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G:\State_Gov_Reporting\ADMIN - POLICY\GASB\GASB 87 - Leases\SCO Website Publications\In progress\Ready for Review\"/>
    </mc:Choice>
  </mc:AlternateContent>
  <xr:revisionPtr revIDLastSave="0" documentId="13_ncr:1_{39117CB4-138D-4A4F-AEFD-A6EBB0FDA0A1}" xr6:coauthVersionLast="47" xr6:coauthVersionMax="47" xr10:uidLastSave="{00000000-0000-0000-0000-000000000000}"/>
  <bookViews>
    <workbookView xWindow="20370" yWindow="-120" windowWidth="29040" windowHeight="15840" tabRatio="888" xr2:uid="{769673E6-06C8-45C0-9BB1-113EE834C583}"/>
  </bookViews>
  <sheets>
    <sheet name="Example 1 -&gt;" sheetId="166" r:id="rId1"/>
    <sheet name="Example 1 Modification Input" sheetId="145" r:id="rId2"/>
    <sheet name="Example 1 Modification Output" sheetId="146" r:id="rId3"/>
    <sheet name="Ex1 Modification NoteDisclosure" sheetId="147" r:id="rId4"/>
    <sheet name="Example 1 Original Input" sheetId="22" r:id="rId5"/>
    <sheet name="Example 1 Original Output" sheetId="42" r:id="rId6"/>
    <sheet name="Ex 1 Original Note Disclosure" sheetId="23" r:id="rId7"/>
    <sheet name="Drop-down menus" sheetId="2" state="hidden" r:id="rId8"/>
    <sheet name="Example 2 -&gt;" sheetId="168" r:id="rId9"/>
    <sheet name="Example 2 Modification Input" sheetId="160" r:id="rId10"/>
    <sheet name="Example 2 Modification Output" sheetId="161" r:id="rId11"/>
    <sheet name="Ex2 Modification NoteDisclosure" sheetId="162" r:id="rId12"/>
    <sheet name="Example 2 Original Input" sheetId="130" r:id="rId13"/>
    <sheet name="Example 2 Original Output" sheetId="131" r:id="rId14"/>
    <sheet name="Ex 2 Original Note Disclosure" sheetId="132" r:id="rId15"/>
    <sheet name="Example 3 -&gt;" sheetId="167" r:id="rId16"/>
    <sheet name="Example 3 Modification Input" sheetId="163" r:id="rId17"/>
    <sheet name="Example 3 Modification Output" sheetId="164" r:id="rId18"/>
    <sheet name="Ex3 Modification NoteDisclosure" sheetId="165" r:id="rId19"/>
    <sheet name="Example 3 Original Input" sheetId="133" r:id="rId20"/>
    <sheet name="Example 3 Original Output" sheetId="134" r:id="rId21"/>
    <sheet name="Ex 3 Original Note Disclosure" sheetId="135" r:id="rId22"/>
    <sheet name="qryIndex02a" sheetId="144" state="hidden" r:id="rId23"/>
  </sheets>
  <externalReferences>
    <externalReference r:id="rId24"/>
  </externalReferences>
  <definedNames>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0">#REF!</definedName>
    <definedName name="AgencyCode" localSheetId="8">#REF!</definedName>
    <definedName name="AgencyCode" localSheetId="15">#REF!</definedName>
    <definedName name="AgencyCode">#REF!</definedName>
    <definedName name="AgencyCode1" localSheetId="0">#REF!</definedName>
    <definedName name="AgencyCode1" localSheetId="8">#REF!</definedName>
    <definedName name="AgencyCode1" localSheetId="15">#REF!</definedName>
    <definedName name="AgencyCode1">#REF!</definedName>
    <definedName name="AnalystGASB">[1]DeveloperInfo!$D$20</definedName>
    <definedName name="Annuity" localSheetId="0">#REF!</definedName>
    <definedName name="Annuity" localSheetId="8">#REF!</definedName>
    <definedName name="Annuity" localSheetId="15">#REF!</definedName>
    <definedName name="Annuity">#REF!</definedName>
    <definedName name="Annuity1" localSheetId="0">#REF!</definedName>
    <definedName name="Annuity1" localSheetId="8">#REF!</definedName>
    <definedName name="Annuity1" localSheetId="15">#REF!</definedName>
    <definedName name="Annuity1">#REF!</definedName>
    <definedName name="AnnuityLY" localSheetId="0">#REF!</definedName>
    <definedName name="AnnuityLY" localSheetId="8">#REF!</definedName>
    <definedName name="AnnuityLY" localSheetId="15">#REF!</definedName>
    <definedName name="AnnuityLY">#REF!</definedName>
    <definedName name="AssetClasses">'Drop-down menus'!$A$2:$A$6</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0">#REF!</definedName>
    <definedName name="EmployerRates" localSheetId="8">#REF!</definedName>
    <definedName name="EmployerRates" localSheetId="15">#REF!</definedName>
    <definedName name="EmployerRates">#REF!</definedName>
    <definedName name="EmployerRates1" localSheetId="0">#REF!</definedName>
    <definedName name="EmployerRates1" localSheetId="8">#REF!</definedName>
    <definedName name="EmployerRates1" localSheetId="15">#REF!</definedName>
    <definedName name="EmployerRates1">#REF!</definedName>
    <definedName name="EmployerRatesLEO" localSheetId="0">#REF!</definedName>
    <definedName name="EmployerRatesLEO" localSheetId="8">#REF!</definedName>
    <definedName name="EmployerRatesLEO" localSheetId="15">#REF!</definedName>
    <definedName name="EmployerRatesLEO">#REF!</definedName>
    <definedName name="EmployerRatesLEO1" localSheetId="0">#REF!</definedName>
    <definedName name="EmployerRatesLEO1" localSheetId="8">#REF!</definedName>
    <definedName name="EmployerRatesLEO1" localSheetId="15">#REF!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0">#REF!</definedName>
    <definedName name="Pension" localSheetId="8">#REF!</definedName>
    <definedName name="Pension" localSheetId="15">#REF!</definedName>
    <definedName name="Pension">#REF!</definedName>
    <definedName name="Pension1" localSheetId="0">#REF!</definedName>
    <definedName name="Pension1" localSheetId="8">#REF!</definedName>
    <definedName name="Pension1" localSheetId="15">#REF!</definedName>
    <definedName name="Pension1">#REF!</definedName>
    <definedName name="PensionLY" localSheetId="0">#REF!</definedName>
    <definedName name="PensionLY" localSheetId="8">#REF!</definedName>
    <definedName name="PensionLY" localSheetId="15">#REF!</definedName>
    <definedName name="PensionLY">#REF!</definedName>
    <definedName name="PlanNameLongGASB">[1]DeveloperInfo!$D$7</definedName>
    <definedName name="PlanNameShortGASB">[1]DeveloperInfo!$D$8</definedName>
    <definedName name="_xlnm.Print_Area" localSheetId="6">'Ex 1 Original Note Disclosure'!$A$1:$E$32</definedName>
    <definedName name="_xlnm.Print_Area" localSheetId="14">'Ex 2 Original Note Disclosure'!$A$1:$E$32</definedName>
    <definedName name="_xlnm.Print_Area" localSheetId="21">'Ex 3 Original Note Disclosure'!$A$1:$E$31</definedName>
    <definedName name="_xlnm.Print_Area" localSheetId="3">'Ex1 Modification NoteDisclosure'!$A$1:$E$32</definedName>
    <definedName name="_xlnm.Print_Area" localSheetId="11">'Ex2 Modification NoteDisclosure'!$A$1:$E$32</definedName>
    <definedName name="_xlnm.Print_Area" localSheetId="18">'Ex3 Modification NoteDisclosure'!$A$1:$E$32</definedName>
    <definedName name="_xlnm.Print_Area" localSheetId="1">'Example 1 Modification Input'!$A:$F</definedName>
    <definedName name="_xlnm.Print_Area" localSheetId="2">'Example 1 Modification Output'!$B$1:$K$64</definedName>
    <definedName name="_xlnm.Print_Area" localSheetId="4">'Example 1 Original Input'!$A:$F</definedName>
    <definedName name="_xlnm.Print_Area" localSheetId="5">'Example 1 Original Output'!$B$1:$K$65</definedName>
    <definedName name="_xlnm.Print_Area" localSheetId="9">'Example 2 Modification Input'!$A:$F</definedName>
    <definedName name="_xlnm.Print_Area" localSheetId="10">'Example 2 Modification Output'!$B$1:$K$64</definedName>
    <definedName name="_xlnm.Print_Area" localSheetId="12">'Example 2 Original Input'!$A:$F</definedName>
    <definedName name="_xlnm.Print_Area" localSheetId="13">'Example 2 Original Output'!$B$1:$K$65</definedName>
    <definedName name="_xlnm.Print_Area" localSheetId="16">'Example 3 Modification Input'!$A:$F</definedName>
    <definedName name="_xlnm.Print_Area" localSheetId="17">'Example 3 Modification Output'!$B$1:$K$64</definedName>
    <definedName name="_xlnm.Print_Area" localSheetId="19">'Example 3 Original Input'!$A:$F</definedName>
    <definedName name="_xlnm.Print_Area" localSheetId="20">'Example 3 Original Output'!$B$1:$K$65</definedName>
    <definedName name="ProjDisc?">[1]DeveloperInfo!$D$65</definedName>
    <definedName name="ProValResults" localSheetId="0">#REF!</definedName>
    <definedName name="ProValResults" localSheetId="8">#REF!</definedName>
    <definedName name="ProValResults" localSheetId="15">#REF!</definedName>
    <definedName name="ProValResults">#REF!</definedName>
    <definedName name="ProValResults1" localSheetId="0">#REF!</definedName>
    <definedName name="ProValResults1" localSheetId="8">#REF!</definedName>
    <definedName name="ProValResults1" localSheetId="15">#REF!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0">#REF!</definedName>
    <definedName name="TableData" localSheetId="8">#REF!</definedName>
    <definedName name="TableData" localSheetId="15">#REF!</definedName>
    <definedName name="TableData">#REF!</definedName>
    <definedName name="TableData1" localSheetId="0">#REF!</definedName>
    <definedName name="TableData1" localSheetId="8">#REF!</definedName>
    <definedName name="TableData1" localSheetId="15">#REF!</definedName>
    <definedName name="TableData1">#REF!</definedName>
    <definedName name="Type" localSheetId="0">#REF!</definedName>
    <definedName name="Type" localSheetId="8">#REF!</definedName>
    <definedName name="Type" localSheetId="15">#REF!</definedName>
    <definedName name="Type">#REF!</definedName>
    <definedName name="TypeAnnuity" localSheetId="0">#REF!</definedName>
    <definedName name="TypeAnnuity" localSheetId="8">#REF!</definedName>
    <definedName name="TypeAnnuity" localSheetId="15">#REF!</definedName>
    <definedName name="TypeAnnuity">#REF!</definedName>
    <definedName name="TypeAnnuity1" localSheetId="0">#REF!</definedName>
    <definedName name="TypeAnnuity1" localSheetId="8">#REF!</definedName>
    <definedName name="TypeAnnuity1" localSheetId="15">#REF!</definedName>
    <definedName name="TypeAnnuity1">#REF!</definedName>
    <definedName name="TypePension" localSheetId="0">#REF!</definedName>
    <definedName name="TypePension" localSheetId="8">#REF!</definedName>
    <definedName name="TypePension" localSheetId="15">#REF!</definedName>
    <definedName name="TypePension">#REF!</definedName>
    <definedName name="TypePension1" localSheetId="0">#REF!</definedName>
    <definedName name="TypePension1" localSheetId="8">#REF!</definedName>
    <definedName name="TypePension1" localSheetId="15">#REF!</definedName>
    <definedName name="TypePension1">#REF!</definedName>
    <definedName name="UnfundedData" localSheetId="0">#REF!</definedName>
    <definedName name="UnfundedData" localSheetId="8">#REF!</definedName>
    <definedName name="UnfundedData" localSheetId="15">#REF!</definedName>
    <definedName name="UnfundedData">#REF!</definedName>
    <definedName name="UnfundedData1" localSheetId="0">#REF!</definedName>
    <definedName name="UnfundedData1" localSheetId="8">#REF!</definedName>
    <definedName name="UnfundedData1" localSheetId="15">#REF!</definedName>
    <definedName name="UnfundedData1">#REF!</definedName>
    <definedName name="UnfundedLY" localSheetId="0">#REF!</definedName>
    <definedName name="UnfundedLY" localSheetId="8">#REF!</definedName>
    <definedName name="UnfundedLY" localSheetId="15">#REF!</definedName>
    <definedName name="UnfundedLY">#REF!</definedName>
    <definedName name="UnfundedLY1" localSheetId="0">#REF!</definedName>
    <definedName name="UnfundedLY1" localSheetId="8">#REF!</definedName>
    <definedName name="UnfundedLY1" localSheetId="15">#REF!</definedName>
    <definedName name="UnfundedLY1">#REF!</definedName>
    <definedName name="UnfundedLYLEO1" localSheetId="0">#REF!</definedName>
    <definedName name="UnfundedLYLEO1" localSheetId="8">#REF!</definedName>
    <definedName name="UnfundedLYLEO1" localSheetId="15">#REF!</definedName>
    <definedName name="UnfundedLYLEO1">#REF!</definedName>
    <definedName name="UnfunedLYLEO" localSheetId="0">#REF!</definedName>
    <definedName name="UnfunedLYLEO" localSheetId="8">#REF!</definedName>
    <definedName name="UnfunedLYLEO" localSheetId="15">#REF!</definedName>
    <definedName name="UnfunedLYLEO">#REF!</definedName>
    <definedName name="VersionGASB">[1]DeveloperInfo!$D$4</definedName>
    <definedName name="Years_of_amortization">'Drop-down menus'!$M$2:$M$6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7" i="163" l="1"/>
  <c r="K35" i="163"/>
  <c r="A18" i="163"/>
  <c r="A17" i="163"/>
  <c r="A16" i="163"/>
  <c r="A18" i="160"/>
  <c r="A17" i="160"/>
  <c r="A16" i="160"/>
  <c r="A18" i="145"/>
  <c r="A17" i="145"/>
  <c r="A16" i="145"/>
  <c r="K21" i="42"/>
  <c r="B63" i="130"/>
  <c r="J63" i="130"/>
  <c r="B64" i="130"/>
  <c r="J64" i="130"/>
  <c r="H17" i="160"/>
  <c r="K21" i="134" l="1"/>
  <c r="J18" i="134" s="1"/>
  <c r="K22" i="134"/>
  <c r="J18" i="42"/>
  <c r="K22" i="42"/>
  <c r="B8" i="164"/>
  <c r="B8" i="161"/>
  <c r="B8" i="146"/>
  <c r="G11" i="133"/>
  <c r="G11" i="130"/>
  <c r="G12" i="145"/>
  <c r="G12" i="163"/>
  <c r="G11" i="22"/>
  <c r="G12" i="160"/>
  <c r="J19" i="42" l="1"/>
  <c r="J20" i="42"/>
  <c r="K24" i="134"/>
  <c r="K23" i="134"/>
  <c r="J19" i="134"/>
  <c r="J20" i="134"/>
  <c r="H17" i="145" l="1"/>
  <c r="I1241" i="163"/>
  <c r="I1240" i="163"/>
  <c r="I1239" i="163"/>
  <c r="I1238" i="163"/>
  <c r="I1237" i="163"/>
  <c r="I1236" i="163"/>
  <c r="I1235" i="163"/>
  <c r="I1234" i="163"/>
  <c r="I1233" i="163"/>
  <c r="I1232" i="163"/>
  <c r="I1231" i="163"/>
  <c r="I1230" i="163"/>
  <c r="I1229" i="163"/>
  <c r="I1228" i="163"/>
  <c r="I1227" i="163"/>
  <c r="I1226" i="163"/>
  <c r="I1225" i="163"/>
  <c r="I1224" i="163"/>
  <c r="I1223" i="163"/>
  <c r="I1222" i="163"/>
  <c r="I1221" i="163"/>
  <c r="I1220" i="163"/>
  <c r="I1219" i="163"/>
  <c r="I1218" i="163"/>
  <c r="I1217" i="163"/>
  <c r="I1216" i="163"/>
  <c r="I1215" i="163"/>
  <c r="I1214" i="163"/>
  <c r="I1213" i="163"/>
  <c r="I1212" i="163"/>
  <c r="I1211" i="163"/>
  <c r="I1210" i="163"/>
  <c r="I1209" i="163"/>
  <c r="I1208" i="163"/>
  <c r="I1207" i="163"/>
  <c r="I1206" i="163"/>
  <c r="I1205" i="163"/>
  <c r="I1204" i="163"/>
  <c r="I1203" i="163"/>
  <c r="I1202" i="163"/>
  <c r="I1201" i="163"/>
  <c r="I1200" i="163"/>
  <c r="I1199" i="163"/>
  <c r="I1198" i="163"/>
  <c r="I1197" i="163"/>
  <c r="I1196" i="163"/>
  <c r="I1195" i="163"/>
  <c r="I1194" i="163"/>
  <c r="I1193" i="163"/>
  <c r="I1192" i="163"/>
  <c r="I1191" i="163"/>
  <c r="I1190" i="163"/>
  <c r="I1189" i="163"/>
  <c r="I1188" i="163"/>
  <c r="I1187" i="163"/>
  <c r="I1186" i="163"/>
  <c r="I1185" i="163"/>
  <c r="I1184" i="163"/>
  <c r="I1183" i="163"/>
  <c r="I1182" i="163"/>
  <c r="I1181" i="163"/>
  <c r="I1180" i="163"/>
  <c r="I1179" i="163"/>
  <c r="I1178" i="163"/>
  <c r="I1177" i="163"/>
  <c r="I1176" i="163"/>
  <c r="I1175" i="163"/>
  <c r="I1174" i="163"/>
  <c r="I1173" i="163"/>
  <c r="I1172" i="163"/>
  <c r="I1171" i="163"/>
  <c r="I1170" i="163"/>
  <c r="I1169" i="163"/>
  <c r="I1168" i="163"/>
  <c r="I1167" i="163"/>
  <c r="I1166" i="163"/>
  <c r="I1165" i="163"/>
  <c r="I1164" i="163"/>
  <c r="I1163" i="163"/>
  <c r="I1162" i="163"/>
  <c r="I1161" i="163"/>
  <c r="I1160" i="163"/>
  <c r="I1159" i="163"/>
  <c r="I1158" i="163"/>
  <c r="I1157" i="163"/>
  <c r="I1156" i="163"/>
  <c r="I1155" i="163"/>
  <c r="I1154" i="163"/>
  <c r="I1153" i="163"/>
  <c r="I1152" i="163"/>
  <c r="I1151" i="163"/>
  <c r="I1150" i="163"/>
  <c r="I1149" i="163"/>
  <c r="I1148" i="163"/>
  <c r="I1147" i="163"/>
  <c r="I1146" i="163"/>
  <c r="I1145" i="163"/>
  <c r="I1144" i="163"/>
  <c r="I1143" i="163"/>
  <c r="I1142" i="163"/>
  <c r="I1141" i="163"/>
  <c r="I1140" i="163"/>
  <c r="I1139" i="163"/>
  <c r="I1138" i="163"/>
  <c r="I1137" i="163"/>
  <c r="I1136" i="163"/>
  <c r="I1135" i="163"/>
  <c r="I1134" i="163"/>
  <c r="I1133" i="163"/>
  <c r="I1132" i="163"/>
  <c r="I1131" i="163"/>
  <c r="I1130" i="163"/>
  <c r="I1129" i="163"/>
  <c r="I1128" i="163"/>
  <c r="I1127" i="163"/>
  <c r="I1126" i="163"/>
  <c r="I1125" i="163"/>
  <c r="I1124" i="163"/>
  <c r="I1123" i="163"/>
  <c r="I1122" i="163"/>
  <c r="I1121" i="163"/>
  <c r="I1120" i="163"/>
  <c r="I1119" i="163"/>
  <c r="I1118" i="163"/>
  <c r="I1117" i="163"/>
  <c r="I1116" i="163"/>
  <c r="I1115" i="163"/>
  <c r="I1114" i="163"/>
  <c r="I1113" i="163"/>
  <c r="I1112" i="163"/>
  <c r="I1111" i="163"/>
  <c r="I1110" i="163"/>
  <c r="I1109" i="163"/>
  <c r="I1108" i="163"/>
  <c r="I1107" i="163"/>
  <c r="I1106" i="163"/>
  <c r="I1105" i="163"/>
  <c r="I1104" i="163"/>
  <c r="I1103" i="163"/>
  <c r="I1102" i="163"/>
  <c r="I1101" i="163"/>
  <c r="I1100" i="163"/>
  <c r="I1099" i="163"/>
  <c r="I1098" i="163"/>
  <c r="I1097" i="163"/>
  <c r="I1096" i="163"/>
  <c r="I1095" i="163"/>
  <c r="I1094" i="163"/>
  <c r="I1093" i="163"/>
  <c r="I1092" i="163"/>
  <c r="I1091" i="163"/>
  <c r="I1090" i="163"/>
  <c r="I1089" i="163"/>
  <c r="I1088" i="163"/>
  <c r="I1087" i="163"/>
  <c r="I1086" i="163"/>
  <c r="I1085" i="163"/>
  <c r="I1084" i="163"/>
  <c r="I1083" i="163"/>
  <c r="I1082" i="163"/>
  <c r="I1081" i="163"/>
  <c r="I1080" i="163"/>
  <c r="I1079" i="163"/>
  <c r="I1078" i="163"/>
  <c r="I1077" i="163"/>
  <c r="I1076" i="163"/>
  <c r="I1075" i="163"/>
  <c r="I1074" i="163"/>
  <c r="I1073" i="163"/>
  <c r="I1072" i="163"/>
  <c r="I1071" i="163"/>
  <c r="I1070" i="163"/>
  <c r="I1069" i="163"/>
  <c r="I1068" i="163"/>
  <c r="I1067" i="163"/>
  <c r="I1066" i="163"/>
  <c r="I1065" i="163"/>
  <c r="I1064" i="163"/>
  <c r="I1063" i="163"/>
  <c r="I1062" i="163"/>
  <c r="I1061" i="163"/>
  <c r="I1060" i="163"/>
  <c r="I1059" i="163"/>
  <c r="I1058" i="163"/>
  <c r="I1057" i="163"/>
  <c r="I1056" i="163"/>
  <c r="I1055" i="163"/>
  <c r="I1054" i="163"/>
  <c r="I1053" i="163"/>
  <c r="I1052" i="163"/>
  <c r="I1051" i="163"/>
  <c r="I1050" i="163"/>
  <c r="I1049" i="163"/>
  <c r="I1048" i="163"/>
  <c r="I1047" i="163"/>
  <c r="I1046" i="163"/>
  <c r="I1045" i="163"/>
  <c r="I1044" i="163"/>
  <c r="I1043" i="163"/>
  <c r="I1042" i="163"/>
  <c r="I1041" i="163"/>
  <c r="I1040" i="163"/>
  <c r="I1039" i="163"/>
  <c r="I1038" i="163"/>
  <c r="I1037" i="163"/>
  <c r="I1036" i="163"/>
  <c r="I1035" i="163"/>
  <c r="I1034" i="163"/>
  <c r="I1033" i="163"/>
  <c r="I1032" i="163"/>
  <c r="I1031" i="163"/>
  <c r="I1030" i="163"/>
  <c r="I1029" i="163"/>
  <c r="I1028" i="163"/>
  <c r="I1027" i="163"/>
  <c r="I1026" i="163"/>
  <c r="I1025" i="163"/>
  <c r="I1024" i="163"/>
  <c r="I1023" i="163"/>
  <c r="I1022" i="163"/>
  <c r="I1021" i="163"/>
  <c r="I1020" i="163"/>
  <c r="I1019" i="163"/>
  <c r="I1018" i="163"/>
  <c r="I1017" i="163"/>
  <c r="I1016" i="163"/>
  <c r="I1015" i="163"/>
  <c r="I1014" i="163"/>
  <c r="I1013" i="163"/>
  <c r="I1012" i="163"/>
  <c r="I1011" i="163"/>
  <c r="I1010" i="163"/>
  <c r="I1009" i="163"/>
  <c r="I1008" i="163"/>
  <c r="I1007" i="163"/>
  <c r="I1006" i="163"/>
  <c r="I1005" i="163"/>
  <c r="I1004" i="163"/>
  <c r="I1003" i="163"/>
  <c r="I1002" i="163"/>
  <c r="I1001" i="163"/>
  <c r="I1000" i="163"/>
  <c r="I999" i="163"/>
  <c r="I998" i="163"/>
  <c r="I997" i="163"/>
  <c r="I996" i="163"/>
  <c r="I995" i="163"/>
  <c r="I994" i="163"/>
  <c r="I993" i="163"/>
  <c r="I992" i="163"/>
  <c r="I991" i="163"/>
  <c r="I990" i="163"/>
  <c r="I989" i="163"/>
  <c r="I988" i="163"/>
  <c r="I987" i="163"/>
  <c r="I986" i="163"/>
  <c r="I985" i="163"/>
  <c r="I984" i="163"/>
  <c r="I983" i="163"/>
  <c r="I982" i="163"/>
  <c r="I981" i="163"/>
  <c r="I980" i="163"/>
  <c r="I979" i="163"/>
  <c r="I978" i="163"/>
  <c r="I977" i="163"/>
  <c r="I976" i="163"/>
  <c r="I975" i="163"/>
  <c r="I974" i="163"/>
  <c r="I973" i="163"/>
  <c r="I972" i="163"/>
  <c r="I971" i="163"/>
  <c r="I970" i="163"/>
  <c r="I969" i="163"/>
  <c r="I968" i="163"/>
  <c r="I967" i="163"/>
  <c r="I966" i="163"/>
  <c r="I965" i="163"/>
  <c r="I964" i="163"/>
  <c r="I963" i="163"/>
  <c r="I962" i="163"/>
  <c r="I961" i="163"/>
  <c r="I960" i="163"/>
  <c r="I959" i="163"/>
  <c r="I958" i="163"/>
  <c r="I957" i="163"/>
  <c r="I956" i="163"/>
  <c r="I955" i="163"/>
  <c r="I954" i="163"/>
  <c r="I953" i="163"/>
  <c r="I952" i="163"/>
  <c r="I951" i="163"/>
  <c r="I950" i="163"/>
  <c r="I949" i="163"/>
  <c r="I948" i="163"/>
  <c r="I947" i="163"/>
  <c r="I946" i="163"/>
  <c r="I945" i="163"/>
  <c r="I944" i="163"/>
  <c r="I943" i="163"/>
  <c r="I942" i="163"/>
  <c r="I941" i="163"/>
  <c r="I940" i="163"/>
  <c r="I939" i="163"/>
  <c r="I938" i="163"/>
  <c r="I937" i="163"/>
  <c r="I936" i="163"/>
  <c r="I935" i="163"/>
  <c r="I934" i="163"/>
  <c r="I933" i="163"/>
  <c r="I932" i="163"/>
  <c r="I931" i="163"/>
  <c r="I930" i="163"/>
  <c r="I929" i="163"/>
  <c r="I928" i="163"/>
  <c r="I927" i="163"/>
  <c r="I926" i="163"/>
  <c r="I925" i="163"/>
  <c r="I924" i="163"/>
  <c r="I923" i="163"/>
  <c r="I922" i="163"/>
  <c r="I921" i="163"/>
  <c r="I920" i="163"/>
  <c r="I919" i="163"/>
  <c r="I918" i="163"/>
  <c r="I917" i="163"/>
  <c r="I916" i="163"/>
  <c r="I915" i="163"/>
  <c r="I914" i="163"/>
  <c r="I913" i="163"/>
  <c r="I912" i="163"/>
  <c r="I911" i="163"/>
  <c r="I910" i="163"/>
  <c r="I909" i="163"/>
  <c r="I908" i="163"/>
  <c r="I907" i="163"/>
  <c r="I906" i="163"/>
  <c r="I905" i="163"/>
  <c r="I904" i="163"/>
  <c r="I903" i="163"/>
  <c r="I902" i="163"/>
  <c r="I901" i="163"/>
  <c r="I900" i="163"/>
  <c r="I899" i="163"/>
  <c r="I898" i="163"/>
  <c r="I897" i="163"/>
  <c r="I896" i="163"/>
  <c r="I895" i="163"/>
  <c r="I894" i="163"/>
  <c r="I893" i="163"/>
  <c r="I892" i="163"/>
  <c r="I891" i="163"/>
  <c r="I890" i="163"/>
  <c r="I889" i="163"/>
  <c r="I888" i="163"/>
  <c r="I887" i="163"/>
  <c r="I886" i="163"/>
  <c r="I885" i="163"/>
  <c r="I884" i="163"/>
  <c r="I883" i="163"/>
  <c r="I882" i="163"/>
  <c r="I881" i="163"/>
  <c r="I880" i="163"/>
  <c r="I879" i="163"/>
  <c r="I878" i="163"/>
  <c r="I877" i="163"/>
  <c r="I876" i="163"/>
  <c r="I875" i="163"/>
  <c r="I874" i="163"/>
  <c r="I873" i="163"/>
  <c r="I872" i="163"/>
  <c r="I871" i="163"/>
  <c r="I870" i="163"/>
  <c r="I869" i="163"/>
  <c r="I868" i="163"/>
  <c r="I867" i="163"/>
  <c r="I866" i="163"/>
  <c r="I865" i="163"/>
  <c r="I864" i="163"/>
  <c r="I863" i="163"/>
  <c r="I862" i="163"/>
  <c r="I861" i="163"/>
  <c r="I860" i="163"/>
  <c r="I859" i="163"/>
  <c r="I858" i="163"/>
  <c r="I857" i="163"/>
  <c r="I856" i="163"/>
  <c r="I855" i="163"/>
  <c r="I854" i="163"/>
  <c r="I853" i="163"/>
  <c r="I852" i="163"/>
  <c r="I851" i="163"/>
  <c r="I850" i="163"/>
  <c r="I849" i="163"/>
  <c r="I848" i="163"/>
  <c r="I847" i="163"/>
  <c r="I846" i="163"/>
  <c r="I845" i="163"/>
  <c r="I844" i="163"/>
  <c r="I843" i="163"/>
  <c r="I842" i="163"/>
  <c r="I841" i="163"/>
  <c r="I840" i="163"/>
  <c r="I839" i="163"/>
  <c r="I838" i="163"/>
  <c r="I837" i="163"/>
  <c r="I836" i="163"/>
  <c r="I835" i="163"/>
  <c r="I834" i="163"/>
  <c r="I833" i="163"/>
  <c r="I832" i="163"/>
  <c r="I831" i="163"/>
  <c r="I830" i="163"/>
  <c r="I829" i="163"/>
  <c r="I828" i="163"/>
  <c r="I827" i="163"/>
  <c r="I826" i="163"/>
  <c r="I825" i="163"/>
  <c r="I824" i="163"/>
  <c r="I823" i="163"/>
  <c r="I822" i="163"/>
  <c r="I821" i="163"/>
  <c r="I820" i="163"/>
  <c r="I819" i="163"/>
  <c r="I818" i="163"/>
  <c r="I817" i="163"/>
  <c r="I816" i="163"/>
  <c r="I815" i="163"/>
  <c r="I814" i="163"/>
  <c r="I813" i="163"/>
  <c r="I812" i="163"/>
  <c r="I811" i="163"/>
  <c r="I810" i="163"/>
  <c r="I809" i="163"/>
  <c r="I808" i="163"/>
  <c r="I807" i="163"/>
  <c r="I806" i="163"/>
  <c r="I805" i="163"/>
  <c r="I804" i="163"/>
  <c r="I803" i="163"/>
  <c r="I802" i="163"/>
  <c r="I801" i="163"/>
  <c r="I800" i="163"/>
  <c r="I799" i="163"/>
  <c r="I798" i="163"/>
  <c r="I797" i="163"/>
  <c r="I796" i="163"/>
  <c r="I795" i="163"/>
  <c r="I794" i="163"/>
  <c r="I793" i="163"/>
  <c r="I792" i="163"/>
  <c r="I791" i="163"/>
  <c r="I790" i="163"/>
  <c r="I789" i="163"/>
  <c r="I788" i="163"/>
  <c r="I787" i="163"/>
  <c r="I786" i="163"/>
  <c r="I785" i="163"/>
  <c r="I784" i="163"/>
  <c r="I783" i="163"/>
  <c r="I782" i="163"/>
  <c r="I781" i="163"/>
  <c r="I780" i="163"/>
  <c r="I779" i="163"/>
  <c r="I778" i="163"/>
  <c r="I777" i="163"/>
  <c r="I776" i="163"/>
  <c r="I775" i="163"/>
  <c r="I774" i="163"/>
  <c r="I773" i="163"/>
  <c r="I772" i="163"/>
  <c r="I771" i="163"/>
  <c r="I770" i="163"/>
  <c r="I769" i="163"/>
  <c r="I768" i="163"/>
  <c r="I767" i="163"/>
  <c r="I766" i="163"/>
  <c r="I765" i="163"/>
  <c r="I764" i="163"/>
  <c r="I763" i="163"/>
  <c r="I762" i="163"/>
  <c r="I761" i="163"/>
  <c r="I760" i="163"/>
  <c r="I759" i="163"/>
  <c r="I758" i="163"/>
  <c r="I757" i="163"/>
  <c r="I756" i="163"/>
  <c r="I755" i="163"/>
  <c r="I754" i="163"/>
  <c r="I753" i="163"/>
  <c r="I752" i="163"/>
  <c r="I751" i="163"/>
  <c r="I750" i="163"/>
  <c r="I749" i="163"/>
  <c r="I748" i="163"/>
  <c r="I747" i="163"/>
  <c r="I746" i="163"/>
  <c r="I745" i="163"/>
  <c r="I744" i="163"/>
  <c r="I743" i="163"/>
  <c r="I742" i="163"/>
  <c r="I741" i="163"/>
  <c r="I740" i="163"/>
  <c r="I739" i="163"/>
  <c r="I738" i="163"/>
  <c r="I737" i="163"/>
  <c r="I736" i="163"/>
  <c r="I735" i="163"/>
  <c r="I734" i="163"/>
  <c r="I733" i="163"/>
  <c r="I732" i="163"/>
  <c r="I731" i="163"/>
  <c r="I730" i="163"/>
  <c r="I729" i="163"/>
  <c r="I728" i="163"/>
  <c r="I727" i="163"/>
  <c r="I726" i="163"/>
  <c r="I725" i="163"/>
  <c r="I724" i="163"/>
  <c r="I723" i="163"/>
  <c r="I722" i="163"/>
  <c r="I721" i="163"/>
  <c r="I720" i="163"/>
  <c r="I719" i="163"/>
  <c r="I718" i="163"/>
  <c r="I717" i="163"/>
  <c r="I716" i="163"/>
  <c r="I715" i="163"/>
  <c r="I714" i="163"/>
  <c r="I713" i="163"/>
  <c r="I712" i="163"/>
  <c r="I711" i="163"/>
  <c r="I710" i="163"/>
  <c r="I709" i="163"/>
  <c r="I708" i="163"/>
  <c r="I707" i="163"/>
  <c r="I706" i="163"/>
  <c r="I705" i="163"/>
  <c r="I704" i="163"/>
  <c r="I703" i="163"/>
  <c r="I702" i="163"/>
  <c r="I701" i="163"/>
  <c r="I700" i="163"/>
  <c r="I699" i="163"/>
  <c r="I698" i="163"/>
  <c r="I697" i="163"/>
  <c r="I696" i="163"/>
  <c r="I695" i="163"/>
  <c r="I694" i="163"/>
  <c r="I693" i="163"/>
  <c r="I692" i="163"/>
  <c r="I691" i="163"/>
  <c r="I690" i="163"/>
  <c r="I689" i="163"/>
  <c r="I688" i="163"/>
  <c r="I687" i="163"/>
  <c r="I686" i="163"/>
  <c r="I685" i="163"/>
  <c r="I684" i="163"/>
  <c r="I683" i="163"/>
  <c r="I682" i="163"/>
  <c r="I681" i="163"/>
  <c r="I680" i="163"/>
  <c r="I679" i="163"/>
  <c r="I678" i="163"/>
  <c r="I677" i="163"/>
  <c r="I676" i="163"/>
  <c r="I675" i="163"/>
  <c r="I674" i="163"/>
  <c r="I673" i="163"/>
  <c r="I672" i="163"/>
  <c r="I671" i="163"/>
  <c r="I670" i="163"/>
  <c r="I669" i="163"/>
  <c r="I668" i="163"/>
  <c r="I667" i="163"/>
  <c r="I666" i="163"/>
  <c r="I665" i="163"/>
  <c r="I664" i="163"/>
  <c r="I663" i="163"/>
  <c r="I662" i="163"/>
  <c r="I661" i="163"/>
  <c r="I660" i="163"/>
  <c r="I659" i="163"/>
  <c r="I658" i="163"/>
  <c r="I657" i="163"/>
  <c r="I656" i="163"/>
  <c r="I655" i="163"/>
  <c r="I654" i="163"/>
  <c r="I653" i="163"/>
  <c r="I652" i="163"/>
  <c r="I651" i="163"/>
  <c r="I650" i="163"/>
  <c r="I649" i="163"/>
  <c r="I648" i="163"/>
  <c r="I647" i="163"/>
  <c r="I646" i="163"/>
  <c r="I645" i="163"/>
  <c r="I644" i="163"/>
  <c r="I643" i="163"/>
  <c r="I642" i="163"/>
  <c r="I641" i="163"/>
  <c r="I640" i="163"/>
  <c r="I639" i="163"/>
  <c r="I638" i="163"/>
  <c r="I637" i="163"/>
  <c r="I636" i="163"/>
  <c r="I635" i="163"/>
  <c r="I634" i="163"/>
  <c r="I633" i="163"/>
  <c r="I632" i="163"/>
  <c r="I631" i="163"/>
  <c r="I630" i="163"/>
  <c r="I629" i="163"/>
  <c r="I628" i="163"/>
  <c r="I627" i="163"/>
  <c r="I626" i="163"/>
  <c r="I625" i="163"/>
  <c r="I624" i="163"/>
  <c r="I623" i="163"/>
  <c r="I622" i="163"/>
  <c r="I621" i="163"/>
  <c r="I620" i="163"/>
  <c r="I619" i="163"/>
  <c r="I618" i="163"/>
  <c r="I617" i="163"/>
  <c r="I616" i="163"/>
  <c r="I615" i="163"/>
  <c r="I614" i="163"/>
  <c r="I613" i="163"/>
  <c r="I612" i="163"/>
  <c r="I611" i="163"/>
  <c r="I610" i="163"/>
  <c r="I609" i="163"/>
  <c r="I608" i="163"/>
  <c r="I607" i="163"/>
  <c r="I606" i="163"/>
  <c r="I605" i="163"/>
  <c r="I604" i="163"/>
  <c r="I603" i="163"/>
  <c r="I602" i="163"/>
  <c r="I601" i="163"/>
  <c r="I600" i="163"/>
  <c r="I599" i="163"/>
  <c r="I598" i="163"/>
  <c r="I597" i="163"/>
  <c r="I596" i="163"/>
  <c r="I595" i="163"/>
  <c r="I594" i="163"/>
  <c r="I593" i="163"/>
  <c r="I592" i="163"/>
  <c r="I591" i="163"/>
  <c r="I590" i="163"/>
  <c r="I589" i="163"/>
  <c r="I588" i="163"/>
  <c r="I587" i="163"/>
  <c r="I586" i="163"/>
  <c r="I585" i="163"/>
  <c r="I584" i="163"/>
  <c r="I583" i="163"/>
  <c r="I582" i="163"/>
  <c r="I581" i="163"/>
  <c r="I580" i="163"/>
  <c r="I579" i="163"/>
  <c r="I578" i="163"/>
  <c r="I577" i="163"/>
  <c r="I576" i="163"/>
  <c r="I575" i="163"/>
  <c r="I574" i="163"/>
  <c r="I573" i="163"/>
  <c r="I572" i="163"/>
  <c r="I571" i="163"/>
  <c r="I570" i="163"/>
  <c r="I569" i="163"/>
  <c r="I568" i="163"/>
  <c r="I567" i="163"/>
  <c r="I566" i="163"/>
  <c r="I565" i="163"/>
  <c r="I564" i="163"/>
  <c r="I563" i="163"/>
  <c r="I562" i="163"/>
  <c r="I561" i="163"/>
  <c r="I560" i="163"/>
  <c r="I559" i="163"/>
  <c r="I558" i="163"/>
  <c r="I557" i="163"/>
  <c r="I556" i="163"/>
  <c r="I555" i="163"/>
  <c r="I554" i="163"/>
  <c r="I553" i="163"/>
  <c r="I552" i="163"/>
  <c r="I551" i="163"/>
  <c r="I550" i="163"/>
  <c r="I549" i="163"/>
  <c r="I548" i="163"/>
  <c r="I547" i="163"/>
  <c r="I546" i="163"/>
  <c r="I545" i="163"/>
  <c r="I544" i="163"/>
  <c r="I543" i="163"/>
  <c r="I542" i="163"/>
  <c r="I541" i="163"/>
  <c r="I540" i="163"/>
  <c r="I539" i="163"/>
  <c r="I538" i="163"/>
  <c r="I537" i="163"/>
  <c r="I536" i="163"/>
  <c r="I535" i="163"/>
  <c r="I534" i="163"/>
  <c r="I533" i="163"/>
  <c r="I532" i="163"/>
  <c r="I531" i="163"/>
  <c r="I530" i="163"/>
  <c r="I529" i="163"/>
  <c r="I528" i="163"/>
  <c r="I527" i="163"/>
  <c r="I526" i="163"/>
  <c r="I525" i="163"/>
  <c r="I524" i="163"/>
  <c r="I523" i="163"/>
  <c r="I522" i="163"/>
  <c r="I521" i="163"/>
  <c r="I520" i="163"/>
  <c r="I519" i="163"/>
  <c r="I518" i="163"/>
  <c r="I517" i="163"/>
  <c r="I516" i="163"/>
  <c r="I515" i="163"/>
  <c r="I514" i="163"/>
  <c r="I513" i="163"/>
  <c r="I512" i="163"/>
  <c r="I511" i="163"/>
  <c r="I510" i="163"/>
  <c r="I509" i="163"/>
  <c r="I508" i="163"/>
  <c r="I507" i="163"/>
  <c r="I506" i="163"/>
  <c r="I505" i="163"/>
  <c r="I504" i="163"/>
  <c r="I503" i="163"/>
  <c r="I502" i="163"/>
  <c r="I501" i="163"/>
  <c r="I500" i="163"/>
  <c r="I499" i="163"/>
  <c r="I498" i="163"/>
  <c r="I497" i="163"/>
  <c r="I496" i="163"/>
  <c r="I495" i="163"/>
  <c r="I494" i="163"/>
  <c r="I493" i="163"/>
  <c r="I492" i="163"/>
  <c r="I491" i="163"/>
  <c r="I490" i="163"/>
  <c r="I489" i="163"/>
  <c r="I488" i="163"/>
  <c r="I487" i="163"/>
  <c r="I486" i="163"/>
  <c r="I485" i="163"/>
  <c r="I484" i="163"/>
  <c r="I483" i="163"/>
  <c r="I482" i="163"/>
  <c r="I481" i="163"/>
  <c r="I480" i="163"/>
  <c r="I479" i="163"/>
  <c r="I478" i="163"/>
  <c r="I477" i="163"/>
  <c r="I476" i="163"/>
  <c r="I475" i="163"/>
  <c r="I474" i="163"/>
  <c r="I473" i="163"/>
  <c r="I472" i="163"/>
  <c r="I471" i="163"/>
  <c r="I470" i="163"/>
  <c r="I469" i="163"/>
  <c r="I468" i="163"/>
  <c r="I467" i="163"/>
  <c r="I466" i="163"/>
  <c r="I465" i="163"/>
  <c r="I464" i="163"/>
  <c r="I463" i="163"/>
  <c r="I462" i="163"/>
  <c r="I461" i="163"/>
  <c r="I460" i="163"/>
  <c r="I459" i="163"/>
  <c r="I458" i="163"/>
  <c r="I457" i="163"/>
  <c r="I456" i="163"/>
  <c r="I455" i="163"/>
  <c r="I454" i="163"/>
  <c r="I453" i="163"/>
  <c r="I452" i="163"/>
  <c r="I451" i="163"/>
  <c r="I450" i="163"/>
  <c r="I449" i="163"/>
  <c r="I448" i="163"/>
  <c r="I447" i="163"/>
  <c r="I446" i="163"/>
  <c r="I445" i="163"/>
  <c r="I444" i="163"/>
  <c r="I443" i="163"/>
  <c r="I442" i="163"/>
  <c r="I441" i="163"/>
  <c r="I440" i="163"/>
  <c r="I439" i="163"/>
  <c r="I438" i="163"/>
  <c r="I437" i="163"/>
  <c r="I436" i="163"/>
  <c r="I435" i="163"/>
  <c r="I434" i="163"/>
  <c r="I433" i="163"/>
  <c r="I432" i="163"/>
  <c r="I431" i="163"/>
  <c r="I430" i="163"/>
  <c r="I429" i="163"/>
  <c r="I428" i="163"/>
  <c r="I427" i="163"/>
  <c r="I426" i="163"/>
  <c r="I425" i="163"/>
  <c r="I424" i="163"/>
  <c r="I423" i="163"/>
  <c r="I422" i="163"/>
  <c r="I421" i="163"/>
  <c r="I420" i="163"/>
  <c r="I419" i="163"/>
  <c r="I418" i="163"/>
  <c r="I417" i="163"/>
  <c r="I416" i="163"/>
  <c r="I415" i="163"/>
  <c r="I414" i="163"/>
  <c r="I413" i="163"/>
  <c r="I412" i="163"/>
  <c r="I411" i="163"/>
  <c r="I410" i="163"/>
  <c r="I409" i="163"/>
  <c r="I408" i="163"/>
  <c r="I407" i="163"/>
  <c r="I406" i="163"/>
  <c r="I405" i="163"/>
  <c r="I404" i="163"/>
  <c r="I403" i="163"/>
  <c r="I402" i="163"/>
  <c r="I401" i="163"/>
  <c r="I400" i="163"/>
  <c r="I399" i="163"/>
  <c r="I398" i="163"/>
  <c r="I397" i="163"/>
  <c r="I396" i="163"/>
  <c r="I395" i="163"/>
  <c r="I394" i="163"/>
  <c r="I393" i="163"/>
  <c r="I392" i="163"/>
  <c r="I391" i="163"/>
  <c r="I390" i="163"/>
  <c r="I389" i="163"/>
  <c r="I388" i="163"/>
  <c r="I387" i="163"/>
  <c r="I386" i="163"/>
  <c r="I385" i="163"/>
  <c r="I384" i="163"/>
  <c r="I383" i="163"/>
  <c r="I382" i="163"/>
  <c r="I381" i="163"/>
  <c r="I380" i="163"/>
  <c r="I379" i="163"/>
  <c r="I378" i="163"/>
  <c r="I377" i="163"/>
  <c r="I376" i="163"/>
  <c r="I375" i="163"/>
  <c r="I374" i="163"/>
  <c r="I373" i="163"/>
  <c r="I372" i="163"/>
  <c r="I371" i="163"/>
  <c r="I370" i="163"/>
  <c r="I369" i="163"/>
  <c r="I368" i="163"/>
  <c r="I367" i="163"/>
  <c r="I366" i="163"/>
  <c r="I365" i="163"/>
  <c r="I364" i="163"/>
  <c r="I363" i="163"/>
  <c r="I362" i="163"/>
  <c r="I361" i="163"/>
  <c r="I360" i="163"/>
  <c r="I359" i="163"/>
  <c r="I358" i="163"/>
  <c r="I357" i="163"/>
  <c r="I356" i="163"/>
  <c r="I355" i="163"/>
  <c r="I354" i="163"/>
  <c r="I353" i="163"/>
  <c r="I352" i="163"/>
  <c r="I351" i="163"/>
  <c r="I350" i="163"/>
  <c r="I349" i="163"/>
  <c r="I348" i="163"/>
  <c r="I347" i="163"/>
  <c r="I346" i="163"/>
  <c r="I345" i="163"/>
  <c r="I344" i="163"/>
  <c r="I343" i="163"/>
  <c r="I342" i="163"/>
  <c r="I341" i="163"/>
  <c r="I340" i="163"/>
  <c r="I339" i="163"/>
  <c r="I338" i="163"/>
  <c r="I337" i="163"/>
  <c r="I336" i="163"/>
  <c r="I335" i="163"/>
  <c r="I334" i="163"/>
  <c r="I333" i="163"/>
  <c r="I332" i="163"/>
  <c r="I331" i="163"/>
  <c r="I330" i="163"/>
  <c r="I329" i="163"/>
  <c r="I328" i="163"/>
  <c r="I327" i="163"/>
  <c r="I326" i="163"/>
  <c r="I325" i="163"/>
  <c r="I324" i="163"/>
  <c r="I323" i="163"/>
  <c r="I322" i="163"/>
  <c r="I321" i="163"/>
  <c r="I320" i="163"/>
  <c r="I319" i="163"/>
  <c r="I318" i="163"/>
  <c r="I317" i="163"/>
  <c r="I316" i="163"/>
  <c r="I315" i="163"/>
  <c r="I314" i="163"/>
  <c r="I313" i="163"/>
  <c r="I312" i="163"/>
  <c r="I311" i="163"/>
  <c r="I310" i="163"/>
  <c r="I309" i="163"/>
  <c r="I308" i="163"/>
  <c r="I307" i="163"/>
  <c r="I306" i="163"/>
  <c r="I305" i="163"/>
  <c r="I304" i="163"/>
  <c r="I303" i="163"/>
  <c r="I302" i="163"/>
  <c r="I301" i="163"/>
  <c r="I300" i="163"/>
  <c r="I299" i="163"/>
  <c r="I298" i="163"/>
  <c r="I297" i="163"/>
  <c r="I296" i="163"/>
  <c r="I295" i="163"/>
  <c r="I294" i="163"/>
  <c r="I293" i="163"/>
  <c r="I292" i="163"/>
  <c r="I291" i="163"/>
  <c r="I290" i="163"/>
  <c r="I289" i="163"/>
  <c r="I288" i="163"/>
  <c r="I287" i="163"/>
  <c r="I286" i="163"/>
  <c r="I285" i="163"/>
  <c r="I284" i="163"/>
  <c r="I283" i="163"/>
  <c r="I282" i="163"/>
  <c r="I281" i="163"/>
  <c r="I280" i="163"/>
  <c r="I279" i="163"/>
  <c r="I278" i="163"/>
  <c r="I277" i="163"/>
  <c r="I276" i="163"/>
  <c r="I275" i="163"/>
  <c r="I274" i="163"/>
  <c r="I273" i="163"/>
  <c r="I272" i="163"/>
  <c r="I271" i="163"/>
  <c r="I270" i="163"/>
  <c r="I269" i="163"/>
  <c r="I268" i="163"/>
  <c r="I267" i="163"/>
  <c r="I266" i="163"/>
  <c r="I265" i="163"/>
  <c r="I264" i="163"/>
  <c r="I263" i="163"/>
  <c r="I262" i="163"/>
  <c r="I261" i="163"/>
  <c r="I260" i="163"/>
  <c r="I259" i="163"/>
  <c r="I258" i="163"/>
  <c r="I257" i="163"/>
  <c r="I256" i="163"/>
  <c r="I255" i="163"/>
  <c r="I254" i="163"/>
  <c r="I253" i="163"/>
  <c r="I252" i="163"/>
  <c r="I251" i="163"/>
  <c r="I250" i="163"/>
  <c r="I249" i="163"/>
  <c r="I248" i="163"/>
  <c r="I247" i="163"/>
  <c r="I246" i="163"/>
  <c r="I245" i="163"/>
  <c r="I244" i="163"/>
  <c r="I243" i="163"/>
  <c r="I242" i="163"/>
  <c r="I241" i="163"/>
  <c r="I240" i="163"/>
  <c r="I239" i="163"/>
  <c r="I238" i="163"/>
  <c r="I237" i="163"/>
  <c r="I236" i="163"/>
  <c r="I235" i="163"/>
  <c r="I234" i="163"/>
  <c r="I233" i="163"/>
  <c r="I232" i="163"/>
  <c r="I231" i="163"/>
  <c r="I230" i="163"/>
  <c r="I229" i="163"/>
  <c r="I228" i="163"/>
  <c r="I227" i="163"/>
  <c r="I226" i="163"/>
  <c r="I225" i="163"/>
  <c r="I224" i="163"/>
  <c r="I223" i="163"/>
  <c r="I222" i="163"/>
  <c r="I221" i="163"/>
  <c r="I220" i="163"/>
  <c r="I219" i="163"/>
  <c r="I218" i="163"/>
  <c r="I217" i="163"/>
  <c r="I216" i="163"/>
  <c r="I215" i="163"/>
  <c r="I214" i="163"/>
  <c r="I213" i="163"/>
  <c r="I212" i="163"/>
  <c r="I211" i="163"/>
  <c r="I210" i="163"/>
  <c r="I209" i="163"/>
  <c r="I208" i="163"/>
  <c r="I207" i="163"/>
  <c r="I206" i="163"/>
  <c r="I205" i="163"/>
  <c r="I204" i="163"/>
  <c r="I203" i="163"/>
  <c r="I202" i="163"/>
  <c r="I201" i="163"/>
  <c r="I200" i="163"/>
  <c r="I199" i="163"/>
  <c r="I198" i="163"/>
  <c r="I197" i="163"/>
  <c r="I196" i="163"/>
  <c r="I195" i="163"/>
  <c r="I194" i="163"/>
  <c r="I193" i="163"/>
  <c r="I192" i="163"/>
  <c r="I191" i="163"/>
  <c r="I190" i="163"/>
  <c r="I189" i="163"/>
  <c r="I188" i="163"/>
  <c r="I187" i="163"/>
  <c r="I186" i="163"/>
  <c r="I185" i="163"/>
  <c r="I184" i="163"/>
  <c r="I183" i="163"/>
  <c r="I182" i="163"/>
  <c r="I181" i="163"/>
  <c r="I180" i="163"/>
  <c r="I179" i="163"/>
  <c r="I178" i="163"/>
  <c r="I177" i="163"/>
  <c r="I176" i="163"/>
  <c r="I175" i="163"/>
  <c r="I174" i="163"/>
  <c r="I173" i="163"/>
  <c r="I172" i="163"/>
  <c r="I171" i="163"/>
  <c r="I170" i="163"/>
  <c r="I169" i="163"/>
  <c r="I168" i="163"/>
  <c r="I167" i="163"/>
  <c r="I166" i="163"/>
  <c r="I165" i="163"/>
  <c r="I164" i="163"/>
  <c r="I163" i="163"/>
  <c r="I162" i="163"/>
  <c r="I161" i="163"/>
  <c r="I160" i="163"/>
  <c r="I159" i="163"/>
  <c r="I158" i="163"/>
  <c r="I157" i="163"/>
  <c r="I156" i="163"/>
  <c r="I155" i="163"/>
  <c r="I154" i="163"/>
  <c r="I153" i="163"/>
  <c r="I152" i="163"/>
  <c r="I151" i="163"/>
  <c r="I150" i="163"/>
  <c r="I149" i="163"/>
  <c r="I148" i="163"/>
  <c r="I147" i="163"/>
  <c r="I146" i="163"/>
  <c r="I145" i="163"/>
  <c r="I144" i="163"/>
  <c r="I143" i="163"/>
  <c r="I142" i="163"/>
  <c r="I141" i="163"/>
  <c r="I140" i="163"/>
  <c r="I139" i="163"/>
  <c r="I138" i="163"/>
  <c r="I137" i="163"/>
  <c r="I136" i="163"/>
  <c r="I135" i="163"/>
  <c r="I134" i="163"/>
  <c r="I133" i="163"/>
  <c r="I132" i="163"/>
  <c r="I131" i="163"/>
  <c r="I130" i="163"/>
  <c r="I129" i="163"/>
  <c r="I128" i="163"/>
  <c r="I127" i="163"/>
  <c r="I126" i="163"/>
  <c r="I125" i="163"/>
  <c r="I124" i="163"/>
  <c r="I123" i="163"/>
  <c r="I122" i="163"/>
  <c r="I121" i="163"/>
  <c r="I120" i="163"/>
  <c r="I119" i="163"/>
  <c r="I118" i="163"/>
  <c r="I117" i="163"/>
  <c r="I116" i="163"/>
  <c r="I115" i="163"/>
  <c r="I114" i="163"/>
  <c r="I113" i="163"/>
  <c r="I112" i="163"/>
  <c r="I111" i="163"/>
  <c r="I110" i="163"/>
  <c r="I109" i="163"/>
  <c r="I108" i="163"/>
  <c r="I107" i="163"/>
  <c r="I106" i="163"/>
  <c r="I105" i="163"/>
  <c r="I104" i="163"/>
  <c r="I103" i="163"/>
  <c r="I102" i="163"/>
  <c r="I101" i="163"/>
  <c r="I100" i="163"/>
  <c r="I99" i="163"/>
  <c r="I98" i="163"/>
  <c r="I97" i="163"/>
  <c r="I96" i="163"/>
  <c r="I95" i="163"/>
  <c r="I94" i="163"/>
  <c r="I93" i="163"/>
  <c r="I92" i="163"/>
  <c r="I91" i="163"/>
  <c r="I90" i="163"/>
  <c r="I89" i="163"/>
  <c r="I88" i="163"/>
  <c r="I87" i="163"/>
  <c r="I86" i="163"/>
  <c r="I85" i="163"/>
  <c r="I84" i="163"/>
  <c r="I83" i="163"/>
  <c r="I82" i="163"/>
  <c r="I81" i="163"/>
  <c r="I80" i="163"/>
  <c r="I79" i="163"/>
  <c r="I78" i="163"/>
  <c r="I77" i="163"/>
  <c r="I76" i="163"/>
  <c r="I75" i="163"/>
  <c r="I74" i="163"/>
  <c r="I73" i="163"/>
  <c r="I72" i="163"/>
  <c r="I71" i="163"/>
  <c r="I70" i="163"/>
  <c r="I69" i="163"/>
  <c r="I68" i="163"/>
  <c r="I67" i="163"/>
  <c r="I66" i="163"/>
  <c r="I65" i="163"/>
  <c r="I64" i="163"/>
  <c r="I63" i="163"/>
  <c r="I62" i="163"/>
  <c r="I61" i="163"/>
  <c r="I60" i="163"/>
  <c r="I59" i="163"/>
  <c r="I58" i="163"/>
  <c r="I57" i="163"/>
  <c r="I56" i="163"/>
  <c r="I55" i="163"/>
  <c r="I54" i="163"/>
  <c r="I53" i="163"/>
  <c r="I52" i="163"/>
  <c r="I51" i="163"/>
  <c r="I50" i="163"/>
  <c r="I49" i="163"/>
  <c r="I48" i="163"/>
  <c r="I47" i="163"/>
  <c r="I46" i="163"/>
  <c r="I45" i="163"/>
  <c r="I44" i="163"/>
  <c r="I43" i="163"/>
  <c r="I42" i="163"/>
  <c r="I41" i="163"/>
  <c r="I40" i="163"/>
  <c r="I39" i="163"/>
  <c r="I38" i="163"/>
  <c r="I37" i="163"/>
  <c r="I36" i="163"/>
  <c r="I35" i="163"/>
  <c r="I34" i="163"/>
  <c r="I33" i="163"/>
  <c r="I32" i="163"/>
  <c r="I31" i="163"/>
  <c r="I30" i="163"/>
  <c r="I1241" i="160"/>
  <c r="I1240" i="160"/>
  <c r="I1239" i="160"/>
  <c r="I1238" i="160"/>
  <c r="I1237" i="160"/>
  <c r="I1236" i="160"/>
  <c r="I1235" i="160"/>
  <c r="I1234" i="160"/>
  <c r="I1233" i="160"/>
  <c r="I1232" i="160"/>
  <c r="I1231" i="160"/>
  <c r="I1230" i="160"/>
  <c r="I1229" i="160"/>
  <c r="I1228" i="160"/>
  <c r="I1227" i="160"/>
  <c r="I1226" i="160"/>
  <c r="I1225" i="160"/>
  <c r="I1224" i="160"/>
  <c r="I1223" i="160"/>
  <c r="I1222" i="160"/>
  <c r="I1221" i="160"/>
  <c r="I1220" i="160"/>
  <c r="I1219" i="160"/>
  <c r="I1218" i="160"/>
  <c r="I1217" i="160"/>
  <c r="I1216" i="160"/>
  <c r="I1215" i="160"/>
  <c r="I1214" i="160"/>
  <c r="I1213" i="160"/>
  <c r="I1212" i="160"/>
  <c r="I1211" i="160"/>
  <c r="I1210" i="160"/>
  <c r="I1209" i="160"/>
  <c r="I1208" i="160"/>
  <c r="I1207" i="160"/>
  <c r="I1206" i="160"/>
  <c r="I1205" i="160"/>
  <c r="I1204" i="160"/>
  <c r="I1203" i="160"/>
  <c r="I1202" i="160"/>
  <c r="I1201" i="160"/>
  <c r="I1200" i="160"/>
  <c r="I1199" i="160"/>
  <c r="I1198" i="160"/>
  <c r="I1197" i="160"/>
  <c r="I1196" i="160"/>
  <c r="I1195" i="160"/>
  <c r="I1194" i="160"/>
  <c r="I1193" i="160"/>
  <c r="I1192" i="160"/>
  <c r="I1191" i="160"/>
  <c r="I1190" i="160"/>
  <c r="I1189" i="160"/>
  <c r="I1188" i="160"/>
  <c r="I1187" i="160"/>
  <c r="I1186" i="160"/>
  <c r="I1185" i="160"/>
  <c r="I1184" i="160"/>
  <c r="I1183" i="160"/>
  <c r="I1182" i="160"/>
  <c r="I1181" i="160"/>
  <c r="I1180" i="160"/>
  <c r="I1179" i="160"/>
  <c r="I1178" i="160"/>
  <c r="I1177" i="160"/>
  <c r="I1176" i="160"/>
  <c r="I1175" i="160"/>
  <c r="I1174" i="160"/>
  <c r="I1173" i="160"/>
  <c r="I1172" i="160"/>
  <c r="I1171" i="160"/>
  <c r="I1170" i="160"/>
  <c r="I1169" i="160"/>
  <c r="I1168" i="160"/>
  <c r="I1167" i="160"/>
  <c r="I1166" i="160"/>
  <c r="I1165" i="160"/>
  <c r="I1164" i="160"/>
  <c r="I1163" i="160"/>
  <c r="I1162" i="160"/>
  <c r="I1161" i="160"/>
  <c r="I1160" i="160"/>
  <c r="I1159" i="160"/>
  <c r="I1158" i="160"/>
  <c r="I1157" i="160"/>
  <c r="I1156" i="160"/>
  <c r="I1155" i="160"/>
  <c r="I1154" i="160"/>
  <c r="I1153" i="160"/>
  <c r="I1152" i="160"/>
  <c r="I1151" i="160"/>
  <c r="I1150" i="160"/>
  <c r="I1149" i="160"/>
  <c r="I1148" i="160"/>
  <c r="I1147" i="160"/>
  <c r="I1146" i="160"/>
  <c r="I1145" i="160"/>
  <c r="I1144" i="160"/>
  <c r="I1143" i="160"/>
  <c r="I1142" i="160"/>
  <c r="I1141" i="160"/>
  <c r="I1140" i="160"/>
  <c r="I1139" i="160"/>
  <c r="I1138" i="160"/>
  <c r="I1137" i="160"/>
  <c r="I1136" i="160"/>
  <c r="I1135" i="160"/>
  <c r="I1134" i="160"/>
  <c r="I1133" i="160"/>
  <c r="I1132" i="160"/>
  <c r="I1131" i="160"/>
  <c r="I1130" i="160"/>
  <c r="I1129" i="160"/>
  <c r="I1128" i="160"/>
  <c r="I1127" i="160"/>
  <c r="I1126" i="160"/>
  <c r="I1125" i="160"/>
  <c r="I1124" i="160"/>
  <c r="I1123" i="160"/>
  <c r="I1122" i="160"/>
  <c r="I1121" i="160"/>
  <c r="I1120" i="160"/>
  <c r="I1119" i="160"/>
  <c r="I1118" i="160"/>
  <c r="I1117" i="160"/>
  <c r="I1116" i="160"/>
  <c r="I1115" i="160"/>
  <c r="I1114" i="160"/>
  <c r="I1113" i="160"/>
  <c r="I1112" i="160"/>
  <c r="I1111" i="160"/>
  <c r="I1110" i="160"/>
  <c r="I1109" i="160"/>
  <c r="I1108" i="160"/>
  <c r="I1107" i="160"/>
  <c r="I1106" i="160"/>
  <c r="I1105" i="160"/>
  <c r="I1104" i="160"/>
  <c r="I1103" i="160"/>
  <c r="I1102" i="160"/>
  <c r="I1101" i="160"/>
  <c r="I1100" i="160"/>
  <c r="I1099" i="160"/>
  <c r="I1098" i="160"/>
  <c r="I1097" i="160"/>
  <c r="I1096" i="160"/>
  <c r="I1095" i="160"/>
  <c r="I1094" i="160"/>
  <c r="I1093" i="160"/>
  <c r="I1092" i="160"/>
  <c r="I1091" i="160"/>
  <c r="I1090" i="160"/>
  <c r="I1089" i="160"/>
  <c r="I1088" i="160"/>
  <c r="I1087" i="160"/>
  <c r="I1086" i="160"/>
  <c r="I1085" i="160"/>
  <c r="I1084" i="160"/>
  <c r="I1083" i="160"/>
  <c r="I1082" i="160"/>
  <c r="I1081" i="160"/>
  <c r="I1080" i="160"/>
  <c r="I1079" i="160"/>
  <c r="I1078" i="160"/>
  <c r="I1077" i="160"/>
  <c r="I1076" i="160"/>
  <c r="I1075" i="160"/>
  <c r="I1074" i="160"/>
  <c r="I1073" i="160"/>
  <c r="I1072" i="160"/>
  <c r="I1071" i="160"/>
  <c r="I1070" i="160"/>
  <c r="I1069" i="160"/>
  <c r="I1068" i="160"/>
  <c r="I1067" i="160"/>
  <c r="I1066" i="160"/>
  <c r="I1065" i="160"/>
  <c r="I1064" i="160"/>
  <c r="I1063" i="160"/>
  <c r="I1062" i="160"/>
  <c r="I1061" i="160"/>
  <c r="I1060" i="160"/>
  <c r="I1059" i="160"/>
  <c r="I1058" i="160"/>
  <c r="I1057" i="160"/>
  <c r="I1056" i="160"/>
  <c r="I1055" i="160"/>
  <c r="I1054" i="160"/>
  <c r="I1053" i="160"/>
  <c r="I1052" i="160"/>
  <c r="I1051" i="160"/>
  <c r="I1050" i="160"/>
  <c r="I1049" i="160"/>
  <c r="I1048" i="160"/>
  <c r="I1047" i="160"/>
  <c r="I1046" i="160"/>
  <c r="I1045" i="160"/>
  <c r="I1044" i="160"/>
  <c r="I1043" i="160"/>
  <c r="I1042" i="160"/>
  <c r="I1041" i="160"/>
  <c r="I1040" i="160"/>
  <c r="I1039" i="160"/>
  <c r="I1038" i="160"/>
  <c r="I1037" i="160"/>
  <c r="I1036" i="160"/>
  <c r="I1035" i="160"/>
  <c r="I1034" i="160"/>
  <c r="I1033" i="160"/>
  <c r="I1032" i="160"/>
  <c r="I1031" i="160"/>
  <c r="I1030" i="160"/>
  <c r="I1029" i="160"/>
  <c r="I1028" i="160"/>
  <c r="I1027" i="160"/>
  <c r="I1026" i="160"/>
  <c r="I1025" i="160"/>
  <c r="I1024" i="160"/>
  <c r="I1023" i="160"/>
  <c r="I1022" i="160"/>
  <c r="I1021" i="160"/>
  <c r="I1020" i="160"/>
  <c r="I1019" i="160"/>
  <c r="I1018" i="160"/>
  <c r="I1017" i="160"/>
  <c r="I1016" i="160"/>
  <c r="I1015" i="160"/>
  <c r="I1014" i="160"/>
  <c r="I1013" i="160"/>
  <c r="I1012" i="160"/>
  <c r="I1011" i="160"/>
  <c r="I1010" i="160"/>
  <c r="I1009" i="160"/>
  <c r="I1008" i="160"/>
  <c r="I1007" i="160"/>
  <c r="I1006" i="160"/>
  <c r="I1005" i="160"/>
  <c r="I1004" i="160"/>
  <c r="I1003" i="160"/>
  <c r="I1002" i="160"/>
  <c r="I1001" i="160"/>
  <c r="I1000" i="160"/>
  <c r="I999" i="160"/>
  <c r="I998" i="160"/>
  <c r="I997" i="160"/>
  <c r="I996" i="160"/>
  <c r="I995" i="160"/>
  <c r="I994" i="160"/>
  <c r="I993" i="160"/>
  <c r="I992" i="160"/>
  <c r="I991" i="160"/>
  <c r="I990" i="160"/>
  <c r="I989" i="160"/>
  <c r="I988" i="160"/>
  <c r="I987" i="160"/>
  <c r="I986" i="160"/>
  <c r="I985" i="160"/>
  <c r="I984" i="160"/>
  <c r="I983" i="160"/>
  <c r="I982" i="160"/>
  <c r="I981" i="160"/>
  <c r="I980" i="160"/>
  <c r="I979" i="160"/>
  <c r="I978" i="160"/>
  <c r="I977" i="160"/>
  <c r="I976" i="160"/>
  <c r="I975" i="160"/>
  <c r="I974" i="160"/>
  <c r="I973" i="160"/>
  <c r="I972" i="160"/>
  <c r="I971" i="160"/>
  <c r="I970" i="160"/>
  <c r="I969" i="160"/>
  <c r="I968" i="160"/>
  <c r="I967" i="160"/>
  <c r="I966" i="160"/>
  <c r="I965" i="160"/>
  <c r="I964" i="160"/>
  <c r="I963" i="160"/>
  <c r="I962" i="160"/>
  <c r="I961" i="160"/>
  <c r="I960" i="160"/>
  <c r="I959" i="160"/>
  <c r="I958" i="160"/>
  <c r="I957" i="160"/>
  <c r="I956" i="160"/>
  <c r="I955" i="160"/>
  <c r="I954" i="160"/>
  <c r="I953" i="160"/>
  <c r="I952" i="160"/>
  <c r="I951" i="160"/>
  <c r="I950" i="160"/>
  <c r="I949" i="160"/>
  <c r="I948" i="160"/>
  <c r="I947" i="160"/>
  <c r="I946" i="160"/>
  <c r="I945" i="160"/>
  <c r="I944" i="160"/>
  <c r="I943" i="160"/>
  <c r="I942" i="160"/>
  <c r="I941" i="160"/>
  <c r="I940" i="160"/>
  <c r="I939" i="160"/>
  <c r="I938" i="160"/>
  <c r="I937" i="160"/>
  <c r="I936" i="160"/>
  <c r="I935" i="160"/>
  <c r="I934" i="160"/>
  <c r="I933" i="160"/>
  <c r="I932" i="160"/>
  <c r="I931" i="160"/>
  <c r="I930" i="160"/>
  <c r="I929" i="160"/>
  <c r="I928" i="160"/>
  <c r="I927" i="160"/>
  <c r="I926" i="160"/>
  <c r="I925" i="160"/>
  <c r="I924" i="160"/>
  <c r="I923" i="160"/>
  <c r="I922" i="160"/>
  <c r="I921" i="160"/>
  <c r="I920" i="160"/>
  <c r="I919" i="160"/>
  <c r="I918" i="160"/>
  <c r="I917" i="160"/>
  <c r="I916" i="160"/>
  <c r="I915" i="160"/>
  <c r="I914" i="160"/>
  <c r="I913" i="160"/>
  <c r="I912" i="160"/>
  <c r="I911" i="160"/>
  <c r="I910" i="160"/>
  <c r="I909" i="160"/>
  <c r="I908" i="160"/>
  <c r="I907" i="160"/>
  <c r="I906" i="160"/>
  <c r="I905" i="160"/>
  <c r="I904" i="160"/>
  <c r="I903" i="160"/>
  <c r="I902" i="160"/>
  <c r="I901" i="160"/>
  <c r="I900" i="160"/>
  <c r="I899" i="160"/>
  <c r="I898" i="160"/>
  <c r="I897" i="160"/>
  <c r="I896" i="160"/>
  <c r="I895" i="160"/>
  <c r="I894" i="160"/>
  <c r="I893" i="160"/>
  <c r="I892" i="160"/>
  <c r="I891" i="160"/>
  <c r="I890" i="160"/>
  <c r="I889" i="160"/>
  <c r="I888" i="160"/>
  <c r="I887" i="160"/>
  <c r="I886" i="160"/>
  <c r="I885" i="160"/>
  <c r="I884" i="160"/>
  <c r="I883" i="160"/>
  <c r="I882" i="160"/>
  <c r="I881" i="160"/>
  <c r="I880" i="160"/>
  <c r="I879" i="160"/>
  <c r="I878" i="160"/>
  <c r="I877" i="160"/>
  <c r="I876" i="160"/>
  <c r="I875" i="160"/>
  <c r="I874" i="160"/>
  <c r="I873" i="160"/>
  <c r="I872" i="160"/>
  <c r="I871" i="160"/>
  <c r="I870" i="160"/>
  <c r="I869" i="160"/>
  <c r="I868" i="160"/>
  <c r="I867" i="160"/>
  <c r="I866" i="160"/>
  <c r="I865" i="160"/>
  <c r="I864" i="160"/>
  <c r="I863" i="160"/>
  <c r="I862" i="160"/>
  <c r="I861" i="160"/>
  <c r="I860" i="160"/>
  <c r="I859" i="160"/>
  <c r="I858" i="160"/>
  <c r="I857" i="160"/>
  <c r="I856" i="160"/>
  <c r="I855" i="160"/>
  <c r="I854" i="160"/>
  <c r="I853" i="160"/>
  <c r="I852" i="160"/>
  <c r="I851" i="160"/>
  <c r="I850" i="160"/>
  <c r="I849" i="160"/>
  <c r="I848" i="160"/>
  <c r="I847" i="160"/>
  <c r="I846" i="160"/>
  <c r="I845" i="160"/>
  <c r="I844" i="160"/>
  <c r="I843" i="160"/>
  <c r="I842" i="160"/>
  <c r="I841" i="160"/>
  <c r="I840" i="160"/>
  <c r="I839" i="160"/>
  <c r="I838" i="160"/>
  <c r="I837" i="160"/>
  <c r="I836" i="160"/>
  <c r="I835" i="160"/>
  <c r="I834" i="160"/>
  <c r="I833" i="160"/>
  <c r="I832" i="160"/>
  <c r="I831" i="160"/>
  <c r="I830" i="160"/>
  <c r="I829" i="160"/>
  <c r="I828" i="160"/>
  <c r="I827" i="160"/>
  <c r="I826" i="160"/>
  <c r="I825" i="160"/>
  <c r="I824" i="160"/>
  <c r="I823" i="160"/>
  <c r="I822" i="160"/>
  <c r="I821" i="160"/>
  <c r="I820" i="160"/>
  <c r="I819" i="160"/>
  <c r="I818" i="160"/>
  <c r="I817" i="160"/>
  <c r="I816" i="160"/>
  <c r="I815" i="160"/>
  <c r="I814" i="160"/>
  <c r="I813" i="160"/>
  <c r="I812" i="160"/>
  <c r="I811" i="160"/>
  <c r="I810" i="160"/>
  <c r="I809" i="160"/>
  <c r="I808" i="160"/>
  <c r="I807" i="160"/>
  <c r="I806" i="160"/>
  <c r="I805" i="160"/>
  <c r="I804" i="160"/>
  <c r="I803" i="160"/>
  <c r="I802" i="160"/>
  <c r="I801" i="160"/>
  <c r="I800" i="160"/>
  <c r="I799" i="160"/>
  <c r="I798" i="160"/>
  <c r="I797" i="160"/>
  <c r="I796" i="160"/>
  <c r="I795" i="160"/>
  <c r="I794" i="160"/>
  <c r="I793" i="160"/>
  <c r="I792" i="160"/>
  <c r="I791" i="160"/>
  <c r="I790" i="160"/>
  <c r="I789" i="160"/>
  <c r="I788" i="160"/>
  <c r="I787" i="160"/>
  <c r="I786" i="160"/>
  <c r="I785" i="160"/>
  <c r="I784" i="160"/>
  <c r="I783" i="160"/>
  <c r="I782" i="160"/>
  <c r="I781" i="160"/>
  <c r="I780" i="160"/>
  <c r="I779" i="160"/>
  <c r="I778" i="160"/>
  <c r="I777" i="160"/>
  <c r="I776" i="160"/>
  <c r="I775" i="160"/>
  <c r="I774" i="160"/>
  <c r="I773" i="160"/>
  <c r="I772" i="160"/>
  <c r="I771" i="160"/>
  <c r="I770" i="160"/>
  <c r="I769" i="160"/>
  <c r="I768" i="160"/>
  <c r="I767" i="160"/>
  <c r="I766" i="160"/>
  <c r="I765" i="160"/>
  <c r="I764" i="160"/>
  <c r="I763" i="160"/>
  <c r="I762" i="160"/>
  <c r="I761" i="160"/>
  <c r="I760" i="160"/>
  <c r="I759" i="160"/>
  <c r="I758" i="160"/>
  <c r="I757" i="160"/>
  <c r="I756" i="160"/>
  <c r="I755" i="160"/>
  <c r="I754" i="160"/>
  <c r="I753" i="160"/>
  <c r="I752" i="160"/>
  <c r="I751" i="160"/>
  <c r="I750" i="160"/>
  <c r="I749" i="160"/>
  <c r="I748" i="160"/>
  <c r="I747" i="160"/>
  <c r="I746" i="160"/>
  <c r="I745" i="160"/>
  <c r="I744" i="160"/>
  <c r="I743" i="160"/>
  <c r="I742" i="160"/>
  <c r="I741" i="160"/>
  <c r="I740" i="160"/>
  <c r="I739" i="160"/>
  <c r="I738" i="160"/>
  <c r="I737" i="160"/>
  <c r="I736" i="160"/>
  <c r="I735" i="160"/>
  <c r="I734" i="160"/>
  <c r="I733" i="160"/>
  <c r="I732" i="160"/>
  <c r="I731" i="160"/>
  <c r="I730" i="160"/>
  <c r="I729" i="160"/>
  <c r="I728" i="160"/>
  <c r="I727" i="160"/>
  <c r="I726" i="160"/>
  <c r="I725" i="160"/>
  <c r="I724" i="160"/>
  <c r="I723" i="160"/>
  <c r="I722" i="160"/>
  <c r="I721" i="160"/>
  <c r="I720" i="160"/>
  <c r="I719" i="160"/>
  <c r="I718" i="160"/>
  <c r="I717" i="160"/>
  <c r="I716" i="160"/>
  <c r="I715" i="160"/>
  <c r="I714" i="160"/>
  <c r="I713" i="160"/>
  <c r="I712" i="160"/>
  <c r="I711" i="160"/>
  <c r="I710" i="160"/>
  <c r="I709" i="160"/>
  <c r="I708" i="160"/>
  <c r="I707" i="160"/>
  <c r="I706" i="160"/>
  <c r="I705" i="160"/>
  <c r="I704" i="160"/>
  <c r="I703" i="160"/>
  <c r="I702" i="160"/>
  <c r="I701" i="160"/>
  <c r="I700" i="160"/>
  <c r="I699" i="160"/>
  <c r="I698" i="160"/>
  <c r="I697" i="160"/>
  <c r="I696" i="160"/>
  <c r="I695" i="160"/>
  <c r="I694" i="160"/>
  <c r="I693" i="160"/>
  <c r="I692" i="160"/>
  <c r="I691" i="160"/>
  <c r="I690" i="160"/>
  <c r="I689" i="160"/>
  <c r="I688" i="160"/>
  <c r="I687" i="160"/>
  <c r="I686" i="160"/>
  <c r="I685" i="160"/>
  <c r="I684" i="160"/>
  <c r="I683" i="160"/>
  <c r="I682" i="160"/>
  <c r="I681" i="160"/>
  <c r="I680" i="160"/>
  <c r="I679" i="160"/>
  <c r="I678" i="160"/>
  <c r="I677" i="160"/>
  <c r="I676" i="160"/>
  <c r="I675" i="160"/>
  <c r="I674" i="160"/>
  <c r="I673" i="160"/>
  <c r="I672" i="160"/>
  <c r="I671" i="160"/>
  <c r="I670" i="160"/>
  <c r="I669" i="160"/>
  <c r="I668" i="160"/>
  <c r="I667" i="160"/>
  <c r="I666" i="160"/>
  <c r="I665" i="160"/>
  <c r="I664" i="160"/>
  <c r="I663" i="160"/>
  <c r="I662" i="160"/>
  <c r="I661" i="160"/>
  <c r="I660" i="160"/>
  <c r="I659" i="160"/>
  <c r="I658" i="160"/>
  <c r="I657" i="160"/>
  <c r="I656" i="160"/>
  <c r="I655" i="160"/>
  <c r="I654" i="160"/>
  <c r="I653" i="160"/>
  <c r="I652" i="160"/>
  <c r="I651" i="160"/>
  <c r="I650" i="160"/>
  <c r="I649" i="160"/>
  <c r="I648" i="160"/>
  <c r="I647" i="160"/>
  <c r="I646" i="160"/>
  <c r="I645" i="160"/>
  <c r="I644" i="160"/>
  <c r="I643" i="160"/>
  <c r="I642" i="160"/>
  <c r="I641" i="160"/>
  <c r="I640" i="160"/>
  <c r="I639" i="160"/>
  <c r="I638" i="160"/>
  <c r="I637" i="160"/>
  <c r="I636" i="160"/>
  <c r="I635" i="160"/>
  <c r="I634" i="160"/>
  <c r="I633" i="160"/>
  <c r="I632" i="160"/>
  <c r="I631" i="160"/>
  <c r="I630" i="160"/>
  <c r="I629" i="160"/>
  <c r="I628" i="160"/>
  <c r="I627" i="160"/>
  <c r="I626" i="160"/>
  <c r="I625" i="160"/>
  <c r="I624" i="160"/>
  <c r="I623" i="160"/>
  <c r="I622" i="160"/>
  <c r="I621" i="160"/>
  <c r="I620" i="160"/>
  <c r="I619" i="160"/>
  <c r="I618" i="160"/>
  <c r="I617" i="160"/>
  <c r="I616" i="160"/>
  <c r="I615" i="160"/>
  <c r="I614" i="160"/>
  <c r="I613" i="160"/>
  <c r="I612" i="160"/>
  <c r="I611" i="160"/>
  <c r="I610" i="160"/>
  <c r="I609" i="160"/>
  <c r="I608" i="160"/>
  <c r="I607" i="160"/>
  <c r="I606" i="160"/>
  <c r="I605" i="160"/>
  <c r="I604" i="160"/>
  <c r="I603" i="160"/>
  <c r="I602" i="160"/>
  <c r="I601" i="160"/>
  <c r="I600" i="160"/>
  <c r="I599" i="160"/>
  <c r="I598" i="160"/>
  <c r="I597" i="160"/>
  <c r="I596" i="160"/>
  <c r="I595" i="160"/>
  <c r="I594" i="160"/>
  <c r="I593" i="160"/>
  <c r="I592" i="160"/>
  <c r="I591" i="160"/>
  <c r="I590" i="160"/>
  <c r="I589" i="160"/>
  <c r="I588" i="160"/>
  <c r="I587" i="160"/>
  <c r="I586" i="160"/>
  <c r="I585" i="160"/>
  <c r="I584" i="160"/>
  <c r="I583" i="160"/>
  <c r="I582" i="160"/>
  <c r="I581" i="160"/>
  <c r="I580" i="160"/>
  <c r="I579" i="160"/>
  <c r="I578" i="160"/>
  <c r="I577" i="160"/>
  <c r="I576" i="160"/>
  <c r="I575" i="160"/>
  <c r="I574" i="160"/>
  <c r="I573" i="160"/>
  <c r="I572" i="160"/>
  <c r="I571" i="160"/>
  <c r="I570" i="160"/>
  <c r="I569" i="160"/>
  <c r="I568" i="160"/>
  <c r="I567" i="160"/>
  <c r="I566" i="160"/>
  <c r="I565" i="160"/>
  <c r="I564" i="160"/>
  <c r="I563" i="160"/>
  <c r="I562" i="160"/>
  <c r="I561" i="160"/>
  <c r="I560" i="160"/>
  <c r="I559" i="160"/>
  <c r="I558" i="160"/>
  <c r="I557" i="160"/>
  <c r="I556" i="160"/>
  <c r="I555" i="160"/>
  <c r="I554" i="160"/>
  <c r="I553" i="160"/>
  <c r="I552" i="160"/>
  <c r="I551" i="160"/>
  <c r="I550" i="160"/>
  <c r="I549" i="160"/>
  <c r="I548" i="160"/>
  <c r="I547" i="160"/>
  <c r="I546" i="160"/>
  <c r="I545" i="160"/>
  <c r="I544" i="160"/>
  <c r="I543" i="160"/>
  <c r="I542" i="160"/>
  <c r="I541" i="160"/>
  <c r="I540" i="160"/>
  <c r="I539" i="160"/>
  <c r="I538" i="160"/>
  <c r="I537" i="160"/>
  <c r="I536" i="160"/>
  <c r="I535" i="160"/>
  <c r="I534" i="160"/>
  <c r="I533" i="160"/>
  <c r="I532" i="160"/>
  <c r="I531" i="160"/>
  <c r="I530" i="160"/>
  <c r="I529" i="160"/>
  <c r="I528" i="160"/>
  <c r="I527" i="160"/>
  <c r="I526" i="160"/>
  <c r="I525" i="160"/>
  <c r="I524" i="160"/>
  <c r="I523" i="160"/>
  <c r="I522" i="160"/>
  <c r="I521" i="160"/>
  <c r="I520" i="160"/>
  <c r="I519" i="160"/>
  <c r="I518" i="160"/>
  <c r="I517" i="160"/>
  <c r="I516" i="160"/>
  <c r="I515" i="160"/>
  <c r="I514" i="160"/>
  <c r="I513" i="160"/>
  <c r="I512" i="160"/>
  <c r="I511" i="160"/>
  <c r="I510" i="160"/>
  <c r="I509" i="160"/>
  <c r="I508" i="160"/>
  <c r="I507" i="160"/>
  <c r="I506" i="160"/>
  <c r="I505" i="160"/>
  <c r="I504" i="160"/>
  <c r="I503" i="160"/>
  <c r="I502" i="160"/>
  <c r="I501" i="160"/>
  <c r="I500" i="160"/>
  <c r="I499" i="160"/>
  <c r="I498" i="160"/>
  <c r="I497" i="160"/>
  <c r="I496" i="160"/>
  <c r="I495" i="160"/>
  <c r="I494" i="160"/>
  <c r="I493" i="160"/>
  <c r="I492" i="160"/>
  <c r="I491" i="160"/>
  <c r="I490" i="160"/>
  <c r="I489" i="160"/>
  <c r="I488" i="160"/>
  <c r="I487" i="160"/>
  <c r="I486" i="160"/>
  <c r="I485" i="160"/>
  <c r="I484" i="160"/>
  <c r="I483" i="160"/>
  <c r="I482" i="160"/>
  <c r="I481" i="160"/>
  <c r="I480" i="160"/>
  <c r="I479" i="160"/>
  <c r="I478" i="160"/>
  <c r="I477" i="160"/>
  <c r="I476" i="160"/>
  <c r="I475" i="160"/>
  <c r="I474" i="160"/>
  <c r="I473" i="160"/>
  <c r="I472" i="160"/>
  <c r="I471" i="160"/>
  <c r="I470" i="160"/>
  <c r="I469" i="160"/>
  <c r="I468" i="160"/>
  <c r="I467" i="160"/>
  <c r="I466" i="160"/>
  <c r="I465" i="160"/>
  <c r="I464" i="160"/>
  <c r="I463" i="160"/>
  <c r="I462" i="160"/>
  <c r="I461" i="160"/>
  <c r="I460" i="160"/>
  <c r="I459" i="160"/>
  <c r="I458" i="160"/>
  <c r="I457" i="160"/>
  <c r="I456" i="160"/>
  <c r="I455" i="160"/>
  <c r="I454" i="160"/>
  <c r="I453" i="160"/>
  <c r="I452" i="160"/>
  <c r="I451" i="160"/>
  <c r="I450" i="160"/>
  <c r="I449" i="160"/>
  <c r="I448" i="160"/>
  <c r="I447" i="160"/>
  <c r="I446" i="160"/>
  <c r="I445" i="160"/>
  <c r="I444" i="160"/>
  <c r="I443" i="160"/>
  <c r="I442" i="160"/>
  <c r="I441" i="160"/>
  <c r="I440" i="160"/>
  <c r="I439" i="160"/>
  <c r="I438" i="160"/>
  <c r="I437" i="160"/>
  <c r="I436" i="160"/>
  <c r="I435" i="160"/>
  <c r="I434" i="160"/>
  <c r="I433" i="160"/>
  <c r="I432" i="160"/>
  <c r="I431" i="160"/>
  <c r="I430" i="160"/>
  <c r="I429" i="160"/>
  <c r="I428" i="160"/>
  <c r="I427" i="160"/>
  <c r="I426" i="160"/>
  <c r="I425" i="160"/>
  <c r="I424" i="160"/>
  <c r="I423" i="160"/>
  <c r="I422" i="160"/>
  <c r="I421" i="160"/>
  <c r="I420" i="160"/>
  <c r="I419" i="160"/>
  <c r="I418" i="160"/>
  <c r="I417" i="160"/>
  <c r="I416" i="160"/>
  <c r="I415" i="160"/>
  <c r="I414" i="160"/>
  <c r="I413" i="160"/>
  <c r="I412" i="160"/>
  <c r="I411" i="160"/>
  <c r="I410" i="160"/>
  <c r="I409" i="160"/>
  <c r="I408" i="160"/>
  <c r="I407" i="160"/>
  <c r="I406" i="160"/>
  <c r="I405" i="160"/>
  <c r="I404" i="160"/>
  <c r="I403" i="160"/>
  <c r="I402" i="160"/>
  <c r="I401" i="160"/>
  <c r="I400" i="160"/>
  <c r="I399" i="160"/>
  <c r="I398" i="160"/>
  <c r="I397" i="160"/>
  <c r="I396" i="160"/>
  <c r="I395" i="160"/>
  <c r="I394" i="160"/>
  <c r="I393" i="160"/>
  <c r="I392" i="160"/>
  <c r="I391" i="160"/>
  <c r="I390" i="160"/>
  <c r="I389" i="160"/>
  <c r="I388" i="160"/>
  <c r="I387" i="160"/>
  <c r="I386" i="160"/>
  <c r="I385" i="160"/>
  <c r="I384" i="160"/>
  <c r="I383" i="160"/>
  <c r="I382" i="160"/>
  <c r="I381" i="160"/>
  <c r="I380" i="160"/>
  <c r="I379" i="160"/>
  <c r="I378" i="160"/>
  <c r="I377" i="160"/>
  <c r="I376" i="160"/>
  <c r="I375" i="160"/>
  <c r="I374" i="160"/>
  <c r="I373" i="160"/>
  <c r="I372" i="160"/>
  <c r="I371" i="160"/>
  <c r="I370" i="160"/>
  <c r="I369" i="160"/>
  <c r="I368" i="160"/>
  <c r="I367" i="160"/>
  <c r="I366" i="160"/>
  <c r="I365" i="160"/>
  <c r="I364" i="160"/>
  <c r="I363" i="160"/>
  <c r="I362" i="160"/>
  <c r="I361" i="160"/>
  <c r="I360" i="160"/>
  <c r="I359" i="160"/>
  <c r="I358" i="160"/>
  <c r="I357" i="160"/>
  <c r="I356" i="160"/>
  <c r="I355" i="160"/>
  <c r="I354" i="160"/>
  <c r="I353" i="160"/>
  <c r="I352" i="160"/>
  <c r="I351" i="160"/>
  <c r="I350" i="160"/>
  <c r="I349" i="160"/>
  <c r="I348" i="160"/>
  <c r="I347" i="160"/>
  <c r="I346" i="160"/>
  <c r="I345" i="160"/>
  <c r="I344" i="160"/>
  <c r="I343" i="160"/>
  <c r="I342" i="160"/>
  <c r="I341" i="160"/>
  <c r="I340" i="160"/>
  <c r="I339" i="160"/>
  <c r="I338" i="160"/>
  <c r="I337" i="160"/>
  <c r="I336" i="160"/>
  <c r="I335" i="160"/>
  <c r="I334" i="160"/>
  <c r="I333" i="160"/>
  <c r="I332" i="160"/>
  <c r="I331" i="160"/>
  <c r="I330" i="160"/>
  <c r="I329" i="160"/>
  <c r="I328" i="160"/>
  <c r="I327" i="160"/>
  <c r="I326" i="160"/>
  <c r="I325" i="160"/>
  <c r="I324" i="160"/>
  <c r="I323" i="160"/>
  <c r="I322" i="160"/>
  <c r="I321" i="160"/>
  <c r="I320" i="160"/>
  <c r="I319" i="160"/>
  <c r="I318" i="160"/>
  <c r="I317" i="160"/>
  <c r="I316" i="160"/>
  <c r="I315" i="160"/>
  <c r="I314" i="160"/>
  <c r="I313" i="160"/>
  <c r="I312" i="160"/>
  <c r="I311" i="160"/>
  <c r="I310" i="160"/>
  <c r="I309" i="160"/>
  <c r="I308" i="160"/>
  <c r="I307" i="160"/>
  <c r="I306" i="160"/>
  <c r="I305" i="160"/>
  <c r="I304" i="160"/>
  <c r="I303" i="160"/>
  <c r="I302" i="160"/>
  <c r="I301" i="160"/>
  <c r="I300" i="160"/>
  <c r="I299" i="160"/>
  <c r="I298" i="160"/>
  <c r="I297" i="160"/>
  <c r="I296" i="160"/>
  <c r="I295" i="160"/>
  <c r="I294" i="160"/>
  <c r="I293" i="160"/>
  <c r="I292" i="160"/>
  <c r="I291" i="160"/>
  <c r="I290" i="160"/>
  <c r="I289" i="160"/>
  <c r="I288" i="160"/>
  <c r="I287" i="160"/>
  <c r="I286" i="160"/>
  <c r="I285" i="160"/>
  <c r="I284" i="160"/>
  <c r="I283" i="160"/>
  <c r="I282" i="160"/>
  <c r="I281" i="160"/>
  <c r="I280" i="160"/>
  <c r="I279" i="160"/>
  <c r="I278" i="160"/>
  <c r="I277" i="160"/>
  <c r="I276" i="160"/>
  <c r="I275" i="160"/>
  <c r="I274" i="160"/>
  <c r="I273" i="160"/>
  <c r="I272" i="160"/>
  <c r="I271" i="160"/>
  <c r="I270" i="160"/>
  <c r="I269" i="160"/>
  <c r="I268" i="160"/>
  <c r="I267" i="160"/>
  <c r="I266" i="160"/>
  <c r="I265" i="160"/>
  <c r="I264" i="160"/>
  <c r="I263" i="160"/>
  <c r="I262" i="160"/>
  <c r="I261" i="160"/>
  <c r="I260" i="160"/>
  <c r="I259" i="160"/>
  <c r="I258" i="160"/>
  <c r="I257" i="160"/>
  <c r="I256" i="160"/>
  <c r="I255" i="160"/>
  <c r="I254" i="160"/>
  <c r="I253" i="160"/>
  <c r="I252" i="160"/>
  <c r="I251" i="160"/>
  <c r="I250" i="160"/>
  <c r="I249" i="160"/>
  <c r="I248" i="160"/>
  <c r="I247" i="160"/>
  <c r="I246" i="160"/>
  <c r="I245" i="160"/>
  <c r="I244" i="160"/>
  <c r="I243" i="160"/>
  <c r="I242" i="160"/>
  <c r="I241" i="160"/>
  <c r="I240" i="160"/>
  <c r="I239" i="160"/>
  <c r="I238" i="160"/>
  <c r="I237" i="160"/>
  <c r="I236" i="160"/>
  <c r="I235" i="160"/>
  <c r="I234" i="160"/>
  <c r="I233" i="160"/>
  <c r="I232" i="160"/>
  <c r="I231" i="160"/>
  <c r="I230" i="160"/>
  <c r="I229" i="160"/>
  <c r="I228" i="160"/>
  <c r="I227" i="160"/>
  <c r="I226" i="160"/>
  <c r="I225" i="160"/>
  <c r="I224" i="160"/>
  <c r="I223" i="160"/>
  <c r="I222" i="160"/>
  <c r="I221" i="160"/>
  <c r="I220" i="160"/>
  <c r="I219" i="160"/>
  <c r="I218" i="160"/>
  <c r="I217" i="160"/>
  <c r="I216" i="160"/>
  <c r="I215" i="160"/>
  <c r="I214" i="160"/>
  <c r="I213" i="160"/>
  <c r="I212" i="160"/>
  <c r="I211" i="160"/>
  <c r="I210" i="160"/>
  <c r="I209" i="160"/>
  <c r="I208" i="160"/>
  <c r="I207" i="160"/>
  <c r="I206" i="160"/>
  <c r="I205" i="160"/>
  <c r="I204" i="160"/>
  <c r="I203" i="160"/>
  <c r="I202" i="160"/>
  <c r="I201" i="160"/>
  <c r="I200" i="160"/>
  <c r="I199" i="160"/>
  <c r="I198" i="160"/>
  <c r="I197" i="160"/>
  <c r="I196" i="160"/>
  <c r="I195" i="160"/>
  <c r="I194" i="160"/>
  <c r="I193" i="160"/>
  <c r="I192" i="160"/>
  <c r="I191" i="160"/>
  <c r="I190" i="160"/>
  <c r="I189" i="160"/>
  <c r="I188" i="160"/>
  <c r="I187" i="160"/>
  <c r="I186" i="160"/>
  <c r="I185" i="160"/>
  <c r="I184" i="160"/>
  <c r="I183" i="160"/>
  <c r="I182" i="160"/>
  <c r="I181" i="160"/>
  <c r="I180" i="160"/>
  <c r="I179" i="160"/>
  <c r="I178" i="160"/>
  <c r="I177" i="160"/>
  <c r="I176" i="160"/>
  <c r="I175" i="160"/>
  <c r="I174" i="160"/>
  <c r="I173" i="160"/>
  <c r="I172" i="160"/>
  <c r="I171" i="160"/>
  <c r="I170" i="160"/>
  <c r="I169" i="160"/>
  <c r="I168" i="160"/>
  <c r="I167" i="160"/>
  <c r="I166" i="160"/>
  <c r="I165" i="160"/>
  <c r="I164" i="160"/>
  <c r="I163" i="160"/>
  <c r="I162" i="160"/>
  <c r="I161" i="160"/>
  <c r="I160" i="160"/>
  <c r="I159" i="160"/>
  <c r="I158" i="160"/>
  <c r="I157" i="160"/>
  <c r="I156" i="160"/>
  <c r="I155" i="160"/>
  <c r="I154" i="160"/>
  <c r="I153" i="160"/>
  <c r="I152" i="160"/>
  <c r="I151" i="160"/>
  <c r="I150" i="160"/>
  <c r="I149" i="160"/>
  <c r="I148" i="160"/>
  <c r="I147" i="160"/>
  <c r="I146" i="160"/>
  <c r="I145" i="160"/>
  <c r="I144" i="160"/>
  <c r="I143" i="160"/>
  <c r="I142" i="160"/>
  <c r="I141" i="160"/>
  <c r="I140" i="160"/>
  <c r="I139" i="160"/>
  <c r="I138" i="160"/>
  <c r="I137" i="160"/>
  <c r="I136" i="160"/>
  <c r="I135" i="160"/>
  <c r="I134" i="160"/>
  <c r="I133" i="160"/>
  <c r="I132" i="160"/>
  <c r="I131" i="160"/>
  <c r="I130" i="160"/>
  <c r="I129" i="160"/>
  <c r="I128" i="160"/>
  <c r="I127" i="160"/>
  <c r="I126" i="160"/>
  <c r="I125" i="160"/>
  <c r="I124" i="160"/>
  <c r="I123" i="160"/>
  <c r="I122" i="160"/>
  <c r="I121" i="160"/>
  <c r="I120" i="160"/>
  <c r="I119" i="160"/>
  <c r="I118" i="160"/>
  <c r="I117" i="160"/>
  <c r="I116" i="160"/>
  <c r="I115" i="160"/>
  <c r="I114" i="160"/>
  <c r="I113" i="160"/>
  <c r="I112" i="160"/>
  <c r="I111" i="160"/>
  <c r="I110" i="160"/>
  <c r="I109" i="160"/>
  <c r="I108" i="160"/>
  <c r="I107" i="160"/>
  <c r="I106" i="160"/>
  <c r="I105" i="160"/>
  <c r="I104" i="160"/>
  <c r="I103" i="160"/>
  <c r="I102" i="160"/>
  <c r="I101" i="160"/>
  <c r="I100" i="160"/>
  <c r="I99" i="160"/>
  <c r="I98" i="160"/>
  <c r="I97" i="160"/>
  <c r="I96" i="160"/>
  <c r="I95" i="160"/>
  <c r="I94" i="160"/>
  <c r="I93" i="160"/>
  <c r="I92" i="160"/>
  <c r="I91" i="160"/>
  <c r="I90" i="160"/>
  <c r="I89" i="160"/>
  <c r="I88" i="160"/>
  <c r="I87" i="160"/>
  <c r="I86" i="160"/>
  <c r="I85" i="160"/>
  <c r="I84" i="160"/>
  <c r="I83" i="160"/>
  <c r="I82" i="160"/>
  <c r="I81" i="160"/>
  <c r="I80" i="160"/>
  <c r="I43" i="160"/>
  <c r="I42" i="160"/>
  <c r="I41" i="160"/>
  <c r="I40" i="160"/>
  <c r="I39" i="160"/>
  <c r="I38" i="160"/>
  <c r="I37" i="160"/>
  <c r="I36" i="160"/>
  <c r="I35" i="160"/>
  <c r="I34" i="160"/>
  <c r="I33" i="160"/>
  <c r="I32" i="160"/>
  <c r="I31" i="160"/>
  <c r="I32" i="145"/>
  <c r="I33" i="145"/>
  <c r="I34" i="145"/>
  <c r="I35" i="145"/>
  <c r="I36" i="145"/>
  <c r="I37" i="145"/>
  <c r="I38" i="145"/>
  <c r="I39" i="145"/>
  <c r="I40" i="145"/>
  <c r="I41" i="145"/>
  <c r="I42" i="145"/>
  <c r="I43" i="145"/>
  <c r="I44" i="145"/>
  <c r="I45" i="145"/>
  <c r="I46" i="145"/>
  <c r="I47" i="145"/>
  <c r="I96" i="145"/>
  <c r="I97" i="145"/>
  <c r="I98" i="145"/>
  <c r="I99" i="145"/>
  <c r="I100" i="145"/>
  <c r="I101" i="145"/>
  <c r="I102" i="145"/>
  <c r="I103" i="145"/>
  <c r="I104" i="145"/>
  <c r="I105" i="145"/>
  <c r="I106" i="145"/>
  <c r="I107" i="145"/>
  <c r="I108" i="145"/>
  <c r="I109" i="145"/>
  <c r="I110" i="145"/>
  <c r="I111" i="145"/>
  <c r="I112" i="145"/>
  <c r="I113" i="145"/>
  <c r="I114" i="145"/>
  <c r="I115" i="145"/>
  <c r="I116" i="145"/>
  <c r="I117" i="145"/>
  <c r="I118" i="145"/>
  <c r="I119" i="145"/>
  <c r="I120" i="145"/>
  <c r="I121" i="145"/>
  <c r="I122" i="145"/>
  <c r="I123" i="145"/>
  <c r="I124" i="145"/>
  <c r="I125" i="145"/>
  <c r="I126" i="145"/>
  <c r="I127" i="145"/>
  <c r="I128" i="145"/>
  <c r="I129" i="145"/>
  <c r="I130" i="145"/>
  <c r="I131" i="145"/>
  <c r="I132" i="145"/>
  <c r="I133" i="145"/>
  <c r="I134" i="145"/>
  <c r="I135" i="145"/>
  <c r="I136" i="145"/>
  <c r="I137" i="145"/>
  <c r="I138" i="145"/>
  <c r="I139" i="145"/>
  <c r="I140" i="145"/>
  <c r="I141" i="145"/>
  <c r="I142" i="145"/>
  <c r="I143" i="145"/>
  <c r="I144" i="145"/>
  <c r="I145" i="145"/>
  <c r="I146" i="145"/>
  <c r="I147" i="145"/>
  <c r="I148" i="145"/>
  <c r="I149" i="145"/>
  <c r="I150" i="145"/>
  <c r="I151" i="145"/>
  <c r="I152" i="145"/>
  <c r="I153" i="145"/>
  <c r="I154" i="145"/>
  <c r="I155" i="145"/>
  <c r="I156" i="145"/>
  <c r="I157" i="145"/>
  <c r="I158" i="145"/>
  <c r="I159" i="145"/>
  <c r="I160" i="145"/>
  <c r="I161" i="145"/>
  <c r="I162" i="145"/>
  <c r="I163" i="145"/>
  <c r="I164" i="145"/>
  <c r="I165" i="145"/>
  <c r="I166" i="145"/>
  <c r="I167" i="145"/>
  <c r="I168" i="145"/>
  <c r="I169" i="145"/>
  <c r="I170" i="145"/>
  <c r="I171" i="145"/>
  <c r="I172" i="145"/>
  <c r="I173" i="145"/>
  <c r="I174" i="145"/>
  <c r="I175" i="145"/>
  <c r="I176" i="145"/>
  <c r="I177" i="145"/>
  <c r="I178" i="145"/>
  <c r="I179" i="145"/>
  <c r="I180" i="145"/>
  <c r="I181" i="145"/>
  <c r="I182" i="145"/>
  <c r="I183" i="145"/>
  <c r="I184" i="145"/>
  <c r="I185" i="145"/>
  <c r="I186" i="145"/>
  <c r="I187" i="145"/>
  <c r="I188" i="145"/>
  <c r="I189" i="145"/>
  <c r="I190" i="145"/>
  <c r="I191" i="145"/>
  <c r="I192" i="145"/>
  <c r="I193" i="145"/>
  <c r="I194" i="145"/>
  <c r="I195" i="145"/>
  <c r="I196" i="145"/>
  <c r="I197" i="145"/>
  <c r="I198" i="145"/>
  <c r="I199" i="145"/>
  <c r="I200" i="145"/>
  <c r="I201" i="145"/>
  <c r="I202" i="145"/>
  <c r="I203" i="145"/>
  <c r="I204" i="145"/>
  <c r="I205" i="145"/>
  <c r="I206" i="145"/>
  <c r="I207" i="145"/>
  <c r="I208" i="145"/>
  <c r="I209" i="145"/>
  <c r="I210" i="145"/>
  <c r="I211" i="145"/>
  <c r="I212" i="145"/>
  <c r="I213" i="145"/>
  <c r="I214" i="145"/>
  <c r="I215" i="145"/>
  <c r="I216" i="145"/>
  <c r="I217" i="145"/>
  <c r="I218" i="145"/>
  <c r="I219" i="145"/>
  <c r="I220" i="145"/>
  <c r="I221" i="145"/>
  <c r="I222" i="145"/>
  <c r="I223" i="145"/>
  <c r="I224" i="145"/>
  <c r="I225" i="145"/>
  <c r="I226" i="145"/>
  <c r="I227" i="145"/>
  <c r="I228" i="145"/>
  <c r="I229" i="145"/>
  <c r="I230" i="145"/>
  <c r="I231" i="145"/>
  <c r="I232" i="145"/>
  <c r="I233" i="145"/>
  <c r="I234" i="145"/>
  <c r="I235" i="145"/>
  <c r="I236" i="145"/>
  <c r="I237" i="145"/>
  <c r="I238" i="145"/>
  <c r="I239" i="145"/>
  <c r="I240" i="145"/>
  <c r="I241" i="145"/>
  <c r="I242" i="145"/>
  <c r="I243" i="145"/>
  <c r="I244" i="145"/>
  <c r="I245" i="145"/>
  <c r="I246" i="145"/>
  <c r="I247" i="145"/>
  <c r="I248" i="145"/>
  <c r="I249" i="145"/>
  <c r="I250" i="145"/>
  <c r="I251" i="145"/>
  <c r="I252" i="145"/>
  <c r="I253" i="145"/>
  <c r="I254" i="145"/>
  <c r="I255" i="145"/>
  <c r="I256" i="145"/>
  <c r="I257" i="145"/>
  <c r="I258" i="145"/>
  <c r="I259" i="145"/>
  <c r="I260" i="145"/>
  <c r="I261" i="145"/>
  <c r="I262" i="145"/>
  <c r="I263" i="145"/>
  <c r="I264" i="145"/>
  <c r="I265" i="145"/>
  <c r="I266" i="145"/>
  <c r="I267" i="145"/>
  <c r="I268" i="145"/>
  <c r="I269" i="145"/>
  <c r="I270" i="145"/>
  <c r="I271" i="145"/>
  <c r="I272" i="145"/>
  <c r="I273" i="145"/>
  <c r="I274" i="145"/>
  <c r="I275" i="145"/>
  <c r="I276" i="145"/>
  <c r="I277" i="145"/>
  <c r="I278" i="145"/>
  <c r="I279" i="145"/>
  <c r="I280" i="145"/>
  <c r="I281" i="145"/>
  <c r="I282" i="145"/>
  <c r="I283" i="145"/>
  <c r="I284" i="145"/>
  <c r="I285" i="145"/>
  <c r="I286" i="145"/>
  <c r="I287" i="145"/>
  <c r="I288" i="145"/>
  <c r="I289" i="145"/>
  <c r="I290" i="145"/>
  <c r="I291" i="145"/>
  <c r="I292" i="145"/>
  <c r="I293" i="145"/>
  <c r="I294" i="145"/>
  <c r="I295" i="145"/>
  <c r="I296" i="145"/>
  <c r="I297" i="145"/>
  <c r="I298" i="145"/>
  <c r="I299" i="145"/>
  <c r="I300" i="145"/>
  <c r="I301" i="145"/>
  <c r="I302" i="145"/>
  <c r="I303" i="145"/>
  <c r="I304" i="145"/>
  <c r="I305" i="145"/>
  <c r="I306" i="145"/>
  <c r="I307" i="145"/>
  <c r="I308" i="145"/>
  <c r="I309" i="145"/>
  <c r="I310" i="145"/>
  <c r="I311" i="145"/>
  <c r="I312" i="145"/>
  <c r="I313" i="145"/>
  <c r="I314" i="145"/>
  <c r="I315" i="145"/>
  <c r="I316" i="145"/>
  <c r="I317" i="145"/>
  <c r="I318" i="145"/>
  <c r="I319" i="145"/>
  <c r="I320" i="145"/>
  <c r="I321" i="145"/>
  <c r="I322" i="145"/>
  <c r="I323" i="145"/>
  <c r="I324" i="145"/>
  <c r="I325" i="145"/>
  <c r="I326" i="145"/>
  <c r="I327" i="145"/>
  <c r="I328" i="145"/>
  <c r="I329" i="145"/>
  <c r="I330" i="145"/>
  <c r="I331" i="145"/>
  <c r="I332" i="145"/>
  <c r="I333" i="145"/>
  <c r="I334" i="145"/>
  <c r="I335" i="145"/>
  <c r="I336" i="145"/>
  <c r="I337" i="145"/>
  <c r="I338" i="145"/>
  <c r="I339" i="145"/>
  <c r="I340" i="145"/>
  <c r="I341" i="145"/>
  <c r="I342" i="145"/>
  <c r="I343" i="145"/>
  <c r="I344" i="145"/>
  <c r="I345" i="145"/>
  <c r="I346" i="145"/>
  <c r="I347" i="145"/>
  <c r="I348" i="145"/>
  <c r="I349" i="145"/>
  <c r="I350" i="145"/>
  <c r="I351" i="145"/>
  <c r="I352" i="145"/>
  <c r="I353" i="145"/>
  <c r="I354" i="145"/>
  <c r="I355" i="145"/>
  <c r="I356" i="145"/>
  <c r="I357" i="145"/>
  <c r="I358" i="145"/>
  <c r="I359" i="145"/>
  <c r="I360" i="145"/>
  <c r="I361" i="145"/>
  <c r="I362" i="145"/>
  <c r="I363" i="145"/>
  <c r="I364" i="145"/>
  <c r="I365" i="145"/>
  <c r="I366" i="145"/>
  <c r="I367" i="145"/>
  <c r="I368" i="145"/>
  <c r="I369" i="145"/>
  <c r="I370" i="145"/>
  <c r="I371" i="145"/>
  <c r="I372" i="145"/>
  <c r="I373" i="145"/>
  <c r="I374" i="145"/>
  <c r="I375" i="145"/>
  <c r="I376" i="145"/>
  <c r="I377" i="145"/>
  <c r="I378" i="145"/>
  <c r="I379" i="145"/>
  <c r="I380" i="145"/>
  <c r="I381" i="145"/>
  <c r="I382" i="145"/>
  <c r="I383" i="145"/>
  <c r="I384" i="145"/>
  <c r="I385" i="145"/>
  <c r="I386" i="145"/>
  <c r="I387" i="145"/>
  <c r="I388" i="145"/>
  <c r="I389" i="145"/>
  <c r="I390" i="145"/>
  <c r="I391" i="145"/>
  <c r="I392" i="145"/>
  <c r="I393" i="145"/>
  <c r="I394" i="145"/>
  <c r="I395" i="145"/>
  <c r="I396" i="145"/>
  <c r="I397" i="145"/>
  <c r="I398" i="145"/>
  <c r="I399" i="145"/>
  <c r="I400" i="145"/>
  <c r="I401" i="145"/>
  <c r="I402" i="145"/>
  <c r="I403" i="145"/>
  <c r="I404" i="145"/>
  <c r="I405" i="145"/>
  <c r="I406" i="145"/>
  <c r="I407" i="145"/>
  <c r="I408" i="145"/>
  <c r="I409" i="145"/>
  <c r="I410" i="145"/>
  <c r="I411" i="145"/>
  <c r="I412" i="145"/>
  <c r="I413" i="145"/>
  <c r="I414" i="145"/>
  <c r="I415" i="145"/>
  <c r="I416" i="145"/>
  <c r="I417" i="145"/>
  <c r="I418" i="145"/>
  <c r="I419" i="145"/>
  <c r="I420" i="145"/>
  <c r="I421" i="145"/>
  <c r="I422" i="145"/>
  <c r="I423" i="145"/>
  <c r="I424" i="145"/>
  <c r="I425" i="145"/>
  <c r="I426" i="145"/>
  <c r="I427" i="145"/>
  <c r="I428" i="145"/>
  <c r="I429" i="145"/>
  <c r="I430" i="145"/>
  <c r="I431" i="145"/>
  <c r="I432" i="145"/>
  <c r="I433" i="145"/>
  <c r="I434" i="145"/>
  <c r="I435" i="145"/>
  <c r="I436" i="145"/>
  <c r="I437" i="145"/>
  <c r="I438" i="145"/>
  <c r="I439" i="145"/>
  <c r="I440" i="145"/>
  <c r="I441" i="145"/>
  <c r="I442" i="145"/>
  <c r="I443" i="145"/>
  <c r="I444" i="145"/>
  <c r="I445" i="145"/>
  <c r="I446" i="145"/>
  <c r="I447" i="145"/>
  <c r="I448" i="145"/>
  <c r="I449" i="145"/>
  <c r="I450" i="145"/>
  <c r="I451" i="145"/>
  <c r="I452" i="145"/>
  <c r="I453" i="145"/>
  <c r="I454" i="145"/>
  <c r="I455" i="145"/>
  <c r="I456" i="145"/>
  <c r="I457" i="145"/>
  <c r="I458" i="145"/>
  <c r="I459" i="145"/>
  <c r="I460" i="145"/>
  <c r="I461" i="145"/>
  <c r="I462" i="145"/>
  <c r="I463" i="145"/>
  <c r="I464" i="145"/>
  <c r="I465" i="145"/>
  <c r="I466" i="145"/>
  <c r="I467" i="145"/>
  <c r="I468" i="145"/>
  <c r="I469" i="145"/>
  <c r="I470" i="145"/>
  <c r="I471" i="145"/>
  <c r="I472" i="145"/>
  <c r="I473" i="145"/>
  <c r="I474" i="145"/>
  <c r="I475" i="145"/>
  <c r="I476" i="145"/>
  <c r="I477" i="145"/>
  <c r="I478" i="145"/>
  <c r="I479" i="145"/>
  <c r="I480" i="145"/>
  <c r="I481" i="145"/>
  <c r="I482" i="145"/>
  <c r="I483" i="145"/>
  <c r="I484" i="145"/>
  <c r="I485" i="145"/>
  <c r="I486" i="145"/>
  <c r="I487" i="145"/>
  <c r="I488" i="145"/>
  <c r="I489" i="145"/>
  <c r="I490" i="145"/>
  <c r="I491" i="145"/>
  <c r="I492" i="145"/>
  <c r="I493" i="145"/>
  <c r="I494" i="145"/>
  <c r="I495" i="145"/>
  <c r="I496" i="145"/>
  <c r="I497" i="145"/>
  <c r="I498" i="145"/>
  <c r="I499" i="145"/>
  <c r="I500" i="145"/>
  <c r="I501" i="145"/>
  <c r="I502" i="145"/>
  <c r="I503" i="145"/>
  <c r="I504" i="145"/>
  <c r="I505" i="145"/>
  <c r="I506" i="145"/>
  <c r="I507" i="145"/>
  <c r="I508" i="145"/>
  <c r="I509" i="145"/>
  <c r="I510" i="145"/>
  <c r="I511" i="145"/>
  <c r="I512" i="145"/>
  <c r="I513" i="145"/>
  <c r="I514" i="145"/>
  <c r="I515" i="145"/>
  <c r="I516" i="145"/>
  <c r="I517" i="145"/>
  <c r="I518" i="145"/>
  <c r="I519" i="145"/>
  <c r="I520" i="145"/>
  <c r="I521" i="145"/>
  <c r="I522" i="145"/>
  <c r="I523" i="145"/>
  <c r="I524" i="145"/>
  <c r="I525" i="145"/>
  <c r="I526" i="145"/>
  <c r="I527" i="145"/>
  <c r="I528" i="145"/>
  <c r="I529" i="145"/>
  <c r="I530" i="145"/>
  <c r="I531" i="145"/>
  <c r="I532" i="145"/>
  <c r="I533" i="145"/>
  <c r="I534" i="145"/>
  <c r="I535" i="145"/>
  <c r="I536" i="145"/>
  <c r="I537" i="145"/>
  <c r="I538" i="145"/>
  <c r="I539" i="145"/>
  <c r="I540" i="145"/>
  <c r="I541" i="145"/>
  <c r="I542" i="145"/>
  <c r="I543" i="145"/>
  <c r="I544" i="145"/>
  <c r="I545" i="145"/>
  <c r="I546" i="145"/>
  <c r="I547" i="145"/>
  <c r="I548" i="145"/>
  <c r="I549" i="145"/>
  <c r="I550" i="145"/>
  <c r="I551" i="145"/>
  <c r="I552" i="145"/>
  <c r="I553" i="145"/>
  <c r="I554" i="145"/>
  <c r="I555" i="145"/>
  <c r="I556" i="145"/>
  <c r="I557" i="145"/>
  <c r="I558" i="145"/>
  <c r="I559" i="145"/>
  <c r="I560" i="145"/>
  <c r="I561" i="145"/>
  <c r="I562" i="145"/>
  <c r="I563" i="145"/>
  <c r="I564" i="145"/>
  <c r="I565" i="145"/>
  <c r="I566" i="145"/>
  <c r="I567" i="145"/>
  <c r="I568" i="145"/>
  <c r="I569" i="145"/>
  <c r="I570" i="145"/>
  <c r="I571" i="145"/>
  <c r="I572" i="145"/>
  <c r="I573" i="145"/>
  <c r="I574" i="145"/>
  <c r="I575" i="145"/>
  <c r="I576" i="145"/>
  <c r="I577" i="145"/>
  <c r="I578" i="145"/>
  <c r="I579" i="145"/>
  <c r="I580" i="145"/>
  <c r="I581" i="145"/>
  <c r="I582" i="145"/>
  <c r="I583" i="145"/>
  <c r="I584" i="145"/>
  <c r="I585" i="145"/>
  <c r="I586" i="145"/>
  <c r="I587" i="145"/>
  <c r="I588" i="145"/>
  <c r="I589" i="145"/>
  <c r="I590" i="145"/>
  <c r="I591" i="145"/>
  <c r="I592" i="145"/>
  <c r="I593" i="145"/>
  <c r="I594" i="145"/>
  <c r="I595" i="145"/>
  <c r="I596" i="145"/>
  <c r="I597" i="145"/>
  <c r="I598" i="145"/>
  <c r="I599" i="145"/>
  <c r="I600" i="145"/>
  <c r="I601" i="145"/>
  <c r="I602" i="145"/>
  <c r="I603" i="145"/>
  <c r="I604" i="145"/>
  <c r="I605" i="145"/>
  <c r="I606" i="145"/>
  <c r="I607" i="145"/>
  <c r="I608" i="145"/>
  <c r="I609" i="145"/>
  <c r="I610" i="145"/>
  <c r="I611" i="145"/>
  <c r="I612" i="145"/>
  <c r="I613" i="145"/>
  <c r="I614" i="145"/>
  <c r="I615" i="145"/>
  <c r="I616" i="145"/>
  <c r="I617" i="145"/>
  <c r="I618" i="145"/>
  <c r="I619" i="145"/>
  <c r="I620" i="145"/>
  <c r="I621" i="145"/>
  <c r="I622" i="145"/>
  <c r="I623" i="145"/>
  <c r="I624" i="145"/>
  <c r="I625" i="145"/>
  <c r="I626" i="145"/>
  <c r="I627" i="145"/>
  <c r="I628" i="145"/>
  <c r="I629" i="145"/>
  <c r="I630" i="145"/>
  <c r="I631" i="145"/>
  <c r="I632" i="145"/>
  <c r="I633" i="145"/>
  <c r="I634" i="145"/>
  <c r="I635" i="145"/>
  <c r="I636" i="145"/>
  <c r="I637" i="145"/>
  <c r="I638" i="145"/>
  <c r="I639" i="145"/>
  <c r="I640" i="145"/>
  <c r="I641" i="145"/>
  <c r="I642" i="145"/>
  <c r="I643" i="145"/>
  <c r="I644" i="145"/>
  <c r="I645" i="145"/>
  <c r="I646" i="145"/>
  <c r="I647" i="145"/>
  <c r="I648" i="145"/>
  <c r="I649" i="145"/>
  <c r="I650" i="145"/>
  <c r="I651" i="145"/>
  <c r="I652" i="145"/>
  <c r="I653" i="145"/>
  <c r="I654" i="145"/>
  <c r="I655" i="145"/>
  <c r="I656" i="145"/>
  <c r="I657" i="145"/>
  <c r="I658" i="145"/>
  <c r="I659" i="145"/>
  <c r="I660" i="145"/>
  <c r="I661" i="145"/>
  <c r="I662" i="145"/>
  <c r="I663" i="145"/>
  <c r="I664" i="145"/>
  <c r="I665" i="145"/>
  <c r="I666" i="145"/>
  <c r="I667" i="145"/>
  <c r="I668" i="145"/>
  <c r="I669" i="145"/>
  <c r="I670" i="145"/>
  <c r="I671" i="145"/>
  <c r="I672" i="145"/>
  <c r="I673" i="145"/>
  <c r="I674" i="145"/>
  <c r="I675" i="145"/>
  <c r="I676" i="145"/>
  <c r="I677" i="145"/>
  <c r="I678" i="145"/>
  <c r="I679" i="145"/>
  <c r="I680" i="145"/>
  <c r="I681" i="145"/>
  <c r="I682" i="145"/>
  <c r="I683" i="145"/>
  <c r="I684" i="145"/>
  <c r="I685" i="145"/>
  <c r="I686" i="145"/>
  <c r="I687" i="145"/>
  <c r="I688" i="145"/>
  <c r="I689" i="145"/>
  <c r="I690" i="145"/>
  <c r="I691" i="145"/>
  <c r="I692" i="145"/>
  <c r="I693" i="145"/>
  <c r="I694" i="145"/>
  <c r="I695" i="145"/>
  <c r="I696" i="145"/>
  <c r="I697" i="145"/>
  <c r="I698" i="145"/>
  <c r="I699" i="145"/>
  <c r="I700" i="145"/>
  <c r="I701" i="145"/>
  <c r="I702" i="145"/>
  <c r="I703" i="145"/>
  <c r="I704" i="145"/>
  <c r="I705" i="145"/>
  <c r="I706" i="145"/>
  <c r="I707" i="145"/>
  <c r="I708" i="145"/>
  <c r="I709" i="145"/>
  <c r="I710" i="145"/>
  <c r="I711" i="145"/>
  <c r="I712" i="145"/>
  <c r="I713" i="145"/>
  <c r="I714" i="145"/>
  <c r="I715" i="145"/>
  <c r="I716" i="145"/>
  <c r="I717" i="145"/>
  <c r="I718" i="145"/>
  <c r="I719" i="145"/>
  <c r="I720" i="145"/>
  <c r="I721" i="145"/>
  <c r="I722" i="145"/>
  <c r="I723" i="145"/>
  <c r="I724" i="145"/>
  <c r="I725" i="145"/>
  <c r="I726" i="145"/>
  <c r="I727" i="145"/>
  <c r="I728" i="145"/>
  <c r="I729" i="145"/>
  <c r="I730" i="145"/>
  <c r="I731" i="145"/>
  <c r="I732" i="145"/>
  <c r="I733" i="145"/>
  <c r="I734" i="145"/>
  <c r="I735" i="145"/>
  <c r="I736" i="145"/>
  <c r="I737" i="145"/>
  <c r="I738" i="145"/>
  <c r="I739" i="145"/>
  <c r="I740" i="145"/>
  <c r="I741" i="145"/>
  <c r="I742" i="145"/>
  <c r="I743" i="145"/>
  <c r="I744" i="145"/>
  <c r="I745" i="145"/>
  <c r="I746" i="145"/>
  <c r="I747" i="145"/>
  <c r="I748" i="145"/>
  <c r="I749" i="145"/>
  <c r="I750" i="145"/>
  <c r="I751" i="145"/>
  <c r="I752" i="145"/>
  <c r="I753" i="145"/>
  <c r="I754" i="145"/>
  <c r="I755" i="145"/>
  <c r="I756" i="145"/>
  <c r="I757" i="145"/>
  <c r="I758" i="145"/>
  <c r="I759" i="145"/>
  <c r="I760" i="145"/>
  <c r="I761" i="145"/>
  <c r="I762" i="145"/>
  <c r="I763" i="145"/>
  <c r="I764" i="145"/>
  <c r="I765" i="145"/>
  <c r="I766" i="145"/>
  <c r="I767" i="145"/>
  <c r="I768" i="145"/>
  <c r="I769" i="145"/>
  <c r="I770" i="145"/>
  <c r="I771" i="145"/>
  <c r="I772" i="145"/>
  <c r="I773" i="145"/>
  <c r="I774" i="145"/>
  <c r="I775" i="145"/>
  <c r="I776" i="145"/>
  <c r="I777" i="145"/>
  <c r="I778" i="145"/>
  <c r="I779" i="145"/>
  <c r="I780" i="145"/>
  <c r="I781" i="145"/>
  <c r="I782" i="145"/>
  <c r="I783" i="145"/>
  <c r="I784" i="145"/>
  <c r="I785" i="145"/>
  <c r="I786" i="145"/>
  <c r="I787" i="145"/>
  <c r="I788" i="145"/>
  <c r="I789" i="145"/>
  <c r="I790" i="145"/>
  <c r="I791" i="145"/>
  <c r="I792" i="145"/>
  <c r="I793" i="145"/>
  <c r="I794" i="145"/>
  <c r="I795" i="145"/>
  <c r="I796" i="145"/>
  <c r="I797" i="145"/>
  <c r="I798" i="145"/>
  <c r="I799" i="145"/>
  <c r="I800" i="145"/>
  <c r="I801" i="145"/>
  <c r="I802" i="145"/>
  <c r="I803" i="145"/>
  <c r="I804" i="145"/>
  <c r="I805" i="145"/>
  <c r="I806" i="145"/>
  <c r="I807" i="145"/>
  <c r="I808" i="145"/>
  <c r="I809" i="145"/>
  <c r="I810" i="145"/>
  <c r="I811" i="145"/>
  <c r="I812" i="145"/>
  <c r="I813" i="145"/>
  <c r="I814" i="145"/>
  <c r="I815" i="145"/>
  <c r="I816" i="145"/>
  <c r="I817" i="145"/>
  <c r="I818" i="145"/>
  <c r="I819" i="145"/>
  <c r="I820" i="145"/>
  <c r="I821" i="145"/>
  <c r="I822" i="145"/>
  <c r="I823" i="145"/>
  <c r="I824" i="145"/>
  <c r="I825" i="145"/>
  <c r="I826" i="145"/>
  <c r="I827" i="145"/>
  <c r="I828" i="145"/>
  <c r="I829" i="145"/>
  <c r="I830" i="145"/>
  <c r="I831" i="145"/>
  <c r="I832" i="145"/>
  <c r="I833" i="145"/>
  <c r="I834" i="145"/>
  <c r="I835" i="145"/>
  <c r="I836" i="145"/>
  <c r="I837" i="145"/>
  <c r="I838" i="145"/>
  <c r="I839" i="145"/>
  <c r="I840" i="145"/>
  <c r="I841" i="145"/>
  <c r="I842" i="145"/>
  <c r="I843" i="145"/>
  <c r="I844" i="145"/>
  <c r="I845" i="145"/>
  <c r="I846" i="145"/>
  <c r="I847" i="145"/>
  <c r="I848" i="145"/>
  <c r="I849" i="145"/>
  <c r="I850" i="145"/>
  <c r="I851" i="145"/>
  <c r="I852" i="145"/>
  <c r="I853" i="145"/>
  <c r="I854" i="145"/>
  <c r="I855" i="145"/>
  <c r="I856" i="145"/>
  <c r="I857" i="145"/>
  <c r="I858" i="145"/>
  <c r="I859" i="145"/>
  <c r="I860" i="145"/>
  <c r="I861" i="145"/>
  <c r="I862" i="145"/>
  <c r="I863" i="145"/>
  <c r="I864" i="145"/>
  <c r="I865" i="145"/>
  <c r="I866" i="145"/>
  <c r="I867" i="145"/>
  <c r="I868" i="145"/>
  <c r="I869" i="145"/>
  <c r="I870" i="145"/>
  <c r="I871" i="145"/>
  <c r="I872" i="145"/>
  <c r="I873" i="145"/>
  <c r="I874" i="145"/>
  <c r="I875" i="145"/>
  <c r="I876" i="145"/>
  <c r="I877" i="145"/>
  <c r="I878" i="145"/>
  <c r="I879" i="145"/>
  <c r="I880" i="145"/>
  <c r="I881" i="145"/>
  <c r="I882" i="145"/>
  <c r="I883" i="145"/>
  <c r="I884" i="145"/>
  <c r="I885" i="145"/>
  <c r="I886" i="145"/>
  <c r="I887" i="145"/>
  <c r="I888" i="145"/>
  <c r="I889" i="145"/>
  <c r="I890" i="145"/>
  <c r="I891" i="145"/>
  <c r="I892" i="145"/>
  <c r="I893" i="145"/>
  <c r="I894" i="145"/>
  <c r="I895" i="145"/>
  <c r="I896" i="145"/>
  <c r="I897" i="145"/>
  <c r="I898" i="145"/>
  <c r="I899" i="145"/>
  <c r="I900" i="145"/>
  <c r="I901" i="145"/>
  <c r="I902" i="145"/>
  <c r="I903" i="145"/>
  <c r="I904" i="145"/>
  <c r="I905" i="145"/>
  <c r="I906" i="145"/>
  <c r="I907" i="145"/>
  <c r="I908" i="145"/>
  <c r="I909" i="145"/>
  <c r="I910" i="145"/>
  <c r="I911" i="145"/>
  <c r="I912" i="145"/>
  <c r="I913" i="145"/>
  <c r="I914" i="145"/>
  <c r="I915" i="145"/>
  <c r="I916" i="145"/>
  <c r="I917" i="145"/>
  <c r="I918" i="145"/>
  <c r="I919" i="145"/>
  <c r="I920" i="145"/>
  <c r="I921" i="145"/>
  <c r="I922" i="145"/>
  <c r="I923" i="145"/>
  <c r="I924" i="145"/>
  <c r="I925" i="145"/>
  <c r="I926" i="145"/>
  <c r="I927" i="145"/>
  <c r="I928" i="145"/>
  <c r="I929" i="145"/>
  <c r="I930" i="145"/>
  <c r="I931" i="145"/>
  <c r="I932" i="145"/>
  <c r="I933" i="145"/>
  <c r="I934" i="145"/>
  <c r="I935" i="145"/>
  <c r="I936" i="145"/>
  <c r="I937" i="145"/>
  <c r="I938" i="145"/>
  <c r="I939" i="145"/>
  <c r="I940" i="145"/>
  <c r="I941" i="145"/>
  <c r="I942" i="145"/>
  <c r="I943" i="145"/>
  <c r="I944" i="145"/>
  <c r="I945" i="145"/>
  <c r="I946" i="145"/>
  <c r="I947" i="145"/>
  <c r="I948" i="145"/>
  <c r="I949" i="145"/>
  <c r="I950" i="145"/>
  <c r="I951" i="145"/>
  <c r="I952" i="145"/>
  <c r="I953" i="145"/>
  <c r="I954" i="145"/>
  <c r="I955" i="145"/>
  <c r="I956" i="145"/>
  <c r="I957" i="145"/>
  <c r="I958" i="145"/>
  <c r="I959" i="145"/>
  <c r="I960" i="145"/>
  <c r="I961" i="145"/>
  <c r="I962" i="145"/>
  <c r="I963" i="145"/>
  <c r="I964" i="145"/>
  <c r="I965" i="145"/>
  <c r="I966" i="145"/>
  <c r="I967" i="145"/>
  <c r="I968" i="145"/>
  <c r="I969" i="145"/>
  <c r="I970" i="145"/>
  <c r="I971" i="145"/>
  <c r="I972" i="145"/>
  <c r="I973" i="145"/>
  <c r="I974" i="145"/>
  <c r="I975" i="145"/>
  <c r="I976" i="145"/>
  <c r="I977" i="145"/>
  <c r="I978" i="145"/>
  <c r="I979" i="145"/>
  <c r="I980" i="145"/>
  <c r="I981" i="145"/>
  <c r="I982" i="145"/>
  <c r="I983" i="145"/>
  <c r="I984" i="145"/>
  <c r="I985" i="145"/>
  <c r="I986" i="145"/>
  <c r="I987" i="145"/>
  <c r="I988" i="145"/>
  <c r="I989" i="145"/>
  <c r="I990" i="145"/>
  <c r="I991" i="145"/>
  <c r="I992" i="145"/>
  <c r="I993" i="145"/>
  <c r="I994" i="145"/>
  <c r="I995" i="145"/>
  <c r="I996" i="145"/>
  <c r="I997" i="145"/>
  <c r="I998" i="145"/>
  <c r="I999" i="145"/>
  <c r="I1000" i="145"/>
  <c r="I1001" i="145"/>
  <c r="I1002" i="145"/>
  <c r="I1003" i="145"/>
  <c r="I1004" i="145"/>
  <c r="I1005" i="145"/>
  <c r="I1006" i="145"/>
  <c r="I1007" i="145"/>
  <c r="I1008" i="145"/>
  <c r="I1009" i="145"/>
  <c r="I1010" i="145"/>
  <c r="I1011" i="145"/>
  <c r="I1012" i="145"/>
  <c r="I1013" i="145"/>
  <c r="I1014" i="145"/>
  <c r="I1015" i="145"/>
  <c r="I1016" i="145"/>
  <c r="I1017" i="145"/>
  <c r="I1018" i="145"/>
  <c r="I1019" i="145"/>
  <c r="I1020" i="145"/>
  <c r="I1021" i="145"/>
  <c r="I1022" i="145"/>
  <c r="I1023" i="145"/>
  <c r="I1024" i="145"/>
  <c r="I1025" i="145"/>
  <c r="I1026" i="145"/>
  <c r="I1027" i="145"/>
  <c r="I1028" i="145"/>
  <c r="I1029" i="145"/>
  <c r="I1030" i="145"/>
  <c r="I1031" i="145"/>
  <c r="I1032" i="145"/>
  <c r="I1033" i="145"/>
  <c r="I1034" i="145"/>
  <c r="I1035" i="145"/>
  <c r="I1036" i="145"/>
  <c r="I1037" i="145"/>
  <c r="I1038" i="145"/>
  <c r="I1039" i="145"/>
  <c r="I1040" i="145"/>
  <c r="I1041" i="145"/>
  <c r="I1042" i="145"/>
  <c r="I1043" i="145"/>
  <c r="I1044" i="145"/>
  <c r="I1045" i="145"/>
  <c r="I1046" i="145"/>
  <c r="I1047" i="145"/>
  <c r="I1048" i="145"/>
  <c r="I1049" i="145"/>
  <c r="I1050" i="145"/>
  <c r="I1051" i="145"/>
  <c r="I1052" i="145"/>
  <c r="I1053" i="145"/>
  <c r="I1054" i="145"/>
  <c r="I1055" i="145"/>
  <c r="I1056" i="145"/>
  <c r="I1057" i="145"/>
  <c r="I1058" i="145"/>
  <c r="I1059" i="145"/>
  <c r="I1060" i="145"/>
  <c r="I1061" i="145"/>
  <c r="I1062" i="145"/>
  <c r="I1063" i="145"/>
  <c r="I1064" i="145"/>
  <c r="I1065" i="145"/>
  <c r="I1066" i="145"/>
  <c r="I1067" i="145"/>
  <c r="I1068" i="145"/>
  <c r="I1069" i="145"/>
  <c r="I1070" i="145"/>
  <c r="I1071" i="145"/>
  <c r="I1072" i="145"/>
  <c r="I1073" i="145"/>
  <c r="I1074" i="145"/>
  <c r="I1075" i="145"/>
  <c r="I1076" i="145"/>
  <c r="I1077" i="145"/>
  <c r="I1078" i="145"/>
  <c r="I1079" i="145"/>
  <c r="I1080" i="145"/>
  <c r="I1081" i="145"/>
  <c r="I1082" i="145"/>
  <c r="I1083" i="145"/>
  <c r="I1084" i="145"/>
  <c r="I1085" i="145"/>
  <c r="I1086" i="145"/>
  <c r="I1087" i="145"/>
  <c r="I1088" i="145"/>
  <c r="I1089" i="145"/>
  <c r="I1090" i="145"/>
  <c r="I1091" i="145"/>
  <c r="I1092" i="145"/>
  <c r="I1093" i="145"/>
  <c r="I1094" i="145"/>
  <c r="I1095" i="145"/>
  <c r="I1096" i="145"/>
  <c r="I1097" i="145"/>
  <c r="I1098" i="145"/>
  <c r="I1099" i="145"/>
  <c r="I1100" i="145"/>
  <c r="I1101" i="145"/>
  <c r="I1102" i="145"/>
  <c r="I1103" i="145"/>
  <c r="I1104" i="145"/>
  <c r="I1105" i="145"/>
  <c r="I1106" i="145"/>
  <c r="I1107" i="145"/>
  <c r="I1108" i="145"/>
  <c r="I1109" i="145"/>
  <c r="I1110" i="145"/>
  <c r="I1111" i="145"/>
  <c r="I1112" i="145"/>
  <c r="I1113" i="145"/>
  <c r="I1114" i="145"/>
  <c r="I1115" i="145"/>
  <c r="I1116" i="145"/>
  <c r="I1117" i="145"/>
  <c r="I1118" i="145"/>
  <c r="I1119" i="145"/>
  <c r="I1120" i="145"/>
  <c r="I1121" i="145"/>
  <c r="I1122" i="145"/>
  <c r="I1123" i="145"/>
  <c r="I1124" i="145"/>
  <c r="I1125" i="145"/>
  <c r="I1126" i="145"/>
  <c r="I1127" i="145"/>
  <c r="I1128" i="145"/>
  <c r="I1129" i="145"/>
  <c r="I1130" i="145"/>
  <c r="I1131" i="145"/>
  <c r="I1132" i="145"/>
  <c r="I1133" i="145"/>
  <c r="I1134" i="145"/>
  <c r="I1135" i="145"/>
  <c r="I1136" i="145"/>
  <c r="I1137" i="145"/>
  <c r="I1138" i="145"/>
  <c r="I1139" i="145"/>
  <c r="I1140" i="145"/>
  <c r="I1141" i="145"/>
  <c r="I1142" i="145"/>
  <c r="I1143" i="145"/>
  <c r="I1144" i="145"/>
  <c r="I1145" i="145"/>
  <c r="I1146" i="145"/>
  <c r="I1147" i="145"/>
  <c r="I1148" i="145"/>
  <c r="I1149" i="145"/>
  <c r="I1150" i="145"/>
  <c r="I1151" i="145"/>
  <c r="I1152" i="145"/>
  <c r="I1153" i="145"/>
  <c r="I1154" i="145"/>
  <c r="I1155" i="145"/>
  <c r="I1156" i="145"/>
  <c r="I1157" i="145"/>
  <c r="I1158" i="145"/>
  <c r="I1159" i="145"/>
  <c r="I1160" i="145"/>
  <c r="I1161" i="145"/>
  <c r="I1162" i="145"/>
  <c r="I1163" i="145"/>
  <c r="I1164" i="145"/>
  <c r="I1165" i="145"/>
  <c r="I1166" i="145"/>
  <c r="I1167" i="145"/>
  <c r="I1168" i="145"/>
  <c r="I1169" i="145"/>
  <c r="I1170" i="145"/>
  <c r="I1171" i="145"/>
  <c r="I1172" i="145"/>
  <c r="I1173" i="145"/>
  <c r="I1174" i="145"/>
  <c r="I1175" i="145"/>
  <c r="I1176" i="145"/>
  <c r="I1177" i="145"/>
  <c r="I1178" i="145"/>
  <c r="I1179" i="145"/>
  <c r="I1180" i="145"/>
  <c r="I1181" i="145"/>
  <c r="I1182" i="145"/>
  <c r="I1183" i="145"/>
  <c r="I1184" i="145"/>
  <c r="I1185" i="145"/>
  <c r="I1186" i="145"/>
  <c r="I1187" i="145"/>
  <c r="I1188" i="145"/>
  <c r="I1189" i="145"/>
  <c r="I1190" i="145"/>
  <c r="I1191" i="145"/>
  <c r="I1192" i="145"/>
  <c r="I1193" i="145"/>
  <c r="I1194" i="145"/>
  <c r="I1195" i="145"/>
  <c r="I1196" i="145"/>
  <c r="I1197" i="145"/>
  <c r="I1198" i="145"/>
  <c r="I1199" i="145"/>
  <c r="I1200" i="145"/>
  <c r="I1201" i="145"/>
  <c r="I1202" i="145"/>
  <c r="I1203" i="145"/>
  <c r="I1204" i="145"/>
  <c r="I1205" i="145"/>
  <c r="I1206" i="145"/>
  <c r="I1207" i="145"/>
  <c r="I1208" i="145"/>
  <c r="I1209" i="145"/>
  <c r="I1210" i="145"/>
  <c r="I1211" i="145"/>
  <c r="I1212" i="145"/>
  <c r="I1213" i="145"/>
  <c r="I1214" i="145"/>
  <c r="I1215" i="145"/>
  <c r="I1216" i="145"/>
  <c r="I1217" i="145"/>
  <c r="I1218" i="145"/>
  <c r="I1219" i="145"/>
  <c r="I1220" i="145"/>
  <c r="I1221" i="145"/>
  <c r="I1222" i="145"/>
  <c r="I1223" i="145"/>
  <c r="I1224" i="145"/>
  <c r="I1225" i="145"/>
  <c r="I1226" i="145"/>
  <c r="I1227" i="145"/>
  <c r="I1228" i="145"/>
  <c r="I1229" i="145"/>
  <c r="I1230" i="145"/>
  <c r="I1231" i="145"/>
  <c r="I1232" i="145"/>
  <c r="I1233" i="145"/>
  <c r="I1234" i="145"/>
  <c r="I1235" i="145"/>
  <c r="I1236" i="145"/>
  <c r="I1237" i="145"/>
  <c r="I1238" i="145"/>
  <c r="I1239" i="145"/>
  <c r="I1240" i="145"/>
  <c r="I31" i="145"/>
  <c r="I30" i="145"/>
  <c r="G30" i="145" l="1"/>
  <c r="H30" i="145"/>
  <c r="C21" i="146" l="1"/>
  <c r="J76" i="161" l="1"/>
  <c r="J76" i="146"/>
  <c r="D24" i="145" l="1"/>
  <c r="C7" i="165"/>
  <c r="E14" i="165" s="1"/>
  <c r="C6" i="165"/>
  <c r="C4" i="165"/>
  <c r="A1" i="165"/>
  <c r="B83" i="164"/>
  <c r="B52" i="164"/>
  <c r="C47" i="164"/>
  <c r="B35" i="164"/>
  <c r="C21" i="164"/>
  <c r="B69" i="164" s="1"/>
  <c r="B18" i="164"/>
  <c r="C70" i="164" s="1"/>
  <c r="E6" i="164"/>
  <c r="E5" i="164"/>
  <c r="C5" i="165" s="1"/>
  <c r="E3" i="164"/>
  <c r="E4" i="164" s="1"/>
  <c r="E2" i="164"/>
  <c r="C3" i="165" s="1"/>
  <c r="J1241" i="163"/>
  <c r="H1241" i="163"/>
  <c r="F1241" i="163"/>
  <c r="D1241" i="163"/>
  <c r="E1241" i="163" s="1"/>
  <c r="B1241" i="163"/>
  <c r="J1240" i="163"/>
  <c r="H1240" i="163"/>
  <c r="F1240" i="163"/>
  <c r="D1240" i="163"/>
  <c r="E1240" i="163" s="1"/>
  <c r="B1240" i="163"/>
  <c r="J1239" i="163"/>
  <c r="H1239" i="163"/>
  <c r="F1239" i="163"/>
  <c r="D1239" i="163"/>
  <c r="E1239" i="163" s="1"/>
  <c r="B1239" i="163"/>
  <c r="J1238" i="163"/>
  <c r="H1238" i="163"/>
  <c r="F1238" i="163"/>
  <c r="D1238" i="163"/>
  <c r="E1238" i="163" s="1"/>
  <c r="B1238" i="163"/>
  <c r="J1237" i="163"/>
  <c r="H1237" i="163"/>
  <c r="F1237" i="163"/>
  <c r="D1237" i="163"/>
  <c r="E1237" i="163" s="1"/>
  <c r="B1237" i="163"/>
  <c r="J1236" i="163"/>
  <c r="H1236" i="163"/>
  <c r="F1236" i="163"/>
  <c r="D1236" i="163"/>
  <c r="E1236" i="163" s="1"/>
  <c r="B1236" i="163"/>
  <c r="J1235" i="163"/>
  <c r="H1235" i="163"/>
  <c r="F1235" i="163"/>
  <c r="D1235" i="163"/>
  <c r="E1235" i="163" s="1"/>
  <c r="B1235" i="163"/>
  <c r="J1234" i="163"/>
  <c r="H1234" i="163"/>
  <c r="F1234" i="163"/>
  <c r="D1234" i="163"/>
  <c r="E1234" i="163" s="1"/>
  <c r="B1234" i="163"/>
  <c r="J1233" i="163"/>
  <c r="H1233" i="163"/>
  <c r="F1233" i="163"/>
  <c r="D1233" i="163"/>
  <c r="E1233" i="163" s="1"/>
  <c r="B1233" i="163"/>
  <c r="J1232" i="163"/>
  <c r="H1232" i="163"/>
  <c r="F1232" i="163"/>
  <c r="D1232" i="163"/>
  <c r="E1232" i="163" s="1"/>
  <c r="B1232" i="163"/>
  <c r="J1231" i="163"/>
  <c r="H1231" i="163"/>
  <c r="F1231" i="163"/>
  <c r="D1231" i="163"/>
  <c r="E1231" i="163" s="1"/>
  <c r="B1231" i="163"/>
  <c r="J1230" i="163"/>
  <c r="H1230" i="163"/>
  <c r="F1230" i="163"/>
  <c r="D1230" i="163"/>
  <c r="E1230" i="163" s="1"/>
  <c r="B1230" i="163"/>
  <c r="J1229" i="163"/>
  <c r="H1229" i="163"/>
  <c r="F1229" i="163"/>
  <c r="D1229" i="163"/>
  <c r="E1229" i="163" s="1"/>
  <c r="B1229" i="163"/>
  <c r="J1228" i="163"/>
  <c r="H1228" i="163"/>
  <c r="F1228" i="163"/>
  <c r="D1228" i="163"/>
  <c r="E1228" i="163" s="1"/>
  <c r="B1228" i="163"/>
  <c r="J1227" i="163"/>
  <c r="H1227" i="163"/>
  <c r="F1227" i="163"/>
  <c r="D1227" i="163"/>
  <c r="E1227" i="163" s="1"/>
  <c r="B1227" i="163"/>
  <c r="J1226" i="163"/>
  <c r="H1226" i="163"/>
  <c r="F1226" i="163"/>
  <c r="D1226" i="163"/>
  <c r="E1226" i="163" s="1"/>
  <c r="B1226" i="163"/>
  <c r="J1225" i="163"/>
  <c r="H1225" i="163"/>
  <c r="F1225" i="163"/>
  <c r="D1225" i="163"/>
  <c r="E1225" i="163" s="1"/>
  <c r="B1225" i="163"/>
  <c r="J1224" i="163"/>
  <c r="H1224" i="163"/>
  <c r="F1224" i="163"/>
  <c r="D1224" i="163"/>
  <c r="E1224" i="163" s="1"/>
  <c r="B1224" i="163"/>
  <c r="J1223" i="163"/>
  <c r="H1223" i="163"/>
  <c r="F1223" i="163"/>
  <c r="D1223" i="163"/>
  <c r="E1223" i="163" s="1"/>
  <c r="B1223" i="163"/>
  <c r="J1222" i="163"/>
  <c r="H1222" i="163"/>
  <c r="F1222" i="163"/>
  <c r="D1222" i="163"/>
  <c r="E1222" i="163" s="1"/>
  <c r="B1222" i="163"/>
  <c r="J1221" i="163"/>
  <c r="H1221" i="163"/>
  <c r="F1221" i="163"/>
  <c r="D1221" i="163"/>
  <c r="E1221" i="163" s="1"/>
  <c r="B1221" i="163"/>
  <c r="J1220" i="163"/>
  <c r="H1220" i="163"/>
  <c r="F1220" i="163"/>
  <c r="D1220" i="163"/>
  <c r="E1220" i="163" s="1"/>
  <c r="B1220" i="163"/>
  <c r="J1219" i="163"/>
  <c r="H1219" i="163"/>
  <c r="F1219" i="163"/>
  <c r="D1219" i="163"/>
  <c r="E1219" i="163" s="1"/>
  <c r="B1219" i="163"/>
  <c r="J1218" i="163"/>
  <c r="H1218" i="163"/>
  <c r="F1218" i="163"/>
  <c r="D1218" i="163"/>
  <c r="E1218" i="163" s="1"/>
  <c r="B1218" i="163"/>
  <c r="J1217" i="163"/>
  <c r="H1217" i="163"/>
  <c r="F1217" i="163"/>
  <c r="D1217" i="163"/>
  <c r="E1217" i="163" s="1"/>
  <c r="B1217" i="163"/>
  <c r="J1216" i="163"/>
  <c r="H1216" i="163"/>
  <c r="F1216" i="163"/>
  <c r="D1216" i="163"/>
  <c r="E1216" i="163" s="1"/>
  <c r="B1216" i="163"/>
  <c r="J1215" i="163"/>
  <c r="H1215" i="163"/>
  <c r="F1215" i="163"/>
  <c r="D1215" i="163"/>
  <c r="E1215" i="163" s="1"/>
  <c r="B1215" i="163"/>
  <c r="J1214" i="163"/>
  <c r="H1214" i="163"/>
  <c r="F1214" i="163"/>
  <c r="D1214" i="163"/>
  <c r="E1214" i="163" s="1"/>
  <c r="B1214" i="163"/>
  <c r="J1213" i="163"/>
  <c r="H1213" i="163"/>
  <c r="F1213" i="163"/>
  <c r="D1213" i="163"/>
  <c r="E1213" i="163" s="1"/>
  <c r="B1213" i="163"/>
  <c r="J1212" i="163"/>
  <c r="H1212" i="163"/>
  <c r="F1212" i="163"/>
  <c r="D1212" i="163"/>
  <c r="E1212" i="163" s="1"/>
  <c r="B1212" i="163"/>
  <c r="J1211" i="163"/>
  <c r="H1211" i="163"/>
  <c r="F1211" i="163"/>
  <c r="D1211" i="163"/>
  <c r="E1211" i="163" s="1"/>
  <c r="B1211" i="163"/>
  <c r="J1210" i="163"/>
  <c r="H1210" i="163"/>
  <c r="F1210" i="163"/>
  <c r="D1210" i="163"/>
  <c r="E1210" i="163" s="1"/>
  <c r="B1210" i="163"/>
  <c r="J1209" i="163"/>
  <c r="H1209" i="163"/>
  <c r="F1209" i="163"/>
  <c r="D1209" i="163"/>
  <c r="E1209" i="163" s="1"/>
  <c r="B1209" i="163"/>
  <c r="J1208" i="163"/>
  <c r="H1208" i="163"/>
  <c r="F1208" i="163"/>
  <c r="D1208" i="163"/>
  <c r="E1208" i="163" s="1"/>
  <c r="B1208" i="163"/>
  <c r="J1207" i="163"/>
  <c r="H1207" i="163"/>
  <c r="F1207" i="163"/>
  <c r="D1207" i="163"/>
  <c r="E1207" i="163" s="1"/>
  <c r="B1207" i="163"/>
  <c r="J1206" i="163"/>
  <c r="H1206" i="163"/>
  <c r="F1206" i="163"/>
  <c r="D1206" i="163"/>
  <c r="E1206" i="163" s="1"/>
  <c r="B1206" i="163"/>
  <c r="J1205" i="163"/>
  <c r="H1205" i="163"/>
  <c r="F1205" i="163"/>
  <c r="D1205" i="163"/>
  <c r="E1205" i="163" s="1"/>
  <c r="B1205" i="163"/>
  <c r="J1204" i="163"/>
  <c r="H1204" i="163"/>
  <c r="F1204" i="163"/>
  <c r="D1204" i="163"/>
  <c r="E1204" i="163" s="1"/>
  <c r="B1204" i="163"/>
  <c r="J1203" i="163"/>
  <c r="H1203" i="163"/>
  <c r="F1203" i="163"/>
  <c r="D1203" i="163"/>
  <c r="E1203" i="163" s="1"/>
  <c r="B1203" i="163"/>
  <c r="J1202" i="163"/>
  <c r="H1202" i="163"/>
  <c r="F1202" i="163"/>
  <c r="D1202" i="163"/>
  <c r="E1202" i="163" s="1"/>
  <c r="B1202" i="163"/>
  <c r="J1201" i="163"/>
  <c r="H1201" i="163"/>
  <c r="F1201" i="163"/>
  <c r="D1201" i="163"/>
  <c r="E1201" i="163" s="1"/>
  <c r="B1201" i="163"/>
  <c r="J1200" i="163"/>
  <c r="H1200" i="163"/>
  <c r="F1200" i="163"/>
  <c r="D1200" i="163"/>
  <c r="E1200" i="163" s="1"/>
  <c r="B1200" i="163"/>
  <c r="J1199" i="163"/>
  <c r="H1199" i="163"/>
  <c r="F1199" i="163"/>
  <c r="D1199" i="163"/>
  <c r="E1199" i="163" s="1"/>
  <c r="B1199" i="163"/>
  <c r="J1198" i="163"/>
  <c r="H1198" i="163"/>
  <c r="F1198" i="163"/>
  <c r="D1198" i="163"/>
  <c r="E1198" i="163" s="1"/>
  <c r="B1198" i="163"/>
  <c r="J1197" i="163"/>
  <c r="H1197" i="163"/>
  <c r="F1197" i="163"/>
  <c r="D1197" i="163"/>
  <c r="E1197" i="163" s="1"/>
  <c r="B1197" i="163"/>
  <c r="J1196" i="163"/>
  <c r="H1196" i="163"/>
  <c r="F1196" i="163"/>
  <c r="D1196" i="163"/>
  <c r="E1196" i="163" s="1"/>
  <c r="B1196" i="163"/>
  <c r="J1195" i="163"/>
  <c r="H1195" i="163"/>
  <c r="F1195" i="163"/>
  <c r="D1195" i="163"/>
  <c r="E1195" i="163" s="1"/>
  <c r="B1195" i="163"/>
  <c r="J1194" i="163"/>
  <c r="H1194" i="163"/>
  <c r="F1194" i="163"/>
  <c r="D1194" i="163"/>
  <c r="E1194" i="163" s="1"/>
  <c r="B1194" i="163"/>
  <c r="J1193" i="163"/>
  <c r="H1193" i="163"/>
  <c r="F1193" i="163"/>
  <c r="D1193" i="163"/>
  <c r="E1193" i="163" s="1"/>
  <c r="B1193" i="163"/>
  <c r="J1192" i="163"/>
  <c r="H1192" i="163"/>
  <c r="F1192" i="163"/>
  <c r="D1192" i="163"/>
  <c r="E1192" i="163" s="1"/>
  <c r="B1192" i="163"/>
  <c r="J1191" i="163"/>
  <c r="H1191" i="163"/>
  <c r="F1191" i="163"/>
  <c r="D1191" i="163"/>
  <c r="E1191" i="163" s="1"/>
  <c r="B1191" i="163"/>
  <c r="J1190" i="163"/>
  <c r="H1190" i="163"/>
  <c r="F1190" i="163"/>
  <c r="D1190" i="163"/>
  <c r="E1190" i="163" s="1"/>
  <c r="B1190" i="163"/>
  <c r="J1189" i="163"/>
  <c r="H1189" i="163"/>
  <c r="F1189" i="163"/>
  <c r="D1189" i="163"/>
  <c r="E1189" i="163" s="1"/>
  <c r="B1189" i="163"/>
  <c r="J1188" i="163"/>
  <c r="H1188" i="163"/>
  <c r="F1188" i="163"/>
  <c r="D1188" i="163"/>
  <c r="E1188" i="163" s="1"/>
  <c r="B1188" i="163"/>
  <c r="J1187" i="163"/>
  <c r="H1187" i="163"/>
  <c r="F1187" i="163"/>
  <c r="D1187" i="163"/>
  <c r="E1187" i="163" s="1"/>
  <c r="B1187" i="163"/>
  <c r="J1186" i="163"/>
  <c r="H1186" i="163"/>
  <c r="F1186" i="163"/>
  <c r="D1186" i="163"/>
  <c r="E1186" i="163" s="1"/>
  <c r="B1186" i="163"/>
  <c r="J1185" i="163"/>
  <c r="H1185" i="163"/>
  <c r="F1185" i="163"/>
  <c r="D1185" i="163"/>
  <c r="E1185" i="163" s="1"/>
  <c r="B1185" i="163"/>
  <c r="J1184" i="163"/>
  <c r="H1184" i="163"/>
  <c r="F1184" i="163"/>
  <c r="D1184" i="163"/>
  <c r="E1184" i="163" s="1"/>
  <c r="B1184" i="163"/>
  <c r="J1183" i="163"/>
  <c r="H1183" i="163"/>
  <c r="F1183" i="163"/>
  <c r="D1183" i="163"/>
  <c r="E1183" i="163" s="1"/>
  <c r="B1183" i="163"/>
  <c r="J1182" i="163"/>
  <c r="H1182" i="163"/>
  <c r="F1182" i="163"/>
  <c r="D1182" i="163"/>
  <c r="E1182" i="163" s="1"/>
  <c r="B1182" i="163"/>
  <c r="J1181" i="163"/>
  <c r="H1181" i="163"/>
  <c r="F1181" i="163"/>
  <c r="D1181" i="163"/>
  <c r="E1181" i="163" s="1"/>
  <c r="B1181" i="163"/>
  <c r="J1180" i="163"/>
  <c r="H1180" i="163"/>
  <c r="F1180" i="163"/>
  <c r="D1180" i="163"/>
  <c r="E1180" i="163" s="1"/>
  <c r="B1180" i="163"/>
  <c r="J1179" i="163"/>
  <c r="H1179" i="163"/>
  <c r="F1179" i="163"/>
  <c r="D1179" i="163"/>
  <c r="E1179" i="163" s="1"/>
  <c r="B1179" i="163"/>
  <c r="J1178" i="163"/>
  <c r="H1178" i="163"/>
  <c r="F1178" i="163"/>
  <c r="D1178" i="163"/>
  <c r="E1178" i="163" s="1"/>
  <c r="B1178" i="163"/>
  <c r="J1177" i="163"/>
  <c r="H1177" i="163"/>
  <c r="F1177" i="163"/>
  <c r="D1177" i="163"/>
  <c r="E1177" i="163" s="1"/>
  <c r="B1177" i="163"/>
  <c r="J1176" i="163"/>
  <c r="H1176" i="163"/>
  <c r="F1176" i="163"/>
  <c r="D1176" i="163"/>
  <c r="E1176" i="163" s="1"/>
  <c r="B1176" i="163"/>
  <c r="J1175" i="163"/>
  <c r="H1175" i="163"/>
  <c r="F1175" i="163"/>
  <c r="D1175" i="163"/>
  <c r="E1175" i="163" s="1"/>
  <c r="B1175" i="163"/>
  <c r="J1174" i="163"/>
  <c r="H1174" i="163"/>
  <c r="F1174" i="163"/>
  <c r="D1174" i="163"/>
  <c r="E1174" i="163" s="1"/>
  <c r="B1174" i="163"/>
  <c r="J1173" i="163"/>
  <c r="H1173" i="163"/>
  <c r="F1173" i="163"/>
  <c r="D1173" i="163"/>
  <c r="E1173" i="163" s="1"/>
  <c r="B1173" i="163"/>
  <c r="J1172" i="163"/>
  <c r="H1172" i="163"/>
  <c r="F1172" i="163"/>
  <c r="D1172" i="163"/>
  <c r="E1172" i="163" s="1"/>
  <c r="B1172" i="163"/>
  <c r="J1171" i="163"/>
  <c r="H1171" i="163"/>
  <c r="F1171" i="163"/>
  <c r="D1171" i="163"/>
  <c r="E1171" i="163" s="1"/>
  <c r="B1171" i="163"/>
  <c r="J1170" i="163"/>
  <c r="H1170" i="163"/>
  <c r="F1170" i="163"/>
  <c r="D1170" i="163"/>
  <c r="E1170" i="163" s="1"/>
  <c r="B1170" i="163"/>
  <c r="J1169" i="163"/>
  <c r="H1169" i="163"/>
  <c r="F1169" i="163"/>
  <c r="D1169" i="163"/>
  <c r="E1169" i="163" s="1"/>
  <c r="B1169" i="163"/>
  <c r="J1168" i="163"/>
  <c r="H1168" i="163"/>
  <c r="F1168" i="163"/>
  <c r="D1168" i="163"/>
  <c r="E1168" i="163" s="1"/>
  <c r="B1168" i="163"/>
  <c r="J1167" i="163"/>
  <c r="H1167" i="163"/>
  <c r="F1167" i="163"/>
  <c r="D1167" i="163"/>
  <c r="E1167" i="163" s="1"/>
  <c r="B1167" i="163"/>
  <c r="J1166" i="163"/>
  <c r="H1166" i="163"/>
  <c r="F1166" i="163"/>
  <c r="D1166" i="163"/>
  <c r="E1166" i="163" s="1"/>
  <c r="B1166" i="163"/>
  <c r="J1165" i="163"/>
  <c r="H1165" i="163"/>
  <c r="F1165" i="163"/>
  <c r="D1165" i="163"/>
  <c r="E1165" i="163" s="1"/>
  <c r="B1165" i="163"/>
  <c r="J1164" i="163"/>
  <c r="H1164" i="163"/>
  <c r="F1164" i="163"/>
  <c r="D1164" i="163"/>
  <c r="E1164" i="163" s="1"/>
  <c r="B1164" i="163"/>
  <c r="J1163" i="163"/>
  <c r="H1163" i="163"/>
  <c r="F1163" i="163"/>
  <c r="D1163" i="163"/>
  <c r="E1163" i="163" s="1"/>
  <c r="B1163" i="163"/>
  <c r="J1162" i="163"/>
  <c r="H1162" i="163"/>
  <c r="F1162" i="163"/>
  <c r="D1162" i="163"/>
  <c r="E1162" i="163" s="1"/>
  <c r="B1162" i="163"/>
  <c r="J1161" i="163"/>
  <c r="H1161" i="163"/>
  <c r="F1161" i="163"/>
  <c r="D1161" i="163"/>
  <c r="E1161" i="163" s="1"/>
  <c r="B1161" i="163"/>
  <c r="J1160" i="163"/>
  <c r="H1160" i="163"/>
  <c r="F1160" i="163"/>
  <c r="D1160" i="163"/>
  <c r="E1160" i="163" s="1"/>
  <c r="B1160" i="163"/>
  <c r="J1159" i="163"/>
  <c r="H1159" i="163"/>
  <c r="F1159" i="163"/>
  <c r="D1159" i="163"/>
  <c r="E1159" i="163" s="1"/>
  <c r="B1159" i="163"/>
  <c r="J1158" i="163"/>
  <c r="H1158" i="163"/>
  <c r="F1158" i="163"/>
  <c r="D1158" i="163"/>
  <c r="E1158" i="163" s="1"/>
  <c r="B1158" i="163"/>
  <c r="J1157" i="163"/>
  <c r="H1157" i="163"/>
  <c r="F1157" i="163"/>
  <c r="D1157" i="163"/>
  <c r="E1157" i="163" s="1"/>
  <c r="B1157" i="163"/>
  <c r="J1156" i="163"/>
  <c r="H1156" i="163"/>
  <c r="F1156" i="163"/>
  <c r="D1156" i="163"/>
  <c r="E1156" i="163" s="1"/>
  <c r="B1156" i="163"/>
  <c r="J1155" i="163"/>
  <c r="H1155" i="163"/>
  <c r="F1155" i="163"/>
  <c r="D1155" i="163"/>
  <c r="E1155" i="163" s="1"/>
  <c r="B1155" i="163"/>
  <c r="J1154" i="163"/>
  <c r="H1154" i="163"/>
  <c r="F1154" i="163"/>
  <c r="D1154" i="163"/>
  <c r="E1154" i="163" s="1"/>
  <c r="B1154" i="163"/>
  <c r="J1153" i="163"/>
  <c r="H1153" i="163"/>
  <c r="F1153" i="163"/>
  <c r="D1153" i="163"/>
  <c r="E1153" i="163" s="1"/>
  <c r="B1153" i="163"/>
  <c r="J1152" i="163"/>
  <c r="H1152" i="163"/>
  <c r="F1152" i="163"/>
  <c r="D1152" i="163"/>
  <c r="E1152" i="163" s="1"/>
  <c r="B1152" i="163"/>
  <c r="J1151" i="163"/>
  <c r="H1151" i="163"/>
  <c r="F1151" i="163"/>
  <c r="D1151" i="163"/>
  <c r="E1151" i="163" s="1"/>
  <c r="B1151" i="163"/>
  <c r="J1150" i="163"/>
  <c r="H1150" i="163"/>
  <c r="F1150" i="163"/>
  <c r="D1150" i="163"/>
  <c r="E1150" i="163" s="1"/>
  <c r="B1150" i="163"/>
  <c r="J1149" i="163"/>
  <c r="H1149" i="163"/>
  <c r="F1149" i="163"/>
  <c r="D1149" i="163"/>
  <c r="E1149" i="163" s="1"/>
  <c r="B1149" i="163"/>
  <c r="J1148" i="163"/>
  <c r="H1148" i="163"/>
  <c r="F1148" i="163"/>
  <c r="D1148" i="163"/>
  <c r="E1148" i="163" s="1"/>
  <c r="B1148" i="163"/>
  <c r="J1147" i="163"/>
  <c r="H1147" i="163"/>
  <c r="F1147" i="163"/>
  <c r="D1147" i="163"/>
  <c r="E1147" i="163" s="1"/>
  <c r="B1147" i="163"/>
  <c r="J1146" i="163"/>
  <c r="H1146" i="163"/>
  <c r="F1146" i="163"/>
  <c r="D1146" i="163"/>
  <c r="E1146" i="163" s="1"/>
  <c r="B1146" i="163"/>
  <c r="J1145" i="163"/>
  <c r="H1145" i="163"/>
  <c r="F1145" i="163"/>
  <c r="D1145" i="163"/>
  <c r="E1145" i="163" s="1"/>
  <c r="B1145" i="163"/>
  <c r="J1144" i="163"/>
  <c r="H1144" i="163"/>
  <c r="F1144" i="163"/>
  <c r="D1144" i="163"/>
  <c r="E1144" i="163" s="1"/>
  <c r="B1144" i="163"/>
  <c r="J1143" i="163"/>
  <c r="H1143" i="163"/>
  <c r="F1143" i="163"/>
  <c r="D1143" i="163"/>
  <c r="E1143" i="163" s="1"/>
  <c r="B1143" i="163"/>
  <c r="J1142" i="163"/>
  <c r="H1142" i="163"/>
  <c r="F1142" i="163"/>
  <c r="D1142" i="163"/>
  <c r="E1142" i="163" s="1"/>
  <c r="B1142" i="163"/>
  <c r="J1141" i="163"/>
  <c r="H1141" i="163"/>
  <c r="F1141" i="163"/>
  <c r="D1141" i="163"/>
  <c r="E1141" i="163" s="1"/>
  <c r="B1141" i="163"/>
  <c r="J1140" i="163"/>
  <c r="H1140" i="163"/>
  <c r="F1140" i="163"/>
  <c r="D1140" i="163"/>
  <c r="E1140" i="163" s="1"/>
  <c r="B1140" i="163"/>
  <c r="J1139" i="163"/>
  <c r="H1139" i="163"/>
  <c r="F1139" i="163"/>
  <c r="D1139" i="163"/>
  <c r="E1139" i="163" s="1"/>
  <c r="B1139" i="163"/>
  <c r="J1138" i="163"/>
  <c r="H1138" i="163"/>
  <c r="F1138" i="163"/>
  <c r="D1138" i="163"/>
  <c r="E1138" i="163" s="1"/>
  <c r="B1138" i="163"/>
  <c r="J1137" i="163"/>
  <c r="H1137" i="163"/>
  <c r="F1137" i="163"/>
  <c r="D1137" i="163"/>
  <c r="E1137" i="163" s="1"/>
  <c r="B1137" i="163"/>
  <c r="J1136" i="163"/>
  <c r="H1136" i="163"/>
  <c r="F1136" i="163"/>
  <c r="D1136" i="163"/>
  <c r="E1136" i="163" s="1"/>
  <c r="B1136" i="163"/>
  <c r="J1135" i="163"/>
  <c r="H1135" i="163"/>
  <c r="F1135" i="163"/>
  <c r="D1135" i="163"/>
  <c r="E1135" i="163" s="1"/>
  <c r="B1135" i="163"/>
  <c r="J1134" i="163"/>
  <c r="H1134" i="163"/>
  <c r="F1134" i="163"/>
  <c r="D1134" i="163"/>
  <c r="E1134" i="163" s="1"/>
  <c r="B1134" i="163"/>
  <c r="J1133" i="163"/>
  <c r="H1133" i="163"/>
  <c r="F1133" i="163"/>
  <c r="D1133" i="163"/>
  <c r="E1133" i="163" s="1"/>
  <c r="B1133" i="163"/>
  <c r="J1132" i="163"/>
  <c r="H1132" i="163"/>
  <c r="F1132" i="163"/>
  <c r="D1132" i="163"/>
  <c r="E1132" i="163" s="1"/>
  <c r="B1132" i="163"/>
  <c r="J1131" i="163"/>
  <c r="H1131" i="163"/>
  <c r="F1131" i="163"/>
  <c r="D1131" i="163"/>
  <c r="E1131" i="163" s="1"/>
  <c r="B1131" i="163"/>
  <c r="J1130" i="163"/>
  <c r="H1130" i="163"/>
  <c r="F1130" i="163"/>
  <c r="D1130" i="163"/>
  <c r="E1130" i="163" s="1"/>
  <c r="B1130" i="163"/>
  <c r="J1129" i="163"/>
  <c r="H1129" i="163"/>
  <c r="F1129" i="163"/>
  <c r="D1129" i="163"/>
  <c r="E1129" i="163" s="1"/>
  <c r="B1129" i="163"/>
  <c r="J1128" i="163"/>
  <c r="H1128" i="163"/>
  <c r="F1128" i="163"/>
  <c r="D1128" i="163"/>
  <c r="E1128" i="163" s="1"/>
  <c r="B1128" i="163"/>
  <c r="J1127" i="163"/>
  <c r="H1127" i="163"/>
  <c r="F1127" i="163"/>
  <c r="D1127" i="163"/>
  <c r="E1127" i="163" s="1"/>
  <c r="B1127" i="163"/>
  <c r="J1126" i="163"/>
  <c r="H1126" i="163"/>
  <c r="F1126" i="163"/>
  <c r="D1126" i="163"/>
  <c r="E1126" i="163" s="1"/>
  <c r="B1126" i="163"/>
  <c r="J1125" i="163"/>
  <c r="H1125" i="163"/>
  <c r="F1125" i="163"/>
  <c r="D1125" i="163"/>
  <c r="E1125" i="163" s="1"/>
  <c r="B1125" i="163"/>
  <c r="J1124" i="163"/>
  <c r="H1124" i="163"/>
  <c r="F1124" i="163"/>
  <c r="D1124" i="163"/>
  <c r="E1124" i="163" s="1"/>
  <c r="B1124" i="163"/>
  <c r="J1123" i="163"/>
  <c r="H1123" i="163"/>
  <c r="F1123" i="163"/>
  <c r="D1123" i="163"/>
  <c r="E1123" i="163" s="1"/>
  <c r="B1123" i="163"/>
  <c r="J1122" i="163"/>
  <c r="H1122" i="163"/>
  <c r="F1122" i="163"/>
  <c r="D1122" i="163"/>
  <c r="E1122" i="163" s="1"/>
  <c r="B1122" i="163"/>
  <c r="J1121" i="163"/>
  <c r="H1121" i="163"/>
  <c r="F1121" i="163"/>
  <c r="D1121" i="163"/>
  <c r="E1121" i="163" s="1"/>
  <c r="B1121" i="163"/>
  <c r="J1120" i="163"/>
  <c r="H1120" i="163"/>
  <c r="F1120" i="163"/>
  <c r="D1120" i="163"/>
  <c r="E1120" i="163" s="1"/>
  <c r="B1120" i="163"/>
  <c r="J1119" i="163"/>
  <c r="H1119" i="163"/>
  <c r="F1119" i="163"/>
  <c r="D1119" i="163"/>
  <c r="E1119" i="163" s="1"/>
  <c r="B1119" i="163"/>
  <c r="J1118" i="163"/>
  <c r="H1118" i="163"/>
  <c r="F1118" i="163"/>
  <c r="D1118" i="163"/>
  <c r="E1118" i="163" s="1"/>
  <c r="B1118" i="163"/>
  <c r="J1117" i="163"/>
  <c r="H1117" i="163"/>
  <c r="F1117" i="163"/>
  <c r="D1117" i="163"/>
  <c r="E1117" i="163" s="1"/>
  <c r="B1117" i="163"/>
  <c r="J1116" i="163"/>
  <c r="H1116" i="163"/>
  <c r="F1116" i="163"/>
  <c r="D1116" i="163"/>
  <c r="E1116" i="163" s="1"/>
  <c r="B1116" i="163"/>
  <c r="J1115" i="163"/>
  <c r="H1115" i="163"/>
  <c r="F1115" i="163"/>
  <c r="D1115" i="163"/>
  <c r="E1115" i="163" s="1"/>
  <c r="B1115" i="163"/>
  <c r="J1114" i="163"/>
  <c r="H1114" i="163"/>
  <c r="F1114" i="163"/>
  <c r="D1114" i="163"/>
  <c r="E1114" i="163" s="1"/>
  <c r="B1114" i="163"/>
  <c r="J1113" i="163"/>
  <c r="H1113" i="163"/>
  <c r="F1113" i="163"/>
  <c r="D1113" i="163"/>
  <c r="E1113" i="163" s="1"/>
  <c r="B1113" i="163"/>
  <c r="J1112" i="163"/>
  <c r="H1112" i="163"/>
  <c r="F1112" i="163"/>
  <c r="D1112" i="163"/>
  <c r="E1112" i="163" s="1"/>
  <c r="B1112" i="163"/>
  <c r="J1111" i="163"/>
  <c r="H1111" i="163"/>
  <c r="F1111" i="163"/>
  <c r="D1111" i="163"/>
  <c r="E1111" i="163" s="1"/>
  <c r="B1111" i="163"/>
  <c r="J1110" i="163"/>
  <c r="H1110" i="163"/>
  <c r="F1110" i="163"/>
  <c r="D1110" i="163"/>
  <c r="E1110" i="163" s="1"/>
  <c r="B1110" i="163"/>
  <c r="J1109" i="163"/>
  <c r="H1109" i="163"/>
  <c r="F1109" i="163"/>
  <c r="D1109" i="163"/>
  <c r="E1109" i="163" s="1"/>
  <c r="B1109" i="163"/>
  <c r="J1108" i="163"/>
  <c r="H1108" i="163"/>
  <c r="F1108" i="163"/>
  <c r="D1108" i="163"/>
  <c r="E1108" i="163" s="1"/>
  <c r="B1108" i="163"/>
  <c r="J1107" i="163"/>
  <c r="H1107" i="163"/>
  <c r="F1107" i="163"/>
  <c r="D1107" i="163"/>
  <c r="E1107" i="163" s="1"/>
  <c r="B1107" i="163"/>
  <c r="J1106" i="163"/>
  <c r="H1106" i="163"/>
  <c r="F1106" i="163"/>
  <c r="D1106" i="163"/>
  <c r="E1106" i="163" s="1"/>
  <c r="B1106" i="163"/>
  <c r="J1105" i="163"/>
  <c r="H1105" i="163"/>
  <c r="F1105" i="163"/>
  <c r="D1105" i="163"/>
  <c r="E1105" i="163" s="1"/>
  <c r="B1105" i="163"/>
  <c r="J1104" i="163"/>
  <c r="H1104" i="163"/>
  <c r="F1104" i="163"/>
  <c r="D1104" i="163"/>
  <c r="E1104" i="163" s="1"/>
  <c r="B1104" i="163"/>
  <c r="J1103" i="163"/>
  <c r="H1103" i="163"/>
  <c r="F1103" i="163"/>
  <c r="D1103" i="163"/>
  <c r="E1103" i="163" s="1"/>
  <c r="B1103" i="163"/>
  <c r="J1102" i="163"/>
  <c r="H1102" i="163"/>
  <c r="F1102" i="163"/>
  <c r="D1102" i="163"/>
  <c r="E1102" i="163" s="1"/>
  <c r="B1102" i="163"/>
  <c r="J1101" i="163"/>
  <c r="H1101" i="163"/>
  <c r="F1101" i="163"/>
  <c r="D1101" i="163"/>
  <c r="E1101" i="163" s="1"/>
  <c r="B1101" i="163"/>
  <c r="J1100" i="163"/>
  <c r="H1100" i="163"/>
  <c r="F1100" i="163"/>
  <c r="D1100" i="163"/>
  <c r="E1100" i="163" s="1"/>
  <c r="B1100" i="163"/>
  <c r="J1099" i="163"/>
  <c r="H1099" i="163"/>
  <c r="F1099" i="163"/>
  <c r="D1099" i="163"/>
  <c r="E1099" i="163" s="1"/>
  <c r="B1099" i="163"/>
  <c r="J1098" i="163"/>
  <c r="H1098" i="163"/>
  <c r="F1098" i="163"/>
  <c r="D1098" i="163"/>
  <c r="E1098" i="163" s="1"/>
  <c r="B1098" i="163"/>
  <c r="J1097" i="163"/>
  <c r="H1097" i="163"/>
  <c r="F1097" i="163"/>
  <c r="D1097" i="163"/>
  <c r="E1097" i="163" s="1"/>
  <c r="B1097" i="163"/>
  <c r="J1096" i="163"/>
  <c r="H1096" i="163"/>
  <c r="F1096" i="163"/>
  <c r="D1096" i="163"/>
  <c r="E1096" i="163" s="1"/>
  <c r="B1096" i="163"/>
  <c r="J1095" i="163"/>
  <c r="H1095" i="163"/>
  <c r="F1095" i="163"/>
  <c r="D1095" i="163"/>
  <c r="E1095" i="163" s="1"/>
  <c r="B1095" i="163"/>
  <c r="J1094" i="163"/>
  <c r="H1094" i="163"/>
  <c r="F1094" i="163"/>
  <c r="D1094" i="163"/>
  <c r="E1094" i="163" s="1"/>
  <c r="B1094" i="163"/>
  <c r="J1093" i="163"/>
  <c r="H1093" i="163"/>
  <c r="F1093" i="163"/>
  <c r="D1093" i="163"/>
  <c r="E1093" i="163" s="1"/>
  <c r="B1093" i="163"/>
  <c r="J1092" i="163"/>
  <c r="H1092" i="163"/>
  <c r="F1092" i="163"/>
  <c r="D1092" i="163"/>
  <c r="E1092" i="163" s="1"/>
  <c r="B1092" i="163"/>
  <c r="J1091" i="163"/>
  <c r="H1091" i="163"/>
  <c r="F1091" i="163"/>
  <c r="D1091" i="163"/>
  <c r="E1091" i="163" s="1"/>
  <c r="B1091" i="163"/>
  <c r="J1090" i="163"/>
  <c r="H1090" i="163"/>
  <c r="F1090" i="163"/>
  <c r="D1090" i="163"/>
  <c r="E1090" i="163" s="1"/>
  <c r="B1090" i="163"/>
  <c r="J1089" i="163"/>
  <c r="H1089" i="163"/>
  <c r="F1089" i="163"/>
  <c r="D1089" i="163"/>
  <c r="E1089" i="163" s="1"/>
  <c r="B1089" i="163"/>
  <c r="J1088" i="163"/>
  <c r="H1088" i="163"/>
  <c r="F1088" i="163"/>
  <c r="D1088" i="163"/>
  <c r="E1088" i="163" s="1"/>
  <c r="B1088" i="163"/>
  <c r="J1087" i="163"/>
  <c r="H1087" i="163"/>
  <c r="F1087" i="163"/>
  <c r="D1087" i="163"/>
  <c r="E1087" i="163" s="1"/>
  <c r="B1087" i="163"/>
  <c r="J1086" i="163"/>
  <c r="H1086" i="163"/>
  <c r="F1086" i="163"/>
  <c r="D1086" i="163"/>
  <c r="E1086" i="163" s="1"/>
  <c r="B1086" i="163"/>
  <c r="J1085" i="163"/>
  <c r="H1085" i="163"/>
  <c r="F1085" i="163"/>
  <c r="D1085" i="163"/>
  <c r="E1085" i="163" s="1"/>
  <c r="B1085" i="163"/>
  <c r="J1084" i="163"/>
  <c r="H1084" i="163"/>
  <c r="F1084" i="163"/>
  <c r="D1084" i="163"/>
  <c r="E1084" i="163" s="1"/>
  <c r="B1084" i="163"/>
  <c r="J1083" i="163"/>
  <c r="H1083" i="163"/>
  <c r="F1083" i="163"/>
  <c r="D1083" i="163"/>
  <c r="E1083" i="163" s="1"/>
  <c r="B1083" i="163"/>
  <c r="J1082" i="163"/>
  <c r="H1082" i="163"/>
  <c r="F1082" i="163"/>
  <c r="D1082" i="163"/>
  <c r="E1082" i="163" s="1"/>
  <c r="B1082" i="163"/>
  <c r="J1081" i="163"/>
  <c r="H1081" i="163"/>
  <c r="F1081" i="163"/>
  <c r="D1081" i="163"/>
  <c r="E1081" i="163" s="1"/>
  <c r="B1081" i="163"/>
  <c r="J1080" i="163"/>
  <c r="H1080" i="163"/>
  <c r="F1080" i="163"/>
  <c r="D1080" i="163"/>
  <c r="E1080" i="163" s="1"/>
  <c r="B1080" i="163"/>
  <c r="J1079" i="163"/>
  <c r="H1079" i="163"/>
  <c r="F1079" i="163"/>
  <c r="D1079" i="163"/>
  <c r="E1079" i="163" s="1"/>
  <c r="B1079" i="163"/>
  <c r="J1078" i="163"/>
  <c r="H1078" i="163"/>
  <c r="F1078" i="163"/>
  <c r="D1078" i="163"/>
  <c r="E1078" i="163" s="1"/>
  <c r="B1078" i="163"/>
  <c r="J1077" i="163"/>
  <c r="H1077" i="163"/>
  <c r="F1077" i="163"/>
  <c r="D1077" i="163"/>
  <c r="E1077" i="163" s="1"/>
  <c r="B1077" i="163"/>
  <c r="J1076" i="163"/>
  <c r="H1076" i="163"/>
  <c r="F1076" i="163"/>
  <c r="D1076" i="163"/>
  <c r="E1076" i="163" s="1"/>
  <c r="B1076" i="163"/>
  <c r="J1075" i="163"/>
  <c r="H1075" i="163"/>
  <c r="F1075" i="163"/>
  <c r="D1075" i="163"/>
  <c r="E1075" i="163" s="1"/>
  <c r="B1075" i="163"/>
  <c r="J1074" i="163"/>
  <c r="H1074" i="163"/>
  <c r="F1074" i="163"/>
  <c r="D1074" i="163"/>
  <c r="E1074" i="163" s="1"/>
  <c r="B1074" i="163"/>
  <c r="J1073" i="163"/>
  <c r="H1073" i="163"/>
  <c r="F1073" i="163"/>
  <c r="D1073" i="163"/>
  <c r="E1073" i="163" s="1"/>
  <c r="B1073" i="163"/>
  <c r="J1072" i="163"/>
  <c r="H1072" i="163"/>
  <c r="F1072" i="163"/>
  <c r="D1072" i="163"/>
  <c r="E1072" i="163" s="1"/>
  <c r="B1072" i="163"/>
  <c r="J1071" i="163"/>
  <c r="H1071" i="163"/>
  <c r="F1071" i="163"/>
  <c r="D1071" i="163"/>
  <c r="E1071" i="163" s="1"/>
  <c r="B1071" i="163"/>
  <c r="J1070" i="163"/>
  <c r="H1070" i="163"/>
  <c r="F1070" i="163"/>
  <c r="D1070" i="163"/>
  <c r="E1070" i="163" s="1"/>
  <c r="B1070" i="163"/>
  <c r="J1069" i="163"/>
  <c r="H1069" i="163"/>
  <c r="F1069" i="163"/>
  <c r="D1069" i="163"/>
  <c r="E1069" i="163" s="1"/>
  <c r="B1069" i="163"/>
  <c r="J1068" i="163"/>
  <c r="H1068" i="163"/>
  <c r="F1068" i="163"/>
  <c r="D1068" i="163"/>
  <c r="E1068" i="163" s="1"/>
  <c r="B1068" i="163"/>
  <c r="J1067" i="163"/>
  <c r="H1067" i="163"/>
  <c r="F1067" i="163"/>
  <c r="D1067" i="163"/>
  <c r="E1067" i="163" s="1"/>
  <c r="B1067" i="163"/>
  <c r="J1066" i="163"/>
  <c r="H1066" i="163"/>
  <c r="F1066" i="163"/>
  <c r="D1066" i="163"/>
  <c r="E1066" i="163" s="1"/>
  <c r="B1066" i="163"/>
  <c r="J1065" i="163"/>
  <c r="H1065" i="163"/>
  <c r="F1065" i="163"/>
  <c r="D1065" i="163"/>
  <c r="E1065" i="163" s="1"/>
  <c r="B1065" i="163"/>
  <c r="J1064" i="163"/>
  <c r="H1064" i="163"/>
  <c r="F1064" i="163"/>
  <c r="D1064" i="163"/>
  <c r="E1064" i="163" s="1"/>
  <c r="B1064" i="163"/>
  <c r="J1063" i="163"/>
  <c r="H1063" i="163"/>
  <c r="F1063" i="163"/>
  <c r="D1063" i="163"/>
  <c r="E1063" i="163" s="1"/>
  <c r="B1063" i="163"/>
  <c r="J1062" i="163"/>
  <c r="H1062" i="163"/>
  <c r="F1062" i="163"/>
  <c r="D1062" i="163"/>
  <c r="E1062" i="163" s="1"/>
  <c r="B1062" i="163"/>
  <c r="J1061" i="163"/>
  <c r="H1061" i="163"/>
  <c r="F1061" i="163"/>
  <c r="D1061" i="163"/>
  <c r="E1061" i="163" s="1"/>
  <c r="B1061" i="163"/>
  <c r="J1060" i="163"/>
  <c r="H1060" i="163"/>
  <c r="F1060" i="163"/>
  <c r="D1060" i="163"/>
  <c r="E1060" i="163" s="1"/>
  <c r="B1060" i="163"/>
  <c r="J1059" i="163"/>
  <c r="H1059" i="163"/>
  <c r="F1059" i="163"/>
  <c r="D1059" i="163"/>
  <c r="E1059" i="163" s="1"/>
  <c r="B1059" i="163"/>
  <c r="J1058" i="163"/>
  <c r="H1058" i="163"/>
  <c r="F1058" i="163"/>
  <c r="D1058" i="163"/>
  <c r="E1058" i="163" s="1"/>
  <c r="B1058" i="163"/>
  <c r="J1057" i="163"/>
  <c r="H1057" i="163"/>
  <c r="F1057" i="163"/>
  <c r="D1057" i="163"/>
  <c r="E1057" i="163" s="1"/>
  <c r="B1057" i="163"/>
  <c r="J1056" i="163"/>
  <c r="H1056" i="163"/>
  <c r="F1056" i="163"/>
  <c r="D1056" i="163"/>
  <c r="E1056" i="163" s="1"/>
  <c r="B1056" i="163"/>
  <c r="J1055" i="163"/>
  <c r="H1055" i="163"/>
  <c r="F1055" i="163"/>
  <c r="D1055" i="163"/>
  <c r="E1055" i="163" s="1"/>
  <c r="B1055" i="163"/>
  <c r="J1054" i="163"/>
  <c r="H1054" i="163"/>
  <c r="F1054" i="163"/>
  <c r="D1054" i="163"/>
  <c r="E1054" i="163" s="1"/>
  <c r="B1054" i="163"/>
  <c r="J1053" i="163"/>
  <c r="H1053" i="163"/>
  <c r="F1053" i="163"/>
  <c r="D1053" i="163"/>
  <c r="E1053" i="163" s="1"/>
  <c r="B1053" i="163"/>
  <c r="J1052" i="163"/>
  <c r="H1052" i="163"/>
  <c r="F1052" i="163"/>
  <c r="D1052" i="163"/>
  <c r="E1052" i="163" s="1"/>
  <c r="B1052" i="163"/>
  <c r="J1051" i="163"/>
  <c r="H1051" i="163"/>
  <c r="F1051" i="163"/>
  <c r="D1051" i="163"/>
  <c r="E1051" i="163" s="1"/>
  <c r="B1051" i="163"/>
  <c r="J1050" i="163"/>
  <c r="H1050" i="163"/>
  <c r="F1050" i="163"/>
  <c r="D1050" i="163"/>
  <c r="E1050" i="163" s="1"/>
  <c r="B1050" i="163"/>
  <c r="J1049" i="163"/>
  <c r="H1049" i="163"/>
  <c r="F1049" i="163"/>
  <c r="D1049" i="163"/>
  <c r="E1049" i="163" s="1"/>
  <c r="B1049" i="163"/>
  <c r="J1048" i="163"/>
  <c r="H1048" i="163"/>
  <c r="F1048" i="163"/>
  <c r="D1048" i="163"/>
  <c r="E1048" i="163" s="1"/>
  <c r="B1048" i="163"/>
  <c r="J1047" i="163"/>
  <c r="H1047" i="163"/>
  <c r="F1047" i="163"/>
  <c r="D1047" i="163"/>
  <c r="E1047" i="163" s="1"/>
  <c r="B1047" i="163"/>
  <c r="J1046" i="163"/>
  <c r="H1046" i="163"/>
  <c r="F1046" i="163"/>
  <c r="D1046" i="163"/>
  <c r="E1046" i="163" s="1"/>
  <c r="B1046" i="163"/>
  <c r="J1045" i="163"/>
  <c r="H1045" i="163"/>
  <c r="F1045" i="163"/>
  <c r="D1045" i="163"/>
  <c r="E1045" i="163" s="1"/>
  <c r="B1045" i="163"/>
  <c r="J1044" i="163"/>
  <c r="H1044" i="163"/>
  <c r="F1044" i="163"/>
  <c r="D1044" i="163"/>
  <c r="E1044" i="163" s="1"/>
  <c r="B1044" i="163"/>
  <c r="J1043" i="163"/>
  <c r="H1043" i="163"/>
  <c r="F1043" i="163"/>
  <c r="D1043" i="163"/>
  <c r="E1043" i="163" s="1"/>
  <c r="B1043" i="163"/>
  <c r="J1042" i="163"/>
  <c r="H1042" i="163"/>
  <c r="F1042" i="163"/>
  <c r="D1042" i="163"/>
  <c r="E1042" i="163" s="1"/>
  <c r="B1042" i="163"/>
  <c r="J1041" i="163"/>
  <c r="H1041" i="163"/>
  <c r="F1041" i="163"/>
  <c r="D1041" i="163"/>
  <c r="E1041" i="163" s="1"/>
  <c r="B1041" i="163"/>
  <c r="J1040" i="163"/>
  <c r="H1040" i="163"/>
  <c r="F1040" i="163"/>
  <c r="D1040" i="163"/>
  <c r="E1040" i="163" s="1"/>
  <c r="B1040" i="163"/>
  <c r="J1039" i="163"/>
  <c r="H1039" i="163"/>
  <c r="F1039" i="163"/>
  <c r="D1039" i="163"/>
  <c r="E1039" i="163" s="1"/>
  <c r="B1039" i="163"/>
  <c r="J1038" i="163"/>
  <c r="H1038" i="163"/>
  <c r="F1038" i="163"/>
  <c r="D1038" i="163"/>
  <c r="E1038" i="163" s="1"/>
  <c r="B1038" i="163"/>
  <c r="J1037" i="163"/>
  <c r="H1037" i="163"/>
  <c r="F1037" i="163"/>
  <c r="D1037" i="163"/>
  <c r="E1037" i="163" s="1"/>
  <c r="B1037" i="163"/>
  <c r="J1036" i="163"/>
  <c r="H1036" i="163"/>
  <c r="F1036" i="163"/>
  <c r="D1036" i="163"/>
  <c r="E1036" i="163" s="1"/>
  <c r="B1036" i="163"/>
  <c r="J1035" i="163"/>
  <c r="H1035" i="163"/>
  <c r="F1035" i="163"/>
  <c r="D1035" i="163"/>
  <c r="E1035" i="163" s="1"/>
  <c r="B1035" i="163"/>
  <c r="J1034" i="163"/>
  <c r="H1034" i="163"/>
  <c r="F1034" i="163"/>
  <c r="D1034" i="163"/>
  <c r="E1034" i="163" s="1"/>
  <c r="B1034" i="163"/>
  <c r="J1033" i="163"/>
  <c r="H1033" i="163"/>
  <c r="F1033" i="163"/>
  <c r="D1033" i="163"/>
  <c r="E1033" i="163" s="1"/>
  <c r="B1033" i="163"/>
  <c r="J1032" i="163"/>
  <c r="H1032" i="163"/>
  <c r="F1032" i="163"/>
  <c r="D1032" i="163"/>
  <c r="E1032" i="163" s="1"/>
  <c r="B1032" i="163"/>
  <c r="J1031" i="163"/>
  <c r="H1031" i="163"/>
  <c r="F1031" i="163"/>
  <c r="D1031" i="163"/>
  <c r="E1031" i="163" s="1"/>
  <c r="B1031" i="163"/>
  <c r="J1030" i="163"/>
  <c r="H1030" i="163"/>
  <c r="F1030" i="163"/>
  <c r="D1030" i="163"/>
  <c r="E1030" i="163" s="1"/>
  <c r="B1030" i="163"/>
  <c r="J1029" i="163"/>
  <c r="H1029" i="163"/>
  <c r="F1029" i="163"/>
  <c r="D1029" i="163"/>
  <c r="E1029" i="163" s="1"/>
  <c r="B1029" i="163"/>
  <c r="J1028" i="163"/>
  <c r="H1028" i="163"/>
  <c r="F1028" i="163"/>
  <c r="D1028" i="163"/>
  <c r="E1028" i="163" s="1"/>
  <c r="B1028" i="163"/>
  <c r="J1027" i="163"/>
  <c r="H1027" i="163"/>
  <c r="F1027" i="163"/>
  <c r="D1027" i="163"/>
  <c r="E1027" i="163" s="1"/>
  <c r="B1027" i="163"/>
  <c r="J1026" i="163"/>
  <c r="H1026" i="163"/>
  <c r="F1026" i="163"/>
  <c r="D1026" i="163"/>
  <c r="E1026" i="163" s="1"/>
  <c r="B1026" i="163"/>
  <c r="J1025" i="163"/>
  <c r="H1025" i="163"/>
  <c r="F1025" i="163"/>
  <c r="D1025" i="163"/>
  <c r="E1025" i="163" s="1"/>
  <c r="B1025" i="163"/>
  <c r="J1024" i="163"/>
  <c r="H1024" i="163"/>
  <c r="F1024" i="163"/>
  <c r="D1024" i="163"/>
  <c r="E1024" i="163" s="1"/>
  <c r="B1024" i="163"/>
  <c r="J1023" i="163"/>
  <c r="H1023" i="163"/>
  <c r="F1023" i="163"/>
  <c r="D1023" i="163"/>
  <c r="E1023" i="163" s="1"/>
  <c r="B1023" i="163"/>
  <c r="J1022" i="163"/>
  <c r="H1022" i="163"/>
  <c r="F1022" i="163"/>
  <c r="D1022" i="163"/>
  <c r="E1022" i="163" s="1"/>
  <c r="B1022" i="163"/>
  <c r="J1021" i="163"/>
  <c r="H1021" i="163"/>
  <c r="F1021" i="163"/>
  <c r="D1021" i="163"/>
  <c r="E1021" i="163" s="1"/>
  <c r="B1021" i="163"/>
  <c r="J1020" i="163"/>
  <c r="H1020" i="163"/>
  <c r="F1020" i="163"/>
  <c r="D1020" i="163"/>
  <c r="E1020" i="163" s="1"/>
  <c r="B1020" i="163"/>
  <c r="J1019" i="163"/>
  <c r="H1019" i="163"/>
  <c r="F1019" i="163"/>
  <c r="D1019" i="163"/>
  <c r="E1019" i="163" s="1"/>
  <c r="B1019" i="163"/>
  <c r="J1018" i="163"/>
  <c r="H1018" i="163"/>
  <c r="F1018" i="163"/>
  <c r="D1018" i="163"/>
  <c r="E1018" i="163" s="1"/>
  <c r="B1018" i="163"/>
  <c r="J1017" i="163"/>
  <c r="H1017" i="163"/>
  <c r="F1017" i="163"/>
  <c r="D1017" i="163"/>
  <c r="E1017" i="163" s="1"/>
  <c r="B1017" i="163"/>
  <c r="J1016" i="163"/>
  <c r="H1016" i="163"/>
  <c r="F1016" i="163"/>
  <c r="D1016" i="163"/>
  <c r="E1016" i="163" s="1"/>
  <c r="B1016" i="163"/>
  <c r="J1015" i="163"/>
  <c r="H1015" i="163"/>
  <c r="F1015" i="163"/>
  <c r="D1015" i="163"/>
  <c r="E1015" i="163" s="1"/>
  <c r="B1015" i="163"/>
  <c r="J1014" i="163"/>
  <c r="H1014" i="163"/>
  <c r="F1014" i="163"/>
  <c r="D1014" i="163"/>
  <c r="E1014" i="163" s="1"/>
  <c r="B1014" i="163"/>
  <c r="J1013" i="163"/>
  <c r="H1013" i="163"/>
  <c r="F1013" i="163"/>
  <c r="D1013" i="163"/>
  <c r="E1013" i="163" s="1"/>
  <c r="B1013" i="163"/>
  <c r="J1012" i="163"/>
  <c r="H1012" i="163"/>
  <c r="F1012" i="163"/>
  <c r="D1012" i="163"/>
  <c r="E1012" i="163" s="1"/>
  <c r="B1012" i="163"/>
  <c r="J1011" i="163"/>
  <c r="H1011" i="163"/>
  <c r="F1011" i="163"/>
  <c r="D1011" i="163"/>
  <c r="E1011" i="163" s="1"/>
  <c r="B1011" i="163"/>
  <c r="J1010" i="163"/>
  <c r="H1010" i="163"/>
  <c r="F1010" i="163"/>
  <c r="D1010" i="163"/>
  <c r="E1010" i="163" s="1"/>
  <c r="B1010" i="163"/>
  <c r="J1009" i="163"/>
  <c r="H1009" i="163"/>
  <c r="F1009" i="163"/>
  <c r="D1009" i="163"/>
  <c r="E1009" i="163" s="1"/>
  <c r="B1009" i="163"/>
  <c r="J1008" i="163"/>
  <c r="H1008" i="163"/>
  <c r="F1008" i="163"/>
  <c r="D1008" i="163"/>
  <c r="E1008" i="163" s="1"/>
  <c r="B1008" i="163"/>
  <c r="J1007" i="163"/>
  <c r="H1007" i="163"/>
  <c r="F1007" i="163"/>
  <c r="D1007" i="163"/>
  <c r="E1007" i="163" s="1"/>
  <c r="B1007" i="163"/>
  <c r="J1006" i="163"/>
  <c r="H1006" i="163"/>
  <c r="F1006" i="163"/>
  <c r="D1006" i="163"/>
  <c r="E1006" i="163" s="1"/>
  <c r="B1006" i="163"/>
  <c r="J1005" i="163"/>
  <c r="H1005" i="163"/>
  <c r="F1005" i="163"/>
  <c r="D1005" i="163"/>
  <c r="E1005" i="163" s="1"/>
  <c r="B1005" i="163"/>
  <c r="J1004" i="163"/>
  <c r="H1004" i="163"/>
  <c r="F1004" i="163"/>
  <c r="D1004" i="163"/>
  <c r="E1004" i="163" s="1"/>
  <c r="B1004" i="163"/>
  <c r="J1003" i="163"/>
  <c r="H1003" i="163"/>
  <c r="F1003" i="163"/>
  <c r="D1003" i="163"/>
  <c r="E1003" i="163" s="1"/>
  <c r="B1003" i="163"/>
  <c r="J1002" i="163"/>
  <c r="H1002" i="163"/>
  <c r="F1002" i="163"/>
  <c r="D1002" i="163"/>
  <c r="E1002" i="163" s="1"/>
  <c r="B1002" i="163"/>
  <c r="J1001" i="163"/>
  <c r="H1001" i="163"/>
  <c r="F1001" i="163"/>
  <c r="D1001" i="163"/>
  <c r="E1001" i="163" s="1"/>
  <c r="B1001" i="163"/>
  <c r="J1000" i="163"/>
  <c r="H1000" i="163"/>
  <c r="F1000" i="163"/>
  <c r="D1000" i="163"/>
  <c r="E1000" i="163" s="1"/>
  <c r="B1000" i="163"/>
  <c r="J999" i="163"/>
  <c r="H999" i="163"/>
  <c r="F999" i="163"/>
  <c r="D999" i="163"/>
  <c r="E999" i="163" s="1"/>
  <c r="B999" i="163"/>
  <c r="J998" i="163"/>
  <c r="H998" i="163"/>
  <c r="F998" i="163"/>
  <c r="D998" i="163"/>
  <c r="E998" i="163" s="1"/>
  <c r="B998" i="163"/>
  <c r="J997" i="163"/>
  <c r="H997" i="163"/>
  <c r="F997" i="163"/>
  <c r="D997" i="163"/>
  <c r="E997" i="163" s="1"/>
  <c r="B997" i="163"/>
  <c r="J996" i="163"/>
  <c r="H996" i="163"/>
  <c r="F996" i="163"/>
  <c r="D996" i="163"/>
  <c r="E996" i="163" s="1"/>
  <c r="B996" i="163"/>
  <c r="J995" i="163"/>
  <c r="H995" i="163"/>
  <c r="F995" i="163"/>
  <c r="D995" i="163"/>
  <c r="E995" i="163" s="1"/>
  <c r="B995" i="163"/>
  <c r="J994" i="163"/>
  <c r="H994" i="163"/>
  <c r="F994" i="163"/>
  <c r="D994" i="163"/>
  <c r="E994" i="163" s="1"/>
  <c r="B994" i="163"/>
  <c r="J993" i="163"/>
  <c r="H993" i="163"/>
  <c r="F993" i="163"/>
  <c r="D993" i="163"/>
  <c r="E993" i="163" s="1"/>
  <c r="B993" i="163"/>
  <c r="J992" i="163"/>
  <c r="H992" i="163"/>
  <c r="F992" i="163"/>
  <c r="D992" i="163"/>
  <c r="E992" i="163" s="1"/>
  <c r="B992" i="163"/>
  <c r="J991" i="163"/>
  <c r="H991" i="163"/>
  <c r="F991" i="163"/>
  <c r="D991" i="163"/>
  <c r="E991" i="163" s="1"/>
  <c r="B991" i="163"/>
  <c r="J990" i="163"/>
  <c r="H990" i="163"/>
  <c r="F990" i="163"/>
  <c r="D990" i="163"/>
  <c r="E990" i="163" s="1"/>
  <c r="B990" i="163"/>
  <c r="J989" i="163"/>
  <c r="H989" i="163"/>
  <c r="F989" i="163"/>
  <c r="D989" i="163"/>
  <c r="E989" i="163" s="1"/>
  <c r="B989" i="163"/>
  <c r="J988" i="163"/>
  <c r="H988" i="163"/>
  <c r="F988" i="163"/>
  <c r="D988" i="163"/>
  <c r="E988" i="163" s="1"/>
  <c r="B988" i="163"/>
  <c r="J987" i="163"/>
  <c r="H987" i="163"/>
  <c r="F987" i="163"/>
  <c r="D987" i="163"/>
  <c r="E987" i="163" s="1"/>
  <c r="B987" i="163"/>
  <c r="J986" i="163"/>
  <c r="H986" i="163"/>
  <c r="F986" i="163"/>
  <c r="D986" i="163"/>
  <c r="E986" i="163" s="1"/>
  <c r="B986" i="163"/>
  <c r="J985" i="163"/>
  <c r="H985" i="163"/>
  <c r="F985" i="163"/>
  <c r="D985" i="163"/>
  <c r="E985" i="163" s="1"/>
  <c r="B985" i="163"/>
  <c r="J984" i="163"/>
  <c r="H984" i="163"/>
  <c r="F984" i="163"/>
  <c r="D984" i="163"/>
  <c r="E984" i="163" s="1"/>
  <c r="B984" i="163"/>
  <c r="J983" i="163"/>
  <c r="H983" i="163"/>
  <c r="F983" i="163"/>
  <c r="D983" i="163"/>
  <c r="E983" i="163" s="1"/>
  <c r="B983" i="163"/>
  <c r="J982" i="163"/>
  <c r="H982" i="163"/>
  <c r="F982" i="163"/>
  <c r="D982" i="163"/>
  <c r="E982" i="163" s="1"/>
  <c r="B982" i="163"/>
  <c r="J981" i="163"/>
  <c r="H981" i="163"/>
  <c r="F981" i="163"/>
  <c r="D981" i="163"/>
  <c r="E981" i="163" s="1"/>
  <c r="B981" i="163"/>
  <c r="J980" i="163"/>
  <c r="H980" i="163"/>
  <c r="F980" i="163"/>
  <c r="D980" i="163"/>
  <c r="E980" i="163" s="1"/>
  <c r="B980" i="163"/>
  <c r="J979" i="163"/>
  <c r="H979" i="163"/>
  <c r="F979" i="163"/>
  <c r="D979" i="163"/>
  <c r="E979" i="163" s="1"/>
  <c r="B979" i="163"/>
  <c r="J978" i="163"/>
  <c r="H978" i="163"/>
  <c r="F978" i="163"/>
  <c r="D978" i="163"/>
  <c r="E978" i="163" s="1"/>
  <c r="B978" i="163"/>
  <c r="J977" i="163"/>
  <c r="H977" i="163"/>
  <c r="F977" i="163"/>
  <c r="D977" i="163"/>
  <c r="E977" i="163" s="1"/>
  <c r="B977" i="163"/>
  <c r="J976" i="163"/>
  <c r="H976" i="163"/>
  <c r="F976" i="163"/>
  <c r="D976" i="163"/>
  <c r="E976" i="163" s="1"/>
  <c r="B976" i="163"/>
  <c r="J975" i="163"/>
  <c r="H975" i="163"/>
  <c r="F975" i="163"/>
  <c r="D975" i="163"/>
  <c r="E975" i="163" s="1"/>
  <c r="B975" i="163"/>
  <c r="J974" i="163"/>
  <c r="H974" i="163"/>
  <c r="F974" i="163"/>
  <c r="D974" i="163"/>
  <c r="E974" i="163" s="1"/>
  <c r="B974" i="163"/>
  <c r="J973" i="163"/>
  <c r="H973" i="163"/>
  <c r="F973" i="163"/>
  <c r="D973" i="163"/>
  <c r="E973" i="163" s="1"/>
  <c r="B973" i="163"/>
  <c r="J972" i="163"/>
  <c r="H972" i="163"/>
  <c r="F972" i="163"/>
  <c r="D972" i="163"/>
  <c r="E972" i="163" s="1"/>
  <c r="B972" i="163"/>
  <c r="J971" i="163"/>
  <c r="H971" i="163"/>
  <c r="F971" i="163"/>
  <c r="D971" i="163"/>
  <c r="E971" i="163" s="1"/>
  <c r="B971" i="163"/>
  <c r="J970" i="163"/>
  <c r="H970" i="163"/>
  <c r="F970" i="163"/>
  <c r="D970" i="163"/>
  <c r="E970" i="163" s="1"/>
  <c r="B970" i="163"/>
  <c r="J969" i="163"/>
  <c r="H969" i="163"/>
  <c r="F969" i="163"/>
  <c r="D969" i="163"/>
  <c r="E969" i="163" s="1"/>
  <c r="B969" i="163"/>
  <c r="J968" i="163"/>
  <c r="H968" i="163"/>
  <c r="F968" i="163"/>
  <c r="D968" i="163"/>
  <c r="E968" i="163" s="1"/>
  <c r="B968" i="163"/>
  <c r="J967" i="163"/>
  <c r="H967" i="163"/>
  <c r="F967" i="163"/>
  <c r="D967" i="163"/>
  <c r="E967" i="163" s="1"/>
  <c r="B967" i="163"/>
  <c r="J966" i="163"/>
  <c r="H966" i="163"/>
  <c r="F966" i="163"/>
  <c r="D966" i="163"/>
  <c r="E966" i="163" s="1"/>
  <c r="B966" i="163"/>
  <c r="J965" i="163"/>
  <c r="H965" i="163"/>
  <c r="F965" i="163"/>
  <c r="D965" i="163"/>
  <c r="E965" i="163" s="1"/>
  <c r="B965" i="163"/>
  <c r="J964" i="163"/>
  <c r="H964" i="163"/>
  <c r="F964" i="163"/>
  <c r="D964" i="163"/>
  <c r="E964" i="163" s="1"/>
  <c r="B964" i="163"/>
  <c r="J963" i="163"/>
  <c r="H963" i="163"/>
  <c r="F963" i="163"/>
  <c r="D963" i="163"/>
  <c r="E963" i="163" s="1"/>
  <c r="B963" i="163"/>
  <c r="J962" i="163"/>
  <c r="H962" i="163"/>
  <c r="F962" i="163"/>
  <c r="D962" i="163"/>
  <c r="E962" i="163" s="1"/>
  <c r="B962" i="163"/>
  <c r="J961" i="163"/>
  <c r="H961" i="163"/>
  <c r="F961" i="163"/>
  <c r="D961" i="163"/>
  <c r="E961" i="163" s="1"/>
  <c r="B961" i="163"/>
  <c r="J960" i="163"/>
  <c r="H960" i="163"/>
  <c r="F960" i="163"/>
  <c r="D960" i="163"/>
  <c r="E960" i="163" s="1"/>
  <c r="B960" i="163"/>
  <c r="J959" i="163"/>
  <c r="H959" i="163"/>
  <c r="F959" i="163"/>
  <c r="D959" i="163"/>
  <c r="E959" i="163" s="1"/>
  <c r="B959" i="163"/>
  <c r="J958" i="163"/>
  <c r="H958" i="163"/>
  <c r="F958" i="163"/>
  <c r="D958" i="163"/>
  <c r="E958" i="163" s="1"/>
  <c r="B958" i="163"/>
  <c r="J957" i="163"/>
  <c r="H957" i="163"/>
  <c r="F957" i="163"/>
  <c r="D957" i="163"/>
  <c r="E957" i="163" s="1"/>
  <c r="B957" i="163"/>
  <c r="J956" i="163"/>
  <c r="H956" i="163"/>
  <c r="F956" i="163"/>
  <c r="D956" i="163"/>
  <c r="E956" i="163" s="1"/>
  <c r="B956" i="163"/>
  <c r="J955" i="163"/>
  <c r="H955" i="163"/>
  <c r="F955" i="163"/>
  <c r="D955" i="163"/>
  <c r="E955" i="163" s="1"/>
  <c r="B955" i="163"/>
  <c r="J954" i="163"/>
  <c r="H954" i="163"/>
  <c r="F954" i="163"/>
  <c r="D954" i="163"/>
  <c r="E954" i="163" s="1"/>
  <c r="B954" i="163"/>
  <c r="J953" i="163"/>
  <c r="H953" i="163"/>
  <c r="F953" i="163"/>
  <c r="D953" i="163"/>
  <c r="E953" i="163" s="1"/>
  <c r="B953" i="163"/>
  <c r="J952" i="163"/>
  <c r="H952" i="163"/>
  <c r="F952" i="163"/>
  <c r="D952" i="163"/>
  <c r="E952" i="163" s="1"/>
  <c r="B952" i="163"/>
  <c r="J951" i="163"/>
  <c r="H951" i="163"/>
  <c r="F951" i="163"/>
  <c r="D951" i="163"/>
  <c r="E951" i="163" s="1"/>
  <c r="B951" i="163"/>
  <c r="J950" i="163"/>
  <c r="H950" i="163"/>
  <c r="F950" i="163"/>
  <c r="D950" i="163"/>
  <c r="E950" i="163" s="1"/>
  <c r="B950" i="163"/>
  <c r="J949" i="163"/>
  <c r="H949" i="163"/>
  <c r="F949" i="163"/>
  <c r="D949" i="163"/>
  <c r="E949" i="163" s="1"/>
  <c r="B949" i="163"/>
  <c r="J948" i="163"/>
  <c r="H948" i="163"/>
  <c r="F948" i="163"/>
  <c r="D948" i="163"/>
  <c r="E948" i="163" s="1"/>
  <c r="B948" i="163"/>
  <c r="J947" i="163"/>
  <c r="H947" i="163"/>
  <c r="F947" i="163"/>
  <c r="D947" i="163"/>
  <c r="E947" i="163" s="1"/>
  <c r="B947" i="163"/>
  <c r="J946" i="163"/>
  <c r="H946" i="163"/>
  <c r="F946" i="163"/>
  <c r="D946" i="163"/>
  <c r="E946" i="163" s="1"/>
  <c r="B946" i="163"/>
  <c r="J945" i="163"/>
  <c r="H945" i="163"/>
  <c r="F945" i="163"/>
  <c r="D945" i="163"/>
  <c r="E945" i="163" s="1"/>
  <c r="B945" i="163"/>
  <c r="J944" i="163"/>
  <c r="H944" i="163"/>
  <c r="F944" i="163"/>
  <c r="D944" i="163"/>
  <c r="E944" i="163" s="1"/>
  <c r="B944" i="163"/>
  <c r="J943" i="163"/>
  <c r="H943" i="163"/>
  <c r="F943" i="163"/>
  <c r="D943" i="163"/>
  <c r="E943" i="163" s="1"/>
  <c r="B943" i="163"/>
  <c r="J942" i="163"/>
  <c r="H942" i="163"/>
  <c r="F942" i="163"/>
  <c r="D942" i="163"/>
  <c r="E942" i="163" s="1"/>
  <c r="B942" i="163"/>
  <c r="J941" i="163"/>
  <c r="H941" i="163"/>
  <c r="F941" i="163"/>
  <c r="D941" i="163"/>
  <c r="E941" i="163" s="1"/>
  <c r="B941" i="163"/>
  <c r="J940" i="163"/>
  <c r="H940" i="163"/>
  <c r="F940" i="163"/>
  <c r="D940" i="163"/>
  <c r="E940" i="163" s="1"/>
  <c r="B940" i="163"/>
  <c r="J939" i="163"/>
  <c r="H939" i="163"/>
  <c r="F939" i="163"/>
  <c r="D939" i="163"/>
  <c r="E939" i="163" s="1"/>
  <c r="B939" i="163"/>
  <c r="J938" i="163"/>
  <c r="H938" i="163"/>
  <c r="F938" i="163"/>
  <c r="D938" i="163"/>
  <c r="E938" i="163" s="1"/>
  <c r="B938" i="163"/>
  <c r="J937" i="163"/>
  <c r="H937" i="163"/>
  <c r="F937" i="163"/>
  <c r="D937" i="163"/>
  <c r="E937" i="163" s="1"/>
  <c r="B937" i="163"/>
  <c r="J936" i="163"/>
  <c r="H936" i="163"/>
  <c r="F936" i="163"/>
  <c r="D936" i="163"/>
  <c r="E936" i="163" s="1"/>
  <c r="B936" i="163"/>
  <c r="J935" i="163"/>
  <c r="H935" i="163"/>
  <c r="F935" i="163"/>
  <c r="D935" i="163"/>
  <c r="E935" i="163" s="1"/>
  <c r="B935" i="163"/>
  <c r="J934" i="163"/>
  <c r="H934" i="163"/>
  <c r="F934" i="163"/>
  <c r="D934" i="163"/>
  <c r="E934" i="163" s="1"/>
  <c r="B934" i="163"/>
  <c r="J933" i="163"/>
  <c r="H933" i="163"/>
  <c r="F933" i="163"/>
  <c r="D933" i="163"/>
  <c r="E933" i="163" s="1"/>
  <c r="B933" i="163"/>
  <c r="J932" i="163"/>
  <c r="H932" i="163"/>
  <c r="F932" i="163"/>
  <c r="D932" i="163"/>
  <c r="E932" i="163" s="1"/>
  <c r="B932" i="163"/>
  <c r="J931" i="163"/>
  <c r="H931" i="163"/>
  <c r="F931" i="163"/>
  <c r="D931" i="163"/>
  <c r="E931" i="163" s="1"/>
  <c r="B931" i="163"/>
  <c r="J930" i="163"/>
  <c r="H930" i="163"/>
  <c r="F930" i="163"/>
  <c r="D930" i="163"/>
  <c r="E930" i="163" s="1"/>
  <c r="B930" i="163"/>
  <c r="J929" i="163"/>
  <c r="H929" i="163"/>
  <c r="F929" i="163"/>
  <c r="D929" i="163"/>
  <c r="E929" i="163" s="1"/>
  <c r="B929" i="163"/>
  <c r="J928" i="163"/>
  <c r="H928" i="163"/>
  <c r="F928" i="163"/>
  <c r="D928" i="163"/>
  <c r="E928" i="163" s="1"/>
  <c r="B928" i="163"/>
  <c r="J927" i="163"/>
  <c r="H927" i="163"/>
  <c r="F927" i="163"/>
  <c r="D927" i="163"/>
  <c r="E927" i="163" s="1"/>
  <c r="B927" i="163"/>
  <c r="J926" i="163"/>
  <c r="H926" i="163"/>
  <c r="F926" i="163"/>
  <c r="D926" i="163"/>
  <c r="E926" i="163" s="1"/>
  <c r="B926" i="163"/>
  <c r="J925" i="163"/>
  <c r="H925" i="163"/>
  <c r="F925" i="163"/>
  <c r="D925" i="163"/>
  <c r="E925" i="163" s="1"/>
  <c r="B925" i="163"/>
  <c r="J924" i="163"/>
  <c r="H924" i="163"/>
  <c r="F924" i="163"/>
  <c r="D924" i="163"/>
  <c r="E924" i="163" s="1"/>
  <c r="B924" i="163"/>
  <c r="J923" i="163"/>
  <c r="H923" i="163"/>
  <c r="F923" i="163"/>
  <c r="D923" i="163"/>
  <c r="E923" i="163" s="1"/>
  <c r="B923" i="163"/>
  <c r="J922" i="163"/>
  <c r="H922" i="163"/>
  <c r="F922" i="163"/>
  <c r="D922" i="163"/>
  <c r="E922" i="163" s="1"/>
  <c r="B922" i="163"/>
  <c r="J921" i="163"/>
  <c r="H921" i="163"/>
  <c r="F921" i="163"/>
  <c r="D921" i="163"/>
  <c r="E921" i="163" s="1"/>
  <c r="B921" i="163"/>
  <c r="J920" i="163"/>
  <c r="H920" i="163"/>
  <c r="F920" i="163"/>
  <c r="D920" i="163"/>
  <c r="E920" i="163" s="1"/>
  <c r="B920" i="163"/>
  <c r="J919" i="163"/>
  <c r="H919" i="163"/>
  <c r="F919" i="163"/>
  <c r="D919" i="163"/>
  <c r="E919" i="163" s="1"/>
  <c r="B919" i="163"/>
  <c r="J918" i="163"/>
  <c r="H918" i="163"/>
  <c r="F918" i="163"/>
  <c r="D918" i="163"/>
  <c r="E918" i="163" s="1"/>
  <c r="B918" i="163"/>
  <c r="J917" i="163"/>
  <c r="H917" i="163"/>
  <c r="F917" i="163"/>
  <c r="D917" i="163"/>
  <c r="E917" i="163" s="1"/>
  <c r="B917" i="163"/>
  <c r="J916" i="163"/>
  <c r="H916" i="163"/>
  <c r="F916" i="163"/>
  <c r="D916" i="163"/>
  <c r="E916" i="163" s="1"/>
  <c r="B916" i="163"/>
  <c r="J915" i="163"/>
  <c r="H915" i="163"/>
  <c r="F915" i="163"/>
  <c r="D915" i="163"/>
  <c r="E915" i="163" s="1"/>
  <c r="B915" i="163"/>
  <c r="J914" i="163"/>
  <c r="H914" i="163"/>
  <c r="F914" i="163"/>
  <c r="D914" i="163"/>
  <c r="E914" i="163" s="1"/>
  <c r="B914" i="163"/>
  <c r="J913" i="163"/>
  <c r="H913" i="163"/>
  <c r="F913" i="163"/>
  <c r="D913" i="163"/>
  <c r="E913" i="163" s="1"/>
  <c r="B913" i="163"/>
  <c r="J912" i="163"/>
  <c r="H912" i="163"/>
  <c r="F912" i="163"/>
  <c r="D912" i="163"/>
  <c r="E912" i="163" s="1"/>
  <c r="B912" i="163"/>
  <c r="J911" i="163"/>
  <c r="H911" i="163"/>
  <c r="F911" i="163"/>
  <c r="D911" i="163"/>
  <c r="E911" i="163" s="1"/>
  <c r="B911" i="163"/>
  <c r="J910" i="163"/>
  <c r="H910" i="163"/>
  <c r="F910" i="163"/>
  <c r="D910" i="163"/>
  <c r="E910" i="163" s="1"/>
  <c r="B910" i="163"/>
  <c r="J909" i="163"/>
  <c r="H909" i="163"/>
  <c r="F909" i="163"/>
  <c r="D909" i="163"/>
  <c r="E909" i="163" s="1"/>
  <c r="B909" i="163"/>
  <c r="J908" i="163"/>
  <c r="H908" i="163"/>
  <c r="F908" i="163"/>
  <c r="D908" i="163"/>
  <c r="E908" i="163" s="1"/>
  <c r="B908" i="163"/>
  <c r="J907" i="163"/>
  <c r="H907" i="163"/>
  <c r="F907" i="163"/>
  <c r="D907" i="163"/>
  <c r="E907" i="163" s="1"/>
  <c r="B907" i="163"/>
  <c r="J906" i="163"/>
  <c r="H906" i="163"/>
  <c r="F906" i="163"/>
  <c r="D906" i="163"/>
  <c r="E906" i="163" s="1"/>
  <c r="B906" i="163"/>
  <c r="J905" i="163"/>
  <c r="H905" i="163"/>
  <c r="F905" i="163"/>
  <c r="D905" i="163"/>
  <c r="E905" i="163" s="1"/>
  <c r="B905" i="163"/>
  <c r="J904" i="163"/>
  <c r="H904" i="163"/>
  <c r="F904" i="163"/>
  <c r="D904" i="163"/>
  <c r="E904" i="163" s="1"/>
  <c r="B904" i="163"/>
  <c r="J903" i="163"/>
  <c r="H903" i="163"/>
  <c r="F903" i="163"/>
  <c r="D903" i="163"/>
  <c r="E903" i="163" s="1"/>
  <c r="B903" i="163"/>
  <c r="J902" i="163"/>
  <c r="H902" i="163"/>
  <c r="F902" i="163"/>
  <c r="D902" i="163"/>
  <c r="E902" i="163" s="1"/>
  <c r="B902" i="163"/>
  <c r="J901" i="163"/>
  <c r="H901" i="163"/>
  <c r="F901" i="163"/>
  <c r="D901" i="163"/>
  <c r="E901" i="163" s="1"/>
  <c r="B901" i="163"/>
  <c r="J900" i="163"/>
  <c r="H900" i="163"/>
  <c r="F900" i="163"/>
  <c r="D900" i="163"/>
  <c r="E900" i="163" s="1"/>
  <c r="B900" i="163"/>
  <c r="J899" i="163"/>
  <c r="H899" i="163"/>
  <c r="F899" i="163"/>
  <c r="D899" i="163"/>
  <c r="E899" i="163" s="1"/>
  <c r="B899" i="163"/>
  <c r="J898" i="163"/>
  <c r="H898" i="163"/>
  <c r="F898" i="163"/>
  <c r="D898" i="163"/>
  <c r="E898" i="163" s="1"/>
  <c r="B898" i="163"/>
  <c r="J897" i="163"/>
  <c r="H897" i="163"/>
  <c r="F897" i="163"/>
  <c r="D897" i="163"/>
  <c r="E897" i="163" s="1"/>
  <c r="B897" i="163"/>
  <c r="J896" i="163"/>
  <c r="H896" i="163"/>
  <c r="F896" i="163"/>
  <c r="D896" i="163"/>
  <c r="E896" i="163" s="1"/>
  <c r="B896" i="163"/>
  <c r="J895" i="163"/>
  <c r="H895" i="163"/>
  <c r="F895" i="163"/>
  <c r="D895" i="163"/>
  <c r="E895" i="163" s="1"/>
  <c r="B895" i="163"/>
  <c r="J894" i="163"/>
  <c r="H894" i="163"/>
  <c r="F894" i="163"/>
  <c r="D894" i="163"/>
  <c r="E894" i="163" s="1"/>
  <c r="B894" i="163"/>
  <c r="J893" i="163"/>
  <c r="H893" i="163"/>
  <c r="F893" i="163"/>
  <c r="D893" i="163"/>
  <c r="E893" i="163" s="1"/>
  <c r="B893" i="163"/>
  <c r="J892" i="163"/>
  <c r="H892" i="163"/>
  <c r="F892" i="163"/>
  <c r="D892" i="163"/>
  <c r="E892" i="163" s="1"/>
  <c r="B892" i="163"/>
  <c r="J891" i="163"/>
  <c r="H891" i="163"/>
  <c r="F891" i="163"/>
  <c r="D891" i="163"/>
  <c r="E891" i="163" s="1"/>
  <c r="B891" i="163"/>
  <c r="J890" i="163"/>
  <c r="H890" i="163"/>
  <c r="F890" i="163"/>
  <c r="D890" i="163"/>
  <c r="E890" i="163" s="1"/>
  <c r="B890" i="163"/>
  <c r="J889" i="163"/>
  <c r="H889" i="163"/>
  <c r="F889" i="163"/>
  <c r="D889" i="163"/>
  <c r="E889" i="163" s="1"/>
  <c r="B889" i="163"/>
  <c r="J888" i="163"/>
  <c r="H888" i="163"/>
  <c r="F888" i="163"/>
  <c r="D888" i="163"/>
  <c r="E888" i="163" s="1"/>
  <c r="B888" i="163"/>
  <c r="J887" i="163"/>
  <c r="H887" i="163"/>
  <c r="F887" i="163"/>
  <c r="D887" i="163"/>
  <c r="E887" i="163" s="1"/>
  <c r="B887" i="163"/>
  <c r="J886" i="163"/>
  <c r="H886" i="163"/>
  <c r="F886" i="163"/>
  <c r="D886" i="163"/>
  <c r="E886" i="163" s="1"/>
  <c r="B886" i="163"/>
  <c r="J885" i="163"/>
  <c r="H885" i="163"/>
  <c r="F885" i="163"/>
  <c r="D885" i="163"/>
  <c r="E885" i="163" s="1"/>
  <c r="B885" i="163"/>
  <c r="J884" i="163"/>
  <c r="H884" i="163"/>
  <c r="F884" i="163"/>
  <c r="D884" i="163"/>
  <c r="E884" i="163" s="1"/>
  <c r="B884" i="163"/>
  <c r="J883" i="163"/>
  <c r="H883" i="163"/>
  <c r="F883" i="163"/>
  <c r="D883" i="163"/>
  <c r="E883" i="163" s="1"/>
  <c r="B883" i="163"/>
  <c r="J882" i="163"/>
  <c r="H882" i="163"/>
  <c r="F882" i="163"/>
  <c r="D882" i="163"/>
  <c r="E882" i="163" s="1"/>
  <c r="B882" i="163"/>
  <c r="J881" i="163"/>
  <c r="H881" i="163"/>
  <c r="F881" i="163"/>
  <c r="D881" i="163"/>
  <c r="E881" i="163" s="1"/>
  <c r="B881" i="163"/>
  <c r="J880" i="163"/>
  <c r="H880" i="163"/>
  <c r="F880" i="163"/>
  <c r="D880" i="163"/>
  <c r="E880" i="163" s="1"/>
  <c r="B880" i="163"/>
  <c r="J879" i="163"/>
  <c r="H879" i="163"/>
  <c r="F879" i="163"/>
  <c r="D879" i="163"/>
  <c r="E879" i="163" s="1"/>
  <c r="B879" i="163"/>
  <c r="J878" i="163"/>
  <c r="H878" i="163"/>
  <c r="F878" i="163"/>
  <c r="D878" i="163"/>
  <c r="E878" i="163" s="1"/>
  <c r="B878" i="163"/>
  <c r="J877" i="163"/>
  <c r="H877" i="163"/>
  <c r="F877" i="163"/>
  <c r="D877" i="163"/>
  <c r="E877" i="163" s="1"/>
  <c r="B877" i="163"/>
  <c r="J876" i="163"/>
  <c r="H876" i="163"/>
  <c r="F876" i="163"/>
  <c r="D876" i="163"/>
  <c r="E876" i="163" s="1"/>
  <c r="B876" i="163"/>
  <c r="J875" i="163"/>
  <c r="H875" i="163"/>
  <c r="F875" i="163"/>
  <c r="D875" i="163"/>
  <c r="E875" i="163" s="1"/>
  <c r="B875" i="163"/>
  <c r="J874" i="163"/>
  <c r="H874" i="163"/>
  <c r="F874" i="163"/>
  <c r="D874" i="163"/>
  <c r="E874" i="163" s="1"/>
  <c r="B874" i="163"/>
  <c r="J873" i="163"/>
  <c r="H873" i="163"/>
  <c r="F873" i="163"/>
  <c r="D873" i="163"/>
  <c r="E873" i="163" s="1"/>
  <c r="B873" i="163"/>
  <c r="J872" i="163"/>
  <c r="H872" i="163"/>
  <c r="F872" i="163"/>
  <c r="D872" i="163"/>
  <c r="E872" i="163" s="1"/>
  <c r="B872" i="163"/>
  <c r="J871" i="163"/>
  <c r="H871" i="163"/>
  <c r="F871" i="163"/>
  <c r="D871" i="163"/>
  <c r="E871" i="163" s="1"/>
  <c r="B871" i="163"/>
  <c r="J870" i="163"/>
  <c r="H870" i="163"/>
  <c r="F870" i="163"/>
  <c r="D870" i="163"/>
  <c r="E870" i="163" s="1"/>
  <c r="B870" i="163"/>
  <c r="J869" i="163"/>
  <c r="H869" i="163"/>
  <c r="F869" i="163"/>
  <c r="D869" i="163"/>
  <c r="E869" i="163" s="1"/>
  <c r="B869" i="163"/>
  <c r="J868" i="163"/>
  <c r="H868" i="163"/>
  <c r="F868" i="163"/>
  <c r="D868" i="163"/>
  <c r="E868" i="163" s="1"/>
  <c r="B868" i="163"/>
  <c r="J867" i="163"/>
  <c r="H867" i="163"/>
  <c r="F867" i="163"/>
  <c r="D867" i="163"/>
  <c r="E867" i="163" s="1"/>
  <c r="B867" i="163"/>
  <c r="J866" i="163"/>
  <c r="H866" i="163"/>
  <c r="F866" i="163"/>
  <c r="D866" i="163"/>
  <c r="E866" i="163" s="1"/>
  <c r="B866" i="163"/>
  <c r="J865" i="163"/>
  <c r="H865" i="163"/>
  <c r="F865" i="163"/>
  <c r="D865" i="163"/>
  <c r="E865" i="163" s="1"/>
  <c r="B865" i="163"/>
  <c r="J864" i="163"/>
  <c r="H864" i="163"/>
  <c r="F864" i="163"/>
  <c r="D864" i="163"/>
  <c r="E864" i="163" s="1"/>
  <c r="B864" i="163"/>
  <c r="J863" i="163"/>
  <c r="H863" i="163"/>
  <c r="F863" i="163"/>
  <c r="D863" i="163"/>
  <c r="E863" i="163" s="1"/>
  <c r="B863" i="163"/>
  <c r="J862" i="163"/>
  <c r="H862" i="163"/>
  <c r="F862" i="163"/>
  <c r="D862" i="163"/>
  <c r="E862" i="163" s="1"/>
  <c r="B862" i="163"/>
  <c r="J861" i="163"/>
  <c r="H861" i="163"/>
  <c r="F861" i="163"/>
  <c r="D861" i="163"/>
  <c r="E861" i="163" s="1"/>
  <c r="B861" i="163"/>
  <c r="J860" i="163"/>
  <c r="H860" i="163"/>
  <c r="F860" i="163"/>
  <c r="D860" i="163"/>
  <c r="E860" i="163" s="1"/>
  <c r="B860" i="163"/>
  <c r="J859" i="163"/>
  <c r="H859" i="163"/>
  <c r="F859" i="163"/>
  <c r="D859" i="163"/>
  <c r="E859" i="163" s="1"/>
  <c r="B859" i="163"/>
  <c r="J858" i="163"/>
  <c r="H858" i="163"/>
  <c r="F858" i="163"/>
  <c r="D858" i="163"/>
  <c r="E858" i="163" s="1"/>
  <c r="B858" i="163"/>
  <c r="J857" i="163"/>
  <c r="H857" i="163"/>
  <c r="F857" i="163"/>
  <c r="D857" i="163"/>
  <c r="E857" i="163" s="1"/>
  <c r="B857" i="163"/>
  <c r="J856" i="163"/>
  <c r="H856" i="163"/>
  <c r="F856" i="163"/>
  <c r="D856" i="163"/>
  <c r="E856" i="163" s="1"/>
  <c r="B856" i="163"/>
  <c r="J855" i="163"/>
  <c r="H855" i="163"/>
  <c r="F855" i="163"/>
  <c r="D855" i="163"/>
  <c r="E855" i="163" s="1"/>
  <c r="B855" i="163"/>
  <c r="J854" i="163"/>
  <c r="H854" i="163"/>
  <c r="F854" i="163"/>
  <c r="D854" i="163"/>
  <c r="E854" i="163" s="1"/>
  <c r="B854" i="163"/>
  <c r="J853" i="163"/>
  <c r="H853" i="163"/>
  <c r="F853" i="163"/>
  <c r="D853" i="163"/>
  <c r="E853" i="163" s="1"/>
  <c r="B853" i="163"/>
  <c r="J852" i="163"/>
  <c r="H852" i="163"/>
  <c r="F852" i="163"/>
  <c r="D852" i="163"/>
  <c r="E852" i="163" s="1"/>
  <c r="B852" i="163"/>
  <c r="J851" i="163"/>
  <c r="H851" i="163"/>
  <c r="F851" i="163"/>
  <c r="D851" i="163"/>
  <c r="E851" i="163" s="1"/>
  <c r="B851" i="163"/>
  <c r="J850" i="163"/>
  <c r="H850" i="163"/>
  <c r="F850" i="163"/>
  <c r="D850" i="163"/>
  <c r="E850" i="163" s="1"/>
  <c r="B850" i="163"/>
  <c r="J849" i="163"/>
  <c r="H849" i="163"/>
  <c r="F849" i="163"/>
  <c r="D849" i="163"/>
  <c r="E849" i="163" s="1"/>
  <c r="B849" i="163"/>
  <c r="J848" i="163"/>
  <c r="H848" i="163"/>
  <c r="F848" i="163"/>
  <c r="D848" i="163"/>
  <c r="E848" i="163" s="1"/>
  <c r="B848" i="163"/>
  <c r="J847" i="163"/>
  <c r="H847" i="163"/>
  <c r="F847" i="163"/>
  <c r="D847" i="163"/>
  <c r="E847" i="163" s="1"/>
  <c r="B847" i="163"/>
  <c r="J846" i="163"/>
  <c r="H846" i="163"/>
  <c r="F846" i="163"/>
  <c r="D846" i="163"/>
  <c r="E846" i="163" s="1"/>
  <c r="B846" i="163"/>
  <c r="J845" i="163"/>
  <c r="H845" i="163"/>
  <c r="F845" i="163"/>
  <c r="D845" i="163"/>
  <c r="E845" i="163" s="1"/>
  <c r="B845" i="163"/>
  <c r="J844" i="163"/>
  <c r="H844" i="163"/>
  <c r="F844" i="163"/>
  <c r="D844" i="163"/>
  <c r="E844" i="163" s="1"/>
  <c r="B844" i="163"/>
  <c r="J843" i="163"/>
  <c r="H843" i="163"/>
  <c r="F843" i="163"/>
  <c r="D843" i="163"/>
  <c r="E843" i="163" s="1"/>
  <c r="B843" i="163"/>
  <c r="J842" i="163"/>
  <c r="H842" i="163"/>
  <c r="F842" i="163"/>
  <c r="D842" i="163"/>
  <c r="E842" i="163" s="1"/>
  <c r="B842" i="163"/>
  <c r="J841" i="163"/>
  <c r="H841" i="163"/>
  <c r="F841" i="163"/>
  <c r="D841" i="163"/>
  <c r="E841" i="163" s="1"/>
  <c r="B841" i="163"/>
  <c r="J840" i="163"/>
  <c r="H840" i="163"/>
  <c r="F840" i="163"/>
  <c r="D840" i="163"/>
  <c r="E840" i="163" s="1"/>
  <c r="B840" i="163"/>
  <c r="J839" i="163"/>
  <c r="H839" i="163"/>
  <c r="F839" i="163"/>
  <c r="D839" i="163"/>
  <c r="E839" i="163" s="1"/>
  <c r="B839" i="163"/>
  <c r="J838" i="163"/>
  <c r="H838" i="163"/>
  <c r="F838" i="163"/>
  <c r="D838" i="163"/>
  <c r="E838" i="163" s="1"/>
  <c r="B838" i="163"/>
  <c r="J837" i="163"/>
  <c r="H837" i="163"/>
  <c r="F837" i="163"/>
  <c r="D837" i="163"/>
  <c r="E837" i="163" s="1"/>
  <c r="B837" i="163"/>
  <c r="J836" i="163"/>
  <c r="H836" i="163"/>
  <c r="F836" i="163"/>
  <c r="D836" i="163"/>
  <c r="E836" i="163" s="1"/>
  <c r="B836" i="163"/>
  <c r="J835" i="163"/>
  <c r="H835" i="163"/>
  <c r="F835" i="163"/>
  <c r="D835" i="163"/>
  <c r="E835" i="163" s="1"/>
  <c r="B835" i="163"/>
  <c r="J834" i="163"/>
  <c r="H834" i="163"/>
  <c r="F834" i="163"/>
  <c r="D834" i="163"/>
  <c r="E834" i="163" s="1"/>
  <c r="B834" i="163"/>
  <c r="J833" i="163"/>
  <c r="H833" i="163"/>
  <c r="F833" i="163"/>
  <c r="D833" i="163"/>
  <c r="E833" i="163" s="1"/>
  <c r="B833" i="163"/>
  <c r="J832" i="163"/>
  <c r="H832" i="163"/>
  <c r="F832" i="163"/>
  <c r="D832" i="163"/>
  <c r="E832" i="163" s="1"/>
  <c r="B832" i="163"/>
  <c r="J831" i="163"/>
  <c r="H831" i="163"/>
  <c r="F831" i="163"/>
  <c r="D831" i="163"/>
  <c r="E831" i="163" s="1"/>
  <c r="B831" i="163"/>
  <c r="J830" i="163"/>
  <c r="H830" i="163"/>
  <c r="F830" i="163"/>
  <c r="D830" i="163"/>
  <c r="E830" i="163" s="1"/>
  <c r="B830" i="163"/>
  <c r="J829" i="163"/>
  <c r="H829" i="163"/>
  <c r="F829" i="163"/>
  <c r="D829" i="163"/>
  <c r="E829" i="163" s="1"/>
  <c r="B829" i="163"/>
  <c r="J828" i="163"/>
  <c r="H828" i="163"/>
  <c r="F828" i="163"/>
  <c r="D828" i="163"/>
  <c r="E828" i="163" s="1"/>
  <c r="B828" i="163"/>
  <c r="J827" i="163"/>
  <c r="H827" i="163"/>
  <c r="F827" i="163"/>
  <c r="D827" i="163"/>
  <c r="E827" i="163" s="1"/>
  <c r="B827" i="163"/>
  <c r="J826" i="163"/>
  <c r="H826" i="163"/>
  <c r="F826" i="163"/>
  <c r="D826" i="163"/>
  <c r="E826" i="163" s="1"/>
  <c r="B826" i="163"/>
  <c r="J825" i="163"/>
  <c r="H825" i="163"/>
  <c r="F825" i="163"/>
  <c r="D825" i="163"/>
  <c r="E825" i="163" s="1"/>
  <c r="B825" i="163"/>
  <c r="J824" i="163"/>
  <c r="H824" i="163"/>
  <c r="F824" i="163"/>
  <c r="D824" i="163"/>
  <c r="E824" i="163" s="1"/>
  <c r="B824" i="163"/>
  <c r="J823" i="163"/>
  <c r="H823" i="163"/>
  <c r="F823" i="163"/>
  <c r="D823" i="163"/>
  <c r="E823" i="163" s="1"/>
  <c r="B823" i="163"/>
  <c r="J822" i="163"/>
  <c r="H822" i="163"/>
  <c r="F822" i="163"/>
  <c r="D822" i="163"/>
  <c r="E822" i="163" s="1"/>
  <c r="B822" i="163"/>
  <c r="J821" i="163"/>
  <c r="H821" i="163"/>
  <c r="F821" i="163"/>
  <c r="D821" i="163"/>
  <c r="E821" i="163" s="1"/>
  <c r="B821" i="163"/>
  <c r="J820" i="163"/>
  <c r="H820" i="163"/>
  <c r="F820" i="163"/>
  <c r="D820" i="163"/>
  <c r="E820" i="163" s="1"/>
  <c r="B820" i="163"/>
  <c r="J819" i="163"/>
  <c r="H819" i="163"/>
  <c r="F819" i="163"/>
  <c r="D819" i="163"/>
  <c r="E819" i="163" s="1"/>
  <c r="B819" i="163"/>
  <c r="J818" i="163"/>
  <c r="H818" i="163"/>
  <c r="F818" i="163"/>
  <c r="D818" i="163"/>
  <c r="E818" i="163" s="1"/>
  <c r="B818" i="163"/>
  <c r="J817" i="163"/>
  <c r="H817" i="163"/>
  <c r="F817" i="163"/>
  <c r="D817" i="163"/>
  <c r="E817" i="163" s="1"/>
  <c r="B817" i="163"/>
  <c r="J816" i="163"/>
  <c r="H816" i="163"/>
  <c r="F816" i="163"/>
  <c r="D816" i="163"/>
  <c r="E816" i="163" s="1"/>
  <c r="B816" i="163"/>
  <c r="J815" i="163"/>
  <c r="H815" i="163"/>
  <c r="F815" i="163"/>
  <c r="D815" i="163"/>
  <c r="E815" i="163" s="1"/>
  <c r="B815" i="163"/>
  <c r="J814" i="163"/>
  <c r="H814" i="163"/>
  <c r="F814" i="163"/>
  <c r="D814" i="163"/>
  <c r="E814" i="163" s="1"/>
  <c r="B814" i="163"/>
  <c r="J813" i="163"/>
  <c r="H813" i="163"/>
  <c r="F813" i="163"/>
  <c r="D813" i="163"/>
  <c r="E813" i="163" s="1"/>
  <c r="B813" i="163"/>
  <c r="J812" i="163"/>
  <c r="H812" i="163"/>
  <c r="F812" i="163"/>
  <c r="D812" i="163"/>
  <c r="E812" i="163" s="1"/>
  <c r="B812" i="163"/>
  <c r="J811" i="163"/>
  <c r="H811" i="163"/>
  <c r="F811" i="163"/>
  <c r="D811" i="163"/>
  <c r="E811" i="163" s="1"/>
  <c r="B811" i="163"/>
  <c r="J810" i="163"/>
  <c r="H810" i="163"/>
  <c r="F810" i="163"/>
  <c r="D810" i="163"/>
  <c r="E810" i="163" s="1"/>
  <c r="B810" i="163"/>
  <c r="J809" i="163"/>
  <c r="H809" i="163"/>
  <c r="F809" i="163"/>
  <c r="D809" i="163"/>
  <c r="E809" i="163" s="1"/>
  <c r="B809" i="163"/>
  <c r="J808" i="163"/>
  <c r="H808" i="163"/>
  <c r="F808" i="163"/>
  <c r="D808" i="163"/>
  <c r="E808" i="163" s="1"/>
  <c r="B808" i="163"/>
  <c r="J807" i="163"/>
  <c r="H807" i="163"/>
  <c r="F807" i="163"/>
  <c r="D807" i="163"/>
  <c r="E807" i="163" s="1"/>
  <c r="B807" i="163"/>
  <c r="J806" i="163"/>
  <c r="H806" i="163"/>
  <c r="F806" i="163"/>
  <c r="D806" i="163"/>
  <c r="E806" i="163" s="1"/>
  <c r="B806" i="163"/>
  <c r="J805" i="163"/>
  <c r="H805" i="163"/>
  <c r="F805" i="163"/>
  <c r="D805" i="163"/>
  <c r="E805" i="163" s="1"/>
  <c r="B805" i="163"/>
  <c r="J804" i="163"/>
  <c r="H804" i="163"/>
  <c r="F804" i="163"/>
  <c r="D804" i="163"/>
  <c r="E804" i="163" s="1"/>
  <c r="B804" i="163"/>
  <c r="J803" i="163"/>
  <c r="H803" i="163"/>
  <c r="F803" i="163"/>
  <c r="D803" i="163"/>
  <c r="E803" i="163" s="1"/>
  <c r="B803" i="163"/>
  <c r="J802" i="163"/>
  <c r="H802" i="163"/>
  <c r="F802" i="163"/>
  <c r="D802" i="163"/>
  <c r="E802" i="163" s="1"/>
  <c r="B802" i="163"/>
  <c r="J801" i="163"/>
  <c r="H801" i="163"/>
  <c r="F801" i="163"/>
  <c r="D801" i="163"/>
  <c r="E801" i="163" s="1"/>
  <c r="B801" i="163"/>
  <c r="J800" i="163"/>
  <c r="H800" i="163"/>
  <c r="F800" i="163"/>
  <c r="D800" i="163"/>
  <c r="E800" i="163" s="1"/>
  <c r="B800" i="163"/>
  <c r="J799" i="163"/>
  <c r="H799" i="163"/>
  <c r="F799" i="163"/>
  <c r="D799" i="163"/>
  <c r="E799" i="163" s="1"/>
  <c r="B799" i="163"/>
  <c r="J798" i="163"/>
  <c r="H798" i="163"/>
  <c r="F798" i="163"/>
  <c r="D798" i="163"/>
  <c r="E798" i="163" s="1"/>
  <c r="B798" i="163"/>
  <c r="J797" i="163"/>
  <c r="H797" i="163"/>
  <c r="F797" i="163"/>
  <c r="D797" i="163"/>
  <c r="E797" i="163" s="1"/>
  <c r="B797" i="163"/>
  <c r="J796" i="163"/>
  <c r="H796" i="163"/>
  <c r="F796" i="163"/>
  <c r="D796" i="163"/>
  <c r="E796" i="163" s="1"/>
  <c r="B796" i="163"/>
  <c r="J795" i="163"/>
  <c r="H795" i="163"/>
  <c r="F795" i="163"/>
  <c r="D795" i="163"/>
  <c r="E795" i="163" s="1"/>
  <c r="B795" i="163"/>
  <c r="J794" i="163"/>
  <c r="H794" i="163"/>
  <c r="F794" i="163"/>
  <c r="D794" i="163"/>
  <c r="E794" i="163" s="1"/>
  <c r="B794" i="163"/>
  <c r="J793" i="163"/>
  <c r="H793" i="163"/>
  <c r="F793" i="163"/>
  <c r="D793" i="163"/>
  <c r="E793" i="163" s="1"/>
  <c r="B793" i="163"/>
  <c r="J792" i="163"/>
  <c r="H792" i="163"/>
  <c r="F792" i="163"/>
  <c r="D792" i="163"/>
  <c r="E792" i="163" s="1"/>
  <c r="B792" i="163"/>
  <c r="J791" i="163"/>
  <c r="H791" i="163"/>
  <c r="F791" i="163"/>
  <c r="D791" i="163"/>
  <c r="E791" i="163" s="1"/>
  <c r="B791" i="163"/>
  <c r="J790" i="163"/>
  <c r="H790" i="163"/>
  <c r="F790" i="163"/>
  <c r="D790" i="163"/>
  <c r="E790" i="163" s="1"/>
  <c r="B790" i="163"/>
  <c r="J789" i="163"/>
  <c r="H789" i="163"/>
  <c r="F789" i="163"/>
  <c r="D789" i="163"/>
  <c r="E789" i="163" s="1"/>
  <c r="B789" i="163"/>
  <c r="J788" i="163"/>
  <c r="H788" i="163"/>
  <c r="F788" i="163"/>
  <c r="D788" i="163"/>
  <c r="E788" i="163" s="1"/>
  <c r="B788" i="163"/>
  <c r="J787" i="163"/>
  <c r="H787" i="163"/>
  <c r="F787" i="163"/>
  <c r="D787" i="163"/>
  <c r="E787" i="163" s="1"/>
  <c r="B787" i="163"/>
  <c r="J786" i="163"/>
  <c r="H786" i="163"/>
  <c r="F786" i="163"/>
  <c r="D786" i="163"/>
  <c r="E786" i="163" s="1"/>
  <c r="B786" i="163"/>
  <c r="J785" i="163"/>
  <c r="H785" i="163"/>
  <c r="F785" i="163"/>
  <c r="D785" i="163"/>
  <c r="E785" i="163" s="1"/>
  <c r="B785" i="163"/>
  <c r="J784" i="163"/>
  <c r="H784" i="163"/>
  <c r="F784" i="163"/>
  <c r="D784" i="163"/>
  <c r="E784" i="163" s="1"/>
  <c r="B784" i="163"/>
  <c r="J783" i="163"/>
  <c r="H783" i="163"/>
  <c r="F783" i="163"/>
  <c r="D783" i="163"/>
  <c r="E783" i="163" s="1"/>
  <c r="B783" i="163"/>
  <c r="J782" i="163"/>
  <c r="H782" i="163"/>
  <c r="F782" i="163"/>
  <c r="D782" i="163"/>
  <c r="E782" i="163" s="1"/>
  <c r="B782" i="163"/>
  <c r="J781" i="163"/>
  <c r="H781" i="163"/>
  <c r="F781" i="163"/>
  <c r="D781" i="163"/>
  <c r="E781" i="163" s="1"/>
  <c r="B781" i="163"/>
  <c r="J780" i="163"/>
  <c r="H780" i="163"/>
  <c r="F780" i="163"/>
  <c r="D780" i="163"/>
  <c r="E780" i="163" s="1"/>
  <c r="B780" i="163"/>
  <c r="J779" i="163"/>
  <c r="H779" i="163"/>
  <c r="F779" i="163"/>
  <c r="D779" i="163"/>
  <c r="E779" i="163" s="1"/>
  <c r="B779" i="163"/>
  <c r="J778" i="163"/>
  <c r="H778" i="163"/>
  <c r="F778" i="163"/>
  <c r="D778" i="163"/>
  <c r="E778" i="163" s="1"/>
  <c r="B778" i="163"/>
  <c r="J777" i="163"/>
  <c r="H777" i="163"/>
  <c r="F777" i="163"/>
  <c r="D777" i="163"/>
  <c r="E777" i="163" s="1"/>
  <c r="B777" i="163"/>
  <c r="J776" i="163"/>
  <c r="H776" i="163"/>
  <c r="F776" i="163"/>
  <c r="D776" i="163"/>
  <c r="E776" i="163" s="1"/>
  <c r="B776" i="163"/>
  <c r="J775" i="163"/>
  <c r="H775" i="163"/>
  <c r="F775" i="163"/>
  <c r="D775" i="163"/>
  <c r="E775" i="163" s="1"/>
  <c r="B775" i="163"/>
  <c r="J774" i="163"/>
  <c r="H774" i="163"/>
  <c r="F774" i="163"/>
  <c r="D774" i="163"/>
  <c r="E774" i="163" s="1"/>
  <c r="B774" i="163"/>
  <c r="J773" i="163"/>
  <c r="H773" i="163"/>
  <c r="F773" i="163"/>
  <c r="D773" i="163"/>
  <c r="E773" i="163" s="1"/>
  <c r="B773" i="163"/>
  <c r="J772" i="163"/>
  <c r="H772" i="163"/>
  <c r="F772" i="163"/>
  <c r="D772" i="163"/>
  <c r="E772" i="163" s="1"/>
  <c r="B772" i="163"/>
  <c r="J771" i="163"/>
  <c r="H771" i="163"/>
  <c r="F771" i="163"/>
  <c r="D771" i="163"/>
  <c r="E771" i="163" s="1"/>
  <c r="B771" i="163"/>
  <c r="J770" i="163"/>
  <c r="H770" i="163"/>
  <c r="F770" i="163"/>
  <c r="D770" i="163"/>
  <c r="E770" i="163" s="1"/>
  <c r="B770" i="163"/>
  <c r="J769" i="163"/>
  <c r="H769" i="163"/>
  <c r="F769" i="163"/>
  <c r="D769" i="163"/>
  <c r="E769" i="163" s="1"/>
  <c r="B769" i="163"/>
  <c r="J768" i="163"/>
  <c r="H768" i="163"/>
  <c r="F768" i="163"/>
  <c r="D768" i="163"/>
  <c r="E768" i="163" s="1"/>
  <c r="B768" i="163"/>
  <c r="J767" i="163"/>
  <c r="H767" i="163"/>
  <c r="F767" i="163"/>
  <c r="D767" i="163"/>
  <c r="E767" i="163" s="1"/>
  <c r="B767" i="163"/>
  <c r="J766" i="163"/>
  <c r="H766" i="163"/>
  <c r="F766" i="163"/>
  <c r="D766" i="163"/>
  <c r="E766" i="163" s="1"/>
  <c r="B766" i="163"/>
  <c r="J765" i="163"/>
  <c r="H765" i="163"/>
  <c r="F765" i="163"/>
  <c r="D765" i="163"/>
  <c r="E765" i="163" s="1"/>
  <c r="B765" i="163"/>
  <c r="J764" i="163"/>
  <c r="H764" i="163"/>
  <c r="F764" i="163"/>
  <c r="D764" i="163"/>
  <c r="E764" i="163" s="1"/>
  <c r="B764" i="163"/>
  <c r="J763" i="163"/>
  <c r="H763" i="163"/>
  <c r="F763" i="163"/>
  <c r="D763" i="163"/>
  <c r="E763" i="163" s="1"/>
  <c r="B763" i="163"/>
  <c r="J762" i="163"/>
  <c r="H762" i="163"/>
  <c r="F762" i="163"/>
  <c r="D762" i="163"/>
  <c r="E762" i="163" s="1"/>
  <c r="B762" i="163"/>
  <c r="J761" i="163"/>
  <c r="H761" i="163"/>
  <c r="F761" i="163"/>
  <c r="D761" i="163"/>
  <c r="E761" i="163" s="1"/>
  <c r="B761" i="163"/>
  <c r="J760" i="163"/>
  <c r="H760" i="163"/>
  <c r="F760" i="163"/>
  <c r="D760" i="163"/>
  <c r="E760" i="163" s="1"/>
  <c r="B760" i="163"/>
  <c r="J759" i="163"/>
  <c r="H759" i="163"/>
  <c r="F759" i="163"/>
  <c r="D759" i="163"/>
  <c r="E759" i="163" s="1"/>
  <c r="B759" i="163"/>
  <c r="J758" i="163"/>
  <c r="H758" i="163"/>
  <c r="F758" i="163"/>
  <c r="D758" i="163"/>
  <c r="E758" i="163" s="1"/>
  <c r="B758" i="163"/>
  <c r="J757" i="163"/>
  <c r="H757" i="163"/>
  <c r="F757" i="163"/>
  <c r="D757" i="163"/>
  <c r="E757" i="163" s="1"/>
  <c r="B757" i="163"/>
  <c r="J756" i="163"/>
  <c r="H756" i="163"/>
  <c r="F756" i="163"/>
  <c r="D756" i="163"/>
  <c r="E756" i="163" s="1"/>
  <c r="B756" i="163"/>
  <c r="J755" i="163"/>
  <c r="H755" i="163"/>
  <c r="F755" i="163"/>
  <c r="D755" i="163"/>
  <c r="E755" i="163" s="1"/>
  <c r="B755" i="163"/>
  <c r="J754" i="163"/>
  <c r="H754" i="163"/>
  <c r="F754" i="163"/>
  <c r="D754" i="163"/>
  <c r="E754" i="163" s="1"/>
  <c r="B754" i="163"/>
  <c r="J753" i="163"/>
  <c r="H753" i="163"/>
  <c r="F753" i="163"/>
  <c r="D753" i="163"/>
  <c r="E753" i="163" s="1"/>
  <c r="B753" i="163"/>
  <c r="J752" i="163"/>
  <c r="H752" i="163"/>
  <c r="F752" i="163"/>
  <c r="D752" i="163"/>
  <c r="E752" i="163" s="1"/>
  <c r="B752" i="163"/>
  <c r="J751" i="163"/>
  <c r="H751" i="163"/>
  <c r="F751" i="163"/>
  <c r="D751" i="163"/>
  <c r="E751" i="163" s="1"/>
  <c r="B751" i="163"/>
  <c r="J750" i="163"/>
  <c r="H750" i="163"/>
  <c r="F750" i="163"/>
  <c r="D750" i="163"/>
  <c r="E750" i="163" s="1"/>
  <c r="B750" i="163"/>
  <c r="J749" i="163"/>
  <c r="H749" i="163"/>
  <c r="F749" i="163"/>
  <c r="D749" i="163"/>
  <c r="E749" i="163" s="1"/>
  <c r="B749" i="163"/>
  <c r="J748" i="163"/>
  <c r="H748" i="163"/>
  <c r="F748" i="163"/>
  <c r="D748" i="163"/>
  <c r="E748" i="163" s="1"/>
  <c r="B748" i="163"/>
  <c r="J747" i="163"/>
  <c r="H747" i="163"/>
  <c r="F747" i="163"/>
  <c r="D747" i="163"/>
  <c r="E747" i="163" s="1"/>
  <c r="B747" i="163"/>
  <c r="J746" i="163"/>
  <c r="H746" i="163"/>
  <c r="F746" i="163"/>
  <c r="D746" i="163"/>
  <c r="E746" i="163" s="1"/>
  <c r="B746" i="163"/>
  <c r="J745" i="163"/>
  <c r="H745" i="163"/>
  <c r="F745" i="163"/>
  <c r="D745" i="163"/>
  <c r="E745" i="163" s="1"/>
  <c r="B745" i="163"/>
  <c r="J744" i="163"/>
  <c r="H744" i="163"/>
  <c r="F744" i="163"/>
  <c r="D744" i="163"/>
  <c r="E744" i="163" s="1"/>
  <c r="B744" i="163"/>
  <c r="J743" i="163"/>
  <c r="H743" i="163"/>
  <c r="F743" i="163"/>
  <c r="D743" i="163"/>
  <c r="E743" i="163" s="1"/>
  <c r="B743" i="163"/>
  <c r="J742" i="163"/>
  <c r="H742" i="163"/>
  <c r="F742" i="163"/>
  <c r="D742" i="163"/>
  <c r="E742" i="163" s="1"/>
  <c r="B742" i="163"/>
  <c r="J741" i="163"/>
  <c r="H741" i="163"/>
  <c r="F741" i="163"/>
  <c r="D741" i="163"/>
  <c r="E741" i="163" s="1"/>
  <c r="B741" i="163"/>
  <c r="J740" i="163"/>
  <c r="H740" i="163"/>
  <c r="F740" i="163"/>
  <c r="D740" i="163"/>
  <c r="E740" i="163" s="1"/>
  <c r="B740" i="163"/>
  <c r="J739" i="163"/>
  <c r="H739" i="163"/>
  <c r="F739" i="163"/>
  <c r="D739" i="163"/>
  <c r="E739" i="163" s="1"/>
  <c r="B739" i="163"/>
  <c r="J738" i="163"/>
  <c r="H738" i="163"/>
  <c r="F738" i="163"/>
  <c r="D738" i="163"/>
  <c r="E738" i="163" s="1"/>
  <c r="B738" i="163"/>
  <c r="J737" i="163"/>
  <c r="H737" i="163"/>
  <c r="F737" i="163"/>
  <c r="D737" i="163"/>
  <c r="E737" i="163" s="1"/>
  <c r="B737" i="163"/>
  <c r="J736" i="163"/>
  <c r="H736" i="163"/>
  <c r="F736" i="163"/>
  <c r="D736" i="163"/>
  <c r="E736" i="163" s="1"/>
  <c r="B736" i="163"/>
  <c r="J735" i="163"/>
  <c r="H735" i="163"/>
  <c r="F735" i="163"/>
  <c r="D735" i="163"/>
  <c r="E735" i="163" s="1"/>
  <c r="B735" i="163"/>
  <c r="J734" i="163"/>
  <c r="H734" i="163"/>
  <c r="F734" i="163"/>
  <c r="D734" i="163"/>
  <c r="E734" i="163" s="1"/>
  <c r="B734" i="163"/>
  <c r="J733" i="163"/>
  <c r="H733" i="163"/>
  <c r="F733" i="163"/>
  <c r="D733" i="163"/>
  <c r="E733" i="163" s="1"/>
  <c r="B733" i="163"/>
  <c r="J732" i="163"/>
  <c r="H732" i="163"/>
  <c r="F732" i="163"/>
  <c r="D732" i="163"/>
  <c r="E732" i="163" s="1"/>
  <c r="B732" i="163"/>
  <c r="J731" i="163"/>
  <c r="H731" i="163"/>
  <c r="F731" i="163"/>
  <c r="D731" i="163"/>
  <c r="E731" i="163" s="1"/>
  <c r="B731" i="163"/>
  <c r="J730" i="163"/>
  <c r="H730" i="163"/>
  <c r="F730" i="163"/>
  <c r="D730" i="163"/>
  <c r="E730" i="163" s="1"/>
  <c r="B730" i="163"/>
  <c r="J729" i="163"/>
  <c r="H729" i="163"/>
  <c r="F729" i="163"/>
  <c r="D729" i="163"/>
  <c r="E729" i="163" s="1"/>
  <c r="B729" i="163"/>
  <c r="J728" i="163"/>
  <c r="H728" i="163"/>
  <c r="F728" i="163"/>
  <c r="D728" i="163"/>
  <c r="E728" i="163" s="1"/>
  <c r="B728" i="163"/>
  <c r="J727" i="163"/>
  <c r="H727" i="163"/>
  <c r="F727" i="163"/>
  <c r="D727" i="163"/>
  <c r="E727" i="163" s="1"/>
  <c r="B727" i="163"/>
  <c r="J726" i="163"/>
  <c r="H726" i="163"/>
  <c r="F726" i="163"/>
  <c r="D726" i="163"/>
  <c r="E726" i="163" s="1"/>
  <c r="B726" i="163"/>
  <c r="J725" i="163"/>
  <c r="H725" i="163"/>
  <c r="F725" i="163"/>
  <c r="D725" i="163"/>
  <c r="E725" i="163" s="1"/>
  <c r="B725" i="163"/>
  <c r="J724" i="163"/>
  <c r="H724" i="163"/>
  <c r="F724" i="163"/>
  <c r="D724" i="163"/>
  <c r="E724" i="163" s="1"/>
  <c r="B724" i="163"/>
  <c r="J723" i="163"/>
  <c r="H723" i="163"/>
  <c r="F723" i="163"/>
  <c r="D723" i="163"/>
  <c r="E723" i="163" s="1"/>
  <c r="B723" i="163"/>
  <c r="J722" i="163"/>
  <c r="H722" i="163"/>
  <c r="F722" i="163"/>
  <c r="D722" i="163"/>
  <c r="E722" i="163" s="1"/>
  <c r="B722" i="163"/>
  <c r="J721" i="163"/>
  <c r="H721" i="163"/>
  <c r="F721" i="163"/>
  <c r="D721" i="163"/>
  <c r="E721" i="163" s="1"/>
  <c r="B721" i="163"/>
  <c r="J720" i="163"/>
  <c r="H720" i="163"/>
  <c r="F720" i="163"/>
  <c r="D720" i="163"/>
  <c r="E720" i="163" s="1"/>
  <c r="B720" i="163"/>
  <c r="J719" i="163"/>
  <c r="H719" i="163"/>
  <c r="F719" i="163"/>
  <c r="D719" i="163"/>
  <c r="E719" i="163" s="1"/>
  <c r="B719" i="163"/>
  <c r="J718" i="163"/>
  <c r="H718" i="163"/>
  <c r="F718" i="163"/>
  <c r="D718" i="163"/>
  <c r="E718" i="163" s="1"/>
  <c r="B718" i="163"/>
  <c r="J717" i="163"/>
  <c r="H717" i="163"/>
  <c r="F717" i="163"/>
  <c r="D717" i="163"/>
  <c r="E717" i="163" s="1"/>
  <c r="B717" i="163"/>
  <c r="J716" i="163"/>
  <c r="H716" i="163"/>
  <c r="F716" i="163"/>
  <c r="D716" i="163"/>
  <c r="E716" i="163" s="1"/>
  <c r="B716" i="163"/>
  <c r="J715" i="163"/>
  <c r="H715" i="163"/>
  <c r="F715" i="163"/>
  <c r="D715" i="163"/>
  <c r="E715" i="163" s="1"/>
  <c r="B715" i="163"/>
  <c r="J714" i="163"/>
  <c r="H714" i="163"/>
  <c r="F714" i="163"/>
  <c r="D714" i="163"/>
  <c r="E714" i="163" s="1"/>
  <c r="B714" i="163"/>
  <c r="J713" i="163"/>
  <c r="H713" i="163"/>
  <c r="F713" i="163"/>
  <c r="D713" i="163"/>
  <c r="E713" i="163" s="1"/>
  <c r="B713" i="163"/>
  <c r="J712" i="163"/>
  <c r="H712" i="163"/>
  <c r="F712" i="163"/>
  <c r="D712" i="163"/>
  <c r="E712" i="163" s="1"/>
  <c r="B712" i="163"/>
  <c r="J711" i="163"/>
  <c r="H711" i="163"/>
  <c r="F711" i="163"/>
  <c r="D711" i="163"/>
  <c r="E711" i="163" s="1"/>
  <c r="B711" i="163"/>
  <c r="J710" i="163"/>
  <c r="H710" i="163"/>
  <c r="F710" i="163"/>
  <c r="D710" i="163"/>
  <c r="E710" i="163" s="1"/>
  <c r="B710" i="163"/>
  <c r="J709" i="163"/>
  <c r="H709" i="163"/>
  <c r="F709" i="163"/>
  <c r="D709" i="163"/>
  <c r="E709" i="163" s="1"/>
  <c r="B709" i="163"/>
  <c r="J708" i="163"/>
  <c r="H708" i="163"/>
  <c r="F708" i="163"/>
  <c r="D708" i="163"/>
  <c r="E708" i="163" s="1"/>
  <c r="B708" i="163"/>
  <c r="J707" i="163"/>
  <c r="H707" i="163"/>
  <c r="F707" i="163"/>
  <c r="D707" i="163"/>
  <c r="E707" i="163" s="1"/>
  <c r="B707" i="163"/>
  <c r="J706" i="163"/>
  <c r="H706" i="163"/>
  <c r="F706" i="163"/>
  <c r="D706" i="163"/>
  <c r="E706" i="163" s="1"/>
  <c r="B706" i="163"/>
  <c r="J705" i="163"/>
  <c r="H705" i="163"/>
  <c r="F705" i="163"/>
  <c r="D705" i="163"/>
  <c r="E705" i="163" s="1"/>
  <c r="B705" i="163"/>
  <c r="J704" i="163"/>
  <c r="H704" i="163"/>
  <c r="F704" i="163"/>
  <c r="D704" i="163"/>
  <c r="E704" i="163" s="1"/>
  <c r="B704" i="163"/>
  <c r="J703" i="163"/>
  <c r="H703" i="163"/>
  <c r="F703" i="163"/>
  <c r="D703" i="163"/>
  <c r="E703" i="163" s="1"/>
  <c r="B703" i="163"/>
  <c r="J702" i="163"/>
  <c r="H702" i="163"/>
  <c r="F702" i="163"/>
  <c r="D702" i="163"/>
  <c r="E702" i="163" s="1"/>
  <c r="B702" i="163"/>
  <c r="J701" i="163"/>
  <c r="H701" i="163"/>
  <c r="F701" i="163"/>
  <c r="D701" i="163"/>
  <c r="E701" i="163" s="1"/>
  <c r="B701" i="163"/>
  <c r="J700" i="163"/>
  <c r="H700" i="163"/>
  <c r="F700" i="163"/>
  <c r="D700" i="163"/>
  <c r="E700" i="163" s="1"/>
  <c r="B700" i="163"/>
  <c r="J699" i="163"/>
  <c r="H699" i="163"/>
  <c r="F699" i="163"/>
  <c r="D699" i="163"/>
  <c r="E699" i="163" s="1"/>
  <c r="B699" i="163"/>
  <c r="J698" i="163"/>
  <c r="H698" i="163"/>
  <c r="F698" i="163"/>
  <c r="D698" i="163"/>
  <c r="E698" i="163" s="1"/>
  <c r="B698" i="163"/>
  <c r="J697" i="163"/>
  <c r="H697" i="163"/>
  <c r="F697" i="163"/>
  <c r="D697" i="163"/>
  <c r="E697" i="163" s="1"/>
  <c r="B697" i="163"/>
  <c r="J696" i="163"/>
  <c r="H696" i="163"/>
  <c r="F696" i="163"/>
  <c r="D696" i="163"/>
  <c r="E696" i="163" s="1"/>
  <c r="B696" i="163"/>
  <c r="J695" i="163"/>
  <c r="H695" i="163"/>
  <c r="F695" i="163"/>
  <c r="D695" i="163"/>
  <c r="E695" i="163" s="1"/>
  <c r="B695" i="163"/>
  <c r="J694" i="163"/>
  <c r="H694" i="163"/>
  <c r="F694" i="163"/>
  <c r="D694" i="163"/>
  <c r="E694" i="163" s="1"/>
  <c r="B694" i="163"/>
  <c r="J693" i="163"/>
  <c r="H693" i="163"/>
  <c r="F693" i="163"/>
  <c r="D693" i="163"/>
  <c r="E693" i="163" s="1"/>
  <c r="B693" i="163"/>
  <c r="J692" i="163"/>
  <c r="H692" i="163"/>
  <c r="F692" i="163"/>
  <c r="D692" i="163"/>
  <c r="E692" i="163" s="1"/>
  <c r="B692" i="163"/>
  <c r="J691" i="163"/>
  <c r="H691" i="163"/>
  <c r="F691" i="163"/>
  <c r="D691" i="163"/>
  <c r="E691" i="163" s="1"/>
  <c r="B691" i="163"/>
  <c r="J690" i="163"/>
  <c r="H690" i="163"/>
  <c r="F690" i="163"/>
  <c r="D690" i="163"/>
  <c r="E690" i="163" s="1"/>
  <c r="B690" i="163"/>
  <c r="J689" i="163"/>
  <c r="H689" i="163"/>
  <c r="F689" i="163"/>
  <c r="D689" i="163"/>
  <c r="E689" i="163" s="1"/>
  <c r="B689" i="163"/>
  <c r="J688" i="163"/>
  <c r="H688" i="163"/>
  <c r="F688" i="163"/>
  <c r="D688" i="163"/>
  <c r="E688" i="163" s="1"/>
  <c r="B688" i="163"/>
  <c r="J687" i="163"/>
  <c r="H687" i="163"/>
  <c r="F687" i="163"/>
  <c r="D687" i="163"/>
  <c r="E687" i="163" s="1"/>
  <c r="B687" i="163"/>
  <c r="J686" i="163"/>
  <c r="H686" i="163"/>
  <c r="F686" i="163"/>
  <c r="D686" i="163"/>
  <c r="E686" i="163" s="1"/>
  <c r="B686" i="163"/>
  <c r="J685" i="163"/>
  <c r="H685" i="163"/>
  <c r="F685" i="163"/>
  <c r="D685" i="163"/>
  <c r="E685" i="163" s="1"/>
  <c r="B685" i="163"/>
  <c r="J684" i="163"/>
  <c r="H684" i="163"/>
  <c r="F684" i="163"/>
  <c r="D684" i="163"/>
  <c r="E684" i="163" s="1"/>
  <c r="B684" i="163"/>
  <c r="J683" i="163"/>
  <c r="H683" i="163"/>
  <c r="F683" i="163"/>
  <c r="D683" i="163"/>
  <c r="E683" i="163" s="1"/>
  <c r="B683" i="163"/>
  <c r="J682" i="163"/>
  <c r="H682" i="163"/>
  <c r="F682" i="163"/>
  <c r="D682" i="163"/>
  <c r="E682" i="163" s="1"/>
  <c r="B682" i="163"/>
  <c r="J681" i="163"/>
  <c r="H681" i="163"/>
  <c r="F681" i="163"/>
  <c r="D681" i="163"/>
  <c r="E681" i="163" s="1"/>
  <c r="B681" i="163"/>
  <c r="J680" i="163"/>
  <c r="H680" i="163"/>
  <c r="F680" i="163"/>
  <c r="D680" i="163"/>
  <c r="E680" i="163" s="1"/>
  <c r="B680" i="163"/>
  <c r="J679" i="163"/>
  <c r="H679" i="163"/>
  <c r="F679" i="163"/>
  <c r="D679" i="163"/>
  <c r="E679" i="163" s="1"/>
  <c r="B679" i="163"/>
  <c r="J678" i="163"/>
  <c r="H678" i="163"/>
  <c r="F678" i="163"/>
  <c r="D678" i="163"/>
  <c r="E678" i="163" s="1"/>
  <c r="B678" i="163"/>
  <c r="J677" i="163"/>
  <c r="H677" i="163"/>
  <c r="F677" i="163"/>
  <c r="D677" i="163"/>
  <c r="E677" i="163" s="1"/>
  <c r="B677" i="163"/>
  <c r="J676" i="163"/>
  <c r="H676" i="163"/>
  <c r="F676" i="163"/>
  <c r="D676" i="163"/>
  <c r="E676" i="163" s="1"/>
  <c r="B676" i="163"/>
  <c r="J675" i="163"/>
  <c r="H675" i="163"/>
  <c r="F675" i="163"/>
  <c r="D675" i="163"/>
  <c r="E675" i="163" s="1"/>
  <c r="B675" i="163"/>
  <c r="J674" i="163"/>
  <c r="H674" i="163"/>
  <c r="F674" i="163"/>
  <c r="D674" i="163"/>
  <c r="E674" i="163" s="1"/>
  <c r="B674" i="163"/>
  <c r="J673" i="163"/>
  <c r="H673" i="163"/>
  <c r="F673" i="163"/>
  <c r="D673" i="163"/>
  <c r="E673" i="163" s="1"/>
  <c r="B673" i="163"/>
  <c r="J672" i="163"/>
  <c r="H672" i="163"/>
  <c r="F672" i="163"/>
  <c r="D672" i="163"/>
  <c r="E672" i="163" s="1"/>
  <c r="B672" i="163"/>
  <c r="J671" i="163"/>
  <c r="H671" i="163"/>
  <c r="F671" i="163"/>
  <c r="D671" i="163"/>
  <c r="E671" i="163" s="1"/>
  <c r="B671" i="163"/>
  <c r="J670" i="163"/>
  <c r="H670" i="163"/>
  <c r="F670" i="163"/>
  <c r="D670" i="163"/>
  <c r="E670" i="163" s="1"/>
  <c r="B670" i="163"/>
  <c r="J669" i="163"/>
  <c r="H669" i="163"/>
  <c r="F669" i="163"/>
  <c r="D669" i="163"/>
  <c r="E669" i="163" s="1"/>
  <c r="B669" i="163"/>
  <c r="J668" i="163"/>
  <c r="H668" i="163"/>
  <c r="F668" i="163"/>
  <c r="D668" i="163"/>
  <c r="E668" i="163" s="1"/>
  <c r="B668" i="163"/>
  <c r="J667" i="163"/>
  <c r="H667" i="163"/>
  <c r="F667" i="163"/>
  <c r="D667" i="163"/>
  <c r="E667" i="163" s="1"/>
  <c r="B667" i="163"/>
  <c r="J666" i="163"/>
  <c r="H666" i="163"/>
  <c r="F666" i="163"/>
  <c r="D666" i="163"/>
  <c r="E666" i="163" s="1"/>
  <c r="B666" i="163"/>
  <c r="J665" i="163"/>
  <c r="H665" i="163"/>
  <c r="F665" i="163"/>
  <c r="D665" i="163"/>
  <c r="E665" i="163" s="1"/>
  <c r="B665" i="163"/>
  <c r="J664" i="163"/>
  <c r="H664" i="163"/>
  <c r="F664" i="163"/>
  <c r="D664" i="163"/>
  <c r="E664" i="163" s="1"/>
  <c r="B664" i="163"/>
  <c r="J663" i="163"/>
  <c r="H663" i="163"/>
  <c r="F663" i="163"/>
  <c r="D663" i="163"/>
  <c r="E663" i="163" s="1"/>
  <c r="B663" i="163"/>
  <c r="J662" i="163"/>
  <c r="H662" i="163"/>
  <c r="F662" i="163"/>
  <c r="D662" i="163"/>
  <c r="E662" i="163" s="1"/>
  <c r="B662" i="163"/>
  <c r="J661" i="163"/>
  <c r="H661" i="163"/>
  <c r="F661" i="163"/>
  <c r="D661" i="163"/>
  <c r="E661" i="163" s="1"/>
  <c r="B661" i="163"/>
  <c r="J660" i="163"/>
  <c r="H660" i="163"/>
  <c r="F660" i="163"/>
  <c r="D660" i="163"/>
  <c r="E660" i="163" s="1"/>
  <c r="B660" i="163"/>
  <c r="J659" i="163"/>
  <c r="H659" i="163"/>
  <c r="F659" i="163"/>
  <c r="D659" i="163"/>
  <c r="E659" i="163" s="1"/>
  <c r="B659" i="163"/>
  <c r="J658" i="163"/>
  <c r="H658" i="163"/>
  <c r="F658" i="163"/>
  <c r="D658" i="163"/>
  <c r="E658" i="163" s="1"/>
  <c r="B658" i="163"/>
  <c r="J657" i="163"/>
  <c r="H657" i="163"/>
  <c r="F657" i="163"/>
  <c r="D657" i="163"/>
  <c r="E657" i="163" s="1"/>
  <c r="B657" i="163"/>
  <c r="J656" i="163"/>
  <c r="H656" i="163"/>
  <c r="F656" i="163"/>
  <c r="D656" i="163"/>
  <c r="E656" i="163" s="1"/>
  <c r="B656" i="163"/>
  <c r="J655" i="163"/>
  <c r="H655" i="163"/>
  <c r="F655" i="163"/>
  <c r="D655" i="163"/>
  <c r="E655" i="163" s="1"/>
  <c r="B655" i="163"/>
  <c r="J654" i="163"/>
  <c r="H654" i="163"/>
  <c r="F654" i="163"/>
  <c r="D654" i="163"/>
  <c r="E654" i="163" s="1"/>
  <c r="B654" i="163"/>
  <c r="J653" i="163"/>
  <c r="H653" i="163"/>
  <c r="F653" i="163"/>
  <c r="D653" i="163"/>
  <c r="E653" i="163" s="1"/>
  <c r="B653" i="163"/>
  <c r="J652" i="163"/>
  <c r="H652" i="163"/>
  <c r="F652" i="163"/>
  <c r="D652" i="163"/>
  <c r="E652" i="163" s="1"/>
  <c r="B652" i="163"/>
  <c r="J651" i="163"/>
  <c r="H651" i="163"/>
  <c r="F651" i="163"/>
  <c r="D651" i="163"/>
  <c r="E651" i="163" s="1"/>
  <c r="B651" i="163"/>
  <c r="J650" i="163"/>
  <c r="H650" i="163"/>
  <c r="F650" i="163"/>
  <c r="D650" i="163"/>
  <c r="E650" i="163" s="1"/>
  <c r="B650" i="163"/>
  <c r="J649" i="163"/>
  <c r="H649" i="163"/>
  <c r="F649" i="163"/>
  <c r="D649" i="163"/>
  <c r="E649" i="163" s="1"/>
  <c r="B649" i="163"/>
  <c r="J648" i="163"/>
  <c r="H648" i="163"/>
  <c r="F648" i="163"/>
  <c r="D648" i="163"/>
  <c r="E648" i="163" s="1"/>
  <c r="B648" i="163"/>
  <c r="J647" i="163"/>
  <c r="H647" i="163"/>
  <c r="F647" i="163"/>
  <c r="D647" i="163"/>
  <c r="E647" i="163" s="1"/>
  <c r="B647" i="163"/>
  <c r="J646" i="163"/>
  <c r="H646" i="163"/>
  <c r="F646" i="163"/>
  <c r="D646" i="163"/>
  <c r="E646" i="163" s="1"/>
  <c r="B646" i="163"/>
  <c r="J645" i="163"/>
  <c r="H645" i="163"/>
  <c r="F645" i="163"/>
  <c r="D645" i="163"/>
  <c r="E645" i="163" s="1"/>
  <c r="B645" i="163"/>
  <c r="J644" i="163"/>
  <c r="H644" i="163"/>
  <c r="F644" i="163"/>
  <c r="D644" i="163"/>
  <c r="E644" i="163" s="1"/>
  <c r="B644" i="163"/>
  <c r="J643" i="163"/>
  <c r="H643" i="163"/>
  <c r="F643" i="163"/>
  <c r="D643" i="163"/>
  <c r="E643" i="163" s="1"/>
  <c r="B643" i="163"/>
  <c r="J642" i="163"/>
  <c r="H642" i="163"/>
  <c r="F642" i="163"/>
  <c r="D642" i="163"/>
  <c r="E642" i="163" s="1"/>
  <c r="B642" i="163"/>
  <c r="J641" i="163"/>
  <c r="H641" i="163"/>
  <c r="F641" i="163"/>
  <c r="D641" i="163"/>
  <c r="E641" i="163" s="1"/>
  <c r="B641" i="163"/>
  <c r="J640" i="163"/>
  <c r="H640" i="163"/>
  <c r="F640" i="163"/>
  <c r="D640" i="163"/>
  <c r="E640" i="163" s="1"/>
  <c r="B640" i="163"/>
  <c r="J639" i="163"/>
  <c r="H639" i="163"/>
  <c r="F639" i="163"/>
  <c r="D639" i="163"/>
  <c r="E639" i="163" s="1"/>
  <c r="B639" i="163"/>
  <c r="J638" i="163"/>
  <c r="H638" i="163"/>
  <c r="F638" i="163"/>
  <c r="D638" i="163"/>
  <c r="E638" i="163" s="1"/>
  <c r="B638" i="163"/>
  <c r="J637" i="163"/>
  <c r="H637" i="163"/>
  <c r="F637" i="163"/>
  <c r="D637" i="163"/>
  <c r="E637" i="163" s="1"/>
  <c r="B637" i="163"/>
  <c r="J636" i="163"/>
  <c r="H636" i="163"/>
  <c r="F636" i="163"/>
  <c r="D636" i="163"/>
  <c r="E636" i="163" s="1"/>
  <c r="B636" i="163"/>
  <c r="J635" i="163"/>
  <c r="H635" i="163"/>
  <c r="F635" i="163"/>
  <c r="D635" i="163"/>
  <c r="E635" i="163" s="1"/>
  <c r="B635" i="163"/>
  <c r="J634" i="163"/>
  <c r="H634" i="163"/>
  <c r="F634" i="163"/>
  <c r="D634" i="163"/>
  <c r="E634" i="163" s="1"/>
  <c r="B634" i="163"/>
  <c r="J633" i="163"/>
  <c r="H633" i="163"/>
  <c r="F633" i="163"/>
  <c r="D633" i="163"/>
  <c r="E633" i="163" s="1"/>
  <c r="B633" i="163"/>
  <c r="J632" i="163"/>
  <c r="H632" i="163"/>
  <c r="F632" i="163"/>
  <c r="D632" i="163"/>
  <c r="E632" i="163" s="1"/>
  <c r="B632" i="163"/>
  <c r="J631" i="163"/>
  <c r="H631" i="163"/>
  <c r="F631" i="163"/>
  <c r="D631" i="163"/>
  <c r="E631" i="163" s="1"/>
  <c r="B631" i="163"/>
  <c r="J630" i="163"/>
  <c r="H630" i="163"/>
  <c r="F630" i="163"/>
  <c r="D630" i="163"/>
  <c r="E630" i="163" s="1"/>
  <c r="B630" i="163"/>
  <c r="J629" i="163"/>
  <c r="H629" i="163"/>
  <c r="F629" i="163"/>
  <c r="D629" i="163"/>
  <c r="E629" i="163" s="1"/>
  <c r="B629" i="163"/>
  <c r="J628" i="163"/>
  <c r="H628" i="163"/>
  <c r="F628" i="163"/>
  <c r="D628" i="163"/>
  <c r="E628" i="163" s="1"/>
  <c r="B628" i="163"/>
  <c r="J627" i="163"/>
  <c r="H627" i="163"/>
  <c r="F627" i="163"/>
  <c r="D627" i="163"/>
  <c r="E627" i="163" s="1"/>
  <c r="B627" i="163"/>
  <c r="J626" i="163"/>
  <c r="H626" i="163"/>
  <c r="F626" i="163"/>
  <c r="D626" i="163"/>
  <c r="E626" i="163" s="1"/>
  <c r="B626" i="163"/>
  <c r="J625" i="163"/>
  <c r="H625" i="163"/>
  <c r="F625" i="163"/>
  <c r="D625" i="163"/>
  <c r="E625" i="163" s="1"/>
  <c r="B625" i="163"/>
  <c r="J624" i="163"/>
  <c r="H624" i="163"/>
  <c r="F624" i="163"/>
  <c r="D624" i="163"/>
  <c r="E624" i="163" s="1"/>
  <c r="B624" i="163"/>
  <c r="J623" i="163"/>
  <c r="H623" i="163"/>
  <c r="F623" i="163"/>
  <c r="D623" i="163"/>
  <c r="E623" i="163" s="1"/>
  <c r="B623" i="163"/>
  <c r="J622" i="163"/>
  <c r="H622" i="163"/>
  <c r="F622" i="163"/>
  <c r="D622" i="163"/>
  <c r="E622" i="163" s="1"/>
  <c r="B622" i="163"/>
  <c r="J621" i="163"/>
  <c r="H621" i="163"/>
  <c r="F621" i="163"/>
  <c r="D621" i="163"/>
  <c r="E621" i="163" s="1"/>
  <c r="B621" i="163"/>
  <c r="J620" i="163"/>
  <c r="H620" i="163"/>
  <c r="F620" i="163"/>
  <c r="D620" i="163"/>
  <c r="E620" i="163" s="1"/>
  <c r="B620" i="163"/>
  <c r="J619" i="163"/>
  <c r="H619" i="163"/>
  <c r="F619" i="163"/>
  <c r="D619" i="163"/>
  <c r="E619" i="163" s="1"/>
  <c r="B619" i="163"/>
  <c r="J618" i="163"/>
  <c r="H618" i="163"/>
  <c r="F618" i="163"/>
  <c r="D618" i="163"/>
  <c r="E618" i="163" s="1"/>
  <c r="B618" i="163"/>
  <c r="J617" i="163"/>
  <c r="H617" i="163"/>
  <c r="F617" i="163"/>
  <c r="D617" i="163"/>
  <c r="E617" i="163" s="1"/>
  <c r="B617" i="163"/>
  <c r="J616" i="163"/>
  <c r="H616" i="163"/>
  <c r="F616" i="163"/>
  <c r="D616" i="163"/>
  <c r="E616" i="163" s="1"/>
  <c r="B616" i="163"/>
  <c r="J615" i="163"/>
  <c r="H615" i="163"/>
  <c r="F615" i="163"/>
  <c r="D615" i="163"/>
  <c r="E615" i="163" s="1"/>
  <c r="B615" i="163"/>
  <c r="J614" i="163"/>
  <c r="H614" i="163"/>
  <c r="F614" i="163"/>
  <c r="D614" i="163"/>
  <c r="E614" i="163" s="1"/>
  <c r="B614" i="163"/>
  <c r="J613" i="163"/>
  <c r="H613" i="163"/>
  <c r="F613" i="163"/>
  <c r="D613" i="163"/>
  <c r="E613" i="163" s="1"/>
  <c r="B613" i="163"/>
  <c r="J612" i="163"/>
  <c r="H612" i="163"/>
  <c r="F612" i="163"/>
  <c r="D612" i="163"/>
  <c r="E612" i="163" s="1"/>
  <c r="B612" i="163"/>
  <c r="J611" i="163"/>
  <c r="H611" i="163"/>
  <c r="F611" i="163"/>
  <c r="D611" i="163"/>
  <c r="E611" i="163" s="1"/>
  <c r="B611" i="163"/>
  <c r="J610" i="163"/>
  <c r="H610" i="163"/>
  <c r="F610" i="163"/>
  <c r="D610" i="163"/>
  <c r="E610" i="163" s="1"/>
  <c r="B610" i="163"/>
  <c r="J609" i="163"/>
  <c r="H609" i="163"/>
  <c r="F609" i="163"/>
  <c r="D609" i="163"/>
  <c r="E609" i="163" s="1"/>
  <c r="B609" i="163"/>
  <c r="J608" i="163"/>
  <c r="H608" i="163"/>
  <c r="F608" i="163"/>
  <c r="D608" i="163"/>
  <c r="E608" i="163" s="1"/>
  <c r="B608" i="163"/>
  <c r="J607" i="163"/>
  <c r="H607" i="163"/>
  <c r="F607" i="163"/>
  <c r="D607" i="163"/>
  <c r="E607" i="163" s="1"/>
  <c r="B607" i="163"/>
  <c r="J606" i="163"/>
  <c r="H606" i="163"/>
  <c r="F606" i="163"/>
  <c r="D606" i="163"/>
  <c r="E606" i="163" s="1"/>
  <c r="B606" i="163"/>
  <c r="J605" i="163"/>
  <c r="H605" i="163"/>
  <c r="F605" i="163"/>
  <c r="D605" i="163"/>
  <c r="E605" i="163" s="1"/>
  <c r="B605" i="163"/>
  <c r="J604" i="163"/>
  <c r="H604" i="163"/>
  <c r="F604" i="163"/>
  <c r="D604" i="163"/>
  <c r="E604" i="163" s="1"/>
  <c r="B604" i="163"/>
  <c r="J603" i="163"/>
  <c r="H603" i="163"/>
  <c r="F603" i="163"/>
  <c r="D603" i="163"/>
  <c r="E603" i="163" s="1"/>
  <c r="B603" i="163"/>
  <c r="J602" i="163"/>
  <c r="H602" i="163"/>
  <c r="F602" i="163"/>
  <c r="D602" i="163"/>
  <c r="E602" i="163" s="1"/>
  <c r="B602" i="163"/>
  <c r="J601" i="163"/>
  <c r="H601" i="163"/>
  <c r="F601" i="163"/>
  <c r="D601" i="163"/>
  <c r="E601" i="163" s="1"/>
  <c r="B601" i="163"/>
  <c r="J600" i="163"/>
  <c r="H600" i="163"/>
  <c r="F600" i="163"/>
  <c r="D600" i="163"/>
  <c r="E600" i="163" s="1"/>
  <c r="B600" i="163"/>
  <c r="J599" i="163"/>
  <c r="H599" i="163"/>
  <c r="F599" i="163"/>
  <c r="D599" i="163"/>
  <c r="E599" i="163" s="1"/>
  <c r="B599" i="163"/>
  <c r="J598" i="163"/>
  <c r="H598" i="163"/>
  <c r="F598" i="163"/>
  <c r="D598" i="163"/>
  <c r="E598" i="163" s="1"/>
  <c r="B598" i="163"/>
  <c r="J597" i="163"/>
  <c r="H597" i="163"/>
  <c r="F597" i="163"/>
  <c r="D597" i="163"/>
  <c r="E597" i="163" s="1"/>
  <c r="B597" i="163"/>
  <c r="J596" i="163"/>
  <c r="H596" i="163"/>
  <c r="F596" i="163"/>
  <c r="D596" i="163"/>
  <c r="E596" i="163" s="1"/>
  <c r="B596" i="163"/>
  <c r="J595" i="163"/>
  <c r="H595" i="163"/>
  <c r="F595" i="163"/>
  <c r="D595" i="163"/>
  <c r="E595" i="163" s="1"/>
  <c r="B595" i="163"/>
  <c r="J594" i="163"/>
  <c r="H594" i="163"/>
  <c r="F594" i="163"/>
  <c r="D594" i="163"/>
  <c r="E594" i="163" s="1"/>
  <c r="B594" i="163"/>
  <c r="J593" i="163"/>
  <c r="H593" i="163"/>
  <c r="F593" i="163"/>
  <c r="D593" i="163"/>
  <c r="E593" i="163" s="1"/>
  <c r="B593" i="163"/>
  <c r="J592" i="163"/>
  <c r="H592" i="163"/>
  <c r="F592" i="163"/>
  <c r="D592" i="163"/>
  <c r="E592" i="163" s="1"/>
  <c r="B592" i="163"/>
  <c r="J591" i="163"/>
  <c r="H591" i="163"/>
  <c r="F591" i="163"/>
  <c r="D591" i="163"/>
  <c r="E591" i="163" s="1"/>
  <c r="B591" i="163"/>
  <c r="J590" i="163"/>
  <c r="H590" i="163"/>
  <c r="F590" i="163"/>
  <c r="D590" i="163"/>
  <c r="E590" i="163" s="1"/>
  <c r="B590" i="163"/>
  <c r="J589" i="163"/>
  <c r="H589" i="163"/>
  <c r="F589" i="163"/>
  <c r="D589" i="163"/>
  <c r="E589" i="163" s="1"/>
  <c r="B589" i="163"/>
  <c r="J588" i="163"/>
  <c r="H588" i="163"/>
  <c r="F588" i="163"/>
  <c r="D588" i="163"/>
  <c r="E588" i="163" s="1"/>
  <c r="B588" i="163"/>
  <c r="J587" i="163"/>
  <c r="H587" i="163"/>
  <c r="F587" i="163"/>
  <c r="D587" i="163"/>
  <c r="E587" i="163" s="1"/>
  <c r="B587" i="163"/>
  <c r="J586" i="163"/>
  <c r="H586" i="163"/>
  <c r="F586" i="163"/>
  <c r="D586" i="163"/>
  <c r="E586" i="163" s="1"/>
  <c r="B586" i="163"/>
  <c r="J585" i="163"/>
  <c r="H585" i="163"/>
  <c r="F585" i="163"/>
  <c r="D585" i="163"/>
  <c r="E585" i="163" s="1"/>
  <c r="B585" i="163"/>
  <c r="J584" i="163"/>
  <c r="H584" i="163"/>
  <c r="F584" i="163"/>
  <c r="D584" i="163"/>
  <c r="E584" i="163" s="1"/>
  <c r="B584" i="163"/>
  <c r="J583" i="163"/>
  <c r="H583" i="163"/>
  <c r="F583" i="163"/>
  <c r="D583" i="163"/>
  <c r="E583" i="163" s="1"/>
  <c r="B583" i="163"/>
  <c r="J582" i="163"/>
  <c r="H582" i="163"/>
  <c r="F582" i="163"/>
  <c r="D582" i="163"/>
  <c r="E582" i="163" s="1"/>
  <c r="B582" i="163"/>
  <c r="J581" i="163"/>
  <c r="H581" i="163"/>
  <c r="F581" i="163"/>
  <c r="D581" i="163"/>
  <c r="E581" i="163" s="1"/>
  <c r="B581" i="163"/>
  <c r="J580" i="163"/>
  <c r="H580" i="163"/>
  <c r="F580" i="163"/>
  <c r="D580" i="163"/>
  <c r="E580" i="163" s="1"/>
  <c r="B580" i="163"/>
  <c r="J579" i="163"/>
  <c r="H579" i="163"/>
  <c r="F579" i="163"/>
  <c r="D579" i="163"/>
  <c r="E579" i="163" s="1"/>
  <c r="B579" i="163"/>
  <c r="J578" i="163"/>
  <c r="H578" i="163"/>
  <c r="F578" i="163"/>
  <c r="D578" i="163"/>
  <c r="E578" i="163" s="1"/>
  <c r="B578" i="163"/>
  <c r="J577" i="163"/>
  <c r="H577" i="163"/>
  <c r="F577" i="163"/>
  <c r="D577" i="163"/>
  <c r="E577" i="163" s="1"/>
  <c r="B577" i="163"/>
  <c r="J576" i="163"/>
  <c r="H576" i="163"/>
  <c r="F576" i="163"/>
  <c r="D576" i="163"/>
  <c r="E576" i="163" s="1"/>
  <c r="B576" i="163"/>
  <c r="J575" i="163"/>
  <c r="H575" i="163"/>
  <c r="F575" i="163"/>
  <c r="D575" i="163"/>
  <c r="E575" i="163" s="1"/>
  <c r="B575" i="163"/>
  <c r="J574" i="163"/>
  <c r="H574" i="163"/>
  <c r="F574" i="163"/>
  <c r="D574" i="163"/>
  <c r="E574" i="163" s="1"/>
  <c r="B574" i="163"/>
  <c r="J573" i="163"/>
  <c r="H573" i="163"/>
  <c r="F573" i="163"/>
  <c r="D573" i="163"/>
  <c r="E573" i="163" s="1"/>
  <c r="B573" i="163"/>
  <c r="J572" i="163"/>
  <c r="H572" i="163"/>
  <c r="F572" i="163"/>
  <c r="D572" i="163"/>
  <c r="E572" i="163" s="1"/>
  <c r="B572" i="163"/>
  <c r="J571" i="163"/>
  <c r="H571" i="163"/>
  <c r="F571" i="163"/>
  <c r="D571" i="163"/>
  <c r="E571" i="163" s="1"/>
  <c r="B571" i="163"/>
  <c r="J570" i="163"/>
  <c r="H570" i="163"/>
  <c r="F570" i="163"/>
  <c r="D570" i="163"/>
  <c r="E570" i="163" s="1"/>
  <c r="B570" i="163"/>
  <c r="J569" i="163"/>
  <c r="H569" i="163"/>
  <c r="F569" i="163"/>
  <c r="D569" i="163"/>
  <c r="E569" i="163" s="1"/>
  <c r="B569" i="163"/>
  <c r="J568" i="163"/>
  <c r="H568" i="163"/>
  <c r="F568" i="163"/>
  <c r="D568" i="163"/>
  <c r="E568" i="163" s="1"/>
  <c r="B568" i="163"/>
  <c r="J567" i="163"/>
  <c r="H567" i="163"/>
  <c r="F567" i="163"/>
  <c r="D567" i="163"/>
  <c r="E567" i="163" s="1"/>
  <c r="B567" i="163"/>
  <c r="J566" i="163"/>
  <c r="H566" i="163"/>
  <c r="F566" i="163"/>
  <c r="D566" i="163"/>
  <c r="E566" i="163" s="1"/>
  <c r="B566" i="163"/>
  <c r="J565" i="163"/>
  <c r="H565" i="163"/>
  <c r="F565" i="163"/>
  <c r="D565" i="163"/>
  <c r="E565" i="163" s="1"/>
  <c r="B565" i="163"/>
  <c r="J564" i="163"/>
  <c r="H564" i="163"/>
  <c r="F564" i="163"/>
  <c r="D564" i="163"/>
  <c r="E564" i="163" s="1"/>
  <c r="B564" i="163"/>
  <c r="J563" i="163"/>
  <c r="H563" i="163"/>
  <c r="F563" i="163"/>
  <c r="D563" i="163"/>
  <c r="E563" i="163" s="1"/>
  <c r="B563" i="163"/>
  <c r="J562" i="163"/>
  <c r="H562" i="163"/>
  <c r="F562" i="163"/>
  <c r="D562" i="163"/>
  <c r="E562" i="163" s="1"/>
  <c r="B562" i="163"/>
  <c r="J561" i="163"/>
  <c r="H561" i="163"/>
  <c r="F561" i="163"/>
  <c r="D561" i="163"/>
  <c r="E561" i="163" s="1"/>
  <c r="B561" i="163"/>
  <c r="J560" i="163"/>
  <c r="H560" i="163"/>
  <c r="F560" i="163"/>
  <c r="D560" i="163"/>
  <c r="E560" i="163" s="1"/>
  <c r="B560" i="163"/>
  <c r="J559" i="163"/>
  <c r="H559" i="163"/>
  <c r="F559" i="163"/>
  <c r="D559" i="163"/>
  <c r="E559" i="163" s="1"/>
  <c r="B559" i="163"/>
  <c r="J558" i="163"/>
  <c r="H558" i="163"/>
  <c r="F558" i="163"/>
  <c r="D558" i="163"/>
  <c r="E558" i="163" s="1"/>
  <c r="B558" i="163"/>
  <c r="J557" i="163"/>
  <c r="H557" i="163"/>
  <c r="F557" i="163"/>
  <c r="D557" i="163"/>
  <c r="E557" i="163" s="1"/>
  <c r="B557" i="163"/>
  <c r="J556" i="163"/>
  <c r="H556" i="163"/>
  <c r="F556" i="163"/>
  <c r="D556" i="163"/>
  <c r="E556" i="163" s="1"/>
  <c r="B556" i="163"/>
  <c r="J555" i="163"/>
  <c r="H555" i="163"/>
  <c r="F555" i="163"/>
  <c r="D555" i="163"/>
  <c r="E555" i="163" s="1"/>
  <c r="B555" i="163"/>
  <c r="J554" i="163"/>
  <c r="H554" i="163"/>
  <c r="F554" i="163"/>
  <c r="D554" i="163"/>
  <c r="E554" i="163" s="1"/>
  <c r="B554" i="163"/>
  <c r="J553" i="163"/>
  <c r="H553" i="163"/>
  <c r="F553" i="163"/>
  <c r="D553" i="163"/>
  <c r="E553" i="163" s="1"/>
  <c r="B553" i="163"/>
  <c r="J552" i="163"/>
  <c r="H552" i="163"/>
  <c r="F552" i="163"/>
  <c r="D552" i="163"/>
  <c r="E552" i="163" s="1"/>
  <c r="B552" i="163"/>
  <c r="J551" i="163"/>
  <c r="H551" i="163"/>
  <c r="F551" i="163"/>
  <c r="D551" i="163"/>
  <c r="E551" i="163" s="1"/>
  <c r="B551" i="163"/>
  <c r="J550" i="163"/>
  <c r="H550" i="163"/>
  <c r="F550" i="163"/>
  <c r="D550" i="163"/>
  <c r="E550" i="163" s="1"/>
  <c r="B550" i="163"/>
  <c r="J549" i="163"/>
  <c r="H549" i="163"/>
  <c r="F549" i="163"/>
  <c r="D549" i="163"/>
  <c r="E549" i="163" s="1"/>
  <c r="B549" i="163"/>
  <c r="J548" i="163"/>
  <c r="H548" i="163"/>
  <c r="F548" i="163"/>
  <c r="D548" i="163"/>
  <c r="E548" i="163" s="1"/>
  <c r="B548" i="163"/>
  <c r="J547" i="163"/>
  <c r="H547" i="163"/>
  <c r="F547" i="163"/>
  <c r="D547" i="163"/>
  <c r="E547" i="163" s="1"/>
  <c r="B547" i="163"/>
  <c r="J546" i="163"/>
  <c r="H546" i="163"/>
  <c r="F546" i="163"/>
  <c r="D546" i="163"/>
  <c r="E546" i="163" s="1"/>
  <c r="B546" i="163"/>
  <c r="J545" i="163"/>
  <c r="H545" i="163"/>
  <c r="F545" i="163"/>
  <c r="D545" i="163"/>
  <c r="E545" i="163" s="1"/>
  <c r="B545" i="163"/>
  <c r="J544" i="163"/>
  <c r="H544" i="163"/>
  <c r="F544" i="163"/>
  <c r="D544" i="163"/>
  <c r="E544" i="163" s="1"/>
  <c r="B544" i="163"/>
  <c r="J543" i="163"/>
  <c r="H543" i="163"/>
  <c r="F543" i="163"/>
  <c r="D543" i="163"/>
  <c r="E543" i="163" s="1"/>
  <c r="B543" i="163"/>
  <c r="J542" i="163"/>
  <c r="H542" i="163"/>
  <c r="F542" i="163"/>
  <c r="D542" i="163"/>
  <c r="E542" i="163" s="1"/>
  <c r="B542" i="163"/>
  <c r="J541" i="163"/>
  <c r="H541" i="163"/>
  <c r="F541" i="163"/>
  <c r="D541" i="163"/>
  <c r="E541" i="163" s="1"/>
  <c r="B541" i="163"/>
  <c r="J540" i="163"/>
  <c r="H540" i="163"/>
  <c r="F540" i="163"/>
  <c r="D540" i="163"/>
  <c r="E540" i="163" s="1"/>
  <c r="B540" i="163"/>
  <c r="J539" i="163"/>
  <c r="H539" i="163"/>
  <c r="F539" i="163"/>
  <c r="D539" i="163"/>
  <c r="E539" i="163" s="1"/>
  <c r="B539" i="163"/>
  <c r="J538" i="163"/>
  <c r="H538" i="163"/>
  <c r="F538" i="163"/>
  <c r="D538" i="163"/>
  <c r="E538" i="163" s="1"/>
  <c r="B538" i="163"/>
  <c r="J537" i="163"/>
  <c r="H537" i="163"/>
  <c r="F537" i="163"/>
  <c r="D537" i="163"/>
  <c r="E537" i="163" s="1"/>
  <c r="B537" i="163"/>
  <c r="J536" i="163"/>
  <c r="H536" i="163"/>
  <c r="F536" i="163"/>
  <c r="D536" i="163"/>
  <c r="E536" i="163" s="1"/>
  <c r="B536" i="163"/>
  <c r="J535" i="163"/>
  <c r="H535" i="163"/>
  <c r="F535" i="163"/>
  <c r="D535" i="163"/>
  <c r="E535" i="163" s="1"/>
  <c r="B535" i="163"/>
  <c r="J534" i="163"/>
  <c r="H534" i="163"/>
  <c r="F534" i="163"/>
  <c r="D534" i="163"/>
  <c r="E534" i="163" s="1"/>
  <c r="B534" i="163"/>
  <c r="J533" i="163"/>
  <c r="H533" i="163"/>
  <c r="F533" i="163"/>
  <c r="D533" i="163"/>
  <c r="E533" i="163" s="1"/>
  <c r="B533" i="163"/>
  <c r="J532" i="163"/>
  <c r="H532" i="163"/>
  <c r="F532" i="163"/>
  <c r="D532" i="163"/>
  <c r="E532" i="163" s="1"/>
  <c r="B532" i="163"/>
  <c r="J531" i="163"/>
  <c r="H531" i="163"/>
  <c r="F531" i="163"/>
  <c r="D531" i="163"/>
  <c r="E531" i="163" s="1"/>
  <c r="B531" i="163"/>
  <c r="J530" i="163"/>
  <c r="H530" i="163"/>
  <c r="F530" i="163"/>
  <c r="D530" i="163"/>
  <c r="E530" i="163" s="1"/>
  <c r="B530" i="163"/>
  <c r="J529" i="163"/>
  <c r="H529" i="163"/>
  <c r="F529" i="163"/>
  <c r="D529" i="163"/>
  <c r="E529" i="163" s="1"/>
  <c r="B529" i="163"/>
  <c r="J528" i="163"/>
  <c r="H528" i="163"/>
  <c r="F528" i="163"/>
  <c r="D528" i="163"/>
  <c r="E528" i="163" s="1"/>
  <c r="B528" i="163"/>
  <c r="J527" i="163"/>
  <c r="H527" i="163"/>
  <c r="F527" i="163"/>
  <c r="D527" i="163"/>
  <c r="E527" i="163" s="1"/>
  <c r="B527" i="163"/>
  <c r="J526" i="163"/>
  <c r="H526" i="163"/>
  <c r="F526" i="163"/>
  <c r="D526" i="163"/>
  <c r="E526" i="163" s="1"/>
  <c r="B526" i="163"/>
  <c r="J525" i="163"/>
  <c r="H525" i="163"/>
  <c r="F525" i="163"/>
  <c r="D525" i="163"/>
  <c r="E525" i="163" s="1"/>
  <c r="B525" i="163"/>
  <c r="J524" i="163"/>
  <c r="H524" i="163"/>
  <c r="F524" i="163"/>
  <c r="D524" i="163"/>
  <c r="E524" i="163" s="1"/>
  <c r="B524" i="163"/>
  <c r="J523" i="163"/>
  <c r="H523" i="163"/>
  <c r="F523" i="163"/>
  <c r="D523" i="163"/>
  <c r="E523" i="163" s="1"/>
  <c r="B523" i="163"/>
  <c r="J522" i="163"/>
  <c r="H522" i="163"/>
  <c r="F522" i="163"/>
  <c r="D522" i="163"/>
  <c r="E522" i="163" s="1"/>
  <c r="B522" i="163"/>
  <c r="J521" i="163"/>
  <c r="H521" i="163"/>
  <c r="F521" i="163"/>
  <c r="D521" i="163"/>
  <c r="E521" i="163" s="1"/>
  <c r="B521" i="163"/>
  <c r="J520" i="163"/>
  <c r="H520" i="163"/>
  <c r="F520" i="163"/>
  <c r="D520" i="163"/>
  <c r="E520" i="163" s="1"/>
  <c r="B520" i="163"/>
  <c r="J519" i="163"/>
  <c r="H519" i="163"/>
  <c r="F519" i="163"/>
  <c r="D519" i="163"/>
  <c r="E519" i="163" s="1"/>
  <c r="B519" i="163"/>
  <c r="J518" i="163"/>
  <c r="H518" i="163"/>
  <c r="F518" i="163"/>
  <c r="D518" i="163"/>
  <c r="E518" i="163" s="1"/>
  <c r="B518" i="163"/>
  <c r="J517" i="163"/>
  <c r="H517" i="163"/>
  <c r="F517" i="163"/>
  <c r="D517" i="163"/>
  <c r="E517" i="163" s="1"/>
  <c r="B517" i="163"/>
  <c r="J516" i="163"/>
  <c r="H516" i="163"/>
  <c r="F516" i="163"/>
  <c r="D516" i="163"/>
  <c r="E516" i="163" s="1"/>
  <c r="B516" i="163"/>
  <c r="J515" i="163"/>
  <c r="H515" i="163"/>
  <c r="F515" i="163"/>
  <c r="D515" i="163"/>
  <c r="E515" i="163" s="1"/>
  <c r="B515" i="163"/>
  <c r="J514" i="163"/>
  <c r="H514" i="163"/>
  <c r="F514" i="163"/>
  <c r="D514" i="163"/>
  <c r="E514" i="163" s="1"/>
  <c r="B514" i="163"/>
  <c r="J513" i="163"/>
  <c r="H513" i="163"/>
  <c r="F513" i="163"/>
  <c r="D513" i="163"/>
  <c r="E513" i="163" s="1"/>
  <c r="B513" i="163"/>
  <c r="J512" i="163"/>
  <c r="H512" i="163"/>
  <c r="F512" i="163"/>
  <c r="D512" i="163"/>
  <c r="E512" i="163" s="1"/>
  <c r="B512" i="163"/>
  <c r="J511" i="163"/>
  <c r="H511" i="163"/>
  <c r="F511" i="163"/>
  <c r="D511" i="163"/>
  <c r="E511" i="163" s="1"/>
  <c r="B511" i="163"/>
  <c r="J510" i="163"/>
  <c r="H510" i="163"/>
  <c r="F510" i="163"/>
  <c r="D510" i="163"/>
  <c r="E510" i="163" s="1"/>
  <c r="B510" i="163"/>
  <c r="J509" i="163"/>
  <c r="H509" i="163"/>
  <c r="F509" i="163"/>
  <c r="D509" i="163"/>
  <c r="E509" i="163" s="1"/>
  <c r="B509" i="163"/>
  <c r="J508" i="163"/>
  <c r="H508" i="163"/>
  <c r="F508" i="163"/>
  <c r="D508" i="163"/>
  <c r="E508" i="163" s="1"/>
  <c r="B508" i="163"/>
  <c r="J507" i="163"/>
  <c r="H507" i="163"/>
  <c r="F507" i="163"/>
  <c r="D507" i="163"/>
  <c r="E507" i="163" s="1"/>
  <c r="B507" i="163"/>
  <c r="J506" i="163"/>
  <c r="H506" i="163"/>
  <c r="F506" i="163"/>
  <c r="D506" i="163"/>
  <c r="E506" i="163" s="1"/>
  <c r="B506" i="163"/>
  <c r="J505" i="163"/>
  <c r="H505" i="163"/>
  <c r="F505" i="163"/>
  <c r="D505" i="163"/>
  <c r="E505" i="163" s="1"/>
  <c r="B505" i="163"/>
  <c r="J504" i="163"/>
  <c r="H504" i="163"/>
  <c r="F504" i="163"/>
  <c r="D504" i="163"/>
  <c r="E504" i="163" s="1"/>
  <c r="B504" i="163"/>
  <c r="J503" i="163"/>
  <c r="H503" i="163"/>
  <c r="F503" i="163"/>
  <c r="D503" i="163"/>
  <c r="E503" i="163" s="1"/>
  <c r="B503" i="163"/>
  <c r="J502" i="163"/>
  <c r="H502" i="163"/>
  <c r="F502" i="163"/>
  <c r="D502" i="163"/>
  <c r="E502" i="163" s="1"/>
  <c r="B502" i="163"/>
  <c r="J501" i="163"/>
  <c r="H501" i="163"/>
  <c r="F501" i="163"/>
  <c r="D501" i="163"/>
  <c r="E501" i="163" s="1"/>
  <c r="B501" i="163"/>
  <c r="J500" i="163"/>
  <c r="H500" i="163"/>
  <c r="F500" i="163"/>
  <c r="D500" i="163"/>
  <c r="E500" i="163" s="1"/>
  <c r="B500" i="163"/>
  <c r="J499" i="163"/>
  <c r="H499" i="163"/>
  <c r="F499" i="163"/>
  <c r="D499" i="163"/>
  <c r="E499" i="163" s="1"/>
  <c r="B499" i="163"/>
  <c r="J498" i="163"/>
  <c r="H498" i="163"/>
  <c r="F498" i="163"/>
  <c r="D498" i="163"/>
  <c r="E498" i="163" s="1"/>
  <c r="B498" i="163"/>
  <c r="J497" i="163"/>
  <c r="H497" i="163"/>
  <c r="F497" i="163"/>
  <c r="D497" i="163"/>
  <c r="E497" i="163" s="1"/>
  <c r="B497" i="163"/>
  <c r="J496" i="163"/>
  <c r="H496" i="163"/>
  <c r="F496" i="163"/>
  <c r="D496" i="163"/>
  <c r="E496" i="163" s="1"/>
  <c r="B496" i="163"/>
  <c r="J495" i="163"/>
  <c r="H495" i="163"/>
  <c r="F495" i="163"/>
  <c r="D495" i="163"/>
  <c r="E495" i="163" s="1"/>
  <c r="B495" i="163"/>
  <c r="J494" i="163"/>
  <c r="H494" i="163"/>
  <c r="F494" i="163"/>
  <c r="D494" i="163"/>
  <c r="E494" i="163" s="1"/>
  <c r="B494" i="163"/>
  <c r="J493" i="163"/>
  <c r="H493" i="163"/>
  <c r="F493" i="163"/>
  <c r="D493" i="163"/>
  <c r="E493" i="163" s="1"/>
  <c r="B493" i="163"/>
  <c r="J492" i="163"/>
  <c r="H492" i="163"/>
  <c r="F492" i="163"/>
  <c r="D492" i="163"/>
  <c r="E492" i="163" s="1"/>
  <c r="B492" i="163"/>
  <c r="J491" i="163"/>
  <c r="H491" i="163"/>
  <c r="F491" i="163"/>
  <c r="D491" i="163"/>
  <c r="E491" i="163" s="1"/>
  <c r="B491" i="163"/>
  <c r="J490" i="163"/>
  <c r="H490" i="163"/>
  <c r="F490" i="163"/>
  <c r="D490" i="163"/>
  <c r="E490" i="163" s="1"/>
  <c r="B490" i="163"/>
  <c r="J489" i="163"/>
  <c r="H489" i="163"/>
  <c r="F489" i="163"/>
  <c r="D489" i="163"/>
  <c r="E489" i="163" s="1"/>
  <c r="B489" i="163"/>
  <c r="J488" i="163"/>
  <c r="H488" i="163"/>
  <c r="F488" i="163"/>
  <c r="D488" i="163"/>
  <c r="E488" i="163" s="1"/>
  <c r="B488" i="163"/>
  <c r="J487" i="163"/>
  <c r="H487" i="163"/>
  <c r="F487" i="163"/>
  <c r="D487" i="163"/>
  <c r="E487" i="163" s="1"/>
  <c r="B487" i="163"/>
  <c r="J486" i="163"/>
  <c r="H486" i="163"/>
  <c r="F486" i="163"/>
  <c r="D486" i="163"/>
  <c r="E486" i="163" s="1"/>
  <c r="B486" i="163"/>
  <c r="J485" i="163"/>
  <c r="H485" i="163"/>
  <c r="F485" i="163"/>
  <c r="D485" i="163"/>
  <c r="E485" i="163" s="1"/>
  <c r="B485" i="163"/>
  <c r="J484" i="163"/>
  <c r="H484" i="163"/>
  <c r="F484" i="163"/>
  <c r="D484" i="163"/>
  <c r="E484" i="163" s="1"/>
  <c r="B484" i="163"/>
  <c r="J483" i="163"/>
  <c r="H483" i="163"/>
  <c r="F483" i="163"/>
  <c r="D483" i="163"/>
  <c r="E483" i="163" s="1"/>
  <c r="B483" i="163"/>
  <c r="J482" i="163"/>
  <c r="H482" i="163"/>
  <c r="F482" i="163"/>
  <c r="D482" i="163"/>
  <c r="E482" i="163" s="1"/>
  <c r="B482" i="163"/>
  <c r="J481" i="163"/>
  <c r="H481" i="163"/>
  <c r="F481" i="163"/>
  <c r="D481" i="163"/>
  <c r="E481" i="163" s="1"/>
  <c r="B481" i="163"/>
  <c r="J480" i="163"/>
  <c r="H480" i="163"/>
  <c r="F480" i="163"/>
  <c r="D480" i="163"/>
  <c r="E480" i="163" s="1"/>
  <c r="B480" i="163"/>
  <c r="J479" i="163"/>
  <c r="H479" i="163"/>
  <c r="F479" i="163"/>
  <c r="D479" i="163"/>
  <c r="E479" i="163" s="1"/>
  <c r="B479" i="163"/>
  <c r="J478" i="163"/>
  <c r="H478" i="163"/>
  <c r="F478" i="163"/>
  <c r="D478" i="163"/>
  <c r="E478" i="163" s="1"/>
  <c r="B478" i="163"/>
  <c r="J477" i="163"/>
  <c r="H477" i="163"/>
  <c r="F477" i="163"/>
  <c r="D477" i="163"/>
  <c r="E477" i="163" s="1"/>
  <c r="B477" i="163"/>
  <c r="J476" i="163"/>
  <c r="H476" i="163"/>
  <c r="F476" i="163"/>
  <c r="D476" i="163"/>
  <c r="E476" i="163" s="1"/>
  <c r="B476" i="163"/>
  <c r="J475" i="163"/>
  <c r="H475" i="163"/>
  <c r="F475" i="163"/>
  <c r="D475" i="163"/>
  <c r="E475" i="163" s="1"/>
  <c r="B475" i="163"/>
  <c r="J474" i="163"/>
  <c r="H474" i="163"/>
  <c r="F474" i="163"/>
  <c r="D474" i="163"/>
  <c r="E474" i="163" s="1"/>
  <c r="B474" i="163"/>
  <c r="J473" i="163"/>
  <c r="H473" i="163"/>
  <c r="F473" i="163"/>
  <c r="D473" i="163"/>
  <c r="E473" i="163" s="1"/>
  <c r="B473" i="163"/>
  <c r="J472" i="163"/>
  <c r="H472" i="163"/>
  <c r="F472" i="163"/>
  <c r="D472" i="163"/>
  <c r="E472" i="163" s="1"/>
  <c r="B472" i="163"/>
  <c r="J471" i="163"/>
  <c r="H471" i="163"/>
  <c r="F471" i="163"/>
  <c r="D471" i="163"/>
  <c r="E471" i="163" s="1"/>
  <c r="B471" i="163"/>
  <c r="J470" i="163"/>
  <c r="H470" i="163"/>
  <c r="F470" i="163"/>
  <c r="D470" i="163"/>
  <c r="E470" i="163" s="1"/>
  <c r="B470" i="163"/>
  <c r="J469" i="163"/>
  <c r="H469" i="163"/>
  <c r="F469" i="163"/>
  <c r="D469" i="163"/>
  <c r="E469" i="163" s="1"/>
  <c r="B469" i="163"/>
  <c r="J468" i="163"/>
  <c r="H468" i="163"/>
  <c r="F468" i="163"/>
  <c r="D468" i="163"/>
  <c r="E468" i="163" s="1"/>
  <c r="B468" i="163"/>
  <c r="J467" i="163"/>
  <c r="H467" i="163"/>
  <c r="F467" i="163"/>
  <c r="D467" i="163"/>
  <c r="E467" i="163" s="1"/>
  <c r="B467" i="163"/>
  <c r="J466" i="163"/>
  <c r="H466" i="163"/>
  <c r="F466" i="163"/>
  <c r="D466" i="163"/>
  <c r="E466" i="163" s="1"/>
  <c r="B466" i="163"/>
  <c r="J465" i="163"/>
  <c r="H465" i="163"/>
  <c r="F465" i="163"/>
  <c r="D465" i="163"/>
  <c r="E465" i="163" s="1"/>
  <c r="B465" i="163"/>
  <c r="J464" i="163"/>
  <c r="H464" i="163"/>
  <c r="F464" i="163"/>
  <c r="D464" i="163"/>
  <c r="E464" i="163" s="1"/>
  <c r="B464" i="163"/>
  <c r="J463" i="163"/>
  <c r="H463" i="163"/>
  <c r="F463" i="163"/>
  <c r="D463" i="163"/>
  <c r="E463" i="163" s="1"/>
  <c r="B463" i="163"/>
  <c r="J462" i="163"/>
  <c r="H462" i="163"/>
  <c r="F462" i="163"/>
  <c r="D462" i="163"/>
  <c r="E462" i="163" s="1"/>
  <c r="B462" i="163"/>
  <c r="J461" i="163"/>
  <c r="H461" i="163"/>
  <c r="F461" i="163"/>
  <c r="D461" i="163"/>
  <c r="E461" i="163" s="1"/>
  <c r="B461" i="163"/>
  <c r="J460" i="163"/>
  <c r="H460" i="163"/>
  <c r="F460" i="163"/>
  <c r="D460" i="163"/>
  <c r="E460" i="163" s="1"/>
  <c r="B460" i="163"/>
  <c r="J459" i="163"/>
  <c r="H459" i="163"/>
  <c r="F459" i="163"/>
  <c r="D459" i="163"/>
  <c r="E459" i="163" s="1"/>
  <c r="B459" i="163"/>
  <c r="J458" i="163"/>
  <c r="H458" i="163"/>
  <c r="F458" i="163"/>
  <c r="D458" i="163"/>
  <c r="E458" i="163" s="1"/>
  <c r="B458" i="163"/>
  <c r="J457" i="163"/>
  <c r="H457" i="163"/>
  <c r="F457" i="163"/>
  <c r="D457" i="163"/>
  <c r="E457" i="163" s="1"/>
  <c r="B457" i="163"/>
  <c r="J456" i="163"/>
  <c r="H456" i="163"/>
  <c r="F456" i="163"/>
  <c r="D456" i="163"/>
  <c r="E456" i="163" s="1"/>
  <c r="B456" i="163"/>
  <c r="J455" i="163"/>
  <c r="H455" i="163"/>
  <c r="F455" i="163"/>
  <c r="D455" i="163"/>
  <c r="E455" i="163" s="1"/>
  <c r="B455" i="163"/>
  <c r="J454" i="163"/>
  <c r="H454" i="163"/>
  <c r="F454" i="163"/>
  <c r="D454" i="163"/>
  <c r="E454" i="163" s="1"/>
  <c r="B454" i="163"/>
  <c r="J453" i="163"/>
  <c r="H453" i="163"/>
  <c r="F453" i="163"/>
  <c r="D453" i="163"/>
  <c r="E453" i="163" s="1"/>
  <c r="B453" i="163"/>
  <c r="J452" i="163"/>
  <c r="H452" i="163"/>
  <c r="F452" i="163"/>
  <c r="D452" i="163"/>
  <c r="E452" i="163" s="1"/>
  <c r="B452" i="163"/>
  <c r="J451" i="163"/>
  <c r="H451" i="163"/>
  <c r="F451" i="163"/>
  <c r="D451" i="163"/>
  <c r="E451" i="163" s="1"/>
  <c r="B451" i="163"/>
  <c r="J450" i="163"/>
  <c r="H450" i="163"/>
  <c r="F450" i="163"/>
  <c r="D450" i="163"/>
  <c r="E450" i="163" s="1"/>
  <c r="B450" i="163"/>
  <c r="J449" i="163"/>
  <c r="H449" i="163"/>
  <c r="F449" i="163"/>
  <c r="D449" i="163"/>
  <c r="E449" i="163" s="1"/>
  <c r="B449" i="163"/>
  <c r="J448" i="163"/>
  <c r="H448" i="163"/>
  <c r="F448" i="163"/>
  <c r="D448" i="163"/>
  <c r="E448" i="163" s="1"/>
  <c r="B448" i="163"/>
  <c r="J447" i="163"/>
  <c r="H447" i="163"/>
  <c r="F447" i="163"/>
  <c r="D447" i="163"/>
  <c r="E447" i="163" s="1"/>
  <c r="B447" i="163"/>
  <c r="J446" i="163"/>
  <c r="H446" i="163"/>
  <c r="F446" i="163"/>
  <c r="D446" i="163"/>
  <c r="E446" i="163" s="1"/>
  <c r="B446" i="163"/>
  <c r="J445" i="163"/>
  <c r="H445" i="163"/>
  <c r="F445" i="163"/>
  <c r="D445" i="163"/>
  <c r="E445" i="163" s="1"/>
  <c r="B445" i="163"/>
  <c r="J444" i="163"/>
  <c r="H444" i="163"/>
  <c r="F444" i="163"/>
  <c r="D444" i="163"/>
  <c r="E444" i="163" s="1"/>
  <c r="B444" i="163"/>
  <c r="J443" i="163"/>
  <c r="H443" i="163"/>
  <c r="F443" i="163"/>
  <c r="D443" i="163"/>
  <c r="E443" i="163" s="1"/>
  <c r="B443" i="163"/>
  <c r="J442" i="163"/>
  <c r="H442" i="163"/>
  <c r="F442" i="163"/>
  <c r="D442" i="163"/>
  <c r="E442" i="163" s="1"/>
  <c r="B442" i="163"/>
  <c r="J441" i="163"/>
  <c r="H441" i="163"/>
  <c r="F441" i="163"/>
  <c r="D441" i="163"/>
  <c r="E441" i="163" s="1"/>
  <c r="B441" i="163"/>
  <c r="J440" i="163"/>
  <c r="H440" i="163"/>
  <c r="F440" i="163"/>
  <c r="D440" i="163"/>
  <c r="E440" i="163" s="1"/>
  <c r="B440" i="163"/>
  <c r="J439" i="163"/>
  <c r="H439" i="163"/>
  <c r="F439" i="163"/>
  <c r="D439" i="163"/>
  <c r="E439" i="163" s="1"/>
  <c r="B439" i="163"/>
  <c r="J438" i="163"/>
  <c r="H438" i="163"/>
  <c r="F438" i="163"/>
  <c r="D438" i="163"/>
  <c r="E438" i="163" s="1"/>
  <c r="B438" i="163"/>
  <c r="J437" i="163"/>
  <c r="H437" i="163"/>
  <c r="F437" i="163"/>
  <c r="D437" i="163"/>
  <c r="E437" i="163" s="1"/>
  <c r="B437" i="163"/>
  <c r="J436" i="163"/>
  <c r="H436" i="163"/>
  <c r="F436" i="163"/>
  <c r="D436" i="163"/>
  <c r="E436" i="163" s="1"/>
  <c r="B436" i="163"/>
  <c r="J435" i="163"/>
  <c r="H435" i="163"/>
  <c r="F435" i="163"/>
  <c r="D435" i="163"/>
  <c r="E435" i="163" s="1"/>
  <c r="B435" i="163"/>
  <c r="J434" i="163"/>
  <c r="H434" i="163"/>
  <c r="F434" i="163"/>
  <c r="D434" i="163"/>
  <c r="E434" i="163" s="1"/>
  <c r="B434" i="163"/>
  <c r="J433" i="163"/>
  <c r="H433" i="163"/>
  <c r="F433" i="163"/>
  <c r="D433" i="163"/>
  <c r="E433" i="163" s="1"/>
  <c r="B433" i="163"/>
  <c r="J432" i="163"/>
  <c r="H432" i="163"/>
  <c r="F432" i="163"/>
  <c r="D432" i="163"/>
  <c r="E432" i="163" s="1"/>
  <c r="B432" i="163"/>
  <c r="J431" i="163"/>
  <c r="H431" i="163"/>
  <c r="F431" i="163"/>
  <c r="D431" i="163"/>
  <c r="E431" i="163" s="1"/>
  <c r="B431" i="163"/>
  <c r="J430" i="163"/>
  <c r="H430" i="163"/>
  <c r="F430" i="163"/>
  <c r="D430" i="163"/>
  <c r="E430" i="163" s="1"/>
  <c r="B430" i="163"/>
  <c r="J429" i="163"/>
  <c r="H429" i="163"/>
  <c r="F429" i="163"/>
  <c r="D429" i="163"/>
  <c r="E429" i="163" s="1"/>
  <c r="B429" i="163"/>
  <c r="J428" i="163"/>
  <c r="H428" i="163"/>
  <c r="F428" i="163"/>
  <c r="D428" i="163"/>
  <c r="E428" i="163" s="1"/>
  <c r="B428" i="163"/>
  <c r="J427" i="163"/>
  <c r="H427" i="163"/>
  <c r="F427" i="163"/>
  <c r="D427" i="163"/>
  <c r="E427" i="163" s="1"/>
  <c r="B427" i="163"/>
  <c r="J426" i="163"/>
  <c r="H426" i="163"/>
  <c r="F426" i="163"/>
  <c r="D426" i="163"/>
  <c r="E426" i="163" s="1"/>
  <c r="B426" i="163"/>
  <c r="J425" i="163"/>
  <c r="H425" i="163"/>
  <c r="F425" i="163"/>
  <c r="D425" i="163"/>
  <c r="E425" i="163" s="1"/>
  <c r="B425" i="163"/>
  <c r="J424" i="163"/>
  <c r="H424" i="163"/>
  <c r="F424" i="163"/>
  <c r="D424" i="163"/>
  <c r="E424" i="163" s="1"/>
  <c r="B424" i="163"/>
  <c r="J423" i="163"/>
  <c r="H423" i="163"/>
  <c r="F423" i="163"/>
  <c r="D423" i="163"/>
  <c r="E423" i="163" s="1"/>
  <c r="B423" i="163"/>
  <c r="J422" i="163"/>
  <c r="H422" i="163"/>
  <c r="F422" i="163"/>
  <c r="D422" i="163"/>
  <c r="E422" i="163" s="1"/>
  <c r="B422" i="163"/>
  <c r="J421" i="163"/>
  <c r="H421" i="163"/>
  <c r="F421" i="163"/>
  <c r="D421" i="163"/>
  <c r="E421" i="163" s="1"/>
  <c r="B421" i="163"/>
  <c r="J420" i="163"/>
  <c r="H420" i="163"/>
  <c r="F420" i="163"/>
  <c r="D420" i="163"/>
  <c r="E420" i="163" s="1"/>
  <c r="B420" i="163"/>
  <c r="J419" i="163"/>
  <c r="H419" i="163"/>
  <c r="F419" i="163"/>
  <c r="D419" i="163"/>
  <c r="E419" i="163" s="1"/>
  <c r="B419" i="163"/>
  <c r="J418" i="163"/>
  <c r="H418" i="163"/>
  <c r="F418" i="163"/>
  <c r="D418" i="163"/>
  <c r="E418" i="163" s="1"/>
  <c r="B418" i="163"/>
  <c r="J417" i="163"/>
  <c r="H417" i="163"/>
  <c r="F417" i="163"/>
  <c r="D417" i="163"/>
  <c r="E417" i="163" s="1"/>
  <c r="B417" i="163"/>
  <c r="J416" i="163"/>
  <c r="H416" i="163"/>
  <c r="F416" i="163"/>
  <c r="D416" i="163"/>
  <c r="E416" i="163" s="1"/>
  <c r="B416" i="163"/>
  <c r="J415" i="163"/>
  <c r="H415" i="163"/>
  <c r="F415" i="163"/>
  <c r="D415" i="163"/>
  <c r="E415" i="163" s="1"/>
  <c r="B415" i="163"/>
  <c r="J414" i="163"/>
  <c r="H414" i="163"/>
  <c r="F414" i="163"/>
  <c r="D414" i="163"/>
  <c r="E414" i="163" s="1"/>
  <c r="B414" i="163"/>
  <c r="J413" i="163"/>
  <c r="H413" i="163"/>
  <c r="F413" i="163"/>
  <c r="D413" i="163"/>
  <c r="E413" i="163" s="1"/>
  <c r="B413" i="163"/>
  <c r="J412" i="163"/>
  <c r="H412" i="163"/>
  <c r="F412" i="163"/>
  <c r="D412" i="163"/>
  <c r="E412" i="163" s="1"/>
  <c r="B412" i="163"/>
  <c r="J411" i="163"/>
  <c r="H411" i="163"/>
  <c r="F411" i="163"/>
  <c r="D411" i="163"/>
  <c r="E411" i="163" s="1"/>
  <c r="B411" i="163"/>
  <c r="J410" i="163"/>
  <c r="H410" i="163"/>
  <c r="F410" i="163"/>
  <c r="D410" i="163"/>
  <c r="E410" i="163" s="1"/>
  <c r="B410" i="163"/>
  <c r="J409" i="163"/>
  <c r="H409" i="163"/>
  <c r="F409" i="163"/>
  <c r="D409" i="163"/>
  <c r="E409" i="163" s="1"/>
  <c r="B409" i="163"/>
  <c r="J408" i="163"/>
  <c r="H408" i="163"/>
  <c r="F408" i="163"/>
  <c r="D408" i="163"/>
  <c r="E408" i="163" s="1"/>
  <c r="B408" i="163"/>
  <c r="J407" i="163"/>
  <c r="H407" i="163"/>
  <c r="F407" i="163"/>
  <c r="D407" i="163"/>
  <c r="E407" i="163" s="1"/>
  <c r="B407" i="163"/>
  <c r="J406" i="163"/>
  <c r="H406" i="163"/>
  <c r="F406" i="163"/>
  <c r="D406" i="163"/>
  <c r="E406" i="163" s="1"/>
  <c r="B406" i="163"/>
  <c r="J405" i="163"/>
  <c r="H405" i="163"/>
  <c r="F405" i="163"/>
  <c r="D405" i="163"/>
  <c r="E405" i="163" s="1"/>
  <c r="B405" i="163"/>
  <c r="J404" i="163"/>
  <c r="H404" i="163"/>
  <c r="F404" i="163"/>
  <c r="D404" i="163"/>
  <c r="E404" i="163" s="1"/>
  <c r="B404" i="163"/>
  <c r="J403" i="163"/>
  <c r="H403" i="163"/>
  <c r="F403" i="163"/>
  <c r="D403" i="163"/>
  <c r="E403" i="163" s="1"/>
  <c r="B403" i="163"/>
  <c r="J402" i="163"/>
  <c r="H402" i="163"/>
  <c r="F402" i="163"/>
  <c r="D402" i="163"/>
  <c r="E402" i="163" s="1"/>
  <c r="B402" i="163"/>
  <c r="J401" i="163"/>
  <c r="H401" i="163"/>
  <c r="F401" i="163"/>
  <c r="D401" i="163"/>
  <c r="E401" i="163" s="1"/>
  <c r="B401" i="163"/>
  <c r="J400" i="163"/>
  <c r="H400" i="163"/>
  <c r="F400" i="163"/>
  <c r="D400" i="163"/>
  <c r="E400" i="163" s="1"/>
  <c r="B400" i="163"/>
  <c r="J399" i="163"/>
  <c r="H399" i="163"/>
  <c r="F399" i="163"/>
  <c r="D399" i="163"/>
  <c r="E399" i="163" s="1"/>
  <c r="B399" i="163"/>
  <c r="J398" i="163"/>
  <c r="H398" i="163"/>
  <c r="F398" i="163"/>
  <c r="D398" i="163"/>
  <c r="E398" i="163" s="1"/>
  <c r="B398" i="163"/>
  <c r="J397" i="163"/>
  <c r="H397" i="163"/>
  <c r="F397" i="163"/>
  <c r="D397" i="163"/>
  <c r="E397" i="163" s="1"/>
  <c r="B397" i="163"/>
  <c r="J396" i="163"/>
  <c r="H396" i="163"/>
  <c r="F396" i="163"/>
  <c r="D396" i="163"/>
  <c r="E396" i="163" s="1"/>
  <c r="B396" i="163"/>
  <c r="J395" i="163"/>
  <c r="H395" i="163"/>
  <c r="F395" i="163"/>
  <c r="D395" i="163"/>
  <c r="E395" i="163" s="1"/>
  <c r="B395" i="163"/>
  <c r="J394" i="163"/>
  <c r="H394" i="163"/>
  <c r="F394" i="163"/>
  <c r="D394" i="163"/>
  <c r="E394" i="163" s="1"/>
  <c r="B394" i="163"/>
  <c r="J393" i="163"/>
  <c r="H393" i="163"/>
  <c r="F393" i="163"/>
  <c r="D393" i="163"/>
  <c r="E393" i="163" s="1"/>
  <c r="B393" i="163"/>
  <c r="J392" i="163"/>
  <c r="H392" i="163"/>
  <c r="F392" i="163"/>
  <c r="D392" i="163"/>
  <c r="E392" i="163" s="1"/>
  <c r="B392" i="163"/>
  <c r="J391" i="163"/>
  <c r="H391" i="163"/>
  <c r="F391" i="163"/>
  <c r="D391" i="163"/>
  <c r="E391" i="163" s="1"/>
  <c r="B391" i="163"/>
  <c r="J390" i="163"/>
  <c r="H390" i="163"/>
  <c r="F390" i="163"/>
  <c r="D390" i="163"/>
  <c r="E390" i="163" s="1"/>
  <c r="B390" i="163"/>
  <c r="J389" i="163"/>
  <c r="H389" i="163"/>
  <c r="F389" i="163"/>
  <c r="D389" i="163"/>
  <c r="E389" i="163" s="1"/>
  <c r="B389" i="163"/>
  <c r="J388" i="163"/>
  <c r="H388" i="163"/>
  <c r="F388" i="163"/>
  <c r="D388" i="163"/>
  <c r="E388" i="163" s="1"/>
  <c r="B388" i="163"/>
  <c r="J387" i="163"/>
  <c r="H387" i="163"/>
  <c r="F387" i="163"/>
  <c r="D387" i="163"/>
  <c r="E387" i="163" s="1"/>
  <c r="B387" i="163"/>
  <c r="J386" i="163"/>
  <c r="H386" i="163"/>
  <c r="F386" i="163"/>
  <c r="D386" i="163"/>
  <c r="E386" i="163" s="1"/>
  <c r="B386" i="163"/>
  <c r="J385" i="163"/>
  <c r="H385" i="163"/>
  <c r="F385" i="163"/>
  <c r="D385" i="163"/>
  <c r="E385" i="163" s="1"/>
  <c r="B385" i="163"/>
  <c r="J384" i="163"/>
  <c r="H384" i="163"/>
  <c r="F384" i="163"/>
  <c r="D384" i="163"/>
  <c r="E384" i="163" s="1"/>
  <c r="B384" i="163"/>
  <c r="J383" i="163"/>
  <c r="H383" i="163"/>
  <c r="F383" i="163"/>
  <c r="D383" i="163"/>
  <c r="E383" i="163" s="1"/>
  <c r="B383" i="163"/>
  <c r="J382" i="163"/>
  <c r="H382" i="163"/>
  <c r="F382" i="163"/>
  <c r="D382" i="163"/>
  <c r="E382" i="163" s="1"/>
  <c r="B382" i="163"/>
  <c r="J381" i="163"/>
  <c r="H381" i="163"/>
  <c r="F381" i="163"/>
  <c r="D381" i="163"/>
  <c r="E381" i="163" s="1"/>
  <c r="B381" i="163"/>
  <c r="J380" i="163"/>
  <c r="H380" i="163"/>
  <c r="F380" i="163"/>
  <c r="D380" i="163"/>
  <c r="E380" i="163" s="1"/>
  <c r="B380" i="163"/>
  <c r="J379" i="163"/>
  <c r="H379" i="163"/>
  <c r="F379" i="163"/>
  <c r="D379" i="163"/>
  <c r="E379" i="163" s="1"/>
  <c r="B379" i="163"/>
  <c r="J378" i="163"/>
  <c r="H378" i="163"/>
  <c r="F378" i="163"/>
  <c r="D378" i="163"/>
  <c r="E378" i="163" s="1"/>
  <c r="B378" i="163"/>
  <c r="J377" i="163"/>
  <c r="H377" i="163"/>
  <c r="F377" i="163"/>
  <c r="D377" i="163"/>
  <c r="E377" i="163" s="1"/>
  <c r="B377" i="163"/>
  <c r="J376" i="163"/>
  <c r="H376" i="163"/>
  <c r="F376" i="163"/>
  <c r="D376" i="163"/>
  <c r="E376" i="163" s="1"/>
  <c r="B376" i="163"/>
  <c r="J375" i="163"/>
  <c r="H375" i="163"/>
  <c r="F375" i="163"/>
  <c r="D375" i="163"/>
  <c r="E375" i="163" s="1"/>
  <c r="B375" i="163"/>
  <c r="J374" i="163"/>
  <c r="H374" i="163"/>
  <c r="F374" i="163"/>
  <c r="D374" i="163"/>
  <c r="E374" i="163" s="1"/>
  <c r="B374" i="163"/>
  <c r="J373" i="163"/>
  <c r="H373" i="163"/>
  <c r="F373" i="163"/>
  <c r="D373" i="163"/>
  <c r="E373" i="163" s="1"/>
  <c r="B373" i="163"/>
  <c r="J372" i="163"/>
  <c r="H372" i="163"/>
  <c r="F372" i="163"/>
  <c r="D372" i="163"/>
  <c r="E372" i="163" s="1"/>
  <c r="B372" i="163"/>
  <c r="J371" i="163"/>
  <c r="H371" i="163"/>
  <c r="F371" i="163"/>
  <c r="D371" i="163"/>
  <c r="E371" i="163" s="1"/>
  <c r="B371" i="163"/>
  <c r="J370" i="163"/>
  <c r="H370" i="163"/>
  <c r="F370" i="163"/>
  <c r="D370" i="163"/>
  <c r="E370" i="163" s="1"/>
  <c r="B370" i="163"/>
  <c r="J369" i="163"/>
  <c r="H369" i="163"/>
  <c r="F369" i="163"/>
  <c r="D369" i="163"/>
  <c r="E369" i="163" s="1"/>
  <c r="B369" i="163"/>
  <c r="J368" i="163"/>
  <c r="H368" i="163"/>
  <c r="F368" i="163"/>
  <c r="D368" i="163"/>
  <c r="E368" i="163" s="1"/>
  <c r="B368" i="163"/>
  <c r="J367" i="163"/>
  <c r="H367" i="163"/>
  <c r="F367" i="163"/>
  <c r="D367" i="163"/>
  <c r="E367" i="163" s="1"/>
  <c r="B367" i="163"/>
  <c r="J366" i="163"/>
  <c r="H366" i="163"/>
  <c r="F366" i="163"/>
  <c r="D366" i="163"/>
  <c r="E366" i="163" s="1"/>
  <c r="B366" i="163"/>
  <c r="J365" i="163"/>
  <c r="H365" i="163"/>
  <c r="F365" i="163"/>
  <c r="D365" i="163"/>
  <c r="E365" i="163" s="1"/>
  <c r="B365" i="163"/>
  <c r="J364" i="163"/>
  <c r="H364" i="163"/>
  <c r="F364" i="163"/>
  <c r="D364" i="163"/>
  <c r="E364" i="163" s="1"/>
  <c r="B364" i="163"/>
  <c r="J363" i="163"/>
  <c r="H363" i="163"/>
  <c r="F363" i="163"/>
  <c r="D363" i="163"/>
  <c r="E363" i="163" s="1"/>
  <c r="B363" i="163"/>
  <c r="J362" i="163"/>
  <c r="H362" i="163"/>
  <c r="F362" i="163"/>
  <c r="D362" i="163"/>
  <c r="E362" i="163" s="1"/>
  <c r="B362" i="163"/>
  <c r="J361" i="163"/>
  <c r="H361" i="163"/>
  <c r="F361" i="163"/>
  <c r="D361" i="163"/>
  <c r="E361" i="163" s="1"/>
  <c r="B361" i="163"/>
  <c r="J360" i="163"/>
  <c r="H360" i="163"/>
  <c r="F360" i="163"/>
  <c r="D360" i="163"/>
  <c r="E360" i="163" s="1"/>
  <c r="B360" i="163"/>
  <c r="J359" i="163"/>
  <c r="H359" i="163"/>
  <c r="F359" i="163"/>
  <c r="D359" i="163"/>
  <c r="E359" i="163" s="1"/>
  <c r="B359" i="163"/>
  <c r="J358" i="163"/>
  <c r="H358" i="163"/>
  <c r="F358" i="163"/>
  <c r="D358" i="163"/>
  <c r="E358" i="163" s="1"/>
  <c r="B358" i="163"/>
  <c r="J357" i="163"/>
  <c r="H357" i="163"/>
  <c r="F357" i="163"/>
  <c r="D357" i="163"/>
  <c r="E357" i="163" s="1"/>
  <c r="B357" i="163"/>
  <c r="J356" i="163"/>
  <c r="H356" i="163"/>
  <c r="F356" i="163"/>
  <c r="D356" i="163"/>
  <c r="E356" i="163" s="1"/>
  <c r="B356" i="163"/>
  <c r="J355" i="163"/>
  <c r="H355" i="163"/>
  <c r="F355" i="163"/>
  <c r="D355" i="163"/>
  <c r="E355" i="163" s="1"/>
  <c r="B355" i="163"/>
  <c r="J354" i="163"/>
  <c r="H354" i="163"/>
  <c r="F354" i="163"/>
  <c r="D354" i="163"/>
  <c r="E354" i="163" s="1"/>
  <c r="B354" i="163"/>
  <c r="J353" i="163"/>
  <c r="H353" i="163"/>
  <c r="F353" i="163"/>
  <c r="D353" i="163"/>
  <c r="E353" i="163" s="1"/>
  <c r="B353" i="163"/>
  <c r="J352" i="163"/>
  <c r="H352" i="163"/>
  <c r="F352" i="163"/>
  <c r="D352" i="163"/>
  <c r="E352" i="163" s="1"/>
  <c r="B352" i="163"/>
  <c r="J351" i="163"/>
  <c r="H351" i="163"/>
  <c r="F351" i="163"/>
  <c r="D351" i="163"/>
  <c r="E351" i="163" s="1"/>
  <c r="B351" i="163"/>
  <c r="J350" i="163"/>
  <c r="H350" i="163"/>
  <c r="F350" i="163"/>
  <c r="D350" i="163"/>
  <c r="E350" i="163" s="1"/>
  <c r="B350" i="163"/>
  <c r="J349" i="163"/>
  <c r="H349" i="163"/>
  <c r="F349" i="163"/>
  <c r="D349" i="163"/>
  <c r="E349" i="163" s="1"/>
  <c r="B349" i="163"/>
  <c r="J348" i="163"/>
  <c r="H348" i="163"/>
  <c r="F348" i="163"/>
  <c r="D348" i="163"/>
  <c r="E348" i="163" s="1"/>
  <c r="B348" i="163"/>
  <c r="J347" i="163"/>
  <c r="H347" i="163"/>
  <c r="F347" i="163"/>
  <c r="D347" i="163"/>
  <c r="E347" i="163" s="1"/>
  <c r="B347" i="163"/>
  <c r="J346" i="163"/>
  <c r="H346" i="163"/>
  <c r="F346" i="163"/>
  <c r="D346" i="163"/>
  <c r="E346" i="163" s="1"/>
  <c r="B346" i="163"/>
  <c r="J345" i="163"/>
  <c r="H345" i="163"/>
  <c r="F345" i="163"/>
  <c r="D345" i="163"/>
  <c r="E345" i="163" s="1"/>
  <c r="B345" i="163"/>
  <c r="J344" i="163"/>
  <c r="H344" i="163"/>
  <c r="F344" i="163"/>
  <c r="D344" i="163"/>
  <c r="E344" i="163" s="1"/>
  <c r="B344" i="163"/>
  <c r="J343" i="163"/>
  <c r="H343" i="163"/>
  <c r="F343" i="163"/>
  <c r="D343" i="163"/>
  <c r="E343" i="163" s="1"/>
  <c r="B343" i="163"/>
  <c r="J342" i="163"/>
  <c r="H342" i="163"/>
  <c r="F342" i="163"/>
  <c r="D342" i="163"/>
  <c r="E342" i="163" s="1"/>
  <c r="B342" i="163"/>
  <c r="J341" i="163"/>
  <c r="H341" i="163"/>
  <c r="F341" i="163"/>
  <c r="D341" i="163"/>
  <c r="E341" i="163" s="1"/>
  <c r="B341" i="163"/>
  <c r="J340" i="163"/>
  <c r="H340" i="163"/>
  <c r="F340" i="163"/>
  <c r="D340" i="163"/>
  <c r="E340" i="163" s="1"/>
  <c r="B340" i="163"/>
  <c r="J339" i="163"/>
  <c r="H339" i="163"/>
  <c r="F339" i="163"/>
  <c r="D339" i="163"/>
  <c r="E339" i="163" s="1"/>
  <c r="B339" i="163"/>
  <c r="J338" i="163"/>
  <c r="H338" i="163"/>
  <c r="F338" i="163"/>
  <c r="D338" i="163"/>
  <c r="E338" i="163" s="1"/>
  <c r="B338" i="163"/>
  <c r="J337" i="163"/>
  <c r="H337" i="163"/>
  <c r="F337" i="163"/>
  <c r="D337" i="163"/>
  <c r="E337" i="163" s="1"/>
  <c r="B337" i="163"/>
  <c r="J336" i="163"/>
  <c r="H336" i="163"/>
  <c r="F336" i="163"/>
  <c r="D336" i="163"/>
  <c r="E336" i="163" s="1"/>
  <c r="B336" i="163"/>
  <c r="J335" i="163"/>
  <c r="H335" i="163"/>
  <c r="F335" i="163"/>
  <c r="D335" i="163"/>
  <c r="E335" i="163" s="1"/>
  <c r="B335" i="163"/>
  <c r="J334" i="163"/>
  <c r="H334" i="163"/>
  <c r="F334" i="163"/>
  <c r="D334" i="163"/>
  <c r="E334" i="163" s="1"/>
  <c r="B334" i="163"/>
  <c r="J333" i="163"/>
  <c r="H333" i="163"/>
  <c r="F333" i="163"/>
  <c r="D333" i="163"/>
  <c r="E333" i="163" s="1"/>
  <c r="B333" i="163"/>
  <c r="J332" i="163"/>
  <c r="H332" i="163"/>
  <c r="F332" i="163"/>
  <c r="D332" i="163"/>
  <c r="E332" i="163" s="1"/>
  <c r="B332" i="163"/>
  <c r="J331" i="163"/>
  <c r="H331" i="163"/>
  <c r="F331" i="163"/>
  <c r="D331" i="163"/>
  <c r="E331" i="163" s="1"/>
  <c r="B331" i="163"/>
  <c r="J330" i="163"/>
  <c r="H330" i="163"/>
  <c r="F330" i="163"/>
  <c r="D330" i="163"/>
  <c r="E330" i="163" s="1"/>
  <c r="B330" i="163"/>
  <c r="J329" i="163"/>
  <c r="H329" i="163"/>
  <c r="F329" i="163"/>
  <c r="D329" i="163"/>
  <c r="E329" i="163" s="1"/>
  <c r="B329" i="163"/>
  <c r="J328" i="163"/>
  <c r="H328" i="163"/>
  <c r="F328" i="163"/>
  <c r="D328" i="163"/>
  <c r="E328" i="163" s="1"/>
  <c r="B328" i="163"/>
  <c r="J327" i="163"/>
  <c r="H327" i="163"/>
  <c r="F327" i="163"/>
  <c r="D327" i="163"/>
  <c r="E327" i="163" s="1"/>
  <c r="B327" i="163"/>
  <c r="J326" i="163"/>
  <c r="H326" i="163"/>
  <c r="F326" i="163"/>
  <c r="D326" i="163"/>
  <c r="E326" i="163" s="1"/>
  <c r="B326" i="163"/>
  <c r="J325" i="163"/>
  <c r="H325" i="163"/>
  <c r="F325" i="163"/>
  <c r="D325" i="163"/>
  <c r="E325" i="163" s="1"/>
  <c r="B325" i="163"/>
  <c r="J324" i="163"/>
  <c r="H324" i="163"/>
  <c r="F324" i="163"/>
  <c r="D324" i="163"/>
  <c r="E324" i="163" s="1"/>
  <c r="B324" i="163"/>
  <c r="J323" i="163"/>
  <c r="H323" i="163"/>
  <c r="F323" i="163"/>
  <c r="D323" i="163"/>
  <c r="E323" i="163" s="1"/>
  <c r="B323" i="163"/>
  <c r="J322" i="163"/>
  <c r="H322" i="163"/>
  <c r="F322" i="163"/>
  <c r="D322" i="163"/>
  <c r="E322" i="163" s="1"/>
  <c r="B322" i="163"/>
  <c r="J321" i="163"/>
  <c r="H321" i="163"/>
  <c r="F321" i="163"/>
  <c r="D321" i="163"/>
  <c r="E321" i="163" s="1"/>
  <c r="B321" i="163"/>
  <c r="J320" i="163"/>
  <c r="H320" i="163"/>
  <c r="F320" i="163"/>
  <c r="D320" i="163"/>
  <c r="E320" i="163" s="1"/>
  <c r="B320" i="163"/>
  <c r="J319" i="163"/>
  <c r="H319" i="163"/>
  <c r="F319" i="163"/>
  <c r="D319" i="163"/>
  <c r="E319" i="163" s="1"/>
  <c r="B319" i="163"/>
  <c r="J318" i="163"/>
  <c r="H318" i="163"/>
  <c r="F318" i="163"/>
  <c r="D318" i="163"/>
  <c r="E318" i="163" s="1"/>
  <c r="B318" i="163"/>
  <c r="J317" i="163"/>
  <c r="H317" i="163"/>
  <c r="F317" i="163"/>
  <c r="D317" i="163"/>
  <c r="E317" i="163" s="1"/>
  <c r="B317" i="163"/>
  <c r="J316" i="163"/>
  <c r="H316" i="163"/>
  <c r="F316" i="163"/>
  <c r="D316" i="163"/>
  <c r="E316" i="163" s="1"/>
  <c r="B316" i="163"/>
  <c r="J315" i="163"/>
  <c r="H315" i="163"/>
  <c r="F315" i="163"/>
  <c r="D315" i="163"/>
  <c r="E315" i="163" s="1"/>
  <c r="B315" i="163"/>
  <c r="J314" i="163"/>
  <c r="H314" i="163"/>
  <c r="F314" i="163"/>
  <c r="D314" i="163"/>
  <c r="E314" i="163" s="1"/>
  <c r="B314" i="163"/>
  <c r="J313" i="163"/>
  <c r="H313" i="163"/>
  <c r="F313" i="163"/>
  <c r="D313" i="163"/>
  <c r="E313" i="163" s="1"/>
  <c r="B313" i="163"/>
  <c r="J312" i="163"/>
  <c r="H312" i="163"/>
  <c r="F312" i="163"/>
  <c r="D312" i="163"/>
  <c r="E312" i="163" s="1"/>
  <c r="B312" i="163"/>
  <c r="J311" i="163"/>
  <c r="H311" i="163"/>
  <c r="F311" i="163"/>
  <c r="D311" i="163"/>
  <c r="E311" i="163" s="1"/>
  <c r="B311" i="163"/>
  <c r="J310" i="163"/>
  <c r="H310" i="163"/>
  <c r="F310" i="163"/>
  <c r="D310" i="163"/>
  <c r="E310" i="163" s="1"/>
  <c r="B310" i="163"/>
  <c r="J309" i="163"/>
  <c r="H309" i="163"/>
  <c r="F309" i="163"/>
  <c r="D309" i="163"/>
  <c r="E309" i="163" s="1"/>
  <c r="B309" i="163"/>
  <c r="J308" i="163"/>
  <c r="H308" i="163"/>
  <c r="F308" i="163"/>
  <c r="D308" i="163"/>
  <c r="E308" i="163" s="1"/>
  <c r="B308" i="163"/>
  <c r="J307" i="163"/>
  <c r="H307" i="163"/>
  <c r="F307" i="163"/>
  <c r="D307" i="163"/>
  <c r="E307" i="163" s="1"/>
  <c r="B307" i="163"/>
  <c r="J306" i="163"/>
  <c r="H306" i="163"/>
  <c r="F306" i="163"/>
  <c r="D306" i="163"/>
  <c r="E306" i="163" s="1"/>
  <c r="B306" i="163"/>
  <c r="J305" i="163"/>
  <c r="H305" i="163"/>
  <c r="F305" i="163"/>
  <c r="D305" i="163"/>
  <c r="E305" i="163" s="1"/>
  <c r="B305" i="163"/>
  <c r="J304" i="163"/>
  <c r="H304" i="163"/>
  <c r="F304" i="163"/>
  <c r="D304" i="163"/>
  <c r="E304" i="163" s="1"/>
  <c r="B304" i="163"/>
  <c r="J303" i="163"/>
  <c r="H303" i="163"/>
  <c r="F303" i="163"/>
  <c r="D303" i="163"/>
  <c r="E303" i="163" s="1"/>
  <c r="B303" i="163"/>
  <c r="J302" i="163"/>
  <c r="H302" i="163"/>
  <c r="F302" i="163"/>
  <c r="D302" i="163"/>
  <c r="E302" i="163" s="1"/>
  <c r="B302" i="163"/>
  <c r="J301" i="163"/>
  <c r="H301" i="163"/>
  <c r="F301" i="163"/>
  <c r="D301" i="163"/>
  <c r="E301" i="163" s="1"/>
  <c r="B301" i="163"/>
  <c r="J300" i="163"/>
  <c r="H300" i="163"/>
  <c r="F300" i="163"/>
  <c r="D300" i="163"/>
  <c r="E300" i="163" s="1"/>
  <c r="B300" i="163"/>
  <c r="J299" i="163"/>
  <c r="H299" i="163"/>
  <c r="F299" i="163"/>
  <c r="D299" i="163"/>
  <c r="E299" i="163" s="1"/>
  <c r="B299" i="163"/>
  <c r="J298" i="163"/>
  <c r="H298" i="163"/>
  <c r="F298" i="163"/>
  <c r="D298" i="163"/>
  <c r="E298" i="163" s="1"/>
  <c r="B298" i="163"/>
  <c r="J297" i="163"/>
  <c r="H297" i="163"/>
  <c r="F297" i="163"/>
  <c r="D297" i="163"/>
  <c r="E297" i="163" s="1"/>
  <c r="B297" i="163"/>
  <c r="J296" i="163"/>
  <c r="H296" i="163"/>
  <c r="F296" i="163"/>
  <c r="D296" i="163"/>
  <c r="E296" i="163" s="1"/>
  <c r="B296" i="163"/>
  <c r="J295" i="163"/>
  <c r="H295" i="163"/>
  <c r="F295" i="163"/>
  <c r="D295" i="163"/>
  <c r="E295" i="163" s="1"/>
  <c r="B295" i="163"/>
  <c r="J294" i="163"/>
  <c r="H294" i="163"/>
  <c r="F294" i="163"/>
  <c r="D294" i="163"/>
  <c r="E294" i="163" s="1"/>
  <c r="B294" i="163"/>
  <c r="J293" i="163"/>
  <c r="H293" i="163"/>
  <c r="F293" i="163"/>
  <c r="D293" i="163"/>
  <c r="E293" i="163" s="1"/>
  <c r="B293" i="163"/>
  <c r="J292" i="163"/>
  <c r="H292" i="163"/>
  <c r="F292" i="163"/>
  <c r="D292" i="163"/>
  <c r="E292" i="163" s="1"/>
  <c r="B292" i="163"/>
  <c r="J291" i="163"/>
  <c r="H291" i="163"/>
  <c r="F291" i="163"/>
  <c r="D291" i="163"/>
  <c r="E291" i="163" s="1"/>
  <c r="B291" i="163"/>
  <c r="J290" i="163"/>
  <c r="H290" i="163"/>
  <c r="F290" i="163"/>
  <c r="D290" i="163"/>
  <c r="E290" i="163" s="1"/>
  <c r="B290" i="163"/>
  <c r="J289" i="163"/>
  <c r="H289" i="163"/>
  <c r="F289" i="163"/>
  <c r="D289" i="163"/>
  <c r="E289" i="163" s="1"/>
  <c r="B289" i="163"/>
  <c r="J288" i="163"/>
  <c r="H288" i="163"/>
  <c r="F288" i="163"/>
  <c r="D288" i="163"/>
  <c r="E288" i="163" s="1"/>
  <c r="B288" i="163"/>
  <c r="J287" i="163"/>
  <c r="H287" i="163"/>
  <c r="F287" i="163"/>
  <c r="D287" i="163"/>
  <c r="E287" i="163" s="1"/>
  <c r="B287" i="163"/>
  <c r="J286" i="163"/>
  <c r="H286" i="163"/>
  <c r="F286" i="163"/>
  <c r="D286" i="163"/>
  <c r="E286" i="163" s="1"/>
  <c r="B286" i="163"/>
  <c r="J285" i="163"/>
  <c r="H285" i="163"/>
  <c r="F285" i="163"/>
  <c r="D285" i="163"/>
  <c r="E285" i="163" s="1"/>
  <c r="B285" i="163"/>
  <c r="J284" i="163"/>
  <c r="H284" i="163"/>
  <c r="F284" i="163"/>
  <c r="D284" i="163"/>
  <c r="E284" i="163" s="1"/>
  <c r="B284" i="163"/>
  <c r="J283" i="163"/>
  <c r="H283" i="163"/>
  <c r="F283" i="163"/>
  <c r="D283" i="163"/>
  <c r="E283" i="163" s="1"/>
  <c r="B283" i="163"/>
  <c r="J282" i="163"/>
  <c r="H282" i="163"/>
  <c r="F282" i="163"/>
  <c r="D282" i="163"/>
  <c r="E282" i="163" s="1"/>
  <c r="B282" i="163"/>
  <c r="J281" i="163"/>
  <c r="H281" i="163"/>
  <c r="F281" i="163"/>
  <c r="D281" i="163"/>
  <c r="E281" i="163" s="1"/>
  <c r="B281" i="163"/>
  <c r="J280" i="163"/>
  <c r="H280" i="163"/>
  <c r="F280" i="163"/>
  <c r="D280" i="163"/>
  <c r="E280" i="163" s="1"/>
  <c r="B280" i="163"/>
  <c r="J279" i="163"/>
  <c r="H279" i="163"/>
  <c r="F279" i="163"/>
  <c r="D279" i="163"/>
  <c r="E279" i="163" s="1"/>
  <c r="B279" i="163"/>
  <c r="J278" i="163"/>
  <c r="H278" i="163"/>
  <c r="F278" i="163"/>
  <c r="D278" i="163"/>
  <c r="E278" i="163" s="1"/>
  <c r="B278" i="163"/>
  <c r="J277" i="163"/>
  <c r="H277" i="163"/>
  <c r="F277" i="163"/>
  <c r="D277" i="163"/>
  <c r="E277" i="163" s="1"/>
  <c r="B277" i="163"/>
  <c r="J276" i="163"/>
  <c r="H276" i="163"/>
  <c r="F276" i="163"/>
  <c r="D276" i="163"/>
  <c r="E276" i="163" s="1"/>
  <c r="B276" i="163"/>
  <c r="J275" i="163"/>
  <c r="H275" i="163"/>
  <c r="F275" i="163"/>
  <c r="D275" i="163"/>
  <c r="E275" i="163" s="1"/>
  <c r="B275" i="163"/>
  <c r="J274" i="163"/>
  <c r="H274" i="163"/>
  <c r="F274" i="163"/>
  <c r="D274" i="163"/>
  <c r="E274" i="163" s="1"/>
  <c r="B274" i="163"/>
  <c r="J273" i="163"/>
  <c r="H273" i="163"/>
  <c r="F273" i="163"/>
  <c r="D273" i="163"/>
  <c r="E273" i="163" s="1"/>
  <c r="B273" i="163"/>
  <c r="J272" i="163"/>
  <c r="H272" i="163"/>
  <c r="F272" i="163"/>
  <c r="D272" i="163"/>
  <c r="E272" i="163" s="1"/>
  <c r="B272" i="163"/>
  <c r="J271" i="163"/>
  <c r="H271" i="163"/>
  <c r="F271" i="163"/>
  <c r="D271" i="163"/>
  <c r="E271" i="163" s="1"/>
  <c r="B271" i="163"/>
  <c r="J270" i="163"/>
  <c r="H270" i="163"/>
  <c r="F270" i="163"/>
  <c r="D270" i="163"/>
  <c r="E270" i="163" s="1"/>
  <c r="B270" i="163"/>
  <c r="J269" i="163"/>
  <c r="H269" i="163"/>
  <c r="F269" i="163"/>
  <c r="D269" i="163"/>
  <c r="E269" i="163" s="1"/>
  <c r="B269" i="163"/>
  <c r="J268" i="163"/>
  <c r="H268" i="163"/>
  <c r="F268" i="163"/>
  <c r="D268" i="163"/>
  <c r="E268" i="163" s="1"/>
  <c r="B268" i="163"/>
  <c r="J267" i="163"/>
  <c r="H267" i="163"/>
  <c r="F267" i="163"/>
  <c r="D267" i="163"/>
  <c r="E267" i="163" s="1"/>
  <c r="B267" i="163"/>
  <c r="J266" i="163"/>
  <c r="H266" i="163"/>
  <c r="F266" i="163"/>
  <c r="D266" i="163"/>
  <c r="E266" i="163" s="1"/>
  <c r="B266" i="163"/>
  <c r="J265" i="163"/>
  <c r="H265" i="163"/>
  <c r="F265" i="163"/>
  <c r="D265" i="163"/>
  <c r="E265" i="163" s="1"/>
  <c r="B265" i="163"/>
  <c r="J264" i="163"/>
  <c r="H264" i="163"/>
  <c r="F264" i="163"/>
  <c r="D264" i="163"/>
  <c r="E264" i="163" s="1"/>
  <c r="B264" i="163"/>
  <c r="J263" i="163"/>
  <c r="H263" i="163"/>
  <c r="F263" i="163"/>
  <c r="D263" i="163"/>
  <c r="E263" i="163" s="1"/>
  <c r="B263" i="163"/>
  <c r="J262" i="163"/>
  <c r="H262" i="163"/>
  <c r="F262" i="163"/>
  <c r="D262" i="163"/>
  <c r="E262" i="163" s="1"/>
  <c r="B262" i="163"/>
  <c r="J261" i="163"/>
  <c r="H261" i="163"/>
  <c r="F261" i="163"/>
  <c r="D261" i="163"/>
  <c r="E261" i="163" s="1"/>
  <c r="B261" i="163"/>
  <c r="J260" i="163"/>
  <c r="H260" i="163"/>
  <c r="F260" i="163"/>
  <c r="D260" i="163"/>
  <c r="E260" i="163" s="1"/>
  <c r="B260" i="163"/>
  <c r="J259" i="163"/>
  <c r="H259" i="163"/>
  <c r="F259" i="163"/>
  <c r="D259" i="163"/>
  <c r="E259" i="163" s="1"/>
  <c r="B259" i="163"/>
  <c r="J258" i="163"/>
  <c r="H258" i="163"/>
  <c r="F258" i="163"/>
  <c r="D258" i="163"/>
  <c r="E258" i="163" s="1"/>
  <c r="B258" i="163"/>
  <c r="J257" i="163"/>
  <c r="H257" i="163"/>
  <c r="F257" i="163"/>
  <c r="D257" i="163"/>
  <c r="E257" i="163" s="1"/>
  <c r="B257" i="163"/>
  <c r="J256" i="163"/>
  <c r="H256" i="163"/>
  <c r="F256" i="163"/>
  <c r="D256" i="163"/>
  <c r="E256" i="163" s="1"/>
  <c r="B256" i="163"/>
  <c r="J255" i="163"/>
  <c r="H255" i="163"/>
  <c r="F255" i="163"/>
  <c r="D255" i="163"/>
  <c r="E255" i="163" s="1"/>
  <c r="B255" i="163"/>
  <c r="J254" i="163"/>
  <c r="H254" i="163"/>
  <c r="F254" i="163"/>
  <c r="D254" i="163"/>
  <c r="E254" i="163" s="1"/>
  <c r="B254" i="163"/>
  <c r="J253" i="163"/>
  <c r="H253" i="163"/>
  <c r="F253" i="163"/>
  <c r="D253" i="163"/>
  <c r="E253" i="163" s="1"/>
  <c r="B253" i="163"/>
  <c r="J252" i="163"/>
  <c r="H252" i="163"/>
  <c r="F252" i="163"/>
  <c r="D252" i="163"/>
  <c r="E252" i="163" s="1"/>
  <c r="B252" i="163"/>
  <c r="J251" i="163"/>
  <c r="H251" i="163"/>
  <c r="F251" i="163"/>
  <c r="D251" i="163"/>
  <c r="E251" i="163" s="1"/>
  <c r="B251" i="163"/>
  <c r="J250" i="163"/>
  <c r="H250" i="163"/>
  <c r="F250" i="163"/>
  <c r="D250" i="163"/>
  <c r="E250" i="163" s="1"/>
  <c r="B250" i="163"/>
  <c r="J249" i="163"/>
  <c r="H249" i="163"/>
  <c r="F249" i="163"/>
  <c r="D249" i="163"/>
  <c r="E249" i="163" s="1"/>
  <c r="B249" i="163"/>
  <c r="J248" i="163"/>
  <c r="H248" i="163"/>
  <c r="F248" i="163"/>
  <c r="D248" i="163"/>
  <c r="E248" i="163" s="1"/>
  <c r="B248" i="163"/>
  <c r="J247" i="163"/>
  <c r="H247" i="163"/>
  <c r="F247" i="163"/>
  <c r="D247" i="163"/>
  <c r="E247" i="163" s="1"/>
  <c r="B247" i="163"/>
  <c r="J246" i="163"/>
  <c r="H246" i="163"/>
  <c r="F246" i="163"/>
  <c r="D246" i="163"/>
  <c r="E246" i="163" s="1"/>
  <c r="B246" i="163"/>
  <c r="J245" i="163"/>
  <c r="H245" i="163"/>
  <c r="F245" i="163"/>
  <c r="D245" i="163"/>
  <c r="E245" i="163" s="1"/>
  <c r="B245" i="163"/>
  <c r="J244" i="163"/>
  <c r="H244" i="163"/>
  <c r="F244" i="163"/>
  <c r="D244" i="163"/>
  <c r="E244" i="163" s="1"/>
  <c r="B244" i="163"/>
  <c r="J243" i="163"/>
  <c r="H243" i="163"/>
  <c r="F243" i="163"/>
  <c r="D243" i="163"/>
  <c r="E243" i="163" s="1"/>
  <c r="B243" i="163"/>
  <c r="J242" i="163"/>
  <c r="H242" i="163"/>
  <c r="F242" i="163"/>
  <c r="D242" i="163"/>
  <c r="E242" i="163" s="1"/>
  <c r="B242" i="163"/>
  <c r="J241" i="163"/>
  <c r="H241" i="163"/>
  <c r="F241" i="163"/>
  <c r="D241" i="163"/>
  <c r="E241" i="163" s="1"/>
  <c r="B241" i="163"/>
  <c r="J240" i="163"/>
  <c r="H240" i="163"/>
  <c r="F240" i="163"/>
  <c r="D240" i="163"/>
  <c r="E240" i="163" s="1"/>
  <c r="B240" i="163"/>
  <c r="J239" i="163"/>
  <c r="H239" i="163"/>
  <c r="F239" i="163"/>
  <c r="D239" i="163"/>
  <c r="E239" i="163" s="1"/>
  <c r="B239" i="163"/>
  <c r="J238" i="163"/>
  <c r="H238" i="163"/>
  <c r="F238" i="163"/>
  <c r="D238" i="163"/>
  <c r="E238" i="163" s="1"/>
  <c r="B238" i="163"/>
  <c r="J237" i="163"/>
  <c r="H237" i="163"/>
  <c r="F237" i="163"/>
  <c r="D237" i="163"/>
  <c r="E237" i="163" s="1"/>
  <c r="B237" i="163"/>
  <c r="J236" i="163"/>
  <c r="H236" i="163"/>
  <c r="F236" i="163"/>
  <c r="D236" i="163"/>
  <c r="E236" i="163" s="1"/>
  <c r="B236" i="163"/>
  <c r="J235" i="163"/>
  <c r="H235" i="163"/>
  <c r="F235" i="163"/>
  <c r="D235" i="163"/>
  <c r="E235" i="163" s="1"/>
  <c r="B235" i="163"/>
  <c r="J234" i="163"/>
  <c r="H234" i="163"/>
  <c r="F234" i="163"/>
  <c r="D234" i="163"/>
  <c r="E234" i="163" s="1"/>
  <c r="B234" i="163"/>
  <c r="J233" i="163"/>
  <c r="H233" i="163"/>
  <c r="F233" i="163"/>
  <c r="D233" i="163"/>
  <c r="E233" i="163" s="1"/>
  <c r="B233" i="163"/>
  <c r="J232" i="163"/>
  <c r="H232" i="163"/>
  <c r="F232" i="163"/>
  <c r="D232" i="163"/>
  <c r="E232" i="163" s="1"/>
  <c r="B232" i="163"/>
  <c r="J231" i="163"/>
  <c r="H231" i="163"/>
  <c r="F231" i="163"/>
  <c r="D231" i="163"/>
  <c r="E231" i="163" s="1"/>
  <c r="B231" i="163"/>
  <c r="J230" i="163"/>
  <c r="H230" i="163"/>
  <c r="F230" i="163"/>
  <c r="D230" i="163"/>
  <c r="E230" i="163" s="1"/>
  <c r="B230" i="163"/>
  <c r="J229" i="163"/>
  <c r="H229" i="163"/>
  <c r="F229" i="163"/>
  <c r="D229" i="163"/>
  <c r="E229" i="163" s="1"/>
  <c r="B229" i="163"/>
  <c r="J228" i="163"/>
  <c r="H228" i="163"/>
  <c r="F228" i="163"/>
  <c r="D228" i="163"/>
  <c r="E228" i="163" s="1"/>
  <c r="B228" i="163"/>
  <c r="J227" i="163"/>
  <c r="H227" i="163"/>
  <c r="F227" i="163"/>
  <c r="D227" i="163"/>
  <c r="E227" i="163" s="1"/>
  <c r="B227" i="163"/>
  <c r="J226" i="163"/>
  <c r="H226" i="163"/>
  <c r="F226" i="163"/>
  <c r="D226" i="163"/>
  <c r="E226" i="163" s="1"/>
  <c r="B226" i="163"/>
  <c r="J225" i="163"/>
  <c r="H225" i="163"/>
  <c r="F225" i="163"/>
  <c r="D225" i="163"/>
  <c r="E225" i="163" s="1"/>
  <c r="B225" i="163"/>
  <c r="J224" i="163"/>
  <c r="H224" i="163"/>
  <c r="F224" i="163"/>
  <c r="D224" i="163"/>
  <c r="E224" i="163" s="1"/>
  <c r="B224" i="163"/>
  <c r="J223" i="163"/>
  <c r="H223" i="163"/>
  <c r="F223" i="163"/>
  <c r="D223" i="163"/>
  <c r="E223" i="163" s="1"/>
  <c r="B223" i="163"/>
  <c r="J222" i="163"/>
  <c r="H222" i="163"/>
  <c r="F222" i="163"/>
  <c r="D222" i="163"/>
  <c r="E222" i="163" s="1"/>
  <c r="B222" i="163"/>
  <c r="J221" i="163"/>
  <c r="H221" i="163"/>
  <c r="F221" i="163"/>
  <c r="D221" i="163"/>
  <c r="E221" i="163" s="1"/>
  <c r="B221" i="163"/>
  <c r="J220" i="163"/>
  <c r="H220" i="163"/>
  <c r="F220" i="163"/>
  <c r="D220" i="163"/>
  <c r="E220" i="163" s="1"/>
  <c r="B220" i="163"/>
  <c r="J219" i="163"/>
  <c r="H219" i="163"/>
  <c r="F219" i="163"/>
  <c r="D219" i="163"/>
  <c r="E219" i="163" s="1"/>
  <c r="B219" i="163"/>
  <c r="J218" i="163"/>
  <c r="H218" i="163"/>
  <c r="F218" i="163"/>
  <c r="D218" i="163"/>
  <c r="E218" i="163" s="1"/>
  <c r="B218" i="163"/>
  <c r="J217" i="163"/>
  <c r="H217" i="163"/>
  <c r="F217" i="163"/>
  <c r="D217" i="163"/>
  <c r="E217" i="163" s="1"/>
  <c r="B217" i="163"/>
  <c r="J216" i="163"/>
  <c r="H216" i="163"/>
  <c r="F216" i="163"/>
  <c r="D216" i="163"/>
  <c r="E216" i="163" s="1"/>
  <c r="B216" i="163"/>
  <c r="J215" i="163"/>
  <c r="H215" i="163"/>
  <c r="F215" i="163"/>
  <c r="D215" i="163"/>
  <c r="E215" i="163" s="1"/>
  <c r="B215" i="163"/>
  <c r="J214" i="163"/>
  <c r="H214" i="163"/>
  <c r="F214" i="163"/>
  <c r="D214" i="163"/>
  <c r="E214" i="163" s="1"/>
  <c r="B214" i="163"/>
  <c r="J213" i="163"/>
  <c r="H213" i="163"/>
  <c r="F213" i="163"/>
  <c r="D213" i="163"/>
  <c r="E213" i="163" s="1"/>
  <c r="B213" i="163"/>
  <c r="J212" i="163"/>
  <c r="H212" i="163"/>
  <c r="F212" i="163"/>
  <c r="D212" i="163"/>
  <c r="E212" i="163" s="1"/>
  <c r="B212" i="163"/>
  <c r="J211" i="163"/>
  <c r="H211" i="163"/>
  <c r="F211" i="163"/>
  <c r="D211" i="163"/>
  <c r="E211" i="163" s="1"/>
  <c r="B211" i="163"/>
  <c r="J210" i="163"/>
  <c r="H210" i="163"/>
  <c r="F210" i="163"/>
  <c r="D210" i="163"/>
  <c r="E210" i="163" s="1"/>
  <c r="B210" i="163"/>
  <c r="J209" i="163"/>
  <c r="H209" i="163"/>
  <c r="F209" i="163"/>
  <c r="D209" i="163"/>
  <c r="E209" i="163" s="1"/>
  <c r="B209" i="163"/>
  <c r="J208" i="163"/>
  <c r="H208" i="163"/>
  <c r="F208" i="163"/>
  <c r="D208" i="163"/>
  <c r="E208" i="163" s="1"/>
  <c r="B208" i="163"/>
  <c r="J207" i="163"/>
  <c r="H207" i="163"/>
  <c r="F207" i="163"/>
  <c r="D207" i="163"/>
  <c r="E207" i="163" s="1"/>
  <c r="B207" i="163"/>
  <c r="J206" i="163"/>
  <c r="H206" i="163"/>
  <c r="F206" i="163"/>
  <c r="D206" i="163"/>
  <c r="E206" i="163" s="1"/>
  <c r="B206" i="163"/>
  <c r="J205" i="163"/>
  <c r="H205" i="163"/>
  <c r="F205" i="163"/>
  <c r="D205" i="163"/>
  <c r="E205" i="163" s="1"/>
  <c r="B205" i="163"/>
  <c r="J204" i="163"/>
  <c r="H204" i="163"/>
  <c r="F204" i="163"/>
  <c r="D204" i="163"/>
  <c r="E204" i="163" s="1"/>
  <c r="B204" i="163"/>
  <c r="J203" i="163"/>
  <c r="H203" i="163"/>
  <c r="F203" i="163"/>
  <c r="D203" i="163"/>
  <c r="E203" i="163" s="1"/>
  <c r="B203" i="163"/>
  <c r="J202" i="163"/>
  <c r="H202" i="163"/>
  <c r="F202" i="163"/>
  <c r="D202" i="163"/>
  <c r="E202" i="163" s="1"/>
  <c r="B202" i="163"/>
  <c r="J201" i="163"/>
  <c r="H201" i="163"/>
  <c r="F201" i="163"/>
  <c r="D201" i="163"/>
  <c r="E201" i="163" s="1"/>
  <c r="B201" i="163"/>
  <c r="J200" i="163"/>
  <c r="H200" i="163"/>
  <c r="F200" i="163"/>
  <c r="D200" i="163"/>
  <c r="E200" i="163" s="1"/>
  <c r="B200" i="163"/>
  <c r="J199" i="163"/>
  <c r="H199" i="163"/>
  <c r="F199" i="163"/>
  <c r="D199" i="163"/>
  <c r="E199" i="163" s="1"/>
  <c r="B199" i="163"/>
  <c r="J198" i="163"/>
  <c r="H198" i="163"/>
  <c r="F198" i="163"/>
  <c r="D198" i="163"/>
  <c r="E198" i="163" s="1"/>
  <c r="B198" i="163"/>
  <c r="J197" i="163"/>
  <c r="H197" i="163"/>
  <c r="F197" i="163"/>
  <c r="D197" i="163"/>
  <c r="E197" i="163" s="1"/>
  <c r="B197" i="163"/>
  <c r="J196" i="163"/>
  <c r="H196" i="163"/>
  <c r="F196" i="163"/>
  <c r="D196" i="163"/>
  <c r="E196" i="163" s="1"/>
  <c r="B196" i="163"/>
  <c r="J195" i="163"/>
  <c r="H195" i="163"/>
  <c r="F195" i="163"/>
  <c r="D195" i="163"/>
  <c r="E195" i="163" s="1"/>
  <c r="B195" i="163"/>
  <c r="J194" i="163"/>
  <c r="H194" i="163"/>
  <c r="F194" i="163"/>
  <c r="D194" i="163"/>
  <c r="E194" i="163" s="1"/>
  <c r="B194" i="163"/>
  <c r="J193" i="163"/>
  <c r="H193" i="163"/>
  <c r="F193" i="163"/>
  <c r="D193" i="163"/>
  <c r="E193" i="163" s="1"/>
  <c r="B193" i="163"/>
  <c r="J192" i="163"/>
  <c r="H192" i="163"/>
  <c r="F192" i="163"/>
  <c r="D192" i="163"/>
  <c r="E192" i="163" s="1"/>
  <c r="B192" i="163"/>
  <c r="J191" i="163"/>
  <c r="H191" i="163"/>
  <c r="F191" i="163"/>
  <c r="D191" i="163"/>
  <c r="E191" i="163" s="1"/>
  <c r="B191" i="163"/>
  <c r="J190" i="163"/>
  <c r="H190" i="163"/>
  <c r="F190" i="163"/>
  <c r="D190" i="163"/>
  <c r="E190" i="163" s="1"/>
  <c r="B190" i="163"/>
  <c r="J189" i="163"/>
  <c r="H189" i="163"/>
  <c r="F189" i="163"/>
  <c r="D189" i="163"/>
  <c r="E189" i="163" s="1"/>
  <c r="B189" i="163"/>
  <c r="J188" i="163"/>
  <c r="H188" i="163"/>
  <c r="F188" i="163"/>
  <c r="D188" i="163"/>
  <c r="E188" i="163" s="1"/>
  <c r="B188" i="163"/>
  <c r="J187" i="163"/>
  <c r="H187" i="163"/>
  <c r="F187" i="163"/>
  <c r="D187" i="163"/>
  <c r="E187" i="163" s="1"/>
  <c r="B187" i="163"/>
  <c r="J186" i="163"/>
  <c r="H186" i="163"/>
  <c r="F186" i="163"/>
  <c r="D186" i="163"/>
  <c r="E186" i="163" s="1"/>
  <c r="B186" i="163"/>
  <c r="J185" i="163"/>
  <c r="H185" i="163"/>
  <c r="F185" i="163"/>
  <c r="D185" i="163"/>
  <c r="E185" i="163" s="1"/>
  <c r="B185" i="163"/>
  <c r="J184" i="163"/>
  <c r="H184" i="163"/>
  <c r="F184" i="163"/>
  <c r="D184" i="163"/>
  <c r="E184" i="163" s="1"/>
  <c r="B184" i="163"/>
  <c r="J183" i="163"/>
  <c r="H183" i="163"/>
  <c r="F183" i="163"/>
  <c r="D183" i="163"/>
  <c r="E183" i="163" s="1"/>
  <c r="B183" i="163"/>
  <c r="J182" i="163"/>
  <c r="H182" i="163"/>
  <c r="F182" i="163"/>
  <c r="D182" i="163"/>
  <c r="E182" i="163" s="1"/>
  <c r="B182" i="163"/>
  <c r="J181" i="163"/>
  <c r="H181" i="163"/>
  <c r="F181" i="163"/>
  <c r="D181" i="163"/>
  <c r="E181" i="163" s="1"/>
  <c r="B181" i="163"/>
  <c r="J180" i="163"/>
  <c r="H180" i="163"/>
  <c r="F180" i="163"/>
  <c r="D180" i="163"/>
  <c r="E180" i="163" s="1"/>
  <c r="B180" i="163"/>
  <c r="J179" i="163"/>
  <c r="H179" i="163"/>
  <c r="F179" i="163"/>
  <c r="D179" i="163"/>
  <c r="E179" i="163" s="1"/>
  <c r="B179" i="163"/>
  <c r="J178" i="163"/>
  <c r="H178" i="163"/>
  <c r="F178" i="163"/>
  <c r="D178" i="163"/>
  <c r="E178" i="163" s="1"/>
  <c r="B178" i="163"/>
  <c r="J177" i="163"/>
  <c r="H177" i="163"/>
  <c r="F177" i="163"/>
  <c r="D177" i="163"/>
  <c r="E177" i="163" s="1"/>
  <c r="B177" i="163"/>
  <c r="J176" i="163"/>
  <c r="H176" i="163"/>
  <c r="F176" i="163"/>
  <c r="D176" i="163"/>
  <c r="E176" i="163" s="1"/>
  <c r="B176" i="163"/>
  <c r="J175" i="163"/>
  <c r="H175" i="163"/>
  <c r="F175" i="163"/>
  <c r="D175" i="163"/>
  <c r="E175" i="163" s="1"/>
  <c r="B175" i="163"/>
  <c r="J174" i="163"/>
  <c r="H174" i="163"/>
  <c r="F174" i="163"/>
  <c r="D174" i="163"/>
  <c r="E174" i="163" s="1"/>
  <c r="B174" i="163"/>
  <c r="J173" i="163"/>
  <c r="H173" i="163"/>
  <c r="F173" i="163"/>
  <c r="D173" i="163"/>
  <c r="E173" i="163" s="1"/>
  <c r="B173" i="163"/>
  <c r="J172" i="163"/>
  <c r="H172" i="163"/>
  <c r="F172" i="163"/>
  <c r="D172" i="163"/>
  <c r="E172" i="163" s="1"/>
  <c r="B172" i="163"/>
  <c r="J171" i="163"/>
  <c r="H171" i="163"/>
  <c r="F171" i="163"/>
  <c r="D171" i="163"/>
  <c r="E171" i="163" s="1"/>
  <c r="B171" i="163"/>
  <c r="J170" i="163"/>
  <c r="H170" i="163"/>
  <c r="F170" i="163"/>
  <c r="D170" i="163"/>
  <c r="E170" i="163" s="1"/>
  <c r="B170" i="163"/>
  <c r="J169" i="163"/>
  <c r="H169" i="163"/>
  <c r="F169" i="163"/>
  <c r="D169" i="163"/>
  <c r="E169" i="163" s="1"/>
  <c r="B169" i="163"/>
  <c r="J168" i="163"/>
  <c r="H168" i="163"/>
  <c r="F168" i="163"/>
  <c r="D168" i="163"/>
  <c r="E168" i="163" s="1"/>
  <c r="B168" i="163"/>
  <c r="J167" i="163"/>
  <c r="H167" i="163"/>
  <c r="F167" i="163"/>
  <c r="D167" i="163"/>
  <c r="E167" i="163" s="1"/>
  <c r="B167" i="163"/>
  <c r="J166" i="163"/>
  <c r="H166" i="163"/>
  <c r="F166" i="163"/>
  <c r="D166" i="163"/>
  <c r="E166" i="163" s="1"/>
  <c r="B166" i="163"/>
  <c r="J165" i="163"/>
  <c r="H165" i="163"/>
  <c r="F165" i="163"/>
  <c r="D165" i="163"/>
  <c r="E165" i="163" s="1"/>
  <c r="B165" i="163"/>
  <c r="J164" i="163"/>
  <c r="H164" i="163"/>
  <c r="F164" i="163"/>
  <c r="D164" i="163"/>
  <c r="E164" i="163" s="1"/>
  <c r="B164" i="163"/>
  <c r="J163" i="163"/>
  <c r="H163" i="163"/>
  <c r="F163" i="163"/>
  <c r="D163" i="163"/>
  <c r="E163" i="163" s="1"/>
  <c r="B163" i="163"/>
  <c r="J162" i="163"/>
  <c r="H162" i="163"/>
  <c r="F162" i="163"/>
  <c r="D162" i="163"/>
  <c r="E162" i="163" s="1"/>
  <c r="B162" i="163"/>
  <c r="J161" i="163"/>
  <c r="H161" i="163"/>
  <c r="F161" i="163"/>
  <c r="D161" i="163"/>
  <c r="E161" i="163" s="1"/>
  <c r="B161" i="163"/>
  <c r="J160" i="163"/>
  <c r="H160" i="163"/>
  <c r="F160" i="163"/>
  <c r="D160" i="163"/>
  <c r="E160" i="163" s="1"/>
  <c r="B160" i="163"/>
  <c r="J159" i="163"/>
  <c r="H159" i="163"/>
  <c r="F159" i="163"/>
  <c r="D159" i="163"/>
  <c r="E159" i="163" s="1"/>
  <c r="B159" i="163"/>
  <c r="J158" i="163"/>
  <c r="H158" i="163"/>
  <c r="F158" i="163"/>
  <c r="D158" i="163"/>
  <c r="E158" i="163" s="1"/>
  <c r="B158" i="163"/>
  <c r="J157" i="163"/>
  <c r="H157" i="163"/>
  <c r="F157" i="163"/>
  <c r="D157" i="163"/>
  <c r="E157" i="163" s="1"/>
  <c r="B157" i="163"/>
  <c r="J156" i="163"/>
  <c r="H156" i="163"/>
  <c r="F156" i="163"/>
  <c r="D156" i="163"/>
  <c r="E156" i="163" s="1"/>
  <c r="B156" i="163"/>
  <c r="J155" i="163"/>
  <c r="H155" i="163"/>
  <c r="F155" i="163"/>
  <c r="D155" i="163"/>
  <c r="E155" i="163" s="1"/>
  <c r="B155" i="163"/>
  <c r="J154" i="163"/>
  <c r="H154" i="163"/>
  <c r="F154" i="163"/>
  <c r="D154" i="163"/>
  <c r="E154" i="163" s="1"/>
  <c r="B154" i="163"/>
  <c r="J153" i="163"/>
  <c r="H153" i="163"/>
  <c r="F153" i="163"/>
  <c r="D153" i="163"/>
  <c r="E153" i="163" s="1"/>
  <c r="B153" i="163"/>
  <c r="J152" i="163"/>
  <c r="H152" i="163"/>
  <c r="F152" i="163"/>
  <c r="D152" i="163"/>
  <c r="E152" i="163" s="1"/>
  <c r="B152" i="163"/>
  <c r="J151" i="163"/>
  <c r="H151" i="163"/>
  <c r="F151" i="163"/>
  <c r="D151" i="163"/>
  <c r="E151" i="163" s="1"/>
  <c r="B151" i="163"/>
  <c r="J150" i="163"/>
  <c r="H150" i="163"/>
  <c r="F150" i="163"/>
  <c r="D150" i="163"/>
  <c r="E150" i="163" s="1"/>
  <c r="B150" i="163"/>
  <c r="J149" i="163"/>
  <c r="H149" i="163"/>
  <c r="F149" i="163"/>
  <c r="D149" i="163"/>
  <c r="E149" i="163" s="1"/>
  <c r="B149" i="163"/>
  <c r="J148" i="163"/>
  <c r="H148" i="163"/>
  <c r="F148" i="163"/>
  <c r="D148" i="163"/>
  <c r="E148" i="163" s="1"/>
  <c r="B148" i="163"/>
  <c r="J147" i="163"/>
  <c r="H147" i="163"/>
  <c r="F147" i="163"/>
  <c r="D147" i="163"/>
  <c r="E147" i="163" s="1"/>
  <c r="B147" i="163"/>
  <c r="J146" i="163"/>
  <c r="H146" i="163"/>
  <c r="F146" i="163"/>
  <c r="D146" i="163"/>
  <c r="E146" i="163" s="1"/>
  <c r="B146" i="163"/>
  <c r="J145" i="163"/>
  <c r="H145" i="163"/>
  <c r="F145" i="163"/>
  <c r="D145" i="163"/>
  <c r="E145" i="163" s="1"/>
  <c r="B145" i="163"/>
  <c r="J144" i="163"/>
  <c r="H144" i="163"/>
  <c r="F144" i="163"/>
  <c r="D144" i="163"/>
  <c r="E144" i="163" s="1"/>
  <c r="B144" i="163"/>
  <c r="J143" i="163"/>
  <c r="H143" i="163"/>
  <c r="F143" i="163"/>
  <c r="D143" i="163"/>
  <c r="E143" i="163" s="1"/>
  <c r="B143" i="163"/>
  <c r="J142" i="163"/>
  <c r="H142" i="163"/>
  <c r="F142" i="163"/>
  <c r="D142" i="163"/>
  <c r="E142" i="163" s="1"/>
  <c r="B142" i="163"/>
  <c r="J141" i="163"/>
  <c r="H141" i="163"/>
  <c r="F141" i="163"/>
  <c r="D141" i="163"/>
  <c r="E141" i="163" s="1"/>
  <c r="B141" i="163"/>
  <c r="J140" i="163"/>
  <c r="H140" i="163"/>
  <c r="F140" i="163"/>
  <c r="D140" i="163"/>
  <c r="E140" i="163" s="1"/>
  <c r="B140" i="163"/>
  <c r="J139" i="163"/>
  <c r="H139" i="163"/>
  <c r="F139" i="163"/>
  <c r="D139" i="163"/>
  <c r="E139" i="163" s="1"/>
  <c r="B139" i="163"/>
  <c r="J138" i="163"/>
  <c r="H138" i="163"/>
  <c r="F138" i="163"/>
  <c r="D138" i="163"/>
  <c r="E138" i="163" s="1"/>
  <c r="B138" i="163"/>
  <c r="J137" i="163"/>
  <c r="H137" i="163"/>
  <c r="F137" i="163"/>
  <c r="D137" i="163"/>
  <c r="E137" i="163" s="1"/>
  <c r="B137" i="163"/>
  <c r="J136" i="163"/>
  <c r="H136" i="163"/>
  <c r="F136" i="163"/>
  <c r="D136" i="163"/>
  <c r="E136" i="163" s="1"/>
  <c r="B136" i="163"/>
  <c r="J135" i="163"/>
  <c r="H135" i="163"/>
  <c r="F135" i="163"/>
  <c r="D135" i="163"/>
  <c r="E135" i="163" s="1"/>
  <c r="B135" i="163"/>
  <c r="J134" i="163"/>
  <c r="H134" i="163"/>
  <c r="F134" i="163"/>
  <c r="D134" i="163"/>
  <c r="E134" i="163" s="1"/>
  <c r="B134" i="163"/>
  <c r="J133" i="163"/>
  <c r="H133" i="163"/>
  <c r="F133" i="163"/>
  <c r="D133" i="163"/>
  <c r="E133" i="163" s="1"/>
  <c r="B133" i="163"/>
  <c r="J132" i="163"/>
  <c r="H132" i="163"/>
  <c r="F132" i="163"/>
  <c r="D132" i="163"/>
  <c r="E132" i="163" s="1"/>
  <c r="B132" i="163"/>
  <c r="J131" i="163"/>
  <c r="H131" i="163"/>
  <c r="F131" i="163"/>
  <c r="D131" i="163"/>
  <c r="E131" i="163" s="1"/>
  <c r="B131" i="163"/>
  <c r="J130" i="163"/>
  <c r="H130" i="163"/>
  <c r="F130" i="163"/>
  <c r="D130" i="163"/>
  <c r="E130" i="163" s="1"/>
  <c r="B130" i="163"/>
  <c r="J129" i="163"/>
  <c r="H129" i="163"/>
  <c r="F129" i="163"/>
  <c r="D129" i="163"/>
  <c r="E129" i="163" s="1"/>
  <c r="B129" i="163"/>
  <c r="J128" i="163"/>
  <c r="H128" i="163"/>
  <c r="F128" i="163"/>
  <c r="D128" i="163"/>
  <c r="E128" i="163" s="1"/>
  <c r="B128" i="163"/>
  <c r="J127" i="163"/>
  <c r="H127" i="163"/>
  <c r="F127" i="163"/>
  <c r="D127" i="163"/>
  <c r="E127" i="163" s="1"/>
  <c r="B127" i="163"/>
  <c r="J126" i="163"/>
  <c r="H126" i="163"/>
  <c r="F126" i="163"/>
  <c r="D126" i="163"/>
  <c r="E126" i="163" s="1"/>
  <c r="B126" i="163"/>
  <c r="J125" i="163"/>
  <c r="H125" i="163"/>
  <c r="F125" i="163"/>
  <c r="D125" i="163"/>
  <c r="E125" i="163" s="1"/>
  <c r="B125" i="163"/>
  <c r="J124" i="163"/>
  <c r="H124" i="163"/>
  <c r="F124" i="163"/>
  <c r="D124" i="163"/>
  <c r="E124" i="163" s="1"/>
  <c r="B124" i="163"/>
  <c r="J123" i="163"/>
  <c r="H123" i="163"/>
  <c r="F123" i="163"/>
  <c r="D123" i="163"/>
  <c r="E123" i="163" s="1"/>
  <c r="B123" i="163"/>
  <c r="J122" i="163"/>
  <c r="H122" i="163"/>
  <c r="F122" i="163"/>
  <c r="D122" i="163"/>
  <c r="E122" i="163" s="1"/>
  <c r="B122" i="163"/>
  <c r="J121" i="163"/>
  <c r="H121" i="163"/>
  <c r="F121" i="163"/>
  <c r="D121" i="163"/>
  <c r="E121" i="163" s="1"/>
  <c r="B121" i="163"/>
  <c r="J120" i="163"/>
  <c r="H120" i="163"/>
  <c r="F120" i="163"/>
  <c r="D120" i="163"/>
  <c r="E120" i="163" s="1"/>
  <c r="B120" i="163"/>
  <c r="J119" i="163"/>
  <c r="H119" i="163"/>
  <c r="F119" i="163"/>
  <c r="D119" i="163"/>
  <c r="E119" i="163" s="1"/>
  <c r="B119" i="163"/>
  <c r="J118" i="163"/>
  <c r="H118" i="163"/>
  <c r="F118" i="163"/>
  <c r="D118" i="163"/>
  <c r="E118" i="163" s="1"/>
  <c r="B118" i="163"/>
  <c r="J117" i="163"/>
  <c r="H117" i="163"/>
  <c r="F117" i="163"/>
  <c r="D117" i="163"/>
  <c r="E117" i="163" s="1"/>
  <c r="B117" i="163"/>
  <c r="J116" i="163"/>
  <c r="H116" i="163"/>
  <c r="F116" i="163"/>
  <c r="D116" i="163"/>
  <c r="E116" i="163" s="1"/>
  <c r="B116" i="163"/>
  <c r="J115" i="163"/>
  <c r="H115" i="163"/>
  <c r="F115" i="163"/>
  <c r="D115" i="163"/>
  <c r="E115" i="163" s="1"/>
  <c r="B115" i="163"/>
  <c r="J114" i="163"/>
  <c r="H114" i="163"/>
  <c r="F114" i="163"/>
  <c r="D114" i="163"/>
  <c r="E114" i="163" s="1"/>
  <c r="B114" i="163"/>
  <c r="J113" i="163"/>
  <c r="H113" i="163"/>
  <c r="F113" i="163"/>
  <c r="D113" i="163"/>
  <c r="E113" i="163" s="1"/>
  <c r="B113" i="163"/>
  <c r="J112" i="163"/>
  <c r="H112" i="163"/>
  <c r="F112" i="163"/>
  <c r="D112" i="163"/>
  <c r="E112" i="163" s="1"/>
  <c r="B112" i="163"/>
  <c r="J111" i="163"/>
  <c r="H111" i="163"/>
  <c r="F111" i="163"/>
  <c r="D111" i="163"/>
  <c r="E111" i="163" s="1"/>
  <c r="B111" i="163"/>
  <c r="J110" i="163"/>
  <c r="H110" i="163"/>
  <c r="F110" i="163"/>
  <c r="D110" i="163"/>
  <c r="E110" i="163" s="1"/>
  <c r="B110" i="163"/>
  <c r="J109" i="163"/>
  <c r="H109" i="163"/>
  <c r="F109" i="163"/>
  <c r="D109" i="163"/>
  <c r="E109" i="163" s="1"/>
  <c r="B109" i="163"/>
  <c r="J108" i="163"/>
  <c r="H108" i="163"/>
  <c r="F108" i="163"/>
  <c r="D108" i="163"/>
  <c r="E108" i="163" s="1"/>
  <c r="B108" i="163"/>
  <c r="J107" i="163"/>
  <c r="H107" i="163"/>
  <c r="F107" i="163"/>
  <c r="D107" i="163"/>
  <c r="E107" i="163" s="1"/>
  <c r="B107" i="163"/>
  <c r="J106" i="163"/>
  <c r="H106" i="163"/>
  <c r="F106" i="163"/>
  <c r="D106" i="163"/>
  <c r="E106" i="163" s="1"/>
  <c r="B106" i="163"/>
  <c r="J105" i="163"/>
  <c r="H105" i="163"/>
  <c r="F105" i="163"/>
  <c r="D105" i="163"/>
  <c r="E105" i="163" s="1"/>
  <c r="B105" i="163"/>
  <c r="J104" i="163"/>
  <c r="B104" i="163"/>
  <c r="J103" i="163"/>
  <c r="B103" i="163"/>
  <c r="J102" i="163"/>
  <c r="B102" i="163"/>
  <c r="J101" i="163"/>
  <c r="B101" i="163"/>
  <c r="J100" i="163"/>
  <c r="B100" i="163"/>
  <c r="J99" i="163"/>
  <c r="B99" i="163"/>
  <c r="J98" i="163"/>
  <c r="B98" i="163"/>
  <c r="J97" i="163"/>
  <c r="B97" i="163"/>
  <c r="J96" i="163"/>
  <c r="B96" i="163"/>
  <c r="J95" i="163"/>
  <c r="B95" i="163"/>
  <c r="J94" i="163"/>
  <c r="B94" i="163"/>
  <c r="J93" i="163"/>
  <c r="B93" i="163"/>
  <c r="J92" i="163"/>
  <c r="B92" i="163"/>
  <c r="J91" i="163"/>
  <c r="B91" i="163"/>
  <c r="J90" i="163"/>
  <c r="B90" i="163"/>
  <c r="J89" i="163"/>
  <c r="B89" i="163"/>
  <c r="J88" i="163"/>
  <c r="B88" i="163"/>
  <c r="J87" i="163"/>
  <c r="B87" i="163"/>
  <c r="J86" i="163"/>
  <c r="B86" i="163"/>
  <c r="J85" i="163"/>
  <c r="B85" i="163"/>
  <c r="J84" i="163"/>
  <c r="B84" i="163"/>
  <c r="J83" i="163"/>
  <c r="B83" i="163"/>
  <c r="J82" i="163"/>
  <c r="B82" i="163"/>
  <c r="J81" i="163"/>
  <c r="B81" i="163"/>
  <c r="J80" i="163"/>
  <c r="B80" i="163"/>
  <c r="J79" i="163"/>
  <c r="B79" i="163"/>
  <c r="J78" i="163"/>
  <c r="B78" i="163"/>
  <c r="J77" i="163"/>
  <c r="B77" i="163"/>
  <c r="J76" i="163"/>
  <c r="B76" i="163"/>
  <c r="J75" i="163"/>
  <c r="B75" i="163"/>
  <c r="J74" i="163"/>
  <c r="B74" i="163"/>
  <c r="J73" i="163"/>
  <c r="B73" i="163"/>
  <c r="J72" i="163"/>
  <c r="B72" i="163"/>
  <c r="J71" i="163"/>
  <c r="B71" i="163"/>
  <c r="J70" i="163"/>
  <c r="B70" i="163"/>
  <c r="J69" i="163"/>
  <c r="B69" i="163"/>
  <c r="J68" i="163"/>
  <c r="B68" i="163"/>
  <c r="J67" i="163"/>
  <c r="B67" i="163"/>
  <c r="J66" i="163"/>
  <c r="B66" i="163"/>
  <c r="J65" i="163"/>
  <c r="B65" i="163"/>
  <c r="J64" i="163"/>
  <c r="B64" i="163"/>
  <c r="J63" i="163"/>
  <c r="B63" i="163"/>
  <c r="J62" i="163"/>
  <c r="B62" i="163"/>
  <c r="J61" i="163"/>
  <c r="B61" i="163"/>
  <c r="J60" i="163"/>
  <c r="B60" i="163"/>
  <c r="J59" i="163"/>
  <c r="B59" i="163"/>
  <c r="J58" i="163"/>
  <c r="B58" i="163"/>
  <c r="J57" i="163"/>
  <c r="B57" i="163"/>
  <c r="J56" i="163"/>
  <c r="B56" i="163"/>
  <c r="J55" i="163"/>
  <c r="B55" i="163"/>
  <c r="J54" i="163"/>
  <c r="B54" i="163"/>
  <c r="J53" i="163"/>
  <c r="B53" i="163"/>
  <c r="J52" i="163"/>
  <c r="B52" i="163"/>
  <c r="J51" i="163"/>
  <c r="B51" i="163"/>
  <c r="J50" i="163"/>
  <c r="B50" i="163"/>
  <c r="J49" i="163"/>
  <c r="B49" i="163"/>
  <c r="J48" i="163"/>
  <c r="D48" i="163"/>
  <c r="E48" i="163" s="1"/>
  <c r="B48" i="163"/>
  <c r="J47" i="163"/>
  <c r="H47" i="163"/>
  <c r="F47" i="163"/>
  <c r="D47" i="163"/>
  <c r="E47" i="163" s="1"/>
  <c r="B47" i="163"/>
  <c r="J46" i="163"/>
  <c r="H46" i="163"/>
  <c r="F46" i="163"/>
  <c r="D46" i="163"/>
  <c r="E46" i="163" s="1"/>
  <c r="B46" i="163"/>
  <c r="J45" i="163"/>
  <c r="H45" i="163"/>
  <c r="F45" i="163"/>
  <c r="D45" i="163"/>
  <c r="E45" i="163" s="1"/>
  <c r="B45" i="163"/>
  <c r="J44" i="163"/>
  <c r="H44" i="163"/>
  <c r="F44" i="163"/>
  <c r="D44" i="163"/>
  <c r="E44" i="163" s="1"/>
  <c r="B44" i="163"/>
  <c r="J43" i="163"/>
  <c r="H43" i="163"/>
  <c r="F43" i="163"/>
  <c r="D43" i="163"/>
  <c r="E43" i="163" s="1"/>
  <c r="B43" i="163"/>
  <c r="J42" i="163"/>
  <c r="H42" i="163"/>
  <c r="F42" i="163"/>
  <c r="D42" i="163"/>
  <c r="E42" i="163" s="1"/>
  <c r="B42" i="163"/>
  <c r="J41" i="163"/>
  <c r="H41" i="163"/>
  <c r="F41" i="163"/>
  <c r="D41" i="163"/>
  <c r="E41" i="163" s="1"/>
  <c r="B41" i="163"/>
  <c r="J40" i="163"/>
  <c r="H40" i="163"/>
  <c r="F40" i="163"/>
  <c r="D40" i="163"/>
  <c r="E40" i="163" s="1"/>
  <c r="B40" i="163"/>
  <c r="J39" i="163"/>
  <c r="H39" i="163"/>
  <c r="F39" i="163"/>
  <c r="D39" i="163"/>
  <c r="E39" i="163" s="1"/>
  <c r="B39" i="163"/>
  <c r="J38" i="163"/>
  <c r="H38" i="163"/>
  <c r="F38" i="163"/>
  <c r="D38" i="163"/>
  <c r="E38" i="163" s="1"/>
  <c r="B38" i="163"/>
  <c r="J37" i="163"/>
  <c r="H37" i="163"/>
  <c r="F37" i="163"/>
  <c r="D37" i="163"/>
  <c r="E37" i="163" s="1"/>
  <c r="B37" i="163"/>
  <c r="J36" i="163"/>
  <c r="H36" i="163"/>
  <c r="F36" i="163"/>
  <c r="D36" i="163"/>
  <c r="E36" i="163" s="1"/>
  <c r="B36" i="163"/>
  <c r="J35" i="163"/>
  <c r="H35" i="163"/>
  <c r="F35" i="163"/>
  <c r="D35" i="163"/>
  <c r="E35" i="163" s="1"/>
  <c r="B35" i="163"/>
  <c r="J34" i="163"/>
  <c r="H34" i="163"/>
  <c r="F34" i="163"/>
  <c r="D34" i="163"/>
  <c r="E34" i="163" s="1"/>
  <c r="B34" i="163"/>
  <c r="J33" i="163"/>
  <c r="H33" i="163"/>
  <c r="F33" i="163"/>
  <c r="D33" i="163"/>
  <c r="E33" i="163" s="1"/>
  <c r="B33" i="163"/>
  <c r="K32" i="163"/>
  <c r="L32" i="163" s="1"/>
  <c r="J32" i="163"/>
  <c r="H32" i="163"/>
  <c r="F32" i="163"/>
  <c r="D32" i="163"/>
  <c r="E32" i="163" s="1"/>
  <c r="B32" i="163"/>
  <c r="J31" i="163"/>
  <c r="H31" i="163"/>
  <c r="F31" i="163"/>
  <c r="D31" i="163"/>
  <c r="E31" i="163" s="1"/>
  <c r="B31" i="163"/>
  <c r="J30" i="163"/>
  <c r="H30" i="163"/>
  <c r="G30" i="163"/>
  <c r="F30" i="163"/>
  <c r="D30" i="163"/>
  <c r="E30" i="163" s="1"/>
  <c r="B30" i="163"/>
  <c r="L29" i="163"/>
  <c r="F29" i="163"/>
  <c r="D25" i="163"/>
  <c r="D24" i="163"/>
  <c r="D13" i="163" a="1"/>
  <c r="D13" i="163" s="1"/>
  <c r="M12" i="163"/>
  <c r="C7" i="162"/>
  <c r="E14" i="162" s="1"/>
  <c r="C6" i="162"/>
  <c r="C4" i="162"/>
  <c r="A1" i="162"/>
  <c r="B83" i="161"/>
  <c r="K79" i="161"/>
  <c r="J77" i="161"/>
  <c r="B52" i="161"/>
  <c r="C47" i="161"/>
  <c r="B35" i="161"/>
  <c r="C21" i="161"/>
  <c r="B69" i="161" s="1"/>
  <c r="B18" i="161"/>
  <c r="E6" i="161"/>
  <c r="E5" i="161"/>
  <c r="C5" i="162" s="1"/>
  <c r="E3" i="161"/>
  <c r="E4" i="161" s="1"/>
  <c r="E2" i="161"/>
  <c r="C3" i="162" s="1"/>
  <c r="J1241" i="160"/>
  <c r="H1241" i="160"/>
  <c r="F1241" i="160"/>
  <c r="D1241" i="160"/>
  <c r="E1241" i="160" s="1"/>
  <c r="B1241" i="160"/>
  <c r="J1240" i="160"/>
  <c r="H1240" i="160"/>
  <c r="F1240" i="160"/>
  <c r="D1240" i="160"/>
  <c r="E1240" i="160" s="1"/>
  <c r="B1240" i="160"/>
  <c r="J1239" i="160"/>
  <c r="H1239" i="160"/>
  <c r="F1239" i="160"/>
  <c r="D1239" i="160"/>
  <c r="E1239" i="160" s="1"/>
  <c r="B1239" i="160"/>
  <c r="J1238" i="160"/>
  <c r="H1238" i="160"/>
  <c r="F1238" i="160"/>
  <c r="D1238" i="160"/>
  <c r="E1238" i="160" s="1"/>
  <c r="B1238" i="160"/>
  <c r="J1237" i="160"/>
  <c r="H1237" i="160"/>
  <c r="F1237" i="160"/>
  <c r="D1237" i="160"/>
  <c r="E1237" i="160" s="1"/>
  <c r="B1237" i="160"/>
  <c r="J1236" i="160"/>
  <c r="H1236" i="160"/>
  <c r="F1236" i="160"/>
  <c r="D1236" i="160"/>
  <c r="E1236" i="160" s="1"/>
  <c r="B1236" i="160"/>
  <c r="J1235" i="160"/>
  <c r="H1235" i="160"/>
  <c r="F1235" i="160"/>
  <c r="D1235" i="160"/>
  <c r="E1235" i="160" s="1"/>
  <c r="B1235" i="160"/>
  <c r="J1234" i="160"/>
  <c r="H1234" i="160"/>
  <c r="F1234" i="160"/>
  <c r="D1234" i="160"/>
  <c r="E1234" i="160" s="1"/>
  <c r="B1234" i="160"/>
  <c r="J1233" i="160"/>
  <c r="H1233" i="160"/>
  <c r="F1233" i="160"/>
  <c r="D1233" i="160"/>
  <c r="E1233" i="160" s="1"/>
  <c r="B1233" i="160"/>
  <c r="J1232" i="160"/>
  <c r="H1232" i="160"/>
  <c r="F1232" i="160"/>
  <c r="D1232" i="160"/>
  <c r="E1232" i="160" s="1"/>
  <c r="B1232" i="160"/>
  <c r="J1231" i="160"/>
  <c r="H1231" i="160"/>
  <c r="F1231" i="160"/>
  <c r="D1231" i="160"/>
  <c r="E1231" i="160" s="1"/>
  <c r="B1231" i="160"/>
  <c r="J1230" i="160"/>
  <c r="H1230" i="160"/>
  <c r="F1230" i="160"/>
  <c r="D1230" i="160"/>
  <c r="E1230" i="160" s="1"/>
  <c r="B1230" i="160"/>
  <c r="J1229" i="160"/>
  <c r="H1229" i="160"/>
  <c r="F1229" i="160"/>
  <c r="D1229" i="160"/>
  <c r="E1229" i="160" s="1"/>
  <c r="B1229" i="160"/>
  <c r="J1228" i="160"/>
  <c r="H1228" i="160"/>
  <c r="F1228" i="160"/>
  <c r="D1228" i="160"/>
  <c r="E1228" i="160" s="1"/>
  <c r="B1228" i="160"/>
  <c r="J1227" i="160"/>
  <c r="H1227" i="160"/>
  <c r="F1227" i="160"/>
  <c r="D1227" i="160"/>
  <c r="E1227" i="160" s="1"/>
  <c r="B1227" i="160"/>
  <c r="J1226" i="160"/>
  <c r="H1226" i="160"/>
  <c r="F1226" i="160"/>
  <c r="D1226" i="160"/>
  <c r="E1226" i="160" s="1"/>
  <c r="B1226" i="160"/>
  <c r="J1225" i="160"/>
  <c r="H1225" i="160"/>
  <c r="F1225" i="160"/>
  <c r="D1225" i="160"/>
  <c r="E1225" i="160" s="1"/>
  <c r="B1225" i="160"/>
  <c r="J1224" i="160"/>
  <c r="H1224" i="160"/>
  <c r="F1224" i="160"/>
  <c r="D1224" i="160"/>
  <c r="E1224" i="160" s="1"/>
  <c r="B1224" i="160"/>
  <c r="J1223" i="160"/>
  <c r="H1223" i="160"/>
  <c r="F1223" i="160"/>
  <c r="D1223" i="160"/>
  <c r="E1223" i="160" s="1"/>
  <c r="B1223" i="160"/>
  <c r="J1222" i="160"/>
  <c r="H1222" i="160"/>
  <c r="F1222" i="160"/>
  <c r="D1222" i="160"/>
  <c r="E1222" i="160" s="1"/>
  <c r="B1222" i="160"/>
  <c r="J1221" i="160"/>
  <c r="H1221" i="160"/>
  <c r="F1221" i="160"/>
  <c r="D1221" i="160"/>
  <c r="E1221" i="160" s="1"/>
  <c r="B1221" i="160"/>
  <c r="J1220" i="160"/>
  <c r="H1220" i="160"/>
  <c r="F1220" i="160"/>
  <c r="D1220" i="160"/>
  <c r="E1220" i="160" s="1"/>
  <c r="B1220" i="160"/>
  <c r="J1219" i="160"/>
  <c r="H1219" i="160"/>
  <c r="F1219" i="160"/>
  <c r="D1219" i="160"/>
  <c r="E1219" i="160" s="1"/>
  <c r="B1219" i="160"/>
  <c r="J1218" i="160"/>
  <c r="H1218" i="160"/>
  <c r="F1218" i="160"/>
  <c r="D1218" i="160"/>
  <c r="E1218" i="160" s="1"/>
  <c r="B1218" i="160"/>
  <c r="J1217" i="160"/>
  <c r="H1217" i="160"/>
  <c r="F1217" i="160"/>
  <c r="D1217" i="160"/>
  <c r="E1217" i="160" s="1"/>
  <c r="B1217" i="160"/>
  <c r="J1216" i="160"/>
  <c r="H1216" i="160"/>
  <c r="F1216" i="160"/>
  <c r="D1216" i="160"/>
  <c r="E1216" i="160" s="1"/>
  <c r="B1216" i="160"/>
  <c r="J1215" i="160"/>
  <c r="H1215" i="160"/>
  <c r="F1215" i="160"/>
  <c r="D1215" i="160"/>
  <c r="E1215" i="160" s="1"/>
  <c r="B1215" i="160"/>
  <c r="J1214" i="160"/>
  <c r="H1214" i="160"/>
  <c r="F1214" i="160"/>
  <c r="D1214" i="160"/>
  <c r="E1214" i="160" s="1"/>
  <c r="B1214" i="160"/>
  <c r="J1213" i="160"/>
  <c r="H1213" i="160"/>
  <c r="F1213" i="160"/>
  <c r="D1213" i="160"/>
  <c r="E1213" i="160" s="1"/>
  <c r="B1213" i="160"/>
  <c r="J1212" i="160"/>
  <c r="H1212" i="160"/>
  <c r="F1212" i="160"/>
  <c r="D1212" i="160"/>
  <c r="E1212" i="160" s="1"/>
  <c r="B1212" i="160"/>
  <c r="J1211" i="160"/>
  <c r="H1211" i="160"/>
  <c r="F1211" i="160"/>
  <c r="D1211" i="160"/>
  <c r="E1211" i="160" s="1"/>
  <c r="B1211" i="160"/>
  <c r="J1210" i="160"/>
  <c r="H1210" i="160"/>
  <c r="F1210" i="160"/>
  <c r="D1210" i="160"/>
  <c r="E1210" i="160" s="1"/>
  <c r="B1210" i="160"/>
  <c r="J1209" i="160"/>
  <c r="H1209" i="160"/>
  <c r="F1209" i="160"/>
  <c r="D1209" i="160"/>
  <c r="E1209" i="160" s="1"/>
  <c r="B1209" i="160"/>
  <c r="J1208" i="160"/>
  <c r="H1208" i="160"/>
  <c r="F1208" i="160"/>
  <c r="D1208" i="160"/>
  <c r="E1208" i="160" s="1"/>
  <c r="B1208" i="160"/>
  <c r="J1207" i="160"/>
  <c r="H1207" i="160"/>
  <c r="F1207" i="160"/>
  <c r="D1207" i="160"/>
  <c r="E1207" i="160" s="1"/>
  <c r="B1207" i="160"/>
  <c r="J1206" i="160"/>
  <c r="H1206" i="160"/>
  <c r="F1206" i="160"/>
  <c r="D1206" i="160"/>
  <c r="E1206" i="160" s="1"/>
  <c r="B1206" i="160"/>
  <c r="J1205" i="160"/>
  <c r="H1205" i="160"/>
  <c r="F1205" i="160"/>
  <c r="D1205" i="160"/>
  <c r="E1205" i="160" s="1"/>
  <c r="B1205" i="160"/>
  <c r="J1204" i="160"/>
  <c r="H1204" i="160"/>
  <c r="F1204" i="160"/>
  <c r="D1204" i="160"/>
  <c r="E1204" i="160" s="1"/>
  <c r="B1204" i="160"/>
  <c r="J1203" i="160"/>
  <c r="H1203" i="160"/>
  <c r="F1203" i="160"/>
  <c r="D1203" i="160"/>
  <c r="E1203" i="160" s="1"/>
  <c r="B1203" i="160"/>
  <c r="J1202" i="160"/>
  <c r="H1202" i="160"/>
  <c r="F1202" i="160"/>
  <c r="D1202" i="160"/>
  <c r="E1202" i="160" s="1"/>
  <c r="B1202" i="160"/>
  <c r="J1201" i="160"/>
  <c r="H1201" i="160"/>
  <c r="F1201" i="160"/>
  <c r="D1201" i="160"/>
  <c r="E1201" i="160" s="1"/>
  <c r="B1201" i="160"/>
  <c r="J1200" i="160"/>
  <c r="H1200" i="160"/>
  <c r="F1200" i="160"/>
  <c r="D1200" i="160"/>
  <c r="E1200" i="160" s="1"/>
  <c r="B1200" i="160"/>
  <c r="J1199" i="160"/>
  <c r="H1199" i="160"/>
  <c r="F1199" i="160"/>
  <c r="D1199" i="160"/>
  <c r="E1199" i="160" s="1"/>
  <c r="B1199" i="160"/>
  <c r="J1198" i="160"/>
  <c r="H1198" i="160"/>
  <c r="F1198" i="160"/>
  <c r="D1198" i="160"/>
  <c r="E1198" i="160" s="1"/>
  <c r="B1198" i="160"/>
  <c r="J1197" i="160"/>
  <c r="H1197" i="160"/>
  <c r="F1197" i="160"/>
  <c r="D1197" i="160"/>
  <c r="E1197" i="160" s="1"/>
  <c r="B1197" i="160"/>
  <c r="J1196" i="160"/>
  <c r="H1196" i="160"/>
  <c r="F1196" i="160"/>
  <c r="D1196" i="160"/>
  <c r="E1196" i="160" s="1"/>
  <c r="B1196" i="160"/>
  <c r="J1195" i="160"/>
  <c r="H1195" i="160"/>
  <c r="F1195" i="160"/>
  <c r="D1195" i="160"/>
  <c r="E1195" i="160" s="1"/>
  <c r="B1195" i="160"/>
  <c r="J1194" i="160"/>
  <c r="H1194" i="160"/>
  <c r="F1194" i="160"/>
  <c r="D1194" i="160"/>
  <c r="E1194" i="160" s="1"/>
  <c r="B1194" i="160"/>
  <c r="J1193" i="160"/>
  <c r="H1193" i="160"/>
  <c r="F1193" i="160"/>
  <c r="D1193" i="160"/>
  <c r="E1193" i="160" s="1"/>
  <c r="B1193" i="160"/>
  <c r="J1192" i="160"/>
  <c r="H1192" i="160"/>
  <c r="F1192" i="160"/>
  <c r="D1192" i="160"/>
  <c r="E1192" i="160" s="1"/>
  <c r="B1192" i="160"/>
  <c r="J1191" i="160"/>
  <c r="H1191" i="160"/>
  <c r="F1191" i="160"/>
  <c r="D1191" i="160"/>
  <c r="E1191" i="160" s="1"/>
  <c r="B1191" i="160"/>
  <c r="J1190" i="160"/>
  <c r="H1190" i="160"/>
  <c r="F1190" i="160"/>
  <c r="D1190" i="160"/>
  <c r="E1190" i="160" s="1"/>
  <c r="B1190" i="160"/>
  <c r="J1189" i="160"/>
  <c r="H1189" i="160"/>
  <c r="F1189" i="160"/>
  <c r="D1189" i="160"/>
  <c r="E1189" i="160" s="1"/>
  <c r="B1189" i="160"/>
  <c r="J1188" i="160"/>
  <c r="H1188" i="160"/>
  <c r="F1188" i="160"/>
  <c r="D1188" i="160"/>
  <c r="E1188" i="160" s="1"/>
  <c r="B1188" i="160"/>
  <c r="J1187" i="160"/>
  <c r="H1187" i="160"/>
  <c r="F1187" i="160"/>
  <c r="D1187" i="160"/>
  <c r="E1187" i="160" s="1"/>
  <c r="B1187" i="160"/>
  <c r="J1186" i="160"/>
  <c r="H1186" i="160"/>
  <c r="F1186" i="160"/>
  <c r="D1186" i="160"/>
  <c r="E1186" i="160" s="1"/>
  <c r="B1186" i="160"/>
  <c r="J1185" i="160"/>
  <c r="H1185" i="160"/>
  <c r="F1185" i="160"/>
  <c r="D1185" i="160"/>
  <c r="E1185" i="160" s="1"/>
  <c r="B1185" i="160"/>
  <c r="J1184" i="160"/>
  <c r="H1184" i="160"/>
  <c r="F1184" i="160"/>
  <c r="D1184" i="160"/>
  <c r="E1184" i="160" s="1"/>
  <c r="B1184" i="160"/>
  <c r="J1183" i="160"/>
  <c r="H1183" i="160"/>
  <c r="F1183" i="160"/>
  <c r="D1183" i="160"/>
  <c r="E1183" i="160" s="1"/>
  <c r="B1183" i="160"/>
  <c r="J1182" i="160"/>
  <c r="H1182" i="160"/>
  <c r="F1182" i="160"/>
  <c r="D1182" i="160"/>
  <c r="E1182" i="160" s="1"/>
  <c r="B1182" i="160"/>
  <c r="J1181" i="160"/>
  <c r="H1181" i="160"/>
  <c r="F1181" i="160"/>
  <c r="D1181" i="160"/>
  <c r="E1181" i="160" s="1"/>
  <c r="B1181" i="160"/>
  <c r="J1180" i="160"/>
  <c r="H1180" i="160"/>
  <c r="F1180" i="160"/>
  <c r="D1180" i="160"/>
  <c r="E1180" i="160" s="1"/>
  <c r="B1180" i="160"/>
  <c r="J1179" i="160"/>
  <c r="H1179" i="160"/>
  <c r="F1179" i="160"/>
  <c r="D1179" i="160"/>
  <c r="E1179" i="160" s="1"/>
  <c r="B1179" i="160"/>
  <c r="J1178" i="160"/>
  <c r="H1178" i="160"/>
  <c r="F1178" i="160"/>
  <c r="D1178" i="160"/>
  <c r="E1178" i="160" s="1"/>
  <c r="B1178" i="160"/>
  <c r="J1177" i="160"/>
  <c r="H1177" i="160"/>
  <c r="F1177" i="160"/>
  <c r="D1177" i="160"/>
  <c r="E1177" i="160" s="1"/>
  <c r="B1177" i="160"/>
  <c r="J1176" i="160"/>
  <c r="H1176" i="160"/>
  <c r="F1176" i="160"/>
  <c r="D1176" i="160"/>
  <c r="E1176" i="160" s="1"/>
  <c r="B1176" i="160"/>
  <c r="J1175" i="160"/>
  <c r="H1175" i="160"/>
  <c r="F1175" i="160"/>
  <c r="D1175" i="160"/>
  <c r="E1175" i="160" s="1"/>
  <c r="B1175" i="160"/>
  <c r="J1174" i="160"/>
  <c r="H1174" i="160"/>
  <c r="F1174" i="160"/>
  <c r="D1174" i="160"/>
  <c r="E1174" i="160" s="1"/>
  <c r="B1174" i="160"/>
  <c r="J1173" i="160"/>
  <c r="H1173" i="160"/>
  <c r="F1173" i="160"/>
  <c r="D1173" i="160"/>
  <c r="E1173" i="160" s="1"/>
  <c r="B1173" i="160"/>
  <c r="J1172" i="160"/>
  <c r="H1172" i="160"/>
  <c r="F1172" i="160"/>
  <c r="D1172" i="160"/>
  <c r="E1172" i="160" s="1"/>
  <c r="B1172" i="160"/>
  <c r="J1171" i="160"/>
  <c r="H1171" i="160"/>
  <c r="F1171" i="160"/>
  <c r="D1171" i="160"/>
  <c r="E1171" i="160" s="1"/>
  <c r="B1171" i="160"/>
  <c r="J1170" i="160"/>
  <c r="H1170" i="160"/>
  <c r="F1170" i="160"/>
  <c r="D1170" i="160"/>
  <c r="E1170" i="160" s="1"/>
  <c r="B1170" i="160"/>
  <c r="J1169" i="160"/>
  <c r="H1169" i="160"/>
  <c r="F1169" i="160"/>
  <c r="D1169" i="160"/>
  <c r="E1169" i="160" s="1"/>
  <c r="B1169" i="160"/>
  <c r="J1168" i="160"/>
  <c r="H1168" i="160"/>
  <c r="F1168" i="160"/>
  <c r="D1168" i="160"/>
  <c r="E1168" i="160" s="1"/>
  <c r="B1168" i="160"/>
  <c r="J1167" i="160"/>
  <c r="H1167" i="160"/>
  <c r="F1167" i="160"/>
  <c r="D1167" i="160"/>
  <c r="E1167" i="160" s="1"/>
  <c r="B1167" i="160"/>
  <c r="J1166" i="160"/>
  <c r="H1166" i="160"/>
  <c r="F1166" i="160"/>
  <c r="D1166" i="160"/>
  <c r="E1166" i="160" s="1"/>
  <c r="B1166" i="160"/>
  <c r="J1165" i="160"/>
  <c r="H1165" i="160"/>
  <c r="F1165" i="160"/>
  <c r="D1165" i="160"/>
  <c r="E1165" i="160" s="1"/>
  <c r="B1165" i="160"/>
  <c r="J1164" i="160"/>
  <c r="H1164" i="160"/>
  <c r="F1164" i="160"/>
  <c r="D1164" i="160"/>
  <c r="E1164" i="160" s="1"/>
  <c r="B1164" i="160"/>
  <c r="J1163" i="160"/>
  <c r="H1163" i="160"/>
  <c r="F1163" i="160"/>
  <c r="D1163" i="160"/>
  <c r="E1163" i="160" s="1"/>
  <c r="B1163" i="160"/>
  <c r="J1162" i="160"/>
  <c r="H1162" i="160"/>
  <c r="F1162" i="160"/>
  <c r="D1162" i="160"/>
  <c r="E1162" i="160" s="1"/>
  <c r="B1162" i="160"/>
  <c r="J1161" i="160"/>
  <c r="H1161" i="160"/>
  <c r="F1161" i="160"/>
  <c r="D1161" i="160"/>
  <c r="E1161" i="160" s="1"/>
  <c r="B1161" i="160"/>
  <c r="J1160" i="160"/>
  <c r="H1160" i="160"/>
  <c r="F1160" i="160"/>
  <c r="D1160" i="160"/>
  <c r="E1160" i="160" s="1"/>
  <c r="B1160" i="160"/>
  <c r="J1159" i="160"/>
  <c r="H1159" i="160"/>
  <c r="F1159" i="160"/>
  <c r="D1159" i="160"/>
  <c r="E1159" i="160" s="1"/>
  <c r="B1159" i="160"/>
  <c r="J1158" i="160"/>
  <c r="H1158" i="160"/>
  <c r="F1158" i="160"/>
  <c r="D1158" i="160"/>
  <c r="E1158" i="160" s="1"/>
  <c r="B1158" i="160"/>
  <c r="J1157" i="160"/>
  <c r="H1157" i="160"/>
  <c r="F1157" i="160"/>
  <c r="D1157" i="160"/>
  <c r="E1157" i="160" s="1"/>
  <c r="B1157" i="160"/>
  <c r="J1156" i="160"/>
  <c r="H1156" i="160"/>
  <c r="F1156" i="160"/>
  <c r="D1156" i="160"/>
  <c r="E1156" i="160" s="1"/>
  <c r="B1156" i="160"/>
  <c r="J1155" i="160"/>
  <c r="H1155" i="160"/>
  <c r="F1155" i="160"/>
  <c r="D1155" i="160"/>
  <c r="E1155" i="160" s="1"/>
  <c r="B1155" i="160"/>
  <c r="J1154" i="160"/>
  <c r="H1154" i="160"/>
  <c r="F1154" i="160"/>
  <c r="D1154" i="160"/>
  <c r="E1154" i="160" s="1"/>
  <c r="B1154" i="160"/>
  <c r="J1153" i="160"/>
  <c r="H1153" i="160"/>
  <c r="F1153" i="160"/>
  <c r="D1153" i="160"/>
  <c r="E1153" i="160" s="1"/>
  <c r="B1153" i="160"/>
  <c r="J1152" i="160"/>
  <c r="H1152" i="160"/>
  <c r="F1152" i="160"/>
  <c r="D1152" i="160"/>
  <c r="E1152" i="160" s="1"/>
  <c r="B1152" i="160"/>
  <c r="J1151" i="160"/>
  <c r="H1151" i="160"/>
  <c r="F1151" i="160"/>
  <c r="D1151" i="160"/>
  <c r="E1151" i="160" s="1"/>
  <c r="B1151" i="160"/>
  <c r="J1150" i="160"/>
  <c r="H1150" i="160"/>
  <c r="F1150" i="160"/>
  <c r="D1150" i="160"/>
  <c r="E1150" i="160" s="1"/>
  <c r="B1150" i="160"/>
  <c r="J1149" i="160"/>
  <c r="H1149" i="160"/>
  <c r="F1149" i="160"/>
  <c r="D1149" i="160"/>
  <c r="E1149" i="160" s="1"/>
  <c r="B1149" i="160"/>
  <c r="J1148" i="160"/>
  <c r="H1148" i="160"/>
  <c r="F1148" i="160"/>
  <c r="D1148" i="160"/>
  <c r="E1148" i="160" s="1"/>
  <c r="B1148" i="160"/>
  <c r="J1147" i="160"/>
  <c r="H1147" i="160"/>
  <c r="F1147" i="160"/>
  <c r="D1147" i="160"/>
  <c r="E1147" i="160" s="1"/>
  <c r="B1147" i="160"/>
  <c r="J1146" i="160"/>
  <c r="H1146" i="160"/>
  <c r="F1146" i="160"/>
  <c r="D1146" i="160"/>
  <c r="E1146" i="160" s="1"/>
  <c r="B1146" i="160"/>
  <c r="J1145" i="160"/>
  <c r="H1145" i="160"/>
  <c r="F1145" i="160"/>
  <c r="D1145" i="160"/>
  <c r="E1145" i="160" s="1"/>
  <c r="B1145" i="160"/>
  <c r="J1144" i="160"/>
  <c r="H1144" i="160"/>
  <c r="F1144" i="160"/>
  <c r="D1144" i="160"/>
  <c r="E1144" i="160" s="1"/>
  <c r="B1144" i="160"/>
  <c r="J1143" i="160"/>
  <c r="H1143" i="160"/>
  <c r="F1143" i="160"/>
  <c r="D1143" i="160"/>
  <c r="E1143" i="160" s="1"/>
  <c r="B1143" i="160"/>
  <c r="J1142" i="160"/>
  <c r="H1142" i="160"/>
  <c r="F1142" i="160"/>
  <c r="D1142" i="160"/>
  <c r="E1142" i="160" s="1"/>
  <c r="B1142" i="160"/>
  <c r="J1141" i="160"/>
  <c r="H1141" i="160"/>
  <c r="F1141" i="160"/>
  <c r="D1141" i="160"/>
  <c r="E1141" i="160" s="1"/>
  <c r="B1141" i="160"/>
  <c r="J1140" i="160"/>
  <c r="H1140" i="160"/>
  <c r="F1140" i="160"/>
  <c r="D1140" i="160"/>
  <c r="E1140" i="160" s="1"/>
  <c r="B1140" i="160"/>
  <c r="J1139" i="160"/>
  <c r="H1139" i="160"/>
  <c r="F1139" i="160"/>
  <c r="D1139" i="160"/>
  <c r="E1139" i="160" s="1"/>
  <c r="B1139" i="160"/>
  <c r="J1138" i="160"/>
  <c r="H1138" i="160"/>
  <c r="F1138" i="160"/>
  <c r="D1138" i="160"/>
  <c r="E1138" i="160" s="1"/>
  <c r="B1138" i="160"/>
  <c r="J1137" i="160"/>
  <c r="H1137" i="160"/>
  <c r="F1137" i="160"/>
  <c r="D1137" i="160"/>
  <c r="E1137" i="160" s="1"/>
  <c r="B1137" i="160"/>
  <c r="J1136" i="160"/>
  <c r="H1136" i="160"/>
  <c r="F1136" i="160"/>
  <c r="D1136" i="160"/>
  <c r="E1136" i="160" s="1"/>
  <c r="B1136" i="160"/>
  <c r="J1135" i="160"/>
  <c r="H1135" i="160"/>
  <c r="F1135" i="160"/>
  <c r="D1135" i="160"/>
  <c r="E1135" i="160" s="1"/>
  <c r="B1135" i="160"/>
  <c r="J1134" i="160"/>
  <c r="H1134" i="160"/>
  <c r="F1134" i="160"/>
  <c r="D1134" i="160"/>
  <c r="E1134" i="160" s="1"/>
  <c r="B1134" i="160"/>
  <c r="J1133" i="160"/>
  <c r="H1133" i="160"/>
  <c r="F1133" i="160"/>
  <c r="D1133" i="160"/>
  <c r="E1133" i="160" s="1"/>
  <c r="B1133" i="160"/>
  <c r="J1132" i="160"/>
  <c r="H1132" i="160"/>
  <c r="F1132" i="160"/>
  <c r="D1132" i="160"/>
  <c r="E1132" i="160" s="1"/>
  <c r="B1132" i="160"/>
  <c r="J1131" i="160"/>
  <c r="H1131" i="160"/>
  <c r="F1131" i="160"/>
  <c r="D1131" i="160"/>
  <c r="E1131" i="160" s="1"/>
  <c r="B1131" i="160"/>
  <c r="J1130" i="160"/>
  <c r="H1130" i="160"/>
  <c r="F1130" i="160"/>
  <c r="D1130" i="160"/>
  <c r="E1130" i="160" s="1"/>
  <c r="B1130" i="160"/>
  <c r="J1129" i="160"/>
  <c r="H1129" i="160"/>
  <c r="F1129" i="160"/>
  <c r="D1129" i="160"/>
  <c r="E1129" i="160" s="1"/>
  <c r="B1129" i="160"/>
  <c r="J1128" i="160"/>
  <c r="H1128" i="160"/>
  <c r="F1128" i="160"/>
  <c r="D1128" i="160"/>
  <c r="E1128" i="160" s="1"/>
  <c r="B1128" i="160"/>
  <c r="J1127" i="160"/>
  <c r="H1127" i="160"/>
  <c r="F1127" i="160"/>
  <c r="D1127" i="160"/>
  <c r="E1127" i="160" s="1"/>
  <c r="B1127" i="160"/>
  <c r="J1126" i="160"/>
  <c r="H1126" i="160"/>
  <c r="F1126" i="160"/>
  <c r="D1126" i="160"/>
  <c r="E1126" i="160" s="1"/>
  <c r="B1126" i="160"/>
  <c r="J1125" i="160"/>
  <c r="H1125" i="160"/>
  <c r="F1125" i="160"/>
  <c r="D1125" i="160"/>
  <c r="E1125" i="160" s="1"/>
  <c r="B1125" i="160"/>
  <c r="J1124" i="160"/>
  <c r="H1124" i="160"/>
  <c r="F1124" i="160"/>
  <c r="D1124" i="160"/>
  <c r="E1124" i="160" s="1"/>
  <c r="B1124" i="160"/>
  <c r="J1123" i="160"/>
  <c r="H1123" i="160"/>
  <c r="F1123" i="160"/>
  <c r="D1123" i="160"/>
  <c r="E1123" i="160" s="1"/>
  <c r="B1123" i="160"/>
  <c r="J1122" i="160"/>
  <c r="H1122" i="160"/>
  <c r="F1122" i="160"/>
  <c r="D1122" i="160"/>
  <c r="E1122" i="160" s="1"/>
  <c r="B1122" i="160"/>
  <c r="J1121" i="160"/>
  <c r="H1121" i="160"/>
  <c r="F1121" i="160"/>
  <c r="D1121" i="160"/>
  <c r="E1121" i="160" s="1"/>
  <c r="B1121" i="160"/>
  <c r="J1120" i="160"/>
  <c r="H1120" i="160"/>
  <c r="F1120" i="160"/>
  <c r="D1120" i="160"/>
  <c r="E1120" i="160" s="1"/>
  <c r="B1120" i="160"/>
  <c r="J1119" i="160"/>
  <c r="H1119" i="160"/>
  <c r="F1119" i="160"/>
  <c r="D1119" i="160"/>
  <c r="E1119" i="160" s="1"/>
  <c r="B1119" i="160"/>
  <c r="J1118" i="160"/>
  <c r="H1118" i="160"/>
  <c r="F1118" i="160"/>
  <c r="D1118" i="160"/>
  <c r="E1118" i="160" s="1"/>
  <c r="B1118" i="160"/>
  <c r="J1117" i="160"/>
  <c r="H1117" i="160"/>
  <c r="F1117" i="160"/>
  <c r="D1117" i="160"/>
  <c r="E1117" i="160" s="1"/>
  <c r="B1117" i="160"/>
  <c r="J1116" i="160"/>
  <c r="H1116" i="160"/>
  <c r="F1116" i="160"/>
  <c r="D1116" i="160"/>
  <c r="E1116" i="160" s="1"/>
  <c r="B1116" i="160"/>
  <c r="J1115" i="160"/>
  <c r="H1115" i="160"/>
  <c r="F1115" i="160"/>
  <c r="D1115" i="160"/>
  <c r="E1115" i="160" s="1"/>
  <c r="B1115" i="160"/>
  <c r="J1114" i="160"/>
  <c r="H1114" i="160"/>
  <c r="F1114" i="160"/>
  <c r="D1114" i="160"/>
  <c r="E1114" i="160" s="1"/>
  <c r="B1114" i="160"/>
  <c r="J1113" i="160"/>
  <c r="H1113" i="160"/>
  <c r="F1113" i="160"/>
  <c r="D1113" i="160"/>
  <c r="E1113" i="160" s="1"/>
  <c r="B1113" i="160"/>
  <c r="J1112" i="160"/>
  <c r="H1112" i="160"/>
  <c r="F1112" i="160"/>
  <c r="D1112" i="160"/>
  <c r="E1112" i="160" s="1"/>
  <c r="B1112" i="160"/>
  <c r="J1111" i="160"/>
  <c r="H1111" i="160"/>
  <c r="F1111" i="160"/>
  <c r="D1111" i="160"/>
  <c r="E1111" i="160" s="1"/>
  <c r="B1111" i="160"/>
  <c r="J1110" i="160"/>
  <c r="H1110" i="160"/>
  <c r="F1110" i="160"/>
  <c r="D1110" i="160"/>
  <c r="E1110" i="160" s="1"/>
  <c r="B1110" i="160"/>
  <c r="J1109" i="160"/>
  <c r="H1109" i="160"/>
  <c r="F1109" i="160"/>
  <c r="D1109" i="160"/>
  <c r="E1109" i="160" s="1"/>
  <c r="B1109" i="160"/>
  <c r="J1108" i="160"/>
  <c r="H1108" i="160"/>
  <c r="F1108" i="160"/>
  <c r="D1108" i="160"/>
  <c r="E1108" i="160" s="1"/>
  <c r="B1108" i="160"/>
  <c r="J1107" i="160"/>
  <c r="H1107" i="160"/>
  <c r="F1107" i="160"/>
  <c r="D1107" i="160"/>
  <c r="E1107" i="160" s="1"/>
  <c r="B1107" i="160"/>
  <c r="J1106" i="160"/>
  <c r="H1106" i="160"/>
  <c r="F1106" i="160"/>
  <c r="D1106" i="160"/>
  <c r="E1106" i="160" s="1"/>
  <c r="B1106" i="160"/>
  <c r="J1105" i="160"/>
  <c r="H1105" i="160"/>
  <c r="F1105" i="160"/>
  <c r="D1105" i="160"/>
  <c r="E1105" i="160" s="1"/>
  <c r="B1105" i="160"/>
  <c r="J1104" i="160"/>
  <c r="H1104" i="160"/>
  <c r="F1104" i="160"/>
  <c r="D1104" i="160"/>
  <c r="E1104" i="160" s="1"/>
  <c r="B1104" i="160"/>
  <c r="J1103" i="160"/>
  <c r="H1103" i="160"/>
  <c r="F1103" i="160"/>
  <c r="D1103" i="160"/>
  <c r="E1103" i="160" s="1"/>
  <c r="B1103" i="160"/>
  <c r="J1102" i="160"/>
  <c r="H1102" i="160"/>
  <c r="F1102" i="160"/>
  <c r="D1102" i="160"/>
  <c r="E1102" i="160" s="1"/>
  <c r="B1102" i="160"/>
  <c r="J1101" i="160"/>
  <c r="H1101" i="160"/>
  <c r="F1101" i="160"/>
  <c r="D1101" i="160"/>
  <c r="E1101" i="160" s="1"/>
  <c r="B1101" i="160"/>
  <c r="J1100" i="160"/>
  <c r="H1100" i="160"/>
  <c r="F1100" i="160"/>
  <c r="D1100" i="160"/>
  <c r="E1100" i="160" s="1"/>
  <c r="B1100" i="160"/>
  <c r="J1099" i="160"/>
  <c r="H1099" i="160"/>
  <c r="F1099" i="160"/>
  <c r="D1099" i="160"/>
  <c r="E1099" i="160" s="1"/>
  <c r="B1099" i="160"/>
  <c r="J1098" i="160"/>
  <c r="H1098" i="160"/>
  <c r="F1098" i="160"/>
  <c r="D1098" i="160"/>
  <c r="E1098" i="160" s="1"/>
  <c r="B1098" i="160"/>
  <c r="J1097" i="160"/>
  <c r="H1097" i="160"/>
  <c r="F1097" i="160"/>
  <c r="D1097" i="160"/>
  <c r="E1097" i="160" s="1"/>
  <c r="B1097" i="160"/>
  <c r="J1096" i="160"/>
  <c r="H1096" i="160"/>
  <c r="F1096" i="160"/>
  <c r="D1096" i="160"/>
  <c r="E1096" i="160" s="1"/>
  <c r="B1096" i="160"/>
  <c r="J1095" i="160"/>
  <c r="H1095" i="160"/>
  <c r="F1095" i="160"/>
  <c r="D1095" i="160"/>
  <c r="E1095" i="160" s="1"/>
  <c r="B1095" i="160"/>
  <c r="J1094" i="160"/>
  <c r="H1094" i="160"/>
  <c r="F1094" i="160"/>
  <c r="D1094" i="160"/>
  <c r="E1094" i="160" s="1"/>
  <c r="B1094" i="160"/>
  <c r="J1093" i="160"/>
  <c r="H1093" i="160"/>
  <c r="F1093" i="160"/>
  <c r="D1093" i="160"/>
  <c r="E1093" i="160" s="1"/>
  <c r="B1093" i="160"/>
  <c r="J1092" i="160"/>
  <c r="H1092" i="160"/>
  <c r="F1092" i="160"/>
  <c r="D1092" i="160"/>
  <c r="E1092" i="160" s="1"/>
  <c r="B1092" i="160"/>
  <c r="J1091" i="160"/>
  <c r="H1091" i="160"/>
  <c r="F1091" i="160"/>
  <c r="D1091" i="160"/>
  <c r="E1091" i="160" s="1"/>
  <c r="B1091" i="160"/>
  <c r="J1090" i="160"/>
  <c r="H1090" i="160"/>
  <c r="F1090" i="160"/>
  <c r="D1090" i="160"/>
  <c r="E1090" i="160" s="1"/>
  <c r="B1090" i="160"/>
  <c r="J1089" i="160"/>
  <c r="H1089" i="160"/>
  <c r="F1089" i="160"/>
  <c r="D1089" i="160"/>
  <c r="E1089" i="160" s="1"/>
  <c r="B1089" i="160"/>
  <c r="J1088" i="160"/>
  <c r="H1088" i="160"/>
  <c r="F1088" i="160"/>
  <c r="D1088" i="160"/>
  <c r="E1088" i="160" s="1"/>
  <c r="B1088" i="160"/>
  <c r="J1087" i="160"/>
  <c r="H1087" i="160"/>
  <c r="F1087" i="160"/>
  <c r="D1087" i="160"/>
  <c r="E1087" i="160" s="1"/>
  <c r="B1087" i="160"/>
  <c r="J1086" i="160"/>
  <c r="H1086" i="160"/>
  <c r="F1086" i="160"/>
  <c r="D1086" i="160"/>
  <c r="E1086" i="160" s="1"/>
  <c r="B1086" i="160"/>
  <c r="J1085" i="160"/>
  <c r="H1085" i="160"/>
  <c r="F1085" i="160"/>
  <c r="D1085" i="160"/>
  <c r="E1085" i="160" s="1"/>
  <c r="B1085" i="160"/>
  <c r="J1084" i="160"/>
  <c r="H1084" i="160"/>
  <c r="F1084" i="160"/>
  <c r="D1084" i="160"/>
  <c r="E1084" i="160" s="1"/>
  <c r="B1084" i="160"/>
  <c r="J1083" i="160"/>
  <c r="H1083" i="160"/>
  <c r="F1083" i="160"/>
  <c r="D1083" i="160"/>
  <c r="E1083" i="160" s="1"/>
  <c r="B1083" i="160"/>
  <c r="J1082" i="160"/>
  <c r="H1082" i="160"/>
  <c r="F1082" i="160"/>
  <c r="D1082" i="160"/>
  <c r="E1082" i="160" s="1"/>
  <c r="B1082" i="160"/>
  <c r="J1081" i="160"/>
  <c r="H1081" i="160"/>
  <c r="F1081" i="160"/>
  <c r="D1081" i="160"/>
  <c r="E1081" i="160" s="1"/>
  <c r="B1081" i="160"/>
  <c r="J1080" i="160"/>
  <c r="H1080" i="160"/>
  <c r="F1080" i="160"/>
  <c r="D1080" i="160"/>
  <c r="E1080" i="160" s="1"/>
  <c r="B1080" i="160"/>
  <c r="J1079" i="160"/>
  <c r="H1079" i="160"/>
  <c r="F1079" i="160"/>
  <c r="D1079" i="160"/>
  <c r="E1079" i="160" s="1"/>
  <c r="B1079" i="160"/>
  <c r="J1078" i="160"/>
  <c r="H1078" i="160"/>
  <c r="F1078" i="160"/>
  <c r="D1078" i="160"/>
  <c r="E1078" i="160" s="1"/>
  <c r="B1078" i="160"/>
  <c r="J1077" i="160"/>
  <c r="H1077" i="160"/>
  <c r="F1077" i="160"/>
  <c r="D1077" i="160"/>
  <c r="E1077" i="160" s="1"/>
  <c r="B1077" i="160"/>
  <c r="J1076" i="160"/>
  <c r="H1076" i="160"/>
  <c r="F1076" i="160"/>
  <c r="D1076" i="160"/>
  <c r="E1076" i="160" s="1"/>
  <c r="B1076" i="160"/>
  <c r="J1075" i="160"/>
  <c r="H1075" i="160"/>
  <c r="F1075" i="160"/>
  <c r="D1075" i="160"/>
  <c r="E1075" i="160" s="1"/>
  <c r="B1075" i="160"/>
  <c r="J1074" i="160"/>
  <c r="H1074" i="160"/>
  <c r="F1074" i="160"/>
  <c r="D1074" i="160"/>
  <c r="E1074" i="160" s="1"/>
  <c r="B1074" i="160"/>
  <c r="J1073" i="160"/>
  <c r="H1073" i="160"/>
  <c r="F1073" i="160"/>
  <c r="D1073" i="160"/>
  <c r="E1073" i="160" s="1"/>
  <c r="B1073" i="160"/>
  <c r="J1072" i="160"/>
  <c r="H1072" i="160"/>
  <c r="F1072" i="160"/>
  <c r="D1072" i="160"/>
  <c r="E1072" i="160" s="1"/>
  <c r="B1072" i="160"/>
  <c r="J1071" i="160"/>
  <c r="H1071" i="160"/>
  <c r="F1071" i="160"/>
  <c r="D1071" i="160"/>
  <c r="E1071" i="160" s="1"/>
  <c r="B1071" i="160"/>
  <c r="J1070" i="160"/>
  <c r="H1070" i="160"/>
  <c r="F1070" i="160"/>
  <c r="D1070" i="160"/>
  <c r="E1070" i="160" s="1"/>
  <c r="B1070" i="160"/>
  <c r="J1069" i="160"/>
  <c r="H1069" i="160"/>
  <c r="F1069" i="160"/>
  <c r="D1069" i="160"/>
  <c r="E1069" i="160" s="1"/>
  <c r="B1069" i="160"/>
  <c r="J1068" i="160"/>
  <c r="H1068" i="160"/>
  <c r="F1068" i="160"/>
  <c r="D1068" i="160"/>
  <c r="E1068" i="160" s="1"/>
  <c r="B1068" i="160"/>
  <c r="J1067" i="160"/>
  <c r="H1067" i="160"/>
  <c r="F1067" i="160"/>
  <c r="D1067" i="160"/>
  <c r="E1067" i="160" s="1"/>
  <c r="B1067" i="160"/>
  <c r="J1066" i="160"/>
  <c r="H1066" i="160"/>
  <c r="F1066" i="160"/>
  <c r="D1066" i="160"/>
  <c r="E1066" i="160" s="1"/>
  <c r="B1066" i="160"/>
  <c r="J1065" i="160"/>
  <c r="H1065" i="160"/>
  <c r="F1065" i="160"/>
  <c r="D1065" i="160"/>
  <c r="E1065" i="160" s="1"/>
  <c r="B1065" i="160"/>
  <c r="J1064" i="160"/>
  <c r="H1064" i="160"/>
  <c r="F1064" i="160"/>
  <c r="D1064" i="160"/>
  <c r="E1064" i="160" s="1"/>
  <c r="B1064" i="160"/>
  <c r="J1063" i="160"/>
  <c r="H1063" i="160"/>
  <c r="F1063" i="160"/>
  <c r="D1063" i="160"/>
  <c r="E1063" i="160" s="1"/>
  <c r="B1063" i="160"/>
  <c r="J1062" i="160"/>
  <c r="H1062" i="160"/>
  <c r="F1062" i="160"/>
  <c r="D1062" i="160"/>
  <c r="E1062" i="160" s="1"/>
  <c r="B1062" i="160"/>
  <c r="J1061" i="160"/>
  <c r="H1061" i="160"/>
  <c r="F1061" i="160"/>
  <c r="D1061" i="160"/>
  <c r="E1061" i="160" s="1"/>
  <c r="B1061" i="160"/>
  <c r="J1060" i="160"/>
  <c r="H1060" i="160"/>
  <c r="F1060" i="160"/>
  <c r="D1060" i="160"/>
  <c r="E1060" i="160" s="1"/>
  <c r="B1060" i="160"/>
  <c r="J1059" i="160"/>
  <c r="H1059" i="160"/>
  <c r="F1059" i="160"/>
  <c r="D1059" i="160"/>
  <c r="E1059" i="160" s="1"/>
  <c r="B1059" i="160"/>
  <c r="J1058" i="160"/>
  <c r="H1058" i="160"/>
  <c r="F1058" i="160"/>
  <c r="D1058" i="160"/>
  <c r="E1058" i="160" s="1"/>
  <c r="B1058" i="160"/>
  <c r="J1057" i="160"/>
  <c r="H1057" i="160"/>
  <c r="F1057" i="160"/>
  <c r="D1057" i="160"/>
  <c r="E1057" i="160" s="1"/>
  <c r="B1057" i="160"/>
  <c r="J1056" i="160"/>
  <c r="H1056" i="160"/>
  <c r="F1056" i="160"/>
  <c r="D1056" i="160"/>
  <c r="E1056" i="160" s="1"/>
  <c r="B1056" i="160"/>
  <c r="J1055" i="160"/>
  <c r="H1055" i="160"/>
  <c r="F1055" i="160"/>
  <c r="D1055" i="160"/>
  <c r="E1055" i="160" s="1"/>
  <c r="B1055" i="160"/>
  <c r="J1054" i="160"/>
  <c r="H1054" i="160"/>
  <c r="F1054" i="160"/>
  <c r="D1054" i="160"/>
  <c r="E1054" i="160" s="1"/>
  <c r="B1054" i="160"/>
  <c r="J1053" i="160"/>
  <c r="H1053" i="160"/>
  <c r="F1053" i="160"/>
  <c r="D1053" i="160"/>
  <c r="E1053" i="160" s="1"/>
  <c r="B1053" i="160"/>
  <c r="J1052" i="160"/>
  <c r="H1052" i="160"/>
  <c r="F1052" i="160"/>
  <c r="D1052" i="160"/>
  <c r="E1052" i="160" s="1"/>
  <c r="B1052" i="160"/>
  <c r="J1051" i="160"/>
  <c r="H1051" i="160"/>
  <c r="F1051" i="160"/>
  <c r="D1051" i="160"/>
  <c r="E1051" i="160" s="1"/>
  <c r="B1051" i="160"/>
  <c r="J1050" i="160"/>
  <c r="H1050" i="160"/>
  <c r="F1050" i="160"/>
  <c r="D1050" i="160"/>
  <c r="E1050" i="160" s="1"/>
  <c r="B1050" i="160"/>
  <c r="J1049" i="160"/>
  <c r="H1049" i="160"/>
  <c r="F1049" i="160"/>
  <c r="D1049" i="160"/>
  <c r="E1049" i="160" s="1"/>
  <c r="B1049" i="160"/>
  <c r="J1048" i="160"/>
  <c r="H1048" i="160"/>
  <c r="F1048" i="160"/>
  <c r="D1048" i="160"/>
  <c r="E1048" i="160" s="1"/>
  <c r="B1048" i="160"/>
  <c r="J1047" i="160"/>
  <c r="H1047" i="160"/>
  <c r="F1047" i="160"/>
  <c r="D1047" i="160"/>
  <c r="E1047" i="160" s="1"/>
  <c r="B1047" i="160"/>
  <c r="J1046" i="160"/>
  <c r="H1046" i="160"/>
  <c r="F1046" i="160"/>
  <c r="D1046" i="160"/>
  <c r="E1046" i="160" s="1"/>
  <c r="B1046" i="160"/>
  <c r="J1045" i="160"/>
  <c r="H1045" i="160"/>
  <c r="F1045" i="160"/>
  <c r="D1045" i="160"/>
  <c r="E1045" i="160" s="1"/>
  <c r="B1045" i="160"/>
  <c r="J1044" i="160"/>
  <c r="H1044" i="160"/>
  <c r="F1044" i="160"/>
  <c r="D1044" i="160"/>
  <c r="E1044" i="160" s="1"/>
  <c r="B1044" i="160"/>
  <c r="J1043" i="160"/>
  <c r="H1043" i="160"/>
  <c r="F1043" i="160"/>
  <c r="D1043" i="160"/>
  <c r="E1043" i="160" s="1"/>
  <c r="B1043" i="160"/>
  <c r="J1042" i="160"/>
  <c r="H1042" i="160"/>
  <c r="F1042" i="160"/>
  <c r="D1042" i="160"/>
  <c r="E1042" i="160" s="1"/>
  <c r="B1042" i="160"/>
  <c r="J1041" i="160"/>
  <c r="H1041" i="160"/>
  <c r="F1041" i="160"/>
  <c r="D1041" i="160"/>
  <c r="E1041" i="160" s="1"/>
  <c r="B1041" i="160"/>
  <c r="J1040" i="160"/>
  <c r="H1040" i="160"/>
  <c r="F1040" i="160"/>
  <c r="D1040" i="160"/>
  <c r="E1040" i="160" s="1"/>
  <c r="B1040" i="160"/>
  <c r="J1039" i="160"/>
  <c r="H1039" i="160"/>
  <c r="F1039" i="160"/>
  <c r="D1039" i="160"/>
  <c r="E1039" i="160" s="1"/>
  <c r="B1039" i="160"/>
  <c r="J1038" i="160"/>
  <c r="H1038" i="160"/>
  <c r="F1038" i="160"/>
  <c r="D1038" i="160"/>
  <c r="E1038" i="160" s="1"/>
  <c r="B1038" i="160"/>
  <c r="J1037" i="160"/>
  <c r="H1037" i="160"/>
  <c r="F1037" i="160"/>
  <c r="D1037" i="160"/>
  <c r="E1037" i="160" s="1"/>
  <c r="B1037" i="160"/>
  <c r="J1036" i="160"/>
  <c r="H1036" i="160"/>
  <c r="F1036" i="160"/>
  <c r="D1036" i="160"/>
  <c r="E1036" i="160" s="1"/>
  <c r="B1036" i="160"/>
  <c r="J1035" i="160"/>
  <c r="H1035" i="160"/>
  <c r="F1035" i="160"/>
  <c r="D1035" i="160"/>
  <c r="E1035" i="160" s="1"/>
  <c r="B1035" i="160"/>
  <c r="J1034" i="160"/>
  <c r="H1034" i="160"/>
  <c r="F1034" i="160"/>
  <c r="D1034" i="160"/>
  <c r="E1034" i="160" s="1"/>
  <c r="B1034" i="160"/>
  <c r="J1033" i="160"/>
  <c r="H1033" i="160"/>
  <c r="F1033" i="160"/>
  <c r="D1033" i="160"/>
  <c r="E1033" i="160" s="1"/>
  <c r="B1033" i="160"/>
  <c r="J1032" i="160"/>
  <c r="H1032" i="160"/>
  <c r="F1032" i="160"/>
  <c r="D1032" i="160"/>
  <c r="E1032" i="160" s="1"/>
  <c r="B1032" i="160"/>
  <c r="J1031" i="160"/>
  <c r="H1031" i="160"/>
  <c r="F1031" i="160"/>
  <c r="D1031" i="160"/>
  <c r="E1031" i="160" s="1"/>
  <c r="B1031" i="160"/>
  <c r="J1030" i="160"/>
  <c r="H1030" i="160"/>
  <c r="F1030" i="160"/>
  <c r="D1030" i="160"/>
  <c r="E1030" i="160" s="1"/>
  <c r="B1030" i="160"/>
  <c r="J1029" i="160"/>
  <c r="H1029" i="160"/>
  <c r="F1029" i="160"/>
  <c r="D1029" i="160"/>
  <c r="E1029" i="160" s="1"/>
  <c r="B1029" i="160"/>
  <c r="J1028" i="160"/>
  <c r="H1028" i="160"/>
  <c r="F1028" i="160"/>
  <c r="D1028" i="160"/>
  <c r="E1028" i="160" s="1"/>
  <c r="B1028" i="160"/>
  <c r="J1027" i="160"/>
  <c r="H1027" i="160"/>
  <c r="F1027" i="160"/>
  <c r="D1027" i="160"/>
  <c r="E1027" i="160" s="1"/>
  <c r="B1027" i="160"/>
  <c r="J1026" i="160"/>
  <c r="H1026" i="160"/>
  <c r="F1026" i="160"/>
  <c r="D1026" i="160"/>
  <c r="E1026" i="160" s="1"/>
  <c r="B1026" i="160"/>
  <c r="J1025" i="160"/>
  <c r="H1025" i="160"/>
  <c r="F1025" i="160"/>
  <c r="D1025" i="160"/>
  <c r="E1025" i="160" s="1"/>
  <c r="B1025" i="160"/>
  <c r="J1024" i="160"/>
  <c r="H1024" i="160"/>
  <c r="F1024" i="160"/>
  <c r="D1024" i="160"/>
  <c r="E1024" i="160" s="1"/>
  <c r="B1024" i="160"/>
  <c r="J1023" i="160"/>
  <c r="H1023" i="160"/>
  <c r="F1023" i="160"/>
  <c r="D1023" i="160"/>
  <c r="E1023" i="160" s="1"/>
  <c r="B1023" i="160"/>
  <c r="J1022" i="160"/>
  <c r="H1022" i="160"/>
  <c r="F1022" i="160"/>
  <c r="D1022" i="160"/>
  <c r="E1022" i="160" s="1"/>
  <c r="B1022" i="160"/>
  <c r="J1021" i="160"/>
  <c r="H1021" i="160"/>
  <c r="F1021" i="160"/>
  <c r="D1021" i="160"/>
  <c r="E1021" i="160" s="1"/>
  <c r="B1021" i="160"/>
  <c r="J1020" i="160"/>
  <c r="H1020" i="160"/>
  <c r="F1020" i="160"/>
  <c r="D1020" i="160"/>
  <c r="E1020" i="160" s="1"/>
  <c r="B1020" i="160"/>
  <c r="J1019" i="160"/>
  <c r="H1019" i="160"/>
  <c r="F1019" i="160"/>
  <c r="D1019" i="160"/>
  <c r="E1019" i="160" s="1"/>
  <c r="B1019" i="160"/>
  <c r="J1018" i="160"/>
  <c r="H1018" i="160"/>
  <c r="F1018" i="160"/>
  <c r="D1018" i="160"/>
  <c r="E1018" i="160" s="1"/>
  <c r="B1018" i="160"/>
  <c r="J1017" i="160"/>
  <c r="H1017" i="160"/>
  <c r="F1017" i="160"/>
  <c r="D1017" i="160"/>
  <c r="E1017" i="160" s="1"/>
  <c r="B1017" i="160"/>
  <c r="J1016" i="160"/>
  <c r="H1016" i="160"/>
  <c r="F1016" i="160"/>
  <c r="D1016" i="160"/>
  <c r="E1016" i="160" s="1"/>
  <c r="B1016" i="160"/>
  <c r="J1015" i="160"/>
  <c r="H1015" i="160"/>
  <c r="F1015" i="160"/>
  <c r="D1015" i="160"/>
  <c r="E1015" i="160" s="1"/>
  <c r="B1015" i="160"/>
  <c r="J1014" i="160"/>
  <c r="H1014" i="160"/>
  <c r="F1014" i="160"/>
  <c r="D1014" i="160"/>
  <c r="E1014" i="160" s="1"/>
  <c r="B1014" i="160"/>
  <c r="J1013" i="160"/>
  <c r="H1013" i="160"/>
  <c r="F1013" i="160"/>
  <c r="D1013" i="160"/>
  <c r="E1013" i="160" s="1"/>
  <c r="B1013" i="160"/>
  <c r="J1012" i="160"/>
  <c r="H1012" i="160"/>
  <c r="F1012" i="160"/>
  <c r="D1012" i="160"/>
  <c r="E1012" i="160" s="1"/>
  <c r="B1012" i="160"/>
  <c r="J1011" i="160"/>
  <c r="H1011" i="160"/>
  <c r="F1011" i="160"/>
  <c r="D1011" i="160"/>
  <c r="E1011" i="160" s="1"/>
  <c r="B1011" i="160"/>
  <c r="J1010" i="160"/>
  <c r="H1010" i="160"/>
  <c r="F1010" i="160"/>
  <c r="D1010" i="160"/>
  <c r="E1010" i="160" s="1"/>
  <c r="B1010" i="160"/>
  <c r="J1009" i="160"/>
  <c r="H1009" i="160"/>
  <c r="F1009" i="160"/>
  <c r="D1009" i="160"/>
  <c r="E1009" i="160" s="1"/>
  <c r="B1009" i="160"/>
  <c r="J1008" i="160"/>
  <c r="H1008" i="160"/>
  <c r="F1008" i="160"/>
  <c r="D1008" i="160"/>
  <c r="E1008" i="160" s="1"/>
  <c r="B1008" i="160"/>
  <c r="J1007" i="160"/>
  <c r="H1007" i="160"/>
  <c r="F1007" i="160"/>
  <c r="D1007" i="160"/>
  <c r="E1007" i="160" s="1"/>
  <c r="B1007" i="160"/>
  <c r="J1006" i="160"/>
  <c r="H1006" i="160"/>
  <c r="F1006" i="160"/>
  <c r="D1006" i="160"/>
  <c r="E1006" i="160" s="1"/>
  <c r="B1006" i="160"/>
  <c r="J1005" i="160"/>
  <c r="H1005" i="160"/>
  <c r="F1005" i="160"/>
  <c r="D1005" i="160"/>
  <c r="E1005" i="160" s="1"/>
  <c r="B1005" i="160"/>
  <c r="J1004" i="160"/>
  <c r="H1004" i="160"/>
  <c r="F1004" i="160"/>
  <c r="D1004" i="160"/>
  <c r="E1004" i="160" s="1"/>
  <c r="B1004" i="160"/>
  <c r="J1003" i="160"/>
  <c r="H1003" i="160"/>
  <c r="F1003" i="160"/>
  <c r="D1003" i="160"/>
  <c r="E1003" i="160" s="1"/>
  <c r="B1003" i="160"/>
  <c r="J1002" i="160"/>
  <c r="H1002" i="160"/>
  <c r="F1002" i="160"/>
  <c r="D1002" i="160"/>
  <c r="E1002" i="160" s="1"/>
  <c r="B1002" i="160"/>
  <c r="J1001" i="160"/>
  <c r="H1001" i="160"/>
  <c r="F1001" i="160"/>
  <c r="D1001" i="160"/>
  <c r="E1001" i="160" s="1"/>
  <c r="B1001" i="160"/>
  <c r="J1000" i="160"/>
  <c r="H1000" i="160"/>
  <c r="F1000" i="160"/>
  <c r="D1000" i="160"/>
  <c r="E1000" i="160" s="1"/>
  <c r="B1000" i="160"/>
  <c r="J999" i="160"/>
  <c r="H999" i="160"/>
  <c r="F999" i="160"/>
  <c r="D999" i="160"/>
  <c r="E999" i="160" s="1"/>
  <c r="B999" i="160"/>
  <c r="J998" i="160"/>
  <c r="H998" i="160"/>
  <c r="F998" i="160"/>
  <c r="D998" i="160"/>
  <c r="E998" i="160" s="1"/>
  <c r="B998" i="160"/>
  <c r="J997" i="160"/>
  <c r="H997" i="160"/>
  <c r="F997" i="160"/>
  <c r="D997" i="160"/>
  <c r="E997" i="160" s="1"/>
  <c r="B997" i="160"/>
  <c r="J996" i="160"/>
  <c r="H996" i="160"/>
  <c r="F996" i="160"/>
  <c r="D996" i="160"/>
  <c r="E996" i="160" s="1"/>
  <c r="B996" i="160"/>
  <c r="J995" i="160"/>
  <c r="H995" i="160"/>
  <c r="F995" i="160"/>
  <c r="D995" i="160"/>
  <c r="E995" i="160" s="1"/>
  <c r="B995" i="160"/>
  <c r="J994" i="160"/>
  <c r="H994" i="160"/>
  <c r="F994" i="160"/>
  <c r="D994" i="160"/>
  <c r="E994" i="160" s="1"/>
  <c r="B994" i="160"/>
  <c r="J993" i="160"/>
  <c r="H993" i="160"/>
  <c r="F993" i="160"/>
  <c r="D993" i="160"/>
  <c r="E993" i="160" s="1"/>
  <c r="B993" i="160"/>
  <c r="J992" i="160"/>
  <c r="H992" i="160"/>
  <c r="F992" i="160"/>
  <c r="D992" i="160"/>
  <c r="E992" i="160" s="1"/>
  <c r="B992" i="160"/>
  <c r="J991" i="160"/>
  <c r="H991" i="160"/>
  <c r="F991" i="160"/>
  <c r="D991" i="160"/>
  <c r="E991" i="160" s="1"/>
  <c r="B991" i="160"/>
  <c r="J990" i="160"/>
  <c r="H990" i="160"/>
  <c r="F990" i="160"/>
  <c r="D990" i="160"/>
  <c r="E990" i="160" s="1"/>
  <c r="B990" i="160"/>
  <c r="J989" i="160"/>
  <c r="H989" i="160"/>
  <c r="F989" i="160"/>
  <c r="D989" i="160"/>
  <c r="E989" i="160" s="1"/>
  <c r="B989" i="160"/>
  <c r="J988" i="160"/>
  <c r="H988" i="160"/>
  <c r="F988" i="160"/>
  <c r="D988" i="160"/>
  <c r="E988" i="160" s="1"/>
  <c r="B988" i="160"/>
  <c r="J987" i="160"/>
  <c r="H987" i="160"/>
  <c r="F987" i="160"/>
  <c r="D987" i="160"/>
  <c r="E987" i="160" s="1"/>
  <c r="B987" i="160"/>
  <c r="J986" i="160"/>
  <c r="H986" i="160"/>
  <c r="F986" i="160"/>
  <c r="D986" i="160"/>
  <c r="E986" i="160" s="1"/>
  <c r="B986" i="160"/>
  <c r="J985" i="160"/>
  <c r="H985" i="160"/>
  <c r="F985" i="160"/>
  <c r="D985" i="160"/>
  <c r="E985" i="160" s="1"/>
  <c r="B985" i="160"/>
  <c r="J984" i="160"/>
  <c r="H984" i="160"/>
  <c r="F984" i="160"/>
  <c r="D984" i="160"/>
  <c r="E984" i="160" s="1"/>
  <c r="B984" i="160"/>
  <c r="J983" i="160"/>
  <c r="H983" i="160"/>
  <c r="F983" i="160"/>
  <c r="D983" i="160"/>
  <c r="E983" i="160" s="1"/>
  <c r="B983" i="160"/>
  <c r="J982" i="160"/>
  <c r="H982" i="160"/>
  <c r="F982" i="160"/>
  <c r="D982" i="160"/>
  <c r="E982" i="160" s="1"/>
  <c r="B982" i="160"/>
  <c r="J981" i="160"/>
  <c r="H981" i="160"/>
  <c r="F981" i="160"/>
  <c r="D981" i="160"/>
  <c r="E981" i="160" s="1"/>
  <c r="B981" i="160"/>
  <c r="J980" i="160"/>
  <c r="H980" i="160"/>
  <c r="F980" i="160"/>
  <c r="D980" i="160"/>
  <c r="E980" i="160" s="1"/>
  <c r="B980" i="160"/>
  <c r="J979" i="160"/>
  <c r="H979" i="160"/>
  <c r="F979" i="160"/>
  <c r="D979" i="160"/>
  <c r="E979" i="160" s="1"/>
  <c r="B979" i="160"/>
  <c r="J978" i="160"/>
  <c r="H978" i="160"/>
  <c r="F978" i="160"/>
  <c r="D978" i="160"/>
  <c r="E978" i="160" s="1"/>
  <c r="B978" i="160"/>
  <c r="J977" i="160"/>
  <c r="H977" i="160"/>
  <c r="F977" i="160"/>
  <c r="D977" i="160"/>
  <c r="E977" i="160" s="1"/>
  <c r="B977" i="160"/>
  <c r="J976" i="160"/>
  <c r="H976" i="160"/>
  <c r="F976" i="160"/>
  <c r="D976" i="160"/>
  <c r="E976" i="160" s="1"/>
  <c r="B976" i="160"/>
  <c r="J975" i="160"/>
  <c r="H975" i="160"/>
  <c r="F975" i="160"/>
  <c r="D975" i="160"/>
  <c r="E975" i="160" s="1"/>
  <c r="B975" i="160"/>
  <c r="J974" i="160"/>
  <c r="H974" i="160"/>
  <c r="F974" i="160"/>
  <c r="D974" i="160"/>
  <c r="E974" i="160" s="1"/>
  <c r="B974" i="160"/>
  <c r="J973" i="160"/>
  <c r="H973" i="160"/>
  <c r="F973" i="160"/>
  <c r="D973" i="160"/>
  <c r="E973" i="160" s="1"/>
  <c r="B973" i="160"/>
  <c r="J972" i="160"/>
  <c r="H972" i="160"/>
  <c r="F972" i="160"/>
  <c r="D972" i="160"/>
  <c r="E972" i="160" s="1"/>
  <c r="B972" i="160"/>
  <c r="J971" i="160"/>
  <c r="H971" i="160"/>
  <c r="F971" i="160"/>
  <c r="D971" i="160"/>
  <c r="E971" i="160" s="1"/>
  <c r="B971" i="160"/>
  <c r="J970" i="160"/>
  <c r="H970" i="160"/>
  <c r="F970" i="160"/>
  <c r="D970" i="160"/>
  <c r="E970" i="160" s="1"/>
  <c r="B970" i="160"/>
  <c r="J969" i="160"/>
  <c r="H969" i="160"/>
  <c r="F969" i="160"/>
  <c r="D969" i="160"/>
  <c r="E969" i="160" s="1"/>
  <c r="B969" i="160"/>
  <c r="J968" i="160"/>
  <c r="H968" i="160"/>
  <c r="F968" i="160"/>
  <c r="D968" i="160"/>
  <c r="E968" i="160" s="1"/>
  <c r="B968" i="160"/>
  <c r="J967" i="160"/>
  <c r="H967" i="160"/>
  <c r="F967" i="160"/>
  <c r="D967" i="160"/>
  <c r="E967" i="160" s="1"/>
  <c r="B967" i="160"/>
  <c r="J966" i="160"/>
  <c r="H966" i="160"/>
  <c r="F966" i="160"/>
  <c r="D966" i="160"/>
  <c r="E966" i="160" s="1"/>
  <c r="B966" i="160"/>
  <c r="J965" i="160"/>
  <c r="H965" i="160"/>
  <c r="F965" i="160"/>
  <c r="D965" i="160"/>
  <c r="E965" i="160" s="1"/>
  <c r="B965" i="160"/>
  <c r="J964" i="160"/>
  <c r="H964" i="160"/>
  <c r="F964" i="160"/>
  <c r="D964" i="160"/>
  <c r="E964" i="160" s="1"/>
  <c r="B964" i="160"/>
  <c r="J963" i="160"/>
  <c r="H963" i="160"/>
  <c r="F963" i="160"/>
  <c r="D963" i="160"/>
  <c r="E963" i="160" s="1"/>
  <c r="B963" i="160"/>
  <c r="J962" i="160"/>
  <c r="H962" i="160"/>
  <c r="F962" i="160"/>
  <c r="D962" i="160"/>
  <c r="E962" i="160" s="1"/>
  <c r="B962" i="160"/>
  <c r="J961" i="160"/>
  <c r="H961" i="160"/>
  <c r="F961" i="160"/>
  <c r="D961" i="160"/>
  <c r="E961" i="160" s="1"/>
  <c r="B961" i="160"/>
  <c r="J960" i="160"/>
  <c r="H960" i="160"/>
  <c r="F960" i="160"/>
  <c r="D960" i="160"/>
  <c r="E960" i="160" s="1"/>
  <c r="B960" i="160"/>
  <c r="J959" i="160"/>
  <c r="H959" i="160"/>
  <c r="F959" i="160"/>
  <c r="D959" i="160"/>
  <c r="E959" i="160" s="1"/>
  <c r="B959" i="160"/>
  <c r="J958" i="160"/>
  <c r="H958" i="160"/>
  <c r="F958" i="160"/>
  <c r="D958" i="160"/>
  <c r="E958" i="160" s="1"/>
  <c r="B958" i="160"/>
  <c r="J957" i="160"/>
  <c r="H957" i="160"/>
  <c r="F957" i="160"/>
  <c r="D957" i="160"/>
  <c r="E957" i="160" s="1"/>
  <c r="B957" i="160"/>
  <c r="J956" i="160"/>
  <c r="H956" i="160"/>
  <c r="F956" i="160"/>
  <c r="D956" i="160"/>
  <c r="E956" i="160" s="1"/>
  <c r="B956" i="160"/>
  <c r="J955" i="160"/>
  <c r="H955" i="160"/>
  <c r="F955" i="160"/>
  <c r="D955" i="160"/>
  <c r="E955" i="160" s="1"/>
  <c r="B955" i="160"/>
  <c r="J954" i="160"/>
  <c r="H954" i="160"/>
  <c r="F954" i="160"/>
  <c r="D954" i="160"/>
  <c r="E954" i="160" s="1"/>
  <c r="B954" i="160"/>
  <c r="J953" i="160"/>
  <c r="H953" i="160"/>
  <c r="F953" i="160"/>
  <c r="D953" i="160"/>
  <c r="E953" i="160" s="1"/>
  <c r="B953" i="160"/>
  <c r="J952" i="160"/>
  <c r="H952" i="160"/>
  <c r="F952" i="160"/>
  <c r="D952" i="160"/>
  <c r="E952" i="160" s="1"/>
  <c r="B952" i="160"/>
  <c r="J951" i="160"/>
  <c r="H951" i="160"/>
  <c r="F951" i="160"/>
  <c r="D951" i="160"/>
  <c r="E951" i="160" s="1"/>
  <c r="B951" i="160"/>
  <c r="J950" i="160"/>
  <c r="H950" i="160"/>
  <c r="F950" i="160"/>
  <c r="D950" i="160"/>
  <c r="E950" i="160" s="1"/>
  <c r="B950" i="160"/>
  <c r="J949" i="160"/>
  <c r="H949" i="160"/>
  <c r="F949" i="160"/>
  <c r="D949" i="160"/>
  <c r="E949" i="160" s="1"/>
  <c r="B949" i="160"/>
  <c r="J948" i="160"/>
  <c r="H948" i="160"/>
  <c r="F948" i="160"/>
  <c r="D948" i="160"/>
  <c r="E948" i="160" s="1"/>
  <c r="B948" i="160"/>
  <c r="J947" i="160"/>
  <c r="H947" i="160"/>
  <c r="F947" i="160"/>
  <c r="D947" i="160"/>
  <c r="E947" i="160" s="1"/>
  <c r="B947" i="160"/>
  <c r="J946" i="160"/>
  <c r="H946" i="160"/>
  <c r="F946" i="160"/>
  <c r="D946" i="160"/>
  <c r="E946" i="160" s="1"/>
  <c r="B946" i="160"/>
  <c r="J945" i="160"/>
  <c r="H945" i="160"/>
  <c r="F945" i="160"/>
  <c r="D945" i="160"/>
  <c r="E945" i="160" s="1"/>
  <c r="B945" i="160"/>
  <c r="J944" i="160"/>
  <c r="H944" i="160"/>
  <c r="F944" i="160"/>
  <c r="D944" i="160"/>
  <c r="E944" i="160" s="1"/>
  <c r="B944" i="160"/>
  <c r="J943" i="160"/>
  <c r="H943" i="160"/>
  <c r="F943" i="160"/>
  <c r="D943" i="160"/>
  <c r="E943" i="160" s="1"/>
  <c r="B943" i="160"/>
  <c r="J942" i="160"/>
  <c r="H942" i="160"/>
  <c r="F942" i="160"/>
  <c r="D942" i="160"/>
  <c r="E942" i="160" s="1"/>
  <c r="B942" i="160"/>
  <c r="J941" i="160"/>
  <c r="H941" i="160"/>
  <c r="F941" i="160"/>
  <c r="D941" i="160"/>
  <c r="E941" i="160" s="1"/>
  <c r="B941" i="160"/>
  <c r="J940" i="160"/>
  <c r="H940" i="160"/>
  <c r="F940" i="160"/>
  <c r="D940" i="160"/>
  <c r="E940" i="160" s="1"/>
  <c r="B940" i="160"/>
  <c r="J939" i="160"/>
  <c r="H939" i="160"/>
  <c r="F939" i="160"/>
  <c r="D939" i="160"/>
  <c r="E939" i="160" s="1"/>
  <c r="B939" i="160"/>
  <c r="J938" i="160"/>
  <c r="H938" i="160"/>
  <c r="F938" i="160"/>
  <c r="D938" i="160"/>
  <c r="E938" i="160" s="1"/>
  <c r="B938" i="160"/>
  <c r="J937" i="160"/>
  <c r="H937" i="160"/>
  <c r="F937" i="160"/>
  <c r="D937" i="160"/>
  <c r="E937" i="160" s="1"/>
  <c r="B937" i="160"/>
  <c r="J936" i="160"/>
  <c r="H936" i="160"/>
  <c r="F936" i="160"/>
  <c r="D936" i="160"/>
  <c r="E936" i="160" s="1"/>
  <c r="B936" i="160"/>
  <c r="J935" i="160"/>
  <c r="H935" i="160"/>
  <c r="F935" i="160"/>
  <c r="D935" i="160"/>
  <c r="E935" i="160" s="1"/>
  <c r="B935" i="160"/>
  <c r="J934" i="160"/>
  <c r="H934" i="160"/>
  <c r="F934" i="160"/>
  <c r="D934" i="160"/>
  <c r="E934" i="160" s="1"/>
  <c r="B934" i="160"/>
  <c r="J933" i="160"/>
  <c r="H933" i="160"/>
  <c r="F933" i="160"/>
  <c r="D933" i="160"/>
  <c r="E933" i="160" s="1"/>
  <c r="B933" i="160"/>
  <c r="J932" i="160"/>
  <c r="H932" i="160"/>
  <c r="F932" i="160"/>
  <c r="D932" i="160"/>
  <c r="E932" i="160" s="1"/>
  <c r="B932" i="160"/>
  <c r="J931" i="160"/>
  <c r="H931" i="160"/>
  <c r="F931" i="160"/>
  <c r="D931" i="160"/>
  <c r="E931" i="160" s="1"/>
  <c r="B931" i="160"/>
  <c r="J930" i="160"/>
  <c r="H930" i="160"/>
  <c r="F930" i="160"/>
  <c r="D930" i="160"/>
  <c r="E930" i="160" s="1"/>
  <c r="B930" i="160"/>
  <c r="J929" i="160"/>
  <c r="H929" i="160"/>
  <c r="F929" i="160"/>
  <c r="D929" i="160"/>
  <c r="E929" i="160" s="1"/>
  <c r="B929" i="160"/>
  <c r="J928" i="160"/>
  <c r="H928" i="160"/>
  <c r="F928" i="160"/>
  <c r="D928" i="160"/>
  <c r="E928" i="160" s="1"/>
  <c r="B928" i="160"/>
  <c r="J927" i="160"/>
  <c r="H927" i="160"/>
  <c r="F927" i="160"/>
  <c r="D927" i="160"/>
  <c r="E927" i="160" s="1"/>
  <c r="B927" i="160"/>
  <c r="J926" i="160"/>
  <c r="H926" i="160"/>
  <c r="F926" i="160"/>
  <c r="D926" i="160"/>
  <c r="E926" i="160" s="1"/>
  <c r="B926" i="160"/>
  <c r="J925" i="160"/>
  <c r="H925" i="160"/>
  <c r="F925" i="160"/>
  <c r="D925" i="160"/>
  <c r="E925" i="160" s="1"/>
  <c r="B925" i="160"/>
  <c r="J924" i="160"/>
  <c r="H924" i="160"/>
  <c r="F924" i="160"/>
  <c r="D924" i="160"/>
  <c r="E924" i="160" s="1"/>
  <c r="B924" i="160"/>
  <c r="J923" i="160"/>
  <c r="H923" i="160"/>
  <c r="F923" i="160"/>
  <c r="D923" i="160"/>
  <c r="E923" i="160" s="1"/>
  <c r="B923" i="160"/>
  <c r="J922" i="160"/>
  <c r="H922" i="160"/>
  <c r="F922" i="160"/>
  <c r="D922" i="160"/>
  <c r="E922" i="160" s="1"/>
  <c r="B922" i="160"/>
  <c r="J921" i="160"/>
  <c r="H921" i="160"/>
  <c r="F921" i="160"/>
  <c r="D921" i="160"/>
  <c r="E921" i="160" s="1"/>
  <c r="B921" i="160"/>
  <c r="J920" i="160"/>
  <c r="H920" i="160"/>
  <c r="F920" i="160"/>
  <c r="D920" i="160"/>
  <c r="E920" i="160" s="1"/>
  <c r="B920" i="160"/>
  <c r="J919" i="160"/>
  <c r="H919" i="160"/>
  <c r="F919" i="160"/>
  <c r="D919" i="160"/>
  <c r="E919" i="160" s="1"/>
  <c r="B919" i="160"/>
  <c r="J918" i="160"/>
  <c r="H918" i="160"/>
  <c r="F918" i="160"/>
  <c r="D918" i="160"/>
  <c r="E918" i="160" s="1"/>
  <c r="B918" i="160"/>
  <c r="J917" i="160"/>
  <c r="H917" i="160"/>
  <c r="F917" i="160"/>
  <c r="D917" i="160"/>
  <c r="E917" i="160" s="1"/>
  <c r="B917" i="160"/>
  <c r="J916" i="160"/>
  <c r="H916" i="160"/>
  <c r="F916" i="160"/>
  <c r="D916" i="160"/>
  <c r="E916" i="160" s="1"/>
  <c r="B916" i="160"/>
  <c r="J915" i="160"/>
  <c r="H915" i="160"/>
  <c r="F915" i="160"/>
  <c r="D915" i="160"/>
  <c r="E915" i="160" s="1"/>
  <c r="B915" i="160"/>
  <c r="J914" i="160"/>
  <c r="H914" i="160"/>
  <c r="F914" i="160"/>
  <c r="D914" i="160"/>
  <c r="E914" i="160" s="1"/>
  <c r="B914" i="160"/>
  <c r="J913" i="160"/>
  <c r="H913" i="160"/>
  <c r="F913" i="160"/>
  <c r="D913" i="160"/>
  <c r="E913" i="160" s="1"/>
  <c r="B913" i="160"/>
  <c r="J912" i="160"/>
  <c r="H912" i="160"/>
  <c r="F912" i="160"/>
  <c r="D912" i="160"/>
  <c r="E912" i="160" s="1"/>
  <c r="B912" i="160"/>
  <c r="J911" i="160"/>
  <c r="H911" i="160"/>
  <c r="F911" i="160"/>
  <c r="D911" i="160"/>
  <c r="E911" i="160" s="1"/>
  <c r="B911" i="160"/>
  <c r="J910" i="160"/>
  <c r="H910" i="160"/>
  <c r="F910" i="160"/>
  <c r="D910" i="160"/>
  <c r="E910" i="160" s="1"/>
  <c r="B910" i="160"/>
  <c r="J909" i="160"/>
  <c r="H909" i="160"/>
  <c r="F909" i="160"/>
  <c r="D909" i="160"/>
  <c r="E909" i="160" s="1"/>
  <c r="B909" i="160"/>
  <c r="J908" i="160"/>
  <c r="H908" i="160"/>
  <c r="F908" i="160"/>
  <c r="D908" i="160"/>
  <c r="E908" i="160" s="1"/>
  <c r="B908" i="160"/>
  <c r="J907" i="160"/>
  <c r="H907" i="160"/>
  <c r="F907" i="160"/>
  <c r="D907" i="160"/>
  <c r="E907" i="160" s="1"/>
  <c r="B907" i="160"/>
  <c r="J906" i="160"/>
  <c r="H906" i="160"/>
  <c r="F906" i="160"/>
  <c r="D906" i="160"/>
  <c r="E906" i="160" s="1"/>
  <c r="B906" i="160"/>
  <c r="J905" i="160"/>
  <c r="H905" i="160"/>
  <c r="F905" i="160"/>
  <c r="D905" i="160"/>
  <c r="E905" i="160" s="1"/>
  <c r="B905" i="160"/>
  <c r="J904" i="160"/>
  <c r="H904" i="160"/>
  <c r="F904" i="160"/>
  <c r="D904" i="160"/>
  <c r="E904" i="160" s="1"/>
  <c r="B904" i="160"/>
  <c r="J903" i="160"/>
  <c r="H903" i="160"/>
  <c r="F903" i="160"/>
  <c r="D903" i="160"/>
  <c r="E903" i="160" s="1"/>
  <c r="B903" i="160"/>
  <c r="J902" i="160"/>
  <c r="H902" i="160"/>
  <c r="F902" i="160"/>
  <c r="D902" i="160"/>
  <c r="E902" i="160" s="1"/>
  <c r="B902" i="160"/>
  <c r="J901" i="160"/>
  <c r="H901" i="160"/>
  <c r="F901" i="160"/>
  <c r="D901" i="160"/>
  <c r="E901" i="160" s="1"/>
  <c r="B901" i="160"/>
  <c r="J900" i="160"/>
  <c r="H900" i="160"/>
  <c r="F900" i="160"/>
  <c r="D900" i="160"/>
  <c r="E900" i="160" s="1"/>
  <c r="B900" i="160"/>
  <c r="J899" i="160"/>
  <c r="H899" i="160"/>
  <c r="F899" i="160"/>
  <c r="D899" i="160"/>
  <c r="E899" i="160" s="1"/>
  <c r="B899" i="160"/>
  <c r="J898" i="160"/>
  <c r="H898" i="160"/>
  <c r="F898" i="160"/>
  <c r="D898" i="160"/>
  <c r="E898" i="160" s="1"/>
  <c r="B898" i="160"/>
  <c r="J897" i="160"/>
  <c r="H897" i="160"/>
  <c r="F897" i="160"/>
  <c r="D897" i="160"/>
  <c r="E897" i="160" s="1"/>
  <c r="B897" i="160"/>
  <c r="J896" i="160"/>
  <c r="H896" i="160"/>
  <c r="F896" i="160"/>
  <c r="D896" i="160"/>
  <c r="E896" i="160" s="1"/>
  <c r="B896" i="160"/>
  <c r="J895" i="160"/>
  <c r="H895" i="160"/>
  <c r="F895" i="160"/>
  <c r="D895" i="160"/>
  <c r="E895" i="160" s="1"/>
  <c r="B895" i="160"/>
  <c r="J894" i="160"/>
  <c r="H894" i="160"/>
  <c r="F894" i="160"/>
  <c r="D894" i="160"/>
  <c r="E894" i="160" s="1"/>
  <c r="B894" i="160"/>
  <c r="J893" i="160"/>
  <c r="H893" i="160"/>
  <c r="F893" i="160"/>
  <c r="D893" i="160"/>
  <c r="E893" i="160" s="1"/>
  <c r="B893" i="160"/>
  <c r="J892" i="160"/>
  <c r="H892" i="160"/>
  <c r="F892" i="160"/>
  <c r="D892" i="160"/>
  <c r="E892" i="160" s="1"/>
  <c r="B892" i="160"/>
  <c r="J891" i="160"/>
  <c r="H891" i="160"/>
  <c r="F891" i="160"/>
  <c r="D891" i="160"/>
  <c r="E891" i="160" s="1"/>
  <c r="B891" i="160"/>
  <c r="J890" i="160"/>
  <c r="H890" i="160"/>
  <c r="F890" i="160"/>
  <c r="D890" i="160"/>
  <c r="E890" i="160" s="1"/>
  <c r="B890" i="160"/>
  <c r="J889" i="160"/>
  <c r="H889" i="160"/>
  <c r="F889" i="160"/>
  <c r="D889" i="160"/>
  <c r="E889" i="160" s="1"/>
  <c r="B889" i="160"/>
  <c r="J888" i="160"/>
  <c r="H888" i="160"/>
  <c r="F888" i="160"/>
  <c r="D888" i="160"/>
  <c r="E888" i="160" s="1"/>
  <c r="B888" i="160"/>
  <c r="J887" i="160"/>
  <c r="H887" i="160"/>
  <c r="F887" i="160"/>
  <c r="D887" i="160"/>
  <c r="E887" i="160" s="1"/>
  <c r="B887" i="160"/>
  <c r="J886" i="160"/>
  <c r="H886" i="160"/>
  <c r="F886" i="160"/>
  <c r="D886" i="160"/>
  <c r="E886" i="160" s="1"/>
  <c r="B886" i="160"/>
  <c r="J885" i="160"/>
  <c r="H885" i="160"/>
  <c r="F885" i="160"/>
  <c r="D885" i="160"/>
  <c r="E885" i="160" s="1"/>
  <c r="B885" i="160"/>
  <c r="J884" i="160"/>
  <c r="H884" i="160"/>
  <c r="F884" i="160"/>
  <c r="D884" i="160"/>
  <c r="E884" i="160" s="1"/>
  <c r="B884" i="160"/>
  <c r="J883" i="160"/>
  <c r="H883" i="160"/>
  <c r="F883" i="160"/>
  <c r="D883" i="160"/>
  <c r="E883" i="160" s="1"/>
  <c r="B883" i="160"/>
  <c r="J882" i="160"/>
  <c r="H882" i="160"/>
  <c r="F882" i="160"/>
  <c r="D882" i="160"/>
  <c r="E882" i="160" s="1"/>
  <c r="B882" i="160"/>
  <c r="J881" i="160"/>
  <c r="H881" i="160"/>
  <c r="F881" i="160"/>
  <c r="D881" i="160"/>
  <c r="E881" i="160" s="1"/>
  <c r="B881" i="160"/>
  <c r="J880" i="160"/>
  <c r="H880" i="160"/>
  <c r="F880" i="160"/>
  <c r="D880" i="160"/>
  <c r="E880" i="160" s="1"/>
  <c r="B880" i="160"/>
  <c r="J879" i="160"/>
  <c r="H879" i="160"/>
  <c r="F879" i="160"/>
  <c r="D879" i="160"/>
  <c r="E879" i="160" s="1"/>
  <c r="B879" i="160"/>
  <c r="J878" i="160"/>
  <c r="H878" i="160"/>
  <c r="F878" i="160"/>
  <c r="D878" i="160"/>
  <c r="E878" i="160" s="1"/>
  <c r="B878" i="160"/>
  <c r="J877" i="160"/>
  <c r="H877" i="160"/>
  <c r="F877" i="160"/>
  <c r="D877" i="160"/>
  <c r="E877" i="160" s="1"/>
  <c r="B877" i="160"/>
  <c r="J876" i="160"/>
  <c r="H876" i="160"/>
  <c r="F876" i="160"/>
  <c r="D876" i="160"/>
  <c r="E876" i="160" s="1"/>
  <c r="B876" i="160"/>
  <c r="J875" i="160"/>
  <c r="H875" i="160"/>
  <c r="F875" i="160"/>
  <c r="D875" i="160"/>
  <c r="E875" i="160" s="1"/>
  <c r="B875" i="160"/>
  <c r="J874" i="160"/>
  <c r="H874" i="160"/>
  <c r="F874" i="160"/>
  <c r="D874" i="160"/>
  <c r="E874" i="160" s="1"/>
  <c r="B874" i="160"/>
  <c r="J873" i="160"/>
  <c r="H873" i="160"/>
  <c r="F873" i="160"/>
  <c r="D873" i="160"/>
  <c r="E873" i="160" s="1"/>
  <c r="B873" i="160"/>
  <c r="J872" i="160"/>
  <c r="H872" i="160"/>
  <c r="F872" i="160"/>
  <c r="D872" i="160"/>
  <c r="E872" i="160" s="1"/>
  <c r="B872" i="160"/>
  <c r="J871" i="160"/>
  <c r="H871" i="160"/>
  <c r="F871" i="160"/>
  <c r="D871" i="160"/>
  <c r="E871" i="160" s="1"/>
  <c r="B871" i="160"/>
  <c r="J870" i="160"/>
  <c r="H870" i="160"/>
  <c r="F870" i="160"/>
  <c r="D870" i="160"/>
  <c r="E870" i="160" s="1"/>
  <c r="B870" i="160"/>
  <c r="J869" i="160"/>
  <c r="H869" i="160"/>
  <c r="F869" i="160"/>
  <c r="D869" i="160"/>
  <c r="E869" i="160" s="1"/>
  <c r="B869" i="160"/>
  <c r="J868" i="160"/>
  <c r="H868" i="160"/>
  <c r="F868" i="160"/>
  <c r="D868" i="160"/>
  <c r="E868" i="160" s="1"/>
  <c r="B868" i="160"/>
  <c r="J867" i="160"/>
  <c r="H867" i="160"/>
  <c r="F867" i="160"/>
  <c r="D867" i="160"/>
  <c r="E867" i="160" s="1"/>
  <c r="B867" i="160"/>
  <c r="J866" i="160"/>
  <c r="H866" i="160"/>
  <c r="F866" i="160"/>
  <c r="D866" i="160"/>
  <c r="E866" i="160" s="1"/>
  <c r="B866" i="160"/>
  <c r="J865" i="160"/>
  <c r="H865" i="160"/>
  <c r="F865" i="160"/>
  <c r="D865" i="160"/>
  <c r="E865" i="160" s="1"/>
  <c r="B865" i="160"/>
  <c r="J864" i="160"/>
  <c r="H864" i="160"/>
  <c r="F864" i="160"/>
  <c r="D864" i="160"/>
  <c r="E864" i="160" s="1"/>
  <c r="B864" i="160"/>
  <c r="J863" i="160"/>
  <c r="H863" i="160"/>
  <c r="F863" i="160"/>
  <c r="D863" i="160"/>
  <c r="E863" i="160" s="1"/>
  <c r="B863" i="160"/>
  <c r="J862" i="160"/>
  <c r="H862" i="160"/>
  <c r="F862" i="160"/>
  <c r="D862" i="160"/>
  <c r="E862" i="160" s="1"/>
  <c r="B862" i="160"/>
  <c r="J861" i="160"/>
  <c r="H861" i="160"/>
  <c r="F861" i="160"/>
  <c r="D861" i="160"/>
  <c r="E861" i="160" s="1"/>
  <c r="B861" i="160"/>
  <c r="J860" i="160"/>
  <c r="H860" i="160"/>
  <c r="F860" i="160"/>
  <c r="D860" i="160"/>
  <c r="E860" i="160" s="1"/>
  <c r="B860" i="160"/>
  <c r="J859" i="160"/>
  <c r="H859" i="160"/>
  <c r="F859" i="160"/>
  <c r="D859" i="160"/>
  <c r="E859" i="160" s="1"/>
  <c r="B859" i="160"/>
  <c r="J858" i="160"/>
  <c r="H858" i="160"/>
  <c r="F858" i="160"/>
  <c r="D858" i="160"/>
  <c r="E858" i="160" s="1"/>
  <c r="B858" i="160"/>
  <c r="J857" i="160"/>
  <c r="H857" i="160"/>
  <c r="F857" i="160"/>
  <c r="D857" i="160"/>
  <c r="E857" i="160" s="1"/>
  <c r="B857" i="160"/>
  <c r="J856" i="160"/>
  <c r="H856" i="160"/>
  <c r="F856" i="160"/>
  <c r="D856" i="160"/>
  <c r="E856" i="160" s="1"/>
  <c r="B856" i="160"/>
  <c r="J855" i="160"/>
  <c r="H855" i="160"/>
  <c r="F855" i="160"/>
  <c r="D855" i="160"/>
  <c r="E855" i="160" s="1"/>
  <c r="B855" i="160"/>
  <c r="J854" i="160"/>
  <c r="H854" i="160"/>
  <c r="F854" i="160"/>
  <c r="D854" i="160"/>
  <c r="E854" i="160" s="1"/>
  <c r="B854" i="160"/>
  <c r="J853" i="160"/>
  <c r="H853" i="160"/>
  <c r="F853" i="160"/>
  <c r="D853" i="160"/>
  <c r="E853" i="160" s="1"/>
  <c r="B853" i="160"/>
  <c r="J852" i="160"/>
  <c r="H852" i="160"/>
  <c r="F852" i="160"/>
  <c r="D852" i="160"/>
  <c r="E852" i="160" s="1"/>
  <c r="B852" i="160"/>
  <c r="J851" i="160"/>
  <c r="H851" i="160"/>
  <c r="F851" i="160"/>
  <c r="D851" i="160"/>
  <c r="E851" i="160" s="1"/>
  <c r="B851" i="160"/>
  <c r="J850" i="160"/>
  <c r="H850" i="160"/>
  <c r="F850" i="160"/>
  <c r="D850" i="160"/>
  <c r="E850" i="160" s="1"/>
  <c r="B850" i="160"/>
  <c r="J849" i="160"/>
  <c r="H849" i="160"/>
  <c r="F849" i="160"/>
  <c r="D849" i="160"/>
  <c r="E849" i="160" s="1"/>
  <c r="B849" i="160"/>
  <c r="J848" i="160"/>
  <c r="H848" i="160"/>
  <c r="F848" i="160"/>
  <c r="D848" i="160"/>
  <c r="E848" i="160" s="1"/>
  <c r="B848" i="160"/>
  <c r="J847" i="160"/>
  <c r="H847" i="160"/>
  <c r="F847" i="160"/>
  <c r="D847" i="160"/>
  <c r="E847" i="160" s="1"/>
  <c r="B847" i="160"/>
  <c r="J846" i="160"/>
  <c r="H846" i="160"/>
  <c r="F846" i="160"/>
  <c r="D846" i="160"/>
  <c r="E846" i="160" s="1"/>
  <c r="B846" i="160"/>
  <c r="J845" i="160"/>
  <c r="H845" i="160"/>
  <c r="F845" i="160"/>
  <c r="D845" i="160"/>
  <c r="E845" i="160" s="1"/>
  <c r="B845" i="160"/>
  <c r="J844" i="160"/>
  <c r="H844" i="160"/>
  <c r="F844" i="160"/>
  <c r="D844" i="160"/>
  <c r="E844" i="160" s="1"/>
  <c r="B844" i="160"/>
  <c r="J843" i="160"/>
  <c r="H843" i="160"/>
  <c r="F843" i="160"/>
  <c r="D843" i="160"/>
  <c r="E843" i="160" s="1"/>
  <c r="B843" i="160"/>
  <c r="J842" i="160"/>
  <c r="H842" i="160"/>
  <c r="F842" i="160"/>
  <c r="D842" i="160"/>
  <c r="E842" i="160" s="1"/>
  <c r="B842" i="160"/>
  <c r="J841" i="160"/>
  <c r="H841" i="160"/>
  <c r="F841" i="160"/>
  <c r="D841" i="160"/>
  <c r="E841" i="160" s="1"/>
  <c r="B841" i="160"/>
  <c r="J840" i="160"/>
  <c r="H840" i="160"/>
  <c r="F840" i="160"/>
  <c r="D840" i="160"/>
  <c r="E840" i="160" s="1"/>
  <c r="B840" i="160"/>
  <c r="J839" i="160"/>
  <c r="H839" i="160"/>
  <c r="F839" i="160"/>
  <c r="D839" i="160"/>
  <c r="E839" i="160" s="1"/>
  <c r="B839" i="160"/>
  <c r="J838" i="160"/>
  <c r="H838" i="160"/>
  <c r="F838" i="160"/>
  <c r="D838" i="160"/>
  <c r="E838" i="160" s="1"/>
  <c r="B838" i="160"/>
  <c r="J837" i="160"/>
  <c r="H837" i="160"/>
  <c r="F837" i="160"/>
  <c r="D837" i="160"/>
  <c r="E837" i="160" s="1"/>
  <c r="B837" i="160"/>
  <c r="J836" i="160"/>
  <c r="H836" i="160"/>
  <c r="F836" i="160"/>
  <c r="D836" i="160"/>
  <c r="E836" i="160" s="1"/>
  <c r="B836" i="160"/>
  <c r="J835" i="160"/>
  <c r="H835" i="160"/>
  <c r="F835" i="160"/>
  <c r="D835" i="160"/>
  <c r="E835" i="160" s="1"/>
  <c r="B835" i="160"/>
  <c r="J834" i="160"/>
  <c r="H834" i="160"/>
  <c r="F834" i="160"/>
  <c r="D834" i="160"/>
  <c r="E834" i="160" s="1"/>
  <c r="B834" i="160"/>
  <c r="J833" i="160"/>
  <c r="H833" i="160"/>
  <c r="F833" i="160"/>
  <c r="D833" i="160"/>
  <c r="E833" i="160" s="1"/>
  <c r="B833" i="160"/>
  <c r="J832" i="160"/>
  <c r="H832" i="160"/>
  <c r="F832" i="160"/>
  <c r="D832" i="160"/>
  <c r="E832" i="160" s="1"/>
  <c r="B832" i="160"/>
  <c r="J831" i="160"/>
  <c r="H831" i="160"/>
  <c r="F831" i="160"/>
  <c r="D831" i="160"/>
  <c r="E831" i="160" s="1"/>
  <c r="B831" i="160"/>
  <c r="J830" i="160"/>
  <c r="H830" i="160"/>
  <c r="F830" i="160"/>
  <c r="D830" i="160"/>
  <c r="E830" i="160" s="1"/>
  <c r="B830" i="160"/>
  <c r="J829" i="160"/>
  <c r="H829" i="160"/>
  <c r="F829" i="160"/>
  <c r="D829" i="160"/>
  <c r="E829" i="160" s="1"/>
  <c r="B829" i="160"/>
  <c r="J828" i="160"/>
  <c r="H828" i="160"/>
  <c r="F828" i="160"/>
  <c r="D828" i="160"/>
  <c r="E828" i="160" s="1"/>
  <c r="B828" i="160"/>
  <c r="J827" i="160"/>
  <c r="H827" i="160"/>
  <c r="F827" i="160"/>
  <c r="D827" i="160"/>
  <c r="E827" i="160" s="1"/>
  <c r="B827" i="160"/>
  <c r="J826" i="160"/>
  <c r="H826" i="160"/>
  <c r="F826" i="160"/>
  <c r="D826" i="160"/>
  <c r="E826" i="160" s="1"/>
  <c r="B826" i="160"/>
  <c r="J825" i="160"/>
  <c r="H825" i="160"/>
  <c r="F825" i="160"/>
  <c r="D825" i="160"/>
  <c r="E825" i="160" s="1"/>
  <c r="B825" i="160"/>
  <c r="J824" i="160"/>
  <c r="H824" i="160"/>
  <c r="F824" i="160"/>
  <c r="D824" i="160"/>
  <c r="E824" i="160" s="1"/>
  <c r="B824" i="160"/>
  <c r="J823" i="160"/>
  <c r="H823" i="160"/>
  <c r="F823" i="160"/>
  <c r="D823" i="160"/>
  <c r="E823" i="160" s="1"/>
  <c r="B823" i="160"/>
  <c r="J822" i="160"/>
  <c r="H822" i="160"/>
  <c r="F822" i="160"/>
  <c r="D822" i="160"/>
  <c r="E822" i="160" s="1"/>
  <c r="B822" i="160"/>
  <c r="J821" i="160"/>
  <c r="H821" i="160"/>
  <c r="F821" i="160"/>
  <c r="D821" i="160"/>
  <c r="E821" i="160" s="1"/>
  <c r="B821" i="160"/>
  <c r="J820" i="160"/>
  <c r="H820" i="160"/>
  <c r="F820" i="160"/>
  <c r="D820" i="160"/>
  <c r="E820" i="160" s="1"/>
  <c r="B820" i="160"/>
  <c r="J819" i="160"/>
  <c r="H819" i="160"/>
  <c r="F819" i="160"/>
  <c r="D819" i="160"/>
  <c r="E819" i="160" s="1"/>
  <c r="B819" i="160"/>
  <c r="J818" i="160"/>
  <c r="H818" i="160"/>
  <c r="F818" i="160"/>
  <c r="D818" i="160"/>
  <c r="E818" i="160" s="1"/>
  <c r="B818" i="160"/>
  <c r="J817" i="160"/>
  <c r="H817" i="160"/>
  <c r="F817" i="160"/>
  <c r="D817" i="160"/>
  <c r="E817" i="160" s="1"/>
  <c r="B817" i="160"/>
  <c r="J816" i="160"/>
  <c r="H816" i="160"/>
  <c r="F816" i="160"/>
  <c r="D816" i="160"/>
  <c r="E816" i="160" s="1"/>
  <c r="B816" i="160"/>
  <c r="J815" i="160"/>
  <c r="H815" i="160"/>
  <c r="F815" i="160"/>
  <c r="D815" i="160"/>
  <c r="E815" i="160" s="1"/>
  <c r="B815" i="160"/>
  <c r="J814" i="160"/>
  <c r="H814" i="160"/>
  <c r="F814" i="160"/>
  <c r="D814" i="160"/>
  <c r="E814" i="160" s="1"/>
  <c r="B814" i="160"/>
  <c r="J813" i="160"/>
  <c r="H813" i="160"/>
  <c r="F813" i="160"/>
  <c r="D813" i="160"/>
  <c r="E813" i="160" s="1"/>
  <c r="B813" i="160"/>
  <c r="J812" i="160"/>
  <c r="H812" i="160"/>
  <c r="F812" i="160"/>
  <c r="D812" i="160"/>
  <c r="E812" i="160" s="1"/>
  <c r="B812" i="160"/>
  <c r="J811" i="160"/>
  <c r="H811" i="160"/>
  <c r="F811" i="160"/>
  <c r="D811" i="160"/>
  <c r="E811" i="160" s="1"/>
  <c r="B811" i="160"/>
  <c r="J810" i="160"/>
  <c r="H810" i="160"/>
  <c r="F810" i="160"/>
  <c r="D810" i="160"/>
  <c r="E810" i="160" s="1"/>
  <c r="B810" i="160"/>
  <c r="J809" i="160"/>
  <c r="H809" i="160"/>
  <c r="F809" i="160"/>
  <c r="D809" i="160"/>
  <c r="E809" i="160" s="1"/>
  <c r="B809" i="160"/>
  <c r="J808" i="160"/>
  <c r="H808" i="160"/>
  <c r="F808" i="160"/>
  <c r="D808" i="160"/>
  <c r="E808" i="160" s="1"/>
  <c r="B808" i="160"/>
  <c r="J807" i="160"/>
  <c r="H807" i="160"/>
  <c r="F807" i="160"/>
  <c r="D807" i="160"/>
  <c r="E807" i="160" s="1"/>
  <c r="B807" i="160"/>
  <c r="J806" i="160"/>
  <c r="H806" i="160"/>
  <c r="F806" i="160"/>
  <c r="D806" i="160"/>
  <c r="E806" i="160" s="1"/>
  <c r="B806" i="160"/>
  <c r="J805" i="160"/>
  <c r="H805" i="160"/>
  <c r="F805" i="160"/>
  <c r="D805" i="160"/>
  <c r="E805" i="160" s="1"/>
  <c r="B805" i="160"/>
  <c r="J804" i="160"/>
  <c r="H804" i="160"/>
  <c r="F804" i="160"/>
  <c r="D804" i="160"/>
  <c r="E804" i="160" s="1"/>
  <c r="B804" i="160"/>
  <c r="J803" i="160"/>
  <c r="H803" i="160"/>
  <c r="F803" i="160"/>
  <c r="D803" i="160"/>
  <c r="E803" i="160" s="1"/>
  <c r="B803" i="160"/>
  <c r="J802" i="160"/>
  <c r="H802" i="160"/>
  <c r="F802" i="160"/>
  <c r="D802" i="160"/>
  <c r="E802" i="160" s="1"/>
  <c r="B802" i="160"/>
  <c r="J801" i="160"/>
  <c r="H801" i="160"/>
  <c r="F801" i="160"/>
  <c r="D801" i="160"/>
  <c r="E801" i="160" s="1"/>
  <c r="B801" i="160"/>
  <c r="J800" i="160"/>
  <c r="H800" i="160"/>
  <c r="F800" i="160"/>
  <c r="D800" i="160"/>
  <c r="E800" i="160" s="1"/>
  <c r="B800" i="160"/>
  <c r="J799" i="160"/>
  <c r="H799" i="160"/>
  <c r="F799" i="160"/>
  <c r="D799" i="160"/>
  <c r="E799" i="160" s="1"/>
  <c r="B799" i="160"/>
  <c r="J798" i="160"/>
  <c r="H798" i="160"/>
  <c r="F798" i="160"/>
  <c r="D798" i="160"/>
  <c r="E798" i="160" s="1"/>
  <c r="B798" i="160"/>
  <c r="J797" i="160"/>
  <c r="H797" i="160"/>
  <c r="F797" i="160"/>
  <c r="D797" i="160"/>
  <c r="E797" i="160" s="1"/>
  <c r="B797" i="160"/>
  <c r="J796" i="160"/>
  <c r="H796" i="160"/>
  <c r="F796" i="160"/>
  <c r="D796" i="160"/>
  <c r="E796" i="160" s="1"/>
  <c r="B796" i="160"/>
  <c r="J795" i="160"/>
  <c r="H795" i="160"/>
  <c r="F795" i="160"/>
  <c r="D795" i="160"/>
  <c r="E795" i="160" s="1"/>
  <c r="B795" i="160"/>
  <c r="J794" i="160"/>
  <c r="H794" i="160"/>
  <c r="F794" i="160"/>
  <c r="D794" i="160"/>
  <c r="E794" i="160" s="1"/>
  <c r="B794" i="160"/>
  <c r="J793" i="160"/>
  <c r="H793" i="160"/>
  <c r="F793" i="160"/>
  <c r="D793" i="160"/>
  <c r="E793" i="160" s="1"/>
  <c r="B793" i="160"/>
  <c r="J792" i="160"/>
  <c r="H792" i="160"/>
  <c r="F792" i="160"/>
  <c r="D792" i="160"/>
  <c r="E792" i="160" s="1"/>
  <c r="B792" i="160"/>
  <c r="J791" i="160"/>
  <c r="H791" i="160"/>
  <c r="F791" i="160"/>
  <c r="D791" i="160"/>
  <c r="E791" i="160" s="1"/>
  <c r="B791" i="160"/>
  <c r="J790" i="160"/>
  <c r="H790" i="160"/>
  <c r="F790" i="160"/>
  <c r="D790" i="160"/>
  <c r="E790" i="160" s="1"/>
  <c r="B790" i="160"/>
  <c r="J789" i="160"/>
  <c r="H789" i="160"/>
  <c r="F789" i="160"/>
  <c r="D789" i="160"/>
  <c r="E789" i="160" s="1"/>
  <c r="B789" i="160"/>
  <c r="J788" i="160"/>
  <c r="H788" i="160"/>
  <c r="F788" i="160"/>
  <c r="D788" i="160"/>
  <c r="E788" i="160" s="1"/>
  <c r="B788" i="160"/>
  <c r="J787" i="160"/>
  <c r="H787" i="160"/>
  <c r="F787" i="160"/>
  <c r="D787" i="160"/>
  <c r="E787" i="160" s="1"/>
  <c r="B787" i="160"/>
  <c r="J786" i="160"/>
  <c r="H786" i="160"/>
  <c r="F786" i="160"/>
  <c r="D786" i="160"/>
  <c r="E786" i="160" s="1"/>
  <c r="B786" i="160"/>
  <c r="J785" i="160"/>
  <c r="H785" i="160"/>
  <c r="F785" i="160"/>
  <c r="D785" i="160"/>
  <c r="E785" i="160" s="1"/>
  <c r="B785" i="160"/>
  <c r="J784" i="160"/>
  <c r="H784" i="160"/>
  <c r="F784" i="160"/>
  <c r="D784" i="160"/>
  <c r="E784" i="160" s="1"/>
  <c r="B784" i="160"/>
  <c r="J783" i="160"/>
  <c r="H783" i="160"/>
  <c r="F783" i="160"/>
  <c r="D783" i="160"/>
  <c r="E783" i="160" s="1"/>
  <c r="B783" i="160"/>
  <c r="J782" i="160"/>
  <c r="H782" i="160"/>
  <c r="F782" i="160"/>
  <c r="D782" i="160"/>
  <c r="E782" i="160" s="1"/>
  <c r="B782" i="160"/>
  <c r="J781" i="160"/>
  <c r="H781" i="160"/>
  <c r="F781" i="160"/>
  <c r="D781" i="160"/>
  <c r="E781" i="160" s="1"/>
  <c r="B781" i="160"/>
  <c r="J780" i="160"/>
  <c r="H780" i="160"/>
  <c r="F780" i="160"/>
  <c r="D780" i="160"/>
  <c r="E780" i="160" s="1"/>
  <c r="B780" i="160"/>
  <c r="J779" i="160"/>
  <c r="H779" i="160"/>
  <c r="F779" i="160"/>
  <c r="D779" i="160"/>
  <c r="E779" i="160" s="1"/>
  <c r="B779" i="160"/>
  <c r="J778" i="160"/>
  <c r="H778" i="160"/>
  <c r="F778" i="160"/>
  <c r="D778" i="160"/>
  <c r="E778" i="160" s="1"/>
  <c r="B778" i="160"/>
  <c r="J777" i="160"/>
  <c r="H777" i="160"/>
  <c r="F777" i="160"/>
  <c r="D777" i="160"/>
  <c r="E777" i="160" s="1"/>
  <c r="B777" i="160"/>
  <c r="J776" i="160"/>
  <c r="H776" i="160"/>
  <c r="F776" i="160"/>
  <c r="D776" i="160"/>
  <c r="E776" i="160" s="1"/>
  <c r="B776" i="160"/>
  <c r="J775" i="160"/>
  <c r="H775" i="160"/>
  <c r="F775" i="160"/>
  <c r="D775" i="160"/>
  <c r="E775" i="160" s="1"/>
  <c r="B775" i="160"/>
  <c r="J774" i="160"/>
  <c r="H774" i="160"/>
  <c r="F774" i="160"/>
  <c r="D774" i="160"/>
  <c r="E774" i="160" s="1"/>
  <c r="B774" i="160"/>
  <c r="J773" i="160"/>
  <c r="H773" i="160"/>
  <c r="F773" i="160"/>
  <c r="D773" i="160"/>
  <c r="E773" i="160" s="1"/>
  <c r="B773" i="160"/>
  <c r="J772" i="160"/>
  <c r="H772" i="160"/>
  <c r="F772" i="160"/>
  <c r="D772" i="160"/>
  <c r="E772" i="160" s="1"/>
  <c r="B772" i="160"/>
  <c r="J771" i="160"/>
  <c r="H771" i="160"/>
  <c r="F771" i="160"/>
  <c r="D771" i="160"/>
  <c r="E771" i="160" s="1"/>
  <c r="B771" i="160"/>
  <c r="J770" i="160"/>
  <c r="H770" i="160"/>
  <c r="F770" i="160"/>
  <c r="D770" i="160"/>
  <c r="E770" i="160" s="1"/>
  <c r="B770" i="160"/>
  <c r="J769" i="160"/>
  <c r="H769" i="160"/>
  <c r="F769" i="160"/>
  <c r="D769" i="160"/>
  <c r="E769" i="160" s="1"/>
  <c r="B769" i="160"/>
  <c r="J768" i="160"/>
  <c r="H768" i="160"/>
  <c r="F768" i="160"/>
  <c r="D768" i="160"/>
  <c r="E768" i="160" s="1"/>
  <c r="B768" i="160"/>
  <c r="J767" i="160"/>
  <c r="H767" i="160"/>
  <c r="F767" i="160"/>
  <c r="D767" i="160"/>
  <c r="E767" i="160" s="1"/>
  <c r="B767" i="160"/>
  <c r="J766" i="160"/>
  <c r="H766" i="160"/>
  <c r="F766" i="160"/>
  <c r="D766" i="160"/>
  <c r="E766" i="160" s="1"/>
  <c r="B766" i="160"/>
  <c r="J765" i="160"/>
  <c r="H765" i="160"/>
  <c r="F765" i="160"/>
  <c r="D765" i="160"/>
  <c r="E765" i="160" s="1"/>
  <c r="B765" i="160"/>
  <c r="J764" i="160"/>
  <c r="H764" i="160"/>
  <c r="F764" i="160"/>
  <c r="D764" i="160"/>
  <c r="E764" i="160" s="1"/>
  <c r="B764" i="160"/>
  <c r="J763" i="160"/>
  <c r="H763" i="160"/>
  <c r="F763" i="160"/>
  <c r="D763" i="160"/>
  <c r="E763" i="160" s="1"/>
  <c r="B763" i="160"/>
  <c r="J762" i="160"/>
  <c r="H762" i="160"/>
  <c r="F762" i="160"/>
  <c r="D762" i="160"/>
  <c r="E762" i="160" s="1"/>
  <c r="B762" i="160"/>
  <c r="J761" i="160"/>
  <c r="H761" i="160"/>
  <c r="F761" i="160"/>
  <c r="D761" i="160"/>
  <c r="E761" i="160" s="1"/>
  <c r="B761" i="160"/>
  <c r="J760" i="160"/>
  <c r="H760" i="160"/>
  <c r="F760" i="160"/>
  <c r="D760" i="160"/>
  <c r="E760" i="160" s="1"/>
  <c r="B760" i="160"/>
  <c r="J759" i="160"/>
  <c r="H759" i="160"/>
  <c r="F759" i="160"/>
  <c r="D759" i="160"/>
  <c r="E759" i="160" s="1"/>
  <c r="B759" i="160"/>
  <c r="J758" i="160"/>
  <c r="H758" i="160"/>
  <c r="F758" i="160"/>
  <c r="D758" i="160"/>
  <c r="E758" i="160" s="1"/>
  <c r="B758" i="160"/>
  <c r="J757" i="160"/>
  <c r="H757" i="160"/>
  <c r="F757" i="160"/>
  <c r="D757" i="160"/>
  <c r="E757" i="160" s="1"/>
  <c r="B757" i="160"/>
  <c r="J756" i="160"/>
  <c r="H756" i="160"/>
  <c r="F756" i="160"/>
  <c r="D756" i="160"/>
  <c r="E756" i="160" s="1"/>
  <c r="B756" i="160"/>
  <c r="J755" i="160"/>
  <c r="H755" i="160"/>
  <c r="F755" i="160"/>
  <c r="D755" i="160"/>
  <c r="E755" i="160" s="1"/>
  <c r="B755" i="160"/>
  <c r="J754" i="160"/>
  <c r="H754" i="160"/>
  <c r="F754" i="160"/>
  <c r="D754" i="160"/>
  <c r="E754" i="160" s="1"/>
  <c r="B754" i="160"/>
  <c r="J753" i="160"/>
  <c r="H753" i="160"/>
  <c r="F753" i="160"/>
  <c r="D753" i="160"/>
  <c r="E753" i="160" s="1"/>
  <c r="B753" i="160"/>
  <c r="J752" i="160"/>
  <c r="H752" i="160"/>
  <c r="F752" i="160"/>
  <c r="D752" i="160"/>
  <c r="E752" i="160" s="1"/>
  <c r="B752" i="160"/>
  <c r="J751" i="160"/>
  <c r="H751" i="160"/>
  <c r="F751" i="160"/>
  <c r="D751" i="160"/>
  <c r="E751" i="160" s="1"/>
  <c r="B751" i="160"/>
  <c r="J750" i="160"/>
  <c r="H750" i="160"/>
  <c r="F750" i="160"/>
  <c r="D750" i="160"/>
  <c r="E750" i="160" s="1"/>
  <c r="B750" i="160"/>
  <c r="J749" i="160"/>
  <c r="H749" i="160"/>
  <c r="F749" i="160"/>
  <c r="D749" i="160"/>
  <c r="E749" i="160" s="1"/>
  <c r="B749" i="160"/>
  <c r="J748" i="160"/>
  <c r="H748" i="160"/>
  <c r="F748" i="160"/>
  <c r="D748" i="160"/>
  <c r="E748" i="160" s="1"/>
  <c r="B748" i="160"/>
  <c r="J747" i="160"/>
  <c r="H747" i="160"/>
  <c r="F747" i="160"/>
  <c r="D747" i="160"/>
  <c r="E747" i="160" s="1"/>
  <c r="B747" i="160"/>
  <c r="J746" i="160"/>
  <c r="H746" i="160"/>
  <c r="F746" i="160"/>
  <c r="D746" i="160"/>
  <c r="E746" i="160" s="1"/>
  <c r="B746" i="160"/>
  <c r="J745" i="160"/>
  <c r="H745" i="160"/>
  <c r="F745" i="160"/>
  <c r="D745" i="160"/>
  <c r="E745" i="160" s="1"/>
  <c r="B745" i="160"/>
  <c r="J744" i="160"/>
  <c r="H744" i="160"/>
  <c r="F744" i="160"/>
  <c r="D744" i="160"/>
  <c r="E744" i="160" s="1"/>
  <c r="B744" i="160"/>
  <c r="J743" i="160"/>
  <c r="H743" i="160"/>
  <c r="F743" i="160"/>
  <c r="D743" i="160"/>
  <c r="E743" i="160" s="1"/>
  <c r="B743" i="160"/>
  <c r="J742" i="160"/>
  <c r="H742" i="160"/>
  <c r="F742" i="160"/>
  <c r="D742" i="160"/>
  <c r="E742" i="160" s="1"/>
  <c r="B742" i="160"/>
  <c r="J741" i="160"/>
  <c r="H741" i="160"/>
  <c r="F741" i="160"/>
  <c r="D741" i="160"/>
  <c r="E741" i="160" s="1"/>
  <c r="B741" i="160"/>
  <c r="J740" i="160"/>
  <c r="H740" i="160"/>
  <c r="F740" i="160"/>
  <c r="D740" i="160"/>
  <c r="E740" i="160" s="1"/>
  <c r="B740" i="160"/>
  <c r="J739" i="160"/>
  <c r="H739" i="160"/>
  <c r="F739" i="160"/>
  <c r="D739" i="160"/>
  <c r="E739" i="160" s="1"/>
  <c r="B739" i="160"/>
  <c r="J738" i="160"/>
  <c r="H738" i="160"/>
  <c r="F738" i="160"/>
  <c r="D738" i="160"/>
  <c r="E738" i="160" s="1"/>
  <c r="B738" i="160"/>
  <c r="J737" i="160"/>
  <c r="H737" i="160"/>
  <c r="F737" i="160"/>
  <c r="D737" i="160"/>
  <c r="E737" i="160" s="1"/>
  <c r="B737" i="160"/>
  <c r="J736" i="160"/>
  <c r="H736" i="160"/>
  <c r="F736" i="160"/>
  <c r="D736" i="160"/>
  <c r="E736" i="160" s="1"/>
  <c r="B736" i="160"/>
  <c r="J735" i="160"/>
  <c r="H735" i="160"/>
  <c r="F735" i="160"/>
  <c r="D735" i="160"/>
  <c r="E735" i="160" s="1"/>
  <c r="B735" i="160"/>
  <c r="J734" i="160"/>
  <c r="H734" i="160"/>
  <c r="F734" i="160"/>
  <c r="D734" i="160"/>
  <c r="E734" i="160" s="1"/>
  <c r="B734" i="160"/>
  <c r="J733" i="160"/>
  <c r="H733" i="160"/>
  <c r="F733" i="160"/>
  <c r="D733" i="160"/>
  <c r="E733" i="160" s="1"/>
  <c r="B733" i="160"/>
  <c r="J732" i="160"/>
  <c r="H732" i="160"/>
  <c r="F732" i="160"/>
  <c r="D732" i="160"/>
  <c r="E732" i="160" s="1"/>
  <c r="B732" i="160"/>
  <c r="J731" i="160"/>
  <c r="H731" i="160"/>
  <c r="F731" i="160"/>
  <c r="D731" i="160"/>
  <c r="E731" i="160" s="1"/>
  <c r="B731" i="160"/>
  <c r="J730" i="160"/>
  <c r="H730" i="160"/>
  <c r="F730" i="160"/>
  <c r="D730" i="160"/>
  <c r="E730" i="160" s="1"/>
  <c r="B730" i="160"/>
  <c r="J729" i="160"/>
  <c r="H729" i="160"/>
  <c r="F729" i="160"/>
  <c r="D729" i="160"/>
  <c r="E729" i="160" s="1"/>
  <c r="B729" i="160"/>
  <c r="J728" i="160"/>
  <c r="H728" i="160"/>
  <c r="F728" i="160"/>
  <c r="D728" i="160"/>
  <c r="E728" i="160" s="1"/>
  <c r="B728" i="160"/>
  <c r="J727" i="160"/>
  <c r="H727" i="160"/>
  <c r="F727" i="160"/>
  <c r="D727" i="160"/>
  <c r="E727" i="160" s="1"/>
  <c r="B727" i="160"/>
  <c r="J726" i="160"/>
  <c r="H726" i="160"/>
  <c r="F726" i="160"/>
  <c r="D726" i="160"/>
  <c r="E726" i="160" s="1"/>
  <c r="B726" i="160"/>
  <c r="J725" i="160"/>
  <c r="H725" i="160"/>
  <c r="F725" i="160"/>
  <c r="D725" i="160"/>
  <c r="E725" i="160" s="1"/>
  <c r="B725" i="160"/>
  <c r="J724" i="160"/>
  <c r="H724" i="160"/>
  <c r="F724" i="160"/>
  <c r="D724" i="160"/>
  <c r="E724" i="160" s="1"/>
  <c r="B724" i="160"/>
  <c r="J723" i="160"/>
  <c r="H723" i="160"/>
  <c r="F723" i="160"/>
  <c r="D723" i="160"/>
  <c r="E723" i="160" s="1"/>
  <c r="B723" i="160"/>
  <c r="J722" i="160"/>
  <c r="H722" i="160"/>
  <c r="F722" i="160"/>
  <c r="D722" i="160"/>
  <c r="E722" i="160" s="1"/>
  <c r="B722" i="160"/>
  <c r="J721" i="160"/>
  <c r="H721" i="160"/>
  <c r="F721" i="160"/>
  <c r="D721" i="160"/>
  <c r="E721" i="160" s="1"/>
  <c r="B721" i="160"/>
  <c r="J720" i="160"/>
  <c r="H720" i="160"/>
  <c r="F720" i="160"/>
  <c r="D720" i="160"/>
  <c r="E720" i="160" s="1"/>
  <c r="B720" i="160"/>
  <c r="J719" i="160"/>
  <c r="H719" i="160"/>
  <c r="F719" i="160"/>
  <c r="D719" i="160"/>
  <c r="E719" i="160" s="1"/>
  <c r="B719" i="160"/>
  <c r="J718" i="160"/>
  <c r="H718" i="160"/>
  <c r="F718" i="160"/>
  <c r="D718" i="160"/>
  <c r="E718" i="160" s="1"/>
  <c r="B718" i="160"/>
  <c r="J717" i="160"/>
  <c r="H717" i="160"/>
  <c r="F717" i="160"/>
  <c r="D717" i="160"/>
  <c r="E717" i="160" s="1"/>
  <c r="B717" i="160"/>
  <c r="J716" i="160"/>
  <c r="H716" i="160"/>
  <c r="F716" i="160"/>
  <c r="D716" i="160"/>
  <c r="E716" i="160" s="1"/>
  <c r="B716" i="160"/>
  <c r="J715" i="160"/>
  <c r="H715" i="160"/>
  <c r="F715" i="160"/>
  <c r="D715" i="160"/>
  <c r="E715" i="160" s="1"/>
  <c r="B715" i="160"/>
  <c r="J714" i="160"/>
  <c r="H714" i="160"/>
  <c r="F714" i="160"/>
  <c r="D714" i="160"/>
  <c r="E714" i="160" s="1"/>
  <c r="B714" i="160"/>
  <c r="J713" i="160"/>
  <c r="H713" i="160"/>
  <c r="F713" i="160"/>
  <c r="D713" i="160"/>
  <c r="E713" i="160" s="1"/>
  <c r="B713" i="160"/>
  <c r="J712" i="160"/>
  <c r="H712" i="160"/>
  <c r="F712" i="160"/>
  <c r="D712" i="160"/>
  <c r="E712" i="160" s="1"/>
  <c r="B712" i="160"/>
  <c r="J711" i="160"/>
  <c r="H711" i="160"/>
  <c r="F711" i="160"/>
  <c r="D711" i="160"/>
  <c r="E711" i="160" s="1"/>
  <c r="B711" i="160"/>
  <c r="J710" i="160"/>
  <c r="H710" i="160"/>
  <c r="F710" i="160"/>
  <c r="D710" i="160"/>
  <c r="E710" i="160" s="1"/>
  <c r="B710" i="160"/>
  <c r="J709" i="160"/>
  <c r="H709" i="160"/>
  <c r="F709" i="160"/>
  <c r="D709" i="160"/>
  <c r="E709" i="160" s="1"/>
  <c r="B709" i="160"/>
  <c r="J708" i="160"/>
  <c r="H708" i="160"/>
  <c r="F708" i="160"/>
  <c r="D708" i="160"/>
  <c r="E708" i="160" s="1"/>
  <c r="B708" i="160"/>
  <c r="J707" i="160"/>
  <c r="H707" i="160"/>
  <c r="F707" i="160"/>
  <c r="D707" i="160"/>
  <c r="E707" i="160" s="1"/>
  <c r="B707" i="160"/>
  <c r="J706" i="160"/>
  <c r="H706" i="160"/>
  <c r="F706" i="160"/>
  <c r="D706" i="160"/>
  <c r="E706" i="160" s="1"/>
  <c r="B706" i="160"/>
  <c r="J705" i="160"/>
  <c r="H705" i="160"/>
  <c r="F705" i="160"/>
  <c r="D705" i="160"/>
  <c r="E705" i="160" s="1"/>
  <c r="B705" i="160"/>
  <c r="J704" i="160"/>
  <c r="H704" i="160"/>
  <c r="F704" i="160"/>
  <c r="D704" i="160"/>
  <c r="E704" i="160" s="1"/>
  <c r="B704" i="160"/>
  <c r="J703" i="160"/>
  <c r="H703" i="160"/>
  <c r="F703" i="160"/>
  <c r="D703" i="160"/>
  <c r="E703" i="160" s="1"/>
  <c r="B703" i="160"/>
  <c r="J702" i="160"/>
  <c r="H702" i="160"/>
  <c r="F702" i="160"/>
  <c r="D702" i="160"/>
  <c r="E702" i="160" s="1"/>
  <c r="B702" i="160"/>
  <c r="J701" i="160"/>
  <c r="H701" i="160"/>
  <c r="F701" i="160"/>
  <c r="D701" i="160"/>
  <c r="E701" i="160" s="1"/>
  <c r="B701" i="160"/>
  <c r="J700" i="160"/>
  <c r="H700" i="160"/>
  <c r="F700" i="160"/>
  <c r="D700" i="160"/>
  <c r="E700" i="160" s="1"/>
  <c r="B700" i="160"/>
  <c r="J699" i="160"/>
  <c r="H699" i="160"/>
  <c r="F699" i="160"/>
  <c r="D699" i="160"/>
  <c r="E699" i="160" s="1"/>
  <c r="B699" i="160"/>
  <c r="J698" i="160"/>
  <c r="H698" i="160"/>
  <c r="F698" i="160"/>
  <c r="D698" i="160"/>
  <c r="E698" i="160" s="1"/>
  <c r="B698" i="160"/>
  <c r="J697" i="160"/>
  <c r="H697" i="160"/>
  <c r="F697" i="160"/>
  <c r="D697" i="160"/>
  <c r="E697" i="160" s="1"/>
  <c r="B697" i="160"/>
  <c r="J696" i="160"/>
  <c r="H696" i="160"/>
  <c r="F696" i="160"/>
  <c r="D696" i="160"/>
  <c r="E696" i="160" s="1"/>
  <c r="B696" i="160"/>
  <c r="J695" i="160"/>
  <c r="H695" i="160"/>
  <c r="F695" i="160"/>
  <c r="D695" i="160"/>
  <c r="E695" i="160" s="1"/>
  <c r="B695" i="160"/>
  <c r="J694" i="160"/>
  <c r="H694" i="160"/>
  <c r="F694" i="160"/>
  <c r="D694" i="160"/>
  <c r="E694" i="160" s="1"/>
  <c r="B694" i="160"/>
  <c r="J693" i="160"/>
  <c r="H693" i="160"/>
  <c r="F693" i="160"/>
  <c r="D693" i="160"/>
  <c r="E693" i="160" s="1"/>
  <c r="B693" i="160"/>
  <c r="J692" i="160"/>
  <c r="H692" i="160"/>
  <c r="F692" i="160"/>
  <c r="D692" i="160"/>
  <c r="E692" i="160" s="1"/>
  <c r="B692" i="160"/>
  <c r="J691" i="160"/>
  <c r="H691" i="160"/>
  <c r="F691" i="160"/>
  <c r="D691" i="160"/>
  <c r="E691" i="160" s="1"/>
  <c r="B691" i="160"/>
  <c r="J690" i="160"/>
  <c r="H690" i="160"/>
  <c r="F690" i="160"/>
  <c r="D690" i="160"/>
  <c r="E690" i="160" s="1"/>
  <c r="B690" i="160"/>
  <c r="J689" i="160"/>
  <c r="H689" i="160"/>
  <c r="F689" i="160"/>
  <c r="D689" i="160"/>
  <c r="E689" i="160" s="1"/>
  <c r="B689" i="160"/>
  <c r="J688" i="160"/>
  <c r="H688" i="160"/>
  <c r="F688" i="160"/>
  <c r="D688" i="160"/>
  <c r="E688" i="160" s="1"/>
  <c r="B688" i="160"/>
  <c r="J687" i="160"/>
  <c r="H687" i="160"/>
  <c r="F687" i="160"/>
  <c r="D687" i="160"/>
  <c r="E687" i="160" s="1"/>
  <c r="B687" i="160"/>
  <c r="J686" i="160"/>
  <c r="H686" i="160"/>
  <c r="F686" i="160"/>
  <c r="D686" i="160"/>
  <c r="E686" i="160" s="1"/>
  <c r="B686" i="160"/>
  <c r="J685" i="160"/>
  <c r="H685" i="160"/>
  <c r="F685" i="160"/>
  <c r="D685" i="160"/>
  <c r="E685" i="160" s="1"/>
  <c r="B685" i="160"/>
  <c r="J684" i="160"/>
  <c r="H684" i="160"/>
  <c r="F684" i="160"/>
  <c r="D684" i="160"/>
  <c r="E684" i="160" s="1"/>
  <c r="B684" i="160"/>
  <c r="J683" i="160"/>
  <c r="H683" i="160"/>
  <c r="F683" i="160"/>
  <c r="D683" i="160"/>
  <c r="E683" i="160" s="1"/>
  <c r="B683" i="160"/>
  <c r="J682" i="160"/>
  <c r="H682" i="160"/>
  <c r="F682" i="160"/>
  <c r="D682" i="160"/>
  <c r="E682" i="160" s="1"/>
  <c r="B682" i="160"/>
  <c r="J681" i="160"/>
  <c r="H681" i="160"/>
  <c r="F681" i="160"/>
  <c r="D681" i="160"/>
  <c r="E681" i="160" s="1"/>
  <c r="B681" i="160"/>
  <c r="J680" i="160"/>
  <c r="H680" i="160"/>
  <c r="F680" i="160"/>
  <c r="D680" i="160"/>
  <c r="E680" i="160" s="1"/>
  <c r="B680" i="160"/>
  <c r="J679" i="160"/>
  <c r="H679" i="160"/>
  <c r="F679" i="160"/>
  <c r="D679" i="160"/>
  <c r="E679" i="160" s="1"/>
  <c r="B679" i="160"/>
  <c r="J678" i="160"/>
  <c r="H678" i="160"/>
  <c r="F678" i="160"/>
  <c r="D678" i="160"/>
  <c r="E678" i="160" s="1"/>
  <c r="B678" i="160"/>
  <c r="J677" i="160"/>
  <c r="H677" i="160"/>
  <c r="F677" i="160"/>
  <c r="D677" i="160"/>
  <c r="E677" i="160" s="1"/>
  <c r="B677" i="160"/>
  <c r="J676" i="160"/>
  <c r="H676" i="160"/>
  <c r="F676" i="160"/>
  <c r="D676" i="160"/>
  <c r="E676" i="160" s="1"/>
  <c r="B676" i="160"/>
  <c r="J675" i="160"/>
  <c r="H675" i="160"/>
  <c r="F675" i="160"/>
  <c r="D675" i="160"/>
  <c r="E675" i="160" s="1"/>
  <c r="B675" i="160"/>
  <c r="J674" i="160"/>
  <c r="H674" i="160"/>
  <c r="F674" i="160"/>
  <c r="D674" i="160"/>
  <c r="E674" i="160" s="1"/>
  <c r="B674" i="160"/>
  <c r="J673" i="160"/>
  <c r="H673" i="160"/>
  <c r="F673" i="160"/>
  <c r="D673" i="160"/>
  <c r="E673" i="160" s="1"/>
  <c r="B673" i="160"/>
  <c r="J672" i="160"/>
  <c r="H672" i="160"/>
  <c r="F672" i="160"/>
  <c r="D672" i="160"/>
  <c r="E672" i="160" s="1"/>
  <c r="B672" i="160"/>
  <c r="J671" i="160"/>
  <c r="H671" i="160"/>
  <c r="F671" i="160"/>
  <c r="D671" i="160"/>
  <c r="E671" i="160" s="1"/>
  <c r="B671" i="160"/>
  <c r="J670" i="160"/>
  <c r="H670" i="160"/>
  <c r="F670" i="160"/>
  <c r="D670" i="160"/>
  <c r="E670" i="160" s="1"/>
  <c r="B670" i="160"/>
  <c r="J669" i="160"/>
  <c r="H669" i="160"/>
  <c r="F669" i="160"/>
  <c r="D669" i="160"/>
  <c r="E669" i="160" s="1"/>
  <c r="B669" i="160"/>
  <c r="J668" i="160"/>
  <c r="H668" i="160"/>
  <c r="F668" i="160"/>
  <c r="D668" i="160"/>
  <c r="E668" i="160" s="1"/>
  <c r="B668" i="160"/>
  <c r="J667" i="160"/>
  <c r="H667" i="160"/>
  <c r="F667" i="160"/>
  <c r="D667" i="160"/>
  <c r="E667" i="160" s="1"/>
  <c r="B667" i="160"/>
  <c r="J666" i="160"/>
  <c r="H666" i="160"/>
  <c r="F666" i="160"/>
  <c r="D666" i="160"/>
  <c r="E666" i="160" s="1"/>
  <c r="B666" i="160"/>
  <c r="J665" i="160"/>
  <c r="H665" i="160"/>
  <c r="F665" i="160"/>
  <c r="D665" i="160"/>
  <c r="E665" i="160" s="1"/>
  <c r="B665" i="160"/>
  <c r="J664" i="160"/>
  <c r="H664" i="160"/>
  <c r="F664" i="160"/>
  <c r="D664" i="160"/>
  <c r="E664" i="160" s="1"/>
  <c r="B664" i="160"/>
  <c r="J663" i="160"/>
  <c r="H663" i="160"/>
  <c r="F663" i="160"/>
  <c r="D663" i="160"/>
  <c r="E663" i="160" s="1"/>
  <c r="B663" i="160"/>
  <c r="J662" i="160"/>
  <c r="H662" i="160"/>
  <c r="F662" i="160"/>
  <c r="D662" i="160"/>
  <c r="E662" i="160" s="1"/>
  <c r="B662" i="160"/>
  <c r="J661" i="160"/>
  <c r="H661" i="160"/>
  <c r="F661" i="160"/>
  <c r="D661" i="160"/>
  <c r="E661" i="160" s="1"/>
  <c r="B661" i="160"/>
  <c r="J660" i="160"/>
  <c r="H660" i="160"/>
  <c r="F660" i="160"/>
  <c r="D660" i="160"/>
  <c r="E660" i="160" s="1"/>
  <c r="B660" i="160"/>
  <c r="J659" i="160"/>
  <c r="H659" i="160"/>
  <c r="F659" i="160"/>
  <c r="D659" i="160"/>
  <c r="E659" i="160" s="1"/>
  <c r="B659" i="160"/>
  <c r="J658" i="160"/>
  <c r="H658" i="160"/>
  <c r="F658" i="160"/>
  <c r="D658" i="160"/>
  <c r="E658" i="160" s="1"/>
  <c r="B658" i="160"/>
  <c r="J657" i="160"/>
  <c r="H657" i="160"/>
  <c r="F657" i="160"/>
  <c r="D657" i="160"/>
  <c r="E657" i="160" s="1"/>
  <c r="B657" i="160"/>
  <c r="J656" i="160"/>
  <c r="H656" i="160"/>
  <c r="F656" i="160"/>
  <c r="D656" i="160"/>
  <c r="E656" i="160" s="1"/>
  <c r="B656" i="160"/>
  <c r="J655" i="160"/>
  <c r="H655" i="160"/>
  <c r="F655" i="160"/>
  <c r="D655" i="160"/>
  <c r="E655" i="160" s="1"/>
  <c r="B655" i="160"/>
  <c r="J654" i="160"/>
  <c r="H654" i="160"/>
  <c r="F654" i="160"/>
  <c r="D654" i="160"/>
  <c r="E654" i="160" s="1"/>
  <c r="B654" i="160"/>
  <c r="J653" i="160"/>
  <c r="H653" i="160"/>
  <c r="F653" i="160"/>
  <c r="D653" i="160"/>
  <c r="E653" i="160" s="1"/>
  <c r="B653" i="160"/>
  <c r="J652" i="160"/>
  <c r="H652" i="160"/>
  <c r="F652" i="160"/>
  <c r="D652" i="160"/>
  <c r="E652" i="160" s="1"/>
  <c r="B652" i="160"/>
  <c r="J651" i="160"/>
  <c r="H651" i="160"/>
  <c r="F651" i="160"/>
  <c r="D651" i="160"/>
  <c r="E651" i="160" s="1"/>
  <c r="B651" i="160"/>
  <c r="J650" i="160"/>
  <c r="H650" i="160"/>
  <c r="F650" i="160"/>
  <c r="D650" i="160"/>
  <c r="E650" i="160" s="1"/>
  <c r="B650" i="160"/>
  <c r="J649" i="160"/>
  <c r="H649" i="160"/>
  <c r="F649" i="160"/>
  <c r="D649" i="160"/>
  <c r="E649" i="160" s="1"/>
  <c r="B649" i="160"/>
  <c r="J648" i="160"/>
  <c r="H648" i="160"/>
  <c r="F648" i="160"/>
  <c r="D648" i="160"/>
  <c r="E648" i="160" s="1"/>
  <c r="B648" i="160"/>
  <c r="J647" i="160"/>
  <c r="H647" i="160"/>
  <c r="F647" i="160"/>
  <c r="D647" i="160"/>
  <c r="E647" i="160" s="1"/>
  <c r="B647" i="160"/>
  <c r="J646" i="160"/>
  <c r="H646" i="160"/>
  <c r="F646" i="160"/>
  <c r="D646" i="160"/>
  <c r="E646" i="160" s="1"/>
  <c r="B646" i="160"/>
  <c r="J645" i="160"/>
  <c r="H645" i="160"/>
  <c r="F645" i="160"/>
  <c r="D645" i="160"/>
  <c r="E645" i="160" s="1"/>
  <c r="B645" i="160"/>
  <c r="J644" i="160"/>
  <c r="H644" i="160"/>
  <c r="F644" i="160"/>
  <c r="D644" i="160"/>
  <c r="E644" i="160" s="1"/>
  <c r="B644" i="160"/>
  <c r="J643" i="160"/>
  <c r="H643" i="160"/>
  <c r="F643" i="160"/>
  <c r="D643" i="160"/>
  <c r="E643" i="160" s="1"/>
  <c r="B643" i="160"/>
  <c r="J642" i="160"/>
  <c r="H642" i="160"/>
  <c r="F642" i="160"/>
  <c r="D642" i="160"/>
  <c r="E642" i="160" s="1"/>
  <c r="B642" i="160"/>
  <c r="J641" i="160"/>
  <c r="H641" i="160"/>
  <c r="F641" i="160"/>
  <c r="D641" i="160"/>
  <c r="E641" i="160" s="1"/>
  <c r="B641" i="160"/>
  <c r="J640" i="160"/>
  <c r="H640" i="160"/>
  <c r="F640" i="160"/>
  <c r="D640" i="160"/>
  <c r="E640" i="160" s="1"/>
  <c r="B640" i="160"/>
  <c r="J639" i="160"/>
  <c r="H639" i="160"/>
  <c r="F639" i="160"/>
  <c r="D639" i="160"/>
  <c r="E639" i="160" s="1"/>
  <c r="B639" i="160"/>
  <c r="J638" i="160"/>
  <c r="H638" i="160"/>
  <c r="F638" i="160"/>
  <c r="D638" i="160"/>
  <c r="E638" i="160" s="1"/>
  <c r="B638" i="160"/>
  <c r="J637" i="160"/>
  <c r="H637" i="160"/>
  <c r="F637" i="160"/>
  <c r="D637" i="160"/>
  <c r="E637" i="160" s="1"/>
  <c r="B637" i="160"/>
  <c r="J636" i="160"/>
  <c r="H636" i="160"/>
  <c r="F636" i="160"/>
  <c r="D636" i="160"/>
  <c r="E636" i="160" s="1"/>
  <c r="B636" i="160"/>
  <c r="J635" i="160"/>
  <c r="H635" i="160"/>
  <c r="F635" i="160"/>
  <c r="D635" i="160"/>
  <c r="E635" i="160" s="1"/>
  <c r="B635" i="160"/>
  <c r="J634" i="160"/>
  <c r="H634" i="160"/>
  <c r="F634" i="160"/>
  <c r="D634" i="160"/>
  <c r="E634" i="160" s="1"/>
  <c r="B634" i="160"/>
  <c r="J633" i="160"/>
  <c r="H633" i="160"/>
  <c r="F633" i="160"/>
  <c r="D633" i="160"/>
  <c r="E633" i="160" s="1"/>
  <c r="B633" i="160"/>
  <c r="J632" i="160"/>
  <c r="H632" i="160"/>
  <c r="F632" i="160"/>
  <c r="D632" i="160"/>
  <c r="E632" i="160" s="1"/>
  <c r="B632" i="160"/>
  <c r="J631" i="160"/>
  <c r="H631" i="160"/>
  <c r="F631" i="160"/>
  <c r="D631" i="160"/>
  <c r="E631" i="160" s="1"/>
  <c r="B631" i="160"/>
  <c r="J630" i="160"/>
  <c r="H630" i="160"/>
  <c r="F630" i="160"/>
  <c r="D630" i="160"/>
  <c r="E630" i="160" s="1"/>
  <c r="B630" i="160"/>
  <c r="J629" i="160"/>
  <c r="H629" i="160"/>
  <c r="F629" i="160"/>
  <c r="D629" i="160"/>
  <c r="E629" i="160" s="1"/>
  <c r="B629" i="160"/>
  <c r="J628" i="160"/>
  <c r="H628" i="160"/>
  <c r="F628" i="160"/>
  <c r="D628" i="160"/>
  <c r="E628" i="160" s="1"/>
  <c r="B628" i="160"/>
  <c r="J627" i="160"/>
  <c r="H627" i="160"/>
  <c r="F627" i="160"/>
  <c r="D627" i="160"/>
  <c r="E627" i="160" s="1"/>
  <c r="B627" i="160"/>
  <c r="J626" i="160"/>
  <c r="H626" i="160"/>
  <c r="F626" i="160"/>
  <c r="D626" i="160"/>
  <c r="E626" i="160" s="1"/>
  <c r="B626" i="160"/>
  <c r="J625" i="160"/>
  <c r="H625" i="160"/>
  <c r="F625" i="160"/>
  <c r="D625" i="160"/>
  <c r="E625" i="160" s="1"/>
  <c r="B625" i="160"/>
  <c r="J624" i="160"/>
  <c r="H624" i="160"/>
  <c r="F624" i="160"/>
  <c r="D624" i="160"/>
  <c r="E624" i="160" s="1"/>
  <c r="B624" i="160"/>
  <c r="J623" i="160"/>
  <c r="H623" i="160"/>
  <c r="F623" i="160"/>
  <c r="D623" i="160"/>
  <c r="E623" i="160" s="1"/>
  <c r="B623" i="160"/>
  <c r="J622" i="160"/>
  <c r="H622" i="160"/>
  <c r="F622" i="160"/>
  <c r="D622" i="160"/>
  <c r="E622" i="160" s="1"/>
  <c r="B622" i="160"/>
  <c r="J621" i="160"/>
  <c r="H621" i="160"/>
  <c r="F621" i="160"/>
  <c r="D621" i="160"/>
  <c r="E621" i="160" s="1"/>
  <c r="B621" i="160"/>
  <c r="J620" i="160"/>
  <c r="H620" i="160"/>
  <c r="F620" i="160"/>
  <c r="D620" i="160"/>
  <c r="E620" i="160" s="1"/>
  <c r="B620" i="160"/>
  <c r="J619" i="160"/>
  <c r="H619" i="160"/>
  <c r="F619" i="160"/>
  <c r="D619" i="160"/>
  <c r="E619" i="160" s="1"/>
  <c r="B619" i="160"/>
  <c r="J618" i="160"/>
  <c r="H618" i="160"/>
  <c r="F618" i="160"/>
  <c r="D618" i="160"/>
  <c r="E618" i="160" s="1"/>
  <c r="B618" i="160"/>
  <c r="J617" i="160"/>
  <c r="H617" i="160"/>
  <c r="F617" i="160"/>
  <c r="D617" i="160"/>
  <c r="E617" i="160" s="1"/>
  <c r="B617" i="160"/>
  <c r="J616" i="160"/>
  <c r="H616" i="160"/>
  <c r="F616" i="160"/>
  <c r="D616" i="160"/>
  <c r="E616" i="160" s="1"/>
  <c r="B616" i="160"/>
  <c r="J615" i="160"/>
  <c r="H615" i="160"/>
  <c r="F615" i="160"/>
  <c r="D615" i="160"/>
  <c r="E615" i="160" s="1"/>
  <c r="B615" i="160"/>
  <c r="J614" i="160"/>
  <c r="H614" i="160"/>
  <c r="F614" i="160"/>
  <c r="D614" i="160"/>
  <c r="E614" i="160" s="1"/>
  <c r="B614" i="160"/>
  <c r="J613" i="160"/>
  <c r="H613" i="160"/>
  <c r="F613" i="160"/>
  <c r="D613" i="160"/>
  <c r="E613" i="160" s="1"/>
  <c r="B613" i="160"/>
  <c r="J612" i="160"/>
  <c r="H612" i="160"/>
  <c r="F612" i="160"/>
  <c r="D612" i="160"/>
  <c r="E612" i="160" s="1"/>
  <c r="B612" i="160"/>
  <c r="J611" i="160"/>
  <c r="H611" i="160"/>
  <c r="F611" i="160"/>
  <c r="D611" i="160"/>
  <c r="E611" i="160" s="1"/>
  <c r="B611" i="160"/>
  <c r="J610" i="160"/>
  <c r="H610" i="160"/>
  <c r="F610" i="160"/>
  <c r="D610" i="160"/>
  <c r="E610" i="160" s="1"/>
  <c r="B610" i="160"/>
  <c r="J609" i="160"/>
  <c r="H609" i="160"/>
  <c r="F609" i="160"/>
  <c r="D609" i="160"/>
  <c r="E609" i="160" s="1"/>
  <c r="B609" i="160"/>
  <c r="J608" i="160"/>
  <c r="H608" i="160"/>
  <c r="F608" i="160"/>
  <c r="D608" i="160"/>
  <c r="E608" i="160" s="1"/>
  <c r="B608" i="160"/>
  <c r="J607" i="160"/>
  <c r="H607" i="160"/>
  <c r="F607" i="160"/>
  <c r="D607" i="160"/>
  <c r="E607" i="160" s="1"/>
  <c r="B607" i="160"/>
  <c r="J606" i="160"/>
  <c r="H606" i="160"/>
  <c r="F606" i="160"/>
  <c r="D606" i="160"/>
  <c r="E606" i="160" s="1"/>
  <c r="B606" i="160"/>
  <c r="J605" i="160"/>
  <c r="H605" i="160"/>
  <c r="F605" i="160"/>
  <c r="D605" i="160"/>
  <c r="E605" i="160" s="1"/>
  <c r="B605" i="160"/>
  <c r="J604" i="160"/>
  <c r="H604" i="160"/>
  <c r="F604" i="160"/>
  <c r="D604" i="160"/>
  <c r="E604" i="160" s="1"/>
  <c r="B604" i="160"/>
  <c r="J603" i="160"/>
  <c r="H603" i="160"/>
  <c r="F603" i="160"/>
  <c r="D603" i="160"/>
  <c r="E603" i="160" s="1"/>
  <c r="B603" i="160"/>
  <c r="J602" i="160"/>
  <c r="H602" i="160"/>
  <c r="F602" i="160"/>
  <c r="D602" i="160"/>
  <c r="E602" i="160" s="1"/>
  <c r="B602" i="160"/>
  <c r="J601" i="160"/>
  <c r="H601" i="160"/>
  <c r="F601" i="160"/>
  <c r="D601" i="160"/>
  <c r="E601" i="160" s="1"/>
  <c r="B601" i="160"/>
  <c r="J600" i="160"/>
  <c r="H600" i="160"/>
  <c r="F600" i="160"/>
  <c r="D600" i="160"/>
  <c r="E600" i="160" s="1"/>
  <c r="B600" i="160"/>
  <c r="J599" i="160"/>
  <c r="H599" i="160"/>
  <c r="F599" i="160"/>
  <c r="D599" i="160"/>
  <c r="E599" i="160" s="1"/>
  <c r="B599" i="160"/>
  <c r="J598" i="160"/>
  <c r="H598" i="160"/>
  <c r="F598" i="160"/>
  <c r="D598" i="160"/>
  <c r="E598" i="160" s="1"/>
  <c r="B598" i="160"/>
  <c r="J597" i="160"/>
  <c r="H597" i="160"/>
  <c r="F597" i="160"/>
  <c r="D597" i="160"/>
  <c r="E597" i="160" s="1"/>
  <c r="B597" i="160"/>
  <c r="J596" i="160"/>
  <c r="H596" i="160"/>
  <c r="F596" i="160"/>
  <c r="D596" i="160"/>
  <c r="E596" i="160" s="1"/>
  <c r="B596" i="160"/>
  <c r="J595" i="160"/>
  <c r="H595" i="160"/>
  <c r="F595" i="160"/>
  <c r="D595" i="160"/>
  <c r="E595" i="160" s="1"/>
  <c r="B595" i="160"/>
  <c r="J594" i="160"/>
  <c r="H594" i="160"/>
  <c r="F594" i="160"/>
  <c r="D594" i="160"/>
  <c r="E594" i="160" s="1"/>
  <c r="B594" i="160"/>
  <c r="J593" i="160"/>
  <c r="H593" i="160"/>
  <c r="F593" i="160"/>
  <c r="D593" i="160"/>
  <c r="E593" i="160" s="1"/>
  <c r="B593" i="160"/>
  <c r="J592" i="160"/>
  <c r="H592" i="160"/>
  <c r="F592" i="160"/>
  <c r="D592" i="160"/>
  <c r="E592" i="160" s="1"/>
  <c r="B592" i="160"/>
  <c r="J591" i="160"/>
  <c r="H591" i="160"/>
  <c r="F591" i="160"/>
  <c r="D591" i="160"/>
  <c r="E591" i="160" s="1"/>
  <c r="B591" i="160"/>
  <c r="J590" i="160"/>
  <c r="H590" i="160"/>
  <c r="F590" i="160"/>
  <c r="D590" i="160"/>
  <c r="E590" i="160" s="1"/>
  <c r="B590" i="160"/>
  <c r="J589" i="160"/>
  <c r="H589" i="160"/>
  <c r="F589" i="160"/>
  <c r="D589" i="160"/>
  <c r="E589" i="160" s="1"/>
  <c r="B589" i="160"/>
  <c r="J588" i="160"/>
  <c r="H588" i="160"/>
  <c r="F588" i="160"/>
  <c r="D588" i="160"/>
  <c r="E588" i="160" s="1"/>
  <c r="B588" i="160"/>
  <c r="J587" i="160"/>
  <c r="H587" i="160"/>
  <c r="F587" i="160"/>
  <c r="D587" i="160"/>
  <c r="E587" i="160" s="1"/>
  <c r="B587" i="160"/>
  <c r="J586" i="160"/>
  <c r="H586" i="160"/>
  <c r="F586" i="160"/>
  <c r="D586" i="160"/>
  <c r="E586" i="160" s="1"/>
  <c r="B586" i="160"/>
  <c r="J585" i="160"/>
  <c r="H585" i="160"/>
  <c r="F585" i="160"/>
  <c r="D585" i="160"/>
  <c r="E585" i="160" s="1"/>
  <c r="B585" i="160"/>
  <c r="J584" i="160"/>
  <c r="H584" i="160"/>
  <c r="F584" i="160"/>
  <c r="D584" i="160"/>
  <c r="E584" i="160" s="1"/>
  <c r="B584" i="160"/>
  <c r="J583" i="160"/>
  <c r="H583" i="160"/>
  <c r="F583" i="160"/>
  <c r="D583" i="160"/>
  <c r="E583" i="160" s="1"/>
  <c r="B583" i="160"/>
  <c r="J582" i="160"/>
  <c r="H582" i="160"/>
  <c r="F582" i="160"/>
  <c r="D582" i="160"/>
  <c r="E582" i="160" s="1"/>
  <c r="B582" i="160"/>
  <c r="J581" i="160"/>
  <c r="H581" i="160"/>
  <c r="F581" i="160"/>
  <c r="D581" i="160"/>
  <c r="E581" i="160" s="1"/>
  <c r="B581" i="160"/>
  <c r="J580" i="160"/>
  <c r="H580" i="160"/>
  <c r="F580" i="160"/>
  <c r="D580" i="160"/>
  <c r="E580" i="160" s="1"/>
  <c r="B580" i="160"/>
  <c r="J579" i="160"/>
  <c r="H579" i="160"/>
  <c r="F579" i="160"/>
  <c r="D579" i="160"/>
  <c r="E579" i="160" s="1"/>
  <c r="B579" i="160"/>
  <c r="J578" i="160"/>
  <c r="H578" i="160"/>
  <c r="F578" i="160"/>
  <c r="D578" i="160"/>
  <c r="E578" i="160" s="1"/>
  <c r="B578" i="160"/>
  <c r="J577" i="160"/>
  <c r="H577" i="160"/>
  <c r="F577" i="160"/>
  <c r="D577" i="160"/>
  <c r="E577" i="160" s="1"/>
  <c r="B577" i="160"/>
  <c r="J576" i="160"/>
  <c r="H576" i="160"/>
  <c r="F576" i="160"/>
  <c r="D576" i="160"/>
  <c r="E576" i="160" s="1"/>
  <c r="B576" i="160"/>
  <c r="J575" i="160"/>
  <c r="H575" i="160"/>
  <c r="F575" i="160"/>
  <c r="D575" i="160"/>
  <c r="E575" i="160" s="1"/>
  <c r="B575" i="160"/>
  <c r="J574" i="160"/>
  <c r="H574" i="160"/>
  <c r="F574" i="160"/>
  <c r="D574" i="160"/>
  <c r="E574" i="160" s="1"/>
  <c r="B574" i="160"/>
  <c r="J573" i="160"/>
  <c r="H573" i="160"/>
  <c r="F573" i="160"/>
  <c r="D573" i="160"/>
  <c r="E573" i="160" s="1"/>
  <c r="B573" i="160"/>
  <c r="J572" i="160"/>
  <c r="H572" i="160"/>
  <c r="F572" i="160"/>
  <c r="D572" i="160"/>
  <c r="E572" i="160" s="1"/>
  <c r="B572" i="160"/>
  <c r="J571" i="160"/>
  <c r="H571" i="160"/>
  <c r="F571" i="160"/>
  <c r="D571" i="160"/>
  <c r="E571" i="160" s="1"/>
  <c r="B571" i="160"/>
  <c r="J570" i="160"/>
  <c r="H570" i="160"/>
  <c r="F570" i="160"/>
  <c r="D570" i="160"/>
  <c r="E570" i="160" s="1"/>
  <c r="B570" i="160"/>
  <c r="J569" i="160"/>
  <c r="H569" i="160"/>
  <c r="F569" i="160"/>
  <c r="D569" i="160"/>
  <c r="E569" i="160" s="1"/>
  <c r="B569" i="160"/>
  <c r="J568" i="160"/>
  <c r="H568" i="160"/>
  <c r="F568" i="160"/>
  <c r="D568" i="160"/>
  <c r="E568" i="160" s="1"/>
  <c r="B568" i="160"/>
  <c r="J567" i="160"/>
  <c r="H567" i="160"/>
  <c r="F567" i="160"/>
  <c r="D567" i="160"/>
  <c r="E567" i="160" s="1"/>
  <c r="B567" i="160"/>
  <c r="J566" i="160"/>
  <c r="H566" i="160"/>
  <c r="F566" i="160"/>
  <c r="D566" i="160"/>
  <c r="E566" i="160" s="1"/>
  <c r="B566" i="160"/>
  <c r="J565" i="160"/>
  <c r="H565" i="160"/>
  <c r="F565" i="160"/>
  <c r="D565" i="160"/>
  <c r="E565" i="160" s="1"/>
  <c r="B565" i="160"/>
  <c r="J564" i="160"/>
  <c r="H564" i="160"/>
  <c r="F564" i="160"/>
  <c r="D564" i="160"/>
  <c r="E564" i="160" s="1"/>
  <c r="B564" i="160"/>
  <c r="J563" i="160"/>
  <c r="H563" i="160"/>
  <c r="F563" i="160"/>
  <c r="D563" i="160"/>
  <c r="E563" i="160" s="1"/>
  <c r="B563" i="160"/>
  <c r="J562" i="160"/>
  <c r="H562" i="160"/>
  <c r="F562" i="160"/>
  <c r="D562" i="160"/>
  <c r="E562" i="160" s="1"/>
  <c r="B562" i="160"/>
  <c r="J561" i="160"/>
  <c r="H561" i="160"/>
  <c r="F561" i="160"/>
  <c r="D561" i="160"/>
  <c r="E561" i="160" s="1"/>
  <c r="B561" i="160"/>
  <c r="J560" i="160"/>
  <c r="H560" i="160"/>
  <c r="F560" i="160"/>
  <c r="D560" i="160"/>
  <c r="E560" i="160" s="1"/>
  <c r="B560" i="160"/>
  <c r="J559" i="160"/>
  <c r="H559" i="160"/>
  <c r="F559" i="160"/>
  <c r="D559" i="160"/>
  <c r="E559" i="160" s="1"/>
  <c r="B559" i="160"/>
  <c r="J558" i="160"/>
  <c r="H558" i="160"/>
  <c r="F558" i="160"/>
  <c r="D558" i="160"/>
  <c r="E558" i="160" s="1"/>
  <c r="B558" i="160"/>
  <c r="J557" i="160"/>
  <c r="H557" i="160"/>
  <c r="F557" i="160"/>
  <c r="D557" i="160"/>
  <c r="E557" i="160" s="1"/>
  <c r="B557" i="160"/>
  <c r="J556" i="160"/>
  <c r="H556" i="160"/>
  <c r="F556" i="160"/>
  <c r="D556" i="160"/>
  <c r="E556" i="160" s="1"/>
  <c r="B556" i="160"/>
  <c r="J555" i="160"/>
  <c r="H555" i="160"/>
  <c r="F555" i="160"/>
  <c r="D555" i="160"/>
  <c r="E555" i="160" s="1"/>
  <c r="B555" i="160"/>
  <c r="J554" i="160"/>
  <c r="H554" i="160"/>
  <c r="F554" i="160"/>
  <c r="D554" i="160"/>
  <c r="E554" i="160" s="1"/>
  <c r="B554" i="160"/>
  <c r="J553" i="160"/>
  <c r="H553" i="160"/>
  <c r="F553" i="160"/>
  <c r="D553" i="160"/>
  <c r="E553" i="160" s="1"/>
  <c r="B553" i="160"/>
  <c r="J552" i="160"/>
  <c r="H552" i="160"/>
  <c r="F552" i="160"/>
  <c r="D552" i="160"/>
  <c r="E552" i="160" s="1"/>
  <c r="B552" i="160"/>
  <c r="J551" i="160"/>
  <c r="H551" i="160"/>
  <c r="F551" i="160"/>
  <c r="D551" i="160"/>
  <c r="E551" i="160" s="1"/>
  <c r="B551" i="160"/>
  <c r="J550" i="160"/>
  <c r="H550" i="160"/>
  <c r="F550" i="160"/>
  <c r="D550" i="160"/>
  <c r="E550" i="160" s="1"/>
  <c r="B550" i="160"/>
  <c r="J549" i="160"/>
  <c r="H549" i="160"/>
  <c r="F549" i="160"/>
  <c r="D549" i="160"/>
  <c r="E549" i="160" s="1"/>
  <c r="B549" i="160"/>
  <c r="J548" i="160"/>
  <c r="H548" i="160"/>
  <c r="F548" i="160"/>
  <c r="D548" i="160"/>
  <c r="E548" i="160" s="1"/>
  <c r="B548" i="160"/>
  <c r="J547" i="160"/>
  <c r="H547" i="160"/>
  <c r="F547" i="160"/>
  <c r="D547" i="160"/>
  <c r="E547" i="160" s="1"/>
  <c r="B547" i="160"/>
  <c r="J546" i="160"/>
  <c r="H546" i="160"/>
  <c r="F546" i="160"/>
  <c r="D546" i="160"/>
  <c r="E546" i="160" s="1"/>
  <c r="B546" i="160"/>
  <c r="J545" i="160"/>
  <c r="H545" i="160"/>
  <c r="F545" i="160"/>
  <c r="D545" i="160"/>
  <c r="E545" i="160" s="1"/>
  <c r="B545" i="160"/>
  <c r="J544" i="160"/>
  <c r="H544" i="160"/>
  <c r="F544" i="160"/>
  <c r="D544" i="160"/>
  <c r="E544" i="160" s="1"/>
  <c r="B544" i="160"/>
  <c r="J543" i="160"/>
  <c r="H543" i="160"/>
  <c r="F543" i="160"/>
  <c r="D543" i="160"/>
  <c r="E543" i="160" s="1"/>
  <c r="B543" i="160"/>
  <c r="J542" i="160"/>
  <c r="H542" i="160"/>
  <c r="F542" i="160"/>
  <c r="D542" i="160"/>
  <c r="E542" i="160" s="1"/>
  <c r="B542" i="160"/>
  <c r="J541" i="160"/>
  <c r="H541" i="160"/>
  <c r="F541" i="160"/>
  <c r="D541" i="160"/>
  <c r="E541" i="160" s="1"/>
  <c r="B541" i="160"/>
  <c r="J540" i="160"/>
  <c r="H540" i="160"/>
  <c r="F540" i="160"/>
  <c r="D540" i="160"/>
  <c r="E540" i="160" s="1"/>
  <c r="B540" i="160"/>
  <c r="J539" i="160"/>
  <c r="H539" i="160"/>
  <c r="F539" i="160"/>
  <c r="D539" i="160"/>
  <c r="E539" i="160" s="1"/>
  <c r="B539" i="160"/>
  <c r="J538" i="160"/>
  <c r="H538" i="160"/>
  <c r="F538" i="160"/>
  <c r="D538" i="160"/>
  <c r="E538" i="160" s="1"/>
  <c r="B538" i="160"/>
  <c r="J537" i="160"/>
  <c r="H537" i="160"/>
  <c r="F537" i="160"/>
  <c r="D537" i="160"/>
  <c r="E537" i="160" s="1"/>
  <c r="B537" i="160"/>
  <c r="J536" i="160"/>
  <c r="H536" i="160"/>
  <c r="F536" i="160"/>
  <c r="D536" i="160"/>
  <c r="E536" i="160" s="1"/>
  <c r="B536" i="160"/>
  <c r="J535" i="160"/>
  <c r="H535" i="160"/>
  <c r="F535" i="160"/>
  <c r="D535" i="160"/>
  <c r="E535" i="160" s="1"/>
  <c r="B535" i="160"/>
  <c r="J534" i="160"/>
  <c r="H534" i="160"/>
  <c r="F534" i="160"/>
  <c r="D534" i="160"/>
  <c r="E534" i="160" s="1"/>
  <c r="B534" i="160"/>
  <c r="J533" i="160"/>
  <c r="H533" i="160"/>
  <c r="F533" i="160"/>
  <c r="D533" i="160"/>
  <c r="E533" i="160" s="1"/>
  <c r="B533" i="160"/>
  <c r="J532" i="160"/>
  <c r="H532" i="160"/>
  <c r="F532" i="160"/>
  <c r="D532" i="160"/>
  <c r="E532" i="160" s="1"/>
  <c r="B532" i="160"/>
  <c r="J531" i="160"/>
  <c r="H531" i="160"/>
  <c r="F531" i="160"/>
  <c r="D531" i="160"/>
  <c r="E531" i="160" s="1"/>
  <c r="B531" i="160"/>
  <c r="J530" i="160"/>
  <c r="H530" i="160"/>
  <c r="F530" i="160"/>
  <c r="D530" i="160"/>
  <c r="E530" i="160" s="1"/>
  <c r="B530" i="160"/>
  <c r="J529" i="160"/>
  <c r="H529" i="160"/>
  <c r="F529" i="160"/>
  <c r="D529" i="160"/>
  <c r="E529" i="160" s="1"/>
  <c r="B529" i="160"/>
  <c r="J528" i="160"/>
  <c r="H528" i="160"/>
  <c r="F528" i="160"/>
  <c r="D528" i="160"/>
  <c r="E528" i="160" s="1"/>
  <c r="B528" i="160"/>
  <c r="J527" i="160"/>
  <c r="H527" i="160"/>
  <c r="F527" i="160"/>
  <c r="D527" i="160"/>
  <c r="E527" i="160" s="1"/>
  <c r="B527" i="160"/>
  <c r="J526" i="160"/>
  <c r="H526" i="160"/>
  <c r="F526" i="160"/>
  <c r="D526" i="160"/>
  <c r="E526" i="160" s="1"/>
  <c r="B526" i="160"/>
  <c r="J525" i="160"/>
  <c r="H525" i="160"/>
  <c r="F525" i="160"/>
  <c r="D525" i="160"/>
  <c r="E525" i="160" s="1"/>
  <c r="B525" i="160"/>
  <c r="J524" i="160"/>
  <c r="H524" i="160"/>
  <c r="F524" i="160"/>
  <c r="D524" i="160"/>
  <c r="E524" i="160" s="1"/>
  <c r="B524" i="160"/>
  <c r="J523" i="160"/>
  <c r="H523" i="160"/>
  <c r="F523" i="160"/>
  <c r="D523" i="160"/>
  <c r="E523" i="160" s="1"/>
  <c r="B523" i="160"/>
  <c r="J522" i="160"/>
  <c r="H522" i="160"/>
  <c r="F522" i="160"/>
  <c r="D522" i="160"/>
  <c r="E522" i="160" s="1"/>
  <c r="B522" i="160"/>
  <c r="J521" i="160"/>
  <c r="H521" i="160"/>
  <c r="F521" i="160"/>
  <c r="D521" i="160"/>
  <c r="E521" i="160" s="1"/>
  <c r="B521" i="160"/>
  <c r="J520" i="160"/>
  <c r="H520" i="160"/>
  <c r="F520" i="160"/>
  <c r="D520" i="160"/>
  <c r="E520" i="160" s="1"/>
  <c r="B520" i="160"/>
  <c r="J519" i="160"/>
  <c r="H519" i="160"/>
  <c r="F519" i="160"/>
  <c r="D519" i="160"/>
  <c r="E519" i="160" s="1"/>
  <c r="B519" i="160"/>
  <c r="J518" i="160"/>
  <c r="H518" i="160"/>
  <c r="F518" i="160"/>
  <c r="D518" i="160"/>
  <c r="E518" i="160" s="1"/>
  <c r="B518" i="160"/>
  <c r="J517" i="160"/>
  <c r="H517" i="160"/>
  <c r="F517" i="160"/>
  <c r="D517" i="160"/>
  <c r="E517" i="160" s="1"/>
  <c r="B517" i="160"/>
  <c r="J516" i="160"/>
  <c r="H516" i="160"/>
  <c r="F516" i="160"/>
  <c r="D516" i="160"/>
  <c r="E516" i="160" s="1"/>
  <c r="B516" i="160"/>
  <c r="J515" i="160"/>
  <c r="H515" i="160"/>
  <c r="F515" i="160"/>
  <c r="D515" i="160"/>
  <c r="E515" i="160" s="1"/>
  <c r="B515" i="160"/>
  <c r="J514" i="160"/>
  <c r="H514" i="160"/>
  <c r="F514" i="160"/>
  <c r="D514" i="160"/>
  <c r="E514" i="160" s="1"/>
  <c r="B514" i="160"/>
  <c r="J513" i="160"/>
  <c r="H513" i="160"/>
  <c r="F513" i="160"/>
  <c r="D513" i="160"/>
  <c r="E513" i="160" s="1"/>
  <c r="B513" i="160"/>
  <c r="J512" i="160"/>
  <c r="H512" i="160"/>
  <c r="F512" i="160"/>
  <c r="D512" i="160"/>
  <c r="E512" i="160" s="1"/>
  <c r="B512" i="160"/>
  <c r="J511" i="160"/>
  <c r="H511" i="160"/>
  <c r="F511" i="160"/>
  <c r="D511" i="160"/>
  <c r="E511" i="160" s="1"/>
  <c r="B511" i="160"/>
  <c r="J510" i="160"/>
  <c r="H510" i="160"/>
  <c r="F510" i="160"/>
  <c r="D510" i="160"/>
  <c r="E510" i="160" s="1"/>
  <c r="B510" i="160"/>
  <c r="J509" i="160"/>
  <c r="H509" i="160"/>
  <c r="F509" i="160"/>
  <c r="D509" i="160"/>
  <c r="E509" i="160" s="1"/>
  <c r="B509" i="160"/>
  <c r="J508" i="160"/>
  <c r="H508" i="160"/>
  <c r="F508" i="160"/>
  <c r="D508" i="160"/>
  <c r="E508" i="160" s="1"/>
  <c r="B508" i="160"/>
  <c r="J507" i="160"/>
  <c r="H507" i="160"/>
  <c r="F507" i="160"/>
  <c r="D507" i="160"/>
  <c r="E507" i="160" s="1"/>
  <c r="B507" i="160"/>
  <c r="J506" i="160"/>
  <c r="H506" i="160"/>
  <c r="F506" i="160"/>
  <c r="D506" i="160"/>
  <c r="E506" i="160" s="1"/>
  <c r="B506" i="160"/>
  <c r="J505" i="160"/>
  <c r="H505" i="160"/>
  <c r="F505" i="160"/>
  <c r="D505" i="160"/>
  <c r="E505" i="160" s="1"/>
  <c r="B505" i="160"/>
  <c r="J504" i="160"/>
  <c r="H504" i="160"/>
  <c r="F504" i="160"/>
  <c r="D504" i="160"/>
  <c r="E504" i="160" s="1"/>
  <c r="B504" i="160"/>
  <c r="J503" i="160"/>
  <c r="H503" i="160"/>
  <c r="F503" i="160"/>
  <c r="D503" i="160"/>
  <c r="E503" i="160" s="1"/>
  <c r="B503" i="160"/>
  <c r="J502" i="160"/>
  <c r="H502" i="160"/>
  <c r="F502" i="160"/>
  <c r="D502" i="160"/>
  <c r="E502" i="160" s="1"/>
  <c r="B502" i="160"/>
  <c r="J501" i="160"/>
  <c r="H501" i="160"/>
  <c r="F501" i="160"/>
  <c r="D501" i="160"/>
  <c r="E501" i="160" s="1"/>
  <c r="B501" i="160"/>
  <c r="J500" i="160"/>
  <c r="H500" i="160"/>
  <c r="F500" i="160"/>
  <c r="D500" i="160"/>
  <c r="E500" i="160" s="1"/>
  <c r="B500" i="160"/>
  <c r="J499" i="160"/>
  <c r="H499" i="160"/>
  <c r="F499" i="160"/>
  <c r="D499" i="160"/>
  <c r="E499" i="160" s="1"/>
  <c r="B499" i="160"/>
  <c r="J498" i="160"/>
  <c r="H498" i="160"/>
  <c r="F498" i="160"/>
  <c r="D498" i="160"/>
  <c r="E498" i="160" s="1"/>
  <c r="B498" i="160"/>
  <c r="J497" i="160"/>
  <c r="H497" i="160"/>
  <c r="F497" i="160"/>
  <c r="D497" i="160"/>
  <c r="E497" i="160" s="1"/>
  <c r="B497" i="160"/>
  <c r="J496" i="160"/>
  <c r="H496" i="160"/>
  <c r="F496" i="160"/>
  <c r="D496" i="160"/>
  <c r="E496" i="160" s="1"/>
  <c r="B496" i="160"/>
  <c r="J495" i="160"/>
  <c r="H495" i="160"/>
  <c r="F495" i="160"/>
  <c r="D495" i="160"/>
  <c r="E495" i="160" s="1"/>
  <c r="B495" i="160"/>
  <c r="J494" i="160"/>
  <c r="H494" i="160"/>
  <c r="F494" i="160"/>
  <c r="D494" i="160"/>
  <c r="E494" i="160" s="1"/>
  <c r="B494" i="160"/>
  <c r="J493" i="160"/>
  <c r="H493" i="160"/>
  <c r="F493" i="160"/>
  <c r="D493" i="160"/>
  <c r="E493" i="160" s="1"/>
  <c r="B493" i="160"/>
  <c r="J492" i="160"/>
  <c r="H492" i="160"/>
  <c r="F492" i="160"/>
  <c r="D492" i="160"/>
  <c r="E492" i="160" s="1"/>
  <c r="B492" i="160"/>
  <c r="J491" i="160"/>
  <c r="H491" i="160"/>
  <c r="F491" i="160"/>
  <c r="D491" i="160"/>
  <c r="E491" i="160" s="1"/>
  <c r="B491" i="160"/>
  <c r="J490" i="160"/>
  <c r="H490" i="160"/>
  <c r="F490" i="160"/>
  <c r="D490" i="160"/>
  <c r="E490" i="160" s="1"/>
  <c r="B490" i="160"/>
  <c r="J489" i="160"/>
  <c r="H489" i="160"/>
  <c r="F489" i="160"/>
  <c r="D489" i="160"/>
  <c r="E489" i="160" s="1"/>
  <c r="B489" i="160"/>
  <c r="J488" i="160"/>
  <c r="H488" i="160"/>
  <c r="F488" i="160"/>
  <c r="D488" i="160"/>
  <c r="E488" i="160" s="1"/>
  <c r="B488" i="160"/>
  <c r="J487" i="160"/>
  <c r="H487" i="160"/>
  <c r="F487" i="160"/>
  <c r="D487" i="160"/>
  <c r="E487" i="160" s="1"/>
  <c r="B487" i="160"/>
  <c r="J486" i="160"/>
  <c r="H486" i="160"/>
  <c r="F486" i="160"/>
  <c r="D486" i="160"/>
  <c r="E486" i="160" s="1"/>
  <c r="B486" i="160"/>
  <c r="J485" i="160"/>
  <c r="H485" i="160"/>
  <c r="F485" i="160"/>
  <c r="D485" i="160"/>
  <c r="E485" i="160" s="1"/>
  <c r="B485" i="160"/>
  <c r="J484" i="160"/>
  <c r="H484" i="160"/>
  <c r="F484" i="160"/>
  <c r="D484" i="160"/>
  <c r="E484" i="160" s="1"/>
  <c r="B484" i="160"/>
  <c r="J483" i="160"/>
  <c r="H483" i="160"/>
  <c r="F483" i="160"/>
  <c r="D483" i="160"/>
  <c r="E483" i="160" s="1"/>
  <c r="B483" i="160"/>
  <c r="J482" i="160"/>
  <c r="H482" i="160"/>
  <c r="F482" i="160"/>
  <c r="D482" i="160"/>
  <c r="E482" i="160" s="1"/>
  <c r="B482" i="160"/>
  <c r="J481" i="160"/>
  <c r="H481" i="160"/>
  <c r="F481" i="160"/>
  <c r="D481" i="160"/>
  <c r="E481" i="160" s="1"/>
  <c r="B481" i="160"/>
  <c r="J480" i="160"/>
  <c r="H480" i="160"/>
  <c r="F480" i="160"/>
  <c r="D480" i="160"/>
  <c r="E480" i="160" s="1"/>
  <c r="B480" i="160"/>
  <c r="J479" i="160"/>
  <c r="H479" i="160"/>
  <c r="F479" i="160"/>
  <c r="D479" i="160"/>
  <c r="E479" i="160" s="1"/>
  <c r="B479" i="160"/>
  <c r="J478" i="160"/>
  <c r="H478" i="160"/>
  <c r="F478" i="160"/>
  <c r="D478" i="160"/>
  <c r="E478" i="160" s="1"/>
  <c r="B478" i="160"/>
  <c r="J477" i="160"/>
  <c r="H477" i="160"/>
  <c r="F477" i="160"/>
  <c r="D477" i="160"/>
  <c r="E477" i="160" s="1"/>
  <c r="B477" i="160"/>
  <c r="J476" i="160"/>
  <c r="H476" i="160"/>
  <c r="F476" i="160"/>
  <c r="D476" i="160"/>
  <c r="E476" i="160" s="1"/>
  <c r="B476" i="160"/>
  <c r="J475" i="160"/>
  <c r="H475" i="160"/>
  <c r="F475" i="160"/>
  <c r="D475" i="160"/>
  <c r="E475" i="160" s="1"/>
  <c r="B475" i="160"/>
  <c r="J474" i="160"/>
  <c r="H474" i="160"/>
  <c r="F474" i="160"/>
  <c r="D474" i="160"/>
  <c r="E474" i="160" s="1"/>
  <c r="B474" i="160"/>
  <c r="J473" i="160"/>
  <c r="H473" i="160"/>
  <c r="F473" i="160"/>
  <c r="D473" i="160"/>
  <c r="E473" i="160" s="1"/>
  <c r="B473" i="160"/>
  <c r="J472" i="160"/>
  <c r="H472" i="160"/>
  <c r="F472" i="160"/>
  <c r="D472" i="160"/>
  <c r="E472" i="160" s="1"/>
  <c r="B472" i="160"/>
  <c r="J471" i="160"/>
  <c r="H471" i="160"/>
  <c r="F471" i="160"/>
  <c r="D471" i="160"/>
  <c r="E471" i="160" s="1"/>
  <c r="B471" i="160"/>
  <c r="J470" i="160"/>
  <c r="H470" i="160"/>
  <c r="F470" i="160"/>
  <c r="D470" i="160"/>
  <c r="E470" i="160" s="1"/>
  <c r="B470" i="160"/>
  <c r="J469" i="160"/>
  <c r="H469" i="160"/>
  <c r="F469" i="160"/>
  <c r="D469" i="160"/>
  <c r="E469" i="160" s="1"/>
  <c r="B469" i="160"/>
  <c r="J468" i="160"/>
  <c r="H468" i="160"/>
  <c r="F468" i="160"/>
  <c r="D468" i="160"/>
  <c r="E468" i="160" s="1"/>
  <c r="B468" i="160"/>
  <c r="J467" i="160"/>
  <c r="H467" i="160"/>
  <c r="F467" i="160"/>
  <c r="D467" i="160"/>
  <c r="E467" i="160" s="1"/>
  <c r="B467" i="160"/>
  <c r="J466" i="160"/>
  <c r="H466" i="160"/>
  <c r="F466" i="160"/>
  <c r="D466" i="160"/>
  <c r="E466" i="160" s="1"/>
  <c r="B466" i="160"/>
  <c r="J465" i="160"/>
  <c r="H465" i="160"/>
  <c r="F465" i="160"/>
  <c r="D465" i="160"/>
  <c r="E465" i="160" s="1"/>
  <c r="B465" i="160"/>
  <c r="J464" i="160"/>
  <c r="H464" i="160"/>
  <c r="F464" i="160"/>
  <c r="D464" i="160"/>
  <c r="E464" i="160" s="1"/>
  <c r="B464" i="160"/>
  <c r="J463" i="160"/>
  <c r="H463" i="160"/>
  <c r="F463" i="160"/>
  <c r="D463" i="160"/>
  <c r="E463" i="160" s="1"/>
  <c r="B463" i="160"/>
  <c r="J462" i="160"/>
  <c r="H462" i="160"/>
  <c r="F462" i="160"/>
  <c r="D462" i="160"/>
  <c r="E462" i="160" s="1"/>
  <c r="B462" i="160"/>
  <c r="J461" i="160"/>
  <c r="H461" i="160"/>
  <c r="F461" i="160"/>
  <c r="D461" i="160"/>
  <c r="E461" i="160" s="1"/>
  <c r="B461" i="160"/>
  <c r="J460" i="160"/>
  <c r="H460" i="160"/>
  <c r="F460" i="160"/>
  <c r="D460" i="160"/>
  <c r="E460" i="160" s="1"/>
  <c r="B460" i="160"/>
  <c r="J459" i="160"/>
  <c r="H459" i="160"/>
  <c r="F459" i="160"/>
  <c r="D459" i="160"/>
  <c r="E459" i="160" s="1"/>
  <c r="B459" i="160"/>
  <c r="J458" i="160"/>
  <c r="H458" i="160"/>
  <c r="F458" i="160"/>
  <c r="D458" i="160"/>
  <c r="E458" i="160" s="1"/>
  <c r="B458" i="160"/>
  <c r="J457" i="160"/>
  <c r="H457" i="160"/>
  <c r="F457" i="160"/>
  <c r="D457" i="160"/>
  <c r="E457" i="160" s="1"/>
  <c r="B457" i="160"/>
  <c r="J456" i="160"/>
  <c r="H456" i="160"/>
  <c r="F456" i="160"/>
  <c r="D456" i="160"/>
  <c r="E456" i="160" s="1"/>
  <c r="B456" i="160"/>
  <c r="J455" i="160"/>
  <c r="H455" i="160"/>
  <c r="F455" i="160"/>
  <c r="D455" i="160"/>
  <c r="E455" i="160" s="1"/>
  <c r="B455" i="160"/>
  <c r="J454" i="160"/>
  <c r="H454" i="160"/>
  <c r="F454" i="160"/>
  <c r="D454" i="160"/>
  <c r="E454" i="160" s="1"/>
  <c r="B454" i="160"/>
  <c r="J453" i="160"/>
  <c r="H453" i="160"/>
  <c r="F453" i="160"/>
  <c r="D453" i="160"/>
  <c r="E453" i="160" s="1"/>
  <c r="B453" i="160"/>
  <c r="J452" i="160"/>
  <c r="H452" i="160"/>
  <c r="F452" i="160"/>
  <c r="D452" i="160"/>
  <c r="E452" i="160" s="1"/>
  <c r="B452" i="160"/>
  <c r="J451" i="160"/>
  <c r="H451" i="160"/>
  <c r="F451" i="160"/>
  <c r="D451" i="160"/>
  <c r="E451" i="160" s="1"/>
  <c r="B451" i="160"/>
  <c r="J450" i="160"/>
  <c r="H450" i="160"/>
  <c r="F450" i="160"/>
  <c r="D450" i="160"/>
  <c r="E450" i="160" s="1"/>
  <c r="B450" i="160"/>
  <c r="J449" i="160"/>
  <c r="H449" i="160"/>
  <c r="F449" i="160"/>
  <c r="D449" i="160"/>
  <c r="E449" i="160" s="1"/>
  <c r="B449" i="160"/>
  <c r="J448" i="160"/>
  <c r="H448" i="160"/>
  <c r="F448" i="160"/>
  <c r="D448" i="160"/>
  <c r="E448" i="160" s="1"/>
  <c r="B448" i="160"/>
  <c r="J447" i="160"/>
  <c r="H447" i="160"/>
  <c r="F447" i="160"/>
  <c r="D447" i="160"/>
  <c r="E447" i="160" s="1"/>
  <c r="B447" i="160"/>
  <c r="J446" i="160"/>
  <c r="H446" i="160"/>
  <c r="F446" i="160"/>
  <c r="D446" i="160"/>
  <c r="E446" i="160" s="1"/>
  <c r="B446" i="160"/>
  <c r="J445" i="160"/>
  <c r="H445" i="160"/>
  <c r="F445" i="160"/>
  <c r="D445" i="160"/>
  <c r="E445" i="160" s="1"/>
  <c r="B445" i="160"/>
  <c r="J444" i="160"/>
  <c r="H444" i="160"/>
  <c r="F444" i="160"/>
  <c r="D444" i="160"/>
  <c r="E444" i="160" s="1"/>
  <c r="B444" i="160"/>
  <c r="J443" i="160"/>
  <c r="H443" i="160"/>
  <c r="F443" i="160"/>
  <c r="D443" i="160"/>
  <c r="E443" i="160" s="1"/>
  <c r="B443" i="160"/>
  <c r="J442" i="160"/>
  <c r="H442" i="160"/>
  <c r="F442" i="160"/>
  <c r="D442" i="160"/>
  <c r="E442" i="160" s="1"/>
  <c r="B442" i="160"/>
  <c r="J441" i="160"/>
  <c r="H441" i="160"/>
  <c r="F441" i="160"/>
  <c r="D441" i="160"/>
  <c r="E441" i="160" s="1"/>
  <c r="B441" i="160"/>
  <c r="J440" i="160"/>
  <c r="H440" i="160"/>
  <c r="F440" i="160"/>
  <c r="D440" i="160"/>
  <c r="E440" i="160" s="1"/>
  <c r="B440" i="160"/>
  <c r="J439" i="160"/>
  <c r="H439" i="160"/>
  <c r="F439" i="160"/>
  <c r="D439" i="160"/>
  <c r="E439" i="160" s="1"/>
  <c r="B439" i="160"/>
  <c r="J438" i="160"/>
  <c r="H438" i="160"/>
  <c r="F438" i="160"/>
  <c r="D438" i="160"/>
  <c r="E438" i="160" s="1"/>
  <c r="B438" i="160"/>
  <c r="J437" i="160"/>
  <c r="H437" i="160"/>
  <c r="F437" i="160"/>
  <c r="D437" i="160"/>
  <c r="E437" i="160" s="1"/>
  <c r="B437" i="160"/>
  <c r="J436" i="160"/>
  <c r="H436" i="160"/>
  <c r="F436" i="160"/>
  <c r="D436" i="160"/>
  <c r="E436" i="160" s="1"/>
  <c r="B436" i="160"/>
  <c r="J435" i="160"/>
  <c r="H435" i="160"/>
  <c r="F435" i="160"/>
  <c r="D435" i="160"/>
  <c r="E435" i="160" s="1"/>
  <c r="B435" i="160"/>
  <c r="J434" i="160"/>
  <c r="H434" i="160"/>
  <c r="F434" i="160"/>
  <c r="D434" i="160"/>
  <c r="E434" i="160" s="1"/>
  <c r="B434" i="160"/>
  <c r="J433" i="160"/>
  <c r="H433" i="160"/>
  <c r="F433" i="160"/>
  <c r="D433" i="160"/>
  <c r="E433" i="160" s="1"/>
  <c r="B433" i="160"/>
  <c r="J432" i="160"/>
  <c r="H432" i="160"/>
  <c r="F432" i="160"/>
  <c r="D432" i="160"/>
  <c r="E432" i="160" s="1"/>
  <c r="B432" i="160"/>
  <c r="J431" i="160"/>
  <c r="H431" i="160"/>
  <c r="F431" i="160"/>
  <c r="D431" i="160"/>
  <c r="E431" i="160" s="1"/>
  <c r="B431" i="160"/>
  <c r="J430" i="160"/>
  <c r="H430" i="160"/>
  <c r="F430" i="160"/>
  <c r="D430" i="160"/>
  <c r="E430" i="160" s="1"/>
  <c r="B430" i="160"/>
  <c r="J429" i="160"/>
  <c r="H429" i="160"/>
  <c r="F429" i="160"/>
  <c r="D429" i="160"/>
  <c r="E429" i="160" s="1"/>
  <c r="B429" i="160"/>
  <c r="J428" i="160"/>
  <c r="H428" i="160"/>
  <c r="F428" i="160"/>
  <c r="D428" i="160"/>
  <c r="E428" i="160" s="1"/>
  <c r="B428" i="160"/>
  <c r="J427" i="160"/>
  <c r="H427" i="160"/>
  <c r="F427" i="160"/>
  <c r="D427" i="160"/>
  <c r="E427" i="160" s="1"/>
  <c r="B427" i="160"/>
  <c r="J426" i="160"/>
  <c r="H426" i="160"/>
  <c r="F426" i="160"/>
  <c r="D426" i="160"/>
  <c r="E426" i="160" s="1"/>
  <c r="B426" i="160"/>
  <c r="J425" i="160"/>
  <c r="H425" i="160"/>
  <c r="F425" i="160"/>
  <c r="D425" i="160"/>
  <c r="E425" i="160" s="1"/>
  <c r="B425" i="160"/>
  <c r="J424" i="160"/>
  <c r="H424" i="160"/>
  <c r="F424" i="160"/>
  <c r="D424" i="160"/>
  <c r="E424" i="160" s="1"/>
  <c r="B424" i="160"/>
  <c r="J423" i="160"/>
  <c r="H423" i="160"/>
  <c r="F423" i="160"/>
  <c r="D423" i="160"/>
  <c r="E423" i="160" s="1"/>
  <c r="B423" i="160"/>
  <c r="J422" i="160"/>
  <c r="H422" i="160"/>
  <c r="F422" i="160"/>
  <c r="D422" i="160"/>
  <c r="E422" i="160" s="1"/>
  <c r="B422" i="160"/>
  <c r="J421" i="160"/>
  <c r="H421" i="160"/>
  <c r="F421" i="160"/>
  <c r="D421" i="160"/>
  <c r="E421" i="160" s="1"/>
  <c r="B421" i="160"/>
  <c r="J420" i="160"/>
  <c r="H420" i="160"/>
  <c r="F420" i="160"/>
  <c r="D420" i="160"/>
  <c r="E420" i="160" s="1"/>
  <c r="B420" i="160"/>
  <c r="J419" i="160"/>
  <c r="H419" i="160"/>
  <c r="F419" i="160"/>
  <c r="D419" i="160"/>
  <c r="E419" i="160" s="1"/>
  <c r="B419" i="160"/>
  <c r="J418" i="160"/>
  <c r="H418" i="160"/>
  <c r="F418" i="160"/>
  <c r="D418" i="160"/>
  <c r="E418" i="160" s="1"/>
  <c r="B418" i="160"/>
  <c r="J417" i="160"/>
  <c r="H417" i="160"/>
  <c r="F417" i="160"/>
  <c r="D417" i="160"/>
  <c r="E417" i="160" s="1"/>
  <c r="B417" i="160"/>
  <c r="J416" i="160"/>
  <c r="H416" i="160"/>
  <c r="F416" i="160"/>
  <c r="D416" i="160"/>
  <c r="E416" i="160" s="1"/>
  <c r="B416" i="160"/>
  <c r="J415" i="160"/>
  <c r="H415" i="160"/>
  <c r="F415" i="160"/>
  <c r="D415" i="160"/>
  <c r="E415" i="160" s="1"/>
  <c r="B415" i="160"/>
  <c r="J414" i="160"/>
  <c r="H414" i="160"/>
  <c r="F414" i="160"/>
  <c r="D414" i="160"/>
  <c r="E414" i="160" s="1"/>
  <c r="B414" i="160"/>
  <c r="J413" i="160"/>
  <c r="H413" i="160"/>
  <c r="F413" i="160"/>
  <c r="D413" i="160"/>
  <c r="E413" i="160" s="1"/>
  <c r="B413" i="160"/>
  <c r="J412" i="160"/>
  <c r="H412" i="160"/>
  <c r="F412" i="160"/>
  <c r="D412" i="160"/>
  <c r="E412" i="160" s="1"/>
  <c r="B412" i="160"/>
  <c r="J411" i="160"/>
  <c r="H411" i="160"/>
  <c r="F411" i="160"/>
  <c r="D411" i="160"/>
  <c r="E411" i="160" s="1"/>
  <c r="B411" i="160"/>
  <c r="J410" i="160"/>
  <c r="H410" i="160"/>
  <c r="F410" i="160"/>
  <c r="D410" i="160"/>
  <c r="E410" i="160" s="1"/>
  <c r="B410" i="160"/>
  <c r="J409" i="160"/>
  <c r="H409" i="160"/>
  <c r="F409" i="160"/>
  <c r="D409" i="160"/>
  <c r="E409" i="160" s="1"/>
  <c r="B409" i="160"/>
  <c r="J408" i="160"/>
  <c r="H408" i="160"/>
  <c r="F408" i="160"/>
  <c r="D408" i="160"/>
  <c r="E408" i="160" s="1"/>
  <c r="B408" i="160"/>
  <c r="J407" i="160"/>
  <c r="H407" i="160"/>
  <c r="F407" i="160"/>
  <c r="D407" i="160"/>
  <c r="E407" i="160" s="1"/>
  <c r="B407" i="160"/>
  <c r="J406" i="160"/>
  <c r="H406" i="160"/>
  <c r="F406" i="160"/>
  <c r="D406" i="160"/>
  <c r="E406" i="160" s="1"/>
  <c r="B406" i="160"/>
  <c r="J405" i="160"/>
  <c r="H405" i="160"/>
  <c r="F405" i="160"/>
  <c r="D405" i="160"/>
  <c r="E405" i="160" s="1"/>
  <c r="B405" i="160"/>
  <c r="J404" i="160"/>
  <c r="H404" i="160"/>
  <c r="F404" i="160"/>
  <c r="D404" i="160"/>
  <c r="E404" i="160" s="1"/>
  <c r="B404" i="160"/>
  <c r="J403" i="160"/>
  <c r="H403" i="160"/>
  <c r="F403" i="160"/>
  <c r="D403" i="160"/>
  <c r="E403" i="160" s="1"/>
  <c r="B403" i="160"/>
  <c r="J402" i="160"/>
  <c r="H402" i="160"/>
  <c r="F402" i="160"/>
  <c r="D402" i="160"/>
  <c r="E402" i="160" s="1"/>
  <c r="B402" i="160"/>
  <c r="J401" i="160"/>
  <c r="H401" i="160"/>
  <c r="F401" i="160"/>
  <c r="D401" i="160"/>
  <c r="E401" i="160" s="1"/>
  <c r="B401" i="160"/>
  <c r="J400" i="160"/>
  <c r="H400" i="160"/>
  <c r="F400" i="160"/>
  <c r="D400" i="160"/>
  <c r="E400" i="160" s="1"/>
  <c r="B400" i="160"/>
  <c r="J399" i="160"/>
  <c r="H399" i="160"/>
  <c r="F399" i="160"/>
  <c r="D399" i="160"/>
  <c r="E399" i="160" s="1"/>
  <c r="B399" i="160"/>
  <c r="J398" i="160"/>
  <c r="H398" i="160"/>
  <c r="F398" i="160"/>
  <c r="D398" i="160"/>
  <c r="E398" i="160" s="1"/>
  <c r="B398" i="160"/>
  <c r="J397" i="160"/>
  <c r="H397" i="160"/>
  <c r="F397" i="160"/>
  <c r="D397" i="160"/>
  <c r="E397" i="160" s="1"/>
  <c r="B397" i="160"/>
  <c r="J396" i="160"/>
  <c r="H396" i="160"/>
  <c r="F396" i="160"/>
  <c r="D396" i="160"/>
  <c r="E396" i="160" s="1"/>
  <c r="B396" i="160"/>
  <c r="J395" i="160"/>
  <c r="H395" i="160"/>
  <c r="F395" i="160"/>
  <c r="D395" i="160"/>
  <c r="E395" i="160" s="1"/>
  <c r="B395" i="160"/>
  <c r="J394" i="160"/>
  <c r="H394" i="160"/>
  <c r="F394" i="160"/>
  <c r="D394" i="160"/>
  <c r="E394" i="160" s="1"/>
  <c r="B394" i="160"/>
  <c r="J393" i="160"/>
  <c r="H393" i="160"/>
  <c r="F393" i="160"/>
  <c r="D393" i="160"/>
  <c r="E393" i="160" s="1"/>
  <c r="B393" i="160"/>
  <c r="J392" i="160"/>
  <c r="H392" i="160"/>
  <c r="F392" i="160"/>
  <c r="D392" i="160"/>
  <c r="E392" i="160" s="1"/>
  <c r="B392" i="160"/>
  <c r="J391" i="160"/>
  <c r="H391" i="160"/>
  <c r="F391" i="160"/>
  <c r="D391" i="160"/>
  <c r="E391" i="160" s="1"/>
  <c r="B391" i="160"/>
  <c r="J390" i="160"/>
  <c r="H390" i="160"/>
  <c r="F390" i="160"/>
  <c r="D390" i="160"/>
  <c r="E390" i="160" s="1"/>
  <c r="B390" i="160"/>
  <c r="J389" i="160"/>
  <c r="H389" i="160"/>
  <c r="F389" i="160"/>
  <c r="D389" i="160"/>
  <c r="E389" i="160" s="1"/>
  <c r="B389" i="160"/>
  <c r="J388" i="160"/>
  <c r="H388" i="160"/>
  <c r="F388" i="160"/>
  <c r="D388" i="160"/>
  <c r="E388" i="160" s="1"/>
  <c r="B388" i="160"/>
  <c r="J387" i="160"/>
  <c r="H387" i="160"/>
  <c r="F387" i="160"/>
  <c r="D387" i="160"/>
  <c r="E387" i="160" s="1"/>
  <c r="B387" i="160"/>
  <c r="J386" i="160"/>
  <c r="H386" i="160"/>
  <c r="F386" i="160"/>
  <c r="D386" i="160"/>
  <c r="E386" i="160" s="1"/>
  <c r="B386" i="160"/>
  <c r="J385" i="160"/>
  <c r="H385" i="160"/>
  <c r="F385" i="160"/>
  <c r="D385" i="160"/>
  <c r="E385" i="160" s="1"/>
  <c r="B385" i="160"/>
  <c r="J384" i="160"/>
  <c r="H384" i="160"/>
  <c r="F384" i="160"/>
  <c r="D384" i="160"/>
  <c r="E384" i="160" s="1"/>
  <c r="B384" i="160"/>
  <c r="J383" i="160"/>
  <c r="H383" i="160"/>
  <c r="F383" i="160"/>
  <c r="D383" i="160"/>
  <c r="E383" i="160" s="1"/>
  <c r="B383" i="160"/>
  <c r="J382" i="160"/>
  <c r="H382" i="160"/>
  <c r="F382" i="160"/>
  <c r="D382" i="160"/>
  <c r="E382" i="160" s="1"/>
  <c r="B382" i="160"/>
  <c r="J381" i="160"/>
  <c r="H381" i="160"/>
  <c r="F381" i="160"/>
  <c r="D381" i="160"/>
  <c r="E381" i="160" s="1"/>
  <c r="B381" i="160"/>
  <c r="J380" i="160"/>
  <c r="H380" i="160"/>
  <c r="F380" i="160"/>
  <c r="D380" i="160"/>
  <c r="E380" i="160" s="1"/>
  <c r="B380" i="160"/>
  <c r="J379" i="160"/>
  <c r="H379" i="160"/>
  <c r="F379" i="160"/>
  <c r="D379" i="160"/>
  <c r="E379" i="160" s="1"/>
  <c r="B379" i="160"/>
  <c r="J378" i="160"/>
  <c r="H378" i="160"/>
  <c r="F378" i="160"/>
  <c r="D378" i="160"/>
  <c r="E378" i="160" s="1"/>
  <c r="B378" i="160"/>
  <c r="J377" i="160"/>
  <c r="H377" i="160"/>
  <c r="F377" i="160"/>
  <c r="D377" i="160"/>
  <c r="E377" i="160" s="1"/>
  <c r="B377" i="160"/>
  <c r="J376" i="160"/>
  <c r="H376" i="160"/>
  <c r="F376" i="160"/>
  <c r="D376" i="160"/>
  <c r="E376" i="160" s="1"/>
  <c r="B376" i="160"/>
  <c r="J375" i="160"/>
  <c r="H375" i="160"/>
  <c r="F375" i="160"/>
  <c r="D375" i="160"/>
  <c r="E375" i="160" s="1"/>
  <c r="B375" i="160"/>
  <c r="J374" i="160"/>
  <c r="H374" i="160"/>
  <c r="F374" i="160"/>
  <c r="D374" i="160"/>
  <c r="E374" i="160" s="1"/>
  <c r="B374" i="160"/>
  <c r="J373" i="160"/>
  <c r="H373" i="160"/>
  <c r="F373" i="160"/>
  <c r="D373" i="160"/>
  <c r="E373" i="160" s="1"/>
  <c r="B373" i="160"/>
  <c r="J372" i="160"/>
  <c r="H372" i="160"/>
  <c r="F372" i="160"/>
  <c r="D372" i="160"/>
  <c r="E372" i="160" s="1"/>
  <c r="B372" i="160"/>
  <c r="J371" i="160"/>
  <c r="H371" i="160"/>
  <c r="F371" i="160"/>
  <c r="D371" i="160"/>
  <c r="E371" i="160" s="1"/>
  <c r="B371" i="160"/>
  <c r="J370" i="160"/>
  <c r="H370" i="160"/>
  <c r="F370" i="160"/>
  <c r="D370" i="160"/>
  <c r="E370" i="160" s="1"/>
  <c r="B370" i="160"/>
  <c r="J369" i="160"/>
  <c r="H369" i="160"/>
  <c r="F369" i="160"/>
  <c r="D369" i="160"/>
  <c r="E369" i="160" s="1"/>
  <c r="B369" i="160"/>
  <c r="J368" i="160"/>
  <c r="H368" i="160"/>
  <c r="F368" i="160"/>
  <c r="D368" i="160"/>
  <c r="E368" i="160" s="1"/>
  <c r="B368" i="160"/>
  <c r="J367" i="160"/>
  <c r="H367" i="160"/>
  <c r="F367" i="160"/>
  <c r="D367" i="160"/>
  <c r="E367" i="160" s="1"/>
  <c r="B367" i="160"/>
  <c r="J366" i="160"/>
  <c r="H366" i="160"/>
  <c r="F366" i="160"/>
  <c r="D366" i="160"/>
  <c r="E366" i="160" s="1"/>
  <c r="B366" i="160"/>
  <c r="J365" i="160"/>
  <c r="H365" i="160"/>
  <c r="F365" i="160"/>
  <c r="D365" i="160"/>
  <c r="E365" i="160" s="1"/>
  <c r="B365" i="160"/>
  <c r="J364" i="160"/>
  <c r="H364" i="160"/>
  <c r="F364" i="160"/>
  <c r="D364" i="160"/>
  <c r="E364" i="160" s="1"/>
  <c r="B364" i="160"/>
  <c r="J363" i="160"/>
  <c r="H363" i="160"/>
  <c r="F363" i="160"/>
  <c r="D363" i="160"/>
  <c r="E363" i="160" s="1"/>
  <c r="B363" i="160"/>
  <c r="J362" i="160"/>
  <c r="H362" i="160"/>
  <c r="F362" i="160"/>
  <c r="D362" i="160"/>
  <c r="E362" i="160" s="1"/>
  <c r="B362" i="160"/>
  <c r="J361" i="160"/>
  <c r="H361" i="160"/>
  <c r="F361" i="160"/>
  <c r="D361" i="160"/>
  <c r="E361" i="160" s="1"/>
  <c r="B361" i="160"/>
  <c r="J360" i="160"/>
  <c r="H360" i="160"/>
  <c r="F360" i="160"/>
  <c r="D360" i="160"/>
  <c r="E360" i="160" s="1"/>
  <c r="B360" i="160"/>
  <c r="J359" i="160"/>
  <c r="H359" i="160"/>
  <c r="F359" i="160"/>
  <c r="D359" i="160"/>
  <c r="E359" i="160" s="1"/>
  <c r="B359" i="160"/>
  <c r="J358" i="160"/>
  <c r="H358" i="160"/>
  <c r="F358" i="160"/>
  <c r="D358" i="160"/>
  <c r="E358" i="160" s="1"/>
  <c r="B358" i="160"/>
  <c r="J357" i="160"/>
  <c r="H357" i="160"/>
  <c r="F357" i="160"/>
  <c r="D357" i="160"/>
  <c r="E357" i="160" s="1"/>
  <c r="B357" i="160"/>
  <c r="J356" i="160"/>
  <c r="H356" i="160"/>
  <c r="F356" i="160"/>
  <c r="D356" i="160"/>
  <c r="E356" i="160" s="1"/>
  <c r="B356" i="160"/>
  <c r="J355" i="160"/>
  <c r="H355" i="160"/>
  <c r="F355" i="160"/>
  <c r="D355" i="160"/>
  <c r="E355" i="160" s="1"/>
  <c r="B355" i="160"/>
  <c r="J354" i="160"/>
  <c r="H354" i="160"/>
  <c r="F354" i="160"/>
  <c r="D354" i="160"/>
  <c r="E354" i="160" s="1"/>
  <c r="B354" i="160"/>
  <c r="J353" i="160"/>
  <c r="H353" i="160"/>
  <c r="F353" i="160"/>
  <c r="D353" i="160"/>
  <c r="E353" i="160" s="1"/>
  <c r="B353" i="160"/>
  <c r="J352" i="160"/>
  <c r="H352" i="160"/>
  <c r="F352" i="160"/>
  <c r="D352" i="160"/>
  <c r="E352" i="160" s="1"/>
  <c r="B352" i="160"/>
  <c r="J351" i="160"/>
  <c r="H351" i="160"/>
  <c r="F351" i="160"/>
  <c r="D351" i="160"/>
  <c r="E351" i="160" s="1"/>
  <c r="B351" i="160"/>
  <c r="J350" i="160"/>
  <c r="H350" i="160"/>
  <c r="F350" i="160"/>
  <c r="D350" i="160"/>
  <c r="E350" i="160" s="1"/>
  <c r="B350" i="160"/>
  <c r="J349" i="160"/>
  <c r="H349" i="160"/>
  <c r="F349" i="160"/>
  <c r="D349" i="160"/>
  <c r="E349" i="160" s="1"/>
  <c r="B349" i="160"/>
  <c r="J348" i="160"/>
  <c r="H348" i="160"/>
  <c r="F348" i="160"/>
  <c r="D348" i="160"/>
  <c r="E348" i="160" s="1"/>
  <c r="B348" i="160"/>
  <c r="J347" i="160"/>
  <c r="H347" i="160"/>
  <c r="F347" i="160"/>
  <c r="D347" i="160"/>
  <c r="E347" i="160" s="1"/>
  <c r="B347" i="160"/>
  <c r="J346" i="160"/>
  <c r="H346" i="160"/>
  <c r="F346" i="160"/>
  <c r="D346" i="160"/>
  <c r="E346" i="160" s="1"/>
  <c r="B346" i="160"/>
  <c r="J345" i="160"/>
  <c r="H345" i="160"/>
  <c r="F345" i="160"/>
  <c r="D345" i="160"/>
  <c r="E345" i="160" s="1"/>
  <c r="B345" i="160"/>
  <c r="J344" i="160"/>
  <c r="H344" i="160"/>
  <c r="F344" i="160"/>
  <c r="D344" i="160"/>
  <c r="E344" i="160" s="1"/>
  <c r="B344" i="160"/>
  <c r="J343" i="160"/>
  <c r="H343" i="160"/>
  <c r="F343" i="160"/>
  <c r="D343" i="160"/>
  <c r="E343" i="160" s="1"/>
  <c r="B343" i="160"/>
  <c r="J342" i="160"/>
  <c r="H342" i="160"/>
  <c r="F342" i="160"/>
  <c r="D342" i="160"/>
  <c r="E342" i="160" s="1"/>
  <c r="B342" i="160"/>
  <c r="J341" i="160"/>
  <c r="H341" i="160"/>
  <c r="F341" i="160"/>
  <c r="D341" i="160"/>
  <c r="E341" i="160" s="1"/>
  <c r="B341" i="160"/>
  <c r="J340" i="160"/>
  <c r="H340" i="160"/>
  <c r="F340" i="160"/>
  <c r="D340" i="160"/>
  <c r="E340" i="160" s="1"/>
  <c r="B340" i="160"/>
  <c r="J339" i="160"/>
  <c r="H339" i="160"/>
  <c r="F339" i="160"/>
  <c r="D339" i="160"/>
  <c r="E339" i="160" s="1"/>
  <c r="B339" i="160"/>
  <c r="J338" i="160"/>
  <c r="H338" i="160"/>
  <c r="F338" i="160"/>
  <c r="D338" i="160"/>
  <c r="E338" i="160" s="1"/>
  <c r="B338" i="160"/>
  <c r="J337" i="160"/>
  <c r="H337" i="160"/>
  <c r="F337" i="160"/>
  <c r="D337" i="160"/>
  <c r="E337" i="160" s="1"/>
  <c r="B337" i="160"/>
  <c r="J336" i="160"/>
  <c r="H336" i="160"/>
  <c r="F336" i="160"/>
  <c r="D336" i="160"/>
  <c r="E336" i="160" s="1"/>
  <c r="B336" i="160"/>
  <c r="J335" i="160"/>
  <c r="H335" i="160"/>
  <c r="F335" i="160"/>
  <c r="D335" i="160"/>
  <c r="E335" i="160" s="1"/>
  <c r="B335" i="160"/>
  <c r="J334" i="160"/>
  <c r="H334" i="160"/>
  <c r="F334" i="160"/>
  <c r="D334" i="160"/>
  <c r="E334" i="160" s="1"/>
  <c r="B334" i="160"/>
  <c r="J333" i="160"/>
  <c r="H333" i="160"/>
  <c r="F333" i="160"/>
  <c r="D333" i="160"/>
  <c r="E333" i="160" s="1"/>
  <c r="B333" i="160"/>
  <c r="J332" i="160"/>
  <c r="H332" i="160"/>
  <c r="F332" i="160"/>
  <c r="D332" i="160"/>
  <c r="E332" i="160" s="1"/>
  <c r="B332" i="160"/>
  <c r="J331" i="160"/>
  <c r="H331" i="160"/>
  <c r="F331" i="160"/>
  <c r="D331" i="160"/>
  <c r="E331" i="160" s="1"/>
  <c r="B331" i="160"/>
  <c r="J330" i="160"/>
  <c r="H330" i="160"/>
  <c r="F330" i="160"/>
  <c r="D330" i="160"/>
  <c r="E330" i="160" s="1"/>
  <c r="B330" i="160"/>
  <c r="J329" i="160"/>
  <c r="H329" i="160"/>
  <c r="F329" i="160"/>
  <c r="D329" i="160"/>
  <c r="E329" i="160" s="1"/>
  <c r="B329" i="160"/>
  <c r="J328" i="160"/>
  <c r="H328" i="160"/>
  <c r="F328" i="160"/>
  <c r="D328" i="160"/>
  <c r="E328" i="160" s="1"/>
  <c r="B328" i="160"/>
  <c r="J327" i="160"/>
  <c r="H327" i="160"/>
  <c r="F327" i="160"/>
  <c r="D327" i="160"/>
  <c r="E327" i="160" s="1"/>
  <c r="B327" i="160"/>
  <c r="J326" i="160"/>
  <c r="H326" i="160"/>
  <c r="F326" i="160"/>
  <c r="D326" i="160"/>
  <c r="E326" i="160" s="1"/>
  <c r="B326" i="160"/>
  <c r="J325" i="160"/>
  <c r="H325" i="160"/>
  <c r="F325" i="160"/>
  <c r="D325" i="160"/>
  <c r="E325" i="160" s="1"/>
  <c r="B325" i="160"/>
  <c r="J324" i="160"/>
  <c r="H324" i="160"/>
  <c r="F324" i="160"/>
  <c r="D324" i="160"/>
  <c r="E324" i="160" s="1"/>
  <c r="B324" i="160"/>
  <c r="J323" i="160"/>
  <c r="H323" i="160"/>
  <c r="F323" i="160"/>
  <c r="D323" i="160"/>
  <c r="E323" i="160" s="1"/>
  <c r="B323" i="160"/>
  <c r="J322" i="160"/>
  <c r="H322" i="160"/>
  <c r="F322" i="160"/>
  <c r="D322" i="160"/>
  <c r="E322" i="160" s="1"/>
  <c r="B322" i="160"/>
  <c r="J321" i="160"/>
  <c r="H321" i="160"/>
  <c r="F321" i="160"/>
  <c r="D321" i="160"/>
  <c r="E321" i="160" s="1"/>
  <c r="B321" i="160"/>
  <c r="J320" i="160"/>
  <c r="H320" i="160"/>
  <c r="F320" i="160"/>
  <c r="D320" i="160"/>
  <c r="E320" i="160" s="1"/>
  <c r="B320" i="160"/>
  <c r="J319" i="160"/>
  <c r="H319" i="160"/>
  <c r="F319" i="160"/>
  <c r="D319" i="160"/>
  <c r="E319" i="160" s="1"/>
  <c r="B319" i="160"/>
  <c r="J318" i="160"/>
  <c r="H318" i="160"/>
  <c r="F318" i="160"/>
  <c r="D318" i="160"/>
  <c r="E318" i="160" s="1"/>
  <c r="B318" i="160"/>
  <c r="J317" i="160"/>
  <c r="H317" i="160"/>
  <c r="F317" i="160"/>
  <c r="D317" i="160"/>
  <c r="E317" i="160" s="1"/>
  <c r="B317" i="160"/>
  <c r="J316" i="160"/>
  <c r="H316" i="160"/>
  <c r="F316" i="160"/>
  <c r="D316" i="160"/>
  <c r="E316" i="160" s="1"/>
  <c r="B316" i="160"/>
  <c r="J315" i="160"/>
  <c r="H315" i="160"/>
  <c r="F315" i="160"/>
  <c r="D315" i="160"/>
  <c r="E315" i="160" s="1"/>
  <c r="B315" i="160"/>
  <c r="J314" i="160"/>
  <c r="H314" i="160"/>
  <c r="F314" i="160"/>
  <c r="D314" i="160"/>
  <c r="E314" i="160" s="1"/>
  <c r="B314" i="160"/>
  <c r="J313" i="160"/>
  <c r="H313" i="160"/>
  <c r="F313" i="160"/>
  <c r="D313" i="160"/>
  <c r="E313" i="160" s="1"/>
  <c r="B313" i="160"/>
  <c r="J312" i="160"/>
  <c r="H312" i="160"/>
  <c r="F312" i="160"/>
  <c r="D312" i="160"/>
  <c r="E312" i="160" s="1"/>
  <c r="B312" i="160"/>
  <c r="J311" i="160"/>
  <c r="H311" i="160"/>
  <c r="F311" i="160"/>
  <c r="D311" i="160"/>
  <c r="E311" i="160" s="1"/>
  <c r="B311" i="160"/>
  <c r="J310" i="160"/>
  <c r="H310" i="160"/>
  <c r="F310" i="160"/>
  <c r="D310" i="160"/>
  <c r="E310" i="160" s="1"/>
  <c r="B310" i="160"/>
  <c r="J309" i="160"/>
  <c r="H309" i="160"/>
  <c r="F309" i="160"/>
  <c r="D309" i="160"/>
  <c r="E309" i="160" s="1"/>
  <c r="B309" i="160"/>
  <c r="J308" i="160"/>
  <c r="H308" i="160"/>
  <c r="F308" i="160"/>
  <c r="D308" i="160"/>
  <c r="E308" i="160" s="1"/>
  <c r="B308" i="160"/>
  <c r="J307" i="160"/>
  <c r="H307" i="160"/>
  <c r="F307" i="160"/>
  <c r="D307" i="160"/>
  <c r="E307" i="160" s="1"/>
  <c r="B307" i="160"/>
  <c r="J306" i="160"/>
  <c r="H306" i="160"/>
  <c r="F306" i="160"/>
  <c r="D306" i="160"/>
  <c r="E306" i="160" s="1"/>
  <c r="B306" i="160"/>
  <c r="J305" i="160"/>
  <c r="H305" i="160"/>
  <c r="F305" i="160"/>
  <c r="D305" i="160"/>
  <c r="E305" i="160" s="1"/>
  <c r="B305" i="160"/>
  <c r="J304" i="160"/>
  <c r="H304" i="160"/>
  <c r="F304" i="160"/>
  <c r="D304" i="160"/>
  <c r="E304" i="160" s="1"/>
  <c r="B304" i="160"/>
  <c r="J303" i="160"/>
  <c r="H303" i="160"/>
  <c r="F303" i="160"/>
  <c r="D303" i="160"/>
  <c r="E303" i="160" s="1"/>
  <c r="B303" i="160"/>
  <c r="J302" i="160"/>
  <c r="H302" i="160"/>
  <c r="F302" i="160"/>
  <c r="D302" i="160"/>
  <c r="E302" i="160" s="1"/>
  <c r="B302" i="160"/>
  <c r="J301" i="160"/>
  <c r="H301" i="160"/>
  <c r="F301" i="160"/>
  <c r="D301" i="160"/>
  <c r="E301" i="160" s="1"/>
  <c r="B301" i="160"/>
  <c r="J300" i="160"/>
  <c r="H300" i="160"/>
  <c r="F300" i="160"/>
  <c r="D300" i="160"/>
  <c r="E300" i="160" s="1"/>
  <c r="B300" i="160"/>
  <c r="J299" i="160"/>
  <c r="H299" i="160"/>
  <c r="F299" i="160"/>
  <c r="D299" i="160"/>
  <c r="E299" i="160" s="1"/>
  <c r="B299" i="160"/>
  <c r="J298" i="160"/>
  <c r="H298" i="160"/>
  <c r="F298" i="160"/>
  <c r="D298" i="160"/>
  <c r="E298" i="160" s="1"/>
  <c r="B298" i="160"/>
  <c r="J297" i="160"/>
  <c r="H297" i="160"/>
  <c r="F297" i="160"/>
  <c r="D297" i="160"/>
  <c r="E297" i="160" s="1"/>
  <c r="B297" i="160"/>
  <c r="J296" i="160"/>
  <c r="H296" i="160"/>
  <c r="F296" i="160"/>
  <c r="D296" i="160"/>
  <c r="E296" i="160" s="1"/>
  <c r="B296" i="160"/>
  <c r="J295" i="160"/>
  <c r="H295" i="160"/>
  <c r="F295" i="160"/>
  <c r="D295" i="160"/>
  <c r="E295" i="160" s="1"/>
  <c r="B295" i="160"/>
  <c r="J294" i="160"/>
  <c r="H294" i="160"/>
  <c r="F294" i="160"/>
  <c r="D294" i="160"/>
  <c r="E294" i="160" s="1"/>
  <c r="B294" i="160"/>
  <c r="J293" i="160"/>
  <c r="H293" i="160"/>
  <c r="F293" i="160"/>
  <c r="D293" i="160"/>
  <c r="E293" i="160" s="1"/>
  <c r="B293" i="160"/>
  <c r="J292" i="160"/>
  <c r="H292" i="160"/>
  <c r="F292" i="160"/>
  <c r="D292" i="160"/>
  <c r="E292" i="160" s="1"/>
  <c r="B292" i="160"/>
  <c r="J291" i="160"/>
  <c r="H291" i="160"/>
  <c r="F291" i="160"/>
  <c r="D291" i="160"/>
  <c r="E291" i="160" s="1"/>
  <c r="B291" i="160"/>
  <c r="J290" i="160"/>
  <c r="H290" i="160"/>
  <c r="F290" i="160"/>
  <c r="D290" i="160"/>
  <c r="E290" i="160" s="1"/>
  <c r="B290" i="160"/>
  <c r="J289" i="160"/>
  <c r="H289" i="160"/>
  <c r="F289" i="160"/>
  <c r="D289" i="160"/>
  <c r="E289" i="160" s="1"/>
  <c r="B289" i="160"/>
  <c r="J288" i="160"/>
  <c r="H288" i="160"/>
  <c r="F288" i="160"/>
  <c r="D288" i="160"/>
  <c r="E288" i="160" s="1"/>
  <c r="B288" i="160"/>
  <c r="J287" i="160"/>
  <c r="H287" i="160"/>
  <c r="F287" i="160"/>
  <c r="D287" i="160"/>
  <c r="E287" i="160" s="1"/>
  <c r="B287" i="160"/>
  <c r="J286" i="160"/>
  <c r="H286" i="160"/>
  <c r="F286" i="160"/>
  <c r="D286" i="160"/>
  <c r="E286" i="160" s="1"/>
  <c r="B286" i="160"/>
  <c r="J285" i="160"/>
  <c r="H285" i="160"/>
  <c r="F285" i="160"/>
  <c r="D285" i="160"/>
  <c r="E285" i="160" s="1"/>
  <c r="B285" i="160"/>
  <c r="J284" i="160"/>
  <c r="H284" i="160"/>
  <c r="F284" i="160"/>
  <c r="D284" i="160"/>
  <c r="E284" i="160" s="1"/>
  <c r="B284" i="160"/>
  <c r="J283" i="160"/>
  <c r="H283" i="160"/>
  <c r="F283" i="160"/>
  <c r="D283" i="160"/>
  <c r="E283" i="160" s="1"/>
  <c r="B283" i="160"/>
  <c r="J282" i="160"/>
  <c r="H282" i="160"/>
  <c r="F282" i="160"/>
  <c r="D282" i="160"/>
  <c r="E282" i="160" s="1"/>
  <c r="B282" i="160"/>
  <c r="J281" i="160"/>
  <c r="H281" i="160"/>
  <c r="F281" i="160"/>
  <c r="D281" i="160"/>
  <c r="E281" i="160" s="1"/>
  <c r="B281" i="160"/>
  <c r="J280" i="160"/>
  <c r="H280" i="160"/>
  <c r="F280" i="160"/>
  <c r="D280" i="160"/>
  <c r="E280" i="160" s="1"/>
  <c r="B280" i="160"/>
  <c r="J279" i="160"/>
  <c r="H279" i="160"/>
  <c r="F279" i="160"/>
  <c r="D279" i="160"/>
  <c r="E279" i="160" s="1"/>
  <c r="B279" i="160"/>
  <c r="J278" i="160"/>
  <c r="H278" i="160"/>
  <c r="F278" i="160"/>
  <c r="D278" i="160"/>
  <c r="E278" i="160" s="1"/>
  <c r="B278" i="160"/>
  <c r="J277" i="160"/>
  <c r="H277" i="160"/>
  <c r="F277" i="160"/>
  <c r="D277" i="160"/>
  <c r="E277" i="160" s="1"/>
  <c r="B277" i="160"/>
  <c r="J276" i="160"/>
  <c r="H276" i="160"/>
  <c r="F276" i="160"/>
  <c r="D276" i="160"/>
  <c r="E276" i="160" s="1"/>
  <c r="B276" i="160"/>
  <c r="J275" i="160"/>
  <c r="H275" i="160"/>
  <c r="F275" i="160"/>
  <c r="D275" i="160"/>
  <c r="E275" i="160" s="1"/>
  <c r="B275" i="160"/>
  <c r="J274" i="160"/>
  <c r="H274" i="160"/>
  <c r="F274" i="160"/>
  <c r="D274" i="160"/>
  <c r="E274" i="160" s="1"/>
  <c r="B274" i="160"/>
  <c r="J273" i="160"/>
  <c r="H273" i="160"/>
  <c r="F273" i="160"/>
  <c r="D273" i="160"/>
  <c r="E273" i="160" s="1"/>
  <c r="B273" i="160"/>
  <c r="J272" i="160"/>
  <c r="H272" i="160"/>
  <c r="F272" i="160"/>
  <c r="D272" i="160"/>
  <c r="E272" i="160" s="1"/>
  <c r="B272" i="160"/>
  <c r="J271" i="160"/>
  <c r="H271" i="160"/>
  <c r="F271" i="160"/>
  <c r="D271" i="160"/>
  <c r="E271" i="160" s="1"/>
  <c r="B271" i="160"/>
  <c r="J270" i="160"/>
  <c r="H270" i="160"/>
  <c r="F270" i="160"/>
  <c r="D270" i="160"/>
  <c r="E270" i="160" s="1"/>
  <c r="B270" i="160"/>
  <c r="J269" i="160"/>
  <c r="H269" i="160"/>
  <c r="F269" i="160"/>
  <c r="D269" i="160"/>
  <c r="E269" i="160" s="1"/>
  <c r="B269" i="160"/>
  <c r="J268" i="160"/>
  <c r="H268" i="160"/>
  <c r="F268" i="160"/>
  <c r="D268" i="160"/>
  <c r="E268" i="160" s="1"/>
  <c r="B268" i="160"/>
  <c r="J267" i="160"/>
  <c r="H267" i="160"/>
  <c r="F267" i="160"/>
  <c r="D267" i="160"/>
  <c r="E267" i="160" s="1"/>
  <c r="B267" i="160"/>
  <c r="J266" i="160"/>
  <c r="H266" i="160"/>
  <c r="F266" i="160"/>
  <c r="D266" i="160"/>
  <c r="E266" i="160" s="1"/>
  <c r="B266" i="160"/>
  <c r="J265" i="160"/>
  <c r="H265" i="160"/>
  <c r="F265" i="160"/>
  <c r="D265" i="160"/>
  <c r="E265" i="160" s="1"/>
  <c r="B265" i="160"/>
  <c r="J264" i="160"/>
  <c r="H264" i="160"/>
  <c r="F264" i="160"/>
  <c r="D264" i="160"/>
  <c r="E264" i="160" s="1"/>
  <c r="B264" i="160"/>
  <c r="J263" i="160"/>
  <c r="H263" i="160"/>
  <c r="F263" i="160"/>
  <c r="D263" i="160"/>
  <c r="E263" i="160" s="1"/>
  <c r="B263" i="160"/>
  <c r="J262" i="160"/>
  <c r="H262" i="160"/>
  <c r="F262" i="160"/>
  <c r="D262" i="160"/>
  <c r="E262" i="160" s="1"/>
  <c r="B262" i="160"/>
  <c r="J261" i="160"/>
  <c r="H261" i="160"/>
  <c r="F261" i="160"/>
  <c r="D261" i="160"/>
  <c r="E261" i="160" s="1"/>
  <c r="B261" i="160"/>
  <c r="J260" i="160"/>
  <c r="H260" i="160"/>
  <c r="F260" i="160"/>
  <c r="D260" i="160"/>
  <c r="E260" i="160" s="1"/>
  <c r="B260" i="160"/>
  <c r="J259" i="160"/>
  <c r="H259" i="160"/>
  <c r="F259" i="160"/>
  <c r="D259" i="160"/>
  <c r="E259" i="160" s="1"/>
  <c r="B259" i="160"/>
  <c r="J258" i="160"/>
  <c r="H258" i="160"/>
  <c r="F258" i="160"/>
  <c r="D258" i="160"/>
  <c r="E258" i="160" s="1"/>
  <c r="B258" i="160"/>
  <c r="J257" i="160"/>
  <c r="H257" i="160"/>
  <c r="F257" i="160"/>
  <c r="D257" i="160"/>
  <c r="E257" i="160" s="1"/>
  <c r="B257" i="160"/>
  <c r="J256" i="160"/>
  <c r="H256" i="160"/>
  <c r="F256" i="160"/>
  <c r="D256" i="160"/>
  <c r="E256" i="160" s="1"/>
  <c r="B256" i="160"/>
  <c r="J255" i="160"/>
  <c r="H255" i="160"/>
  <c r="F255" i="160"/>
  <c r="D255" i="160"/>
  <c r="E255" i="160" s="1"/>
  <c r="B255" i="160"/>
  <c r="J254" i="160"/>
  <c r="H254" i="160"/>
  <c r="F254" i="160"/>
  <c r="D254" i="160"/>
  <c r="E254" i="160" s="1"/>
  <c r="B254" i="160"/>
  <c r="J253" i="160"/>
  <c r="H253" i="160"/>
  <c r="F253" i="160"/>
  <c r="D253" i="160"/>
  <c r="E253" i="160" s="1"/>
  <c r="B253" i="160"/>
  <c r="J252" i="160"/>
  <c r="H252" i="160"/>
  <c r="F252" i="160"/>
  <c r="D252" i="160"/>
  <c r="E252" i="160" s="1"/>
  <c r="B252" i="160"/>
  <c r="J251" i="160"/>
  <c r="H251" i="160"/>
  <c r="F251" i="160"/>
  <c r="D251" i="160"/>
  <c r="E251" i="160" s="1"/>
  <c r="B251" i="160"/>
  <c r="J250" i="160"/>
  <c r="H250" i="160"/>
  <c r="F250" i="160"/>
  <c r="D250" i="160"/>
  <c r="E250" i="160" s="1"/>
  <c r="B250" i="160"/>
  <c r="J249" i="160"/>
  <c r="H249" i="160"/>
  <c r="F249" i="160"/>
  <c r="D249" i="160"/>
  <c r="E249" i="160" s="1"/>
  <c r="B249" i="160"/>
  <c r="J248" i="160"/>
  <c r="H248" i="160"/>
  <c r="F248" i="160"/>
  <c r="D248" i="160"/>
  <c r="E248" i="160" s="1"/>
  <c r="B248" i="160"/>
  <c r="J247" i="160"/>
  <c r="H247" i="160"/>
  <c r="F247" i="160"/>
  <c r="D247" i="160"/>
  <c r="E247" i="160" s="1"/>
  <c r="B247" i="160"/>
  <c r="J246" i="160"/>
  <c r="H246" i="160"/>
  <c r="F246" i="160"/>
  <c r="D246" i="160"/>
  <c r="E246" i="160" s="1"/>
  <c r="B246" i="160"/>
  <c r="J245" i="160"/>
  <c r="H245" i="160"/>
  <c r="F245" i="160"/>
  <c r="D245" i="160"/>
  <c r="E245" i="160" s="1"/>
  <c r="B245" i="160"/>
  <c r="J244" i="160"/>
  <c r="H244" i="160"/>
  <c r="F244" i="160"/>
  <c r="D244" i="160"/>
  <c r="E244" i="160" s="1"/>
  <c r="B244" i="160"/>
  <c r="J243" i="160"/>
  <c r="H243" i="160"/>
  <c r="F243" i="160"/>
  <c r="D243" i="160"/>
  <c r="E243" i="160" s="1"/>
  <c r="B243" i="160"/>
  <c r="J242" i="160"/>
  <c r="H242" i="160"/>
  <c r="F242" i="160"/>
  <c r="D242" i="160"/>
  <c r="E242" i="160" s="1"/>
  <c r="B242" i="160"/>
  <c r="J241" i="160"/>
  <c r="H241" i="160"/>
  <c r="F241" i="160"/>
  <c r="D241" i="160"/>
  <c r="E241" i="160" s="1"/>
  <c r="B241" i="160"/>
  <c r="J240" i="160"/>
  <c r="H240" i="160"/>
  <c r="F240" i="160"/>
  <c r="D240" i="160"/>
  <c r="E240" i="160" s="1"/>
  <c r="B240" i="160"/>
  <c r="J239" i="160"/>
  <c r="H239" i="160"/>
  <c r="F239" i="160"/>
  <c r="D239" i="160"/>
  <c r="E239" i="160" s="1"/>
  <c r="B239" i="160"/>
  <c r="J238" i="160"/>
  <c r="H238" i="160"/>
  <c r="F238" i="160"/>
  <c r="D238" i="160"/>
  <c r="E238" i="160" s="1"/>
  <c r="B238" i="160"/>
  <c r="J237" i="160"/>
  <c r="H237" i="160"/>
  <c r="F237" i="160"/>
  <c r="D237" i="160"/>
  <c r="E237" i="160" s="1"/>
  <c r="B237" i="160"/>
  <c r="J236" i="160"/>
  <c r="H236" i="160"/>
  <c r="F236" i="160"/>
  <c r="D236" i="160"/>
  <c r="E236" i="160" s="1"/>
  <c r="B236" i="160"/>
  <c r="J235" i="160"/>
  <c r="H235" i="160"/>
  <c r="F235" i="160"/>
  <c r="D235" i="160"/>
  <c r="E235" i="160" s="1"/>
  <c r="B235" i="160"/>
  <c r="J234" i="160"/>
  <c r="H234" i="160"/>
  <c r="F234" i="160"/>
  <c r="D234" i="160"/>
  <c r="E234" i="160" s="1"/>
  <c r="B234" i="160"/>
  <c r="J233" i="160"/>
  <c r="H233" i="160"/>
  <c r="F233" i="160"/>
  <c r="D233" i="160"/>
  <c r="E233" i="160" s="1"/>
  <c r="B233" i="160"/>
  <c r="J232" i="160"/>
  <c r="H232" i="160"/>
  <c r="F232" i="160"/>
  <c r="D232" i="160"/>
  <c r="E232" i="160" s="1"/>
  <c r="B232" i="160"/>
  <c r="J231" i="160"/>
  <c r="H231" i="160"/>
  <c r="F231" i="160"/>
  <c r="D231" i="160"/>
  <c r="E231" i="160" s="1"/>
  <c r="B231" i="160"/>
  <c r="J230" i="160"/>
  <c r="H230" i="160"/>
  <c r="F230" i="160"/>
  <c r="D230" i="160"/>
  <c r="E230" i="160" s="1"/>
  <c r="B230" i="160"/>
  <c r="J229" i="160"/>
  <c r="H229" i="160"/>
  <c r="F229" i="160"/>
  <c r="D229" i="160"/>
  <c r="E229" i="160" s="1"/>
  <c r="B229" i="160"/>
  <c r="J228" i="160"/>
  <c r="H228" i="160"/>
  <c r="F228" i="160"/>
  <c r="D228" i="160"/>
  <c r="E228" i="160" s="1"/>
  <c r="B228" i="160"/>
  <c r="J227" i="160"/>
  <c r="H227" i="160"/>
  <c r="F227" i="160"/>
  <c r="D227" i="160"/>
  <c r="E227" i="160" s="1"/>
  <c r="B227" i="160"/>
  <c r="J226" i="160"/>
  <c r="H226" i="160"/>
  <c r="F226" i="160"/>
  <c r="D226" i="160"/>
  <c r="E226" i="160" s="1"/>
  <c r="B226" i="160"/>
  <c r="J225" i="160"/>
  <c r="H225" i="160"/>
  <c r="F225" i="160"/>
  <c r="D225" i="160"/>
  <c r="E225" i="160" s="1"/>
  <c r="B225" i="160"/>
  <c r="J224" i="160"/>
  <c r="H224" i="160"/>
  <c r="F224" i="160"/>
  <c r="D224" i="160"/>
  <c r="E224" i="160" s="1"/>
  <c r="B224" i="160"/>
  <c r="J223" i="160"/>
  <c r="H223" i="160"/>
  <c r="F223" i="160"/>
  <c r="D223" i="160"/>
  <c r="E223" i="160" s="1"/>
  <c r="B223" i="160"/>
  <c r="J222" i="160"/>
  <c r="H222" i="160"/>
  <c r="F222" i="160"/>
  <c r="D222" i="160"/>
  <c r="E222" i="160" s="1"/>
  <c r="B222" i="160"/>
  <c r="J221" i="160"/>
  <c r="H221" i="160"/>
  <c r="F221" i="160"/>
  <c r="D221" i="160"/>
  <c r="E221" i="160" s="1"/>
  <c r="B221" i="160"/>
  <c r="J220" i="160"/>
  <c r="H220" i="160"/>
  <c r="F220" i="160"/>
  <c r="D220" i="160"/>
  <c r="E220" i="160" s="1"/>
  <c r="B220" i="160"/>
  <c r="J219" i="160"/>
  <c r="H219" i="160"/>
  <c r="F219" i="160"/>
  <c r="D219" i="160"/>
  <c r="E219" i="160" s="1"/>
  <c r="B219" i="160"/>
  <c r="J218" i="160"/>
  <c r="H218" i="160"/>
  <c r="F218" i="160"/>
  <c r="D218" i="160"/>
  <c r="E218" i="160" s="1"/>
  <c r="B218" i="160"/>
  <c r="J217" i="160"/>
  <c r="H217" i="160"/>
  <c r="F217" i="160"/>
  <c r="D217" i="160"/>
  <c r="E217" i="160" s="1"/>
  <c r="B217" i="160"/>
  <c r="J216" i="160"/>
  <c r="H216" i="160"/>
  <c r="F216" i="160"/>
  <c r="D216" i="160"/>
  <c r="E216" i="160" s="1"/>
  <c r="B216" i="160"/>
  <c r="J215" i="160"/>
  <c r="H215" i="160"/>
  <c r="F215" i="160"/>
  <c r="D215" i="160"/>
  <c r="E215" i="160" s="1"/>
  <c r="B215" i="160"/>
  <c r="J214" i="160"/>
  <c r="H214" i="160"/>
  <c r="F214" i="160"/>
  <c r="D214" i="160"/>
  <c r="E214" i="160" s="1"/>
  <c r="B214" i="160"/>
  <c r="J213" i="160"/>
  <c r="H213" i="160"/>
  <c r="F213" i="160"/>
  <c r="D213" i="160"/>
  <c r="E213" i="160" s="1"/>
  <c r="B213" i="160"/>
  <c r="J212" i="160"/>
  <c r="H212" i="160"/>
  <c r="F212" i="160"/>
  <c r="D212" i="160"/>
  <c r="E212" i="160" s="1"/>
  <c r="B212" i="160"/>
  <c r="J211" i="160"/>
  <c r="H211" i="160"/>
  <c r="F211" i="160"/>
  <c r="D211" i="160"/>
  <c r="E211" i="160" s="1"/>
  <c r="B211" i="160"/>
  <c r="J210" i="160"/>
  <c r="H210" i="160"/>
  <c r="F210" i="160"/>
  <c r="D210" i="160"/>
  <c r="E210" i="160" s="1"/>
  <c r="B210" i="160"/>
  <c r="J209" i="160"/>
  <c r="H209" i="160"/>
  <c r="F209" i="160"/>
  <c r="D209" i="160"/>
  <c r="E209" i="160" s="1"/>
  <c r="B209" i="160"/>
  <c r="J208" i="160"/>
  <c r="H208" i="160"/>
  <c r="F208" i="160"/>
  <c r="D208" i="160"/>
  <c r="E208" i="160" s="1"/>
  <c r="B208" i="160"/>
  <c r="J207" i="160"/>
  <c r="H207" i="160"/>
  <c r="F207" i="160"/>
  <c r="D207" i="160"/>
  <c r="E207" i="160" s="1"/>
  <c r="B207" i="160"/>
  <c r="J206" i="160"/>
  <c r="H206" i="160"/>
  <c r="F206" i="160"/>
  <c r="D206" i="160"/>
  <c r="E206" i="160" s="1"/>
  <c r="B206" i="160"/>
  <c r="J205" i="160"/>
  <c r="H205" i="160"/>
  <c r="F205" i="160"/>
  <c r="D205" i="160"/>
  <c r="E205" i="160" s="1"/>
  <c r="B205" i="160"/>
  <c r="J204" i="160"/>
  <c r="H204" i="160"/>
  <c r="F204" i="160"/>
  <c r="D204" i="160"/>
  <c r="E204" i="160" s="1"/>
  <c r="B204" i="160"/>
  <c r="J203" i="160"/>
  <c r="H203" i="160"/>
  <c r="F203" i="160"/>
  <c r="D203" i="160"/>
  <c r="E203" i="160" s="1"/>
  <c r="B203" i="160"/>
  <c r="J202" i="160"/>
  <c r="H202" i="160"/>
  <c r="F202" i="160"/>
  <c r="D202" i="160"/>
  <c r="E202" i="160" s="1"/>
  <c r="B202" i="160"/>
  <c r="J201" i="160"/>
  <c r="H201" i="160"/>
  <c r="F201" i="160"/>
  <c r="D201" i="160"/>
  <c r="E201" i="160" s="1"/>
  <c r="B201" i="160"/>
  <c r="J200" i="160"/>
  <c r="H200" i="160"/>
  <c r="F200" i="160"/>
  <c r="D200" i="160"/>
  <c r="E200" i="160" s="1"/>
  <c r="B200" i="160"/>
  <c r="J199" i="160"/>
  <c r="H199" i="160"/>
  <c r="F199" i="160"/>
  <c r="D199" i="160"/>
  <c r="E199" i="160" s="1"/>
  <c r="B199" i="160"/>
  <c r="J198" i="160"/>
  <c r="H198" i="160"/>
  <c r="F198" i="160"/>
  <c r="D198" i="160"/>
  <c r="E198" i="160" s="1"/>
  <c r="B198" i="160"/>
  <c r="J197" i="160"/>
  <c r="H197" i="160"/>
  <c r="F197" i="160"/>
  <c r="D197" i="160"/>
  <c r="E197" i="160" s="1"/>
  <c r="B197" i="160"/>
  <c r="J196" i="160"/>
  <c r="H196" i="160"/>
  <c r="F196" i="160"/>
  <c r="D196" i="160"/>
  <c r="E196" i="160" s="1"/>
  <c r="B196" i="160"/>
  <c r="J195" i="160"/>
  <c r="H195" i="160"/>
  <c r="F195" i="160"/>
  <c r="D195" i="160"/>
  <c r="E195" i="160" s="1"/>
  <c r="B195" i="160"/>
  <c r="J194" i="160"/>
  <c r="H194" i="160"/>
  <c r="F194" i="160"/>
  <c r="D194" i="160"/>
  <c r="E194" i="160" s="1"/>
  <c r="B194" i="160"/>
  <c r="J193" i="160"/>
  <c r="H193" i="160"/>
  <c r="F193" i="160"/>
  <c r="D193" i="160"/>
  <c r="E193" i="160" s="1"/>
  <c r="B193" i="160"/>
  <c r="J192" i="160"/>
  <c r="H192" i="160"/>
  <c r="F192" i="160"/>
  <c r="D192" i="160"/>
  <c r="E192" i="160" s="1"/>
  <c r="B192" i="160"/>
  <c r="J191" i="160"/>
  <c r="H191" i="160"/>
  <c r="F191" i="160"/>
  <c r="D191" i="160"/>
  <c r="E191" i="160" s="1"/>
  <c r="B191" i="160"/>
  <c r="J190" i="160"/>
  <c r="H190" i="160"/>
  <c r="F190" i="160"/>
  <c r="D190" i="160"/>
  <c r="E190" i="160" s="1"/>
  <c r="B190" i="160"/>
  <c r="J189" i="160"/>
  <c r="H189" i="160"/>
  <c r="F189" i="160"/>
  <c r="D189" i="160"/>
  <c r="E189" i="160" s="1"/>
  <c r="B189" i="160"/>
  <c r="J188" i="160"/>
  <c r="H188" i="160"/>
  <c r="F188" i="160"/>
  <c r="D188" i="160"/>
  <c r="E188" i="160" s="1"/>
  <c r="B188" i="160"/>
  <c r="J187" i="160"/>
  <c r="H187" i="160"/>
  <c r="F187" i="160"/>
  <c r="D187" i="160"/>
  <c r="E187" i="160" s="1"/>
  <c r="B187" i="160"/>
  <c r="J186" i="160"/>
  <c r="H186" i="160"/>
  <c r="F186" i="160"/>
  <c r="D186" i="160"/>
  <c r="E186" i="160" s="1"/>
  <c r="B186" i="160"/>
  <c r="J185" i="160"/>
  <c r="H185" i="160"/>
  <c r="F185" i="160"/>
  <c r="D185" i="160"/>
  <c r="E185" i="160" s="1"/>
  <c r="B185" i="160"/>
  <c r="J184" i="160"/>
  <c r="H184" i="160"/>
  <c r="F184" i="160"/>
  <c r="D184" i="160"/>
  <c r="E184" i="160" s="1"/>
  <c r="B184" i="160"/>
  <c r="J183" i="160"/>
  <c r="H183" i="160"/>
  <c r="F183" i="160"/>
  <c r="D183" i="160"/>
  <c r="E183" i="160" s="1"/>
  <c r="B183" i="160"/>
  <c r="J182" i="160"/>
  <c r="H182" i="160"/>
  <c r="F182" i="160"/>
  <c r="D182" i="160"/>
  <c r="E182" i="160" s="1"/>
  <c r="B182" i="160"/>
  <c r="J181" i="160"/>
  <c r="H181" i="160"/>
  <c r="F181" i="160"/>
  <c r="D181" i="160"/>
  <c r="E181" i="160" s="1"/>
  <c r="B181" i="160"/>
  <c r="J180" i="160"/>
  <c r="H180" i="160"/>
  <c r="F180" i="160"/>
  <c r="D180" i="160"/>
  <c r="E180" i="160" s="1"/>
  <c r="B180" i="160"/>
  <c r="J179" i="160"/>
  <c r="H179" i="160"/>
  <c r="F179" i="160"/>
  <c r="D179" i="160"/>
  <c r="E179" i="160" s="1"/>
  <c r="B179" i="160"/>
  <c r="J178" i="160"/>
  <c r="H178" i="160"/>
  <c r="F178" i="160"/>
  <c r="D178" i="160"/>
  <c r="E178" i="160" s="1"/>
  <c r="B178" i="160"/>
  <c r="J177" i="160"/>
  <c r="H177" i="160"/>
  <c r="F177" i="160"/>
  <c r="D177" i="160"/>
  <c r="E177" i="160" s="1"/>
  <c r="B177" i="160"/>
  <c r="J176" i="160"/>
  <c r="H176" i="160"/>
  <c r="F176" i="160"/>
  <c r="D176" i="160"/>
  <c r="E176" i="160" s="1"/>
  <c r="B176" i="160"/>
  <c r="J175" i="160"/>
  <c r="H175" i="160"/>
  <c r="F175" i="160"/>
  <c r="D175" i="160"/>
  <c r="E175" i="160" s="1"/>
  <c r="B175" i="160"/>
  <c r="J174" i="160"/>
  <c r="H174" i="160"/>
  <c r="F174" i="160"/>
  <c r="D174" i="160"/>
  <c r="E174" i="160" s="1"/>
  <c r="B174" i="160"/>
  <c r="J173" i="160"/>
  <c r="H173" i="160"/>
  <c r="F173" i="160"/>
  <c r="D173" i="160"/>
  <c r="E173" i="160" s="1"/>
  <c r="B173" i="160"/>
  <c r="J172" i="160"/>
  <c r="H172" i="160"/>
  <c r="F172" i="160"/>
  <c r="D172" i="160"/>
  <c r="E172" i="160" s="1"/>
  <c r="B172" i="160"/>
  <c r="J171" i="160"/>
  <c r="H171" i="160"/>
  <c r="F171" i="160"/>
  <c r="D171" i="160"/>
  <c r="E171" i="160" s="1"/>
  <c r="B171" i="160"/>
  <c r="J170" i="160"/>
  <c r="H170" i="160"/>
  <c r="F170" i="160"/>
  <c r="D170" i="160"/>
  <c r="E170" i="160" s="1"/>
  <c r="B170" i="160"/>
  <c r="J169" i="160"/>
  <c r="H169" i="160"/>
  <c r="F169" i="160"/>
  <c r="D169" i="160"/>
  <c r="E169" i="160" s="1"/>
  <c r="B169" i="160"/>
  <c r="J168" i="160"/>
  <c r="H168" i="160"/>
  <c r="F168" i="160"/>
  <c r="D168" i="160"/>
  <c r="E168" i="160" s="1"/>
  <c r="B168" i="160"/>
  <c r="J167" i="160"/>
  <c r="H167" i="160"/>
  <c r="F167" i="160"/>
  <c r="D167" i="160"/>
  <c r="E167" i="160" s="1"/>
  <c r="B167" i="160"/>
  <c r="J166" i="160"/>
  <c r="H166" i="160"/>
  <c r="F166" i="160"/>
  <c r="D166" i="160"/>
  <c r="E166" i="160" s="1"/>
  <c r="B166" i="160"/>
  <c r="J165" i="160"/>
  <c r="H165" i="160"/>
  <c r="F165" i="160"/>
  <c r="D165" i="160"/>
  <c r="E165" i="160" s="1"/>
  <c r="B165" i="160"/>
  <c r="J164" i="160"/>
  <c r="H164" i="160"/>
  <c r="F164" i="160"/>
  <c r="D164" i="160"/>
  <c r="E164" i="160" s="1"/>
  <c r="B164" i="160"/>
  <c r="J163" i="160"/>
  <c r="H163" i="160"/>
  <c r="F163" i="160"/>
  <c r="D163" i="160"/>
  <c r="E163" i="160" s="1"/>
  <c r="B163" i="160"/>
  <c r="J162" i="160"/>
  <c r="H162" i="160"/>
  <c r="F162" i="160"/>
  <c r="D162" i="160"/>
  <c r="E162" i="160" s="1"/>
  <c r="B162" i="160"/>
  <c r="J161" i="160"/>
  <c r="H161" i="160"/>
  <c r="F161" i="160"/>
  <c r="D161" i="160"/>
  <c r="E161" i="160" s="1"/>
  <c r="B161" i="160"/>
  <c r="J160" i="160"/>
  <c r="H160" i="160"/>
  <c r="F160" i="160"/>
  <c r="D160" i="160"/>
  <c r="E160" i="160" s="1"/>
  <c r="B160" i="160"/>
  <c r="J159" i="160"/>
  <c r="H159" i="160"/>
  <c r="F159" i="160"/>
  <c r="D159" i="160"/>
  <c r="E159" i="160" s="1"/>
  <c r="B159" i="160"/>
  <c r="J158" i="160"/>
  <c r="H158" i="160"/>
  <c r="F158" i="160"/>
  <c r="D158" i="160"/>
  <c r="E158" i="160" s="1"/>
  <c r="B158" i="160"/>
  <c r="J157" i="160"/>
  <c r="H157" i="160"/>
  <c r="F157" i="160"/>
  <c r="D157" i="160"/>
  <c r="E157" i="160" s="1"/>
  <c r="B157" i="160"/>
  <c r="J156" i="160"/>
  <c r="H156" i="160"/>
  <c r="F156" i="160"/>
  <c r="D156" i="160"/>
  <c r="E156" i="160" s="1"/>
  <c r="B156" i="160"/>
  <c r="J155" i="160"/>
  <c r="H155" i="160"/>
  <c r="F155" i="160"/>
  <c r="D155" i="160"/>
  <c r="E155" i="160" s="1"/>
  <c r="B155" i="160"/>
  <c r="J154" i="160"/>
  <c r="H154" i="160"/>
  <c r="F154" i="160"/>
  <c r="D154" i="160"/>
  <c r="E154" i="160" s="1"/>
  <c r="B154" i="160"/>
  <c r="J153" i="160"/>
  <c r="H153" i="160"/>
  <c r="F153" i="160"/>
  <c r="D153" i="160"/>
  <c r="E153" i="160" s="1"/>
  <c r="B153" i="160"/>
  <c r="J152" i="160"/>
  <c r="H152" i="160"/>
  <c r="F152" i="160"/>
  <c r="D152" i="160"/>
  <c r="E152" i="160" s="1"/>
  <c r="B152" i="160"/>
  <c r="J151" i="160"/>
  <c r="H151" i="160"/>
  <c r="F151" i="160"/>
  <c r="D151" i="160"/>
  <c r="E151" i="160" s="1"/>
  <c r="B151" i="160"/>
  <c r="J150" i="160"/>
  <c r="H150" i="160"/>
  <c r="F150" i="160"/>
  <c r="D150" i="160"/>
  <c r="E150" i="160" s="1"/>
  <c r="B150" i="160"/>
  <c r="J149" i="160"/>
  <c r="H149" i="160"/>
  <c r="F149" i="160"/>
  <c r="D149" i="160"/>
  <c r="E149" i="160" s="1"/>
  <c r="B149" i="160"/>
  <c r="J148" i="160"/>
  <c r="H148" i="160"/>
  <c r="F148" i="160"/>
  <c r="D148" i="160"/>
  <c r="E148" i="160" s="1"/>
  <c r="B148" i="160"/>
  <c r="J147" i="160"/>
  <c r="H147" i="160"/>
  <c r="F147" i="160"/>
  <c r="D147" i="160"/>
  <c r="E147" i="160" s="1"/>
  <c r="B147" i="160"/>
  <c r="J146" i="160"/>
  <c r="H146" i="160"/>
  <c r="F146" i="160"/>
  <c r="D146" i="160"/>
  <c r="E146" i="160" s="1"/>
  <c r="B146" i="160"/>
  <c r="J145" i="160"/>
  <c r="H145" i="160"/>
  <c r="F145" i="160"/>
  <c r="D145" i="160"/>
  <c r="E145" i="160" s="1"/>
  <c r="B145" i="160"/>
  <c r="J144" i="160"/>
  <c r="H144" i="160"/>
  <c r="F144" i="160"/>
  <c r="D144" i="160"/>
  <c r="E144" i="160" s="1"/>
  <c r="B144" i="160"/>
  <c r="J143" i="160"/>
  <c r="H143" i="160"/>
  <c r="F143" i="160"/>
  <c r="D143" i="160"/>
  <c r="E143" i="160" s="1"/>
  <c r="B143" i="160"/>
  <c r="J142" i="160"/>
  <c r="H142" i="160"/>
  <c r="F142" i="160"/>
  <c r="D142" i="160"/>
  <c r="E142" i="160" s="1"/>
  <c r="B142" i="160"/>
  <c r="J141" i="160"/>
  <c r="H141" i="160"/>
  <c r="F141" i="160"/>
  <c r="D141" i="160"/>
  <c r="E141" i="160" s="1"/>
  <c r="B141" i="160"/>
  <c r="J140" i="160"/>
  <c r="H140" i="160"/>
  <c r="F140" i="160"/>
  <c r="D140" i="160"/>
  <c r="E140" i="160" s="1"/>
  <c r="B140" i="160"/>
  <c r="J139" i="160"/>
  <c r="H139" i="160"/>
  <c r="F139" i="160"/>
  <c r="D139" i="160"/>
  <c r="E139" i="160" s="1"/>
  <c r="B139" i="160"/>
  <c r="J138" i="160"/>
  <c r="H138" i="160"/>
  <c r="F138" i="160"/>
  <c r="D138" i="160"/>
  <c r="E138" i="160" s="1"/>
  <c r="B138" i="160"/>
  <c r="J137" i="160"/>
  <c r="H137" i="160"/>
  <c r="F137" i="160"/>
  <c r="D137" i="160"/>
  <c r="E137" i="160" s="1"/>
  <c r="B137" i="160"/>
  <c r="J136" i="160"/>
  <c r="H136" i="160"/>
  <c r="F136" i="160"/>
  <c r="D136" i="160"/>
  <c r="E136" i="160" s="1"/>
  <c r="B136" i="160"/>
  <c r="J135" i="160"/>
  <c r="H135" i="160"/>
  <c r="F135" i="160"/>
  <c r="D135" i="160"/>
  <c r="E135" i="160" s="1"/>
  <c r="B135" i="160"/>
  <c r="J134" i="160"/>
  <c r="H134" i="160"/>
  <c r="F134" i="160"/>
  <c r="D134" i="160"/>
  <c r="E134" i="160" s="1"/>
  <c r="B134" i="160"/>
  <c r="J133" i="160"/>
  <c r="H133" i="160"/>
  <c r="F133" i="160"/>
  <c r="D133" i="160"/>
  <c r="E133" i="160" s="1"/>
  <c r="B133" i="160"/>
  <c r="J132" i="160"/>
  <c r="H132" i="160"/>
  <c r="F132" i="160"/>
  <c r="D132" i="160"/>
  <c r="E132" i="160" s="1"/>
  <c r="B132" i="160"/>
  <c r="J131" i="160"/>
  <c r="H131" i="160"/>
  <c r="F131" i="160"/>
  <c r="D131" i="160"/>
  <c r="E131" i="160" s="1"/>
  <c r="B131" i="160"/>
  <c r="J130" i="160"/>
  <c r="H130" i="160"/>
  <c r="F130" i="160"/>
  <c r="D130" i="160"/>
  <c r="E130" i="160" s="1"/>
  <c r="B130" i="160"/>
  <c r="J129" i="160"/>
  <c r="H129" i="160"/>
  <c r="F129" i="160"/>
  <c r="D129" i="160"/>
  <c r="E129" i="160" s="1"/>
  <c r="B129" i="160"/>
  <c r="J128" i="160"/>
  <c r="H128" i="160"/>
  <c r="F128" i="160"/>
  <c r="D128" i="160"/>
  <c r="E128" i="160" s="1"/>
  <c r="B128" i="160"/>
  <c r="J127" i="160"/>
  <c r="H127" i="160"/>
  <c r="F127" i="160"/>
  <c r="D127" i="160"/>
  <c r="E127" i="160" s="1"/>
  <c r="B127" i="160"/>
  <c r="J126" i="160"/>
  <c r="H126" i="160"/>
  <c r="F126" i="160"/>
  <c r="D126" i="160"/>
  <c r="E126" i="160" s="1"/>
  <c r="B126" i="160"/>
  <c r="J125" i="160"/>
  <c r="H125" i="160"/>
  <c r="F125" i="160"/>
  <c r="D125" i="160"/>
  <c r="E125" i="160" s="1"/>
  <c r="B125" i="160"/>
  <c r="J124" i="160"/>
  <c r="H124" i="160"/>
  <c r="F124" i="160"/>
  <c r="D124" i="160"/>
  <c r="E124" i="160" s="1"/>
  <c r="B124" i="160"/>
  <c r="J123" i="160"/>
  <c r="H123" i="160"/>
  <c r="F123" i="160"/>
  <c r="D123" i="160"/>
  <c r="E123" i="160" s="1"/>
  <c r="B123" i="160"/>
  <c r="J122" i="160"/>
  <c r="H122" i="160"/>
  <c r="F122" i="160"/>
  <c r="D122" i="160"/>
  <c r="E122" i="160" s="1"/>
  <c r="B122" i="160"/>
  <c r="J121" i="160"/>
  <c r="H121" i="160"/>
  <c r="F121" i="160"/>
  <c r="D121" i="160"/>
  <c r="E121" i="160" s="1"/>
  <c r="B121" i="160"/>
  <c r="J120" i="160"/>
  <c r="H120" i="160"/>
  <c r="F120" i="160"/>
  <c r="D120" i="160"/>
  <c r="E120" i="160" s="1"/>
  <c r="B120" i="160"/>
  <c r="J119" i="160"/>
  <c r="H119" i="160"/>
  <c r="F119" i="160"/>
  <c r="D119" i="160"/>
  <c r="E119" i="160" s="1"/>
  <c r="B119" i="160"/>
  <c r="J118" i="160"/>
  <c r="H118" i="160"/>
  <c r="F118" i="160"/>
  <c r="D118" i="160"/>
  <c r="E118" i="160" s="1"/>
  <c r="B118" i="160"/>
  <c r="J117" i="160"/>
  <c r="H117" i="160"/>
  <c r="F117" i="160"/>
  <c r="D117" i="160"/>
  <c r="E117" i="160" s="1"/>
  <c r="B117" i="160"/>
  <c r="J116" i="160"/>
  <c r="H116" i="160"/>
  <c r="F116" i="160"/>
  <c r="D116" i="160"/>
  <c r="E116" i="160" s="1"/>
  <c r="B116" i="160"/>
  <c r="J115" i="160"/>
  <c r="H115" i="160"/>
  <c r="F115" i="160"/>
  <c r="D115" i="160"/>
  <c r="E115" i="160" s="1"/>
  <c r="B115" i="160"/>
  <c r="J114" i="160"/>
  <c r="H114" i="160"/>
  <c r="F114" i="160"/>
  <c r="D114" i="160"/>
  <c r="E114" i="160" s="1"/>
  <c r="B114" i="160"/>
  <c r="J113" i="160"/>
  <c r="B113" i="160"/>
  <c r="J112" i="160"/>
  <c r="B112" i="160"/>
  <c r="J111" i="160"/>
  <c r="B111" i="160"/>
  <c r="J110" i="160"/>
  <c r="B110" i="160"/>
  <c r="J109" i="160"/>
  <c r="B109" i="160"/>
  <c r="J108" i="160"/>
  <c r="B108" i="160"/>
  <c r="J107" i="160"/>
  <c r="B107" i="160"/>
  <c r="J106" i="160"/>
  <c r="B106" i="160"/>
  <c r="J105" i="160"/>
  <c r="B105" i="160"/>
  <c r="J104" i="160"/>
  <c r="B104" i="160"/>
  <c r="J103" i="160"/>
  <c r="B103" i="160"/>
  <c r="J102" i="160"/>
  <c r="B102" i="160"/>
  <c r="J101" i="160"/>
  <c r="B101" i="160"/>
  <c r="J100" i="160"/>
  <c r="B100" i="160"/>
  <c r="J99" i="160"/>
  <c r="B99" i="160"/>
  <c r="J98" i="160"/>
  <c r="B98" i="160"/>
  <c r="J97" i="160"/>
  <c r="B97" i="160"/>
  <c r="J96" i="160"/>
  <c r="B96" i="160"/>
  <c r="J95" i="160"/>
  <c r="B95" i="160"/>
  <c r="J94" i="160"/>
  <c r="B94" i="160"/>
  <c r="J93" i="160"/>
  <c r="B93" i="160"/>
  <c r="J92" i="160"/>
  <c r="B92" i="160"/>
  <c r="J91" i="160"/>
  <c r="B91" i="160"/>
  <c r="J90" i="160"/>
  <c r="B90" i="160"/>
  <c r="J89" i="160"/>
  <c r="B89" i="160"/>
  <c r="J88" i="160"/>
  <c r="B88" i="160"/>
  <c r="J87" i="160"/>
  <c r="B87" i="160"/>
  <c r="J86" i="160"/>
  <c r="B86" i="160"/>
  <c r="J85" i="160"/>
  <c r="B85" i="160"/>
  <c r="J84" i="160"/>
  <c r="B84" i="160"/>
  <c r="J83" i="160"/>
  <c r="B83" i="160"/>
  <c r="J82" i="160"/>
  <c r="B82" i="160"/>
  <c r="J81" i="160"/>
  <c r="B81" i="160"/>
  <c r="J80" i="160"/>
  <c r="B80" i="160"/>
  <c r="J79" i="160"/>
  <c r="B79" i="160"/>
  <c r="J78" i="160"/>
  <c r="B78" i="160"/>
  <c r="J77" i="160"/>
  <c r="B77" i="160"/>
  <c r="J76" i="160"/>
  <c r="B76" i="160"/>
  <c r="J75" i="160"/>
  <c r="B75" i="160"/>
  <c r="J74" i="160"/>
  <c r="B74" i="160"/>
  <c r="J73" i="160"/>
  <c r="B73" i="160"/>
  <c r="J72" i="160"/>
  <c r="B72" i="160"/>
  <c r="J71" i="160"/>
  <c r="B71" i="160"/>
  <c r="J70" i="160"/>
  <c r="B70" i="160"/>
  <c r="J69" i="160"/>
  <c r="B69" i="160"/>
  <c r="J68" i="160"/>
  <c r="B68" i="160"/>
  <c r="J67" i="160"/>
  <c r="B67" i="160"/>
  <c r="J66" i="160"/>
  <c r="B66" i="160"/>
  <c r="J65" i="160"/>
  <c r="B65" i="160"/>
  <c r="J64" i="160"/>
  <c r="B64" i="160"/>
  <c r="J63" i="160"/>
  <c r="B63" i="160"/>
  <c r="J62" i="160"/>
  <c r="B62" i="160"/>
  <c r="J61" i="160"/>
  <c r="B61" i="160"/>
  <c r="J60" i="160"/>
  <c r="B60" i="160"/>
  <c r="J59" i="160"/>
  <c r="B59" i="160"/>
  <c r="J58" i="160"/>
  <c r="B58" i="160"/>
  <c r="J57" i="160"/>
  <c r="B57" i="160"/>
  <c r="J56" i="160"/>
  <c r="B56" i="160"/>
  <c r="J55" i="160"/>
  <c r="B55" i="160"/>
  <c r="J54" i="160"/>
  <c r="B54" i="160"/>
  <c r="J53" i="160"/>
  <c r="B53" i="160"/>
  <c r="J52" i="160"/>
  <c r="B52" i="160"/>
  <c r="J51" i="160"/>
  <c r="B51" i="160"/>
  <c r="J50" i="160"/>
  <c r="B50" i="160"/>
  <c r="J49" i="160"/>
  <c r="B49" i="160"/>
  <c r="J48" i="160"/>
  <c r="B48" i="160"/>
  <c r="J47" i="160"/>
  <c r="B47" i="160"/>
  <c r="J46" i="160"/>
  <c r="B46" i="160"/>
  <c r="J45" i="160"/>
  <c r="B45" i="160"/>
  <c r="J44" i="160"/>
  <c r="B44" i="160"/>
  <c r="J43" i="160"/>
  <c r="B43" i="160"/>
  <c r="J42" i="160"/>
  <c r="B42" i="160"/>
  <c r="J41" i="160"/>
  <c r="B41" i="160"/>
  <c r="J40" i="160"/>
  <c r="B40" i="160"/>
  <c r="J39" i="160"/>
  <c r="B39" i="160"/>
  <c r="J38" i="160"/>
  <c r="B38" i="160"/>
  <c r="J37" i="160"/>
  <c r="B37" i="160"/>
  <c r="J36" i="160"/>
  <c r="B36" i="160"/>
  <c r="J35" i="160"/>
  <c r="B35" i="160"/>
  <c r="J34" i="160"/>
  <c r="B34" i="160"/>
  <c r="J33" i="160"/>
  <c r="B33" i="160"/>
  <c r="K32" i="160"/>
  <c r="L32" i="160" s="1"/>
  <c r="J32" i="160"/>
  <c r="B32" i="160"/>
  <c r="J31" i="160"/>
  <c r="B31" i="160"/>
  <c r="J30" i="160"/>
  <c r="D30" i="160"/>
  <c r="E30" i="160" s="1"/>
  <c r="B30" i="160"/>
  <c r="L29" i="160"/>
  <c r="F29" i="160"/>
  <c r="D25" i="160"/>
  <c r="D24" i="160"/>
  <c r="D13" i="160" a="1"/>
  <c r="D13" i="160" s="1"/>
  <c r="D19" i="160" s="1"/>
  <c r="M12" i="160"/>
  <c r="K32" i="145"/>
  <c r="K63" i="164" l="1"/>
  <c r="J62" i="164" s="1"/>
  <c r="K35" i="160"/>
  <c r="C24" i="168"/>
  <c r="L35" i="160"/>
  <c r="M35" i="160" s="1"/>
  <c r="D26" i="163"/>
  <c r="L35" i="163"/>
  <c r="M35" i="163" s="1"/>
  <c r="A9" i="165"/>
  <c r="A10" i="165" s="1"/>
  <c r="A11" i="165" s="1"/>
  <c r="E17" i="165"/>
  <c r="B76" i="164"/>
  <c r="D19" i="163"/>
  <c r="C79" i="164"/>
  <c r="C53" i="164"/>
  <c r="B77" i="164"/>
  <c r="C31" i="164"/>
  <c r="C78" i="164"/>
  <c r="E7" i="165"/>
  <c r="E3" i="165"/>
  <c r="D26" i="160"/>
  <c r="C79" i="161"/>
  <c r="C53" i="161"/>
  <c r="B77" i="161"/>
  <c r="C31" i="161"/>
  <c r="C70" i="161"/>
  <c r="C78" i="161"/>
  <c r="B76" i="161"/>
  <c r="E17" i="162"/>
  <c r="E7" i="162"/>
  <c r="A9" i="162"/>
  <c r="E3" i="162"/>
  <c r="F30" i="160" l="1"/>
  <c r="L10" i="160"/>
  <c r="D31" i="160"/>
  <c r="E31" i="160" s="1"/>
  <c r="F31" i="160" s="1"/>
  <c r="O35" i="163"/>
  <c r="A12" i="165"/>
  <c r="L10" i="163"/>
  <c r="F48" i="163"/>
  <c r="A10" i="162"/>
  <c r="D32" i="160" l="1"/>
  <c r="E32" i="160" s="1"/>
  <c r="F32" i="160" s="1"/>
  <c r="D49" i="163"/>
  <c r="E49" i="163" s="1"/>
  <c r="F49" i="163" s="1"/>
  <c r="A13" i="165"/>
  <c r="A11" i="162"/>
  <c r="D33" i="160" l="1"/>
  <c r="E33" i="160" s="1"/>
  <c r="F33" i="160" s="1"/>
  <c r="D50" i="163"/>
  <c r="E50" i="163" s="1"/>
  <c r="F50" i="163"/>
  <c r="A14" i="165"/>
  <c r="A12" i="162"/>
  <c r="D34" i="160" l="1"/>
  <c r="E34" i="160" s="1"/>
  <c r="F34" i="160" s="1"/>
  <c r="C14" i="165"/>
  <c r="B14" i="165"/>
  <c r="A15" i="165"/>
  <c r="D51" i="163"/>
  <c r="E51" i="163" s="1"/>
  <c r="F51" i="163" s="1"/>
  <c r="A13" i="162"/>
  <c r="D35" i="160" l="1"/>
  <c r="E35" i="160" s="1"/>
  <c r="F35" i="160" s="1"/>
  <c r="D52" i="163"/>
  <c r="E52" i="163" s="1"/>
  <c r="F52" i="163" s="1"/>
  <c r="A16" i="165"/>
  <c r="C15" i="165"/>
  <c r="B15" i="165"/>
  <c r="A14" i="162"/>
  <c r="D36" i="160" l="1"/>
  <c r="E36" i="160" s="1"/>
  <c r="F36" i="160" s="1"/>
  <c r="D53" i="163"/>
  <c r="E53" i="163" s="1"/>
  <c r="F53" i="163"/>
  <c r="A17" i="165"/>
  <c r="C16" i="165"/>
  <c r="B16" i="165"/>
  <c r="C14" i="162"/>
  <c r="B14" i="162"/>
  <c r="A15" i="162"/>
  <c r="D37" i="160" l="1"/>
  <c r="E37" i="160" s="1"/>
  <c r="F37" i="160" s="1"/>
  <c r="B17" i="165"/>
  <c r="A18" i="165"/>
  <c r="C17" i="165"/>
  <c r="D54" i="163"/>
  <c r="A16" i="162"/>
  <c r="B15" i="162"/>
  <c r="C15" i="162"/>
  <c r="D38" i="160" l="1"/>
  <c r="E38" i="160" s="1"/>
  <c r="F38" i="160" s="1"/>
  <c r="E54" i="163"/>
  <c r="D55" i="163"/>
  <c r="E55" i="163" s="1"/>
  <c r="F55" i="163"/>
  <c r="A19" i="165"/>
  <c r="C18" i="165"/>
  <c r="B18" i="165"/>
  <c r="A17" i="162"/>
  <c r="C16" i="162"/>
  <c r="B16" i="162"/>
  <c r="D39" i="160" l="1"/>
  <c r="E39" i="160" s="1"/>
  <c r="F39" i="160" s="1"/>
  <c r="F54" i="163"/>
  <c r="C19" i="165"/>
  <c r="B19" i="165"/>
  <c r="A20" i="165"/>
  <c r="D56" i="163"/>
  <c r="F56" i="163"/>
  <c r="B17" i="162"/>
  <c r="A18" i="162"/>
  <c r="C17" i="162"/>
  <c r="D40" i="160" l="1"/>
  <c r="E40" i="160" s="1"/>
  <c r="F40" i="160" s="1"/>
  <c r="E56" i="163"/>
  <c r="A21" i="165"/>
  <c r="C20" i="165"/>
  <c r="B20" i="165"/>
  <c r="D57" i="163"/>
  <c r="E57" i="163" s="1"/>
  <c r="F57" i="163" s="1"/>
  <c r="A19" i="162"/>
  <c r="C18" i="162"/>
  <c r="B18" i="162"/>
  <c r="D41" i="160" l="1"/>
  <c r="E41" i="160" s="1"/>
  <c r="F41" i="160" s="1"/>
  <c r="D58" i="163"/>
  <c r="A22" i="165"/>
  <c r="C21" i="165"/>
  <c r="B21" i="165"/>
  <c r="C19" i="162"/>
  <c r="B19" i="162"/>
  <c r="A20" i="162"/>
  <c r="D42" i="160" l="1"/>
  <c r="E42" i="160" s="1"/>
  <c r="F42" i="160" s="1"/>
  <c r="E58" i="163"/>
  <c r="D59" i="163"/>
  <c r="E59" i="163" s="1"/>
  <c r="F59" i="163" s="1"/>
  <c r="A23" i="165"/>
  <c r="C22" i="165"/>
  <c r="B22" i="165"/>
  <c r="A21" i="162"/>
  <c r="B20" i="162"/>
  <c r="C20" i="162"/>
  <c r="D43" i="160" l="1"/>
  <c r="E43" i="160" s="1"/>
  <c r="F43" i="160" s="1"/>
  <c r="F58" i="163"/>
  <c r="D60" i="163"/>
  <c r="F60" i="163"/>
  <c r="A24" i="165"/>
  <c r="C23" i="165"/>
  <c r="B23" i="165"/>
  <c r="A22" i="162"/>
  <c r="C21" i="162"/>
  <c r="B21" i="162"/>
  <c r="D44" i="160" l="1"/>
  <c r="E44" i="160" s="1"/>
  <c r="F44" i="160" s="1"/>
  <c r="E60" i="163"/>
  <c r="C24" i="165"/>
  <c r="B24" i="165"/>
  <c r="A25" i="165"/>
  <c r="D61" i="163"/>
  <c r="E61" i="163" s="1"/>
  <c r="F61" i="163" s="1"/>
  <c r="C22" i="162"/>
  <c r="A23" i="162"/>
  <c r="B22" i="162"/>
  <c r="D45" i="160" l="1"/>
  <c r="E45" i="160" s="1"/>
  <c r="F45" i="160" s="1"/>
  <c r="D62" i="163"/>
  <c r="F62" i="163"/>
  <c r="A26" i="165"/>
  <c r="C25" i="165"/>
  <c r="B25" i="165"/>
  <c r="A24" i="162"/>
  <c r="C23" i="162"/>
  <c r="B23" i="162"/>
  <c r="D46" i="160" l="1"/>
  <c r="E46" i="160" s="1"/>
  <c r="F46" i="160" s="1"/>
  <c r="E62" i="163"/>
  <c r="A27" i="165"/>
  <c r="C26" i="165"/>
  <c r="B26" i="165"/>
  <c r="D63" i="163"/>
  <c r="E63" i="163" s="1"/>
  <c r="F63" i="163"/>
  <c r="C24" i="162"/>
  <c r="B24" i="162"/>
  <c r="A25" i="162"/>
  <c r="D47" i="160" l="1"/>
  <c r="E47" i="160" s="1"/>
  <c r="F47" i="160" s="1"/>
  <c r="D64" i="163"/>
  <c r="E64" i="163" s="1"/>
  <c r="F64" i="163" s="1"/>
  <c r="B27" i="165"/>
  <c r="A28" i="165"/>
  <c r="C27" i="165"/>
  <c r="A26" i="162"/>
  <c r="B25" i="162"/>
  <c r="C25" i="162"/>
  <c r="D48" i="160" l="1"/>
  <c r="E48" i="160" s="1"/>
  <c r="F48" i="160" s="1"/>
  <c r="D49" i="160" s="1"/>
  <c r="E49" i="160" s="1"/>
  <c r="F49" i="160" s="1"/>
  <c r="D50" i="160" s="1"/>
  <c r="E50" i="160" s="1"/>
  <c r="F50" i="160" s="1"/>
  <c r="D65" i="163"/>
  <c r="E65" i="163" s="1"/>
  <c r="F65" i="163" s="1"/>
  <c r="A29" i="165"/>
  <c r="C28" i="165"/>
  <c r="B28" i="165"/>
  <c r="A27" i="162"/>
  <c r="C26" i="162"/>
  <c r="B26" i="162"/>
  <c r="D51" i="160" l="1"/>
  <c r="E51" i="160" s="1"/>
  <c r="F51" i="160" s="1"/>
  <c r="D66" i="163"/>
  <c r="F66" i="163"/>
  <c r="A30" i="165"/>
  <c r="C29" i="165"/>
  <c r="B29" i="165"/>
  <c r="B27" i="162"/>
  <c r="A28" i="162"/>
  <c r="C27" i="162"/>
  <c r="D52" i="160" l="1"/>
  <c r="E52" i="160" s="1"/>
  <c r="F52" i="160" s="1"/>
  <c r="E66" i="163"/>
  <c r="A31" i="165"/>
  <c r="C30" i="165"/>
  <c r="B30" i="165"/>
  <c r="D67" i="163"/>
  <c r="E67" i="163" s="1"/>
  <c r="F67" i="163" s="1"/>
  <c r="A29" i="162"/>
  <c r="C28" i="162"/>
  <c r="B28" i="162"/>
  <c r="D53" i="160" l="1"/>
  <c r="E53" i="160" s="1"/>
  <c r="F53" i="160" s="1"/>
  <c r="D54" i="160" s="1"/>
  <c r="D68" i="163"/>
  <c r="F68" i="163"/>
  <c r="A32" i="165"/>
  <c r="C31" i="165"/>
  <c r="B31" i="165"/>
  <c r="A30" i="162"/>
  <c r="C29" i="162"/>
  <c r="B29" i="162"/>
  <c r="E54" i="160" l="1"/>
  <c r="E68" i="163"/>
  <c r="C32" i="165"/>
  <c r="B32" i="165"/>
  <c r="D69" i="163"/>
  <c r="E69" i="163" s="1"/>
  <c r="F69" i="163"/>
  <c r="C30" i="162"/>
  <c r="A31" i="162"/>
  <c r="B30" i="162"/>
  <c r="F54" i="160" l="1"/>
  <c r="D55" i="160" s="1"/>
  <c r="D70" i="163"/>
  <c r="A32" i="162"/>
  <c r="C31" i="162"/>
  <c r="B31" i="162"/>
  <c r="E55" i="160" l="1"/>
  <c r="E70" i="163"/>
  <c r="D71" i="163"/>
  <c r="E71" i="163" s="1"/>
  <c r="F71" i="163" s="1"/>
  <c r="C32" i="162"/>
  <c r="B32" i="162"/>
  <c r="F55" i="160" l="1"/>
  <c r="D56" i="160" s="1"/>
  <c r="F70" i="163"/>
  <c r="D72" i="163"/>
  <c r="E56" i="160" l="1"/>
  <c r="E72" i="163"/>
  <c r="F72" i="163" s="1"/>
  <c r="D73" i="163"/>
  <c r="E73" i="163" s="1"/>
  <c r="F73" i="163" s="1"/>
  <c r="F56" i="160" l="1"/>
  <c r="D57" i="160" s="1"/>
  <c r="D74" i="163"/>
  <c r="F74" i="163"/>
  <c r="E57" i="160" l="1"/>
  <c r="E74" i="163"/>
  <c r="D75" i="163"/>
  <c r="E75" i="163" s="1"/>
  <c r="F75" i="163" s="1"/>
  <c r="F57" i="160" l="1"/>
  <c r="D58" i="160" s="1"/>
  <c r="D76" i="163"/>
  <c r="E76" i="163" s="1"/>
  <c r="F76" i="163" s="1"/>
  <c r="E58" i="160" l="1"/>
  <c r="D77" i="163"/>
  <c r="E77" i="163" s="1"/>
  <c r="F77" i="163" s="1"/>
  <c r="F58" i="160" l="1"/>
  <c r="D59" i="160" s="1"/>
  <c r="E59" i="160" s="1"/>
  <c r="F59" i="160" s="1"/>
  <c r="D60" i="160" s="1"/>
  <c r="E60" i="160" s="1"/>
  <c r="F60" i="160" s="1"/>
  <c r="D61" i="160" s="1"/>
  <c r="E61" i="160" s="1"/>
  <c r="F61" i="160" s="1"/>
  <c r="D62" i="160" s="1"/>
  <c r="E62" i="160" s="1"/>
  <c r="F62" i="160" s="1"/>
  <c r="D78" i="163"/>
  <c r="D63" i="160" l="1"/>
  <c r="E63" i="160" s="1"/>
  <c r="F63" i="160" s="1"/>
  <c r="D64" i="160" s="1"/>
  <c r="E64" i="160" s="1"/>
  <c r="F64" i="160" s="1"/>
  <c r="D65" i="160" s="1"/>
  <c r="E65" i="160" s="1"/>
  <c r="F65" i="160" s="1"/>
  <c r="D66" i="160" s="1"/>
  <c r="E78" i="163"/>
  <c r="D79" i="163"/>
  <c r="E79" i="163" s="1"/>
  <c r="F79" i="163" s="1"/>
  <c r="E66" i="160" l="1"/>
  <c r="F78" i="163"/>
  <c r="D80" i="163"/>
  <c r="F80" i="163"/>
  <c r="F66" i="160" l="1"/>
  <c r="D67" i="160" s="1"/>
  <c r="E80" i="163"/>
  <c r="D81" i="163"/>
  <c r="E81" i="163" s="1"/>
  <c r="F81" i="163" s="1"/>
  <c r="E67" i="160" l="1"/>
  <c r="D82" i="163"/>
  <c r="F67" i="160" l="1"/>
  <c r="D68" i="160" s="1"/>
  <c r="E82" i="163"/>
  <c r="D83" i="163"/>
  <c r="E83" i="163" s="1"/>
  <c r="F83" i="163" s="1"/>
  <c r="E68" i="160" l="1"/>
  <c r="F82" i="163"/>
  <c r="D84" i="163"/>
  <c r="F84" i="163"/>
  <c r="F68" i="160" l="1"/>
  <c r="D69" i="160" s="1"/>
  <c r="E84" i="163"/>
  <c r="D85" i="163"/>
  <c r="E85" i="163" s="1"/>
  <c r="F85" i="163" s="1"/>
  <c r="E69" i="160" l="1"/>
  <c r="D81" i="160"/>
  <c r="E81" i="160" s="1"/>
  <c r="F81" i="160" s="1"/>
  <c r="D86" i="163"/>
  <c r="F86" i="163"/>
  <c r="F69" i="160" l="1"/>
  <c r="D70" i="160" s="1"/>
  <c r="D82" i="160"/>
  <c r="E82" i="160" s="1"/>
  <c r="F82" i="160"/>
  <c r="E86" i="163"/>
  <c r="D87" i="163"/>
  <c r="E87" i="163" s="1"/>
  <c r="F87" i="163" s="1"/>
  <c r="E70" i="160" l="1"/>
  <c r="D83" i="160"/>
  <c r="E83" i="160" s="1"/>
  <c r="F83" i="160" s="1"/>
  <c r="D84" i="160" s="1"/>
  <c r="E84" i="160" s="1"/>
  <c r="F84" i="160" s="1"/>
  <c r="D85" i="160" s="1"/>
  <c r="E85" i="160" s="1"/>
  <c r="F85" i="160" s="1"/>
  <c r="D88" i="163"/>
  <c r="E88" i="163" s="1"/>
  <c r="F88" i="163"/>
  <c r="F70" i="160" l="1"/>
  <c r="D71" i="160" s="1"/>
  <c r="E71" i="160" s="1"/>
  <c r="F71" i="160" s="1"/>
  <c r="D72" i="160" s="1"/>
  <c r="E72" i="160" s="1"/>
  <c r="F72" i="160" s="1"/>
  <c r="D73" i="160" s="1"/>
  <c r="E73" i="160" s="1"/>
  <c r="F73" i="160" s="1"/>
  <c r="D86" i="160"/>
  <c r="E86" i="160" s="1"/>
  <c r="F86" i="160" s="1"/>
  <c r="D87" i="160" s="1"/>
  <c r="E87" i="160" s="1"/>
  <c r="F87" i="160" s="1"/>
  <c r="D89" i="163"/>
  <c r="E89" i="163" s="1"/>
  <c r="F89" i="163" s="1"/>
  <c r="D74" i="160" l="1"/>
  <c r="E74" i="160" s="1"/>
  <c r="F74" i="160" s="1"/>
  <c r="D75" i="160" s="1"/>
  <c r="E75" i="160" s="1"/>
  <c r="F75" i="160" s="1"/>
  <c r="D76" i="160" s="1"/>
  <c r="E76" i="160" s="1"/>
  <c r="F76" i="160" s="1"/>
  <c r="D77" i="160" s="1"/>
  <c r="E77" i="160" s="1"/>
  <c r="F77" i="160" s="1"/>
  <c r="D88" i="160"/>
  <c r="E88" i="160" s="1"/>
  <c r="F88" i="160" s="1"/>
  <c r="D90" i="163"/>
  <c r="F90" i="163"/>
  <c r="D78" i="160" l="1"/>
  <c r="D89" i="160"/>
  <c r="E89" i="160" s="1"/>
  <c r="F89" i="160"/>
  <c r="E90" i="163"/>
  <c r="D91" i="163"/>
  <c r="E91" i="163" s="1"/>
  <c r="F91" i="163"/>
  <c r="E78" i="160" l="1"/>
  <c r="D90" i="160"/>
  <c r="F90" i="160"/>
  <c r="D92" i="163"/>
  <c r="E90" i="160" l="1"/>
  <c r="F78" i="160"/>
  <c r="D79" i="160" s="1"/>
  <c r="D91" i="160"/>
  <c r="E91" i="160" s="1"/>
  <c r="F91" i="160"/>
  <c r="E92" i="163"/>
  <c r="D93" i="163"/>
  <c r="E93" i="163" s="1"/>
  <c r="F93" i="163"/>
  <c r="E79" i="160" l="1"/>
  <c r="D92" i="160"/>
  <c r="F92" i="160"/>
  <c r="D93" i="160" s="1"/>
  <c r="E93" i="160" s="1"/>
  <c r="F93" i="160" s="1"/>
  <c r="D94" i="160" s="1"/>
  <c r="E94" i="160" s="1"/>
  <c r="F94" i="160" s="1"/>
  <c r="F92" i="163"/>
  <c r="D94" i="163"/>
  <c r="F94" i="163"/>
  <c r="D95" i="160"/>
  <c r="E95" i="160" s="1"/>
  <c r="F95" i="160" s="1"/>
  <c r="E92" i="160" l="1"/>
  <c r="F79" i="160"/>
  <c r="E94" i="163"/>
  <c r="D95" i="163"/>
  <c r="E95" i="163" s="1"/>
  <c r="F95" i="163" s="1"/>
  <c r="D96" i="160"/>
  <c r="E96" i="160" s="1"/>
  <c r="F96" i="160" s="1"/>
  <c r="D80" i="160" l="1"/>
  <c r="D96" i="163"/>
  <c r="D97" i="160"/>
  <c r="F97" i="160"/>
  <c r="E97" i="160" l="1"/>
  <c r="E80" i="160"/>
  <c r="C11" i="162"/>
  <c r="E96" i="163"/>
  <c r="F96" i="163" s="1"/>
  <c r="D97" i="163"/>
  <c r="E97" i="163" s="1"/>
  <c r="F97" i="163"/>
  <c r="D98" i="160"/>
  <c r="E98" i="160" s="1"/>
  <c r="F98" i="160" s="1"/>
  <c r="B11" i="162" l="1"/>
  <c r="F80" i="160"/>
  <c r="D98" i="163"/>
  <c r="D99" i="160"/>
  <c r="E99" i="160" s="1"/>
  <c r="F99" i="160"/>
  <c r="E98" i="163" l="1"/>
  <c r="F98" i="163" s="1"/>
  <c r="D99" i="163"/>
  <c r="E99" i="163" s="1"/>
  <c r="F99" i="163" s="1"/>
  <c r="D100" i="160"/>
  <c r="E100" i="160" l="1"/>
  <c r="F100" i="160" s="1"/>
  <c r="C12" i="162"/>
  <c r="D100" i="163"/>
  <c r="E100" i="163" s="1"/>
  <c r="F100" i="163" s="1"/>
  <c r="D101" i="160"/>
  <c r="E101" i="160" s="1"/>
  <c r="F101" i="160"/>
  <c r="D101" i="163" l="1"/>
  <c r="E101" i="163" s="1"/>
  <c r="F101" i="163"/>
  <c r="D102" i="160"/>
  <c r="M32" i="160"/>
  <c r="D102" i="163" l="1"/>
  <c r="M32" i="163"/>
  <c r="E102" i="160"/>
  <c r="E102" i="163" l="1"/>
  <c r="F102" i="160"/>
  <c r="F102" i="163" l="1"/>
  <c r="D103" i="160"/>
  <c r="D103" i="163" l="1"/>
  <c r="E103" i="160"/>
  <c r="E103" i="163" l="1"/>
  <c r="F103" i="160"/>
  <c r="F103" i="163" l="1"/>
  <c r="D104" i="160"/>
  <c r="D104" i="163" l="1"/>
  <c r="E104" i="160"/>
  <c r="C9" i="165" l="1"/>
  <c r="C10" i="165"/>
  <c r="C11" i="165"/>
  <c r="C12" i="165"/>
  <c r="C13" i="165"/>
  <c r="E104" i="163"/>
  <c r="J52" i="164"/>
  <c r="F104" i="160"/>
  <c r="D105" i="160" l="1"/>
  <c r="B9" i="165"/>
  <c r="B10" i="165"/>
  <c r="B11" i="165"/>
  <c r="B12" i="165"/>
  <c r="B13" i="165"/>
  <c r="J51" i="164"/>
  <c r="F104" i="163"/>
  <c r="E105" i="160" l="1"/>
  <c r="K53" i="164"/>
  <c r="K58" i="164"/>
  <c r="J57" i="164" s="1"/>
  <c r="F105" i="160" l="1"/>
  <c r="D106" i="160" l="1"/>
  <c r="E106" i="160" l="1"/>
  <c r="F106" i="160" l="1"/>
  <c r="D107" i="160" l="1"/>
  <c r="E107" i="160" l="1"/>
  <c r="F107" i="160" l="1"/>
  <c r="D108" i="160" l="1"/>
  <c r="E108" i="160" l="1"/>
  <c r="F108" i="160" l="1"/>
  <c r="D109" i="160" l="1"/>
  <c r="E109" i="160" l="1"/>
  <c r="F109" i="160" l="1"/>
  <c r="D110" i="160" l="1"/>
  <c r="E110" i="160" s="1"/>
  <c r="F110" i="160" s="1"/>
  <c r="D111" i="160" l="1"/>
  <c r="E111" i="160" s="1"/>
  <c r="F111" i="160" s="1"/>
  <c r="D112" i="160" l="1"/>
  <c r="E112" i="160" s="1"/>
  <c r="F112" i="160" s="1"/>
  <c r="D113" i="160" l="1"/>
  <c r="C9" i="162" l="1"/>
  <c r="C10" i="162"/>
  <c r="C13" i="162"/>
  <c r="E113" i="160"/>
  <c r="K63" i="161" s="1"/>
  <c r="B9" i="162" l="1"/>
  <c r="J62" i="161"/>
  <c r="B10" i="162"/>
  <c r="B12" i="162"/>
  <c r="B13" i="162"/>
  <c r="F113" i="160"/>
  <c r="M12" i="145" l="1"/>
  <c r="B83" i="146"/>
  <c r="L29" i="145"/>
  <c r="L32" i="145"/>
  <c r="C7" i="147" l="1"/>
  <c r="E14" i="147" s="1"/>
  <c r="C6" i="147"/>
  <c r="C4" i="147"/>
  <c r="A1" i="147"/>
  <c r="B52" i="146"/>
  <c r="C47" i="146"/>
  <c r="B35" i="146"/>
  <c r="B18" i="146"/>
  <c r="E6" i="146"/>
  <c r="E5" i="146"/>
  <c r="C5" i="147" s="1"/>
  <c r="E3" i="146"/>
  <c r="E4" i="146" s="1"/>
  <c r="B77" i="146" s="1"/>
  <c r="E2" i="146"/>
  <c r="C3" i="147" s="1"/>
  <c r="J1241" i="145"/>
  <c r="I1241" i="145"/>
  <c r="H1241" i="145"/>
  <c r="F1241" i="145"/>
  <c r="D1241" i="145"/>
  <c r="E1241" i="145" s="1"/>
  <c r="B1241" i="145"/>
  <c r="J1240" i="145"/>
  <c r="H1240" i="145"/>
  <c r="F1240" i="145"/>
  <c r="D1240" i="145"/>
  <c r="E1240" i="145" s="1"/>
  <c r="B1240" i="145"/>
  <c r="J1239" i="145"/>
  <c r="H1239" i="145"/>
  <c r="F1239" i="145"/>
  <c r="D1239" i="145"/>
  <c r="E1239" i="145" s="1"/>
  <c r="B1239" i="145"/>
  <c r="J1238" i="145"/>
  <c r="H1238" i="145"/>
  <c r="F1238" i="145"/>
  <c r="D1238" i="145"/>
  <c r="E1238" i="145" s="1"/>
  <c r="B1238" i="145"/>
  <c r="J1237" i="145"/>
  <c r="H1237" i="145"/>
  <c r="F1237" i="145"/>
  <c r="D1237" i="145"/>
  <c r="E1237" i="145" s="1"/>
  <c r="B1237" i="145"/>
  <c r="J1236" i="145"/>
  <c r="H1236" i="145"/>
  <c r="F1236" i="145"/>
  <c r="D1236" i="145"/>
  <c r="E1236" i="145" s="1"/>
  <c r="B1236" i="145"/>
  <c r="J1235" i="145"/>
  <c r="H1235" i="145"/>
  <c r="F1235" i="145"/>
  <c r="D1235" i="145"/>
  <c r="E1235" i="145" s="1"/>
  <c r="B1235" i="145"/>
  <c r="J1234" i="145"/>
  <c r="H1234" i="145"/>
  <c r="F1234" i="145"/>
  <c r="D1234" i="145"/>
  <c r="E1234" i="145" s="1"/>
  <c r="B1234" i="145"/>
  <c r="J1233" i="145"/>
  <c r="H1233" i="145"/>
  <c r="F1233" i="145"/>
  <c r="D1233" i="145"/>
  <c r="E1233" i="145" s="1"/>
  <c r="B1233" i="145"/>
  <c r="J1232" i="145"/>
  <c r="H1232" i="145"/>
  <c r="F1232" i="145"/>
  <c r="D1232" i="145"/>
  <c r="E1232" i="145" s="1"/>
  <c r="B1232" i="145"/>
  <c r="J1231" i="145"/>
  <c r="H1231" i="145"/>
  <c r="F1231" i="145"/>
  <c r="D1231" i="145"/>
  <c r="E1231" i="145" s="1"/>
  <c r="B1231" i="145"/>
  <c r="J1230" i="145"/>
  <c r="H1230" i="145"/>
  <c r="F1230" i="145"/>
  <c r="D1230" i="145"/>
  <c r="E1230" i="145" s="1"/>
  <c r="B1230" i="145"/>
  <c r="J1229" i="145"/>
  <c r="H1229" i="145"/>
  <c r="F1229" i="145"/>
  <c r="D1229" i="145"/>
  <c r="E1229" i="145" s="1"/>
  <c r="B1229" i="145"/>
  <c r="J1228" i="145"/>
  <c r="H1228" i="145"/>
  <c r="F1228" i="145"/>
  <c r="D1228" i="145"/>
  <c r="E1228" i="145" s="1"/>
  <c r="B1228" i="145"/>
  <c r="J1227" i="145"/>
  <c r="H1227" i="145"/>
  <c r="F1227" i="145"/>
  <c r="D1227" i="145"/>
  <c r="E1227" i="145" s="1"/>
  <c r="B1227" i="145"/>
  <c r="J1226" i="145"/>
  <c r="H1226" i="145"/>
  <c r="F1226" i="145"/>
  <c r="D1226" i="145"/>
  <c r="E1226" i="145" s="1"/>
  <c r="B1226" i="145"/>
  <c r="J1225" i="145"/>
  <c r="H1225" i="145"/>
  <c r="F1225" i="145"/>
  <c r="D1225" i="145"/>
  <c r="E1225" i="145" s="1"/>
  <c r="B1225" i="145"/>
  <c r="J1224" i="145"/>
  <c r="H1224" i="145"/>
  <c r="F1224" i="145"/>
  <c r="D1224" i="145"/>
  <c r="E1224" i="145" s="1"/>
  <c r="B1224" i="145"/>
  <c r="J1223" i="145"/>
  <c r="H1223" i="145"/>
  <c r="F1223" i="145"/>
  <c r="D1223" i="145"/>
  <c r="E1223" i="145" s="1"/>
  <c r="B1223" i="145"/>
  <c r="J1222" i="145"/>
  <c r="H1222" i="145"/>
  <c r="F1222" i="145"/>
  <c r="D1222" i="145"/>
  <c r="E1222" i="145" s="1"/>
  <c r="B1222" i="145"/>
  <c r="J1221" i="145"/>
  <c r="H1221" i="145"/>
  <c r="F1221" i="145"/>
  <c r="D1221" i="145"/>
  <c r="E1221" i="145" s="1"/>
  <c r="B1221" i="145"/>
  <c r="J1220" i="145"/>
  <c r="H1220" i="145"/>
  <c r="F1220" i="145"/>
  <c r="D1220" i="145"/>
  <c r="E1220" i="145" s="1"/>
  <c r="B1220" i="145"/>
  <c r="J1219" i="145"/>
  <c r="H1219" i="145"/>
  <c r="F1219" i="145"/>
  <c r="D1219" i="145"/>
  <c r="E1219" i="145" s="1"/>
  <c r="B1219" i="145"/>
  <c r="J1218" i="145"/>
  <c r="H1218" i="145"/>
  <c r="F1218" i="145"/>
  <c r="D1218" i="145"/>
  <c r="E1218" i="145" s="1"/>
  <c r="B1218" i="145"/>
  <c r="J1217" i="145"/>
  <c r="H1217" i="145"/>
  <c r="F1217" i="145"/>
  <c r="D1217" i="145"/>
  <c r="E1217" i="145" s="1"/>
  <c r="B1217" i="145"/>
  <c r="J1216" i="145"/>
  <c r="H1216" i="145"/>
  <c r="F1216" i="145"/>
  <c r="D1216" i="145"/>
  <c r="E1216" i="145" s="1"/>
  <c r="B1216" i="145"/>
  <c r="J1215" i="145"/>
  <c r="H1215" i="145"/>
  <c r="F1215" i="145"/>
  <c r="D1215" i="145"/>
  <c r="E1215" i="145" s="1"/>
  <c r="B1215" i="145"/>
  <c r="J1214" i="145"/>
  <c r="H1214" i="145"/>
  <c r="F1214" i="145"/>
  <c r="D1214" i="145"/>
  <c r="E1214" i="145" s="1"/>
  <c r="B1214" i="145"/>
  <c r="J1213" i="145"/>
  <c r="H1213" i="145"/>
  <c r="F1213" i="145"/>
  <c r="D1213" i="145"/>
  <c r="E1213" i="145" s="1"/>
  <c r="B1213" i="145"/>
  <c r="J1212" i="145"/>
  <c r="H1212" i="145"/>
  <c r="F1212" i="145"/>
  <c r="D1212" i="145"/>
  <c r="E1212" i="145" s="1"/>
  <c r="B1212" i="145"/>
  <c r="J1211" i="145"/>
  <c r="H1211" i="145"/>
  <c r="F1211" i="145"/>
  <c r="D1211" i="145"/>
  <c r="E1211" i="145" s="1"/>
  <c r="B1211" i="145"/>
  <c r="J1210" i="145"/>
  <c r="H1210" i="145"/>
  <c r="F1210" i="145"/>
  <c r="D1210" i="145"/>
  <c r="E1210" i="145" s="1"/>
  <c r="B1210" i="145"/>
  <c r="J1209" i="145"/>
  <c r="H1209" i="145"/>
  <c r="F1209" i="145"/>
  <c r="D1209" i="145"/>
  <c r="E1209" i="145" s="1"/>
  <c r="B1209" i="145"/>
  <c r="J1208" i="145"/>
  <c r="H1208" i="145"/>
  <c r="F1208" i="145"/>
  <c r="D1208" i="145"/>
  <c r="E1208" i="145" s="1"/>
  <c r="B1208" i="145"/>
  <c r="J1207" i="145"/>
  <c r="H1207" i="145"/>
  <c r="F1207" i="145"/>
  <c r="D1207" i="145"/>
  <c r="E1207" i="145" s="1"/>
  <c r="B1207" i="145"/>
  <c r="J1206" i="145"/>
  <c r="H1206" i="145"/>
  <c r="F1206" i="145"/>
  <c r="D1206" i="145"/>
  <c r="E1206" i="145" s="1"/>
  <c r="B1206" i="145"/>
  <c r="J1205" i="145"/>
  <c r="H1205" i="145"/>
  <c r="F1205" i="145"/>
  <c r="D1205" i="145"/>
  <c r="E1205" i="145" s="1"/>
  <c r="B1205" i="145"/>
  <c r="J1204" i="145"/>
  <c r="H1204" i="145"/>
  <c r="F1204" i="145"/>
  <c r="D1204" i="145"/>
  <c r="E1204" i="145" s="1"/>
  <c r="B1204" i="145"/>
  <c r="J1203" i="145"/>
  <c r="H1203" i="145"/>
  <c r="F1203" i="145"/>
  <c r="D1203" i="145"/>
  <c r="E1203" i="145" s="1"/>
  <c r="B1203" i="145"/>
  <c r="J1202" i="145"/>
  <c r="H1202" i="145"/>
  <c r="F1202" i="145"/>
  <c r="D1202" i="145"/>
  <c r="E1202" i="145" s="1"/>
  <c r="B1202" i="145"/>
  <c r="J1201" i="145"/>
  <c r="H1201" i="145"/>
  <c r="F1201" i="145"/>
  <c r="D1201" i="145"/>
  <c r="E1201" i="145" s="1"/>
  <c r="B1201" i="145"/>
  <c r="J1200" i="145"/>
  <c r="H1200" i="145"/>
  <c r="F1200" i="145"/>
  <c r="D1200" i="145"/>
  <c r="E1200" i="145" s="1"/>
  <c r="B1200" i="145"/>
  <c r="J1199" i="145"/>
  <c r="H1199" i="145"/>
  <c r="F1199" i="145"/>
  <c r="D1199" i="145"/>
  <c r="E1199" i="145" s="1"/>
  <c r="B1199" i="145"/>
  <c r="J1198" i="145"/>
  <c r="H1198" i="145"/>
  <c r="F1198" i="145"/>
  <c r="D1198" i="145"/>
  <c r="E1198" i="145" s="1"/>
  <c r="B1198" i="145"/>
  <c r="J1197" i="145"/>
  <c r="H1197" i="145"/>
  <c r="F1197" i="145"/>
  <c r="D1197" i="145"/>
  <c r="E1197" i="145" s="1"/>
  <c r="B1197" i="145"/>
  <c r="J1196" i="145"/>
  <c r="H1196" i="145"/>
  <c r="F1196" i="145"/>
  <c r="D1196" i="145"/>
  <c r="E1196" i="145" s="1"/>
  <c r="B1196" i="145"/>
  <c r="J1195" i="145"/>
  <c r="H1195" i="145"/>
  <c r="F1195" i="145"/>
  <c r="D1195" i="145"/>
  <c r="E1195" i="145" s="1"/>
  <c r="B1195" i="145"/>
  <c r="J1194" i="145"/>
  <c r="H1194" i="145"/>
  <c r="F1194" i="145"/>
  <c r="D1194" i="145"/>
  <c r="E1194" i="145" s="1"/>
  <c r="B1194" i="145"/>
  <c r="J1193" i="145"/>
  <c r="H1193" i="145"/>
  <c r="F1193" i="145"/>
  <c r="D1193" i="145"/>
  <c r="E1193" i="145" s="1"/>
  <c r="B1193" i="145"/>
  <c r="J1192" i="145"/>
  <c r="H1192" i="145"/>
  <c r="F1192" i="145"/>
  <c r="D1192" i="145"/>
  <c r="E1192" i="145" s="1"/>
  <c r="B1192" i="145"/>
  <c r="J1191" i="145"/>
  <c r="H1191" i="145"/>
  <c r="F1191" i="145"/>
  <c r="D1191" i="145"/>
  <c r="E1191" i="145" s="1"/>
  <c r="B1191" i="145"/>
  <c r="J1190" i="145"/>
  <c r="H1190" i="145"/>
  <c r="F1190" i="145"/>
  <c r="D1190" i="145"/>
  <c r="E1190" i="145" s="1"/>
  <c r="B1190" i="145"/>
  <c r="J1189" i="145"/>
  <c r="H1189" i="145"/>
  <c r="F1189" i="145"/>
  <c r="D1189" i="145"/>
  <c r="E1189" i="145" s="1"/>
  <c r="B1189" i="145"/>
  <c r="J1188" i="145"/>
  <c r="H1188" i="145"/>
  <c r="F1188" i="145"/>
  <c r="D1188" i="145"/>
  <c r="E1188" i="145" s="1"/>
  <c r="B1188" i="145"/>
  <c r="J1187" i="145"/>
  <c r="H1187" i="145"/>
  <c r="F1187" i="145"/>
  <c r="D1187" i="145"/>
  <c r="E1187" i="145" s="1"/>
  <c r="B1187" i="145"/>
  <c r="J1186" i="145"/>
  <c r="H1186" i="145"/>
  <c r="F1186" i="145"/>
  <c r="D1186" i="145"/>
  <c r="E1186" i="145" s="1"/>
  <c r="B1186" i="145"/>
  <c r="J1185" i="145"/>
  <c r="H1185" i="145"/>
  <c r="F1185" i="145"/>
  <c r="D1185" i="145"/>
  <c r="E1185" i="145" s="1"/>
  <c r="B1185" i="145"/>
  <c r="J1184" i="145"/>
  <c r="H1184" i="145"/>
  <c r="F1184" i="145"/>
  <c r="D1184" i="145"/>
  <c r="E1184" i="145" s="1"/>
  <c r="B1184" i="145"/>
  <c r="J1183" i="145"/>
  <c r="H1183" i="145"/>
  <c r="F1183" i="145"/>
  <c r="D1183" i="145"/>
  <c r="E1183" i="145" s="1"/>
  <c r="B1183" i="145"/>
  <c r="J1182" i="145"/>
  <c r="H1182" i="145"/>
  <c r="F1182" i="145"/>
  <c r="D1182" i="145"/>
  <c r="E1182" i="145" s="1"/>
  <c r="B1182" i="145"/>
  <c r="J1181" i="145"/>
  <c r="H1181" i="145"/>
  <c r="F1181" i="145"/>
  <c r="D1181" i="145"/>
  <c r="E1181" i="145" s="1"/>
  <c r="B1181" i="145"/>
  <c r="J1180" i="145"/>
  <c r="H1180" i="145"/>
  <c r="F1180" i="145"/>
  <c r="D1180" i="145"/>
  <c r="E1180" i="145" s="1"/>
  <c r="B1180" i="145"/>
  <c r="J1179" i="145"/>
  <c r="H1179" i="145"/>
  <c r="F1179" i="145"/>
  <c r="D1179" i="145"/>
  <c r="E1179" i="145" s="1"/>
  <c r="B1179" i="145"/>
  <c r="J1178" i="145"/>
  <c r="H1178" i="145"/>
  <c r="F1178" i="145"/>
  <c r="D1178" i="145"/>
  <c r="E1178" i="145" s="1"/>
  <c r="B1178" i="145"/>
  <c r="J1177" i="145"/>
  <c r="H1177" i="145"/>
  <c r="F1177" i="145"/>
  <c r="D1177" i="145"/>
  <c r="E1177" i="145" s="1"/>
  <c r="B1177" i="145"/>
  <c r="J1176" i="145"/>
  <c r="H1176" i="145"/>
  <c r="F1176" i="145"/>
  <c r="D1176" i="145"/>
  <c r="E1176" i="145" s="1"/>
  <c r="B1176" i="145"/>
  <c r="J1175" i="145"/>
  <c r="H1175" i="145"/>
  <c r="F1175" i="145"/>
  <c r="D1175" i="145"/>
  <c r="E1175" i="145" s="1"/>
  <c r="B1175" i="145"/>
  <c r="J1174" i="145"/>
  <c r="H1174" i="145"/>
  <c r="F1174" i="145"/>
  <c r="D1174" i="145"/>
  <c r="E1174" i="145" s="1"/>
  <c r="B1174" i="145"/>
  <c r="J1173" i="145"/>
  <c r="H1173" i="145"/>
  <c r="F1173" i="145"/>
  <c r="D1173" i="145"/>
  <c r="E1173" i="145" s="1"/>
  <c r="B1173" i="145"/>
  <c r="J1172" i="145"/>
  <c r="H1172" i="145"/>
  <c r="F1172" i="145"/>
  <c r="D1172" i="145"/>
  <c r="E1172" i="145" s="1"/>
  <c r="B1172" i="145"/>
  <c r="J1171" i="145"/>
  <c r="H1171" i="145"/>
  <c r="F1171" i="145"/>
  <c r="D1171" i="145"/>
  <c r="E1171" i="145" s="1"/>
  <c r="B1171" i="145"/>
  <c r="J1170" i="145"/>
  <c r="H1170" i="145"/>
  <c r="F1170" i="145"/>
  <c r="D1170" i="145"/>
  <c r="E1170" i="145" s="1"/>
  <c r="B1170" i="145"/>
  <c r="J1169" i="145"/>
  <c r="H1169" i="145"/>
  <c r="F1169" i="145"/>
  <c r="D1169" i="145"/>
  <c r="E1169" i="145" s="1"/>
  <c r="B1169" i="145"/>
  <c r="J1168" i="145"/>
  <c r="H1168" i="145"/>
  <c r="F1168" i="145"/>
  <c r="D1168" i="145"/>
  <c r="E1168" i="145" s="1"/>
  <c r="B1168" i="145"/>
  <c r="J1167" i="145"/>
  <c r="H1167" i="145"/>
  <c r="F1167" i="145"/>
  <c r="D1167" i="145"/>
  <c r="E1167" i="145" s="1"/>
  <c r="B1167" i="145"/>
  <c r="J1166" i="145"/>
  <c r="H1166" i="145"/>
  <c r="F1166" i="145"/>
  <c r="D1166" i="145"/>
  <c r="E1166" i="145" s="1"/>
  <c r="B1166" i="145"/>
  <c r="J1165" i="145"/>
  <c r="H1165" i="145"/>
  <c r="F1165" i="145"/>
  <c r="D1165" i="145"/>
  <c r="E1165" i="145" s="1"/>
  <c r="B1165" i="145"/>
  <c r="J1164" i="145"/>
  <c r="H1164" i="145"/>
  <c r="F1164" i="145"/>
  <c r="D1164" i="145"/>
  <c r="E1164" i="145" s="1"/>
  <c r="B1164" i="145"/>
  <c r="J1163" i="145"/>
  <c r="H1163" i="145"/>
  <c r="F1163" i="145"/>
  <c r="D1163" i="145"/>
  <c r="E1163" i="145" s="1"/>
  <c r="B1163" i="145"/>
  <c r="J1162" i="145"/>
  <c r="H1162" i="145"/>
  <c r="F1162" i="145"/>
  <c r="D1162" i="145"/>
  <c r="E1162" i="145" s="1"/>
  <c r="B1162" i="145"/>
  <c r="J1161" i="145"/>
  <c r="H1161" i="145"/>
  <c r="F1161" i="145"/>
  <c r="D1161" i="145"/>
  <c r="E1161" i="145" s="1"/>
  <c r="B1161" i="145"/>
  <c r="J1160" i="145"/>
  <c r="H1160" i="145"/>
  <c r="F1160" i="145"/>
  <c r="D1160" i="145"/>
  <c r="E1160" i="145" s="1"/>
  <c r="B1160" i="145"/>
  <c r="J1159" i="145"/>
  <c r="H1159" i="145"/>
  <c r="F1159" i="145"/>
  <c r="D1159" i="145"/>
  <c r="E1159" i="145" s="1"/>
  <c r="B1159" i="145"/>
  <c r="J1158" i="145"/>
  <c r="H1158" i="145"/>
  <c r="F1158" i="145"/>
  <c r="D1158" i="145"/>
  <c r="E1158" i="145" s="1"/>
  <c r="B1158" i="145"/>
  <c r="J1157" i="145"/>
  <c r="H1157" i="145"/>
  <c r="F1157" i="145"/>
  <c r="D1157" i="145"/>
  <c r="E1157" i="145" s="1"/>
  <c r="B1157" i="145"/>
  <c r="J1156" i="145"/>
  <c r="H1156" i="145"/>
  <c r="F1156" i="145"/>
  <c r="D1156" i="145"/>
  <c r="E1156" i="145" s="1"/>
  <c r="B1156" i="145"/>
  <c r="J1155" i="145"/>
  <c r="H1155" i="145"/>
  <c r="F1155" i="145"/>
  <c r="D1155" i="145"/>
  <c r="E1155" i="145" s="1"/>
  <c r="B1155" i="145"/>
  <c r="J1154" i="145"/>
  <c r="H1154" i="145"/>
  <c r="F1154" i="145"/>
  <c r="D1154" i="145"/>
  <c r="E1154" i="145" s="1"/>
  <c r="B1154" i="145"/>
  <c r="J1153" i="145"/>
  <c r="H1153" i="145"/>
  <c r="F1153" i="145"/>
  <c r="D1153" i="145"/>
  <c r="E1153" i="145" s="1"/>
  <c r="B1153" i="145"/>
  <c r="J1152" i="145"/>
  <c r="H1152" i="145"/>
  <c r="F1152" i="145"/>
  <c r="D1152" i="145"/>
  <c r="E1152" i="145" s="1"/>
  <c r="B1152" i="145"/>
  <c r="J1151" i="145"/>
  <c r="H1151" i="145"/>
  <c r="F1151" i="145"/>
  <c r="D1151" i="145"/>
  <c r="E1151" i="145" s="1"/>
  <c r="B1151" i="145"/>
  <c r="J1150" i="145"/>
  <c r="H1150" i="145"/>
  <c r="F1150" i="145"/>
  <c r="D1150" i="145"/>
  <c r="E1150" i="145" s="1"/>
  <c r="B1150" i="145"/>
  <c r="J1149" i="145"/>
  <c r="H1149" i="145"/>
  <c r="F1149" i="145"/>
  <c r="D1149" i="145"/>
  <c r="E1149" i="145" s="1"/>
  <c r="B1149" i="145"/>
  <c r="J1148" i="145"/>
  <c r="H1148" i="145"/>
  <c r="F1148" i="145"/>
  <c r="D1148" i="145"/>
  <c r="E1148" i="145" s="1"/>
  <c r="B1148" i="145"/>
  <c r="J1147" i="145"/>
  <c r="H1147" i="145"/>
  <c r="F1147" i="145"/>
  <c r="D1147" i="145"/>
  <c r="E1147" i="145" s="1"/>
  <c r="B1147" i="145"/>
  <c r="J1146" i="145"/>
  <c r="H1146" i="145"/>
  <c r="F1146" i="145"/>
  <c r="D1146" i="145"/>
  <c r="E1146" i="145" s="1"/>
  <c r="B1146" i="145"/>
  <c r="J1145" i="145"/>
  <c r="H1145" i="145"/>
  <c r="F1145" i="145"/>
  <c r="D1145" i="145"/>
  <c r="E1145" i="145" s="1"/>
  <c r="B1145" i="145"/>
  <c r="J1144" i="145"/>
  <c r="H1144" i="145"/>
  <c r="F1144" i="145"/>
  <c r="D1144" i="145"/>
  <c r="E1144" i="145" s="1"/>
  <c r="B1144" i="145"/>
  <c r="J1143" i="145"/>
  <c r="H1143" i="145"/>
  <c r="F1143" i="145"/>
  <c r="D1143" i="145"/>
  <c r="E1143" i="145" s="1"/>
  <c r="B1143" i="145"/>
  <c r="J1142" i="145"/>
  <c r="H1142" i="145"/>
  <c r="F1142" i="145"/>
  <c r="D1142" i="145"/>
  <c r="E1142" i="145" s="1"/>
  <c r="B1142" i="145"/>
  <c r="J1141" i="145"/>
  <c r="H1141" i="145"/>
  <c r="F1141" i="145"/>
  <c r="D1141" i="145"/>
  <c r="E1141" i="145" s="1"/>
  <c r="B1141" i="145"/>
  <c r="J1140" i="145"/>
  <c r="H1140" i="145"/>
  <c r="F1140" i="145"/>
  <c r="D1140" i="145"/>
  <c r="E1140" i="145" s="1"/>
  <c r="B1140" i="145"/>
  <c r="J1139" i="145"/>
  <c r="H1139" i="145"/>
  <c r="F1139" i="145"/>
  <c r="D1139" i="145"/>
  <c r="E1139" i="145" s="1"/>
  <c r="B1139" i="145"/>
  <c r="J1138" i="145"/>
  <c r="H1138" i="145"/>
  <c r="F1138" i="145"/>
  <c r="D1138" i="145"/>
  <c r="E1138" i="145" s="1"/>
  <c r="B1138" i="145"/>
  <c r="J1137" i="145"/>
  <c r="H1137" i="145"/>
  <c r="F1137" i="145"/>
  <c r="D1137" i="145"/>
  <c r="E1137" i="145" s="1"/>
  <c r="B1137" i="145"/>
  <c r="J1136" i="145"/>
  <c r="H1136" i="145"/>
  <c r="F1136" i="145"/>
  <c r="D1136" i="145"/>
  <c r="E1136" i="145" s="1"/>
  <c r="B1136" i="145"/>
  <c r="J1135" i="145"/>
  <c r="H1135" i="145"/>
  <c r="F1135" i="145"/>
  <c r="D1135" i="145"/>
  <c r="E1135" i="145" s="1"/>
  <c r="B1135" i="145"/>
  <c r="J1134" i="145"/>
  <c r="H1134" i="145"/>
  <c r="F1134" i="145"/>
  <c r="D1134" i="145"/>
  <c r="E1134" i="145" s="1"/>
  <c r="B1134" i="145"/>
  <c r="J1133" i="145"/>
  <c r="H1133" i="145"/>
  <c r="F1133" i="145"/>
  <c r="D1133" i="145"/>
  <c r="E1133" i="145" s="1"/>
  <c r="B1133" i="145"/>
  <c r="J1132" i="145"/>
  <c r="H1132" i="145"/>
  <c r="F1132" i="145"/>
  <c r="D1132" i="145"/>
  <c r="E1132" i="145" s="1"/>
  <c r="B1132" i="145"/>
  <c r="J1131" i="145"/>
  <c r="H1131" i="145"/>
  <c r="F1131" i="145"/>
  <c r="D1131" i="145"/>
  <c r="E1131" i="145" s="1"/>
  <c r="B1131" i="145"/>
  <c r="J1130" i="145"/>
  <c r="H1130" i="145"/>
  <c r="F1130" i="145"/>
  <c r="D1130" i="145"/>
  <c r="E1130" i="145" s="1"/>
  <c r="B1130" i="145"/>
  <c r="J1129" i="145"/>
  <c r="H1129" i="145"/>
  <c r="F1129" i="145"/>
  <c r="D1129" i="145"/>
  <c r="E1129" i="145" s="1"/>
  <c r="B1129" i="145"/>
  <c r="J1128" i="145"/>
  <c r="H1128" i="145"/>
  <c r="F1128" i="145"/>
  <c r="D1128" i="145"/>
  <c r="E1128" i="145" s="1"/>
  <c r="B1128" i="145"/>
  <c r="J1127" i="145"/>
  <c r="H1127" i="145"/>
  <c r="F1127" i="145"/>
  <c r="D1127" i="145"/>
  <c r="E1127" i="145" s="1"/>
  <c r="B1127" i="145"/>
  <c r="J1126" i="145"/>
  <c r="H1126" i="145"/>
  <c r="F1126" i="145"/>
  <c r="D1126" i="145"/>
  <c r="E1126" i="145" s="1"/>
  <c r="B1126" i="145"/>
  <c r="J1125" i="145"/>
  <c r="H1125" i="145"/>
  <c r="F1125" i="145"/>
  <c r="D1125" i="145"/>
  <c r="E1125" i="145" s="1"/>
  <c r="B1125" i="145"/>
  <c r="J1124" i="145"/>
  <c r="H1124" i="145"/>
  <c r="F1124" i="145"/>
  <c r="D1124" i="145"/>
  <c r="E1124" i="145" s="1"/>
  <c r="B1124" i="145"/>
  <c r="J1123" i="145"/>
  <c r="H1123" i="145"/>
  <c r="F1123" i="145"/>
  <c r="D1123" i="145"/>
  <c r="E1123" i="145" s="1"/>
  <c r="B1123" i="145"/>
  <c r="J1122" i="145"/>
  <c r="H1122" i="145"/>
  <c r="F1122" i="145"/>
  <c r="D1122" i="145"/>
  <c r="E1122" i="145" s="1"/>
  <c r="B1122" i="145"/>
  <c r="J1121" i="145"/>
  <c r="H1121" i="145"/>
  <c r="F1121" i="145"/>
  <c r="D1121" i="145"/>
  <c r="E1121" i="145" s="1"/>
  <c r="B1121" i="145"/>
  <c r="J1120" i="145"/>
  <c r="H1120" i="145"/>
  <c r="F1120" i="145"/>
  <c r="D1120" i="145"/>
  <c r="E1120" i="145" s="1"/>
  <c r="B1120" i="145"/>
  <c r="J1119" i="145"/>
  <c r="H1119" i="145"/>
  <c r="F1119" i="145"/>
  <c r="D1119" i="145"/>
  <c r="E1119" i="145" s="1"/>
  <c r="B1119" i="145"/>
  <c r="J1118" i="145"/>
  <c r="H1118" i="145"/>
  <c r="F1118" i="145"/>
  <c r="D1118" i="145"/>
  <c r="E1118" i="145" s="1"/>
  <c r="B1118" i="145"/>
  <c r="J1117" i="145"/>
  <c r="H1117" i="145"/>
  <c r="F1117" i="145"/>
  <c r="D1117" i="145"/>
  <c r="E1117" i="145" s="1"/>
  <c r="B1117" i="145"/>
  <c r="J1116" i="145"/>
  <c r="H1116" i="145"/>
  <c r="F1116" i="145"/>
  <c r="D1116" i="145"/>
  <c r="E1116" i="145" s="1"/>
  <c r="B1116" i="145"/>
  <c r="J1115" i="145"/>
  <c r="H1115" i="145"/>
  <c r="F1115" i="145"/>
  <c r="D1115" i="145"/>
  <c r="E1115" i="145" s="1"/>
  <c r="B1115" i="145"/>
  <c r="J1114" i="145"/>
  <c r="H1114" i="145"/>
  <c r="F1114" i="145"/>
  <c r="D1114" i="145"/>
  <c r="E1114" i="145" s="1"/>
  <c r="B1114" i="145"/>
  <c r="J1113" i="145"/>
  <c r="H1113" i="145"/>
  <c r="F1113" i="145"/>
  <c r="D1113" i="145"/>
  <c r="E1113" i="145" s="1"/>
  <c r="B1113" i="145"/>
  <c r="J1112" i="145"/>
  <c r="H1112" i="145"/>
  <c r="F1112" i="145"/>
  <c r="D1112" i="145"/>
  <c r="E1112" i="145" s="1"/>
  <c r="B1112" i="145"/>
  <c r="J1111" i="145"/>
  <c r="H1111" i="145"/>
  <c r="F1111" i="145"/>
  <c r="D1111" i="145"/>
  <c r="E1111" i="145" s="1"/>
  <c r="B1111" i="145"/>
  <c r="J1110" i="145"/>
  <c r="H1110" i="145"/>
  <c r="F1110" i="145"/>
  <c r="D1110" i="145"/>
  <c r="E1110" i="145" s="1"/>
  <c r="B1110" i="145"/>
  <c r="J1109" i="145"/>
  <c r="H1109" i="145"/>
  <c r="F1109" i="145"/>
  <c r="D1109" i="145"/>
  <c r="E1109" i="145" s="1"/>
  <c r="B1109" i="145"/>
  <c r="J1108" i="145"/>
  <c r="H1108" i="145"/>
  <c r="F1108" i="145"/>
  <c r="D1108" i="145"/>
  <c r="E1108" i="145" s="1"/>
  <c r="B1108" i="145"/>
  <c r="J1107" i="145"/>
  <c r="H1107" i="145"/>
  <c r="F1107" i="145"/>
  <c r="D1107" i="145"/>
  <c r="E1107" i="145" s="1"/>
  <c r="B1107" i="145"/>
  <c r="J1106" i="145"/>
  <c r="H1106" i="145"/>
  <c r="F1106" i="145"/>
  <c r="D1106" i="145"/>
  <c r="E1106" i="145" s="1"/>
  <c r="B1106" i="145"/>
  <c r="J1105" i="145"/>
  <c r="H1105" i="145"/>
  <c r="F1105" i="145"/>
  <c r="D1105" i="145"/>
  <c r="E1105" i="145" s="1"/>
  <c r="B1105" i="145"/>
  <c r="J1104" i="145"/>
  <c r="H1104" i="145"/>
  <c r="F1104" i="145"/>
  <c r="D1104" i="145"/>
  <c r="E1104" i="145" s="1"/>
  <c r="B1104" i="145"/>
  <c r="J1103" i="145"/>
  <c r="H1103" i="145"/>
  <c r="F1103" i="145"/>
  <c r="D1103" i="145"/>
  <c r="E1103" i="145" s="1"/>
  <c r="B1103" i="145"/>
  <c r="J1102" i="145"/>
  <c r="H1102" i="145"/>
  <c r="F1102" i="145"/>
  <c r="D1102" i="145"/>
  <c r="E1102" i="145" s="1"/>
  <c r="B1102" i="145"/>
  <c r="J1101" i="145"/>
  <c r="H1101" i="145"/>
  <c r="F1101" i="145"/>
  <c r="D1101" i="145"/>
  <c r="E1101" i="145" s="1"/>
  <c r="B1101" i="145"/>
  <c r="J1100" i="145"/>
  <c r="H1100" i="145"/>
  <c r="F1100" i="145"/>
  <c r="D1100" i="145"/>
  <c r="E1100" i="145" s="1"/>
  <c r="B1100" i="145"/>
  <c r="J1099" i="145"/>
  <c r="H1099" i="145"/>
  <c r="F1099" i="145"/>
  <c r="D1099" i="145"/>
  <c r="E1099" i="145" s="1"/>
  <c r="B1099" i="145"/>
  <c r="J1098" i="145"/>
  <c r="H1098" i="145"/>
  <c r="F1098" i="145"/>
  <c r="D1098" i="145"/>
  <c r="E1098" i="145" s="1"/>
  <c r="B1098" i="145"/>
  <c r="J1097" i="145"/>
  <c r="H1097" i="145"/>
  <c r="F1097" i="145"/>
  <c r="D1097" i="145"/>
  <c r="E1097" i="145" s="1"/>
  <c r="B1097" i="145"/>
  <c r="J1096" i="145"/>
  <c r="H1096" i="145"/>
  <c r="F1096" i="145"/>
  <c r="D1096" i="145"/>
  <c r="E1096" i="145" s="1"/>
  <c r="B1096" i="145"/>
  <c r="J1095" i="145"/>
  <c r="H1095" i="145"/>
  <c r="F1095" i="145"/>
  <c r="D1095" i="145"/>
  <c r="E1095" i="145" s="1"/>
  <c r="B1095" i="145"/>
  <c r="J1094" i="145"/>
  <c r="H1094" i="145"/>
  <c r="F1094" i="145"/>
  <c r="D1094" i="145"/>
  <c r="E1094" i="145" s="1"/>
  <c r="B1094" i="145"/>
  <c r="J1093" i="145"/>
  <c r="H1093" i="145"/>
  <c r="F1093" i="145"/>
  <c r="D1093" i="145"/>
  <c r="E1093" i="145" s="1"/>
  <c r="B1093" i="145"/>
  <c r="J1092" i="145"/>
  <c r="H1092" i="145"/>
  <c r="F1092" i="145"/>
  <c r="D1092" i="145"/>
  <c r="E1092" i="145" s="1"/>
  <c r="B1092" i="145"/>
  <c r="J1091" i="145"/>
  <c r="H1091" i="145"/>
  <c r="F1091" i="145"/>
  <c r="D1091" i="145"/>
  <c r="E1091" i="145" s="1"/>
  <c r="B1091" i="145"/>
  <c r="J1090" i="145"/>
  <c r="H1090" i="145"/>
  <c r="F1090" i="145"/>
  <c r="D1090" i="145"/>
  <c r="E1090" i="145" s="1"/>
  <c r="B1090" i="145"/>
  <c r="J1089" i="145"/>
  <c r="H1089" i="145"/>
  <c r="F1089" i="145"/>
  <c r="D1089" i="145"/>
  <c r="E1089" i="145" s="1"/>
  <c r="B1089" i="145"/>
  <c r="J1088" i="145"/>
  <c r="H1088" i="145"/>
  <c r="F1088" i="145"/>
  <c r="D1088" i="145"/>
  <c r="E1088" i="145" s="1"/>
  <c r="B1088" i="145"/>
  <c r="J1087" i="145"/>
  <c r="H1087" i="145"/>
  <c r="F1087" i="145"/>
  <c r="D1087" i="145"/>
  <c r="E1087" i="145" s="1"/>
  <c r="B1087" i="145"/>
  <c r="J1086" i="145"/>
  <c r="H1086" i="145"/>
  <c r="F1086" i="145"/>
  <c r="D1086" i="145"/>
  <c r="E1086" i="145" s="1"/>
  <c r="B1086" i="145"/>
  <c r="J1085" i="145"/>
  <c r="H1085" i="145"/>
  <c r="F1085" i="145"/>
  <c r="D1085" i="145"/>
  <c r="E1085" i="145" s="1"/>
  <c r="B1085" i="145"/>
  <c r="J1084" i="145"/>
  <c r="H1084" i="145"/>
  <c r="F1084" i="145"/>
  <c r="D1084" i="145"/>
  <c r="E1084" i="145" s="1"/>
  <c r="B1084" i="145"/>
  <c r="J1083" i="145"/>
  <c r="H1083" i="145"/>
  <c r="F1083" i="145"/>
  <c r="D1083" i="145"/>
  <c r="E1083" i="145" s="1"/>
  <c r="B1083" i="145"/>
  <c r="J1082" i="145"/>
  <c r="H1082" i="145"/>
  <c r="F1082" i="145"/>
  <c r="D1082" i="145"/>
  <c r="E1082" i="145" s="1"/>
  <c r="B1082" i="145"/>
  <c r="J1081" i="145"/>
  <c r="H1081" i="145"/>
  <c r="F1081" i="145"/>
  <c r="D1081" i="145"/>
  <c r="E1081" i="145" s="1"/>
  <c r="B1081" i="145"/>
  <c r="J1080" i="145"/>
  <c r="H1080" i="145"/>
  <c r="F1080" i="145"/>
  <c r="D1080" i="145"/>
  <c r="E1080" i="145" s="1"/>
  <c r="B1080" i="145"/>
  <c r="J1079" i="145"/>
  <c r="H1079" i="145"/>
  <c r="F1079" i="145"/>
  <c r="D1079" i="145"/>
  <c r="E1079" i="145" s="1"/>
  <c r="B1079" i="145"/>
  <c r="J1078" i="145"/>
  <c r="H1078" i="145"/>
  <c r="F1078" i="145"/>
  <c r="D1078" i="145"/>
  <c r="E1078" i="145" s="1"/>
  <c r="B1078" i="145"/>
  <c r="J1077" i="145"/>
  <c r="H1077" i="145"/>
  <c r="F1077" i="145"/>
  <c r="D1077" i="145"/>
  <c r="E1077" i="145" s="1"/>
  <c r="B1077" i="145"/>
  <c r="J1076" i="145"/>
  <c r="H1076" i="145"/>
  <c r="F1076" i="145"/>
  <c r="D1076" i="145"/>
  <c r="E1076" i="145" s="1"/>
  <c r="B1076" i="145"/>
  <c r="J1075" i="145"/>
  <c r="H1075" i="145"/>
  <c r="F1075" i="145"/>
  <c r="D1075" i="145"/>
  <c r="E1075" i="145" s="1"/>
  <c r="B1075" i="145"/>
  <c r="J1074" i="145"/>
  <c r="H1074" i="145"/>
  <c r="F1074" i="145"/>
  <c r="D1074" i="145"/>
  <c r="E1074" i="145" s="1"/>
  <c r="B1074" i="145"/>
  <c r="J1073" i="145"/>
  <c r="H1073" i="145"/>
  <c r="F1073" i="145"/>
  <c r="D1073" i="145"/>
  <c r="E1073" i="145" s="1"/>
  <c r="B1073" i="145"/>
  <c r="J1072" i="145"/>
  <c r="H1072" i="145"/>
  <c r="F1072" i="145"/>
  <c r="D1072" i="145"/>
  <c r="E1072" i="145" s="1"/>
  <c r="B1072" i="145"/>
  <c r="J1071" i="145"/>
  <c r="H1071" i="145"/>
  <c r="F1071" i="145"/>
  <c r="D1071" i="145"/>
  <c r="E1071" i="145" s="1"/>
  <c r="B1071" i="145"/>
  <c r="J1070" i="145"/>
  <c r="H1070" i="145"/>
  <c r="F1070" i="145"/>
  <c r="D1070" i="145"/>
  <c r="E1070" i="145" s="1"/>
  <c r="B1070" i="145"/>
  <c r="J1069" i="145"/>
  <c r="H1069" i="145"/>
  <c r="F1069" i="145"/>
  <c r="D1069" i="145"/>
  <c r="E1069" i="145" s="1"/>
  <c r="B1069" i="145"/>
  <c r="J1068" i="145"/>
  <c r="H1068" i="145"/>
  <c r="F1068" i="145"/>
  <c r="D1068" i="145"/>
  <c r="E1068" i="145" s="1"/>
  <c r="B1068" i="145"/>
  <c r="J1067" i="145"/>
  <c r="H1067" i="145"/>
  <c r="F1067" i="145"/>
  <c r="D1067" i="145"/>
  <c r="E1067" i="145" s="1"/>
  <c r="B1067" i="145"/>
  <c r="J1066" i="145"/>
  <c r="H1066" i="145"/>
  <c r="F1066" i="145"/>
  <c r="D1066" i="145"/>
  <c r="E1066" i="145" s="1"/>
  <c r="B1066" i="145"/>
  <c r="J1065" i="145"/>
  <c r="H1065" i="145"/>
  <c r="F1065" i="145"/>
  <c r="D1065" i="145"/>
  <c r="E1065" i="145" s="1"/>
  <c r="B1065" i="145"/>
  <c r="J1064" i="145"/>
  <c r="H1064" i="145"/>
  <c r="F1064" i="145"/>
  <c r="D1064" i="145"/>
  <c r="E1064" i="145" s="1"/>
  <c r="B1064" i="145"/>
  <c r="J1063" i="145"/>
  <c r="H1063" i="145"/>
  <c r="F1063" i="145"/>
  <c r="D1063" i="145"/>
  <c r="E1063" i="145" s="1"/>
  <c r="B1063" i="145"/>
  <c r="J1062" i="145"/>
  <c r="H1062" i="145"/>
  <c r="F1062" i="145"/>
  <c r="D1062" i="145"/>
  <c r="E1062" i="145" s="1"/>
  <c r="B1062" i="145"/>
  <c r="J1061" i="145"/>
  <c r="H1061" i="145"/>
  <c r="F1061" i="145"/>
  <c r="D1061" i="145"/>
  <c r="E1061" i="145" s="1"/>
  <c r="B1061" i="145"/>
  <c r="J1060" i="145"/>
  <c r="H1060" i="145"/>
  <c r="F1060" i="145"/>
  <c r="D1060" i="145"/>
  <c r="E1060" i="145" s="1"/>
  <c r="B1060" i="145"/>
  <c r="J1059" i="145"/>
  <c r="H1059" i="145"/>
  <c r="F1059" i="145"/>
  <c r="D1059" i="145"/>
  <c r="E1059" i="145" s="1"/>
  <c r="B1059" i="145"/>
  <c r="J1058" i="145"/>
  <c r="H1058" i="145"/>
  <c r="F1058" i="145"/>
  <c r="D1058" i="145"/>
  <c r="E1058" i="145" s="1"/>
  <c r="B1058" i="145"/>
  <c r="J1057" i="145"/>
  <c r="H1057" i="145"/>
  <c r="F1057" i="145"/>
  <c r="D1057" i="145"/>
  <c r="E1057" i="145" s="1"/>
  <c r="B1057" i="145"/>
  <c r="J1056" i="145"/>
  <c r="H1056" i="145"/>
  <c r="F1056" i="145"/>
  <c r="D1056" i="145"/>
  <c r="E1056" i="145" s="1"/>
  <c r="B1056" i="145"/>
  <c r="J1055" i="145"/>
  <c r="H1055" i="145"/>
  <c r="F1055" i="145"/>
  <c r="D1055" i="145"/>
  <c r="E1055" i="145" s="1"/>
  <c r="B1055" i="145"/>
  <c r="J1054" i="145"/>
  <c r="H1054" i="145"/>
  <c r="F1054" i="145"/>
  <c r="D1054" i="145"/>
  <c r="E1054" i="145" s="1"/>
  <c r="B1054" i="145"/>
  <c r="J1053" i="145"/>
  <c r="H1053" i="145"/>
  <c r="F1053" i="145"/>
  <c r="D1053" i="145"/>
  <c r="E1053" i="145" s="1"/>
  <c r="B1053" i="145"/>
  <c r="J1052" i="145"/>
  <c r="H1052" i="145"/>
  <c r="F1052" i="145"/>
  <c r="D1052" i="145"/>
  <c r="E1052" i="145" s="1"/>
  <c r="B1052" i="145"/>
  <c r="J1051" i="145"/>
  <c r="H1051" i="145"/>
  <c r="F1051" i="145"/>
  <c r="D1051" i="145"/>
  <c r="E1051" i="145" s="1"/>
  <c r="B1051" i="145"/>
  <c r="J1050" i="145"/>
  <c r="H1050" i="145"/>
  <c r="F1050" i="145"/>
  <c r="D1050" i="145"/>
  <c r="E1050" i="145" s="1"/>
  <c r="B1050" i="145"/>
  <c r="J1049" i="145"/>
  <c r="H1049" i="145"/>
  <c r="F1049" i="145"/>
  <c r="D1049" i="145"/>
  <c r="E1049" i="145" s="1"/>
  <c r="B1049" i="145"/>
  <c r="J1048" i="145"/>
  <c r="H1048" i="145"/>
  <c r="F1048" i="145"/>
  <c r="D1048" i="145"/>
  <c r="E1048" i="145" s="1"/>
  <c r="B1048" i="145"/>
  <c r="J1047" i="145"/>
  <c r="H1047" i="145"/>
  <c r="F1047" i="145"/>
  <c r="D1047" i="145"/>
  <c r="E1047" i="145" s="1"/>
  <c r="B1047" i="145"/>
  <c r="J1046" i="145"/>
  <c r="H1046" i="145"/>
  <c r="F1046" i="145"/>
  <c r="D1046" i="145"/>
  <c r="E1046" i="145" s="1"/>
  <c r="B1046" i="145"/>
  <c r="J1045" i="145"/>
  <c r="H1045" i="145"/>
  <c r="F1045" i="145"/>
  <c r="D1045" i="145"/>
  <c r="E1045" i="145" s="1"/>
  <c r="B1045" i="145"/>
  <c r="J1044" i="145"/>
  <c r="H1044" i="145"/>
  <c r="F1044" i="145"/>
  <c r="D1044" i="145"/>
  <c r="E1044" i="145" s="1"/>
  <c r="B1044" i="145"/>
  <c r="J1043" i="145"/>
  <c r="H1043" i="145"/>
  <c r="F1043" i="145"/>
  <c r="D1043" i="145"/>
  <c r="E1043" i="145" s="1"/>
  <c r="B1043" i="145"/>
  <c r="J1042" i="145"/>
  <c r="H1042" i="145"/>
  <c r="F1042" i="145"/>
  <c r="D1042" i="145"/>
  <c r="E1042" i="145" s="1"/>
  <c r="B1042" i="145"/>
  <c r="J1041" i="145"/>
  <c r="H1041" i="145"/>
  <c r="F1041" i="145"/>
  <c r="D1041" i="145"/>
  <c r="E1041" i="145" s="1"/>
  <c r="B1041" i="145"/>
  <c r="J1040" i="145"/>
  <c r="H1040" i="145"/>
  <c r="F1040" i="145"/>
  <c r="D1040" i="145"/>
  <c r="E1040" i="145" s="1"/>
  <c r="B1040" i="145"/>
  <c r="J1039" i="145"/>
  <c r="H1039" i="145"/>
  <c r="F1039" i="145"/>
  <c r="D1039" i="145"/>
  <c r="E1039" i="145" s="1"/>
  <c r="B1039" i="145"/>
  <c r="J1038" i="145"/>
  <c r="H1038" i="145"/>
  <c r="F1038" i="145"/>
  <c r="D1038" i="145"/>
  <c r="E1038" i="145" s="1"/>
  <c r="B1038" i="145"/>
  <c r="J1037" i="145"/>
  <c r="H1037" i="145"/>
  <c r="F1037" i="145"/>
  <c r="D1037" i="145"/>
  <c r="E1037" i="145" s="1"/>
  <c r="B1037" i="145"/>
  <c r="J1036" i="145"/>
  <c r="H1036" i="145"/>
  <c r="F1036" i="145"/>
  <c r="D1036" i="145"/>
  <c r="E1036" i="145" s="1"/>
  <c r="B1036" i="145"/>
  <c r="J1035" i="145"/>
  <c r="H1035" i="145"/>
  <c r="F1035" i="145"/>
  <c r="D1035" i="145"/>
  <c r="E1035" i="145" s="1"/>
  <c r="B1035" i="145"/>
  <c r="J1034" i="145"/>
  <c r="H1034" i="145"/>
  <c r="F1034" i="145"/>
  <c r="D1034" i="145"/>
  <c r="E1034" i="145" s="1"/>
  <c r="B1034" i="145"/>
  <c r="J1033" i="145"/>
  <c r="H1033" i="145"/>
  <c r="F1033" i="145"/>
  <c r="D1033" i="145"/>
  <c r="E1033" i="145" s="1"/>
  <c r="B1033" i="145"/>
  <c r="J1032" i="145"/>
  <c r="H1032" i="145"/>
  <c r="F1032" i="145"/>
  <c r="D1032" i="145"/>
  <c r="E1032" i="145" s="1"/>
  <c r="B1032" i="145"/>
  <c r="J1031" i="145"/>
  <c r="H1031" i="145"/>
  <c r="F1031" i="145"/>
  <c r="D1031" i="145"/>
  <c r="E1031" i="145" s="1"/>
  <c r="B1031" i="145"/>
  <c r="J1030" i="145"/>
  <c r="H1030" i="145"/>
  <c r="F1030" i="145"/>
  <c r="D1030" i="145"/>
  <c r="E1030" i="145" s="1"/>
  <c r="B1030" i="145"/>
  <c r="J1029" i="145"/>
  <c r="H1029" i="145"/>
  <c r="F1029" i="145"/>
  <c r="D1029" i="145"/>
  <c r="E1029" i="145" s="1"/>
  <c r="B1029" i="145"/>
  <c r="J1028" i="145"/>
  <c r="H1028" i="145"/>
  <c r="F1028" i="145"/>
  <c r="D1028" i="145"/>
  <c r="E1028" i="145" s="1"/>
  <c r="B1028" i="145"/>
  <c r="J1027" i="145"/>
  <c r="H1027" i="145"/>
  <c r="F1027" i="145"/>
  <c r="D1027" i="145"/>
  <c r="E1027" i="145" s="1"/>
  <c r="B1027" i="145"/>
  <c r="J1026" i="145"/>
  <c r="H1026" i="145"/>
  <c r="F1026" i="145"/>
  <c r="D1026" i="145"/>
  <c r="E1026" i="145" s="1"/>
  <c r="B1026" i="145"/>
  <c r="J1025" i="145"/>
  <c r="H1025" i="145"/>
  <c r="F1025" i="145"/>
  <c r="D1025" i="145"/>
  <c r="E1025" i="145" s="1"/>
  <c r="B1025" i="145"/>
  <c r="J1024" i="145"/>
  <c r="H1024" i="145"/>
  <c r="F1024" i="145"/>
  <c r="D1024" i="145"/>
  <c r="E1024" i="145" s="1"/>
  <c r="B1024" i="145"/>
  <c r="J1023" i="145"/>
  <c r="H1023" i="145"/>
  <c r="F1023" i="145"/>
  <c r="D1023" i="145"/>
  <c r="E1023" i="145" s="1"/>
  <c r="B1023" i="145"/>
  <c r="J1022" i="145"/>
  <c r="H1022" i="145"/>
  <c r="F1022" i="145"/>
  <c r="D1022" i="145"/>
  <c r="E1022" i="145" s="1"/>
  <c r="B1022" i="145"/>
  <c r="J1021" i="145"/>
  <c r="H1021" i="145"/>
  <c r="F1021" i="145"/>
  <c r="D1021" i="145"/>
  <c r="E1021" i="145" s="1"/>
  <c r="B1021" i="145"/>
  <c r="J1020" i="145"/>
  <c r="H1020" i="145"/>
  <c r="F1020" i="145"/>
  <c r="D1020" i="145"/>
  <c r="E1020" i="145" s="1"/>
  <c r="B1020" i="145"/>
  <c r="J1019" i="145"/>
  <c r="H1019" i="145"/>
  <c r="F1019" i="145"/>
  <c r="D1019" i="145"/>
  <c r="E1019" i="145" s="1"/>
  <c r="B1019" i="145"/>
  <c r="J1018" i="145"/>
  <c r="H1018" i="145"/>
  <c r="F1018" i="145"/>
  <c r="D1018" i="145"/>
  <c r="E1018" i="145" s="1"/>
  <c r="B1018" i="145"/>
  <c r="J1017" i="145"/>
  <c r="H1017" i="145"/>
  <c r="F1017" i="145"/>
  <c r="D1017" i="145"/>
  <c r="E1017" i="145" s="1"/>
  <c r="B1017" i="145"/>
  <c r="J1016" i="145"/>
  <c r="H1016" i="145"/>
  <c r="F1016" i="145"/>
  <c r="D1016" i="145"/>
  <c r="E1016" i="145" s="1"/>
  <c r="B1016" i="145"/>
  <c r="J1015" i="145"/>
  <c r="H1015" i="145"/>
  <c r="F1015" i="145"/>
  <c r="D1015" i="145"/>
  <c r="E1015" i="145" s="1"/>
  <c r="B1015" i="145"/>
  <c r="J1014" i="145"/>
  <c r="H1014" i="145"/>
  <c r="F1014" i="145"/>
  <c r="D1014" i="145"/>
  <c r="E1014" i="145" s="1"/>
  <c r="B1014" i="145"/>
  <c r="J1013" i="145"/>
  <c r="H1013" i="145"/>
  <c r="F1013" i="145"/>
  <c r="D1013" i="145"/>
  <c r="E1013" i="145" s="1"/>
  <c r="B1013" i="145"/>
  <c r="J1012" i="145"/>
  <c r="H1012" i="145"/>
  <c r="F1012" i="145"/>
  <c r="D1012" i="145"/>
  <c r="E1012" i="145" s="1"/>
  <c r="B1012" i="145"/>
  <c r="J1011" i="145"/>
  <c r="H1011" i="145"/>
  <c r="F1011" i="145"/>
  <c r="D1011" i="145"/>
  <c r="E1011" i="145" s="1"/>
  <c r="B1011" i="145"/>
  <c r="J1010" i="145"/>
  <c r="H1010" i="145"/>
  <c r="F1010" i="145"/>
  <c r="D1010" i="145"/>
  <c r="E1010" i="145" s="1"/>
  <c r="B1010" i="145"/>
  <c r="J1009" i="145"/>
  <c r="H1009" i="145"/>
  <c r="F1009" i="145"/>
  <c r="D1009" i="145"/>
  <c r="E1009" i="145" s="1"/>
  <c r="B1009" i="145"/>
  <c r="J1008" i="145"/>
  <c r="H1008" i="145"/>
  <c r="F1008" i="145"/>
  <c r="D1008" i="145"/>
  <c r="E1008" i="145" s="1"/>
  <c r="B1008" i="145"/>
  <c r="J1007" i="145"/>
  <c r="H1007" i="145"/>
  <c r="F1007" i="145"/>
  <c r="D1007" i="145"/>
  <c r="E1007" i="145" s="1"/>
  <c r="B1007" i="145"/>
  <c r="J1006" i="145"/>
  <c r="H1006" i="145"/>
  <c r="F1006" i="145"/>
  <c r="D1006" i="145"/>
  <c r="E1006" i="145" s="1"/>
  <c r="B1006" i="145"/>
  <c r="J1005" i="145"/>
  <c r="H1005" i="145"/>
  <c r="F1005" i="145"/>
  <c r="D1005" i="145"/>
  <c r="E1005" i="145" s="1"/>
  <c r="B1005" i="145"/>
  <c r="J1004" i="145"/>
  <c r="H1004" i="145"/>
  <c r="F1004" i="145"/>
  <c r="D1004" i="145"/>
  <c r="E1004" i="145" s="1"/>
  <c r="B1004" i="145"/>
  <c r="J1003" i="145"/>
  <c r="H1003" i="145"/>
  <c r="F1003" i="145"/>
  <c r="D1003" i="145"/>
  <c r="E1003" i="145" s="1"/>
  <c r="B1003" i="145"/>
  <c r="J1002" i="145"/>
  <c r="H1002" i="145"/>
  <c r="F1002" i="145"/>
  <c r="D1002" i="145"/>
  <c r="E1002" i="145" s="1"/>
  <c r="B1002" i="145"/>
  <c r="J1001" i="145"/>
  <c r="H1001" i="145"/>
  <c r="F1001" i="145"/>
  <c r="D1001" i="145"/>
  <c r="E1001" i="145" s="1"/>
  <c r="B1001" i="145"/>
  <c r="J1000" i="145"/>
  <c r="H1000" i="145"/>
  <c r="F1000" i="145"/>
  <c r="D1000" i="145"/>
  <c r="E1000" i="145" s="1"/>
  <c r="B1000" i="145"/>
  <c r="J999" i="145"/>
  <c r="H999" i="145"/>
  <c r="F999" i="145"/>
  <c r="D999" i="145"/>
  <c r="E999" i="145" s="1"/>
  <c r="B999" i="145"/>
  <c r="J998" i="145"/>
  <c r="H998" i="145"/>
  <c r="F998" i="145"/>
  <c r="D998" i="145"/>
  <c r="E998" i="145" s="1"/>
  <c r="B998" i="145"/>
  <c r="J997" i="145"/>
  <c r="H997" i="145"/>
  <c r="F997" i="145"/>
  <c r="D997" i="145"/>
  <c r="E997" i="145" s="1"/>
  <c r="B997" i="145"/>
  <c r="J996" i="145"/>
  <c r="H996" i="145"/>
  <c r="F996" i="145"/>
  <c r="D996" i="145"/>
  <c r="E996" i="145" s="1"/>
  <c r="B996" i="145"/>
  <c r="J995" i="145"/>
  <c r="H995" i="145"/>
  <c r="F995" i="145"/>
  <c r="D995" i="145"/>
  <c r="E995" i="145" s="1"/>
  <c r="B995" i="145"/>
  <c r="J994" i="145"/>
  <c r="H994" i="145"/>
  <c r="F994" i="145"/>
  <c r="D994" i="145"/>
  <c r="E994" i="145" s="1"/>
  <c r="B994" i="145"/>
  <c r="J993" i="145"/>
  <c r="H993" i="145"/>
  <c r="F993" i="145"/>
  <c r="D993" i="145"/>
  <c r="E993" i="145" s="1"/>
  <c r="B993" i="145"/>
  <c r="J992" i="145"/>
  <c r="H992" i="145"/>
  <c r="F992" i="145"/>
  <c r="D992" i="145"/>
  <c r="E992" i="145" s="1"/>
  <c r="B992" i="145"/>
  <c r="J991" i="145"/>
  <c r="H991" i="145"/>
  <c r="F991" i="145"/>
  <c r="D991" i="145"/>
  <c r="E991" i="145" s="1"/>
  <c r="B991" i="145"/>
  <c r="J990" i="145"/>
  <c r="H990" i="145"/>
  <c r="F990" i="145"/>
  <c r="D990" i="145"/>
  <c r="E990" i="145" s="1"/>
  <c r="B990" i="145"/>
  <c r="J989" i="145"/>
  <c r="H989" i="145"/>
  <c r="F989" i="145"/>
  <c r="D989" i="145"/>
  <c r="E989" i="145" s="1"/>
  <c r="B989" i="145"/>
  <c r="J988" i="145"/>
  <c r="H988" i="145"/>
  <c r="F988" i="145"/>
  <c r="D988" i="145"/>
  <c r="E988" i="145" s="1"/>
  <c r="B988" i="145"/>
  <c r="J987" i="145"/>
  <c r="H987" i="145"/>
  <c r="F987" i="145"/>
  <c r="D987" i="145"/>
  <c r="E987" i="145" s="1"/>
  <c r="B987" i="145"/>
  <c r="J986" i="145"/>
  <c r="H986" i="145"/>
  <c r="F986" i="145"/>
  <c r="D986" i="145"/>
  <c r="E986" i="145" s="1"/>
  <c r="B986" i="145"/>
  <c r="J985" i="145"/>
  <c r="H985" i="145"/>
  <c r="F985" i="145"/>
  <c r="D985" i="145"/>
  <c r="E985" i="145" s="1"/>
  <c r="B985" i="145"/>
  <c r="J984" i="145"/>
  <c r="H984" i="145"/>
  <c r="F984" i="145"/>
  <c r="D984" i="145"/>
  <c r="E984" i="145" s="1"/>
  <c r="B984" i="145"/>
  <c r="J983" i="145"/>
  <c r="H983" i="145"/>
  <c r="F983" i="145"/>
  <c r="D983" i="145"/>
  <c r="E983" i="145" s="1"/>
  <c r="B983" i="145"/>
  <c r="J982" i="145"/>
  <c r="H982" i="145"/>
  <c r="F982" i="145"/>
  <c r="D982" i="145"/>
  <c r="E982" i="145" s="1"/>
  <c r="B982" i="145"/>
  <c r="J981" i="145"/>
  <c r="H981" i="145"/>
  <c r="F981" i="145"/>
  <c r="D981" i="145"/>
  <c r="E981" i="145" s="1"/>
  <c r="B981" i="145"/>
  <c r="J980" i="145"/>
  <c r="H980" i="145"/>
  <c r="F980" i="145"/>
  <c r="D980" i="145"/>
  <c r="E980" i="145" s="1"/>
  <c r="B980" i="145"/>
  <c r="J979" i="145"/>
  <c r="H979" i="145"/>
  <c r="F979" i="145"/>
  <c r="D979" i="145"/>
  <c r="E979" i="145" s="1"/>
  <c r="B979" i="145"/>
  <c r="J978" i="145"/>
  <c r="H978" i="145"/>
  <c r="F978" i="145"/>
  <c r="D978" i="145"/>
  <c r="E978" i="145" s="1"/>
  <c r="B978" i="145"/>
  <c r="J977" i="145"/>
  <c r="H977" i="145"/>
  <c r="F977" i="145"/>
  <c r="D977" i="145"/>
  <c r="E977" i="145" s="1"/>
  <c r="B977" i="145"/>
  <c r="J976" i="145"/>
  <c r="H976" i="145"/>
  <c r="F976" i="145"/>
  <c r="D976" i="145"/>
  <c r="E976" i="145" s="1"/>
  <c r="B976" i="145"/>
  <c r="J975" i="145"/>
  <c r="H975" i="145"/>
  <c r="F975" i="145"/>
  <c r="D975" i="145"/>
  <c r="E975" i="145" s="1"/>
  <c r="B975" i="145"/>
  <c r="J974" i="145"/>
  <c r="H974" i="145"/>
  <c r="F974" i="145"/>
  <c r="D974" i="145"/>
  <c r="E974" i="145" s="1"/>
  <c r="B974" i="145"/>
  <c r="J973" i="145"/>
  <c r="H973" i="145"/>
  <c r="F973" i="145"/>
  <c r="D973" i="145"/>
  <c r="E973" i="145" s="1"/>
  <c r="B973" i="145"/>
  <c r="J972" i="145"/>
  <c r="H972" i="145"/>
  <c r="F972" i="145"/>
  <c r="D972" i="145"/>
  <c r="E972" i="145" s="1"/>
  <c r="B972" i="145"/>
  <c r="J971" i="145"/>
  <c r="H971" i="145"/>
  <c r="F971" i="145"/>
  <c r="D971" i="145"/>
  <c r="E971" i="145" s="1"/>
  <c r="B971" i="145"/>
  <c r="J970" i="145"/>
  <c r="H970" i="145"/>
  <c r="F970" i="145"/>
  <c r="D970" i="145"/>
  <c r="E970" i="145" s="1"/>
  <c r="B970" i="145"/>
  <c r="J969" i="145"/>
  <c r="H969" i="145"/>
  <c r="F969" i="145"/>
  <c r="D969" i="145"/>
  <c r="E969" i="145" s="1"/>
  <c r="B969" i="145"/>
  <c r="J968" i="145"/>
  <c r="H968" i="145"/>
  <c r="F968" i="145"/>
  <c r="D968" i="145"/>
  <c r="E968" i="145" s="1"/>
  <c r="B968" i="145"/>
  <c r="J967" i="145"/>
  <c r="H967" i="145"/>
  <c r="F967" i="145"/>
  <c r="D967" i="145"/>
  <c r="E967" i="145" s="1"/>
  <c r="B967" i="145"/>
  <c r="J966" i="145"/>
  <c r="H966" i="145"/>
  <c r="F966" i="145"/>
  <c r="D966" i="145"/>
  <c r="E966" i="145" s="1"/>
  <c r="B966" i="145"/>
  <c r="J965" i="145"/>
  <c r="H965" i="145"/>
  <c r="F965" i="145"/>
  <c r="D965" i="145"/>
  <c r="E965" i="145" s="1"/>
  <c r="B965" i="145"/>
  <c r="J964" i="145"/>
  <c r="H964" i="145"/>
  <c r="F964" i="145"/>
  <c r="D964" i="145"/>
  <c r="E964" i="145" s="1"/>
  <c r="B964" i="145"/>
  <c r="J963" i="145"/>
  <c r="H963" i="145"/>
  <c r="F963" i="145"/>
  <c r="D963" i="145"/>
  <c r="E963" i="145" s="1"/>
  <c r="B963" i="145"/>
  <c r="J962" i="145"/>
  <c r="H962" i="145"/>
  <c r="F962" i="145"/>
  <c r="D962" i="145"/>
  <c r="E962" i="145" s="1"/>
  <c r="B962" i="145"/>
  <c r="J961" i="145"/>
  <c r="H961" i="145"/>
  <c r="F961" i="145"/>
  <c r="D961" i="145"/>
  <c r="E961" i="145" s="1"/>
  <c r="B961" i="145"/>
  <c r="J960" i="145"/>
  <c r="H960" i="145"/>
  <c r="F960" i="145"/>
  <c r="D960" i="145"/>
  <c r="E960" i="145" s="1"/>
  <c r="B960" i="145"/>
  <c r="J959" i="145"/>
  <c r="H959" i="145"/>
  <c r="F959" i="145"/>
  <c r="D959" i="145"/>
  <c r="E959" i="145" s="1"/>
  <c r="B959" i="145"/>
  <c r="J958" i="145"/>
  <c r="H958" i="145"/>
  <c r="F958" i="145"/>
  <c r="D958" i="145"/>
  <c r="E958" i="145" s="1"/>
  <c r="B958" i="145"/>
  <c r="J957" i="145"/>
  <c r="H957" i="145"/>
  <c r="F957" i="145"/>
  <c r="D957" i="145"/>
  <c r="E957" i="145" s="1"/>
  <c r="B957" i="145"/>
  <c r="J956" i="145"/>
  <c r="H956" i="145"/>
  <c r="F956" i="145"/>
  <c r="D956" i="145"/>
  <c r="E956" i="145" s="1"/>
  <c r="B956" i="145"/>
  <c r="J955" i="145"/>
  <c r="H955" i="145"/>
  <c r="F955" i="145"/>
  <c r="D955" i="145"/>
  <c r="E955" i="145" s="1"/>
  <c r="B955" i="145"/>
  <c r="J954" i="145"/>
  <c r="H954" i="145"/>
  <c r="F954" i="145"/>
  <c r="D954" i="145"/>
  <c r="E954" i="145" s="1"/>
  <c r="B954" i="145"/>
  <c r="J953" i="145"/>
  <c r="H953" i="145"/>
  <c r="F953" i="145"/>
  <c r="D953" i="145"/>
  <c r="E953" i="145" s="1"/>
  <c r="B953" i="145"/>
  <c r="J952" i="145"/>
  <c r="H952" i="145"/>
  <c r="F952" i="145"/>
  <c r="D952" i="145"/>
  <c r="E952" i="145" s="1"/>
  <c r="B952" i="145"/>
  <c r="J951" i="145"/>
  <c r="H951" i="145"/>
  <c r="F951" i="145"/>
  <c r="D951" i="145"/>
  <c r="E951" i="145" s="1"/>
  <c r="B951" i="145"/>
  <c r="J950" i="145"/>
  <c r="H950" i="145"/>
  <c r="F950" i="145"/>
  <c r="D950" i="145"/>
  <c r="E950" i="145" s="1"/>
  <c r="B950" i="145"/>
  <c r="J949" i="145"/>
  <c r="H949" i="145"/>
  <c r="F949" i="145"/>
  <c r="D949" i="145"/>
  <c r="E949" i="145" s="1"/>
  <c r="B949" i="145"/>
  <c r="J948" i="145"/>
  <c r="H948" i="145"/>
  <c r="F948" i="145"/>
  <c r="D948" i="145"/>
  <c r="E948" i="145" s="1"/>
  <c r="B948" i="145"/>
  <c r="J947" i="145"/>
  <c r="H947" i="145"/>
  <c r="F947" i="145"/>
  <c r="D947" i="145"/>
  <c r="E947" i="145" s="1"/>
  <c r="B947" i="145"/>
  <c r="J946" i="145"/>
  <c r="H946" i="145"/>
  <c r="F946" i="145"/>
  <c r="D946" i="145"/>
  <c r="E946" i="145" s="1"/>
  <c r="B946" i="145"/>
  <c r="J945" i="145"/>
  <c r="H945" i="145"/>
  <c r="F945" i="145"/>
  <c r="D945" i="145"/>
  <c r="E945" i="145" s="1"/>
  <c r="B945" i="145"/>
  <c r="J944" i="145"/>
  <c r="H944" i="145"/>
  <c r="F944" i="145"/>
  <c r="D944" i="145"/>
  <c r="E944" i="145" s="1"/>
  <c r="B944" i="145"/>
  <c r="J943" i="145"/>
  <c r="H943" i="145"/>
  <c r="F943" i="145"/>
  <c r="D943" i="145"/>
  <c r="E943" i="145" s="1"/>
  <c r="B943" i="145"/>
  <c r="J942" i="145"/>
  <c r="H942" i="145"/>
  <c r="F942" i="145"/>
  <c r="D942" i="145"/>
  <c r="E942" i="145" s="1"/>
  <c r="B942" i="145"/>
  <c r="J941" i="145"/>
  <c r="H941" i="145"/>
  <c r="F941" i="145"/>
  <c r="D941" i="145"/>
  <c r="E941" i="145" s="1"/>
  <c r="B941" i="145"/>
  <c r="J940" i="145"/>
  <c r="H940" i="145"/>
  <c r="F940" i="145"/>
  <c r="D940" i="145"/>
  <c r="E940" i="145" s="1"/>
  <c r="B940" i="145"/>
  <c r="J939" i="145"/>
  <c r="H939" i="145"/>
  <c r="F939" i="145"/>
  <c r="D939" i="145"/>
  <c r="E939" i="145" s="1"/>
  <c r="B939" i="145"/>
  <c r="J938" i="145"/>
  <c r="H938" i="145"/>
  <c r="F938" i="145"/>
  <c r="D938" i="145"/>
  <c r="E938" i="145" s="1"/>
  <c r="B938" i="145"/>
  <c r="J937" i="145"/>
  <c r="H937" i="145"/>
  <c r="F937" i="145"/>
  <c r="D937" i="145"/>
  <c r="E937" i="145" s="1"/>
  <c r="B937" i="145"/>
  <c r="J936" i="145"/>
  <c r="H936" i="145"/>
  <c r="F936" i="145"/>
  <c r="D936" i="145"/>
  <c r="E936" i="145" s="1"/>
  <c r="B936" i="145"/>
  <c r="J935" i="145"/>
  <c r="H935" i="145"/>
  <c r="F935" i="145"/>
  <c r="D935" i="145"/>
  <c r="E935" i="145" s="1"/>
  <c r="B935" i="145"/>
  <c r="J934" i="145"/>
  <c r="H934" i="145"/>
  <c r="F934" i="145"/>
  <c r="D934" i="145"/>
  <c r="E934" i="145" s="1"/>
  <c r="B934" i="145"/>
  <c r="J933" i="145"/>
  <c r="H933" i="145"/>
  <c r="F933" i="145"/>
  <c r="D933" i="145"/>
  <c r="E933" i="145" s="1"/>
  <c r="B933" i="145"/>
  <c r="J932" i="145"/>
  <c r="H932" i="145"/>
  <c r="F932" i="145"/>
  <c r="D932" i="145"/>
  <c r="E932" i="145" s="1"/>
  <c r="B932" i="145"/>
  <c r="J931" i="145"/>
  <c r="H931" i="145"/>
  <c r="F931" i="145"/>
  <c r="D931" i="145"/>
  <c r="E931" i="145" s="1"/>
  <c r="B931" i="145"/>
  <c r="J930" i="145"/>
  <c r="H930" i="145"/>
  <c r="F930" i="145"/>
  <c r="D930" i="145"/>
  <c r="E930" i="145" s="1"/>
  <c r="B930" i="145"/>
  <c r="J929" i="145"/>
  <c r="H929" i="145"/>
  <c r="F929" i="145"/>
  <c r="D929" i="145"/>
  <c r="E929" i="145" s="1"/>
  <c r="B929" i="145"/>
  <c r="J928" i="145"/>
  <c r="H928" i="145"/>
  <c r="F928" i="145"/>
  <c r="D928" i="145"/>
  <c r="E928" i="145" s="1"/>
  <c r="B928" i="145"/>
  <c r="J927" i="145"/>
  <c r="H927" i="145"/>
  <c r="F927" i="145"/>
  <c r="D927" i="145"/>
  <c r="E927" i="145" s="1"/>
  <c r="B927" i="145"/>
  <c r="J926" i="145"/>
  <c r="H926" i="145"/>
  <c r="F926" i="145"/>
  <c r="D926" i="145"/>
  <c r="E926" i="145" s="1"/>
  <c r="B926" i="145"/>
  <c r="J925" i="145"/>
  <c r="H925" i="145"/>
  <c r="F925" i="145"/>
  <c r="D925" i="145"/>
  <c r="E925" i="145" s="1"/>
  <c r="B925" i="145"/>
  <c r="J924" i="145"/>
  <c r="H924" i="145"/>
  <c r="F924" i="145"/>
  <c r="D924" i="145"/>
  <c r="E924" i="145" s="1"/>
  <c r="B924" i="145"/>
  <c r="J923" i="145"/>
  <c r="H923" i="145"/>
  <c r="F923" i="145"/>
  <c r="D923" i="145"/>
  <c r="E923" i="145" s="1"/>
  <c r="B923" i="145"/>
  <c r="J922" i="145"/>
  <c r="H922" i="145"/>
  <c r="F922" i="145"/>
  <c r="D922" i="145"/>
  <c r="E922" i="145" s="1"/>
  <c r="B922" i="145"/>
  <c r="J921" i="145"/>
  <c r="H921" i="145"/>
  <c r="F921" i="145"/>
  <c r="D921" i="145"/>
  <c r="E921" i="145" s="1"/>
  <c r="B921" i="145"/>
  <c r="J920" i="145"/>
  <c r="H920" i="145"/>
  <c r="F920" i="145"/>
  <c r="D920" i="145"/>
  <c r="E920" i="145" s="1"/>
  <c r="B920" i="145"/>
  <c r="J919" i="145"/>
  <c r="H919" i="145"/>
  <c r="F919" i="145"/>
  <c r="D919" i="145"/>
  <c r="E919" i="145" s="1"/>
  <c r="B919" i="145"/>
  <c r="J918" i="145"/>
  <c r="H918" i="145"/>
  <c r="F918" i="145"/>
  <c r="D918" i="145"/>
  <c r="E918" i="145" s="1"/>
  <c r="B918" i="145"/>
  <c r="J917" i="145"/>
  <c r="H917" i="145"/>
  <c r="F917" i="145"/>
  <c r="D917" i="145"/>
  <c r="E917" i="145" s="1"/>
  <c r="B917" i="145"/>
  <c r="J916" i="145"/>
  <c r="H916" i="145"/>
  <c r="F916" i="145"/>
  <c r="D916" i="145"/>
  <c r="E916" i="145" s="1"/>
  <c r="B916" i="145"/>
  <c r="J915" i="145"/>
  <c r="H915" i="145"/>
  <c r="F915" i="145"/>
  <c r="D915" i="145"/>
  <c r="E915" i="145" s="1"/>
  <c r="B915" i="145"/>
  <c r="J914" i="145"/>
  <c r="H914" i="145"/>
  <c r="F914" i="145"/>
  <c r="D914" i="145"/>
  <c r="E914" i="145" s="1"/>
  <c r="B914" i="145"/>
  <c r="J913" i="145"/>
  <c r="H913" i="145"/>
  <c r="F913" i="145"/>
  <c r="D913" i="145"/>
  <c r="E913" i="145" s="1"/>
  <c r="B913" i="145"/>
  <c r="J912" i="145"/>
  <c r="H912" i="145"/>
  <c r="F912" i="145"/>
  <c r="D912" i="145"/>
  <c r="E912" i="145" s="1"/>
  <c r="B912" i="145"/>
  <c r="J911" i="145"/>
  <c r="H911" i="145"/>
  <c r="F911" i="145"/>
  <c r="D911" i="145"/>
  <c r="E911" i="145" s="1"/>
  <c r="B911" i="145"/>
  <c r="J910" i="145"/>
  <c r="H910" i="145"/>
  <c r="F910" i="145"/>
  <c r="D910" i="145"/>
  <c r="E910" i="145" s="1"/>
  <c r="B910" i="145"/>
  <c r="J909" i="145"/>
  <c r="H909" i="145"/>
  <c r="F909" i="145"/>
  <c r="D909" i="145"/>
  <c r="E909" i="145" s="1"/>
  <c r="B909" i="145"/>
  <c r="J908" i="145"/>
  <c r="H908" i="145"/>
  <c r="F908" i="145"/>
  <c r="D908" i="145"/>
  <c r="E908" i="145" s="1"/>
  <c r="B908" i="145"/>
  <c r="J907" i="145"/>
  <c r="H907" i="145"/>
  <c r="F907" i="145"/>
  <c r="D907" i="145"/>
  <c r="E907" i="145" s="1"/>
  <c r="B907" i="145"/>
  <c r="J906" i="145"/>
  <c r="H906" i="145"/>
  <c r="F906" i="145"/>
  <c r="D906" i="145"/>
  <c r="E906" i="145" s="1"/>
  <c r="B906" i="145"/>
  <c r="J905" i="145"/>
  <c r="H905" i="145"/>
  <c r="F905" i="145"/>
  <c r="D905" i="145"/>
  <c r="E905" i="145" s="1"/>
  <c r="B905" i="145"/>
  <c r="J904" i="145"/>
  <c r="H904" i="145"/>
  <c r="F904" i="145"/>
  <c r="D904" i="145"/>
  <c r="E904" i="145" s="1"/>
  <c r="B904" i="145"/>
  <c r="J903" i="145"/>
  <c r="H903" i="145"/>
  <c r="F903" i="145"/>
  <c r="D903" i="145"/>
  <c r="E903" i="145" s="1"/>
  <c r="B903" i="145"/>
  <c r="J902" i="145"/>
  <c r="H902" i="145"/>
  <c r="F902" i="145"/>
  <c r="D902" i="145"/>
  <c r="E902" i="145" s="1"/>
  <c r="B902" i="145"/>
  <c r="J901" i="145"/>
  <c r="H901" i="145"/>
  <c r="F901" i="145"/>
  <c r="D901" i="145"/>
  <c r="E901" i="145" s="1"/>
  <c r="B901" i="145"/>
  <c r="J900" i="145"/>
  <c r="H900" i="145"/>
  <c r="F900" i="145"/>
  <c r="D900" i="145"/>
  <c r="E900" i="145" s="1"/>
  <c r="B900" i="145"/>
  <c r="J899" i="145"/>
  <c r="H899" i="145"/>
  <c r="F899" i="145"/>
  <c r="D899" i="145"/>
  <c r="E899" i="145" s="1"/>
  <c r="B899" i="145"/>
  <c r="J898" i="145"/>
  <c r="H898" i="145"/>
  <c r="F898" i="145"/>
  <c r="D898" i="145"/>
  <c r="E898" i="145" s="1"/>
  <c r="B898" i="145"/>
  <c r="J897" i="145"/>
  <c r="H897" i="145"/>
  <c r="F897" i="145"/>
  <c r="D897" i="145"/>
  <c r="E897" i="145" s="1"/>
  <c r="B897" i="145"/>
  <c r="J896" i="145"/>
  <c r="H896" i="145"/>
  <c r="F896" i="145"/>
  <c r="D896" i="145"/>
  <c r="E896" i="145" s="1"/>
  <c r="B896" i="145"/>
  <c r="J895" i="145"/>
  <c r="H895" i="145"/>
  <c r="F895" i="145"/>
  <c r="D895" i="145"/>
  <c r="E895" i="145" s="1"/>
  <c r="B895" i="145"/>
  <c r="J894" i="145"/>
  <c r="H894" i="145"/>
  <c r="F894" i="145"/>
  <c r="D894" i="145"/>
  <c r="E894" i="145" s="1"/>
  <c r="B894" i="145"/>
  <c r="J893" i="145"/>
  <c r="H893" i="145"/>
  <c r="F893" i="145"/>
  <c r="D893" i="145"/>
  <c r="E893" i="145" s="1"/>
  <c r="B893" i="145"/>
  <c r="J892" i="145"/>
  <c r="H892" i="145"/>
  <c r="F892" i="145"/>
  <c r="D892" i="145"/>
  <c r="E892" i="145" s="1"/>
  <c r="B892" i="145"/>
  <c r="J891" i="145"/>
  <c r="H891" i="145"/>
  <c r="F891" i="145"/>
  <c r="D891" i="145"/>
  <c r="E891" i="145" s="1"/>
  <c r="B891" i="145"/>
  <c r="J890" i="145"/>
  <c r="H890" i="145"/>
  <c r="F890" i="145"/>
  <c r="D890" i="145"/>
  <c r="E890" i="145" s="1"/>
  <c r="B890" i="145"/>
  <c r="J889" i="145"/>
  <c r="H889" i="145"/>
  <c r="F889" i="145"/>
  <c r="D889" i="145"/>
  <c r="E889" i="145" s="1"/>
  <c r="B889" i="145"/>
  <c r="J888" i="145"/>
  <c r="H888" i="145"/>
  <c r="F888" i="145"/>
  <c r="D888" i="145"/>
  <c r="E888" i="145" s="1"/>
  <c r="B888" i="145"/>
  <c r="J887" i="145"/>
  <c r="H887" i="145"/>
  <c r="F887" i="145"/>
  <c r="D887" i="145"/>
  <c r="E887" i="145" s="1"/>
  <c r="B887" i="145"/>
  <c r="J886" i="145"/>
  <c r="H886" i="145"/>
  <c r="F886" i="145"/>
  <c r="D886" i="145"/>
  <c r="E886" i="145" s="1"/>
  <c r="B886" i="145"/>
  <c r="J885" i="145"/>
  <c r="H885" i="145"/>
  <c r="F885" i="145"/>
  <c r="D885" i="145"/>
  <c r="E885" i="145" s="1"/>
  <c r="B885" i="145"/>
  <c r="J884" i="145"/>
  <c r="H884" i="145"/>
  <c r="F884" i="145"/>
  <c r="D884" i="145"/>
  <c r="E884" i="145" s="1"/>
  <c r="B884" i="145"/>
  <c r="J883" i="145"/>
  <c r="H883" i="145"/>
  <c r="F883" i="145"/>
  <c r="D883" i="145"/>
  <c r="E883" i="145" s="1"/>
  <c r="B883" i="145"/>
  <c r="J882" i="145"/>
  <c r="H882" i="145"/>
  <c r="F882" i="145"/>
  <c r="D882" i="145"/>
  <c r="E882" i="145" s="1"/>
  <c r="B882" i="145"/>
  <c r="J881" i="145"/>
  <c r="H881" i="145"/>
  <c r="F881" i="145"/>
  <c r="D881" i="145"/>
  <c r="E881" i="145" s="1"/>
  <c r="B881" i="145"/>
  <c r="J880" i="145"/>
  <c r="H880" i="145"/>
  <c r="F880" i="145"/>
  <c r="D880" i="145"/>
  <c r="E880" i="145" s="1"/>
  <c r="B880" i="145"/>
  <c r="J879" i="145"/>
  <c r="H879" i="145"/>
  <c r="F879" i="145"/>
  <c r="D879" i="145"/>
  <c r="E879" i="145" s="1"/>
  <c r="B879" i="145"/>
  <c r="J878" i="145"/>
  <c r="H878" i="145"/>
  <c r="F878" i="145"/>
  <c r="D878" i="145"/>
  <c r="E878" i="145" s="1"/>
  <c r="B878" i="145"/>
  <c r="J877" i="145"/>
  <c r="H877" i="145"/>
  <c r="F877" i="145"/>
  <c r="D877" i="145"/>
  <c r="E877" i="145" s="1"/>
  <c r="B877" i="145"/>
  <c r="J876" i="145"/>
  <c r="H876" i="145"/>
  <c r="F876" i="145"/>
  <c r="D876" i="145"/>
  <c r="E876" i="145" s="1"/>
  <c r="B876" i="145"/>
  <c r="J875" i="145"/>
  <c r="H875" i="145"/>
  <c r="F875" i="145"/>
  <c r="D875" i="145"/>
  <c r="E875" i="145" s="1"/>
  <c r="B875" i="145"/>
  <c r="J874" i="145"/>
  <c r="H874" i="145"/>
  <c r="F874" i="145"/>
  <c r="D874" i="145"/>
  <c r="E874" i="145" s="1"/>
  <c r="B874" i="145"/>
  <c r="J873" i="145"/>
  <c r="H873" i="145"/>
  <c r="F873" i="145"/>
  <c r="D873" i="145"/>
  <c r="E873" i="145" s="1"/>
  <c r="B873" i="145"/>
  <c r="J872" i="145"/>
  <c r="H872" i="145"/>
  <c r="F872" i="145"/>
  <c r="D872" i="145"/>
  <c r="E872" i="145" s="1"/>
  <c r="B872" i="145"/>
  <c r="J871" i="145"/>
  <c r="H871" i="145"/>
  <c r="F871" i="145"/>
  <c r="D871" i="145"/>
  <c r="E871" i="145" s="1"/>
  <c r="B871" i="145"/>
  <c r="J870" i="145"/>
  <c r="H870" i="145"/>
  <c r="F870" i="145"/>
  <c r="D870" i="145"/>
  <c r="E870" i="145" s="1"/>
  <c r="B870" i="145"/>
  <c r="J869" i="145"/>
  <c r="H869" i="145"/>
  <c r="F869" i="145"/>
  <c r="D869" i="145"/>
  <c r="E869" i="145" s="1"/>
  <c r="B869" i="145"/>
  <c r="J868" i="145"/>
  <c r="H868" i="145"/>
  <c r="F868" i="145"/>
  <c r="D868" i="145"/>
  <c r="E868" i="145" s="1"/>
  <c r="B868" i="145"/>
  <c r="J867" i="145"/>
  <c r="H867" i="145"/>
  <c r="F867" i="145"/>
  <c r="D867" i="145"/>
  <c r="E867" i="145" s="1"/>
  <c r="B867" i="145"/>
  <c r="J866" i="145"/>
  <c r="H866" i="145"/>
  <c r="F866" i="145"/>
  <c r="D866" i="145"/>
  <c r="E866" i="145" s="1"/>
  <c r="B866" i="145"/>
  <c r="J865" i="145"/>
  <c r="H865" i="145"/>
  <c r="F865" i="145"/>
  <c r="D865" i="145"/>
  <c r="E865" i="145" s="1"/>
  <c r="B865" i="145"/>
  <c r="J864" i="145"/>
  <c r="H864" i="145"/>
  <c r="F864" i="145"/>
  <c r="D864" i="145"/>
  <c r="E864" i="145" s="1"/>
  <c r="B864" i="145"/>
  <c r="J863" i="145"/>
  <c r="H863" i="145"/>
  <c r="F863" i="145"/>
  <c r="D863" i="145"/>
  <c r="E863" i="145" s="1"/>
  <c r="B863" i="145"/>
  <c r="J862" i="145"/>
  <c r="H862" i="145"/>
  <c r="F862" i="145"/>
  <c r="D862" i="145"/>
  <c r="E862" i="145" s="1"/>
  <c r="B862" i="145"/>
  <c r="J861" i="145"/>
  <c r="H861" i="145"/>
  <c r="F861" i="145"/>
  <c r="D861" i="145"/>
  <c r="E861" i="145" s="1"/>
  <c r="B861" i="145"/>
  <c r="J860" i="145"/>
  <c r="H860" i="145"/>
  <c r="F860" i="145"/>
  <c r="D860" i="145"/>
  <c r="E860" i="145" s="1"/>
  <c r="B860" i="145"/>
  <c r="J859" i="145"/>
  <c r="H859" i="145"/>
  <c r="F859" i="145"/>
  <c r="D859" i="145"/>
  <c r="E859" i="145" s="1"/>
  <c r="B859" i="145"/>
  <c r="J858" i="145"/>
  <c r="H858" i="145"/>
  <c r="F858" i="145"/>
  <c r="D858" i="145"/>
  <c r="E858" i="145" s="1"/>
  <c r="B858" i="145"/>
  <c r="J857" i="145"/>
  <c r="H857" i="145"/>
  <c r="F857" i="145"/>
  <c r="D857" i="145"/>
  <c r="E857" i="145" s="1"/>
  <c r="B857" i="145"/>
  <c r="J856" i="145"/>
  <c r="H856" i="145"/>
  <c r="F856" i="145"/>
  <c r="D856" i="145"/>
  <c r="E856" i="145" s="1"/>
  <c r="B856" i="145"/>
  <c r="J855" i="145"/>
  <c r="H855" i="145"/>
  <c r="F855" i="145"/>
  <c r="D855" i="145"/>
  <c r="E855" i="145" s="1"/>
  <c r="B855" i="145"/>
  <c r="J854" i="145"/>
  <c r="H854" i="145"/>
  <c r="F854" i="145"/>
  <c r="D854" i="145"/>
  <c r="E854" i="145" s="1"/>
  <c r="B854" i="145"/>
  <c r="J853" i="145"/>
  <c r="H853" i="145"/>
  <c r="F853" i="145"/>
  <c r="D853" i="145"/>
  <c r="E853" i="145" s="1"/>
  <c r="B853" i="145"/>
  <c r="J852" i="145"/>
  <c r="H852" i="145"/>
  <c r="F852" i="145"/>
  <c r="D852" i="145"/>
  <c r="E852" i="145" s="1"/>
  <c r="B852" i="145"/>
  <c r="J851" i="145"/>
  <c r="H851" i="145"/>
  <c r="F851" i="145"/>
  <c r="D851" i="145"/>
  <c r="E851" i="145" s="1"/>
  <c r="B851" i="145"/>
  <c r="J850" i="145"/>
  <c r="H850" i="145"/>
  <c r="F850" i="145"/>
  <c r="D850" i="145"/>
  <c r="E850" i="145" s="1"/>
  <c r="B850" i="145"/>
  <c r="J849" i="145"/>
  <c r="H849" i="145"/>
  <c r="F849" i="145"/>
  <c r="D849" i="145"/>
  <c r="E849" i="145" s="1"/>
  <c r="B849" i="145"/>
  <c r="J848" i="145"/>
  <c r="H848" i="145"/>
  <c r="F848" i="145"/>
  <c r="D848" i="145"/>
  <c r="E848" i="145" s="1"/>
  <c r="B848" i="145"/>
  <c r="J847" i="145"/>
  <c r="H847" i="145"/>
  <c r="F847" i="145"/>
  <c r="D847" i="145"/>
  <c r="E847" i="145" s="1"/>
  <c r="B847" i="145"/>
  <c r="J846" i="145"/>
  <c r="H846" i="145"/>
  <c r="F846" i="145"/>
  <c r="D846" i="145"/>
  <c r="E846" i="145" s="1"/>
  <c r="B846" i="145"/>
  <c r="J845" i="145"/>
  <c r="H845" i="145"/>
  <c r="F845" i="145"/>
  <c r="D845" i="145"/>
  <c r="E845" i="145" s="1"/>
  <c r="B845" i="145"/>
  <c r="J844" i="145"/>
  <c r="H844" i="145"/>
  <c r="F844" i="145"/>
  <c r="D844" i="145"/>
  <c r="E844" i="145" s="1"/>
  <c r="B844" i="145"/>
  <c r="J843" i="145"/>
  <c r="H843" i="145"/>
  <c r="F843" i="145"/>
  <c r="D843" i="145"/>
  <c r="E843" i="145" s="1"/>
  <c r="B843" i="145"/>
  <c r="J842" i="145"/>
  <c r="H842" i="145"/>
  <c r="F842" i="145"/>
  <c r="D842" i="145"/>
  <c r="E842" i="145" s="1"/>
  <c r="B842" i="145"/>
  <c r="J841" i="145"/>
  <c r="H841" i="145"/>
  <c r="F841" i="145"/>
  <c r="D841" i="145"/>
  <c r="E841" i="145" s="1"/>
  <c r="B841" i="145"/>
  <c r="J840" i="145"/>
  <c r="H840" i="145"/>
  <c r="F840" i="145"/>
  <c r="D840" i="145"/>
  <c r="E840" i="145" s="1"/>
  <c r="B840" i="145"/>
  <c r="J839" i="145"/>
  <c r="H839" i="145"/>
  <c r="F839" i="145"/>
  <c r="D839" i="145"/>
  <c r="E839" i="145" s="1"/>
  <c r="B839" i="145"/>
  <c r="J838" i="145"/>
  <c r="H838" i="145"/>
  <c r="F838" i="145"/>
  <c r="D838" i="145"/>
  <c r="E838" i="145" s="1"/>
  <c r="B838" i="145"/>
  <c r="J837" i="145"/>
  <c r="H837" i="145"/>
  <c r="F837" i="145"/>
  <c r="D837" i="145"/>
  <c r="E837" i="145" s="1"/>
  <c r="B837" i="145"/>
  <c r="J836" i="145"/>
  <c r="H836" i="145"/>
  <c r="F836" i="145"/>
  <c r="D836" i="145"/>
  <c r="E836" i="145" s="1"/>
  <c r="B836" i="145"/>
  <c r="J835" i="145"/>
  <c r="H835" i="145"/>
  <c r="F835" i="145"/>
  <c r="D835" i="145"/>
  <c r="E835" i="145" s="1"/>
  <c r="B835" i="145"/>
  <c r="J834" i="145"/>
  <c r="H834" i="145"/>
  <c r="F834" i="145"/>
  <c r="D834" i="145"/>
  <c r="E834" i="145" s="1"/>
  <c r="B834" i="145"/>
  <c r="J833" i="145"/>
  <c r="H833" i="145"/>
  <c r="F833" i="145"/>
  <c r="D833" i="145"/>
  <c r="E833" i="145" s="1"/>
  <c r="B833" i="145"/>
  <c r="J832" i="145"/>
  <c r="H832" i="145"/>
  <c r="F832" i="145"/>
  <c r="D832" i="145"/>
  <c r="E832" i="145" s="1"/>
  <c r="B832" i="145"/>
  <c r="J831" i="145"/>
  <c r="H831" i="145"/>
  <c r="F831" i="145"/>
  <c r="D831" i="145"/>
  <c r="E831" i="145" s="1"/>
  <c r="B831" i="145"/>
  <c r="J830" i="145"/>
  <c r="H830" i="145"/>
  <c r="F830" i="145"/>
  <c r="D830" i="145"/>
  <c r="E830" i="145" s="1"/>
  <c r="B830" i="145"/>
  <c r="J829" i="145"/>
  <c r="H829" i="145"/>
  <c r="F829" i="145"/>
  <c r="D829" i="145"/>
  <c r="E829" i="145" s="1"/>
  <c r="B829" i="145"/>
  <c r="J828" i="145"/>
  <c r="H828" i="145"/>
  <c r="F828" i="145"/>
  <c r="D828" i="145"/>
  <c r="E828" i="145" s="1"/>
  <c r="B828" i="145"/>
  <c r="J827" i="145"/>
  <c r="H827" i="145"/>
  <c r="F827" i="145"/>
  <c r="D827" i="145"/>
  <c r="E827" i="145" s="1"/>
  <c r="B827" i="145"/>
  <c r="J826" i="145"/>
  <c r="H826" i="145"/>
  <c r="F826" i="145"/>
  <c r="D826" i="145"/>
  <c r="E826" i="145" s="1"/>
  <c r="B826" i="145"/>
  <c r="J825" i="145"/>
  <c r="H825" i="145"/>
  <c r="F825" i="145"/>
  <c r="D825" i="145"/>
  <c r="E825" i="145" s="1"/>
  <c r="B825" i="145"/>
  <c r="J824" i="145"/>
  <c r="H824" i="145"/>
  <c r="F824" i="145"/>
  <c r="D824" i="145"/>
  <c r="E824" i="145" s="1"/>
  <c r="B824" i="145"/>
  <c r="J823" i="145"/>
  <c r="H823" i="145"/>
  <c r="F823" i="145"/>
  <c r="D823" i="145"/>
  <c r="E823" i="145" s="1"/>
  <c r="B823" i="145"/>
  <c r="J822" i="145"/>
  <c r="H822" i="145"/>
  <c r="F822" i="145"/>
  <c r="D822" i="145"/>
  <c r="E822" i="145" s="1"/>
  <c r="B822" i="145"/>
  <c r="J821" i="145"/>
  <c r="H821" i="145"/>
  <c r="F821" i="145"/>
  <c r="D821" i="145"/>
  <c r="E821" i="145" s="1"/>
  <c r="B821" i="145"/>
  <c r="J820" i="145"/>
  <c r="H820" i="145"/>
  <c r="F820" i="145"/>
  <c r="D820" i="145"/>
  <c r="E820" i="145" s="1"/>
  <c r="B820" i="145"/>
  <c r="J819" i="145"/>
  <c r="H819" i="145"/>
  <c r="F819" i="145"/>
  <c r="D819" i="145"/>
  <c r="E819" i="145" s="1"/>
  <c r="B819" i="145"/>
  <c r="J818" i="145"/>
  <c r="H818" i="145"/>
  <c r="F818" i="145"/>
  <c r="D818" i="145"/>
  <c r="E818" i="145" s="1"/>
  <c r="B818" i="145"/>
  <c r="J817" i="145"/>
  <c r="H817" i="145"/>
  <c r="F817" i="145"/>
  <c r="D817" i="145"/>
  <c r="E817" i="145" s="1"/>
  <c r="B817" i="145"/>
  <c r="J816" i="145"/>
  <c r="H816" i="145"/>
  <c r="F816" i="145"/>
  <c r="D816" i="145"/>
  <c r="E816" i="145" s="1"/>
  <c r="B816" i="145"/>
  <c r="J815" i="145"/>
  <c r="H815" i="145"/>
  <c r="F815" i="145"/>
  <c r="D815" i="145"/>
  <c r="E815" i="145" s="1"/>
  <c r="B815" i="145"/>
  <c r="J814" i="145"/>
  <c r="H814" i="145"/>
  <c r="F814" i="145"/>
  <c r="D814" i="145"/>
  <c r="E814" i="145" s="1"/>
  <c r="B814" i="145"/>
  <c r="J813" i="145"/>
  <c r="H813" i="145"/>
  <c r="F813" i="145"/>
  <c r="D813" i="145"/>
  <c r="E813" i="145" s="1"/>
  <c r="B813" i="145"/>
  <c r="J812" i="145"/>
  <c r="H812" i="145"/>
  <c r="F812" i="145"/>
  <c r="D812" i="145"/>
  <c r="E812" i="145" s="1"/>
  <c r="B812" i="145"/>
  <c r="J811" i="145"/>
  <c r="H811" i="145"/>
  <c r="F811" i="145"/>
  <c r="D811" i="145"/>
  <c r="E811" i="145" s="1"/>
  <c r="B811" i="145"/>
  <c r="J810" i="145"/>
  <c r="H810" i="145"/>
  <c r="F810" i="145"/>
  <c r="D810" i="145"/>
  <c r="E810" i="145" s="1"/>
  <c r="B810" i="145"/>
  <c r="J809" i="145"/>
  <c r="H809" i="145"/>
  <c r="F809" i="145"/>
  <c r="D809" i="145"/>
  <c r="E809" i="145" s="1"/>
  <c r="B809" i="145"/>
  <c r="J808" i="145"/>
  <c r="H808" i="145"/>
  <c r="F808" i="145"/>
  <c r="D808" i="145"/>
  <c r="E808" i="145" s="1"/>
  <c r="B808" i="145"/>
  <c r="J807" i="145"/>
  <c r="H807" i="145"/>
  <c r="F807" i="145"/>
  <c r="D807" i="145"/>
  <c r="E807" i="145" s="1"/>
  <c r="B807" i="145"/>
  <c r="J806" i="145"/>
  <c r="H806" i="145"/>
  <c r="F806" i="145"/>
  <c r="D806" i="145"/>
  <c r="E806" i="145" s="1"/>
  <c r="B806" i="145"/>
  <c r="J805" i="145"/>
  <c r="H805" i="145"/>
  <c r="F805" i="145"/>
  <c r="D805" i="145"/>
  <c r="E805" i="145" s="1"/>
  <c r="B805" i="145"/>
  <c r="J804" i="145"/>
  <c r="H804" i="145"/>
  <c r="F804" i="145"/>
  <c r="D804" i="145"/>
  <c r="E804" i="145" s="1"/>
  <c r="B804" i="145"/>
  <c r="J803" i="145"/>
  <c r="H803" i="145"/>
  <c r="F803" i="145"/>
  <c r="D803" i="145"/>
  <c r="E803" i="145" s="1"/>
  <c r="B803" i="145"/>
  <c r="J802" i="145"/>
  <c r="H802" i="145"/>
  <c r="F802" i="145"/>
  <c r="D802" i="145"/>
  <c r="E802" i="145" s="1"/>
  <c r="B802" i="145"/>
  <c r="J801" i="145"/>
  <c r="H801" i="145"/>
  <c r="F801" i="145"/>
  <c r="D801" i="145"/>
  <c r="E801" i="145" s="1"/>
  <c r="B801" i="145"/>
  <c r="J800" i="145"/>
  <c r="H800" i="145"/>
  <c r="F800" i="145"/>
  <c r="D800" i="145"/>
  <c r="E800" i="145" s="1"/>
  <c r="B800" i="145"/>
  <c r="J799" i="145"/>
  <c r="H799" i="145"/>
  <c r="F799" i="145"/>
  <c r="D799" i="145"/>
  <c r="E799" i="145" s="1"/>
  <c r="B799" i="145"/>
  <c r="J798" i="145"/>
  <c r="H798" i="145"/>
  <c r="F798" i="145"/>
  <c r="D798" i="145"/>
  <c r="E798" i="145" s="1"/>
  <c r="B798" i="145"/>
  <c r="J797" i="145"/>
  <c r="H797" i="145"/>
  <c r="F797" i="145"/>
  <c r="D797" i="145"/>
  <c r="E797" i="145" s="1"/>
  <c r="B797" i="145"/>
  <c r="J796" i="145"/>
  <c r="H796" i="145"/>
  <c r="F796" i="145"/>
  <c r="D796" i="145"/>
  <c r="E796" i="145" s="1"/>
  <c r="B796" i="145"/>
  <c r="J795" i="145"/>
  <c r="H795" i="145"/>
  <c r="F795" i="145"/>
  <c r="D795" i="145"/>
  <c r="E795" i="145" s="1"/>
  <c r="B795" i="145"/>
  <c r="J794" i="145"/>
  <c r="H794" i="145"/>
  <c r="F794" i="145"/>
  <c r="D794" i="145"/>
  <c r="E794" i="145" s="1"/>
  <c r="B794" i="145"/>
  <c r="J793" i="145"/>
  <c r="H793" i="145"/>
  <c r="F793" i="145"/>
  <c r="D793" i="145"/>
  <c r="E793" i="145" s="1"/>
  <c r="B793" i="145"/>
  <c r="J792" i="145"/>
  <c r="H792" i="145"/>
  <c r="F792" i="145"/>
  <c r="D792" i="145"/>
  <c r="E792" i="145" s="1"/>
  <c r="B792" i="145"/>
  <c r="J791" i="145"/>
  <c r="H791" i="145"/>
  <c r="F791" i="145"/>
  <c r="D791" i="145"/>
  <c r="E791" i="145" s="1"/>
  <c r="B791" i="145"/>
  <c r="J790" i="145"/>
  <c r="H790" i="145"/>
  <c r="F790" i="145"/>
  <c r="D790" i="145"/>
  <c r="E790" i="145" s="1"/>
  <c r="B790" i="145"/>
  <c r="J789" i="145"/>
  <c r="H789" i="145"/>
  <c r="F789" i="145"/>
  <c r="D789" i="145"/>
  <c r="E789" i="145" s="1"/>
  <c r="B789" i="145"/>
  <c r="J788" i="145"/>
  <c r="H788" i="145"/>
  <c r="F788" i="145"/>
  <c r="D788" i="145"/>
  <c r="E788" i="145" s="1"/>
  <c r="B788" i="145"/>
  <c r="J787" i="145"/>
  <c r="H787" i="145"/>
  <c r="F787" i="145"/>
  <c r="D787" i="145"/>
  <c r="E787" i="145" s="1"/>
  <c r="B787" i="145"/>
  <c r="J786" i="145"/>
  <c r="H786" i="145"/>
  <c r="F786" i="145"/>
  <c r="D786" i="145"/>
  <c r="E786" i="145" s="1"/>
  <c r="B786" i="145"/>
  <c r="J785" i="145"/>
  <c r="H785" i="145"/>
  <c r="F785" i="145"/>
  <c r="D785" i="145"/>
  <c r="E785" i="145" s="1"/>
  <c r="B785" i="145"/>
  <c r="J784" i="145"/>
  <c r="H784" i="145"/>
  <c r="F784" i="145"/>
  <c r="D784" i="145"/>
  <c r="E784" i="145" s="1"/>
  <c r="B784" i="145"/>
  <c r="J783" i="145"/>
  <c r="H783" i="145"/>
  <c r="F783" i="145"/>
  <c r="D783" i="145"/>
  <c r="E783" i="145" s="1"/>
  <c r="B783" i="145"/>
  <c r="J782" i="145"/>
  <c r="H782" i="145"/>
  <c r="F782" i="145"/>
  <c r="D782" i="145"/>
  <c r="E782" i="145" s="1"/>
  <c r="B782" i="145"/>
  <c r="J781" i="145"/>
  <c r="H781" i="145"/>
  <c r="F781" i="145"/>
  <c r="D781" i="145"/>
  <c r="E781" i="145" s="1"/>
  <c r="B781" i="145"/>
  <c r="J780" i="145"/>
  <c r="H780" i="145"/>
  <c r="F780" i="145"/>
  <c r="D780" i="145"/>
  <c r="E780" i="145" s="1"/>
  <c r="B780" i="145"/>
  <c r="J779" i="145"/>
  <c r="H779" i="145"/>
  <c r="F779" i="145"/>
  <c r="D779" i="145"/>
  <c r="E779" i="145" s="1"/>
  <c r="B779" i="145"/>
  <c r="J778" i="145"/>
  <c r="H778" i="145"/>
  <c r="F778" i="145"/>
  <c r="D778" i="145"/>
  <c r="E778" i="145" s="1"/>
  <c r="B778" i="145"/>
  <c r="J777" i="145"/>
  <c r="H777" i="145"/>
  <c r="F777" i="145"/>
  <c r="D777" i="145"/>
  <c r="E777" i="145" s="1"/>
  <c r="B777" i="145"/>
  <c r="J776" i="145"/>
  <c r="H776" i="145"/>
  <c r="F776" i="145"/>
  <c r="D776" i="145"/>
  <c r="E776" i="145" s="1"/>
  <c r="B776" i="145"/>
  <c r="J775" i="145"/>
  <c r="H775" i="145"/>
  <c r="F775" i="145"/>
  <c r="D775" i="145"/>
  <c r="E775" i="145" s="1"/>
  <c r="B775" i="145"/>
  <c r="J774" i="145"/>
  <c r="H774" i="145"/>
  <c r="F774" i="145"/>
  <c r="D774" i="145"/>
  <c r="E774" i="145" s="1"/>
  <c r="B774" i="145"/>
  <c r="J773" i="145"/>
  <c r="H773" i="145"/>
  <c r="F773" i="145"/>
  <c r="D773" i="145"/>
  <c r="E773" i="145" s="1"/>
  <c r="B773" i="145"/>
  <c r="J772" i="145"/>
  <c r="H772" i="145"/>
  <c r="F772" i="145"/>
  <c r="D772" i="145"/>
  <c r="E772" i="145" s="1"/>
  <c r="B772" i="145"/>
  <c r="J771" i="145"/>
  <c r="H771" i="145"/>
  <c r="F771" i="145"/>
  <c r="D771" i="145"/>
  <c r="E771" i="145" s="1"/>
  <c r="B771" i="145"/>
  <c r="J770" i="145"/>
  <c r="H770" i="145"/>
  <c r="F770" i="145"/>
  <c r="D770" i="145"/>
  <c r="E770" i="145" s="1"/>
  <c r="B770" i="145"/>
  <c r="J769" i="145"/>
  <c r="H769" i="145"/>
  <c r="F769" i="145"/>
  <c r="D769" i="145"/>
  <c r="E769" i="145" s="1"/>
  <c r="B769" i="145"/>
  <c r="J768" i="145"/>
  <c r="H768" i="145"/>
  <c r="F768" i="145"/>
  <c r="D768" i="145"/>
  <c r="E768" i="145" s="1"/>
  <c r="B768" i="145"/>
  <c r="J767" i="145"/>
  <c r="H767" i="145"/>
  <c r="F767" i="145"/>
  <c r="D767" i="145"/>
  <c r="E767" i="145" s="1"/>
  <c r="B767" i="145"/>
  <c r="J766" i="145"/>
  <c r="H766" i="145"/>
  <c r="F766" i="145"/>
  <c r="D766" i="145"/>
  <c r="E766" i="145" s="1"/>
  <c r="B766" i="145"/>
  <c r="J765" i="145"/>
  <c r="H765" i="145"/>
  <c r="F765" i="145"/>
  <c r="D765" i="145"/>
  <c r="E765" i="145" s="1"/>
  <c r="B765" i="145"/>
  <c r="J764" i="145"/>
  <c r="H764" i="145"/>
  <c r="F764" i="145"/>
  <c r="D764" i="145"/>
  <c r="E764" i="145" s="1"/>
  <c r="B764" i="145"/>
  <c r="J763" i="145"/>
  <c r="H763" i="145"/>
  <c r="F763" i="145"/>
  <c r="D763" i="145"/>
  <c r="E763" i="145" s="1"/>
  <c r="B763" i="145"/>
  <c r="J762" i="145"/>
  <c r="H762" i="145"/>
  <c r="F762" i="145"/>
  <c r="D762" i="145"/>
  <c r="E762" i="145" s="1"/>
  <c r="B762" i="145"/>
  <c r="J761" i="145"/>
  <c r="H761" i="145"/>
  <c r="F761" i="145"/>
  <c r="D761" i="145"/>
  <c r="E761" i="145" s="1"/>
  <c r="B761" i="145"/>
  <c r="J760" i="145"/>
  <c r="H760" i="145"/>
  <c r="F760" i="145"/>
  <c r="D760" i="145"/>
  <c r="E760" i="145" s="1"/>
  <c r="B760" i="145"/>
  <c r="J759" i="145"/>
  <c r="H759" i="145"/>
  <c r="F759" i="145"/>
  <c r="D759" i="145"/>
  <c r="E759" i="145" s="1"/>
  <c r="B759" i="145"/>
  <c r="J758" i="145"/>
  <c r="H758" i="145"/>
  <c r="F758" i="145"/>
  <c r="D758" i="145"/>
  <c r="E758" i="145" s="1"/>
  <c r="B758" i="145"/>
  <c r="J757" i="145"/>
  <c r="H757" i="145"/>
  <c r="F757" i="145"/>
  <c r="D757" i="145"/>
  <c r="E757" i="145" s="1"/>
  <c r="B757" i="145"/>
  <c r="J756" i="145"/>
  <c r="H756" i="145"/>
  <c r="F756" i="145"/>
  <c r="D756" i="145"/>
  <c r="E756" i="145" s="1"/>
  <c r="B756" i="145"/>
  <c r="J755" i="145"/>
  <c r="H755" i="145"/>
  <c r="F755" i="145"/>
  <c r="D755" i="145"/>
  <c r="E755" i="145" s="1"/>
  <c r="B755" i="145"/>
  <c r="J754" i="145"/>
  <c r="H754" i="145"/>
  <c r="F754" i="145"/>
  <c r="D754" i="145"/>
  <c r="E754" i="145" s="1"/>
  <c r="B754" i="145"/>
  <c r="J753" i="145"/>
  <c r="H753" i="145"/>
  <c r="F753" i="145"/>
  <c r="D753" i="145"/>
  <c r="E753" i="145" s="1"/>
  <c r="B753" i="145"/>
  <c r="J752" i="145"/>
  <c r="H752" i="145"/>
  <c r="F752" i="145"/>
  <c r="D752" i="145"/>
  <c r="E752" i="145" s="1"/>
  <c r="B752" i="145"/>
  <c r="J751" i="145"/>
  <c r="H751" i="145"/>
  <c r="F751" i="145"/>
  <c r="D751" i="145"/>
  <c r="E751" i="145" s="1"/>
  <c r="B751" i="145"/>
  <c r="J750" i="145"/>
  <c r="H750" i="145"/>
  <c r="F750" i="145"/>
  <c r="D750" i="145"/>
  <c r="E750" i="145" s="1"/>
  <c r="B750" i="145"/>
  <c r="J749" i="145"/>
  <c r="H749" i="145"/>
  <c r="F749" i="145"/>
  <c r="D749" i="145"/>
  <c r="E749" i="145" s="1"/>
  <c r="B749" i="145"/>
  <c r="J748" i="145"/>
  <c r="H748" i="145"/>
  <c r="F748" i="145"/>
  <c r="D748" i="145"/>
  <c r="E748" i="145" s="1"/>
  <c r="B748" i="145"/>
  <c r="J747" i="145"/>
  <c r="H747" i="145"/>
  <c r="F747" i="145"/>
  <c r="D747" i="145"/>
  <c r="E747" i="145" s="1"/>
  <c r="B747" i="145"/>
  <c r="J746" i="145"/>
  <c r="H746" i="145"/>
  <c r="F746" i="145"/>
  <c r="D746" i="145"/>
  <c r="E746" i="145" s="1"/>
  <c r="B746" i="145"/>
  <c r="J745" i="145"/>
  <c r="H745" i="145"/>
  <c r="F745" i="145"/>
  <c r="D745" i="145"/>
  <c r="E745" i="145" s="1"/>
  <c r="B745" i="145"/>
  <c r="J744" i="145"/>
  <c r="H744" i="145"/>
  <c r="F744" i="145"/>
  <c r="D744" i="145"/>
  <c r="E744" i="145" s="1"/>
  <c r="B744" i="145"/>
  <c r="J743" i="145"/>
  <c r="H743" i="145"/>
  <c r="F743" i="145"/>
  <c r="D743" i="145"/>
  <c r="E743" i="145" s="1"/>
  <c r="B743" i="145"/>
  <c r="J742" i="145"/>
  <c r="H742" i="145"/>
  <c r="F742" i="145"/>
  <c r="D742" i="145"/>
  <c r="E742" i="145" s="1"/>
  <c r="B742" i="145"/>
  <c r="J741" i="145"/>
  <c r="H741" i="145"/>
  <c r="F741" i="145"/>
  <c r="D741" i="145"/>
  <c r="E741" i="145" s="1"/>
  <c r="B741" i="145"/>
  <c r="J740" i="145"/>
  <c r="H740" i="145"/>
  <c r="F740" i="145"/>
  <c r="D740" i="145"/>
  <c r="E740" i="145" s="1"/>
  <c r="B740" i="145"/>
  <c r="J739" i="145"/>
  <c r="H739" i="145"/>
  <c r="F739" i="145"/>
  <c r="D739" i="145"/>
  <c r="E739" i="145" s="1"/>
  <c r="B739" i="145"/>
  <c r="J738" i="145"/>
  <c r="H738" i="145"/>
  <c r="F738" i="145"/>
  <c r="D738" i="145"/>
  <c r="E738" i="145" s="1"/>
  <c r="B738" i="145"/>
  <c r="J737" i="145"/>
  <c r="H737" i="145"/>
  <c r="F737" i="145"/>
  <c r="D737" i="145"/>
  <c r="E737" i="145" s="1"/>
  <c r="B737" i="145"/>
  <c r="J736" i="145"/>
  <c r="H736" i="145"/>
  <c r="F736" i="145"/>
  <c r="D736" i="145"/>
  <c r="E736" i="145" s="1"/>
  <c r="B736" i="145"/>
  <c r="J735" i="145"/>
  <c r="H735" i="145"/>
  <c r="F735" i="145"/>
  <c r="D735" i="145"/>
  <c r="E735" i="145" s="1"/>
  <c r="B735" i="145"/>
  <c r="J734" i="145"/>
  <c r="H734" i="145"/>
  <c r="F734" i="145"/>
  <c r="D734" i="145"/>
  <c r="E734" i="145" s="1"/>
  <c r="B734" i="145"/>
  <c r="J733" i="145"/>
  <c r="H733" i="145"/>
  <c r="F733" i="145"/>
  <c r="D733" i="145"/>
  <c r="E733" i="145" s="1"/>
  <c r="B733" i="145"/>
  <c r="J732" i="145"/>
  <c r="H732" i="145"/>
  <c r="F732" i="145"/>
  <c r="D732" i="145"/>
  <c r="E732" i="145" s="1"/>
  <c r="B732" i="145"/>
  <c r="J731" i="145"/>
  <c r="H731" i="145"/>
  <c r="F731" i="145"/>
  <c r="D731" i="145"/>
  <c r="E731" i="145" s="1"/>
  <c r="B731" i="145"/>
  <c r="J730" i="145"/>
  <c r="H730" i="145"/>
  <c r="F730" i="145"/>
  <c r="D730" i="145"/>
  <c r="E730" i="145" s="1"/>
  <c r="B730" i="145"/>
  <c r="J729" i="145"/>
  <c r="H729" i="145"/>
  <c r="F729" i="145"/>
  <c r="D729" i="145"/>
  <c r="E729" i="145" s="1"/>
  <c r="B729" i="145"/>
  <c r="J728" i="145"/>
  <c r="H728" i="145"/>
  <c r="F728" i="145"/>
  <c r="D728" i="145"/>
  <c r="E728" i="145" s="1"/>
  <c r="B728" i="145"/>
  <c r="J727" i="145"/>
  <c r="H727" i="145"/>
  <c r="F727" i="145"/>
  <c r="D727" i="145"/>
  <c r="E727" i="145" s="1"/>
  <c r="B727" i="145"/>
  <c r="J726" i="145"/>
  <c r="H726" i="145"/>
  <c r="F726" i="145"/>
  <c r="D726" i="145"/>
  <c r="E726" i="145" s="1"/>
  <c r="B726" i="145"/>
  <c r="J725" i="145"/>
  <c r="H725" i="145"/>
  <c r="F725" i="145"/>
  <c r="D725" i="145"/>
  <c r="E725" i="145" s="1"/>
  <c r="B725" i="145"/>
  <c r="J724" i="145"/>
  <c r="H724" i="145"/>
  <c r="F724" i="145"/>
  <c r="D724" i="145"/>
  <c r="E724" i="145" s="1"/>
  <c r="B724" i="145"/>
  <c r="J723" i="145"/>
  <c r="H723" i="145"/>
  <c r="F723" i="145"/>
  <c r="D723" i="145"/>
  <c r="E723" i="145" s="1"/>
  <c r="B723" i="145"/>
  <c r="J722" i="145"/>
  <c r="H722" i="145"/>
  <c r="F722" i="145"/>
  <c r="D722" i="145"/>
  <c r="E722" i="145" s="1"/>
  <c r="B722" i="145"/>
  <c r="J721" i="145"/>
  <c r="H721" i="145"/>
  <c r="F721" i="145"/>
  <c r="D721" i="145"/>
  <c r="E721" i="145" s="1"/>
  <c r="B721" i="145"/>
  <c r="J720" i="145"/>
  <c r="H720" i="145"/>
  <c r="F720" i="145"/>
  <c r="D720" i="145"/>
  <c r="E720" i="145" s="1"/>
  <c r="B720" i="145"/>
  <c r="J719" i="145"/>
  <c r="H719" i="145"/>
  <c r="F719" i="145"/>
  <c r="D719" i="145"/>
  <c r="E719" i="145" s="1"/>
  <c r="B719" i="145"/>
  <c r="J718" i="145"/>
  <c r="H718" i="145"/>
  <c r="F718" i="145"/>
  <c r="D718" i="145"/>
  <c r="E718" i="145" s="1"/>
  <c r="B718" i="145"/>
  <c r="J717" i="145"/>
  <c r="H717" i="145"/>
  <c r="F717" i="145"/>
  <c r="D717" i="145"/>
  <c r="E717" i="145" s="1"/>
  <c r="B717" i="145"/>
  <c r="J716" i="145"/>
  <c r="H716" i="145"/>
  <c r="F716" i="145"/>
  <c r="D716" i="145"/>
  <c r="E716" i="145" s="1"/>
  <c r="B716" i="145"/>
  <c r="J715" i="145"/>
  <c r="H715" i="145"/>
  <c r="F715" i="145"/>
  <c r="D715" i="145"/>
  <c r="E715" i="145" s="1"/>
  <c r="B715" i="145"/>
  <c r="J714" i="145"/>
  <c r="H714" i="145"/>
  <c r="F714" i="145"/>
  <c r="D714" i="145"/>
  <c r="E714" i="145" s="1"/>
  <c r="B714" i="145"/>
  <c r="J713" i="145"/>
  <c r="H713" i="145"/>
  <c r="F713" i="145"/>
  <c r="D713" i="145"/>
  <c r="E713" i="145" s="1"/>
  <c r="B713" i="145"/>
  <c r="J712" i="145"/>
  <c r="H712" i="145"/>
  <c r="F712" i="145"/>
  <c r="D712" i="145"/>
  <c r="E712" i="145" s="1"/>
  <c r="B712" i="145"/>
  <c r="J711" i="145"/>
  <c r="H711" i="145"/>
  <c r="F711" i="145"/>
  <c r="D711" i="145"/>
  <c r="E711" i="145" s="1"/>
  <c r="B711" i="145"/>
  <c r="J710" i="145"/>
  <c r="H710" i="145"/>
  <c r="F710" i="145"/>
  <c r="D710" i="145"/>
  <c r="E710" i="145" s="1"/>
  <c r="B710" i="145"/>
  <c r="J709" i="145"/>
  <c r="H709" i="145"/>
  <c r="F709" i="145"/>
  <c r="D709" i="145"/>
  <c r="E709" i="145" s="1"/>
  <c r="B709" i="145"/>
  <c r="J708" i="145"/>
  <c r="H708" i="145"/>
  <c r="F708" i="145"/>
  <c r="D708" i="145"/>
  <c r="E708" i="145" s="1"/>
  <c r="B708" i="145"/>
  <c r="J707" i="145"/>
  <c r="H707" i="145"/>
  <c r="F707" i="145"/>
  <c r="D707" i="145"/>
  <c r="E707" i="145" s="1"/>
  <c r="B707" i="145"/>
  <c r="J706" i="145"/>
  <c r="H706" i="145"/>
  <c r="F706" i="145"/>
  <c r="D706" i="145"/>
  <c r="E706" i="145" s="1"/>
  <c r="B706" i="145"/>
  <c r="J705" i="145"/>
  <c r="H705" i="145"/>
  <c r="F705" i="145"/>
  <c r="D705" i="145"/>
  <c r="E705" i="145" s="1"/>
  <c r="B705" i="145"/>
  <c r="J704" i="145"/>
  <c r="H704" i="145"/>
  <c r="F704" i="145"/>
  <c r="D704" i="145"/>
  <c r="E704" i="145" s="1"/>
  <c r="B704" i="145"/>
  <c r="J703" i="145"/>
  <c r="H703" i="145"/>
  <c r="F703" i="145"/>
  <c r="D703" i="145"/>
  <c r="E703" i="145" s="1"/>
  <c r="B703" i="145"/>
  <c r="J702" i="145"/>
  <c r="H702" i="145"/>
  <c r="F702" i="145"/>
  <c r="D702" i="145"/>
  <c r="E702" i="145" s="1"/>
  <c r="B702" i="145"/>
  <c r="J701" i="145"/>
  <c r="H701" i="145"/>
  <c r="F701" i="145"/>
  <c r="D701" i="145"/>
  <c r="E701" i="145" s="1"/>
  <c r="B701" i="145"/>
  <c r="J700" i="145"/>
  <c r="H700" i="145"/>
  <c r="F700" i="145"/>
  <c r="D700" i="145"/>
  <c r="E700" i="145" s="1"/>
  <c r="B700" i="145"/>
  <c r="J699" i="145"/>
  <c r="H699" i="145"/>
  <c r="F699" i="145"/>
  <c r="D699" i="145"/>
  <c r="E699" i="145" s="1"/>
  <c r="B699" i="145"/>
  <c r="J698" i="145"/>
  <c r="H698" i="145"/>
  <c r="F698" i="145"/>
  <c r="D698" i="145"/>
  <c r="E698" i="145" s="1"/>
  <c r="B698" i="145"/>
  <c r="J697" i="145"/>
  <c r="H697" i="145"/>
  <c r="F697" i="145"/>
  <c r="D697" i="145"/>
  <c r="E697" i="145" s="1"/>
  <c r="B697" i="145"/>
  <c r="J696" i="145"/>
  <c r="H696" i="145"/>
  <c r="F696" i="145"/>
  <c r="D696" i="145"/>
  <c r="E696" i="145" s="1"/>
  <c r="B696" i="145"/>
  <c r="J695" i="145"/>
  <c r="H695" i="145"/>
  <c r="F695" i="145"/>
  <c r="D695" i="145"/>
  <c r="E695" i="145" s="1"/>
  <c r="B695" i="145"/>
  <c r="J694" i="145"/>
  <c r="H694" i="145"/>
  <c r="F694" i="145"/>
  <c r="D694" i="145"/>
  <c r="E694" i="145" s="1"/>
  <c r="B694" i="145"/>
  <c r="J693" i="145"/>
  <c r="H693" i="145"/>
  <c r="F693" i="145"/>
  <c r="D693" i="145"/>
  <c r="E693" i="145" s="1"/>
  <c r="B693" i="145"/>
  <c r="J692" i="145"/>
  <c r="H692" i="145"/>
  <c r="F692" i="145"/>
  <c r="D692" i="145"/>
  <c r="E692" i="145" s="1"/>
  <c r="B692" i="145"/>
  <c r="J691" i="145"/>
  <c r="H691" i="145"/>
  <c r="F691" i="145"/>
  <c r="D691" i="145"/>
  <c r="E691" i="145" s="1"/>
  <c r="B691" i="145"/>
  <c r="J690" i="145"/>
  <c r="H690" i="145"/>
  <c r="F690" i="145"/>
  <c r="D690" i="145"/>
  <c r="E690" i="145" s="1"/>
  <c r="B690" i="145"/>
  <c r="J689" i="145"/>
  <c r="H689" i="145"/>
  <c r="F689" i="145"/>
  <c r="D689" i="145"/>
  <c r="E689" i="145" s="1"/>
  <c r="B689" i="145"/>
  <c r="J688" i="145"/>
  <c r="H688" i="145"/>
  <c r="F688" i="145"/>
  <c r="D688" i="145"/>
  <c r="E688" i="145" s="1"/>
  <c r="B688" i="145"/>
  <c r="J687" i="145"/>
  <c r="H687" i="145"/>
  <c r="F687" i="145"/>
  <c r="D687" i="145"/>
  <c r="E687" i="145" s="1"/>
  <c r="B687" i="145"/>
  <c r="J686" i="145"/>
  <c r="H686" i="145"/>
  <c r="F686" i="145"/>
  <c r="D686" i="145"/>
  <c r="E686" i="145" s="1"/>
  <c r="B686" i="145"/>
  <c r="J685" i="145"/>
  <c r="H685" i="145"/>
  <c r="F685" i="145"/>
  <c r="D685" i="145"/>
  <c r="E685" i="145" s="1"/>
  <c r="B685" i="145"/>
  <c r="J684" i="145"/>
  <c r="H684" i="145"/>
  <c r="F684" i="145"/>
  <c r="D684" i="145"/>
  <c r="E684" i="145" s="1"/>
  <c r="B684" i="145"/>
  <c r="J683" i="145"/>
  <c r="H683" i="145"/>
  <c r="F683" i="145"/>
  <c r="D683" i="145"/>
  <c r="E683" i="145" s="1"/>
  <c r="B683" i="145"/>
  <c r="J682" i="145"/>
  <c r="H682" i="145"/>
  <c r="F682" i="145"/>
  <c r="D682" i="145"/>
  <c r="E682" i="145" s="1"/>
  <c r="B682" i="145"/>
  <c r="J681" i="145"/>
  <c r="H681" i="145"/>
  <c r="F681" i="145"/>
  <c r="D681" i="145"/>
  <c r="E681" i="145" s="1"/>
  <c r="B681" i="145"/>
  <c r="J680" i="145"/>
  <c r="H680" i="145"/>
  <c r="F680" i="145"/>
  <c r="D680" i="145"/>
  <c r="E680" i="145" s="1"/>
  <c r="B680" i="145"/>
  <c r="J679" i="145"/>
  <c r="H679" i="145"/>
  <c r="F679" i="145"/>
  <c r="D679" i="145"/>
  <c r="E679" i="145" s="1"/>
  <c r="B679" i="145"/>
  <c r="J678" i="145"/>
  <c r="H678" i="145"/>
  <c r="F678" i="145"/>
  <c r="D678" i="145"/>
  <c r="E678" i="145" s="1"/>
  <c r="B678" i="145"/>
  <c r="J677" i="145"/>
  <c r="H677" i="145"/>
  <c r="F677" i="145"/>
  <c r="D677" i="145"/>
  <c r="E677" i="145" s="1"/>
  <c r="B677" i="145"/>
  <c r="J676" i="145"/>
  <c r="H676" i="145"/>
  <c r="F676" i="145"/>
  <c r="D676" i="145"/>
  <c r="E676" i="145" s="1"/>
  <c r="B676" i="145"/>
  <c r="J675" i="145"/>
  <c r="H675" i="145"/>
  <c r="F675" i="145"/>
  <c r="D675" i="145"/>
  <c r="E675" i="145" s="1"/>
  <c r="B675" i="145"/>
  <c r="J674" i="145"/>
  <c r="H674" i="145"/>
  <c r="F674" i="145"/>
  <c r="D674" i="145"/>
  <c r="E674" i="145" s="1"/>
  <c r="B674" i="145"/>
  <c r="J673" i="145"/>
  <c r="H673" i="145"/>
  <c r="F673" i="145"/>
  <c r="D673" i="145"/>
  <c r="E673" i="145" s="1"/>
  <c r="B673" i="145"/>
  <c r="J672" i="145"/>
  <c r="H672" i="145"/>
  <c r="F672" i="145"/>
  <c r="D672" i="145"/>
  <c r="E672" i="145" s="1"/>
  <c r="B672" i="145"/>
  <c r="J671" i="145"/>
  <c r="H671" i="145"/>
  <c r="F671" i="145"/>
  <c r="D671" i="145"/>
  <c r="E671" i="145" s="1"/>
  <c r="B671" i="145"/>
  <c r="J670" i="145"/>
  <c r="H670" i="145"/>
  <c r="F670" i="145"/>
  <c r="D670" i="145"/>
  <c r="E670" i="145" s="1"/>
  <c r="B670" i="145"/>
  <c r="J669" i="145"/>
  <c r="H669" i="145"/>
  <c r="F669" i="145"/>
  <c r="D669" i="145"/>
  <c r="E669" i="145" s="1"/>
  <c r="B669" i="145"/>
  <c r="J668" i="145"/>
  <c r="H668" i="145"/>
  <c r="F668" i="145"/>
  <c r="D668" i="145"/>
  <c r="E668" i="145" s="1"/>
  <c r="B668" i="145"/>
  <c r="J667" i="145"/>
  <c r="H667" i="145"/>
  <c r="F667" i="145"/>
  <c r="D667" i="145"/>
  <c r="E667" i="145" s="1"/>
  <c r="B667" i="145"/>
  <c r="J666" i="145"/>
  <c r="H666" i="145"/>
  <c r="F666" i="145"/>
  <c r="D666" i="145"/>
  <c r="E666" i="145" s="1"/>
  <c r="B666" i="145"/>
  <c r="J665" i="145"/>
  <c r="H665" i="145"/>
  <c r="F665" i="145"/>
  <c r="D665" i="145"/>
  <c r="E665" i="145" s="1"/>
  <c r="B665" i="145"/>
  <c r="J664" i="145"/>
  <c r="H664" i="145"/>
  <c r="F664" i="145"/>
  <c r="D664" i="145"/>
  <c r="E664" i="145" s="1"/>
  <c r="B664" i="145"/>
  <c r="J663" i="145"/>
  <c r="H663" i="145"/>
  <c r="F663" i="145"/>
  <c r="D663" i="145"/>
  <c r="E663" i="145" s="1"/>
  <c r="B663" i="145"/>
  <c r="J662" i="145"/>
  <c r="H662" i="145"/>
  <c r="F662" i="145"/>
  <c r="D662" i="145"/>
  <c r="E662" i="145" s="1"/>
  <c r="B662" i="145"/>
  <c r="J661" i="145"/>
  <c r="H661" i="145"/>
  <c r="F661" i="145"/>
  <c r="D661" i="145"/>
  <c r="E661" i="145" s="1"/>
  <c r="B661" i="145"/>
  <c r="J660" i="145"/>
  <c r="H660" i="145"/>
  <c r="F660" i="145"/>
  <c r="D660" i="145"/>
  <c r="E660" i="145" s="1"/>
  <c r="B660" i="145"/>
  <c r="J659" i="145"/>
  <c r="H659" i="145"/>
  <c r="F659" i="145"/>
  <c r="D659" i="145"/>
  <c r="E659" i="145" s="1"/>
  <c r="B659" i="145"/>
  <c r="J658" i="145"/>
  <c r="H658" i="145"/>
  <c r="F658" i="145"/>
  <c r="D658" i="145"/>
  <c r="E658" i="145" s="1"/>
  <c r="B658" i="145"/>
  <c r="J657" i="145"/>
  <c r="H657" i="145"/>
  <c r="F657" i="145"/>
  <c r="D657" i="145"/>
  <c r="E657" i="145" s="1"/>
  <c r="B657" i="145"/>
  <c r="J656" i="145"/>
  <c r="H656" i="145"/>
  <c r="F656" i="145"/>
  <c r="D656" i="145"/>
  <c r="E656" i="145" s="1"/>
  <c r="B656" i="145"/>
  <c r="J655" i="145"/>
  <c r="H655" i="145"/>
  <c r="F655" i="145"/>
  <c r="D655" i="145"/>
  <c r="E655" i="145" s="1"/>
  <c r="B655" i="145"/>
  <c r="J654" i="145"/>
  <c r="H654" i="145"/>
  <c r="F654" i="145"/>
  <c r="D654" i="145"/>
  <c r="E654" i="145" s="1"/>
  <c r="B654" i="145"/>
  <c r="J653" i="145"/>
  <c r="H653" i="145"/>
  <c r="F653" i="145"/>
  <c r="D653" i="145"/>
  <c r="E653" i="145" s="1"/>
  <c r="B653" i="145"/>
  <c r="J652" i="145"/>
  <c r="H652" i="145"/>
  <c r="F652" i="145"/>
  <c r="D652" i="145"/>
  <c r="E652" i="145" s="1"/>
  <c r="B652" i="145"/>
  <c r="J651" i="145"/>
  <c r="H651" i="145"/>
  <c r="F651" i="145"/>
  <c r="D651" i="145"/>
  <c r="E651" i="145" s="1"/>
  <c r="B651" i="145"/>
  <c r="J650" i="145"/>
  <c r="H650" i="145"/>
  <c r="F650" i="145"/>
  <c r="D650" i="145"/>
  <c r="E650" i="145" s="1"/>
  <c r="B650" i="145"/>
  <c r="J649" i="145"/>
  <c r="H649" i="145"/>
  <c r="F649" i="145"/>
  <c r="D649" i="145"/>
  <c r="E649" i="145" s="1"/>
  <c r="B649" i="145"/>
  <c r="J648" i="145"/>
  <c r="H648" i="145"/>
  <c r="F648" i="145"/>
  <c r="D648" i="145"/>
  <c r="E648" i="145" s="1"/>
  <c r="B648" i="145"/>
  <c r="J647" i="145"/>
  <c r="H647" i="145"/>
  <c r="F647" i="145"/>
  <c r="D647" i="145"/>
  <c r="E647" i="145" s="1"/>
  <c r="B647" i="145"/>
  <c r="J646" i="145"/>
  <c r="H646" i="145"/>
  <c r="F646" i="145"/>
  <c r="D646" i="145"/>
  <c r="E646" i="145" s="1"/>
  <c r="B646" i="145"/>
  <c r="J645" i="145"/>
  <c r="H645" i="145"/>
  <c r="F645" i="145"/>
  <c r="D645" i="145"/>
  <c r="E645" i="145" s="1"/>
  <c r="B645" i="145"/>
  <c r="J644" i="145"/>
  <c r="H644" i="145"/>
  <c r="F644" i="145"/>
  <c r="D644" i="145"/>
  <c r="E644" i="145" s="1"/>
  <c r="B644" i="145"/>
  <c r="J643" i="145"/>
  <c r="H643" i="145"/>
  <c r="F643" i="145"/>
  <c r="D643" i="145"/>
  <c r="E643" i="145" s="1"/>
  <c r="B643" i="145"/>
  <c r="J642" i="145"/>
  <c r="H642" i="145"/>
  <c r="F642" i="145"/>
  <c r="D642" i="145"/>
  <c r="E642" i="145" s="1"/>
  <c r="B642" i="145"/>
  <c r="J641" i="145"/>
  <c r="H641" i="145"/>
  <c r="F641" i="145"/>
  <c r="D641" i="145"/>
  <c r="E641" i="145" s="1"/>
  <c r="B641" i="145"/>
  <c r="J640" i="145"/>
  <c r="H640" i="145"/>
  <c r="F640" i="145"/>
  <c r="D640" i="145"/>
  <c r="E640" i="145" s="1"/>
  <c r="B640" i="145"/>
  <c r="J639" i="145"/>
  <c r="H639" i="145"/>
  <c r="F639" i="145"/>
  <c r="D639" i="145"/>
  <c r="E639" i="145" s="1"/>
  <c r="B639" i="145"/>
  <c r="J638" i="145"/>
  <c r="H638" i="145"/>
  <c r="F638" i="145"/>
  <c r="D638" i="145"/>
  <c r="E638" i="145" s="1"/>
  <c r="B638" i="145"/>
  <c r="J637" i="145"/>
  <c r="H637" i="145"/>
  <c r="F637" i="145"/>
  <c r="D637" i="145"/>
  <c r="E637" i="145" s="1"/>
  <c r="B637" i="145"/>
  <c r="J636" i="145"/>
  <c r="H636" i="145"/>
  <c r="F636" i="145"/>
  <c r="D636" i="145"/>
  <c r="E636" i="145" s="1"/>
  <c r="B636" i="145"/>
  <c r="J635" i="145"/>
  <c r="H635" i="145"/>
  <c r="F635" i="145"/>
  <c r="D635" i="145"/>
  <c r="E635" i="145" s="1"/>
  <c r="B635" i="145"/>
  <c r="J634" i="145"/>
  <c r="H634" i="145"/>
  <c r="F634" i="145"/>
  <c r="D634" i="145"/>
  <c r="E634" i="145" s="1"/>
  <c r="B634" i="145"/>
  <c r="J633" i="145"/>
  <c r="H633" i="145"/>
  <c r="F633" i="145"/>
  <c r="D633" i="145"/>
  <c r="E633" i="145" s="1"/>
  <c r="B633" i="145"/>
  <c r="J632" i="145"/>
  <c r="H632" i="145"/>
  <c r="F632" i="145"/>
  <c r="D632" i="145"/>
  <c r="E632" i="145" s="1"/>
  <c r="B632" i="145"/>
  <c r="J631" i="145"/>
  <c r="H631" i="145"/>
  <c r="F631" i="145"/>
  <c r="D631" i="145"/>
  <c r="E631" i="145" s="1"/>
  <c r="B631" i="145"/>
  <c r="J630" i="145"/>
  <c r="H630" i="145"/>
  <c r="F630" i="145"/>
  <c r="D630" i="145"/>
  <c r="E630" i="145" s="1"/>
  <c r="B630" i="145"/>
  <c r="J629" i="145"/>
  <c r="H629" i="145"/>
  <c r="F629" i="145"/>
  <c r="D629" i="145"/>
  <c r="E629" i="145" s="1"/>
  <c r="B629" i="145"/>
  <c r="J628" i="145"/>
  <c r="H628" i="145"/>
  <c r="F628" i="145"/>
  <c r="D628" i="145"/>
  <c r="E628" i="145" s="1"/>
  <c r="B628" i="145"/>
  <c r="J627" i="145"/>
  <c r="H627" i="145"/>
  <c r="F627" i="145"/>
  <c r="D627" i="145"/>
  <c r="E627" i="145" s="1"/>
  <c r="B627" i="145"/>
  <c r="J626" i="145"/>
  <c r="H626" i="145"/>
  <c r="F626" i="145"/>
  <c r="D626" i="145"/>
  <c r="E626" i="145" s="1"/>
  <c r="B626" i="145"/>
  <c r="J625" i="145"/>
  <c r="H625" i="145"/>
  <c r="F625" i="145"/>
  <c r="D625" i="145"/>
  <c r="E625" i="145" s="1"/>
  <c r="B625" i="145"/>
  <c r="J624" i="145"/>
  <c r="H624" i="145"/>
  <c r="F624" i="145"/>
  <c r="D624" i="145"/>
  <c r="E624" i="145" s="1"/>
  <c r="B624" i="145"/>
  <c r="J623" i="145"/>
  <c r="H623" i="145"/>
  <c r="F623" i="145"/>
  <c r="D623" i="145"/>
  <c r="E623" i="145" s="1"/>
  <c r="B623" i="145"/>
  <c r="J622" i="145"/>
  <c r="H622" i="145"/>
  <c r="F622" i="145"/>
  <c r="D622" i="145"/>
  <c r="E622" i="145" s="1"/>
  <c r="B622" i="145"/>
  <c r="J621" i="145"/>
  <c r="H621" i="145"/>
  <c r="F621" i="145"/>
  <c r="D621" i="145"/>
  <c r="E621" i="145" s="1"/>
  <c r="B621" i="145"/>
  <c r="J620" i="145"/>
  <c r="H620" i="145"/>
  <c r="F620" i="145"/>
  <c r="D620" i="145"/>
  <c r="E620" i="145" s="1"/>
  <c r="B620" i="145"/>
  <c r="J619" i="145"/>
  <c r="H619" i="145"/>
  <c r="F619" i="145"/>
  <c r="D619" i="145"/>
  <c r="E619" i="145" s="1"/>
  <c r="B619" i="145"/>
  <c r="J618" i="145"/>
  <c r="H618" i="145"/>
  <c r="F618" i="145"/>
  <c r="D618" i="145"/>
  <c r="E618" i="145" s="1"/>
  <c r="B618" i="145"/>
  <c r="J617" i="145"/>
  <c r="H617" i="145"/>
  <c r="F617" i="145"/>
  <c r="D617" i="145"/>
  <c r="E617" i="145" s="1"/>
  <c r="B617" i="145"/>
  <c r="J616" i="145"/>
  <c r="H616" i="145"/>
  <c r="F616" i="145"/>
  <c r="D616" i="145"/>
  <c r="E616" i="145" s="1"/>
  <c r="B616" i="145"/>
  <c r="J615" i="145"/>
  <c r="H615" i="145"/>
  <c r="F615" i="145"/>
  <c r="D615" i="145"/>
  <c r="E615" i="145" s="1"/>
  <c r="B615" i="145"/>
  <c r="J614" i="145"/>
  <c r="H614" i="145"/>
  <c r="F614" i="145"/>
  <c r="D614" i="145"/>
  <c r="E614" i="145" s="1"/>
  <c r="B614" i="145"/>
  <c r="J613" i="145"/>
  <c r="H613" i="145"/>
  <c r="F613" i="145"/>
  <c r="D613" i="145"/>
  <c r="E613" i="145" s="1"/>
  <c r="B613" i="145"/>
  <c r="J612" i="145"/>
  <c r="H612" i="145"/>
  <c r="F612" i="145"/>
  <c r="D612" i="145"/>
  <c r="E612" i="145" s="1"/>
  <c r="B612" i="145"/>
  <c r="J611" i="145"/>
  <c r="H611" i="145"/>
  <c r="F611" i="145"/>
  <c r="D611" i="145"/>
  <c r="E611" i="145" s="1"/>
  <c r="B611" i="145"/>
  <c r="J610" i="145"/>
  <c r="H610" i="145"/>
  <c r="F610" i="145"/>
  <c r="D610" i="145"/>
  <c r="E610" i="145" s="1"/>
  <c r="B610" i="145"/>
  <c r="J609" i="145"/>
  <c r="H609" i="145"/>
  <c r="F609" i="145"/>
  <c r="D609" i="145"/>
  <c r="E609" i="145" s="1"/>
  <c r="B609" i="145"/>
  <c r="J608" i="145"/>
  <c r="H608" i="145"/>
  <c r="F608" i="145"/>
  <c r="D608" i="145"/>
  <c r="E608" i="145" s="1"/>
  <c r="B608" i="145"/>
  <c r="J607" i="145"/>
  <c r="H607" i="145"/>
  <c r="F607" i="145"/>
  <c r="D607" i="145"/>
  <c r="E607" i="145" s="1"/>
  <c r="B607" i="145"/>
  <c r="J606" i="145"/>
  <c r="H606" i="145"/>
  <c r="F606" i="145"/>
  <c r="D606" i="145"/>
  <c r="E606" i="145" s="1"/>
  <c r="B606" i="145"/>
  <c r="J605" i="145"/>
  <c r="H605" i="145"/>
  <c r="F605" i="145"/>
  <c r="D605" i="145"/>
  <c r="E605" i="145" s="1"/>
  <c r="B605" i="145"/>
  <c r="J604" i="145"/>
  <c r="H604" i="145"/>
  <c r="F604" i="145"/>
  <c r="D604" i="145"/>
  <c r="E604" i="145" s="1"/>
  <c r="B604" i="145"/>
  <c r="J603" i="145"/>
  <c r="H603" i="145"/>
  <c r="F603" i="145"/>
  <c r="D603" i="145"/>
  <c r="E603" i="145" s="1"/>
  <c r="B603" i="145"/>
  <c r="J602" i="145"/>
  <c r="H602" i="145"/>
  <c r="F602" i="145"/>
  <c r="D602" i="145"/>
  <c r="E602" i="145" s="1"/>
  <c r="B602" i="145"/>
  <c r="J601" i="145"/>
  <c r="H601" i="145"/>
  <c r="F601" i="145"/>
  <c r="D601" i="145"/>
  <c r="E601" i="145" s="1"/>
  <c r="B601" i="145"/>
  <c r="J600" i="145"/>
  <c r="H600" i="145"/>
  <c r="F600" i="145"/>
  <c r="D600" i="145"/>
  <c r="E600" i="145" s="1"/>
  <c r="B600" i="145"/>
  <c r="J599" i="145"/>
  <c r="H599" i="145"/>
  <c r="F599" i="145"/>
  <c r="D599" i="145"/>
  <c r="E599" i="145" s="1"/>
  <c r="B599" i="145"/>
  <c r="J598" i="145"/>
  <c r="H598" i="145"/>
  <c r="F598" i="145"/>
  <c r="D598" i="145"/>
  <c r="E598" i="145" s="1"/>
  <c r="B598" i="145"/>
  <c r="J597" i="145"/>
  <c r="H597" i="145"/>
  <c r="F597" i="145"/>
  <c r="D597" i="145"/>
  <c r="E597" i="145" s="1"/>
  <c r="B597" i="145"/>
  <c r="J596" i="145"/>
  <c r="H596" i="145"/>
  <c r="F596" i="145"/>
  <c r="D596" i="145"/>
  <c r="E596" i="145" s="1"/>
  <c r="B596" i="145"/>
  <c r="J595" i="145"/>
  <c r="H595" i="145"/>
  <c r="F595" i="145"/>
  <c r="D595" i="145"/>
  <c r="E595" i="145" s="1"/>
  <c r="B595" i="145"/>
  <c r="J594" i="145"/>
  <c r="H594" i="145"/>
  <c r="F594" i="145"/>
  <c r="D594" i="145"/>
  <c r="E594" i="145" s="1"/>
  <c r="B594" i="145"/>
  <c r="J593" i="145"/>
  <c r="H593" i="145"/>
  <c r="F593" i="145"/>
  <c r="D593" i="145"/>
  <c r="E593" i="145" s="1"/>
  <c r="B593" i="145"/>
  <c r="J592" i="145"/>
  <c r="H592" i="145"/>
  <c r="F592" i="145"/>
  <c r="D592" i="145"/>
  <c r="E592" i="145" s="1"/>
  <c r="B592" i="145"/>
  <c r="J591" i="145"/>
  <c r="H591" i="145"/>
  <c r="F591" i="145"/>
  <c r="D591" i="145"/>
  <c r="E591" i="145" s="1"/>
  <c r="B591" i="145"/>
  <c r="J590" i="145"/>
  <c r="H590" i="145"/>
  <c r="F590" i="145"/>
  <c r="D590" i="145"/>
  <c r="E590" i="145" s="1"/>
  <c r="B590" i="145"/>
  <c r="J589" i="145"/>
  <c r="H589" i="145"/>
  <c r="F589" i="145"/>
  <c r="D589" i="145"/>
  <c r="E589" i="145" s="1"/>
  <c r="B589" i="145"/>
  <c r="J588" i="145"/>
  <c r="H588" i="145"/>
  <c r="F588" i="145"/>
  <c r="D588" i="145"/>
  <c r="E588" i="145" s="1"/>
  <c r="B588" i="145"/>
  <c r="J587" i="145"/>
  <c r="H587" i="145"/>
  <c r="F587" i="145"/>
  <c r="D587" i="145"/>
  <c r="E587" i="145" s="1"/>
  <c r="B587" i="145"/>
  <c r="J586" i="145"/>
  <c r="H586" i="145"/>
  <c r="F586" i="145"/>
  <c r="D586" i="145"/>
  <c r="E586" i="145" s="1"/>
  <c r="B586" i="145"/>
  <c r="J585" i="145"/>
  <c r="H585" i="145"/>
  <c r="F585" i="145"/>
  <c r="D585" i="145"/>
  <c r="E585" i="145" s="1"/>
  <c r="B585" i="145"/>
  <c r="J584" i="145"/>
  <c r="H584" i="145"/>
  <c r="F584" i="145"/>
  <c r="D584" i="145"/>
  <c r="E584" i="145" s="1"/>
  <c r="B584" i="145"/>
  <c r="J583" i="145"/>
  <c r="H583" i="145"/>
  <c r="F583" i="145"/>
  <c r="D583" i="145"/>
  <c r="E583" i="145" s="1"/>
  <c r="B583" i="145"/>
  <c r="J582" i="145"/>
  <c r="H582" i="145"/>
  <c r="F582" i="145"/>
  <c r="D582" i="145"/>
  <c r="E582" i="145" s="1"/>
  <c r="B582" i="145"/>
  <c r="J581" i="145"/>
  <c r="H581" i="145"/>
  <c r="F581" i="145"/>
  <c r="D581" i="145"/>
  <c r="E581" i="145" s="1"/>
  <c r="B581" i="145"/>
  <c r="J580" i="145"/>
  <c r="H580" i="145"/>
  <c r="F580" i="145"/>
  <c r="D580" i="145"/>
  <c r="E580" i="145" s="1"/>
  <c r="B580" i="145"/>
  <c r="J579" i="145"/>
  <c r="H579" i="145"/>
  <c r="F579" i="145"/>
  <c r="D579" i="145"/>
  <c r="E579" i="145" s="1"/>
  <c r="B579" i="145"/>
  <c r="J578" i="145"/>
  <c r="H578" i="145"/>
  <c r="F578" i="145"/>
  <c r="D578" i="145"/>
  <c r="E578" i="145" s="1"/>
  <c r="B578" i="145"/>
  <c r="J577" i="145"/>
  <c r="H577" i="145"/>
  <c r="F577" i="145"/>
  <c r="D577" i="145"/>
  <c r="E577" i="145" s="1"/>
  <c r="B577" i="145"/>
  <c r="J576" i="145"/>
  <c r="H576" i="145"/>
  <c r="F576" i="145"/>
  <c r="D576" i="145"/>
  <c r="E576" i="145" s="1"/>
  <c r="B576" i="145"/>
  <c r="J575" i="145"/>
  <c r="H575" i="145"/>
  <c r="F575" i="145"/>
  <c r="D575" i="145"/>
  <c r="E575" i="145" s="1"/>
  <c r="B575" i="145"/>
  <c r="J574" i="145"/>
  <c r="H574" i="145"/>
  <c r="F574" i="145"/>
  <c r="D574" i="145"/>
  <c r="E574" i="145" s="1"/>
  <c r="B574" i="145"/>
  <c r="J573" i="145"/>
  <c r="H573" i="145"/>
  <c r="F573" i="145"/>
  <c r="D573" i="145"/>
  <c r="E573" i="145" s="1"/>
  <c r="B573" i="145"/>
  <c r="J572" i="145"/>
  <c r="H572" i="145"/>
  <c r="F572" i="145"/>
  <c r="D572" i="145"/>
  <c r="E572" i="145" s="1"/>
  <c r="B572" i="145"/>
  <c r="J571" i="145"/>
  <c r="H571" i="145"/>
  <c r="F571" i="145"/>
  <c r="D571" i="145"/>
  <c r="E571" i="145" s="1"/>
  <c r="B571" i="145"/>
  <c r="J570" i="145"/>
  <c r="H570" i="145"/>
  <c r="F570" i="145"/>
  <c r="D570" i="145"/>
  <c r="E570" i="145" s="1"/>
  <c r="B570" i="145"/>
  <c r="J569" i="145"/>
  <c r="H569" i="145"/>
  <c r="F569" i="145"/>
  <c r="D569" i="145"/>
  <c r="E569" i="145" s="1"/>
  <c r="B569" i="145"/>
  <c r="J568" i="145"/>
  <c r="H568" i="145"/>
  <c r="F568" i="145"/>
  <c r="D568" i="145"/>
  <c r="E568" i="145" s="1"/>
  <c r="B568" i="145"/>
  <c r="J567" i="145"/>
  <c r="H567" i="145"/>
  <c r="F567" i="145"/>
  <c r="D567" i="145"/>
  <c r="E567" i="145" s="1"/>
  <c r="B567" i="145"/>
  <c r="J566" i="145"/>
  <c r="H566" i="145"/>
  <c r="F566" i="145"/>
  <c r="D566" i="145"/>
  <c r="E566" i="145" s="1"/>
  <c r="B566" i="145"/>
  <c r="J565" i="145"/>
  <c r="H565" i="145"/>
  <c r="F565" i="145"/>
  <c r="D565" i="145"/>
  <c r="E565" i="145" s="1"/>
  <c r="B565" i="145"/>
  <c r="J564" i="145"/>
  <c r="H564" i="145"/>
  <c r="F564" i="145"/>
  <c r="D564" i="145"/>
  <c r="E564" i="145" s="1"/>
  <c r="B564" i="145"/>
  <c r="J563" i="145"/>
  <c r="H563" i="145"/>
  <c r="F563" i="145"/>
  <c r="D563" i="145"/>
  <c r="E563" i="145" s="1"/>
  <c r="B563" i="145"/>
  <c r="J562" i="145"/>
  <c r="H562" i="145"/>
  <c r="F562" i="145"/>
  <c r="D562" i="145"/>
  <c r="E562" i="145" s="1"/>
  <c r="B562" i="145"/>
  <c r="J561" i="145"/>
  <c r="H561" i="145"/>
  <c r="F561" i="145"/>
  <c r="D561" i="145"/>
  <c r="E561" i="145" s="1"/>
  <c r="B561" i="145"/>
  <c r="J560" i="145"/>
  <c r="H560" i="145"/>
  <c r="F560" i="145"/>
  <c r="D560" i="145"/>
  <c r="E560" i="145" s="1"/>
  <c r="B560" i="145"/>
  <c r="J559" i="145"/>
  <c r="H559" i="145"/>
  <c r="F559" i="145"/>
  <c r="D559" i="145"/>
  <c r="E559" i="145" s="1"/>
  <c r="B559" i="145"/>
  <c r="J558" i="145"/>
  <c r="H558" i="145"/>
  <c r="F558" i="145"/>
  <c r="D558" i="145"/>
  <c r="E558" i="145" s="1"/>
  <c r="B558" i="145"/>
  <c r="J557" i="145"/>
  <c r="H557" i="145"/>
  <c r="F557" i="145"/>
  <c r="D557" i="145"/>
  <c r="E557" i="145" s="1"/>
  <c r="B557" i="145"/>
  <c r="J556" i="145"/>
  <c r="H556" i="145"/>
  <c r="F556" i="145"/>
  <c r="D556" i="145"/>
  <c r="E556" i="145" s="1"/>
  <c r="B556" i="145"/>
  <c r="J555" i="145"/>
  <c r="H555" i="145"/>
  <c r="F555" i="145"/>
  <c r="D555" i="145"/>
  <c r="E555" i="145" s="1"/>
  <c r="B555" i="145"/>
  <c r="J554" i="145"/>
  <c r="H554" i="145"/>
  <c r="F554" i="145"/>
  <c r="D554" i="145"/>
  <c r="E554" i="145" s="1"/>
  <c r="B554" i="145"/>
  <c r="J553" i="145"/>
  <c r="H553" i="145"/>
  <c r="F553" i="145"/>
  <c r="D553" i="145"/>
  <c r="E553" i="145" s="1"/>
  <c r="B553" i="145"/>
  <c r="J552" i="145"/>
  <c r="H552" i="145"/>
  <c r="F552" i="145"/>
  <c r="D552" i="145"/>
  <c r="E552" i="145" s="1"/>
  <c r="B552" i="145"/>
  <c r="J551" i="145"/>
  <c r="H551" i="145"/>
  <c r="F551" i="145"/>
  <c r="D551" i="145"/>
  <c r="E551" i="145" s="1"/>
  <c r="B551" i="145"/>
  <c r="J550" i="145"/>
  <c r="H550" i="145"/>
  <c r="F550" i="145"/>
  <c r="D550" i="145"/>
  <c r="E550" i="145" s="1"/>
  <c r="B550" i="145"/>
  <c r="J549" i="145"/>
  <c r="H549" i="145"/>
  <c r="F549" i="145"/>
  <c r="D549" i="145"/>
  <c r="E549" i="145" s="1"/>
  <c r="B549" i="145"/>
  <c r="J548" i="145"/>
  <c r="H548" i="145"/>
  <c r="F548" i="145"/>
  <c r="D548" i="145"/>
  <c r="E548" i="145" s="1"/>
  <c r="B548" i="145"/>
  <c r="J547" i="145"/>
  <c r="H547" i="145"/>
  <c r="F547" i="145"/>
  <c r="D547" i="145"/>
  <c r="E547" i="145" s="1"/>
  <c r="B547" i="145"/>
  <c r="J546" i="145"/>
  <c r="H546" i="145"/>
  <c r="F546" i="145"/>
  <c r="D546" i="145"/>
  <c r="E546" i="145" s="1"/>
  <c r="B546" i="145"/>
  <c r="J545" i="145"/>
  <c r="H545" i="145"/>
  <c r="F545" i="145"/>
  <c r="D545" i="145"/>
  <c r="E545" i="145" s="1"/>
  <c r="B545" i="145"/>
  <c r="J544" i="145"/>
  <c r="H544" i="145"/>
  <c r="F544" i="145"/>
  <c r="D544" i="145"/>
  <c r="E544" i="145" s="1"/>
  <c r="B544" i="145"/>
  <c r="J543" i="145"/>
  <c r="H543" i="145"/>
  <c r="F543" i="145"/>
  <c r="D543" i="145"/>
  <c r="E543" i="145" s="1"/>
  <c r="B543" i="145"/>
  <c r="J542" i="145"/>
  <c r="H542" i="145"/>
  <c r="F542" i="145"/>
  <c r="D542" i="145"/>
  <c r="E542" i="145" s="1"/>
  <c r="B542" i="145"/>
  <c r="J541" i="145"/>
  <c r="H541" i="145"/>
  <c r="F541" i="145"/>
  <c r="D541" i="145"/>
  <c r="E541" i="145" s="1"/>
  <c r="B541" i="145"/>
  <c r="J540" i="145"/>
  <c r="H540" i="145"/>
  <c r="F540" i="145"/>
  <c r="D540" i="145"/>
  <c r="E540" i="145" s="1"/>
  <c r="B540" i="145"/>
  <c r="J539" i="145"/>
  <c r="H539" i="145"/>
  <c r="F539" i="145"/>
  <c r="D539" i="145"/>
  <c r="E539" i="145" s="1"/>
  <c r="B539" i="145"/>
  <c r="J538" i="145"/>
  <c r="H538" i="145"/>
  <c r="F538" i="145"/>
  <c r="D538" i="145"/>
  <c r="E538" i="145" s="1"/>
  <c r="B538" i="145"/>
  <c r="J537" i="145"/>
  <c r="H537" i="145"/>
  <c r="F537" i="145"/>
  <c r="D537" i="145"/>
  <c r="E537" i="145" s="1"/>
  <c r="B537" i="145"/>
  <c r="J536" i="145"/>
  <c r="H536" i="145"/>
  <c r="F536" i="145"/>
  <c r="D536" i="145"/>
  <c r="E536" i="145" s="1"/>
  <c r="B536" i="145"/>
  <c r="J535" i="145"/>
  <c r="H535" i="145"/>
  <c r="F535" i="145"/>
  <c r="D535" i="145"/>
  <c r="E535" i="145" s="1"/>
  <c r="B535" i="145"/>
  <c r="J534" i="145"/>
  <c r="H534" i="145"/>
  <c r="F534" i="145"/>
  <c r="D534" i="145"/>
  <c r="E534" i="145" s="1"/>
  <c r="B534" i="145"/>
  <c r="J533" i="145"/>
  <c r="H533" i="145"/>
  <c r="F533" i="145"/>
  <c r="D533" i="145"/>
  <c r="E533" i="145" s="1"/>
  <c r="B533" i="145"/>
  <c r="J532" i="145"/>
  <c r="H532" i="145"/>
  <c r="F532" i="145"/>
  <c r="D532" i="145"/>
  <c r="E532" i="145" s="1"/>
  <c r="B532" i="145"/>
  <c r="J531" i="145"/>
  <c r="H531" i="145"/>
  <c r="F531" i="145"/>
  <c r="D531" i="145"/>
  <c r="E531" i="145" s="1"/>
  <c r="B531" i="145"/>
  <c r="J530" i="145"/>
  <c r="H530" i="145"/>
  <c r="F530" i="145"/>
  <c r="D530" i="145"/>
  <c r="E530" i="145" s="1"/>
  <c r="B530" i="145"/>
  <c r="J529" i="145"/>
  <c r="H529" i="145"/>
  <c r="F529" i="145"/>
  <c r="D529" i="145"/>
  <c r="E529" i="145" s="1"/>
  <c r="B529" i="145"/>
  <c r="J528" i="145"/>
  <c r="H528" i="145"/>
  <c r="F528" i="145"/>
  <c r="D528" i="145"/>
  <c r="E528" i="145" s="1"/>
  <c r="B528" i="145"/>
  <c r="J527" i="145"/>
  <c r="H527" i="145"/>
  <c r="F527" i="145"/>
  <c r="D527" i="145"/>
  <c r="E527" i="145" s="1"/>
  <c r="B527" i="145"/>
  <c r="J526" i="145"/>
  <c r="H526" i="145"/>
  <c r="F526" i="145"/>
  <c r="D526" i="145"/>
  <c r="E526" i="145" s="1"/>
  <c r="B526" i="145"/>
  <c r="J525" i="145"/>
  <c r="H525" i="145"/>
  <c r="F525" i="145"/>
  <c r="D525" i="145"/>
  <c r="E525" i="145" s="1"/>
  <c r="B525" i="145"/>
  <c r="J524" i="145"/>
  <c r="H524" i="145"/>
  <c r="F524" i="145"/>
  <c r="D524" i="145"/>
  <c r="E524" i="145" s="1"/>
  <c r="B524" i="145"/>
  <c r="J523" i="145"/>
  <c r="H523" i="145"/>
  <c r="F523" i="145"/>
  <c r="D523" i="145"/>
  <c r="E523" i="145" s="1"/>
  <c r="B523" i="145"/>
  <c r="J522" i="145"/>
  <c r="H522" i="145"/>
  <c r="F522" i="145"/>
  <c r="D522" i="145"/>
  <c r="E522" i="145" s="1"/>
  <c r="B522" i="145"/>
  <c r="J521" i="145"/>
  <c r="H521" i="145"/>
  <c r="F521" i="145"/>
  <c r="D521" i="145"/>
  <c r="E521" i="145" s="1"/>
  <c r="B521" i="145"/>
  <c r="J520" i="145"/>
  <c r="H520" i="145"/>
  <c r="F520" i="145"/>
  <c r="D520" i="145"/>
  <c r="E520" i="145" s="1"/>
  <c r="B520" i="145"/>
  <c r="J519" i="145"/>
  <c r="H519" i="145"/>
  <c r="F519" i="145"/>
  <c r="D519" i="145"/>
  <c r="E519" i="145" s="1"/>
  <c r="B519" i="145"/>
  <c r="J518" i="145"/>
  <c r="H518" i="145"/>
  <c r="F518" i="145"/>
  <c r="D518" i="145"/>
  <c r="E518" i="145" s="1"/>
  <c r="B518" i="145"/>
  <c r="J517" i="145"/>
  <c r="H517" i="145"/>
  <c r="F517" i="145"/>
  <c r="D517" i="145"/>
  <c r="E517" i="145" s="1"/>
  <c r="B517" i="145"/>
  <c r="J516" i="145"/>
  <c r="H516" i="145"/>
  <c r="F516" i="145"/>
  <c r="D516" i="145"/>
  <c r="E516" i="145" s="1"/>
  <c r="B516" i="145"/>
  <c r="J515" i="145"/>
  <c r="H515" i="145"/>
  <c r="F515" i="145"/>
  <c r="D515" i="145"/>
  <c r="E515" i="145" s="1"/>
  <c r="B515" i="145"/>
  <c r="J514" i="145"/>
  <c r="H514" i="145"/>
  <c r="F514" i="145"/>
  <c r="D514" i="145"/>
  <c r="E514" i="145" s="1"/>
  <c r="B514" i="145"/>
  <c r="J513" i="145"/>
  <c r="H513" i="145"/>
  <c r="F513" i="145"/>
  <c r="D513" i="145"/>
  <c r="E513" i="145" s="1"/>
  <c r="B513" i="145"/>
  <c r="J512" i="145"/>
  <c r="H512" i="145"/>
  <c r="F512" i="145"/>
  <c r="D512" i="145"/>
  <c r="E512" i="145" s="1"/>
  <c r="B512" i="145"/>
  <c r="J511" i="145"/>
  <c r="H511" i="145"/>
  <c r="F511" i="145"/>
  <c r="D511" i="145"/>
  <c r="E511" i="145" s="1"/>
  <c r="B511" i="145"/>
  <c r="J510" i="145"/>
  <c r="H510" i="145"/>
  <c r="F510" i="145"/>
  <c r="D510" i="145"/>
  <c r="E510" i="145" s="1"/>
  <c r="B510" i="145"/>
  <c r="J509" i="145"/>
  <c r="H509" i="145"/>
  <c r="F509" i="145"/>
  <c r="D509" i="145"/>
  <c r="E509" i="145" s="1"/>
  <c r="B509" i="145"/>
  <c r="J508" i="145"/>
  <c r="H508" i="145"/>
  <c r="F508" i="145"/>
  <c r="D508" i="145"/>
  <c r="E508" i="145" s="1"/>
  <c r="B508" i="145"/>
  <c r="J507" i="145"/>
  <c r="H507" i="145"/>
  <c r="F507" i="145"/>
  <c r="D507" i="145"/>
  <c r="E507" i="145" s="1"/>
  <c r="B507" i="145"/>
  <c r="J506" i="145"/>
  <c r="H506" i="145"/>
  <c r="F506" i="145"/>
  <c r="D506" i="145"/>
  <c r="E506" i="145" s="1"/>
  <c r="B506" i="145"/>
  <c r="J505" i="145"/>
  <c r="H505" i="145"/>
  <c r="F505" i="145"/>
  <c r="D505" i="145"/>
  <c r="E505" i="145" s="1"/>
  <c r="B505" i="145"/>
  <c r="J504" i="145"/>
  <c r="H504" i="145"/>
  <c r="F504" i="145"/>
  <c r="D504" i="145"/>
  <c r="E504" i="145" s="1"/>
  <c r="B504" i="145"/>
  <c r="J503" i="145"/>
  <c r="H503" i="145"/>
  <c r="F503" i="145"/>
  <c r="D503" i="145"/>
  <c r="E503" i="145" s="1"/>
  <c r="B503" i="145"/>
  <c r="J502" i="145"/>
  <c r="H502" i="145"/>
  <c r="F502" i="145"/>
  <c r="D502" i="145"/>
  <c r="E502" i="145" s="1"/>
  <c r="B502" i="145"/>
  <c r="J501" i="145"/>
  <c r="H501" i="145"/>
  <c r="F501" i="145"/>
  <c r="D501" i="145"/>
  <c r="E501" i="145" s="1"/>
  <c r="B501" i="145"/>
  <c r="J500" i="145"/>
  <c r="H500" i="145"/>
  <c r="F500" i="145"/>
  <c r="D500" i="145"/>
  <c r="E500" i="145" s="1"/>
  <c r="B500" i="145"/>
  <c r="J499" i="145"/>
  <c r="H499" i="145"/>
  <c r="F499" i="145"/>
  <c r="D499" i="145"/>
  <c r="E499" i="145" s="1"/>
  <c r="B499" i="145"/>
  <c r="J498" i="145"/>
  <c r="H498" i="145"/>
  <c r="F498" i="145"/>
  <c r="D498" i="145"/>
  <c r="E498" i="145" s="1"/>
  <c r="B498" i="145"/>
  <c r="J497" i="145"/>
  <c r="H497" i="145"/>
  <c r="F497" i="145"/>
  <c r="D497" i="145"/>
  <c r="E497" i="145" s="1"/>
  <c r="B497" i="145"/>
  <c r="J496" i="145"/>
  <c r="H496" i="145"/>
  <c r="F496" i="145"/>
  <c r="D496" i="145"/>
  <c r="E496" i="145" s="1"/>
  <c r="B496" i="145"/>
  <c r="J495" i="145"/>
  <c r="H495" i="145"/>
  <c r="F495" i="145"/>
  <c r="D495" i="145"/>
  <c r="E495" i="145" s="1"/>
  <c r="B495" i="145"/>
  <c r="J494" i="145"/>
  <c r="H494" i="145"/>
  <c r="F494" i="145"/>
  <c r="D494" i="145"/>
  <c r="E494" i="145" s="1"/>
  <c r="B494" i="145"/>
  <c r="J493" i="145"/>
  <c r="H493" i="145"/>
  <c r="F493" i="145"/>
  <c r="D493" i="145"/>
  <c r="E493" i="145" s="1"/>
  <c r="B493" i="145"/>
  <c r="J492" i="145"/>
  <c r="H492" i="145"/>
  <c r="F492" i="145"/>
  <c r="D492" i="145"/>
  <c r="E492" i="145" s="1"/>
  <c r="B492" i="145"/>
  <c r="J491" i="145"/>
  <c r="H491" i="145"/>
  <c r="F491" i="145"/>
  <c r="D491" i="145"/>
  <c r="E491" i="145" s="1"/>
  <c r="B491" i="145"/>
  <c r="J490" i="145"/>
  <c r="H490" i="145"/>
  <c r="F490" i="145"/>
  <c r="D490" i="145"/>
  <c r="E490" i="145" s="1"/>
  <c r="B490" i="145"/>
  <c r="J489" i="145"/>
  <c r="H489" i="145"/>
  <c r="F489" i="145"/>
  <c r="D489" i="145"/>
  <c r="E489" i="145" s="1"/>
  <c r="B489" i="145"/>
  <c r="J488" i="145"/>
  <c r="H488" i="145"/>
  <c r="F488" i="145"/>
  <c r="D488" i="145"/>
  <c r="E488" i="145" s="1"/>
  <c r="B488" i="145"/>
  <c r="J487" i="145"/>
  <c r="H487" i="145"/>
  <c r="F487" i="145"/>
  <c r="D487" i="145"/>
  <c r="E487" i="145" s="1"/>
  <c r="B487" i="145"/>
  <c r="J486" i="145"/>
  <c r="H486" i="145"/>
  <c r="F486" i="145"/>
  <c r="D486" i="145"/>
  <c r="E486" i="145" s="1"/>
  <c r="B486" i="145"/>
  <c r="J485" i="145"/>
  <c r="H485" i="145"/>
  <c r="F485" i="145"/>
  <c r="D485" i="145"/>
  <c r="E485" i="145" s="1"/>
  <c r="B485" i="145"/>
  <c r="J484" i="145"/>
  <c r="H484" i="145"/>
  <c r="F484" i="145"/>
  <c r="D484" i="145"/>
  <c r="E484" i="145" s="1"/>
  <c r="B484" i="145"/>
  <c r="J483" i="145"/>
  <c r="H483" i="145"/>
  <c r="F483" i="145"/>
  <c r="D483" i="145"/>
  <c r="E483" i="145" s="1"/>
  <c r="B483" i="145"/>
  <c r="J482" i="145"/>
  <c r="H482" i="145"/>
  <c r="F482" i="145"/>
  <c r="D482" i="145"/>
  <c r="E482" i="145" s="1"/>
  <c r="B482" i="145"/>
  <c r="J481" i="145"/>
  <c r="H481" i="145"/>
  <c r="F481" i="145"/>
  <c r="D481" i="145"/>
  <c r="E481" i="145" s="1"/>
  <c r="B481" i="145"/>
  <c r="J480" i="145"/>
  <c r="H480" i="145"/>
  <c r="F480" i="145"/>
  <c r="D480" i="145"/>
  <c r="E480" i="145" s="1"/>
  <c r="B480" i="145"/>
  <c r="J479" i="145"/>
  <c r="H479" i="145"/>
  <c r="F479" i="145"/>
  <c r="D479" i="145"/>
  <c r="E479" i="145" s="1"/>
  <c r="B479" i="145"/>
  <c r="J478" i="145"/>
  <c r="H478" i="145"/>
  <c r="F478" i="145"/>
  <c r="D478" i="145"/>
  <c r="E478" i="145" s="1"/>
  <c r="B478" i="145"/>
  <c r="J477" i="145"/>
  <c r="H477" i="145"/>
  <c r="F477" i="145"/>
  <c r="D477" i="145"/>
  <c r="E477" i="145" s="1"/>
  <c r="B477" i="145"/>
  <c r="J476" i="145"/>
  <c r="H476" i="145"/>
  <c r="F476" i="145"/>
  <c r="D476" i="145"/>
  <c r="E476" i="145" s="1"/>
  <c r="B476" i="145"/>
  <c r="J475" i="145"/>
  <c r="H475" i="145"/>
  <c r="F475" i="145"/>
  <c r="D475" i="145"/>
  <c r="E475" i="145" s="1"/>
  <c r="B475" i="145"/>
  <c r="J474" i="145"/>
  <c r="H474" i="145"/>
  <c r="F474" i="145"/>
  <c r="D474" i="145"/>
  <c r="E474" i="145" s="1"/>
  <c r="B474" i="145"/>
  <c r="J473" i="145"/>
  <c r="H473" i="145"/>
  <c r="F473" i="145"/>
  <c r="D473" i="145"/>
  <c r="E473" i="145" s="1"/>
  <c r="B473" i="145"/>
  <c r="J472" i="145"/>
  <c r="H472" i="145"/>
  <c r="F472" i="145"/>
  <c r="D472" i="145"/>
  <c r="E472" i="145" s="1"/>
  <c r="B472" i="145"/>
  <c r="J471" i="145"/>
  <c r="H471" i="145"/>
  <c r="F471" i="145"/>
  <c r="D471" i="145"/>
  <c r="E471" i="145" s="1"/>
  <c r="B471" i="145"/>
  <c r="J470" i="145"/>
  <c r="H470" i="145"/>
  <c r="F470" i="145"/>
  <c r="D470" i="145"/>
  <c r="E470" i="145" s="1"/>
  <c r="B470" i="145"/>
  <c r="J469" i="145"/>
  <c r="H469" i="145"/>
  <c r="F469" i="145"/>
  <c r="D469" i="145"/>
  <c r="E469" i="145" s="1"/>
  <c r="B469" i="145"/>
  <c r="J468" i="145"/>
  <c r="H468" i="145"/>
  <c r="F468" i="145"/>
  <c r="D468" i="145"/>
  <c r="E468" i="145" s="1"/>
  <c r="B468" i="145"/>
  <c r="J467" i="145"/>
  <c r="H467" i="145"/>
  <c r="F467" i="145"/>
  <c r="D467" i="145"/>
  <c r="E467" i="145" s="1"/>
  <c r="B467" i="145"/>
  <c r="J466" i="145"/>
  <c r="H466" i="145"/>
  <c r="F466" i="145"/>
  <c r="D466" i="145"/>
  <c r="E466" i="145" s="1"/>
  <c r="B466" i="145"/>
  <c r="J465" i="145"/>
  <c r="H465" i="145"/>
  <c r="F465" i="145"/>
  <c r="D465" i="145"/>
  <c r="E465" i="145" s="1"/>
  <c r="B465" i="145"/>
  <c r="J464" i="145"/>
  <c r="H464" i="145"/>
  <c r="F464" i="145"/>
  <c r="D464" i="145"/>
  <c r="E464" i="145" s="1"/>
  <c r="B464" i="145"/>
  <c r="J463" i="145"/>
  <c r="H463" i="145"/>
  <c r="F463" i="145"/>
  <c r="D463" i="145"/>
  <c r="E463" i="145" s="1"/>
  <c r="B463" i="145"/>
  <c r="J462" i="145"/>
  <c r="H462" i="145"/>
  <c r="F462" i="145"/>
  <c r="D462" i="145"/>
  <c r="E462" i="145" s="1"/>
  <c r="B462" i="145"/>
  <c r="J461" i="145"/>
  <c r="H461" i="145"/>
  <c r="F461" i="145"/>
  <c r="D461" i="145"/>
  <c r="E461" i="145" s="1"/>
  <c r="B461" i="145"/>
  <c r="J460" i="145"/>
  <c r="H460" i="145"/>
  <c r="F460" i="145"/>
  <c r="D460" i="145"/>
  <c r="E460" i="145" s="1"/>
  <c r="B460" i="145"/>
  <c r="J459" i="145"/>
  <c r="H459" i="145"/>
  <c r="F459" i="145"/>
  <c r="D459" i="145"/>
  <c r="E459" i="145" s="1"/>
  <c r="B459" i="145"/>
  <c r="J458" i="145"/>
  <c r="H458" i="145"/>
  <c r="F458" i="145"/>
  <c r="D458" i="145"/>
  <c r="E458" i="145" s="1"/>
  <c r="B458" i="145"/>
  <c r="J457" i="145"/>
  <c r="H457" i="145"/>
  <c r="F457" i="145"/>
  <c r="D457" i="145"/>
  <c r="E457" i="145" s="1"/>
  <c r="B457" i="145"/>
  <c r="J456" i="145"/>
  <c r="H456" i="145"/>
  <c r="F456" i="145"/>
  <c r="D456" i="145"/>
  <c r="E456" i="145" s="1"/>
  <c r="B456" i="145"/>
  <c r="J455" i="145"/>
  <c r="H455" i="145"/>
  <c r="F455" i="145"/>
  <c r="D455" i="145"/>
  <c r="E455" i="145" s="1"/>
  <c r="B455" i="145"/>
  <c r="J454" i="145"/>
  <c r="H454" i="145"/>
  <c r="F454" i="145"/>
  <c r="D454" i="145"/>
  <c r="E454" i="145" s="1"/>
  <c r="B454" i="145"/>
  <c r="J453" i="145"/>
  <c r="H453" i="145"/>
  <c r="F453" i="145"/>
  <c r="D453" i="145"/>
  <c r="E453" i="145" s="1"/>
  <c r="B453" i="145"/>
  <c r="J452" i="145"/>
  <c r="H452" i="145"/>
  <c r="F452" i="145"/>
  <c r="D452" i="145"/>
  <c r="E452" i="145" s="1"/>
  <c r="B452" i="145"/>
  <c r="J451" i="145"/>
  <c r="H451" i="145"/>
  <c r="F451" i="145"/>
  <c r="D451" i="145"/>
  <c r="E451" i="145" s="1"/>
  <c r="B451" i="145"/>
  <c r="J450" i="145"/>
  <c r="H450" i="145"/>
  <c r="F450" i="145"/>
  <c r="D450" i="145"/>
  <c r="E450" i="145" s="1"/>
  <c r="B450" i="145"/>
  <c r="J449" i="145"/>
  <c r="H449" i="145"/>
  <c r="F449" i="145"/>
  <c r="D449" i="145"/>
  <c r="E449" i="145" s="1"/>
  <c r="B449" i="145"/>
  <c r="J448" i="145"/>
  <c r="H448" i="145"/>
  <c r="F448" i="145"/>
  <c r="D448" i="145"/>
  <c r="E448" i="145" s="1"/>
  <c r="B448" i="145"/>
  <c r="J447" i="145"/>
  <c r="H447" i="145"/>
  <c r="F447" i="145"/>
  <c r="D447" i="145"/>
  <c r="E447" i="145" s="1"/>
  <c r="B447" i="145"/>
  <c r="J446" i="145"/>
  <c r="H446" i="145"/>
  <c r="F446" i="145"/>
  <c r="D446" i="145"/>
  <c r="E446" i="145" s="1"/>
  <c r="B446" i="145"/>
  <c r="J445" i="145"/>
  <c r="H445" i="145"/>
  <c r="F445" i="145"/>
  <c r="D445" i="145"/>
  <c r="E445" i="145" s="1"/>
  <c r="B445" i="145"/>
  <c r="J444" i="145"/>
  <c r="H444" i="145"/>
  <c r="F444" i="145"/>
  <c r="D444" i="145"/>
  <c r="E444" i="145" s="1"/>
  <c r="B444" i="145"/>
  <c r="J443" i="145"/>
  <c r="H443" i="145"/>
  <c r="F443" i="145"/>
  <c r="D443" i="145"/>
  <c r="E443" i="145" s="1"/>
  <c r="B443" i="145"/>
  <c r="J442" i="145"/>
  <c r="H442" i="145"/>
  <c r="F442" i="145"/>
  <c r="D442" i="145"/>
  <c r="E442" i="145" s="1"/>
  <c r="B442" i="145"/>
  <c r="J441" i="145"/>
  <c r="H441" i="145"/>
  <c r="F441" i="145"/>
  <c r="D441" i="145"/>
  <c r="E441" i="145" s="1"/>
  <c r="B441" i="145"/>
  <c r="J440" i="145"/>
  <c r="H440" i="145"/>
  <c r="F440" i="145"/>
  <c r="D440" i="145"/>
  <c r="E440" i="145" s="1"/>
  <c r="B440" i="145"/>
  <c r="J439" i="145"/>
  <c r="H439" i="145"/>
  <c r="F439" i="145"/>
  <c r="D439" i="145"/>
  <c r="E439" i="145" s="1"/>
  <c r="B439" i="145"/>
  <c r="J438" i="145"/>
  <c r="H438" i="145"/>
  <c r="F438" i="145"/>
  <c r="D438" i="145"/>
  <c r="E438" i="145" s="1"/>
  <c r="B438" i="145"/>
  <c r="J437" i="145"/>
  <c r="H437" i="145"/>
  <c r="F437" i="145"/>
  <c r="D437" i="145"/>
  <c r="E437" i="145" s="1"/>
  <c r="B437" i="145"/>
  <c r="J436" i="145"/>
  <c r="H436" i="145"/>
  <c r="F436" i="145"/>
  <c r="D436" i="145"/>
  <c r="E436" i="145" s="1"/>
  <c r="B436" i="145"/>
  <c r="J435" i="145"/>
  <c r="H435" i="145"/>
  <c r="F435" i="145"/>
  <c r="D435" i="145"/>
  <c r="E435" i="145" s="1"/>
  <c r="B435" i="145"/>
  <c r="J434" i="145"/>
  <c r="H434" i="145"/>
  <c r="F434" i="145"/>
  <c r="D434" i="145"/>
  <c r="E434" i="145" s="1"/>
  <c r="B434" i="145"/>
  <c r="J433" i="145"/>
  <c r="H433" i="145"/>
  <c r="F433" i="145"/>
  <c r="D433" i="145"/>
  <c r="E433" i="145" s="1"/>
  <c r="B433" i="145"/>
  <c r="J432" i="145"/>
  <c r="H432" i="145"/>
  <c r="F432" i="145"/>
  <c r="D432" i="145"/>
  <c r="E432" i="145" s="1"/>
  <c r="B432" i="145"/>
  <c r="J431" i="145"/>
  <c r="H431" i="145"/>
  <c r="F431" i="145"/>
  <c r="D431" i="145"/>
  <c r="E431" i="145" s="1"/>
  <c r="B431" i="145"/>
  <c r="J430" i="145"/>
  <c r="H430" i="145"/>
  <c r="F430" i="145"/>
  <c r="D430" i="145"/>
  <c r="E430" i="145" s="1"/>
  <c r="B430" i="145"/>
  <c r="J429" i="145"/>
  <c r="H429" i="145"/>
  <c r="F429" i="145"/>
  <c r="D429" i="145"/>
  <c r="E429" i="145" s="1"/>
  <c r="B429" i="145"/>
  <c r="J428" i="145"/>
  <c r="H428" i="145"/>
  <c r="F428" i="145"/>
  <c r="D428" i="145"/>
  <c r="E428" i="145" s="1"/>
  <c r="B428" i="145"/>
  <c r="J427" i="145"/>
  <c r="H427" i="145"/>
  <c r="F427" i="145"/>
  <c r="D427" i="145"/>
  <c r="E427" i="145" s="1"/>
  <c r="B427" i="145"/>
  <c r="J426" i="145"/>
  <c r="H426" i="145"/>
  <c r="F426" i="145"/>
  <c r="D426" i="145"/>
  <c r="E426" i="145" s="1"/>
  <c r="B426" i="145"/>
  <c r="J425" i="145"/>
  <c r="H425" i="145"/>
  <c r="F425" i="145"/>
  <c r="D425" i="145"/>
  <c r="E425" i="145" s="1"/>
  <c r="B425" i="145"/>
  <c r="J424" i="145"/>
  <c r="H424" i="145"/>
  <c r="F424" i="145"/>
  <c r="D424" i="145"/>
  <c r="E424" i="145" s="1"/>
  <c r="B424" i="145"/>
  <c r="J423" i="145"/>
  <c r="H423" i="145"/>
  <c r="F423" i="145"/>
  <c r="D423" i="145"/>
  <c r="E423" i="145" s="1"/>
  <c r="B423" i="145"/>
  <c r="J422" i="145"/>
  <c r="H422" i="145"/>
  <c r="F422" i="145"/>
  <c r="D422" i="145"/>
  <c r="E422" i="145" s="1"/>
  <c r="B422" i="145"/>
  <c r="J421" i="145"/>
  <c r="H421" i="145"/>
  <c r="F421" i="145"/>
  <c r="D421" i="145"/>
  <c r="E421" i="145" s="1"/>
  <c r="B421" i="145"/>
  <c r="J420" i="145"/>
  <c r="H420" i="145"/>
  <c r="F420" i="145"/>
  <c r="D420" i="145"/>
  <c r="E420" i="145" s="1"/>
  <c r="B420" i="145"/>
  <c r="J419" i="145"/>
  <c r="H419" i="145"/>
  <c r="F419" i="145"/>
  <c r="D419" i="145"/>
  <c r="E419" i="145" s="1"/>
  <c r="B419" i="145"/>
  <c r="J418" i="145"/>
  <c r="H418" i="145"/>
  <c r="F418" i="145"/>
  <c r="D418" i="145"/>
  <c r="E418" i="145" s="1"/>
  <c r="B418" i="145"/>
  <c r="J417" i="145"/>
  <c r="H417" i="145"/>
  <c r="F417" i="145"/>
  <c r="D417" i="145"/>
  <c r="E417" i="145" s="1"/>
  <c r="B417" i="145"/>
  <c r="J416" i="145"/>
  <c r="H416" i="145"/>
  <c r="F416" i="145"/>
  <c r="D416" i="145"/>
  <c r="E416" i="145" s="1"/>
  <c r="B416" i="145"/>
  <c r="J415" i="145"/>
  <c r="H415" i="145"/>
  <c r="F415" i="145"/>
  <c r="D415" i="145"/>
  <c r="E415" i="145" s="1"/>
  <c r="B415" i="145"/>
  <c r="J414" i="145"/>
  <c r="H414" i="145"/>
  <c r="F414" i="145"/>
  <c r="D414" i="145"/>
  <c r="E414" i="145" s="1"/>
  <c r="B414" i="145"/>
  <c r="J413" i="145"/>
  <c r="H413" i="145"/>
  <c r="F413" i="145"/>
  <c r="D413" i="145"/>
  <c r="E413" i="145" s="1"/>
  <c r="B413" i="145"/>
  <c r="J412" i="145"/>
  <c r="H412" i="145"/>
  <c r="F412" i="145"/>
  <c r="D412" i="145"/>
  <c r="E412" i="145" s="1"/>
  <c r="B412" i="145"/>
  <c r="J411" i="145"/>
  <c r="H411" i="145"/>
  <c r="F411" i="145"/>
  <c r="D411" i="145"/>
  <c r="E411" i="145" s="1"/>
  <c r="B411" i="145"/>
  <c r="J410" i="145"/>
  <c r="H410" i="145"/>
  <c r="F410" i="145"/>
  <c r="D410" i="145"/>
  <c r="E410" i="145" s="1"/>
  <c r="B410" i="145"/>
  <c r="J409" i="145"/>
  <c r="H409" i="145"/>
  <c r="F409" i="145"/>
  <c r="D409" i="145"/>
  <c r="E409" i="145" s="1"/>
  <c r="B409" i="145"/>
  <c r="J408" i="145"/>
  <c r="H408" i="145"/>
  <c r="F408" i="145"/>
  <c r="D408" i="145"/>
  <c r="E408" i="145" s="1"/>
  <c r="B408" i="145"/>
  <c r="J407" i="145"/>
  <c r="H407" i="145"/>
  <c r="F407" i="145"/>
  <c r="D407" i="145"/>
  <c r="E407" i="145" s="1"/>
  <c r="B407" i="145"/>
  <c r="J406" i="145"/>
  <c r="H406" i="145"/>
  <c r="F406" i="145"/>
  <c r="D406" i="145"/>
  <c r="E406" i="145" s="1"/>
  <c r="B406" i="145"/>
  <c r="J405" i="145"/>
  <c r="H405" i="145"/>
  <c r="F405" i="145"/>
  <c r="D405" i="145"/>
  <c r="E405" i="145" s="1"/>
  <c r="B405" i="145"/>
  <c r="J404" i="145"/>
  <c r="H404" i="145"/>
  <c r="F404" i="145"/>
  <c r="D404" i="145"/>
  <c r="E404" i="145" s="1"/>
  <c r="B404" i="145"/>
  <c r="J403" i="145"/>
  <c r="H403" i="145"/>
  <c r="F403" i="145"/>
  <c r="D403" i="145"/>
  <c r="E403" i="145" s="1"/>
  <c r="B403" i="145"/>
  <c r="J402" i="145"/>
  <c r="H402" i="145"/>
  <c r="F402" i="145"/>
  <c r="D402" i="145"/>
  <c r="E402" i="145" s="1"/>
  <c r="B402" i="145"/>
  <c r="J401" i="145"/>
  <c r="H401" i="145"/>
  <c r="F401" i="145"/>
  <c r="D401" i="145"/>
  <c r="E401" i="145" s="1"/>
  <c r="B401" i="145"/>
  <c r="J400" i="145"/>
  <c r="H400" i="145"/>
  <c r="F400" i="145"/>
  <c r="D400" i="145"/>
  <c r="E400" i="145" s="1"/>
  <c r="B400" i="145"/>
  <c r="J399" i="145"/>
  <c r="H399" i="145"/>
  <c r="F399" i="145"/>
  <c r="D399" i="145"/>
  <c r="E399" i="145" s="1"/>
  <c r="B399" i="145"/>
  <c r="J398" i="145"/>
  <c r="H398" i="145"/>
  <c r="F398" i="145"/>
  <c r="D398" i="145"/>
  <c r="E398" i="145" s="1"/>
  <c r="B398" i="145"/>
  <c r="J397" i="145"/>
  <c r="H397" i="145"/>
  <c r="F397" i="145"/>
  <c r="D397" i="145"/>
  <c r="E397" i="145" s="1"/>
  <c r="B397" i="145"/>
  <c r="J396" i="145"/>
  <c r="H396" i="145"/>
  <c r="F396" i="145"/>
  <c r="D396" i="145"/>
  <c r="E396" i="145" s="1"/>
  <c r="B396" i="145"/>
  <c r="J395" i="145"/>
  <c r="H395" i="145"/>
  <c r="F395" i="145"/>
  <c r="D395" i="145"/>
  <c r="E395" i="145" s="1"/>
  <c r="B395" i="145"/>
  <c r="J394" i="145"/>
  <c r="H394" i="145"/>
  <c r="F394" i="145"/>
  <c r="D394" i="145"/>
  <c r="E394" i="145" s="1"/>
  <c r="B394" i="145"/>
  <c r="J393" i="145"/>
  <c r="H393" i="145"/>
  <c r="F393" i="145"/>
  <c r="D393" i="145"/>
  <c r="E393" i="145" s="1"/>
  <c r="B393" i="145"/>
  <c r="J392" i="145"/>
  <c r="H392" i="145"/>
  <c r="F392" i="145"/>
  <c r="D392" i="145"/>
  <c r="E392" i="145" s="1"/>
  <c r="B392" i="145"/>
  <c r="J391" i="145"/>
  <c r="H391" i="145"/>
  <c r="F391" i="145"/>
  <c r="D391" i="145"/>
  <c r="E391" i="145" s="1"/>
  <c r="B391" i="145"/>
  <c r="J390" i="145"/>
  <c r="H390" i="145"/>
  <c r="F390" i="145"/>
  <c r="D390" i="145"/>
  <c r="E390" i="145" s="1"/>
  <c r="B390" i="145"/>
  <c r="J389" i="145"/>
  <c r="H389" i="145"/>
  <c r="F389" i="145"/>
  <c r="D389" i="145"/>
  <c r="E389" i="145" s="1"/>
  <c r="B389" i="145"/>
  <c r="J388" i="145"/>
  <c r="H388" i="145"/>
  <c r="F388" i="145"/>
  <c r="D388" i="145"/>
  <c r="E388" i="145" s="1"/>
  <c r="B388" i="145"/>
  <c r="J387" i="145"/>
  <c r="H387" i="145"/>
  <c r="F387" i="145"/>
  <c r="D387" i="145"/>
  <c r="E387" i="145" s="1"/>
  <c r="B387" i="145"/>
  <c r="J386" i="145"/>
  <c r="H386" i="145"/>
  <c r="F386" i="145"/>
  <c r="D386" i="145"/>
  <c r="E386" i="145" s="1"/>
  <c r="B386" i="145"/>
  <c r="J385" i="145"/>
  <c r="H385" i="145"/>
  <c r="F385" i="145"/>
  <c r="D385" i="145"/>
  <c r="E385" i="145" s="1"/>
  <c r="B385" i="145"/>
  <c r="J384" i="145"/>
  <c r="H384" i="145"/>
  <c r="F384" i="145"/>
  <c r="D384" i="145"/>
  <c r="E384" i="145" s="1"/>
  <c r="B384" i="145"/>
  <c r="J383" i="145"/>
  <c r="H383" i="145"/>
  <c r="F383" i="145"/>
  <c r="D383" i="145"/>
  <c r="E383" i="145" s="1"/>
  <c r="B383" i="145"/>
  <c r="J382" i="145"/>
  <c r="H382" i="145"/>
  <c r="F382" i="145"/>
  <c r="D382" i="145"/>
  <c r="E382" i="145" s="1"/>
  <c r="B382" i="145"/>
  <c r="J381" i="145"/>
  <c r="H381" i="145"/>
  <c r="F381" i="145"/>
  <c r="D381" i="145"/>
  <c r="E381" i="145" s="1"/>
  <c r="B381" i="145"/>
  <c r="J380" i="145"/>
  <c r="H380" i="145"/>
  <c r="F380" i="145"/>
  <c r="D380" i="145"/>
  <c r="E380" i="145" s="1"/>
  <c r="B380" i="145"/>
  <c r="J379" i="145"/>
  <c r="H379" i="145"/>
  <c r="F379" i="145"/>
  <c r="D379" i="145"/>
  <c r="E379" i="145" s="1"/>
  <c r="B379" i="145"/>
  <c r="J378" i="145"/>
  <c r="H378" i="145"/>
  <c r="F378" i="145"/>
  <c r="D378" i="145"/>
  <c r="E378" i="145" s="1"/>
  <c r="B378" i="145"/>
  <c r="J377" i="145"/>
  <c r="H377" i="145"/>
  <c r="F377" i="145"/>
  <c r="D377" i="145"/>
  <c r="E377" i="145" s="1"/>
  <c r="B377" i="145"/>
  <c r="J376" i="145"/>
  <c r="H376" i="145"/>
  <c r="F376" i="145"/>
  <c r="D376" i="145"/>
  <c r="E376" i="145" s="1"/>
  <c r="B376" i="145"/>
  <c r="J375" i="145"/>
  <c r="H375" i="145"/>
  <c r="F375" i="145"/>
  <c r="D375" i="145"/>
  <c r="E375" i="145" s="1"/>
  <c r="B375" i="145"/>
  <c r="J374" i="145"/>
  <c r="H374" i="145"/>
  <c r="F374" i="145"/>
  <c r="D374" i="145"/>
  <c r="E374" i="145" s="1"/>
  <c r="B374" i="145"/>
  <c r="J373" i="145"/>
  <c r="H373" i="145"/>
  <c r="F373" i="145"/>
  <c r="D373" i="145"/>
  <c r="E373" i="145" s="1"/>
  <c r="B373" i="145"/>
  <c r="J372" i="145"/>
  <c r="H372" i="145"/>
  <c r="F372" i="145"/>
  <c r="D372" i="145"/>
  <c r="E372" i="145" s="1"/>
  <c r="B372" i="145"/>
  <c r="J371" i="145"/>
  <c r="H371" i="145"/>
  <c r="F371" i="145"/>
  <c r="D371" i="145"/>
  <c r="E371" i="145" s="1"/>
  <c r="B371" i="145"/>
  <c r="J370" i="145"/>
  <c r="H370" i="145"/>
  <c r="F370" i="145"/>
  <c r="D370" i="145"/>
  <c r="E370" i="145" s="1"/>
  <c r="B370" i="145"/>
  <c r="J369" i="145"/>
  <c r="H369" i="145"/>
  <c r="F369" i="145"/>
  <c r="D369" i="145"/>
  <c r="E369" i="145" s="1"/>
  <c r="B369" i="145"/>
  <c r="J368" i="145"/>
  <c r="H368" i="145"/>
  <c r="F368" i="145"/>
  <c r="D368" i="145"/>
  <c r="E368" i="145" s="1"/>
  <c r="B368" i="145"/>
  <c r="J367" i="145"/>
  <c r="H367" i="145"/>
  <c r="F367" i="145"/>
  <c r="D367" i="145"/>
  <c r="E367" i="145" s="1"/>
  <c r="B367" i="145"/>
  <c r="J366" i="145"/>
  <c r="H366" i="145"/>
  <c r="F366" i="145"/>
  <c r="D366" i="145"/>
  <c r="E366" i="145" s="1"/>
  <c r="B366" i="145"/>
  <c r="J365" i="145"/>
  <c r="H365" i="145"/>
  <c r="F365" i="145"/>
  <c r="D365" i="145"/>
  <c r="E365" i="145" s="1"/>
  <c r="B365" i="145"/>
  <c r="J364" i="145"/>
  <c r="H364" i="145"/>
  <c r="F364" i="145"/>
  <c r="D364" i="145"/>
  <c r="E364" i="145" s="1"/>
  <c r="B364" i="145"/>
  <c r="J363" i="145"/>
  <c r="H363" i="145"/>
  <c r="F363" i="145"/>
  <c r="D363" i="145"/>
  <c r="E363" i="145" s="1"/>
  <c r="B363" i="145"/>
  <c r="J362" i="145"/>
  <c r="H362" i="145"/>
  <c r="F362" i="145"/>
  <c r="D362" i="145"/>
  <c r="E362" i="145" s="1"/>
  <c r="B362" i="145"/>
  <c r="J361" i="145"/>
  <c r="H361" i="145"/>
  <c r="F361" i="145"/>
  <c r="D361" i="145"/>
  <c r="E361" i="145" s="1"/>
  <c r="B361" i="145"/>
  <c r="J360" i="145"/>
  <c r="H360" i="145"/>
  <c r="F360" i="145"/>
  <c r="D360" i="145"/>
  <c r="E360" i="145" s="1"/>
  <c r="B360" i="145"/>
  <c r="J359" i="145"/>
  <c r="H359" i="145"/>
  <c r="F359" i="145"/>
  <c r="D359" i="145"/>
  <c r="E359" i="145" s="1"/>
  <c r="B359" i="145"/>
  <c r="J358" i="145"/>
  <c r="H358" i="145"/>
  <c r="F358" i="145"/>
  <c r="D358" i="145"/>
  <c r="E358" i="145" s="1"/>
  <c r="B358" i="145"/>
  <c r="J357" i="145"/>
  <c r="H357" i="145"/>
  <c r="F357" i="145"/>
  <c r="D357" i="145"/>
  <c r="E357" i="145" s="1"/>
  <c r="B357" i="145"/>
  <c r="J356" i="145"/>
  <c r="H356" i="145"/>
  <c r="F356" i="145"/>
  <c r="D356" i="145"/>
  <c r="E356" i="145" s="1"/>
  <c r="B356" i="145"/>
  <c r="J355" i="145"/>
  <c r="H355" i="145"/>
  <c r="F355" i="145"/>
  <c r="D355" i="145"/>
  <c r="E355" i="145" s="1"/>
  <c r="B355" i="145"/>
  <c r="J354" i="145"/>
  <c r="H354" i="145"/>
  <c r="F354" i="145"/>
  <c r="D354" i="145"/>
  <c r="E354" i="145" s="1"/>
  <c r="B354" i="145"/>
  <c r="J353" i="145"/>
  <c r="H353" i="145"/>
  <c r="F353" i="145"/>
  <c r="D353" i="145"/>
  <c r="E353" i="145" s="1"/>
  <c r="B353" i="145"/>
  <c r="J352" i="145"/>
  <c r="H352" i="145"/>
  <c r="F352" i="145"/>
  <c r="D352" i="145"/>
  <c r="E352" i="145" s="1"/>
  <c r="B352" i="145"/>
  <c r="J351" i="145"/>
  <c r="H351" i="145"/>
  <c r="F351" i="145"/>
  <c r="D351" i="145"/>
  <c r="E351" i="145" s="1"/>
  <c r="B351" i="145"/>
  <c r="J350" i="145"/>
  <c r="H350" i="145"/>
  <c r="F350" i="145"/>
  <c r="D350" i="145"/>
  <c r="E350" i="145" s="1"/>
  <c r="B350" i="145"/>
  <c r="J349" i="145"/>
  <c r="H349" i="145"/>
  <c r="F349" i="145"/>
  <c r="D349" i="145"/>
  <c r="E349" i="145" s="1"/>
  <c r="B349" i="145"/>
  <c r="J348" i="145"/>
  <c r="H348" i="145"/>
  <c r="F348" i="145"/>
  <c r="D348" i="145"/>
  <c r="E348" i="145" s="1"/>
  <c r="B348" i="145"/>
  <c r="J347" i="145"/>
  <c r="H347" i="145"/>
  <c r="F347" i="145"/>
  <c r="D347" i="145"/>
  <c r="E347" i="145" s="1"/>
  <c r="B347" i="145"/>
  <c r="J346" i="145"/>
  <c r="H346" i="145"/>
  <c r="F346" i="145"/>
  <c r="D346" i="145"/>
  <c r="E346" i="145" s="1"/>
  <c r="B346" i="145"/>
  <c r="J345" i="145"/>
  <c r="H345" i="145"/>
  <c r="F345" i="145"/>
  <c r="D345" i="145"/>
  <c r="E345" i="145" s="1"/>
  <c r="B345" i="145"/>
  <c r="J344" i="145"/>
  <c r="H344" i="145"/>
  <c r="F344" i="145"/>
  <c r="D344" i="145"/>
  <c r="E344" i="145" s="1"/>
  <c r="B344" i="145"/>
  <c r="J343" i="145"/>
  <c r="H343" i="145"/>
  <c r="F343" i="145"/>
  <c r="D343" i="145"/>
  <c r="E343" i="145" s="1"/>
  <c r="B343" i="145"/>
  <c r="J342" i="145"/>
  <c r="H342" i="145"/>
  <c r="F342" i="145"/>
  <c r="D342" i="145"/>
  <c r="E342" i="145" s="1"/>
  <c r="B342" i="145"/>
  <c r="J341" i="145"/>
  <c r="H341" i="145"/>
  <c r="F341" i="145"/>
  <c r="D341" i="145"/>
  <c r="E341" i="145" s="1"/>
  <c r="B341" i="145"/>
  <c r="J340" i="145"/>
  <c r="H340" i="145"/>
  <c r="F340" i="145"/>
  <c r="D340" i="145"/>
  <c r="E340" i="145" s="1"/>
  <c r="B340" i="145"/>
  <c r="J339" i="145"/>
  <c r="H339" i="145"/>
  <c r="F339" i="145"/>
  <c r="D339" i="145"/>
  <c r="E339" i="145" s="1"/>
  <c r="B339" i="145"/>
  <c r="J338" i="145"/>
  <c r="H338" i="145"/>
  <c r="F338" i="145"/>
  <c r="D338" i="145"/>
  <c r="E338" i="145" s="1"/>
  <c r="B338" i="145"/>
  <c r="J337" i="145"/>
  <c r="H337" i="145"/>
  <c r="F337" i="145"/>
  <c r="D337" i="145"/>
  <c r="E337" i="145" s="1"/>
  <c r="B337" i="145"/>
  <c r="J336" i="145"/>
  <c r="H336" i="145"/>
  <c r="F336" i="145"/>
  <c r="D336" i="145"/>
  <c r="E336" i="145" s="1"/>
  <c r="B336" i="145"/>
  <c r="J335" i="145"/>
  <c r="H335" i="145"/>
  <c r="F335" i="145"/>
  <c r="D335" i="145"/>
  <c r="E335" i="145" s="1"/>
  <c r="B335" i="145"/>
  <c r="J334" i="145"/>
  <c r="H334" i="145"/>
  <c r="F334" i="145"/>
  <c r="D334" i="145"/>
  <c r="E334" i="145" s="1"/>
  <c r="B334" i="145"/>
  <c r="J333" i="145"/>
  <c r="H333" i="145"/>
  <c r="F333" i="145"/>
  <c r="D333" i="145"/>
  <c r="E333" i="145" s="1"/>
  <c r="B333" i="145"/>
  <c r="J332" i="145"/>
  <c r="H332" i="145"/>
  <c r="F332" i="145"/>
  <c r="D332" i="145"/>
  <c r="E332" i="145" s="1"/>
  <c r="B332" i="145"/>
  <c r="J331" i="145"/>
  <c r="H331" i="145"/>
  <c r="F331" i="145"/>
  <c r="D331" i="145"/>
  <c r="E331" i="145" s="1"/>
  <c r="B331" i="145"/>
  <c r="J330" i="145"/>
  <c r="H330" i="145"/>
  <c r="F330" i="145"/>
  <c r="D330" i="145"/>
  <c r="E330" i="145" s="1"/>
  <c r="B330" i="145"/>
  <c r="J329" i="145"/>
  <c r="H329" i="145"/>
  <c r="F329" i="145"/>
  <c r="D329" i="145"/>
  <c r="E329" i="145" s="1"/>
  <c r="B329" i="145"/>
  <c r="J328" i="145"/>
  <c r="H328" i="145"/>
  <c r="F328" i="145"/>
  <c r="D328" i="145"/>
  <c r="E328" i="145" s="1"/>
  <c r="B328" i="145"/>
  <c r="J327" i="145"/>
  <c r="H327" i="145"/>
  <c r="F327" i="145"/>
  <c r="D327" i="145"/>
  <c r="E327" i="145" s="1"/>
  <c r="B327" i="145"/>
  <c r="J326" i="145"/>
  <c r="H326" i="145"/>
  <c r="F326" i="145"/>
  <c r="D326" i="145"/>
  <c r="E326" i="145" s="1"/>
  <c r="B326" i="145"/>
  <c r="J325" i="145"/>
  <c r="H325" i="145"/>
  <c r="F325" i="145"/>
  <c r="D325" i="145"/>
  <c r="E325" i="145" s="1"/>
  <c r="B325" i="145"/>
  <c r="J324" i="145"/>
  <c r="H324" i="145"/>
  <c r="F324" i="145"/>
  <c r="D324" i="145"/>
  <c r="E324" i="145" s="1"/>
  <c r="B324" i="145"/>
  <c r="J323" i="145"/>
  <c r="H323" i="145"/>
  <c r="F323" i="145"/>
  <c r="D323" i="145"/>
  <c r="E323" i="145" s="1"/>
  <c r="B323" i="145"/>
  <c r="J322" i="145"/>
  <c r="H322" i="145"/>
  <c r="F322" i="145"/>
  <c r="D322" i="145"/>
  <c r="E322" i="145" s="1"/>
  <c r="B322" i="145"/>
  <c r="J321" i="145"/>
  <c r="H321" i="145"/>
  <c r="F321" i="145"/>
  <c r="D321" i="145"/>
  <c r="E321" i="145" s="1"/>
  <c r="B321" i="145"/>
  <c r="J320" i="145"/>
  <c r="H320" i="145"/>
  <c r="F320" i="145"/>
  <c r="D320" i="145"/>
  <c r="E320" i="145" s="1"/>
  <c r="B320" i="145"/>
  <c r="J319" i="145"/>
  <c r="H319" i="145"/>
  <c r="F319" i="145"/>
  <c r="D319" i="145"/>
  <c r="E319" i="145" s="1"/>
  <c r="B319" i="145"/>
  <c r="J318" i="145"/>
  <c r="H318" i="145"/>
  <c r="F318" i="145"/>
  <c r="D318" i="145"/>
  <c r="E318" i="145" s="1"/>
  <c r="B318" i="145"/>
  <c r="J317" i="145"/>
  <c r="H317" i="145"/>
  <c r="F317" i="145"/>
  <c r="D317" i="145"/>
  <c r="E317" i="145" s="1"/>
  <c r="B317" i="145"/>
  <c r="J316" i="145"/>
  <c r="H316" i="145"/>
  <c r="F316" i="145"/>
  <c r="D316" i="145"/>
  <c r="E316" i="145" s="1"/>
  <c r="B316" i="145"/>
  <c r="J315" i="145"/>
  <c r="H315" i="145"/>
  <c r="F315" i="145"/>
  <c r="D315" i="145"/>
  <c r="E315" i="145" s="1"/>
  <c r="B315" i="145"/>
  <c r="J314" i="145"/>
  <c r="H314" i="145"/>
  <c r="F314" i="145"/>
  <c r="D314" i="145"/>
  <c r="E314" i="145" s="1"/>
  <c r="B314" i="145"/>
  <c r="J313" i="145"/>
  <c r="H313" i="145"/>
  <c r="F313" i="145"/>
  <c r="D313" i="145"/>
  <c r="E313" i="145" s="1"/>
  <c r="B313" i="145"/>
  <c r="J312" i="145"/>
  <c r="H312" i="145"/>
  <c r="F312" i="145"/>
  <c r="D312" i="145"/>
  <c r="E312" i="145" s="1"/>
  <c r="B312" i="145"/>
  <c r="J311" i="145"/>
  <c r="H311" i="145"/>
  <c r="F311" i="145"/>
  <c r="D311" i="145"/>
  <c r="E311" i="145" s="1"/>
  <c r="B311" i="145"/>
  <c r="J310" i="145"/>
  <c r="H310" i="145"/>
  <c r="F310" i="145"/>
  <c r="D310" i="145"/>
  <c r="E310" i="145" s="1"/>
  <c r="B310" i="145"/>
  <c r="J309" i="145"/>
  <c r="H309" i="145"/>
  <c r="F309" i="145"/>
  <c r="D309" i="145"/>
  <c r="E309" i="145" s="1"/>
  <c r="B309" i="145"/>
  <c r="J308" i="145"/>
  <c r="H308" i="145"/>
  <c r="F308" i="145"/>
  <c r="D308" i="145"/>
  <c r="E308" i="145" s="1"/>
  <c r="B308" i="145"/>
  <c r="J307" i="145"/>
  <c r="H307" i="145"/>
  <c r="F307" i="145"/>
  <c r="D307" i="145"/>
  <c r="E307" i="145" s="1"/>
  <c r="B307" i="145"/>
  <c r="J306" i="145"/>
  <c r="H306" i="145"/>
  <c r="F306" i="145"/>
  <c r="D306" i="145"/>
  <c r="E306" i="145" s="1"/>
  <c r="B306" i="145"/>
  <c r="J305" i="145"/>
  <c r="H305" i="145"/>
  <c r="F305" i="145"/>
  <c r="D305" i="145"/>
  <c r="E305" i="145" s="1"/>
  <c r="B305" i="145"/>
  <c r="J304" i="145"/>
  <c r="H304" i="145"/>
  <c r="F304" i="145"/>
  <c r="D304" i="145"/>
  <c r="E304" i="145" s="1"/>
  <c r="B304" i="145"/>
  <c r="J303" i="145"/>
  <c r="H303" i="145"/>
  <c r="F303" i="145"/>
  <c r="D303" i="145"/>
  <c r="E303" i="145" s="1"/>
  <c r="B303" i="145"/>
  <c r="J302" i="145"/>
  <c r="H302" i="145"/>
  <c r="F302" i="145"/>
  <c r="D302" i="145"/>
  <c r="E302" i="145" s="1"/>
  <c r="B302" i="145"/>
  <c r="J301" i="145"/>
  <c r="H301" i="145"/>
  <c r="F301" i="145"/>
  <c r="D301" i="145"/>
  <c r="E301" i="145" s="1"/>
  <c r="B301" i="145"/>
  <c r="J300" i="145"/>
  <c r="H300" i="145"/>
  <c r="F300" i="145"/>
  <c r="D300" i="145"/>
  <c r="E300" i="145" s="1"/>
  <c r="B300" i="145"/>
  <c r="J299" i="145"/>
  <c r="H299" i="145"/>
  <c r="F299" i="145"/>
  <c r="D299" i="145"/>
  <c r="E299" i="145" s="1"/>
  <c r="B299" i="145"/>
  <c r="J298" i="145"/>
  <c r="H298" i="145"/>
  <c r="F298" i="145"/>
  <c r="D298" i="145"/>
  <c r="E298" i="145" s="1"/>
  <c r="B298" i="145"/>
  <c r="J297" i="145"/>
  <c r="H297" i="145"/>
  <c r="F297" i="145"/>
  <c r="D297" i="145"/>
  <c r="E297" i="145" s="1"/>
  <c r="B297" i="145"/>
  <c r="J296" i="145"/>
  <c r="H296" i="145"/>
  <c r="F296" i="145"/>
  <c r="D296" i="145"/>
  <c r="E296" i="145" s="1"/>
  <c r="B296" i="145"/>
  <c r="J295" i="145"/>
  <c r="H295" i="145"/>
  <c r="F295" i="145"/>
  <c r="D295" i="145"/>
  <c r="E295" i="145" s="1"/>
  <c r="B295" i="145"/>
  <c r="J294" i="145"/>
  <c r="H294" i="145"/>
  <c r="F294" i="145"/>
  <c r="D294" i="145"/>
  <c r="E294" i="145" s="1"/>
  <c r="B294" i="145"/>
  <c r="J293" i="145"/>
  <c r="H293" i="145"/>
  <c r="F293" i="145"/>
  <c r="D293" i="145"/>
  <c r="E293" i="145" s="1"/>
  <c r="B293" i="145"/>
  <c r="J292" i="145"/>
  <c r="H292" i="145"/>
  <c r="F292" i="145"/>
  <c r="D292" i="145"/>
  <c r="E292" i="145" s="1"/>
  <c r="B292" i="145"/>
  <c r="J291" i="145"/>
  <c r="H291" i="145"/>
  <c r="F291" i="145"/>
  <c r="D291" i="145"/>
  <c r="E291" i="145" s="1"/>
  <c r="B291" i="145"/>
  <c r="J290" i="145"/>
  <c r="H290" i="145"/>
  <c r="F290" i="145"/>
  <c r="D290" i="145"/>
  <c r="E290" i="145" s="1"/>
  <c r="B290" i="145"/>
  <c r="J289" i="145"/>
  <c r="H289" i="145"/>
  <c r="F289" i="145"/>
  <c r="D289" i="145"/>
  <c r="E289" i="145" s="1"/>
  <c r="B289" i="145"/>
  <c r="J288" i="145"/>
  <c r="H288" i="145"/>
  <c r="F288" i="145"/>
  <c r="D288" i="145"/>
  <c r="E288" i="145" s="1"/>
  <c r="B288" i="145"/>
  <c r="J287" i="145"/>
  <c r="H287" i="145"/>
  <c r="F287" i="145"/>
  <c r="D287" i="145"/>
  <c r="E287" i="145" s="1"/>
  <c r="B287" i="145"/>
  <c r="J286" i="145"/>
  <c r="H286" i="145"/>
  <c r="F286" i="145"/>
  <c r="D286" i="145"/>
  <c r="E286" i="145" s="1"/>
  <c r="B286" i="145"/>
  <c r="J285" i="145"/>
  <c r="H285" i="145"/>
  <c r="F285" i="145"/>
  <c r="D285" i="145"/>
  <c r="E285" i="145" s="1"/>
  <c r="B285" i="145"/>
  <c r="J284" i="145"/>
  <c r="H284" i="145"/>
  <c r="F284" i="145"/>
  <c r="D284" i="145"/>
  <c r="E284" i="145" s="1"/>
  <c r="B284" i="145"/>
  <c r="J283" i="145"/>
  <c r="H283" i="145"/>
  <c r="F283" i="145"/>
  <c r="D283" i="145"/>
  <c r="E283" i="145" s="1"/>
  <c r="B283" i="145"/>
  <c r="J282" i="145"/>
  <c r="H282" i="145"/>
  <c r="F282" i="145"/>
  <c r="D282" i="145"/>
  <c r="E282" i="145" s="1"/>
  <c r="B282" i="145"/>
  <c r="J281" i="145"/>
  <c r="H281" i="145"/>
  <c r="F281" i="145"/>
  <c r="D281" i="145"/>
  <c r="E281" i="145" s="1"/>
  <c r="B281" i="145"/>
  <c r="J280" i="145"/>
  <c r="H280" i="145"/>
  <c r="F280" i="145"/>
  <c r="D280" i="145"/>
  <c r="E280" i="145" s="1"/>
  <c r="B280" i="145"/>
  <c r="J279" i="145"/>
  <c r="H279" i="145"/>
  <c r="F279" i="145"/>
  <c r="D279" i="145"/>
  <c r="E279" i="145" s="1"/>
  <c r="B279" i="145"/>
  <c r="J278" i="145"/>
  <c r="H278" i="145"/>
  <c r="F278" i="145"/>
  <c r="D278" i="145"/>
  <c r="E278" i="145" s="1"/>
  <c r="B278" i="145"/>
  <c r="J277" i="145"/>
  <c r="H277" i="145"/>
  <c r="F277" i="145"/>
  <c r="D277" i="145"/>
  <c r="E277" i="145" s="1"/>
  <c r="B277" i="145"/>
  <c r="J276" i="145"/>
  <c r="H276" i="145"/>
  <c r="F276" i="145"/>
  <c r="D276" i="145"/>
  <c r="E276" i="145" s="1"/>
  <c r="B276" i="145"/>
  <c r="J275" i="145"/>
  <c r="H275" i="145"/>
  <c r="F275" i="145"/>
  <c r="D275" i="145"/>
  <c r="E275" i="145" s="1"/>
  <c r="B275" i="145"/>
  <c r="J274" i="145"/>
  <c r="H274" i="145"/>
  <c r="F274" i="145"/>
  <c r="D274" i="145"/>
  <c r="E274" i="145" s="1"/>
  <c r="B274" i="145"/>
  <c r="J273" i="145"/>
  <c r="H273" i="145"/>
  <c r="F273" i="145"/>
  <c r="D273" i="145"/>
  <c r="E273" i="145" s="1"/>
  <c r="B273" i="145"/>
  <c r="J272" i="145"/>
  <c r="H272" i="145"/>
  <c r="F272" i="145"/>
  <c r="D272" i="145"/>
  <c r="E272" i="145" s="1"/>
  <c r="B272" i="145"/>
  <c r="J271" i="145"/>
  <c r="H271" i="145"/>
  <c r="F271" i="145"/>
  <c r="D271" i="145"/>
  <c r="E271" i="145" s="1"/>
  <c r="B271" i="145"/>
  <c r="J270" i="145"/>
  <c r="H270" i="145"/>
  <c r="F270" i="145"/>
  <c r="D270" i="145"/>
  <c r="E270" i="145" s="1"/>
  <c r="B270" i="145"/>
  <c r="J269" i="145"/>
  <c r="H269" i="145"/>
  <c r="F269" i="145"/>
  <c r="D269" i="145"/>
  <c r="E269" i="145" s="1"/>
  <c r="B269" i="145"/>
  <c r="J268" i="145"/>
  <c r="H268" i="145"/>
  <c r="F268" i="145"/>
  <c r="D268" i="145"/>
  <c r="E268" i="145" s="1"/>
  <c r="B268" i="145"/>
  <c r="J267" i="145"/>
  <c r="H267" i="145"/>
  <c r="F267" i="145"/>
  <c r="D267" i="145"/>
  <c r="E267" i="145" s="1"/>
  <c r="B267" i="145"/>
  <c r="J266" i="145"/>
  <c r="H266" i="145"/>
  <c r="F266" i="145"/>
  <c r="D266" i="145"/>
  <c r="E266" i="145" s="1"/>
  <c r="B266" i="145"/>
  <c r="J265" i="145"/>
  <c r="H265" i="145"/>
  <c r="F265" i="145"/>
  <c r="D265" i="145"/>
  <c r="E265" i="145" s="1"/>
  <c r="B265" i="145"/>
  <c r="J264" i="145"/>
  <c r="H264" i="145"/>
  <c r="F264" i="145"/>
  <c r="D264" i="145"/>
  <c r="E264" i="145" s="1"/>
  <c r="B264" i="145"/>
  <c r="J263" i="145"/>
  <c r="H263" i="145"/>
  <c r="F263" i="145"/>
  <c r="D263" i="145"/>
  <c r="E263" i="145" s="1"/>
  <c r="B263" i="145"/>
  <c r="J262" i="145"/>
  <c r="H262" i="145"/>
  <c r="F262" i="145"/>
  <c r="D262" i="145"/>
  <c r="E262" i="145" s="1"/>
  <c r="B262" i="145"/>
  <c r="J261" i="145"/>
  <c r="H261" i="145"/>
  <c r="F261" i="145"/>
  <c r="D261" i="145"/>
  <c r="E261" i="145" s="1"/>
  <c r="B261" i="145"/>
  <c r="J260" i="145"/>
  <c r="H260" i="145"/>
  <c r="F260" i="145"/>
  <c r="D260" i="145"/>
  <c r="E260" i="145" s="1"/>
  <c r="B260" i="145"/>
  <c r="J259" i="145"/>
  <c r="H259" i="145"/>
  <c r="F259" i="145"/>
  <c r="D259" i="145"/>
  <c r="E259" i="145" s="1"/>
  <c r="B259" i="145"/>
  <c r="J258" i="145"/>
  <c r="H258" i="145"/>
  <c r="F258" i="145"/>
  <c r="D258" i="145"/>
  <c r="E258" i="145" s="1"/>
  <c r="B258" i="145"/>
  <c r="J257" i="145"/>
  <c r="H257" i="145"/>
  <c r="F257" i="145"/>
  <c r="D257" i="145"/>
  <c r="E257" i="145" s="1"/>
  <c r="B257" i="145"/>
  <c r="J256" i="145"/>
  <c r="H256" i="145"/>
  <c r="F256" i="145"/>
  <c r="D256" i="145"/>
  <c r="E256" i="145" s="1"/>
  <c r="B256" i="145"/>
  <c r="J255" i="145"/>
  <c r="H255" i="145"/>
  <c r="F255" i="145"/>
  <c r="D255" i="145"/>
  <c r="E255" i="145" s="1"/>
  <c r="B255" i="145"/>
  <c r="J254" i="145"/>
  <c r="H254" i="145"/>
  <c r="F254" i="145"/>
  <c r="D254" i="145"/>
  <c r="E254" i="145" s="1"/>
  <c r="B254" i="145"/>
  <c r="J253" i="145"/>
  <c r="H253" i="145"/>
  <c r="F253" i="145"/>
  <c r="D253" i="145"/>
  <c r="E253" i="145" s="1"/>
  <c r="B253" i="145"/>
  <c r="J252" i="145"/>
  <c r="H252" i="145"/>
  <c r="F252" i="145"/>
  <c r="D252" i="145"/>
  <c r="E252" i="145" s="1"/>
  <c r="B252" i="145"/>
  <c r="J251" i="145"/>
  <c r="H251" i="145"/>
  <c r="F251" i="145"/>
  <c r="D251" i="145"/>
  <c r="E251" i="145" s="1"/>
  <c r="B251" i="145"/>
  <c r="J250" i="145"/>
  <c r="H250" i="145"/>
  <c r="F250" i="145"/>
  <c r="D250" i="145"/>
  <c r="E250" i="145" s="1"/>
  <c r="B250" i="145"/>
  <c r="J249" i="145"/>
  <c r="H249" i="145"/>
  <c r="F249" i="145"/>
  <c r="D249" i="145"/>
  <c r="E249" i="145" s="1"/>
  <c r="B249" i="145"/>
  <c r="J248" i="145"/>
  <c r="H248" i="145"/>
  <c r="F248" i="145"/>
  <c r="D248" i="145"/>
  <c r="E248" i="145" s="1"/>
  <c r="B248" i="145"/>
  <c r="J247" i="145"/>
  <c r="H247" i="145"/>
  <c r="F247" i="145"/>
  <c r="D247" i="145"/>
  <c r="E247" i="145" s="1"/>
  <c r="B247" i="145"/>
  <c r="J246" i="145"/>
  <c r="H246" i="145"/>
  <c r="F246" i="145"/>
  <c r="D246" i="145"/>
  <c r="E246" i="145" s="1"/>
  <c r="B246" i="145"/>
  <c r="J245" i="145"/>
  <c r="H245" i="145"/>
  <c r="F245" i="145"/>
  <c r="D245" i="145"/>
  <c r="E245" i="145" s="1"/>
  <c r="B245" i="145"/>
  <c r="J244" i="145"/>
  <c r="H244" i="145"/>
  <c r="F244" i="145"/>
  <c r="D244" i="145"/>
  <c r="E244" i="145" s="1"/>
  <c r="B244" i="145"/>
  <c r="J243" i="145"/>
  <c r="H243" i="145"/>
  <c r="F243" i="145"/>
  <c r="D243" i="145"/>
  <c r="E243" i="145" s="1"/>
  <c r="B243" i="145"/>
  <c r="J242" i="145"/>
  <c r="H242" i="145"/>
  <c r="F242" i="145"/>
  <c r="D242" i="145"/>
  <c r="E242" i="145" s="1"/>
  <c r="B242" i="145"/>
  <c r="J241" i="145"/>
  <c r="H241" i="145"/>
  <c r="F241" i="145"/>
  <c r="D241" i="145"/>
  <c r="E241" i="145" s="1"/>
  <c r="B241" i="145"/>
  <c r="J240" i="145"/>
  <c r="H240" i="145"/>
  <c r="F240" i="145"/>
  <c r="D240" i="145"/>
  <c r="E240" i="145" s="1"/>
  <c r="B240" i="145"/>
  <c r="J239" i="145"/>
  <c r="H239" i="145"/>
  <c r="F239" i="145"/>
  <c r="D239" i="145"/>
  <c r="E239" i="145" s="1"/>
  <c r="B239" i="145"/>
  <c r="J238" i="145"/>
  <c r="H238" i="145"/>
  <c r="F238" i="145"/>
  <c r="D238" i="145"/>
  <c r="E238" i="145" s="1"/>
  <c r="B238" i="145"/>
  <c r="J237" i="145"/>
  <c r="H237" i="145"/>
  <c r="F237" i="145"/>
  <c r="D237" i="145"/>
  <c r="E237" i="145" s="1"/>
  <c r="B237" i="145"/>
  <c r="J236" i="145"/>
  <c r="H236" i="145"/>
  <c r="F236" i="145"/>
  <c r="D236" i="145"/>
  <c r="E236" i="145" s="1"/>
  <c r="B236" i="145"/>
  <c r="J235" i="145"/>
  <c r="H235" i="145"/>
  <c r="F235" i="145"/>
  <c r="D235" i="145"/>
  <c r="E235" i="145" s="1"/>
  <c r="B235" i="145"/>
  <c r="J234" i="145"/>
  <c r="H234" i="145"/>
  <c r="F234" i="145"/>
  <c r="D234" i="145"/>
  <c r="E234" i="145" s="1"/>
  <c r="B234" i="145"/>
  <c r="J233" i="145"/>
  <c r="H233" i="145"/>
  <c r="F233" i="145"/>
  <c r="D233" i="145"/>
  <c r="E233" i="145" s="1"/>
  <c r="B233" i="145"/>
  <c r="J232" i="145"/>
  <c r="H232" i="145"/>
  <c r="F232" i="145"/>
  <c r="D232" i="145"/>
  <c r="E232" i="145" s="1"/>
  <c r="B232" i="145"/>
  <c r="J231" i="145"/>
  <c r="H231" i="145"/>
  <c r="F231" i="145"/>
  <c r="D231" i="145"/>
  <c r="E231" i="145" s="1"/>
  <c r="B231" i="145"/>
  <c r="J230" i="145"/>
  <c r="H230" i="145"/>
  <c r="F230" i="145"/>
  <c r="D230" i="145"/>
  <c r="E230" i="145" s="1"/>
  <c r="B230" i="145"/>
  <c r="J229" i="145"/>
  <c r="H229" i="145"/>
  <c r="F229" i="145"/>
  <c r="D229" i="145"/>
  <c r="E229" i="145" s="1"/>
  <c r="B229" i="145"/>
  <c r="J228" i="145"/>
  <c r="H228" i="145"/>
  <c r="F228" i="145"/>
  <c r="D228" i="145"/>
  <c r="E228" i="145" s="1"/>
  <c r="B228" i="145"/>
  <c r="J227" i="145"/>
  <c r="H227" i="145"/>
  <c r="F227" i="145"/>
  <c r="D227" i="145"/>
  <c r="E227" i="145" s="1"/>
  <c r="B227" i="145"/>
  <c r="J226" i="145"/>
  <c r="H226" i="145"/>
  <c r="F226" i="145"/>
  <c r="D226" i="145"/>
  <c r="E226" i="145" s="1"/>
  <c r="B226" i="145"/>
  <c r="J225" i="145"/>
  <c r="H225" i="145"/>
  <c r="F225" i="145"/>
  <c r="D225" i="145"/>
  <c r="E225" i="145" s="1"/>
  <c r="B225" i="145"/>
  <c r="J224" i="145"/>
  <c r="H224" i="145"/>
  <c r="F224" i="145"/>
  <c r="D224" i="145"/>
  <c r="E224" i="145" s="1"/>
  <c r="B224" i="145"/>
  <c r="J223" i="145"/>
  <c r="H223" i="145"/>
  <c r="F223" i="145"/>
  <c r="D223" i="145"/>
  <c r="E223" i="145" s="1"/>
  <c r="B223" i="145"/>
  <c r="J222" i="145"/>
  <c r="H222" i="145"/>
  <c r="F222" i="145"/>
  <c r="D222" i="145"/>
  <c r="E222" i="145" s="1"/>
  <c r="B222" i="145"/>
  <c r="J221" i="145"/>
  <c r="H221" i="145"/>
  <c r="F221" i="145"/>
  <c r="D221" i="145"/>
  <c r="E221" i="145" s="1"/>
  <c r="B221" i="145"/>
  <c r="J220" i="145"/>
  <c r="H220" i="145"/>
  <c r="F220" i="145"/>
  <c r="D220" i="145"/>
  <c r="E220" i="145" s="1"/>
  <c r="B220" i="145"/>
  <c r="J219" i="145"/>
  <c r="H219" i="145"/>
  <c r="F219" i="145"/>
  <c r="D219" i="145"/>
  <c r="E219" i="145" s="1"/>
  <c r="B219" i="145"/>
  <c r="J218" i="145"/>
  <c r="H218" i="145"/>
  <c r="F218" i="145"/>
  <c r="D218" i="145"/>
  <c r="E218" i="145" s="1"/>
  <c r="B218" i="145"/>
  <c r="J217" i="145"/>
  <c r="H217" i="145"/>
  <c r="F217" i="145"/>
  <c r="D217" i="145"/>
  <c r="E217" i="145" s="1"/>
  <c r="B217" i="145"/>
  <c r="J216" i="145"/>
  <c r="H216" i="145"/>
  <c r="F216" i="145"/>
  <c r="D216" i="145"/>
  <c r="E216" i="145" s="1"/>
  <c r="B216" i="145"/>
  <c r="J215" i="145"/>
  <c r="H215" i="145"/>
  <c r="F215" i="145"/>
  <c r="D215" i="145"/>
  <c r="E215" i="145" s="1"/>
  <c r="B215" i="145"/>
  <c r="J214" i="145"/>
  <c r="H214" i="145"/>
  <c r="F214" i="145"/>
  <c r="D214" i="145"/>
  <c r="E214" i="145" s="1"/>
  <c r="B214" i="145"/>
  <c r="J213" i="145"/>
  <c r="H213" i="145"/>
  <c r="F213" i="145"/>
  <c r="D213" i="145"/>
  <c r="E213" i="145" s="1"/>
  <c r="B213" i="145"/>
  <c r="J212" i="145"/>
  <c r="H212" i="145"/>
  <c r="F212" i="145"/>
  <c r="D212" i="145"/>
  <c r="E212" i="145" s="1"/>
  <c r="B212" i="145"/>
  <c r="J211" i="145"/>
  <c r="H211" i="145"/>
  <c r="F211" i="145"/>
  <c r="D211" i="145"/>
  <c r="E211" i="145" s="1"/>
  <c r="B211" i="145"/>
  <c r="J210" i="145"/>
  <c r="H210" i="145"/>
  <c r="F210" i="145"/>
  <c r="D210" i="145"/>
  <c r="E210" i="145" s="1"/>
  <c r="B210" i="145"/>
  <c r="J209" i="145"/>
  <c r="H209" i="145"/>
  <c r="F209" i="145"/>
  <c r="D209" i="145"/>
  <c r="E209" i="145" s="1"/>
  <c r="B209" i="145"/>
  <c r="J208" i="145"/>
  <c r="H208" i="145"/>
  <c r="F208" i="145"/>
  <c r="D208" i="145"/>
  <c r="E208" i="145" s="1"/>
  <c r="B208" i="145"/>
  <c r="J207" i="145"/>
  <c r="H207" i="145"/>
  <c r="F207" i="145"/>
  <c r="D207" i="145"/>
  <c r="E207" i="145" s="1"/>
  <c r="B207" i="145"/>
  <c r="J206" i="145"/>
  <c r="H206" i="145"/>
  <c r="F206" i="145"/>
  <c r="D206" i="145"/>
  <c r="E206" i="145" s="1"/>
  <c r="B206" i="145"/>
  <c r="J205" i="145"/>
  <c r="H205" i="145"/>
  <c r="F205" i="145"/>
  <c r="D205" i="145"/>
  <c r="E205" i="145" s="1"/>
  <c r="B205" i="145"/>
  <c r="J204" i="145"/>
  <c r="H204" i="145"/>
  <c r="F204" i="145"/>
  <c r="D204" i="145"/>
  <c r="E204" i="145" s="1"/>
  <c r="B204" i="145"/>
  <c r="J203" i="145"/>
  <c r="H203" i="145"/>
  <c r="F203" i="145"/>
  <c r="D203" i="145"/>
  <c r="E203" i="145" s="1"/>
  <c r="B203" i="145"/>
  <c r="J202" i="145"/>
  <c r="H202" i="145"/>
  <c r="F202" i="145"/>
  <c r="D202" i="145"/>
  <c r="E202" i="145" s="1"/>
  <c r="B202" i="145"/>
  <c r="J201" i="145"/>
  <c r="H201" i="145"/>
  <c r="F201" i="145"/>
  <c r="D201" i="145"/>
  <c r="E201" i="145" s="1"/>
  <c r="B201" i="145"/>
  <c r="J200" i="145"/>
  <c r="H200" i="145"/>
  <c r="F200" i="145"/>
  <c r="D200" i="145"/>
  <c r="E200" i="145" s="1"/>
  <c r="B200" i="145"/>
  <c r="J199" i="145"/>
  <c r="H199" i="145"/>
  <c r="F199" i="145"/>
  <c r="D199" i="145"/>
  <c r="E199" i="145" s="1"/>
  <c r="B199" i="145"/>
  <c r="J198" i="145"/>
  <c r="H198" i="145"/>
  <c r="F198" i="145"/>
  <c r="D198" i="145"/>
  <c r="E198" i="145" s="1"/>
  <c r="B198" i="145"/>
  <c r="J197" i="145"/>
  <c r="H197" i="145"/>
  <c r="F197" i="145"/>
  <c r="D197" i="145"/>
  <c r="E197" i="145" s="1"/>
  <c r="B197" i="145"/>
  <c r="J196" i="145"/>
  <c r="H196" i="145"/>
  <c r="F196" i="145"/>
  <c r="D196" i="145"/>
  <c r="E196" i="145" s="1"/>
  <c r="B196" i="145"/>
  <c r="J195" i="145"/>
  <c r="H195" i="145"/>
  <c r="F195" i="145"/>
  <c r="D195" i="145"/>
  <c r="E195" i="145" s="1"/>
  <c r="B195" i="145"/>
  <c r="J194" i="145"/>
  <c r="H194" i="145"/>
  <c r="F194" i="145"/>
  <c r="D194" i="145"/>
  <c r="E194" i="145" s="1"/>
  <c r="B194" i="145"/>
  <c r="J193" i="145"/>
  <c r="H193" i="145"/>
  <c r="F193" i="145"/>
  <c r="D193" i="145"/>
  <c r="E193" i="145" s="1"/>
  <c r="B193" i="145"/>
  <c r="J192" i="145"/>
  <c r="H192" i="145"/>
  <c r="F192" i="145"/>
  <c r="D192" i="145"/>
  <c r="E192" i="145" s="1"/>
  <c r="B192" i="145"/>
  <c r="J191" i="145"/>
  <c r="H191" i="145"/>
  <c r="F191" i="145"/>
  <c r="D191" i="145"/>
  <c r="E191" i="145" s="1"/>
  <c r="B191" i="145"/>
  <c r="J190" i="145"/>
  <c r="H190" i="145"/>
  <c r="F190" i="145"/>
  <c r="D190" i="145"/>
  <c r="E190" i="145" s="1"/>
  <c r="B190" i="145"/>
  <c r="J189" i="145"/>
  <c r="H189" i="145"/>
  <c r="F189" i="145"/>
  <c r="D189" i="145"/>
  <c r="E189" i="145" s="1"/>
  <c r="B189" i="145"/>
  <c r="J188" i="145"/>
  <c r="H188" i="145"/>
  <c r="F188" i="145"/>
  <c r="D188" i="145"/>
  <c r="E188" i="145" s="1"/>
  <c r="B188" i="145"/>
  <c r="J187" i="145"/>
  <c r="H187" i="145"/>
  <c r="F187" i="145"/>
  <c r="D187" i="145"/>
  <c r="E187" i="145" s="1"/>
  <c r="B187" i="145"/>
  <c r="J186" i="145"/>
  <c r="H186" i="145"/>
  <c r="F186" i="145"/>
  <c r="D186" i="145"/>
  <c r="E186" i="145" s="1"/>
  <c r="B186" i="145"/>
  <c r="J185" i="145"/>
  <c r="H185" i="145"/>
  <c r="F185" i="145"/>
  <c r="D185" i="145"/>
  <c r="E185" i="145" s="1"/>
  <c r="B185" i="145"/>
  <c r="J184" i="145"/>
  <c r="H184" i="145"/>
  <c r="F184" i="145"/>
  <c r="D184" i="145"/>
  <c r="E184" i="145" s="1"/>
  <c r="B184" i="145"/>
  <c r="J183" i="145"/>
  <c r="H183" i="145"/>
  <c r="F183" i="145"/>
  <c r="D183" i="145"/>
  <c r="E183" i="145" s="1"/>
  <c r="B183" i="145"/>
  <c r="J182" i="145"/>
  <c r="H182" i="145"/>
  <c r="F182" i="145"/>
  <c r="D182" i="145"/>
  <c r="E182" i="145" s="1"/>
  <c r="B182" i="145"/>
  <c r="J181" i="145"/>
  <c r="H181" i="145"/>
  <c r="F181" i="145"/>
  <c r="D181" i="145"/>
  <c r="E181" i="145" s="1"/>
  <c r="B181" i="145"/>
  <c r="J180" i="145"/>
  <c r="H180" i="145"/>
  <c r="F180" i="145"/>
  <c r="D180" i="145"/>
  <c r="E180" i="145" s="1"/>
  <c r="B180" i="145"/>
  <c r="J179" i="145"/>
  <c r="H179" i="145"/>
  <c r="F179" i="145"/>
  <c r="D179" i="145"/>
  <c r="E179" i="145" s="1"/>
  <c r="B179" i="145"/>
  <c r="J178" i="145"/>
  <c r="H178" i="145"/>
  <c r="F178" i="145"/>
  <c r="D178" i="145"/>
  <c r="E178" i="145" s="1"/>
  <c r="B178" i="145"/>
  <c r="J177" i="145"/>
  <c r="H177" i="145"/>
  <c r="F177" i="145"/>
  <c r="D177" i="145"/>
  <c r="E177" i="145" s="1"/>
  <c r="B177" i="145"/>
  <c r="J176" i="145"/>
  <c r="H176" i="145"/>
  <c r="F176" i="145"/>
  <c r="D176" i="145"/>
  <c r="E176" i="145" s="1"/>
  <c r="B176" i="145"/>
  <c r="J175" i="145"/>
  <c r="H175" i="145"/>
  <c r="F175" i="145"/>
  <c r="D175" i="145"/>
  <c r="E175" i="145" s="1"/>
  <c r="B175" i="145"/>
  <c r="J174" i="145"/>
  <c r="H174" i="145"/>
  <c r="F174" i="145"/>
  <c r="D174" i="145"/>
  <c r="E174" i="145" s="1"/>
  <c r="B174" i="145"/>
  <c r="J173" i="145"/>
  <c r="H173" i="145"/>
  <c r="F173" i="145"/>
  <c r="D173" i="145"/>
  <c r="E173" i="145" s="1"/>
  <c r="B173" i="145"/>
  <c r="J172" i="145"/>
  <c r="H172" i="145"/>
  <c r="F172" i="145"/>
  <c r="D172" i="145"/>
  <c r="E172" i="145" s="1"/>
  <c r="B172" i="145"/>
  <c r="J171" i="145"/>
  <c r="H171" i="145"/>
  <c r="F171" i="145"/>
  <c r="D171" i="145"/>
  <c r="E171" i="145" s="1"/>
  <c r="B171" i="145"/>
  <c r="J170" i="145"/>
  <c r="H170" i="145"/>
  <c r="F170" i="145"/>
  <c r="D170" i="145"/>
  <c r="E170" i="145" s="1"/>
  <c r="B170" i="145"/>
  <c r="J169" i="145"/>
  <c r="H169" i="145"/>
  <c r="F169" i="145"/>
  <c r="D169" i="145"/>
  <c r="E169" i="145" s="1"/>
  <c r="B169" i="145"/>
  <c r="J168" i="145"/>
  <c r="H168" i="145"/>
  <c r="F168" i="145"/>
  <c r="D168" i="145"/>
  <c r="E168" i="145" s="1"/>
  <c r="B168" i="145"/>
  <c r="J167" i="145"/>
  <c r="H167" i="145"/>
  <c r="F167" i="145"/>
  <c r="D167" i="145"/>
  <c r="E167" i="145" s="1"/>
  <c r="B167" i="145"/>
  <c r="J166" i="145"/>
  <c r="H166" i="145"/>
  <c r="F166" i="145"/>
  <c r="D166" i="145"/>
  <c r="E166" i="145" s="1"/>
  <c r="B166" i="145"/>
  <c r="J165" i="145"/>
  <c r="H165" i="145"/>
  <c r="F165" i="145"/>
  <c r="D165" i="145"/>
  <c r="E165" i="145" s="1"/>
  <c r="B165" i="145"/>
  <c r="J164" i="145"/>
  <c r="H164" i="145"/>
  <c r="F164" i="145"/>
  <c r="D164" i="145"/>
  <c r="E164" i="145" s="1"/>
  <c r="B164" i="145"/>
  <c r="J163" i="145"/>
  <c r="H163" i="145"/>
  <c r="F163" i="145"/>
  <c r="D163" i="145"/>
  <c r="E163" i="145" s="1"/>
  <c r="B163" i="145"/>
  <c r="J162" i="145"/>
  <c r="H162" i="145"/>
  <c r="F162" i="145"/>
  <c r="D162" i="145"/>
  <c r="E162" i="145" s="1"/>
  <c r="B162" i="145"/>
  <c r="J161" i="145"/>
  <c r="H161" i="145"/>
  <c r="F161" i="145"/>
  <c r="D161" i="145"/>
  <c r="E161" i="145" s="1"/>
  <c r="B161" i="145"/>
  <c r="J160" i="145"/>
  <c r="H160" i="145"/>
  <c r="F160" i="145"/>
  <c r="D160" i="145"/>
  <c r="E160" i="145" s="1"/>
  <c r="B160" i="145"/>
  <c r="J159" i="145"/>
  <c r="H159" i="145"/>
  <c r="F159" i="145"/>
  <c r="D159" i="145"/>
  <c r="E159" i="145" s="1"/>
  <c r="B159" i="145"/>
  <c r="J158" i="145"/>
  <c r="H158" i="145"/>
  <c r="F158" i="145"/>
  <c r="D158" i="145"/>
  <c r="E158" i="145" s="1"/>
  <c r="B158" i="145"/>
  <c r="J157" i="145"/>
  <c r="H157" i="145"/>
  <c r="F157" i="145"/>
  <c r="D157" i="145"/>
  <c r="E157" i="145" s="1"/>
  <c r="B157" i="145"/>
  <c r="J156" i="145"/>
  <c r="H156" i="145"/>
  <c r="F156" i="145"/>
  <c r="D156" i="145"/>
  <c r="E156" i="145" s="1"/>
  <c r="B156" i="145"/>
  <c r="J155" i="145"/>
  <c r="H155" i="145"/>
  <c r="F155" i="145"/>
  <c r="D155" i="145"/>
  <c r="E155" i="145" s="1"/>
  <c r="B155" i="145"/>
  <c r="J154" i="145"/>
  <c r="H154" i="145"/>
  <c r="F154" i="145"/>
  <c r="D154" i="145"/>
  <c r="E154" i="145" s="1"/>
  <c r="B154" i="145"/>
  <c r="J153" i="145"/>
  <c r="H153" i="145"/>
  <c r="F153" i="145"/>
  <c r="D153" i="145"/>
  <c r="E153" i="145" s="1"/>
  <c r="B153" i="145"/>
  <c r="J152" i="145"/>
  <c r="H152" i="145"/>
  <c r="F152" i="145"/>
  <c r="D152" i="145"/>
  <c r="E152" i="145" s="1"/>
  <c r="B152" i="145"/>
  <c r="J151" i="145"/>
  <c r="H151" i="145"/>
  <c r="F151" i="145"/>
  <c r="D151" i="145"/>
  <c r="E151" i="145" s="1"/>
  <c r="B151" i="145"/>
  <c r="J150" i="145"/>
  <c r="H150" i="145"/>
  <c r="F150" i="145"/>
  <c r="D150" i="145"/>
  <c r="E150" i="145" s="1"/>
  <c r="B150" i="145"/>
  <c r="J149" i="145"/>
  <c r="H149" i="145"/>
  <c r="F149" i="145"/>
  <c r="D149" i="145"/>
  <c r="E149" i="145" s="1"/>
  <c r="B149" i="145"/>
  <c r="J148" i="145"/>
  <c r="H148" i="145"/>
  <c r="F148" i="145"/>
  <c r="D148" i="145"/>
  <c r="E148" i="145" s="1"/>
  <c r="B148" i="145"/>
  <c r="J147" i="145"/>
  <c r="H147" i="145"/>
  <c r="F147" i="145"/>
  <c r="D147" i="145"/>
  <c r="E147" i="145" s="1"/>
  <c r="B147" i="145"/>
  <c r="J146" i="145"/>
  <c r="H146" i="145"/>
  <c r="F146" i="145"/>
  <c r="D146" i="145"/>
  <c r="E146" i="145" s="1"/>
  <c r="B146" i="145"/>
  <c r="J145" i="145"/>
  <c r="H145" i="145"/>
  <c r="F145" i="145"/>
  <c r="D145" i="145"/>
  <c r="E145" i="145" s="1"/>
  <c r="B145" i="145"/>
  <c r="J144" i="145"/>
  <c r="H144" i="145"/>
  <c r="F144" i="145"/>
  <c r="D144" i="145"/>
  <c r="E144" i="145" s="1"/>
  <c r="B144" i="145"/>
  <c r="J143" i="145"/>
  <c r="H143" i="145"/>
  <c r="F143" i="145"/>
  <c r="D143" i="145"/>
  <c r="E143" i="145" s="1"/>
  <c r="B143" i="145"/>
  <c r="J142" i="145"/>
  <c r="H142" i="145"/>
  <c r="F142" i="145"/>
  <c r="D142" i="145"/>
  <c r="E142" i="145" s="1"/>
  <c r="B142" i="145"/>
  <c r="J141" i="145"/>
  <c r="H141" i="145"/>
  <c r="F141" i="145"/>
  <c r="D141" i="145"/>
  <c r="E141" i="145" s="1"/>
  <c r="B141" i="145"/>
  <c r="J140" i="145"/>
  <c r="B140" i="145"/>
  <c r="J139" i="145"/>
  <c r="B139" i="145"/>
  <c r="J138" i="145"/>
  <c r="B138" i="145"/>
  <c r="J137" i="145"/>
  <c r="B137" i="145"/>
  <c r="J136" i="145"/>
  <c r="B136" i="145"/>
  <c r="J135" i="145"/>
  <c r="B135" i="145"/>
  <c r="J134" i="145"/>
  <c r="B134" i="145"/>
  <c r="J133" i="145"/>
  <c r="B133" i="145"/>
  <c r="J132" i="145"/>
  <c r="B132" i="145"/>
  <c r="J131" i="145"/>
  <c r="B131" i="145"/>
  <c r="J130" i="145"/>
  <c r="B130" i="145"/>
  <c r="J129" i="145"/>
  <c r="B129" i="145"/>
  <c r="J128" i="145"/>
  <c r="B128" i="145"/>
  <c r="J127" i="145"/>
  <c r="B127" i="145"/>
  <c r="J126" i="145"/>
  <c r="B126" i="145"/>
  <c r="J125" i="145"/>
  <c r="B125" i="145"/>
  <c r="J124" i="145"/>
  <c r="B124" i="145"/>
  <c r="J123" i="145"/>
  <c r="B123" i="145"/>
  <c r="J122" i="145"/>
  <c r="B122" i="145"/>
  <c r="J121" i="145"/>
  <c r="B121" i="145"/>
  <c r="J120" i="145"/>
  <c r="B120" i="145"/>
  <c r="J119" i="145"/>
  <c r="B119" i="145"/>
  <c r="J118" i="145"/>
  <c r="B118" i="145"/>
  <c r="J117" i="145"/>
  <c r="B117" i="145"/>
  <c r="J116" i="145"/>
  <c r="B116" i="145"/>
  <c r="J115" i="145"/>
  <c r="B115" i="145"/>
  <c r="J114" i="145"/>
  <c r="B114" i="145"/>
  <c r="J113" i="145"/>
  <c r="B113" i="145"/>
  <c r="J112" i="145"/>
  <c r="B112" i="145"/>
  <c r="J111" i="145"/>
  <c r="B111" i="145"/>
  <c r="J110" i="145"/>
  <c r="B110" i="145"/>
  <c r="J109" i="145"/>
  <c r="B109" i="145"/>
  <c r="J108" i="145"/>
  <c r="B108" i="145"/>
  <c r="J107" i="145"/>
  <c r="B107" i="145"/>
  <c r="J106" i="145"/>
  <c r="B106" i="145"/>
  <c r="J105" i="145"/>
  <c r="B105" i="145"/>
  <c r="J104" i="145"/>
  <c r="B104" i="145"/>
  <c r="J103" i="145"/>
  <c r="B103" i="145"/>
  <c r="J102" i="145"/>
  <c r="B102" i="145"/>
  <c r="J101" i="145"/>
  <c r="B101" i="145"/>
  <c r="J100" i="145"/>
  <c r="B100" i="145"/>
  <c r="J99" i="145"/>
  <c r="B99" i="145"/>
  <c r="J98" i="145"/>
  <c r="B98" i="145"/>
  <c r="J97" i="145"/>
  <c r="B97" i="145"/>
  <c r="J96" i="145"/>
  <c r="B96" i="145"/>
  <c r="J95" i="145"/>
  <c r="B95" i="145"/>
  <c r="J94" i="145"/>
  <c r="B94" i="145"/>
  <c r="J93" i="145"/>
  <c r="B93" i="145"/>
  <c r="J92" i="145"/>
  <c r="B92" i="145"/>
  <c r="J91" i="145"/>
  <c r="B91" i="145"/>
  <c r="J90" i="145"/>
  <c r="B90" i="145"/>
  <c r="J89" i="145"/>
  <c r="B89" i="145"/>
  <c r="J88" i="145"/>
  <c r="B88" i="145"/>
  <c r="J87" i="145"/>
  <c r="B87" i="145"/>
  <c r="J86" i="145"/>
  <c r="B86" i="145"/>
  <c r="J85" i="145"/>
  <c r="B85" i="145"/>
  <c r="J84" i="145"/>
  <c r="B84" i="145"/>
  <c r="J83" i="145"/>
  <c r="B83" i="145"/>
  <c r="J82" i="145"/>
  <c r="B82" i="145"/>
  <c r="J81" i="145"/>
  <c r="B81" i="145"/>
  <c r="J80" i="145"/>
  <c r="B80" i="145"/>
  <c r="J79" i="145"/>
  <c r="B79" i="145"/>
  <c r="J78" i="145"/>
  <c r="B78" i="145"/>
  <c r="J77" i="145"/>
  <c r="B77" i="145"/>
  <c r="J76" i="145"/>
  <c r="B76" i="145"/>
  <c r="J75" i="145"/>
  <c r="B75" i="145"/>
  <c r="J74" i="145"/>
  <c r="B74" i="145"/>
  <c r="J73" i="145"/>
  <c r="B73" i="145"/>
  <c r="J72" i="145"/>
  <c r="B72" i="145"/>
  <c r="J71" i="145"/>
  <c r="B71" i="145"/>
  <c r="J70" i="145"/>
  <c r="B70" i="145"/>
  <c r="J69" i="145"/>
  <c r="B69" i="145"/>
  <c r="J68" i="145"/>
  <c r="B68" i="145"/>
  <c r="J67" i="145"/>
  <c r="B67" i="145"/>
  <c r="J66" i="145"/>
  <c r="B66" i="145"/>
  <c r="J65" i="145"/>
  <c r="B65" i="145"/>
  <c r="J64" i="145"/>
  <c r="B64" i="145"/>
  <c r="J63" i="145"/>
  <c r="B63" i="145"/>
  <c r="J62" i="145"/>
  <c r="B62" i="145"/>
  <c r="J61" i="145"/>
  <c r="B61" i="145"/>
  <c r="J60" i="145"/>
  <c r="B60" i="145"/>
  <c r="J59" i="145"/>
  <c r="B59" i="145"/>
  <c r="J58" i="145"/>
  <c r="B58" i="145"/>
  <c r="J57" i="145"/>
  <c r="B57" i="145"/>
  <c r="J56" i="145"/>
  <c r="B56" i="145"/>
  <c r="J55" i="145"/>
  <c r="B55" i="145"/>
  <c r="J54" i="145"/>
  <c r="B54" i="145"/>
  <c r="J53" i="145"/>
  <c r="B53" i="145"/>
  <c r="J52" i="145"/>
  <c r="B52" i="145"/>
  <c r="J51" i="145"/>
  <c r="B51" i="145"/>
  <c r="J50" i="145"/>
  <c r="B50" i="145"/>
  <c r="J49" i="145"/>
  <c r="B49" i="145"/>
  <c r="J48" i="145"/>
  <c r="B48" i="145"/>
  <c r="J47" i="145"/>
  <c r="B47" i="145"/>
  <c r="J46" i="145"/>
  <c r="B46" i="145"/>
  <c r="J45" i="145"/>
  <c r="B45" i="145"/>
  <c r="J44" i="145"/>
  <c r="B44" i="145"/>
  <c r="J43" i="145"/>
  <c r="B43" i="145"/>
  <c r="J42" i="145"/>
  <c r="B42" i="145"/>
  <c r="J41" i="145"/>
  <c r="B41" i="145"/>
  <c r="J40" i="145"/>
  <c r="B40" i="145"/>
  <c r="J39" i="145"/>
  <c r="B39" i="145"/>
  <c r="J38" i="145"/>
  <c r="B38" i="145"/>
  <c r="J37" i="145"/>
  <c r="B37" i="145"/>
  <c r="J36" i="145"/>
  <c r="B36" i="145"/>
  <c r="J35" i="145"/>
  <c r="B35" i="145"/>
  <c r="J34" i="145"/>
  <c r="B34" i="145"/>
  <c r="J33" i="145"/>
  <c r="B33" i="145"/>
  <c r="J32" i="145"/>
  <c r="B32" i="145"/>
  <c r="J31" i="145"/>
  <c r="B31" i="145"/>
  <c r="J30" i="145"/>
  <c r="D30" i="145"/>
  <c r="E30" i="145" s="1"/>
  <c r="B30" i="145"/>
  <c r="F29" i="145"/>
  <c r="D25" i="145"/>
  <c r="D13" i="145" a="1"/>
  <c r="D13" i="145" s="1"/>
  <c r="K35" i="145" s="1"/>
  <c r="L39" i="145" s="1"/>
  <c r="E2" i="42"/>
  <c r="C31" i="146" l="1"/>
  <c r="C79" i="146"/>
  <c r="C70" i="146"/>
  <c r="C78" i="146"/>
  <c r="B69" i="146"/>
  <c r="B76" i="146"/>
  <c r="L35" i="145"/>
  <c r="M35" i="145" s="1"/>
  <c r="D19" i="145"/>
  <c r="C24" i="166" s="1"/>
  <c r="D26" i="145"/>
  <c r="E17" i="147"/>
  <c r="C53" i="146"/>
  <c r="E7" i="147"/>
  <c r="A9" i="147"/>
  <c r="E3" i="147"/>
  <c r="A1" i="135"/>
  <c r="A1" i="132"/>
  <c r="A1" i="23"/>
  <c r="C7" i="135"/>
  <c r="A9" i="135" s="1"/>
  <c r="C6" i="135"/>
  <c r="C4" i="135"/>
  <c r="C7" i="132"/>
  <c r="A9" i="132" s="1"/>
  <c r="C6" i="132"/>
  <c r="C4" i="132"/>
  <c r="C7" i="23"/>
  <c r="C6" i="23"/>
  <c r="B52" i="134"/>
  <c r="C47" i="134"/>
  <c r="B35" i="134"/>
  <c r="C21" i="134"/>
  <c r="B69" i="134" s="1"/>
  <c r="B18" i="134"/>
  <c r="C70" i="134" s="1"/>
  <c r="B52" i="131"/>
  <c r="C47" i="131"/>
  <c r="B35" i="131"/>
  <c r="C21" i="131"/>
  <c r="B69" i="131" s="1"/>
  <c r="B18" i="131"/>
  <c r="C70" i="131" s="1"/>
  <c r="B8" i="134"/>
  <c r="B8" i="131"/>
  <c r="B8" i="42"/>
  <c r="B52" i="42"/>
  <c r="C47" i="42"/>
  <c r="B35" i="42"/>
  <c r="C21" i="42"/>
  <c r="B18" i="42"/>
  <c r="L10" i="145" l="1"/>
  <c r="A10" i="147"/>
  <c r="F30" i="145"/>
  <c r="L63" i="134"/>
  <c r="L63" i="131"/>
  <c r="L63" i="42"/>
  <c r="D31" i="145" l="1"/>
  <c r="E31" i="145" s="1"/>
  <c r="F31" i="145" s="1"/>
  <c r="A11" i="147"/>
  <c r="J1236" i="133"/>
  <c r="J1235" i="133"/>
  <c r="J1234" i="133"/>
  <c r="J1233" i="133"/>
  <c r="J1232" i="133"/>
  <c r="J1231" i="133"/>
  <c r="J1230" i="133"/>
  <c r="J1229" i="133"/>
  <c r="J1228" i="133"/>
  <c r="J1227" i="133"/>
  <c r="J1226" i="133"/>
  <c r="J1225" i="133"/>
  <c r="J1224" i="133"/>
  <c r="J1223" i="133"/>
  <c r="J1222" i="133"/>
  <c r="J1221" i="133"/>
  <c r="J1220" i="133"/>
  <c r="J1219" i="133"/>
  <c r="J1218" i="133"/>
  <c r="J1217" i="133"/>
  <c r="J1216" i="133"/>
  <c r="J1215" i="133"/>
  <c r="J1214" i="133"/>
  <c r="J1213" i="133"/>
  <c r="J1212" i="133"/>
  <c r="J1211" i="133"/>
  <c r="J1210" i="133"/>
  <c r="J1209" i="133"/>
  <c r="J1208" i="133"/>
  <c r="J1207" i="133"/>
  <c r="J1206" i="133"/>
  <c r="J1205" i="133"/>
  <c r="J1204" i="133"/>
  <c r="J1203" i="133"/>
  <c r="J1202" i="133"/>
  <c r="J1201" i="133"/>
  <c r="J1200" i="133"/>
  <c r="J1199" i="133"/>
  <c r="J1198" i="133"/>
  <c r="J1197" i="133"/>
  <c r="J1196" i="133"/>
  <c r="J1195" i="133"/>
  <c r="J1194" i="133"/>
  <c r="J1193" i="133"/>
  <c r="J1192" i="133"/>
  <c r="J1191" i="133"/>
  <c r="J1190" i="133"/>
  <c r="J1189" i="133"/>
  <c r="J1188" i="133"/>
  <c r="J1187" i="133"/>
  <c r="J1186" i="133"/>
  <c r="J1185" i="133"/>
  <c r="J1184" i="133"/>
  <c r="J1183" i="133"/>
  <c r="J1182" i="133"/>
  <c r="J1181" i="133"/>
  <c r="J1180" i="133"/>
  <c r="J1179" i="133"/>
  <c r="J1178" i="133"/>
  <c r="J1177" i="133"/>
  <c r="J1176" i="133"/>
  <c r="J1175" i="133"/>
  <c r="J1174" i="133"/>
  <c r="J1173" i="133"/>
  <c r="J1172" i="133"/>
  <c r="J1171" i="133"/>
  <c r="J1170" i="133"/>
  <c r="J1169" i="133"/>
  <c r="J1168" i="133"/>
  <c r="J1167" i="133"/>
  <c r="J1166" i="133"/>
  <c r="J1165" i="133"/>
  <c r="J1164" i="133"/>
  <c r="J1163" i="133"/>
  <c r="J1162" i="133"/>
  <c r="J1161" i="133"/>
  <c r="J1160" i="133"/>
  <c r="J1159" i="133"/>
  <c r="J1158" i="133"/>
  <c r="J1157" i="133"/>
  <c r="J1156" i="133"/>
  <c r="J1155" i="133"/>
  <c r="J1154" i="133"/>
  <c r="J1153" i="133"/>
  <c r="J1152" i="133"/>
  <c r="J1151" i="133"/>
  <c r="J1150" i="133"/>
  <c r="J1149" i="133"/>
  <c r="J1148" i="133"/>
  <c r="J1147" i="133"/>
  <c r="J1146" i="133"/>
  <c r="J1145" i="133"/>
  <c r="J1144" i="133"/>
  <c r="J1143" i="133"/>
  <c r="J1142" i="133"/>
  <c r="J1141" i="133"/>
  <c r="J1140" i="133"/>
  <c r="J1139" i="133"/>
  <c r="J1138" i="133"/>
  <c r="J1137" i="133"/>
  <c r="J1136" i="133"/>
  <c r="J1135" i="133"/>
  <c r="J1134" i="133"/>
  <c r="J1133" i="133"/>
  <c r="J1132" i="133"/>
  <c r="J1131" i="133"/>
  <c r="J1130" i="133"/>
  <c r="J1129" i="133"/>
  <c r="J1128" i="133"/>
  <c r="J1127" i="133"/>
  <c r="J1126" i="133"/>
  <c r="J1125" i="133"/>
  <c r="J1124" i="133"/>
  <c r="J1123" i="133"/>
  <c r="J1122" i="133"/>
  <c r="J1121" i="133"/>
  <c r="J1120" i="133"/>
  <c r="J1119" i="133"/>
  <c r="J1118" i="133"/>
  <c r="J1117" i="133"/>
  <c r="J1116" i="133"/>
  <c r="J1115" i="133"/>
  <c r="J1114" i="133"/>
  <c r="J1113" i="133"/>
  <c r="J1112" i="133"/>
  <c r="J1111" i="133"/>
  <c r="J1110" i="133"/>
  <c r="J1109" i="133"/>
  <c r="J1108" i="133"/>
  <c r="J1107" i="133"/>
  <c r="J1106" i="133"/>
  <c r="J1105" i="133"/>
  <c r="J1104" i="133"/>
  <c r="J1103" i="133"/>
  <c r="J1102" i="133"/>
  <c r="J1101" i="133"/>
  <c r="J1100" i="133"/>
  <c r="J1099" i="133"/>
  <c r="J1098" i="133"/>
  <c r="J1097" i="133"/>
  <c r="J1096" i="133"/>
  <c r="J1095" i="133"/>
  <c r="J1094" i="133"/>
  <c r="J1093" i="133"/>
  <c r="J1092" i="133"/>
  <c r="J1091" i="133"/>
  <c r="J1090" i="133"/>
  <c r="J1089" i="133"/>
  <c r="J1088" i="133"/>
  <c r="J1087" i="133"/>
  <c r="J1086" i="133"/>
  <c r="J1085" i="133"/>
  <c r="J1084" i="133"/>
  <c r="J1083" i="133"/>
  <c r="J1082" i="133"/>
  <c r="J1081" i="133"/>
  <c r="J1080" i="133"/>
  <c r="J1079" i="133"/>
  <c r="J1078" i="133"/>
  <c r="J1077" i="133"/>
  <c r="J1076" i="133"/>
  <c r="J1075" i="133"/>
  <c r="J1074" i="133"/>
  <c r="J1073" i="133"/>
  <c r="J1072" i="133"/>
  <c r="J1071" i="133"/>
  <c r="J1070" i="133"/>
  <c r="J1069" i="133"/>
  <c r="J1068" i="133"/>
  <c r="J1067" i="133"/>
  <c r="J1066" i="133"/>
  <c r="J1065" i="133"/>
  <c r="J1064" i="133"/>
  <c r="J1063" i="133"/>
  <c r="J1062" i="133"/>
  <c r="J1061" i="133"/>
  <c r="J1060" i="133"/>
  <c r="J1059" i="133"/>
  <c r="J1058" i="133"/>
  <c r="J1057" i="133"/>
  <c r="J1056" i="133"/>
  <c r="J1055" i="133"/>
  <c r="J1054" i="133"/>
  <c r="J1053" i="133"/>
  <c r="J1052" i="133"/>
  <c r="J1051" i="133"/>
  <c r="J1050" i="133"/>
  <c r="J1049" i="133"/>
  <c r="J1048" i="133"/>
  <c r="J1047" i="133"/>
  <c r="J1046" i="133"/>
  <c r="J1045" i="133"/>
  <c r="J1044" i="133"/>
  <c r="J1043" i="133"/>
  <c r="J1042" i="133"/>
  <c r="J1041" i="133"/>
  <c r="J1040" i="133"/>
  <c r="J1039" i="133"/>
  <c r="J1038" i="133"/>
  <c r="J1037" i="133"/>
  <c r="J1036" i="133"/>
  <c r="J1035" i="133"/>
  <c r="J1034" i="133"/>
  <c r="J1033" i="133"/>
  <c r="J1032" i="133"/>
  <c r="J1031" i="133"/>
  <c r="J1030" i="133"/>
  <c r="J1029" i="133"/>
  <c r="J1028" i="133"/>
  <c r="J1027" i="133"/>
  <c r="J1026" i="133"/>
  <c r="J1025" i="133"/>
  <c r="J1024" i="133"/>
  <c r="J1023" i="133"/>
  <c r="J1022" i="133"/>
  <c r="J1021" i="133"/>
  <c r="J1020" i="133"/>
  <c r="J1019" i="133"/>
  <c r="J1018" i="133"/>
  <c r="J1017" i="133"/>
  <c r="J1016" i="133"/>
  <c r="J1015" i="133"/>
  <c r="J1014" i="133"/>
  <c r="J1013" i="133"/>
  <c r="J1012" i="133"/>
  <c r="J1011" i="133"/>
  <c r="J1010" i="133"/>
  <c r="J1009" i="133"/>
  <c r="J1008" i="133"/>
  <c r="J1007" i="133"/>
  <c r="J1006" i="133"/>
  <c r="J1005" i="133"/>
  <c r="J1004" i="133"/>
  <c r="J1003" i="133"/>
  <c r="J1002" i="133"/>
  <c r="J1001" i="133"/>
  <c r="J1000" i="133"/>
  <c r="J999" i="133"/>
  <c r="J998" i="133"/>
  <c r="J997" i="133"/>
  <c r="J996" i="133"/>
  <c r="J995" i="133"/>
  <c r="J994" i="133"/>
  <c r="J993" i="133"/>
  <c r="J992" i="133"/>
  <c r="J991" i="133"/>
  <c r="J990" i="133"/>
  <c r="J989" i="133"/>
  <c r="J988" i="133"/>
  <c r="J987" i="133"/>
  <c r="J986" i="133"/>
  <c r="J985" i="133"/>
  <c r="J984" i="133"/>
  <c r="J983" i="133"/>
  <c r="J982" i="133"/>
  <c r="J981" i="133"/>
  <c r="J980" i="133"/>
  <c r="J979" i="133"/>
  <c r="J978" i="133"/>
  <c r="J977" i="133"/>
  <c r="J976" i="133"/>
  <c r="J975" i="133"/>
  <c r="J974" i="133"/>
  <c r="J973" i="133"/>
  <c r="J972" i="133"/>
  <c r="J971" i="133"/>
  <c r="J970" i="133"/>
  <c r="J969" i="133"/>
  <c r="J968" i="133"/>
  <c r="J967" i="133"/>
  <c r="J966" i="133"/>
  <c r="J965" i="133"/>
  <c r="J964" i="133"/>
  <c r="J963" i="133"/>
  <c r="J962" i="133"/>
  <c r="J961" i="133"/>
  <c r="J960" i="133"/>
  <c r="J959" i="133"/>
  <c r="J958" i="133"/>
  <c r="J957" i="133"/>
  <c r="J956" i="133"/>
  <c r="J955" i="133"/>
  <c r="J954" i="133"/>
  <c r="J953" i="133"/>
  <c r="J952" i="133"/>
  <c r="J951" i="133"/>
  <c r="J950" i="133"/>
  <c r="J949" i="133"/>
  <c r="J948" i="133"/>
  <c r="J947" i="133"/>
  <c r="J946" i="133"/>
  <c r="J945" i="133"/>
  <c r="J944" i="133"/>
  <c r="J943" i="133"/>
  <c r="J942" i="133"/>
  <c r="J941" i="133"/>
  <c r="J940" i="133"/>
  <c r="J939" i="133"/>
  <c r="J938" i="133"/>
  <c r="J937" i="133"/>
  <c r="J936" i="133"/>
  <c r="J935" i="133"/>
  <c r="J934" i="133"/>
  <c r="J933" i="133"/>
  <c r="J932" i="133"/>
  <c r="J931" i="133"/>
  <c r="J930" i="133"/>
  <c r="J929" i="133"/>
  <c r="J928" i="133"/>
  <c r="J927" i="133"/>
  <c r="J926" i="133"/>
  <c r="J925" i="133"/>
  <c r="J924" i="133"/>
  <c r="J923" i="133"/>
  <c r="J922" i="133"/>
  <c r="J921" i="133"/>
  <c r="J920" i="133"/>
  <c r="J919" i="133"/>
  <c r="J918" i="133"/>
  <c r="J917" i="133"/>
  <c r="J916" i="133"/>
  <c r="J915" i="133"/>
  <c r="J914" i="133"/>
  <c r="J913" i="133"/>
  <c r="J912" i="133"/>
  <c r="J911" i="133"/>
  <c r="J910" i="133"/>
  <c r="J909" i="133"/>
  <c r="J908" i="133"/>
  <c r="J907" i="133"/>
  <c r="J906" i="133"/>
  <c r="J905" i="133"/>
  <c r="J904" i="133"/>
  <c r="J903" i="133"/>
  <c r="J902" i="133"/>
  <c r="J901" i="133"/>
  <c r="J900" i="133"/>
  <c r="J899" i="133"/>
  <c r="J898" i="133"/>
  <c r="J897" i="133"/>
  <c r="J896" i="133"/>
  <c r="J895" i="133"/>
  <c r="J894" i="133"/>
  <c r="J893" i="133"/>
  <c r="J892" i="133"/>
  <c r="J891" i="133"/>
  <c r="J890" i="133"/>
  <c r="J889" i="133"/>
  <c r="J888" i="133"/>
  <c r="J887" i="133"/>
  <c r="J886" i="133"/>
  <c r="J885" i="133"/>
  <c r="J884" i="133"/>
  <c r="J883" i="133"/>
  <c r="J882" i="133"/>
  <c r="J881" i="133"/>
  <c r="J880" i="133"/>
  <c r="J879" i="133"/>
  <c r="J878" i="133"/>
  <c r="J877" i="133"/>
  <c r="J876" i="133"/>
  <c r="J875" i="133"/>
  <c r="J874" i="133"/>
  <c r="J873" i="133"/>
  <c r="J872" i="133"/>
  <c r="J871" i="133"/>
  <c r="J870" i="133"/>
  <c r="J869" i="133"/>
  <c r="J868" i="133"/>
  <c r="J867" i="133"/>
  <c r="J866" i="133"/>
  <c r="J865" i="133"/>
  <c r="J864" i="133"/>
  <c r="J863" i="133"/>
  <c r="J862" i="133"/>
  <c r="J861" i="133"/>
  <c r="J860" i="133"/>
  <c r="J859" i="133"/>
  <c r="J858" i="133"/>
  <c r="J857" i="133"/>
  <c r="J856" i="133"/>
  <c r="J855" i="133"/>
  <c r="J854" i="133"/>
  <c r="J853" i="133"/>
  <c r="J852" i="133"/>
  <c r="J851" i="133"/>
  <c r="J850" i="133"/>
  <c r="J849" i="133"/>
  <c r="J848" i="133"/>
  <c r="J847" i="133"/>
  <c r="J846" i="133"/>
  <c r="J845" i="133"/>
  <c r="J844" i="133"/>
  <c r="J843" i="133"/>
  <c r="J842" i="133"/>
  <c r="J841" i="133"/>
  <c r="J840" i="133"/>
  <c r="J839" i="133"/>
  <c r="J838" i="133"/>
  <c r="J837" i="133"/>
  <c r="J836" i="133"/>
  <c r="J835" i="133"/>
  <c r="J834" i="133"/>
  <c r="J833" i="133"/>
  <c r="J832" i="133"/>
  <c r="J831" i="133"/>
  <c r="J830" i="133"/>
  <c r="J829" i="133"/>
  <c r="J828" i="133"/>
  <c r="J827" i="133"/>
  <c r="J826" i="133"/>
  <c r="J825" i="133"/>
  <c r="J824" i="133"/>
  <c r="J823" i="133"/>
  <c r="J822" i="133"/>
  <c r="J821" i="133"/>
  <c r="J820" i="133"/>
  <c r="J819" i="133"/>
  <c r="J818" i="133"/>
  <c r="J817" i="133"/>
  <c r="J816" i="133"/>
  <c r="J815" i="133"/>
  <c r="J814" i="133"/>
  <c r="J813" i="133"/>
  <c r="J812" i="133"/>
  <c r="J811" i="133"/>
  <c r="J810" i="133"/>
  <c r="J809" i="133"/>
  <c r="J808" i="133"/>
  <c r="J807" i="133"/>
  <c r="J806" i="133"/>
  <c r="J805" i="133"/>
  <c r="J804" i="133"/>
  <c r="J803" i="133"/>
  <c r="J802" i="133"/>
  <c r="J801" i="133"/>
  <c r="J800" i="133"/>
  <c r="J799" i="133"/>
  <c r="J798" i="133"/>
  <c r="J797" i="133"/>
  <c r="J796" i="133"/>
  <c r="J795" i="133"/>
  <c r="J794" i="133"/>
  <c r="J793" i="133"/>
  <c r="J792" i="133"/>
  <c r="J791" i="133"/>
  <c r="J790" i="133"/>
  <c r="J789" i="133"/>
  <c r="J788" i="133"/>
  <c r="J787" i="133"/>
  <c r="J786" i="133"/>
  <c r="J785" i="133"/>
  <c r="J784" i="133"/>
  <c r="J783" i="133"/>
  <c r="J782" i="133"/>
  <c r="J781" i="133"/>
  <c r="J780" i="133"/>
  <c r="J779" i="133"/>
  <c r="J778" i="133"/>
  <c r="J777" i="133"/>
  <c r="J776" i="133"/>
  <c r="J775" i="133"/>
  <c r="J774" i="133"/>
  <c r="J773" i="133"/>
  <c r="J772" i="133"/>
  <c r="J771" i="133"/>
  <c r="J770" i="133"/>
  <c r="J769" i="133"/>
  <c r="J768" i="133"/>
  <c r="J767" i="133"/>
  <c r="J766" i="133"/>
  <c r="J765" i="133"/>
  <c r="J764" i="133"/>
  <c r="J763" i="133"/>
  <c r="J762" i="133"/>
  <c r="J761" i="133"/>
  <c r="J760" i="133"/>
  <c r="J759" i="133"/>
  <c r="J758" i="133"/>
  <c r="J757" i="133"/>
  <c r="J756" i="133"/>
  <c r="J755" i="133"/>
  <c r="J754" i="133"/>
  <c r="J753" i="133"/>
  <c r="J752" i="133"/>
  <c r="J751" i="133"/>
  <c r="J750" i="133"/>
  <c r="J749" i="133"/>
  <c r="J748" i="133"/>
  <c r="J747" i="133"/>
  <c r="J746" i="133"/>
  <c r="J745" i="133"/>
  <c r="J744" i="133"/>
  <c r="J743" i="133"/>
  <c r="J742" i="133"/>
  <c r="J741" i="133"/>
  <c r="J740" i="133"/>
  <c r="J739" i="133"/>
  <c r="J738" i="133"/>
  <c r="J737" i="133"/>
  <c r="J736" i="133"/>
  <c r="J735" i="133"/>
  <c r="J734" i="133"/>
  <c r="J733" i="133"/>
  <c r="J732" i="133"/>
  <c r="J731" i="133"/>
  <c r="J730" i="133"/>
  <c r="J729" i="133"/>
  <c r="J728" i="133"/>
  <c r="J727" i="133"/>
  <c r="J726" i="133"/>
  <c r="J725" i="133"/>
  <c r="J724" i="133"/>
  <c r="J723" i="133"/>
  <c r="J722" i="133"/>
  <c r="J721" i="133"/>
  <c r="J720" i="133"/>
  <c r="J719" i="133"/>
  <c r="J718" i="133"/>
  <c r="J717" i="133"/>
  <c r="J716" i="133"/>
  <c r="J715" i="133"/>
  <c r="J714" i="133"/>
  <c r="J713" i="133"/>
  <c r="J712" i="133"/>
  <c r="J711" i="133"/>
  <c r="J710" i="133"/>
  <c r="J709" i="133"/>
  <c r="J708" i="133"/>
  <c r="J707" i="133"/>
  <c r="J706" i="133"/>
  <c r="J705" i="133"/>
  <c r="J704" i="133"/>
  <c r="J703" i="133"/>
  <c r="J702" i="133"/>
  <c r="J701" i="133"/>
  <c r="J700" i="133"/>
  <c r="J699" i="133"/>
  <c r="J698" i="133"/>
  <c r="J697" i="133"/>
  <c r="J696" i="133"/>
  <c r="J695" i="133"/>
  <c r="J694" i="133"/>
  <c r="J693" i="133"/>
  <c r="J692" i="133"/>
  <c r="J691" i="133"/>
  <c r="J690" i="133"/>
  <c r="J689" i="133"/>
  <c r="J688" i="133"/>
  <c r="J687" i="133"/>
  <c r="J686" i="133"/>
  <c r="J685" i="133"/>
  <c r="J684" i="133"/>
  <c r="J683" i="133"/>
  <c r="J682" i="133"/>
  <c r="J681" i="133"/>
  <c r="J680" i="133"/>
  <c r="J679" i="133"/>
  <c r="J678" i="133"/>
  <c r="J677" i="133"/>
  <c r="J676" i="133"/>
  <c r="J675" i="133"/>
  <c r="J674" i="133"/>
  <c r="J673" i="133"/>
  <c r="J672" i="133"/>
  <c r="J671" i="133"/>
  <c r="J670" i="133"/>
  <c r="J669" i="133"/>
  <c r="J668" i="133"/>
  <c r="J667" i="133"/>
  <c r="J666" i="133"/>
  <c r="J665" i="133"/>
  <c r="J664" i="133"/>
  <c r="J663" i="133"/>
  <c r="J662" i="133"/>
  <c r="J661" i="133"/>
  <c r="J660" i="133"/>
  <c r="J659" i="133"/>
  <c r="J658" i="133"/>
  <c r="J657" i="133"/>
  <c r="J656" i="133"/>
  <c r="J655" i="133"/>
  <c r="J654" i="133"/>
  <c r="J653" i="133"/>
  <c r="J652" i="133"/>
  <c r="J651" i="133"/>
  <c r="J650" i="133"/>
  <c r="J649" i="133"/>
  <c r="J648" i="133"/>
  <c r="J647" i="133"/>
  <c r="J646" i="133"/>
  <c r="J645" i="133"/>
  <c r="J644" i="133"/>
  <c r="J643" i="133"/>
  <c r="J642" i="133"/>
  <c r="J641" i="133"/>
  <c r="J640" i="133"/>
  <c r="J639" i="133"/>
  <c r="J638" i="133"/>
  <c r="J637" i="133"/>
  <c r="J636" i="133"/>
  <c r="J635" i="133"/>
  <c r="J634" i="133"/>
  <c r="J633" i="133"/>
  <c r="J632" i="133"/>
  <c r="J631" i="133"/>
  <c r="J630" i="133"/>
  <c r="J629" i="133"/>
  <c r="J628" i="133"/>
  <c r="J627" i="133"/>
  <c r="J626" i="133"/>
  <c r="J625" i="133"/>
  <c r="J624" i="133"/>
  <c r="J623" i="133"/>
  <c r="J622" i="133"/>
  <c r="J621" i="133"/>
  <c r="J620" i="133"/>
  <c r="J619" i="133"/>
  <c r="J618" i="133"/>
  <c r="J617" i="133"/>
  <c r="J616" i="133"/>
  <c r="J615" i="133"/>
  <c r="J614" i="133"/>
  <c r="J613" i="133"/>
  <c r="J612" i="133"/>
  <c r="J611" i="133"/>
  <c r="J610" i="133"/>
  <c r="J609" i="133"/>
  <c r="J608" i="133"/>
  <c r="J607" i="133"/>
  <c r="J606" i="133"/>
  <c r="J605" i="133"/>
  <c r="J604" i="133"/>
  <c r="J603" i="133"/>
  <c r="J602" i="133"/>
  <c r="J601" i="133"/>
  <c r="J600" i="133"/>
  <c r="J599" i="133"/>
  <c r="J598" i="133"/>
  <c r="J597" i="133"/>
  <c r="J596" i="133"/>
  <c r="J595" i="133"/>
  <c r="J594" i="133"/>
  <c r="J593" i="133"/>
  <c r="J592" i="133"/>
  <c r="J591" i="133"/>
  <c r="J590" i="133"/>
  <c r="J589" i="133"/>
  <c r="J588" i="133"/>
  <c r="J587" i="133"/>
  <c r="J586" i="133"/>
  <c r="J585" i="133"/>
  <c r="J584" i="133"/>
  <c r="J583" i="133"/>
  <c r="J582" i="133"/>
  <c r="J581" i="133"/>
  <c r="J580" i="133"/>
  <c r="J579" i="133"/>
  <c r="J578" i="133"/>
  <c r="J577" i="133"/>
  <c r="J576" i="133"/>
  <c r="J575" i="133"/>
  <c r="J574" i="133"/>
  <c r="J573" i="133"/>
  <c r="J572" i="133"/>
  <c r="J571" i="133"/>
  <c r="J570" i="133"/>
  <c r="J569" i="133"/>
  <c r="J568" i="133"/>
  <c r="J567" i="133"/>
  <c r="J566" i="133"/>
  <c r="J565" i="133"/>
  <c r="J564" i="133"/>
  <c r="J563" i="133"/>
  <c r="J562" i="133"/>
  <c r="J561" i="133"/>
  <c r="J560" i="133"/>
  <c r="J559" i="133"/>
  <c r="J558" i="133"/>
  <c r="J557" i="133"/>
  <c r="J556" i="133"/>
  <c r="J555" i="133"/>
  <c r="J554" i="133"/>
  <c r="J553" i="133"/>
  <c r="J552" i="133"/>
  <c r="J551" i="133"/>
  <c r="J550" i="133"/>
  <c r="J549" i="133"/>
  <c r="J548" i="133"/>
  <c r="J547" i="133"/>
  <c r="J546" i="133"/>
  <c r="J545" i="133"/>
  <c r="J544" i="133"/>
  <c r="J543" i="133"/>
  <c r="J542" i="133"/>
  <c r="J541" i="133"/>
  <c r="J540" i="133"/>
  <c r="J539" i="133"/>
  <c r="J538" i="133"/>
  <c r="J537" i="133"/>
  <c r="J536" i="133"/>
  <c r="J535" i="133"/>
  <c r="J534" i="133"/>
  <c r="J533" i="133"/>
  <c r="J532" i="133"/>
  <c r="J531" i="133"/>
  <c r="J530" i="133"/>
  <c r="J529" i="133"/>
  <c r="J528" i="133"/>
  <c r="J527" i="133"/>
  <c r="J526" i="133"/>
  <c r="J525" i="133"/>
  <c r="J524" i="133"/>
  <c r="J523" i="133"/>
  <c r="J522" i="133"/>
  <c r="J521" i="133"/>
  <c r="J520" i="133"/>
  <c r="J519" i="133"/>
  <c r="J518" i="133"/>
  <c r="J517" i="133"/>
  <c r="J516" i="133"/>
  <c r="J515" i="133"/>
  <c r="J514" i="133"/>
  <c r="J513" i="133"/>
  <c r="J512" i="133"/>
  <c r="J511" i="133"/>
  <c r="J510" i="133"/>
  <c r="J509" i="133"/>
  <c r="J508" i="133"/>
  <c r="J507" i="133"/>
  <c r="J506" i="133"/>
  <c r="J505" i="133"/>
  <c r="J504" i="133"/>
  <c r="J503" i="133"/>
  <c r="J502" i="133"/>
  <c r="J501" i="133"/>
  <c r="J500" i="133"/>
  <c r="J499" i="133"/>
  <c r="J498" i="133"/>
  <c r="J497" i="133"/>
  <c r="J496" i="133"/>
  <c r="J495" i="133"/>
  <c r="J494" i="133"/>
  <c r="J493" i="133"/>
  <c r="J492" i="133"/>
  <c r="J491" i="133"/>
  <c r="J490" i="133"/>
  <c r="J489" i="133"/>
  <c r="J488" i="133"/>
  <c r="J487" i="133"/>
  <c r="J486" i="133"/>
  <c r="J485" i="133"/>
  <c r="J484" i="133"/>
  <c r="J483" i="133"/>
  <c r="J482" i="133"/>
  <c r="J481" i="133"/>
  <c r="J480" i="133"/>
  <c r="J479" i="133"/>
  <c r="J478" i="133"/>
  <c r="J477" i="133"/>
  <c r="J476" i="133"/>
  <c r="J475" i="133"/>
  <c r="J474" i="133"/>
  <c r="J473" i="133"/>
  <c r="J472" i="133"/>
  <c r="J471" i="133"/>
  <c r="J470" i="133"/>
  <c r="J469" i="133"/>
  <c r="J468" i="133"/>
  <c r="J467" i="133"/>
  <c r="J466" i="133"/>
  <c r="J465" i="133"/>
  <c r="J464" i="133"/>
  <c r="J463" i="133"/>
  <c r="J462" i="133"/>
  <c r="J461" i="133"/>
  <c r="J460" i="133"/>
  <c r="J459" i="133"/>
  <c r="J458" i="133"/>
  <c r="J457" i="133"/>
  <c r="J456" i="133"/>
  <c r="J455" i="133"/>
  <c r="J454" i="133"/>
  <c r="J453" i="133"/>
  <c r="J452" i="133"/>
  <c r="J451" i="133"/>
  <c r="J450" i="133"/>
  <c r="J449" i="133"/>
  <c r="J448" i="133"/>
  <c r="J447" i="133"/>
  <c r="J446" i="133"/>
  <c r="J445" i="133"/>
  <c r="J444" i="133"/>
  <c r="J443" i="133"/>
  <c r="J442" i="133"/>
  <c r="J441" i="133"/>
  <c r="J440" i="133"/>
  <c r="J439" i="133"/>
  <c r="J438" i="133"/>
  <c r="J437" i="133"/>
  <c r="J436" i="133"/>
  <c r="J435" i="133"/>
  <c r="J434" i="133"/>
  <c r="J433" i="133"/>
  <c r="J432" i="133"/>
  <c r="J431" i="133"/>
  <c r="J430" i="133"/>
  <c r="J429" i="133"/>
  <c r="J428" i="133"/>
  <c r="J427" i="133"/>
  <c r="J426" i="133"/>
  <c r="J425" i="133"/>
  <c r="J424" i="133"/>
  <c r="J423" i="133"/>
  <c r="J422" i="133"/>
  <c r="J421" i="133"/>
  <c r="J420" i="133"/>
  <c r="J419" i="133"/>
  <c r="J418" i="133"/>
  <c r="J417" i="133"/>
  <c r="J416" i="133"/>
  <c r="J415" i="133"/>
  <c r="J414" i="133"/>
  <c r="J413" i="133"/>
  <c r="J412" i="133"/>
  <c r="J411" i="133"/>
  <c r="J410" i="133"/>
  <c r="J409" i="133"/>
  <c r="J408" i="133"/>
  <c r="J407" i="133"/>
  <c r="J406" i="133"/>
  <c r="J405" i="133"/>
  <c r="J404" i="133"/>
  <c r="J403" i="133"/>
  <c r="J402" i="133"/>
  <c r="J401" i="133"/>
  <c r="J400" i="133"/>
  <c r="J399" i="133"/>
  <c r="J398" i="133"/>
  <c r="J397" i="133"/>
  <c r="J396" i="133"/>
  <c r="J395" i="133"/>
  <c r="J394" i="133"/>
  <c r="J393" i="133"/>
  <c r="J392" i="133"/>
  <c r="J391" i="133"/>
  <c r="J390" i="133"/>
  <c r="J389" i="133"/>
  <c r="J388" i="133"/>
  <c r="J387" i="133"/>
  <c r="J386" i="133"/>
  <c r="J385" i="133"/>
  <c r="J384" i="133"/>
  <c r="J383" i="133"/>
  <c r="J382" i="133"/>
  <c r="J381" i="133"/>
  <c r="J380" i="133"/>
  <c r="J379" i="133"/>
  <c r="J378" i="133"/>
  <c r="J377" i="133"/>
  <c r="J376" i="133"/>
  <c r="J375" i="133"/>
  <c r="J374" i="133"/>
  <c r="J373" i="133"/>
  <c r="J372" i="133"/>
  <c r="J371" i="133"/>
  <c r="J370" i="133"/>
  <c r="J369" i="133"/>
  <c r="J368" i="133"/>
  <c r="J367" i="133"/>
  <c r="J366" i="133"/>
  <c r="J365" i="133"/>
  <c r="J364" i="133"/>
  <c r="J363" i="133"/>
  <c r="J362" i="133"/>
  <c r="J361" i="133"/>
  <c r="J360" i="133"/>
  <c r="J359" i="133"/>
  <c r="J358" i="133"/>
  <c r="J357" i="133"/>
  <c r="J356" i="133"/>
  <c r="J355" i="133"/>
  <c r="J354" i="133"/>
  <c r="J353" i="133"/>
  <c r="J352" i="133"/>
  <c r="J351" i="133"/>
  <c r="J350" i="133"/>
  <c r="J349" i="133"/>
  <c r="J348" i="133"/>
  <c r="J347" i="133"/>
  <c r="J346" i="133"/>
  <c r="J345" i="133"/>
  <c r="J344" i="133"/>
  <c r="J343" i="133"/>
  <c r="J342" i="133"/>
  <c r="J341" i="133"/>
  <c r="J340" i="133"/>
  <c r="J339" i="133"/>
  <c r="J338" i="133"/>
  <c r="J337" i="133"/>
  <c r="J336" i="133"/>
  <c r="J335" i="133"/>
  <c r="J334" i="133"/>
  <c r="J333" i="133"/>
  <c r="J332" i="133"/>
  <c r="J331" i="133"/>
  <c r="J330" i="133"/>
  <c r="J329" i="133"/>
  <c r="J328" i="133"/>
  <c r="J327" i="133"/>
  <c r="J326" i="133"/>
  <c r="J325" i="133"/>
  <c r="J324" i="133"/>
  <c r="J323" i="133"/>
  <c r="J322" i="133"/>
  <c r="J321" i="133"/>
  <c r="J320" i="133"/>
  <c r="J319" i="133"/>
  <c r="J318" i="133"/>
  <c r="J317" i="133"/>
  <c r="J316" i="133"/>
  <c r="J315" i="133"/>
  <c r="J314" i="133"/>
  <c r="J313" i="133"/>
  <c r="J312" i="133"/>
  <c r="J311" i="133"/>
  <c r="J310" i="133"/>
  <c r="J309" i="133"/>
  <c r="J308" i="133"/>
  <c r="J307" i="133"/>
  <c r="J306" i="133"/>
  <c r="J305" i="133"/>
  <c r="J304" i="133"/>
  <c r="J303" i="133"/>
  <c r="J302" i="133"/>
  <c r="J301" i="133"/>
  <c r="J300" i="133"/>
  <c r="J299" i="133"/>
  <c r="J298" i="133"/>
  <c r="J297" i="133"/>
  <c r="J296" i="133"/>
  <c r="J295" i="133"/>
  <c r="J294" i="133"/>
  <c r="J293" i="133"/>
  <c r="J292" i="133"/>
  <c r="J291" i="133"/>
  <c r="J290" i="133"/>
  <c r="J289" i="133"/>
  <c r="J288" i="133"/>
  <c r="J287" i="133"/>
  <c r="J286" i="133"/>
  <c r="J285" i="133"/>
  <c r="J284" i="133"/>
  <c r="J283" i="133"/>
  <c r="J282" i="133"/>
  <c r="J281" i="133"/>
  <c r="J280" i="133"/>
  <c r="J279" i="133"/>
  <c r="J278" i="133"/>
  <c r="J277" i="133"/>
  <c r="J276" i="133"/>
  <c r="J275" i="133"/>
  <c r="J274" i="133"/>
  <c r="J273" i="133"/>
  <c r="J272" i="133"/>
  <c r="J271" i="133"/>
  <c r="J270" i="133"/>
  <c r="J269" i="133"/>
  <c r="J268" i="133"/>
  <c r="J267" i="133"/>
  <c r="J266" i="133"/>
  <c r="J265" i="133"/>
  <c r="J264" i="133"/>
  <c r="J263" i="133"/>
  <c r="J262" i="133"/>
  <c r="J261" i="133"/>
  <c r="J260" i="133"/>
  <c r="J259" i="133"/>
  <c r="J258" i="133"/>
  <c r="J257" i="133"/>
  <c r="J256" i="133"/>
  <c r="J255" i="133"/>
  <c r="J254" i="133"/>
  <c r="J253" i="133"/>
  <c r="J252" i="133"/>
  <c r="J251" i="133"/>
  <c r="J250" i="133"/>
  <c r="J249" i="133"/>
  <c r="J248" i="133"/>
  <c r="J247" i="133"/>
  <c r="J246" i="133"/>
  <c r="J245" i="133"/>
  <c r="J244" i="133"/>
  <c r="J243" i="133"/>
  <c r="J242" i="133"/>
  <c r="J241" i="133"/>
  <c r="J240" i="133"/>
  <c r="J239" i="133"/>
  <c r="J238" i="133"/>
  <c r="J237" i="133"/>
  <c r="J236" i="133"/>
  <c r="J235" i="133"/>
  <c r="J234" i="133"/>
  <c r="J233" i="133"/>
  <c r="J232" i="133"/>
  <c r="J231" i="133"/>
  <c r="J230" i="133"/>
  <c r="J229" i="133"/>
  <c r="J228" i="133"/>
  <c r="J227" i="133"/>
  <c r="J226" i="133"/>
  <c r="J225" i="133"/>
  <c r="J224" i="133"/>
  <c r="J223" i="133"/>
  <c r="J222" i="133"/>
  <c r="J221" i="133"/>
  <c r="J220" i="133"/>
  <c r="J219" i="133"/>
  <c r="J218" i="133"/>
  <c r="J217" i="133"/>
  <c r="J216" i="133"/>
  <c r="J215" i="133"/>
  <c r="J214" i="133"/>
  <c r="J213" i="133"/>
  <c r="J212" i="133"/>
  <c r="J211" i="133"/>
  <c r="J210" i="133"/>
  <c r="J209" i="133"/>
  <c r="J208" i="133"/>
  <c r="J207" i="133"/>
  <c r="J206" i="133"/>
  <c r="J205" i="133"/>
  <c r="J204" i="133"/>
  <c r="J203" i="133"/>
  <c r="J202" i="133"/>
  <c r="J201" i="133"/>
  <c r="J200" i="133"/>
  <c r="J199" i="133"/>
  <c r="J198" i="133"/>
  <c r="J197" i="133"/>
  <c r="J196" i="133"/>
  <c r="J195" i="133"/>
  <c r="J194" i="133"/>
  <c r="J193" i="133"/>
  <c r="J192" i="133"/>
  <c r="J191" i="133"/>
  <c r="J190" i="133"/>
  <c r="J189" i="133"/>
  <c r="J188" i="133"/>
  <c r="J187" i="133"/>
  <c r="J186" i="133"/>
  <c r="J185" i="133"/>
  <c r="J184" i="133"/>
  <c r="J183" i="133"/>
  <c r="J182" i="133"/>
  <c r="J181" i="133"/>
  <c r="J180" i="133"/>
  <c r="J179" i="133"/>
  <c r="J178" i="133"/>
  <c r="J177" i="133"/>
  <c r="J176" i="133"/>
  <c r="J175" i="133"/>
  <c r="J174" i="133"/>
  <c r="J173" i="133"/>
  <c r="J172" i="133"/>
  <c r="J171" i="133"/>
  <c r="J170" i="133"/>
  <c r="J169" i="133"/>
  <c r="J168" i="133"/>
  <c r="J167" i="133"/>
  <c r="J166" i="133"/>
  <c r="J165" i="133"/>
  <c r="J164" i="133"/>
  <c r="J163" i="133"/>
  <c r="J162" i="133"/>
  <c r="J161" i="133"/>
  <c r="J160" i="133"/>
  <c r="J159" i="133"/>
  <c r="J158" i="133"/>
  <c r="J157" i="133"/>
  <c r="J156" i="133"/>
  <c r="J155" i="133"/>
  <c r="J154" i="133"/>
  <c r="J153" i="133"/>
  <c r="J152" i="133"/>
  <c r="J151" i="133"/>
  <c r="J150" i="133"/>
  <c r="J149" i="133"/>
  <c r="J148" i="133"/>
  <c r="J147" i="133"/>
  <c r="J146" i="133"/>
  <c r="J145" i="133"/>
  <c r="J144" i="133"/>
  <c r="J143" i="133"/>
  <c r="J142" i="133"/>
  <c r="J141" i="133"/>
  <c r="J140" i="133"/>
  <c r="J139" i="133"/>
  <c r="J138" i="133"/>
  <c r="J137" i="133"/>
  <c r="J136" i="133"/>
  <c r="J135" i="133"/>
  <c r="J134" i="133"/>
  <c r="J133" i="133"/>
  <c r="J132" i="133"/>
  <c r="J131" i="133"/>
  <c r="J130" i="133"/>
  <c r="J129" i="133"/>
  <c r="J128" i="133"/>
  <c r="J127" i="133"/>
  <c r="J126" i="133"/>
  <c r="J125" i="133"/>
  <c r="J124" i="133"/>
  <c r="J123" i="133"/>
  <c r="J122" i="133"/>
  <c r="J121" i="133"/>
  <c r="J120" i="133"/>
  <c r="J119" i="133"/>
  <c r="J118" i="133"/>
  <c r="J117" i="133"/>
  <c r="J116" i="133"/>
  <c r="J115" i="133"/>
  <c r="J114" i="133"/>
  <c r="J113" i="133"/>
  <c r="J112" i="133"/>
  <c r="J111" i="133"/>
  <c r="J110" i="133"/>
  <c r="J109" i="133"/>
  <c r="J108" i="133"/>
  <c r="J107" i="133"/>
  <c r="J106" i="133"/>
  <c r="J105" i="133"/>
  <c r="J104" i="133"/>
  <c r="J103" i="133"/>
  <c r="J102" i="133"/>
  <c r="J101" i="133"/>
  <c r="J100" i="133"/>
  <c r="J99" i="133"/>
  <c r="J98" i="133"/>
  <c r="J97" i="133"/>
  <c r="J96" i="133"/>
  <c r="J95" i="133"/>
  <c r="J94" i="133"/>
  <c r="J93" i="133"/>
  <c r="J92" i="133"/>
  <c r="J91" i="133"/>
  <c r="J90" i="133"/>
  <c r="J89" i="133"/>
  <c r="J88" i="133"/>
  <c r="J87" i="133"/>
  <c r="J86" i="133"/>
  <c r="J85" i="133"/>
  <c r="J84" i="133"/>
  <c r="J83" i="133"/>
  <c r="J82" i="133"/>
  <c r="J81" i="133"/>
  <c r="J80" i="133"/>
  <c r="J79" i="133"/>
  <c r="J78" i="133"/>
  <c r="J77" i="133"/>
  <c r="J76" i="133"/>
  <c r="J75" i="133"/>
  <c r="J74" i="133"/>
  <c r="J73" i="133"/>
  <c r="J72" i="133"/>
  <c r="J71" i="133"/>
  <c r="J70" i="133"/>
  <c r="J69" i="133"/>
  <c r="J68" i="133"/>
  <c r="J67" i="133"/>
  <c r="J66" i="133"/>
  <c r="J65" i="133"/>
  <c r="J64" i="133"/>
  <c r="J63" i="133"/>
  <c r="J62" i="133"/>
  <c r="J61" i="133"/>
  <c r="J60" i="133"/>
  <c r="J59" i="133"/>
  <c r="J58" i="133"/>
  <c r="J57" i="133"/>
  <c r="J56" i="133"/>
  <c r="J55" i="133"/>
  <c r="J54" i="133"/>
  <c r="J53" i="133"/>
  <c r="J52" i="133"/>
  <c r="J51" i="133"/>
  <c r="J50" i="133"/>
  <c r="J49" i="133"/>
  <c r="J48" i="133"/>
  <c r="J47" i="133"/>
  <c r="J46" i="133"/>
  <c r="J45" i="133"/>
  <c r="J44" i="133"/>
  <c r="J43" i="133"/>
  <c r="J42" i="133"/>
  <c r="J41" i="133"/>
  <c r="J40" i="133"/>
  <c r="J39" i="133"/>
  <c r="J38" i="133"/>
  <c r="J37" i="133"/>
  <c r="J36" i="133"/>
  <c r="J35" i="133"/>
  <c r="J34" i="133"/>
  <c r="J33" i="133"/>
  <c r="J32" i="133"/>
  <c r="J31" i="133"/>
  <c r="J30" i="133"/>
  <c r="J29" i="133"/>
  <c r="J28" i="133"/>
  <c r="J27" i="133"/>
  <c r="J26" i="133"/>
  <c r="J25" i="133"/>
  <c r="J1236" i="130"/>
  <c r="J1235" i="130"/>
  <c r="J1234" i="130"/>
  <c r="J1233" i="130"/>
  <c r="J1232" i="130"/>
  <c r="J1231" i="130"/>
  <c r="J1230" i="130"/>
  <c r="J1229" i="130"/>
  <c r="J1228" i="130"/>
  <c r="J1227" i="130"/>
  <c r="J1226" i="130"/>
  <c r="J1225" i="130"/>
  <c r="J1224" i="130"/>
  <c r="J1223" i="130"/>
  <c r="J1222" i="130"/>
  <c r="J1221" i="130"/>
  <c r="J1220" i="130"/>
  <c r="J1219" i="130"/>
  <c r="J1218" i="130"/>
  <c r="J1217" i="130"/>
  <c r="J1216" i="130"/>
  <c r="J1215" i="130"/>
  <c r="J1214" i="130"/>
  <c r="J1213" i="130"/>
  <c r="J1212" i="130"/>
  <c r="J1211" i="130"/>
  <c r="J1210" i="130"/>
  <c r="J1209" i="130"/>
  <c r="J1208" i="130"/>
  <c r="J1207" i="130"/>
  <c r="J1206" i="130"/>
  <c r="J1205" i="130"/>
  <c r="J1204" i="130"/>
  <c r="J1203" i="130"/>
  <c r="J1202" i="130"/>
  <c r="J1201" i="130"/>
  <c r="J1200" i="130"/>
  <c r="J1199" i="130"/>
  <c r="J1198" i="130"/>
  <c r="J1197" i="130"/>
  <c r="J1196" i="130"/>
  <c r="J1195" i="130"/>
  <c r="J1194" i="130"/>
  <c r="J1193" i="130"/>
  <c r="J1192" i="130"/>
  <c r="J1191" i="130"/>
  <c r="J1190" i="130"/>
  <c r="J1189" i="130"/>
  <c r="J1188" i="130"/>
  <c r="J1187" i="130"/>
  <c r="J1186" i="130"/>
  <c r="J1185" i="130"/>
  <c r="J1184" i="130"/>
  <c r="J1183" i="130"/>
  <c r="J1182" i="130"/>
  <c r="J1181" i="130"/>
  <c r="J1180" i="130"/>
  <c r="J1179" i="130"/>
  <c r="J1178" i="130"/>
  <c r="J1177" i="130"/>
  <c r="J1176" i="130"/>
  <c r="J1175" i="130"/>
  <c r="J1174" i="130"/>
  <c r="J1173" i="130"/>
  <c r="J1172" i="130"/>
  <c r="J1171" i="130"/>
  <c r="J1170" i="130"/>
  <c r="J1169" i="130"/>
  <c r="J1168" i="130"/>
  <c r="J1167" i="130"/>
  <c r="J1166" i="130"/>
  <c r="J1165" i="130"/>
  <c r="J1164" i="130"/>
  <c r="J1163" i="130"/>
  <c r="J1162" i="130"/>
  <c r="J1161" i="130"/>
  <c r="J1160" i="130"/>
  <c r="J1159" i="130"/>
  <c r="J1158" i="130"/>
  <c r="J1157" i="130"/>
  <c r="J1156" i="130"/>
  <c r="J1155" i="130"/>
  <c r="J1154" i="130"/>
  <c r="J1153" i="130"/>
  <c r="J1152" i="130"/>
  <c r="J1151" i="130"/>
  <c r="J1150" i="130"/>
  <c r="J1149" i="130"/>
  <c r="J1148" i="130"/>
  <c r="J1147" i="130"/>
  <c r="J1146" i="130"/>
  <c r="J1145" i="130"/>
  <c r="J1144" i="130"/>
  <c r="J1143" i="130"/>
  <c r="J1142" i="130"/>
  <c r="J1141" i="130"/>
  <c r="J1140" i="130"/>
  <c r="J1139" i="130"/>
  <c r="J1138" i="130"/>
  <c r="J1137" i="130"/>
  <c r="J1136" i="130"/>
  <c r="J1135" i="130"/>
  <c r="J1134" i="130"/>
  <c r="J1133" i="130"/>
  <c r="J1132" i="130"/>
  <c r="J1131" i="130"/>
  <c r="J1130" i="130"/>
  <c r="J1129" i="130"/>
  <c r="J1128" i="130"/>
  <c r="J1127" i="130"/>
  <c r="J1126" i="130"/>
  <c r="J1125" i="130"/>
  <c r="J1124" i="130"/>
  <c r="J1123" i="130"/>
  <c r="J1122" i="130"/>
  <c r="J1121" i="130"/>
  <c r="J1120" i="130"/>
  <c r="J1119" i="130"/>
  <c r="J1118" i="130"/>
  <c r="J1117" i="130"/>
  <c r="J1116" i="130"/>
  <c r="J1115" i="130"/>
  <c r="J1114" i="130"/>
  <c r="J1113" i="130"/>
  <c r="J1112" i="130"/>
  <c r="J1111" i="130"/>
  <c r="J1110" i="130"/>
  <c r="J1109" i="130"/>
  <c r="J1108" i="130"/>
  <c r="J1107" i="130"/>
  <c r="J1106" i="130"/>
  <c r="J1105" i="130"/>
  <c r="J1104" i="130"/>
  <c r="J1103" i="130"/>
  <c r="J1102" i="130"/>
  <c r="J1101" i="130"/>
  <c r="J1100" i="130"/>
  <c r="J1099" i="130"/>
  <c r="J1098" i="130"/>
  <c r="J1097" i="130"/>
  <c r="J1096" i="130"/>
  <c r="J1095" i="130"/>
  <c r="J1094" i="130"/>
  <c r="J1093" i="130"/>
  <c r="J1092" i="130"/>
  <c r="J1091" i="130"/>
  <c r="J1090" i="130"/>
  <c r="J1089" i="130"/>
  <c r="J1088" i="130"/>
  <c r="J1087" i="130"/>
  <c r="J1086" i="130"/>
  <c r="J1085" i="130"/>
  <c r="J1084" i="130"/>
  <c r="J1083" i="130"/>
  <c r="J1082" i="130"/>
  <c r="J1081" i="130"/>
  <c r="J1080" i="130"/>
  <c r="J1079" i="130"/>
  <c r="J1078" i="130"/>
  <c r="J1077" i="130"/>
  <c r="J1076" i="130"/>
  <c r="J1075" i="130"/>
  <c r="J1074" i="130"/>
  <c r="J1073" i="130"/>
  <c r="J1072" i="130"/>
  <c r="J1071" i="130"/>
  <c r="J1070" i="130"/>
  <c r="J1069" i="130"/>
  <c r="J1068" i="130"/>
  <c r="J1067" i="130"/>
  <c r="J1066" i="130"/>
  <c r="J1065" i="130"/>
  <c r="J1064" i="130"/>
  <c r="J1063" i="130"/>
  <c r="J1062" i="130"/>
  <c r="J1061" i="130"/>
  <c r="J1060" i="130"/>
  <c r="J1059" i="130"/>
  <c r="J1058" i="130"/>
  <c r="J1057" i="130"/>
  <c r="J1056" i="130"/>
  <c r="J1055" i="130"/>
  <c r="J1054" i="130"/>
  <c r="J1053" i="130"/>
  <c r="J1052" i="130"/>
  <c r="J1051" i="130"/>
  <c r="J1050" i="130"/>
  <c r="J1049" i="130"/>
  <c r="J1048" i="130"/>
  <c r="J1047" i="130"/>
  <c r="J1046" i="130"/>
  <c r="J1045" i="130"/>
  <c r="J1044" i="130"/>
  <c r="J1043" i="130"/>
  <c r="J1042" i="130"/>
  <c r="J1041" i="130"/>
  <c r="J1040" i="130"/>
  <c r="J1039" i="130"/>
  <c r="J1038" i="130"/>
  <c r="J1037" i="130"/>
  <c r="J1036" i="130"/>
  <c r="J1035" i="130"/>
  <c r="J1034" i="130"/>
  <c r="J1033" i="130"/>
  <c r="J1032" i="130"/>
  <c r="J1031" i="130"/>
  <c r="J1030" i="130"/>
  <c r="J1029" i="130"/>
  <c r="J1028" i="130"/>
  <c r="J1027" i="130"/>
  <c r="J1026" i="130"/>
  <c r="J1025" i="130"/>
  <c r="J1024" i="130"/>
  <c r="J1023" i="130"/>
  <c r="J1022" i="130"/>
  <c r="J1021" i="130"/>
  <c r="J1020" i="130"/>
  <c r="J1019" i="130"/>
  <c r="J1018" i="130"/>
  <c r="J1017" i="130"/>
  <c r="J1016" i="130"/>
  <c r="J1015" i="130"/>
  <c r="J1014" i="130"/>
  <c r="J1013" i="130"/>
  <c r="J1012" i="130"/>
  <c r="J1011" i="130"/>
  <c r="J1010" i="130"/>
  <c r="J1009" i="130"/>
  <c r="J1008" i="130"/>
  <c r="J1007" i="130"/>
  <c r="J1006" i="130"/>
  <c r="J1005" i="130"/>
  <c r="J1004" i="130"/>
  <c r="J1003" i="130"/>
  <c r="J1002" i="130"/>
  <c r="J1001" i="130"/>
  <c r="J1000" i="130"/>
  <c r="J999" i="130"/>
  <c r="J998" i="130"/>
  <c r="J997" i="130"/>
  <c r="J996" i="130"/>
  <c r="J995" i="130"/>
  <c r="J994" i="130"/>
  <c r="J993" i="130"/>
  <c r="J992" i="130"/>
  <c r="J991" i="130"/>
  <c r="J990" i="130"/>
  <c r="J989" i="130"/>
  <c r="J988" i="130"/>
  <c r="J987" i="130"/>
  <c r="J986" i="130"/>
  <c r="J985" i="130"/>
  <c r="J984" i="130"/>
  <c r="J983" i="130"/>
  <c r="J982" i="130"/>
  <c r="J981" i="130"/>
  <c r="J980" i="130"/>
  <c r="J979" i="130"/>
  <c r="J978" i="130"/>
  <c r="J977" i="130"/>
  <c r="J976" i="130"/>
  <c r="J975" i="130"/>
  <c r="J974" i="130"/>
  <c r="J973" i="130"/>
  <c r="J972" i="130"/>
  <c r="J971" i="130"/>
  <c r="J970" i="130"/>
  <c r="J969" i="130"/>
  <c r="J968" i="130"/>
  <c r="J967" i="130"/>
  <c r="J966" i="130"/>
  <c r="J965" i="130"/>
  <c r="J964" i="130"/>
  <c r="J963" i="130"/>
  <c r="J962" i="130"/>
  <c r="J961" i="130"/>
  <c r="J960" i="130"/>
  <c r="J959" i="130"/>
  <c r="J958" i="130"/>
  <c r="J957" i="130"/>
  <c r="J956" i="130"/>
  <c r="J955" i="130"/>
  <c r="J954" i="130"/>
  <c r="J953" i="130"/>
  <c r="J952" i="130"/>
  <c r="J951" i="130"/>
  <c r="J950" i="130"/>
  <c r="J949" i="130"/>
  <c r="J948" i="130"/>
  <c r="J947" i="130"/>
  <c r="J946" i="130"/>
  <c r="J945" i="130"/>
  <c r="J944" i="130"/>
  <c r="J943" i="130"/>
  <c r="J942" i="130"/>
  <c r="J941" i="130"/>
  <c r="J940" i="130"/>
  <c r="J939" i="130"/>
  <c r="J938" i="130"/>
  <c r="J937" i="130"/>
  <c r="J936" i="130"/>
  <c r="J935" i="130"/>
  <c r="J934" i="130"/>
  <c r="J933" i="130"/>
  <c r="J932" i="130"/>
  <c r="J931" i="130"/>
  <c r="J930" i="130"/>
  <c r="J929" i="130"/>
  <c r="J928" i="130"/>
  <c r="J927" i="130"/>
  <c r="J926" i="130"/>
  <c r="J925" i="130"/>
  <c r="J924" i="130"/>
  <c r="J923" i="130"/>
  <c r="J922" i="130"/>
  <c r="J921" i="130"/>
  <c r="J920" i="130"/>
  <c r="J919" i="130"/>
  <c r="J918" i="130"/>
  <c r="J917" i="130"/>
  <c r="J916" i="130"/>
  <c r="J915" i="130"/>
  <c r="J914" i="130"/>
  <c r="J913" i="130"/>
  <c r="J912" i="130"/>
  <c r="J911" i="130"/>
  <c r="J910" i="130"/>
  <c r="J909" i="130"/>
  <c r="J908" i="130"/>
  <c r="J907" i="130"/>
  <c r="J906" i="130"/>
  <c r="J905" i="130"/>
  <c r="J904" i="130"/>
  <c r="J903" i="130"/>
  <c r="J902" i="130"/>
  <c r="J901" i="130"/>
  <c r="J900" i="130"/>
  <c r="J899" i="130"/>
  <c r="J898" i="130"/>
  <c r="J897" i="130"/>
  <c r="J896" i="130"/>
  <c r="J895" i="130"/>
  <c r="J894" i="130"/>
  <c r="J893" i="130"/>
  <c r="J892" i="130"/>
  <c r="J891" i="130"/>
  <c r="J890" i="130"/>
  <c r="J889" i="130"/>
  <c r="J888" i="130"/>
  <c r="J887" i="130"/>
  <c r="J886" i="130"/>
  <c r="J885" i="130"/>
  <c r="J884" i="130"/>
  <c r="J883" i="130"/>
  <c r="J882" i="130"/>
  <c r="J881" i="130"/>
  <c r="J880" i="130"/>
  <c r="J879" i="130"/>
  <c r="J878" i="130"/>
  <c r="J877" i="130"/>
  <c r="J876" i="130"/>
  <c r="J875" i="130"/>
  <c r="J874" i="130"/>
  <c r="J873" i="130"/>
  <c r="J872" i="130"/>
  <c r="J871" i="130"/>
  <c r="J870" i="130"/>
  <c r="J869" i="130"/>
  <c r="J868" i="130"/>
  <c r="J867" i="130"/>
  <c r="J866" i="130"/>
  <c r="J865" i="130"/>
  <c r="J864" i="130"/>
  <c r="J863" i="130"/>
  <c r="J862" i="130"/>
  <c r="J861" i="130"/>
  <c r="J860" i="130"/>
  <c r="J859" i="130"/>
  <c r="J858" i="130"/>
  <c r="J857" i="130"/>
  <c r="J856" i="130"/>
  <c r="J855" i="130"/>
  <c r="J854" i="130"/>
  <c r="J853" i="130"/>
  <c r="J852" i="130"/>
  <c r="J851" i="130"/>
  <c r="J850" i="130"/>
  <c r="J849" i="130"/>
  <c r="J848" i="130"/>
  <c r="J847" i="130"/>
  <c r="J846" i="130"/>
  <c r="J845" i="130"/>
  <c r="J844" i="130"/>
  <c r="J843" i="130"/>
  <c r="J842" i="130"/>
  <c r="J841" i="130"/>
  <c r="J840" i="130"/>
  <c r="J839" i="130"/>
  <c r="J838" i="130"/>
  <c r="J837" i="130"/>
  <c r="J836" i="130"/>
  <c r="J835" i="130"/>
  <c r="J834" i="130"/>
  <c r="J833" i="130"/>
  <c r="J832" i="130"/>
  <c r="J831" i="130"/>
  <c r="J830" i="130"/>
  <c r="J829" i="130"/>
  <c r="J828" i="130"/>
  <c r="J827" i="130"/>
  <c r="J826" i="130"/>
  <c r="J825" i="130"/>
  <c r="J824" i="130"/>
  <c r="J823" i="130"/>
  <c r="J822" i="130"/>
  <c r="J821" i="130"/>
  <c r="J820" i="130"/>
  <c r="J819" i="130"/>
  <c r="J818" i="130"/>
  <c r="J817" i="130"/>
  <c r="J816" i="130"/>
  <c r="J815" i="130"/>
  <c r="J814" i="130"/>
  <c r="J813" i="130"/>
  <c r="J812" i="130"/>
  <c r="J811" i="130"/>
  <c r="J810" i="130"/>
  <c r="J809" i="130"/>
  <c r="J808" i="130"/>
  <c r="J807" i="130"/>
  <c r="J806" i="130"/>
  <c r="J805" i="130"/>
  <c r="J804" i="130"/>
  <c r="J803" i="130"/>
  <c r="J802" i="130"/>
  <c r="J801" i="130"/>
  <c r="J800" i="130"/>
  <c r="J799" i="130"/>
  <c r="J798" i="130"/>
  <c r="J797" i="130"/>
  <c r="J796" i="130"/>
  <c r="J795" i="130"/>
  <c r="J794" i="130"/>
  <c r="J793" i="130"/>
  <c r="J792" i="130"/>
  <c r="J791" i="130"/>
  <c r="J790" i="130"/>
  <c r="J789" i="130"/>
  <c r="J788" i="130"/>
  <c r="J787" i="130"/>
  <c r="J786" i="130"/>
  <c r="J785" i="130"/>
  <c r="J784" i="130"/>
  <c r="J783" i="130"/>
  <c r="J782" i="130"/>
  <c r="J781" i="130"/>
  <c r="J780" i="130"/>
  <c r="J779" i="130"/>
  <c r="J778" i="130"/>
  <c r="J777" i="130"/>
  <c r="J776" i="130"/>
  <c r="J775" i="130"/>
  <c r="J774" i="130"/>
  <c r="J773" i="130"/>
  <c r="J772" i="130"/>
  <c r="J771" i="130"/>
  <c r="J770" i="130"/>
  <c r="J769" i="130"/>
  <c r="J768" i="130"/>
  <c r="J767" i="130"/>
  <c r="J766" i="130"/>
  <c r="J765" i="130"/>
  <c r="J764" i="130"/>
  <c r="J763" i="130"/>
  <c r="J762" i="130"/>
  <c r="J761" i="130"/>
  <c r="J760" i="130"/>
  <c r="J759" i="130"/>
  <c r="J758" i="130"/>
  <c r="J757" i="130"/>
  <c r="J756" i="130"/>
  <c r="J755" i="130"/>
  <c r="J754" i="130"/>
  <c r="J753" i="130"/>
  <c r="J752" i="130"/>
  <c r="J751" i="130"/>
  <c r="J750" i="130"/>
  <c r="J749" i="130"/>
  <c r="J748" i="130"/>
  <c r="J747" i="130"/>
  <c r="J746" i="130"/>
  <c r="J745" i="130"/>
  <c r="J744" i="130"/>
  <c r="J743" i="130"/>
  <c r="J742" i="130"/>
  <c r="J741" i="130"/>
  <c r="J740" i="130"/>
  <c r="J739" i="130"/>
  <c r="J738" i="130"/>
  <c r="J737" i="130"/>
  <c r="J736" i="130"/>
  <c r="J735" i="130"/>
  <c r="J734" i="130"/>
  <c r="J733" i="130"/>
  <c r="J732" i="130"/>
  <c r="J731" i="130"/>
  <c r="J730" i="130"/>
  <c r="J729" i="130"/>
  <c r="J728" i="130"/>
  <c r="J727" i="130"/>
  <c r="J726" i="130"/>
  <c r="J725" i="130"/>
  <c r="J724" i="130"/>
  <c r="J723" i="130"/>
  <c r="J722" i="130"/>
  <c r="J721" i="130"/>
  <c r="J720" i="130"/>
  <c r="J719" i="130"/>
  <c r="J718" i="130"/>
  <c r="J717" i="130"/>
  <c r="J716" i="130"/>
  <c r="J715" i="130"/>
  <c r="J714" i="130"/>
  <c r="J713" i="130"/>
  <c r="J712" i="130"/>
  <c r="J711" i="130"/>
  <c r="J710" i="130"/>
  <c r="J709" i="130"/>
  <c r="J708" i="130"/>
  <c r="J707" i="130"/>
  <c r="J706" i="130"/>
  <c r="J705" i="130"/>
  <c r="J704" i="130"/>
  <c r="J703" i="130"/>
  <c r="J702" i="130"/>
  <c r="J701" i="130"/>
  <c r="J700" i="130"/>
  <c r="J699" i="130"/>
  <c r="J698" i="130"/>
  <c r="J697" i="130"/>
  <c r="J696" i="130"/>
  <c r="J695" i="130"/>
  <c r="J694" i="130"/>
  <c r="J693" i="130"/>
  <c r="J692" i="130"/>
  <c r="J691" i="130"/>
  <c r="J690" i="130"/>
  <c r="J689" i="130"/>
  <c r="J688" i="130"/>
  <c r="J687" i="130"/>
  <c r="J686" i="130"/>
  <c r="J685" i="130"/>
  <c r="J684" i="130"/>
  <c r="J683" i="130"/>
  <c r="J682" i="130"/>
  <c r="J681" i="130"/>
  <c r="J680" i="130"/>
  <c r="J679" i="130"/>
  <c r="J678" i="130"/>
  <c r="J677" i="130"/>
  <c r="J676" i="130"/>
  <c r="J675" i="130"/>
  <c r="J674" i="130"/>
  <c r="J673" i="130"/>
  <c r="J672" i="130"/>
  <c r="J671" i="130"/>
  <c r="J670" i="130"/>
  <c r="J669" i="130"/>
  <c r="J668" i="130"/>
  <c r="J667" i="130"/>
  <c r="J666" i="130"/>
  <c r="J665" i="130"/>
  <c r="J664" i="130"/>
  <c r="J663" i="130"/>
  <c r="J662" i="130"/>
  <c r="J661" i="130"/>
  <c r="J660" i="130"/>
  <c r="J659" i="130"/>
  <c r="J658" i="130"/>
  <c r="J657" i="130"/>
  <c r="J656" i="130"/>
  <c r="J655" i="130"/>
  <c r="J654" i="130"/>
  <c r="J653" i="130"/>
  <c r="J652" i="130"/>
  <c r="J651" i="130"/>
  <c r="J650" i="130"/>
  <c r="J649" i="130"/>
  <c r="J648" i="130"/>
  <c r="J647" i="130"/>
  <c r="J646" i="130"/>
  <c r="J645" i="130"/>
  <c r="J644" i="130"/>
  <c r="J643" i="130"/>
  <c r="J642" i="130"/>
  <c r="J641" i="130"/>
  <c r="J640" i="130"/>
  <c r="J639" i="130"/>
  <c r="J638" i="130"/>
  <c r="J637" i="130"/>
  <c r="J636" i="130"/>
  <c r="J635" i="130"/>
  <c r="J634" i="130"/>
  <c r="J633" i="130"/>
  <c r="J632" i="130"/>
  <c r="J631" i="130"/>
  <c r="J630" i="130"/>
  <c r="J629" i="130"/>
  <c r="J628" i="130"/>
  <c r="J627" i="130"/>
  <c r="J626" i="130"/>
  <c r="J625" i="130"/>
  <c r="J624" i="130"/>
  <c r="J623" i="130"/>
  <c r="J622" i="130"/>
  <c r="J621" i="130"/>
  <c r="J620" i="130"/>
  <c r="J619" i="130"/>
  <c r="J618" i="130"/>
  <c r="J617" i="130"/>
  <c r="J616" i="130"/>
  <c r="J615" i="130"/>
  <c r="J614" i="130"/>
  <c r="J613" i="130"/>
  <c r="J612" i="130"/>
  <c r="J611" i="130"/>
  <c r="J610" i="130"/>
  <c r="J609" i="130"/>
  <c r="J608" i="130"/>
  <c r="J607" i="130"/>
  <c r="J606" i="130"/>
  <c r="J605" i="130"/>
  <c r="J604" i="130"/>
  <c r="J603" i="130"/>
  <c r="J602" i="130"/>
  <c r="J601" i="130"/>
  <c r="J600" i="130"/>
  <c r="J599" i="130"/>
  <c r="J598" i="130"/>
  <c r="J597" i="130"/>
  <c r="J596" i="130"/>
  <c r="J595" i="130"/>
  <c r="J594" i="130"/>
  <c r="J593" i="130"/>
  <c r="J592" i="130"/>
  <c r="J591" i="130"/>
  <c r="J590" i="130"/>
  <c r="J589" i="130"/>
  <c r="J588" i="130"/>
  <c r="J587" i="130"/>
  <c r="J586" i="130"/>
  <c r="J585" i="130"/>
  <c r="J584" i="130"/>
  <c r="J583" i="130"/>
  <c r="J582" i="130"/>
  <c r="J581" i="130"/>
  <c r="J580" i="130"/>
  <c r="J579" i="130"/>
  <c r="J578" i="130"/>
  <c r="J577" i="130"/>
  <c r="J576" i="130"/>
  <c r="J575" i="130"/>
  <c r="J574" i="130"/>
  <c r="J573" i="130"/>
  <c r="J572" i="130"/>
  <c r="J571" i="130"/>
  <c r="J570" i="130"/>
  <c r="J569" i="130"/>
  <c r="J568" i="130"/>
  <c r="J567" i="130"/>
  <c r="J566" i="130"/>
  <c r="J565" i="130"/>
  <c r="J564" i="130"/>
  <c r="J563" i="130"/>
  <c r="J562" i="130"/>
  <c r="J561" i="130"/>
  <c r="J560" i="130"/>
  <c r="J559" i="130"/>
  <c r="J558" i="130"/>
  <c r="J557" i="130"/>
  <c r="J556" i="130"/>
  <c r="J555" i="130"/>
  <c r="J554" i="130"/>
  <c r="J553" i="130"/>
  <c r="J552" i="130"/>
  <c r="J551" i="130"/>
  <c r="J550" i="130"/>
  <c r="J549" i="130"/>
  <c r="J548" i="130"/>
  <c r="J547" i="130"/>
  <c r="J546" i="130"/>
  <c r="J545" i="130"/>
  <c r="J544" i="130"/>
  <c r="J543" i="130"/>
  <c r="J542" i="130"/>
  <c r="J541" i="130"/>
  <c r="J540" i="130"/>
  <c r="J539" i="130"/>
  <c r="J538" i="130"/>
  <c r="J537" i="130"/>
  <c r="J536" i="130"/>
  <c r="J535" i="130"/>
  <c r="J534" i="130"/>
  <c r="J533" i="130"/>
  <c r="J532" i="130"/>
  <c r="J531" i="130"/>
  <c r="J530" i="130"/>
  <c r="J529" i="130"/>
  <c r="J528" i="130"/>
  <c r="J527" i="130"/>
  <c r="J526" i="130"/>
  <c r="J525" i="130"/>
  <c r="J524" i="130"/>
  <c r="J523" i="130"/>
  <c r="J522" i="130"/>
  <c r="J521" i="130"/>
  <c r="J520" i="130"/>
  <c r="J519" i="130"/>
  <c r="J518" i="130"/>
  <c r="J517" i="130"/>
  <c r="J516" i="130"/>
  <c r="J515" i="130"/>
  <c r="J514" i="130"/>
  <c r="J513" i="130"/>
  <c r="J512" i="130"/>
  <c r="J511" i="130"/>
  <c r="J510" i="130"/>
  <c r="J509" i="130"/>
  <c r="J508" i="130"/>
  <c r="J507" i="130"/>
  <c r="J506" i="130"/>
  <c r="J505" i="130"/>
  <c r="J504" i="130"/>
  <c r="J503" i="130"/>
  <c r="J502" i="130"/>
  <c r="J501" i="130"/>
  <c r="J500" i="130"/>
  <c r="J499" i="130"/>
  <c r="J498" i="130"/>
  <c r="J497" i="130"/>
  <c r="J496" i="130"/>
  <c r="J495" i="130"/>
  <c r="J494" i="130"/>
  <c r="J493" i="130"/>
  <c r="J492" i="130"/>
  <c r="J491" i="130"/>
  <c r="J490" i="130"/>
  <c r="J489" i="130"/>
  <c r="J488" i="130"/>
  <c r="J487" i="130"/>
  <c r="J486" i="130"/>
  <c r="J485" i="130"/>
  <c r="J484" i="130"/>
  <c r="J483" i="130"/>
  <c r="J482" i="130"/>
  <c r="J481" i="130"/>
  <c r="J480" i="130"/>
  <c r="J479" i="130"/>
  <c r="J478" i="130"/>
  <c r="J477" i="130"/>
  <c r="J476" i="130"/>
  <c r="J475" i="130"/>
  <c r="J474" i="130"/>
  <c r="J473" i="130"/>
  <c r="J472" i="130"/>
  <c r="J471" i="130"/>
  <c r="J470" i="130"/>
  <c r="J469" i="130"/>
  <c r="J468" i="130"/>
  <c r="J467" i="130"/>
  <c r="J466" i="130"/>
  <c r="J465" i="130"/>
  <c r="J464" i="130"/>
  <c r="J463" i="130"/>
  <c r="J462" i="130"/>
  <c r="J461" i="130"/>
  <c r="J460" i="130"/>
  <c r="J459" i="130"/>
  <c r="J458" i="130"/>
  <c r="J457" i="130"/>
  <c r="J456" i="130"/>
  <c r="J455" i="130"/>
  <c r="J454" i="130"/>
  <c r="J453" i="130"/>
  <c r="J452" i="130"/>
  <c r="J451" i="130"/>
  <c r="J450" i="130"/>
  <c r="J449" i="130"/>
  <c r="J448" i="130"/>
  <c r="J447" i="130"/>
  <c r="J446" i="130"/>
  <c r="J445" i="130"/>
  <c r="J444" i="130"/>
  <c r="J443" i="130"/>
  <c r="J442" i="130"/>
  <c r="J441" i="130"/>
  <c r="J440" i="130"/>
  <c r="J439" i="130"/>
  <c r="J438" i="130"/>
  <c r="J437" i="130"/>
  <c r="J436" i="130"/>
  <c r="J435" i="130"/>
  <c r="J434" i="130"/>
  <c r="J433" i="130"/>
  <c r="J432" i="130"/>
  <c r="J431" i="130"/>
  <c r="J430" i="130"/>
  <c r="J429" i="130"/>
  <c r="J428" i="130"/>
  <c r="J427" i="130"/>
  <c r="J426" i="130"/>
  <c r="J425" i="130"/>
  <c r="J424" i="130"/>
  <c r="J423" i="130"/>
  <c r="J422" i="130"/>
  <c r="J421" i="130"/>
  <c r="J420" i="130"/>
  <c r="J419" i="130"/>
  <c r="J418" i="130"/>
  <c r="J417" i="130"/>
  <c r="J416" i="130"/>
  <c r="J415" i="130"/>
  <c r="J414" i="130"/>
  <c r="J413" i="130"/>
  <c r="J412" i="130"/>
  <c r="J411" i="130"/>
  <c r="J410" i="130"/>
  <c r="J409" i="130"/>
  <c r="J408" i="130"/>
  <c r="J407" i="130"/>
  <c r="J406" i="130"/>
  <c r="J405" i="130"/>
  <c r="J404" i="130"/>
  <c r="J403" i="130"/>
  <c r="J402" i="130"/>
  <c r="J401" i="130"/>
  <c r="J400" i="130"/>
  <c r="J399" i="130"/>
  <c r="J398" i="130"/>
  <c r="J397" i="130"/>
  <c r="J396" i="130"/>
  <c r="J395" i="130"/>
  <c r="J394" i="130"/>
  <c r="J393" i="130"/>
  <c r="J392" i="130"/>
  <c r="J391" i="130"/>
  <c r="J390" i="130"/>
  <c r="J389" i="130"/>
  <c r="J388" i="130"/>
  <c r="J387" i="130"/>
  <c r="J386" i="130"/>
  <c r="J385" i="130"/>
  <c r="J384" i="130"/>
  <c r="J383" i="130"/>
  <c r="J382" i="130"/>
  <c r="J381" i="130"/>
  <c r="J380" i="130"/>
  <c r="J379" i="130"/>
  <c r="J378" i="130"/>
  <c r="J377" i="130"/>
  <c r="J376" i="130"/>
  <c r="J375" i="130"/>
  <c r="J374" i="130"/>
  <c r="J373" i="130"/>
  <c r="J372" i="130"/>
  <c r="J371" i="130"/>
  <c r="J370" i="130"/>
  <c r="J369" i="130"/>
  <c r="J368" i="130"/>
  <c r="J367" i="130"/>
  <c r="J366" i="130"/>
  <c r="J365" i="130"/>
  <c r="J364" i="130"/>
  <c r="J363" i="130"/>
  <c r="J362" i="130"/>
  <c r="J361" i="130"/>
  <c r="J360" i="130"/>
  <c r="J359" i="130"/>
  <c r="J358" i="130"/>
  <c r="J357" i="130"/>
  <c r="J356" i="130"/>
  <c r="J355" i="130"/>
  <c r="J354" i="130"/>
  <c r="J353" i="130"/>
  <c r="J352" i="130"/>
  <c r="J351" i="130"/>
  <c r="J350" i="130"/>
  <c r="J349" i="130"/>
  <c r="J348" i="130"/>
  <c r="J347" i="130"/>
  <c r="J346" i="130"/>
  <c r="J345" i="130"/>
  <c r="J344" i="130"/>
  <c r="J343" i="130"/>
  <c r="J342" i="130"/>
  <c r="J341" i="130"/>
  <c r="J340" i="130"/>
  <c r="J339" i="130"/>
  <c r="J338" i="130"/>
  <c r="J337" i="130"/>
  <c r="J336" i="130"/>
  <c r="J335" i="130"/>
  <c r="J334" i="130"/>
  <c r="J333" i="130"/>
  <c r="J332" i="130"/>
  <c r="J331" i="130"/>
  <c r="J330" i="130"/>
  <c r="J329" i="130"/>
  <c r="J328" i="130"/>
  <c r="J327" i="130"/>
  <c r="J326" i="130"/>
  <c r="J325" i="130"/>
  <c r="J324" i="130"/>
  <c r="J323" i="130"/>
  <c r="J322" i="130"/>
  <c r="J321" i="130"/>
  <c r="J320" i="130"/>
  <c r="J319" i="130"/>
  <c r="J318" i="130"/>
  <c r="J317" i="130"/>
  <c r="J316" i="130"/>
  <c r="J315" i="130"/>
  <c r="J314" i="130"/>
  <c r="J313" i="130"/>
  <c r="J312" i="130"/>
  <c r="J311" i="130"/>
  <c r="J310" i="130"/>
  <c r="J309" i="130"/>
  <c r="J308" i="130"/>
  <c r="J307" i="130"/>
  <c r="J306" i="130"/>
  <c r="J305" i="130"/>
  <c r="J304" i="130"/>
  <c r="J303" i="130"/>
  <c r="J302" i="130"/>
  <c r="J301" i="130"/>
  <c r="J300" i="130"/>
  <c r="J299" i="130"/>
  <c r="J298" i="130"/>
  <c r="J297" i="130"/>
  <c r="J296" i="130"/>
  <c r="J295" i="130"/>
  <c r="J294" i="130"/>
  <c r="J293" i="130"/>
  <c r="J292" i="130"/>
  <c r="J291" i="130"/>
  <c r="J290" i="130"/>
  <c r="J289" i="130"/>
  <c r="J288" i="130"/>
  <c r="J287" i="130"/>
  <c r="J286" i="130"/>
  <c r="J285" i="130"/>
  <c r="J284" i="130"/>
  <c r="J283" i="130"/>
  <c r="J282" i="130"/>
  <c r="J281" i="130"/>
  <c r="J280" i="130"/>
  <c r="J279" i="130"/>
  <c r="J278" i="130"/>
  <c r="J277" i="130"/>
  <c r="J276" i="130"/>
  <c r="J275" i="130"/>
  <c r="J274" i="130"/>
  <c r="J273" i="130"/>
  <c r="J272" i="130"/>
  <c r="J271" i="130"/>
  <c r="J270" i="130"/>
  <c r="J269" i="130"/>
  <c r="J268" i="130"/>
  <c r="J267" i="130"/>
  <c r="J266" i="130"/>
  <c r="J265" i="130"/>
  <c r="J264" i="130"/>
  <c r="J263" i="130"/>
  <c r="J262" i="130"/>
  <c r="J261" i="130"/>
  <c r="J260" i="130"/>
  <c r="J259" i="130"/>
  <c r="J258" i="130"/>
  <c r="J257" i="130"/>
  <c r="J256" i="130"/>
  <c r="J255" i="130"/>
  <c r="J254" i="130"/>
  <c r="J253" i="130"/>
  <c r="J252" i="130"/>
  <c r="J251" i="130"/>
  <c r="J250" i="130"/>
  <c r="J249" i="130"/>
  <c r="J248" i="130"/>
  <c r="J247" i="130"/>
  <c r="J246" i="130"/>
  <c r="J245" i="130"/>
  <c r="J244" i="130"/>
  <c r="J243" i="130"/>
  <c r="J242" i="130"/>
  <c r="J241" i="130"/>
  <c r="J240" i="130"/>
  <c r="J239" i="130"/>
  <c r="J238" i="130"/>
  <c r="J237" i="130"/>
  <c r="J236" i="130"/>
  <c r="J235" i="130"/>
  <c r="J234" i="130"/>
  <c r="J233" i="130"/>
  <c r="J232" i="130"/>
  <c r="J231" i="130"/>
  <c r="J230" i="130"/>
  <c r="J229" i="130"/>
  <c r="J228" i="130"/>
  <c r="J227" i="130"/>
  <c r="J226" i="130"/>
  <c r="J225" i="130"/>
  <c r="J224" i="130"/>
  <c r="J223" i="130"/>
  <c r="J222" i="130"/>
  <c r="J221" i="130"/>
  <c r="J220" i="130"/>
  <c r="J219" i="130"/>
  <c r="J218" i="130"/>
  <c r="J217" i="130"/>
  <c r="J216" i="130"/>
  <c r="J215" i="130"/>
  <c r="J214" i="130"/>
  <c r="J213" i="130"/>
  <c r="J212" i="130"/>
  <c r="J211" i="130"/>
  <c r="J210" i="130"/>
  <c r="J209" i="130"/>
  <c r="J208" i="130"/>
  <c r="J207" i="130"/>
  <c r="J206" i="130"/>
  <c r="J205" i="130"/>
  <c r="J204" i="130"/>
  <c r="J203" i="130"/>
  <c r="J202" i="130"/>
  <c r="J201" i="130"/>
  <c r="J200" i="130"/>
  <c r="J199" i="130"/>
  <c r="J198" i="130"/>
  <c r="J197" i="130"/>
  <c r="J196" i="130"/>
  <c r="J195" i="130"/>
  <c r="J194" i="130"/>
  <c r="J193" i="130"/>
  <c r="J192" i="130"/>
  <c r="J191" i="130"/>
  <c r="J190" i="130"/>
  <c r="J189" i="130"/>
  <c r="J188" i="130"/>
  <c r="J187" i="130"/>
  <c r="J186" i="130"/>
  <c r="J185" i="130"/>
  <c r="J184" i="130"/>
  <c r="J183" i="130"/>
  <c r="J182" i="130"/>
  <c r="J181" i="130"/>
  <c r="J180" i="130"/>
  <c r="J179" i="130"/>
  <c r="J178" i="130"/>
  <c r="J177" i="130"/>
  <c r="J176" i="130"/>
  <c r="J175" i="130"/>
  <c r="J174" i="130"/>
  <c r="J173" i="130"/>
  <c r="J172" i="130"/>
  <c r="J171" i="130"/>
  <c r="J170" i="130"/>
  <c r="J169" i="130"/>
  <c r="J168" i="130"/>
  <c r="J167" i="130"/>
  <c r="J166" i="130"/>
  <c r="J165" i="130"/>
  <c r="J164" i="130"/>
  <c r="J163" i="130"/>
  <c r="J162" i="130"/>
  <c r="J161" i="130"/>
  <c r="J160" i="130"/>
  <c r="J159" i="130"/>
  <c r="J158" i="130"/>
  <c r="J157" i="130"/>
  <c r="J156" i="130"/>
  <c r="J155" i="130"/>
  <c r="J154" i="130"/>
  <c r="J153" i="130"/>
  <c r="J152" i="130"/>
  <c r="J151" i="130"/>
  <c r="J150" i="130"/>
  <c r="J149" i="130"/>
  <c r="J148" i="130"/>
  <c r="J147" i="130"/>
  <c r="J146" i="130"/>
  <c r="J145" i="130"/>
  <c r="J144" i="130"/>
  <c r="J143" i="130"/>
  <c r="J142" i="130"/>
  <c r="J141" i="130"/>
  <c r="J140" i="130"/>
  <c r="J139" i="130"/>
  <c r="J138" i="130"/>
  <c r="J137" i="130"/>
  <c r="J136" i="130"/>
  <c r="J135" i="130"/>
  <c r="J134" i="130"/>
  <c r="J133" i="130"/>
  <c r="J132" i="130"/>
  <c r="J131" i="130"/>
  <c r="J130" i="130"/>
  <c r="J129" i="130"/>
  <c r="J128" i="130"/>
  <c r="J127" i="130"/>
  <c r="J126" i="130"/>
  <c r="J125" i="130"/>
  <c r="J124" i="130"/>
  <c r="J123" i="130"/>
  <c r="J122" i="130"/>
  <c r="J121" i="130"/>
  <c r="J120" i="130"/>
  <c r="J119" i="130"/>
  <c r="J118" i="130"/>
  <c r="J117" i="130"/>
  <c r="J116" i="130"/>
  <c r="J115" i="130"/>
  <c r="J114" i="130"/>
  <c r="J113" i="130"/>
  <c r="J112" i="130"/>
  <c r="J111" i="130"/>
  <c r="J110" i="130"/>
  <c r="J109" i="130"/>
  <c r="J108" i="130"/>
  <c r="J107" i="130"/>
  <c r="J106" i="130"/>
  <c r="J105" i="130"/>
  <c r="J104" i="130"/>
  <c r="J103" i="130"/>
  <c r="J102" i="130"/>
  <c r="J101" i="130"/>
  <c r="J100" i="130"/>
  <c r="J99" i="130"/>
  <c r="J98" i="130"/>
  <c r="J97" i="130"/>
  <c r="J96" i="130"/>
  <c r="J95" i="130"/>
  <c r="J94" i="130"/>
  <c r="J93" i="130"/>
  <c r="J92" i="130"/>
  <c r="J91" i="130"/>
  <c r="J90" i="130"/>
  <c r="J89" i="130"/>
  <c r="J88" i="130"/>
  <c r="J87" i="130"/>
  <c r="J86" i="130"/>
  <c r="J85" i="130"/>
  <c r="J84" i="130"/>
  <c r="J83" i="130"/>
  <c r="J82" i="130"/>
  <c r="J81" i="130"/>
  <c r="J80" i="130"/>
  <c r="J79" i="130"/>
  <c r="J78" i="130"/>
  <c r="J77" i="130"/>
  <c r="J76" i="130"/>
  <c r="J75" i="130"/>
  <c r="J74" i="130"/>
  <c r="J73" i="130"/>
  <c r="J72" i="130"/>
  <c r="J71" i="130"/>
  <c r="J70" i="130"/>
  <c r="J69" i="130"/>
  <c r="J68" i="130"/>
  <c r="J67" i="130"/>
  <c r="J66" i="130"/>
  <c r="J65" i="130"/>
  <c r="J62" i="130"/>
  <c r="J61" i="130"/>
  <c r="J60" i="130"/>
  <c r="J59" i="130"/>
  <c r="J58" i="130"/>
  <c r="J57" i="130"/>
  <c r="J56" i="130"/>
  <c r="J55" i="130"/>
  <c r="J54" i="130"/>
  <c r="J53" i="130"/>
  <c r="J52" i="130"/>
  <c r="J51" i="130"/>
  <c r="J50" i="130"/>
  <c r="J49" i="130"/>
  <c r="J48" i="130"/>
  <c r="J47" i="130"/>
  <c r="J46" i="130"/>
  <c r="J45" i="130"/>
  <c r="J44" i="130"/>
  <c r="J43" i="130"/>
  <c r="J42" i="130"/>
  <c r="J41" i="130"/>
  <c r="J40" i="130"/>
  <c r="J39" i="130"/>
  <c r="J38" i="130"/>
  <c r="J37" i="130"/>
  <c r="J36" i="130"/>
  <c r="J35" i="130"/>
  <c r="J34" i="130"/>
  <c r="J33" i="130"/>
  <c r="J32" i="130"/>
  <c r="J31" i="130"/>
  <c r="J30" i="130"/>
  <c r="J29" i="130"/>
  <c r="J28" i="130"/>
  <c r="J27" i="130"/>
  <c r="J26" i="130"/>
  <c r="J25" i="130"/>
  <c r="J25" i="22"/>
  <c r="J26" i="22"/>
  <c r="J27" i="22"/>
  <c r="J28" i="22"/>
  <c r="J29" i="22"/>
  <c r="J30" i="22"/>
  <c r="J31" i="22"/>
  <c r="J32" i="22"/>
  <c r="J33" i="22"/>
  <c r="J34" i="22"/>
  <c r="J35" i="22"/>
  <c r="J36" i="22"/>
  <c r="J1236" i="22"/>
  <c r="J1235" i="22"/>
  <c r="J1234" i="22"/>
  <c r="J1233" i="22"/>
  <c r="J1232" i="22"/>
  <c r="J1231" i="22"/>
  <c r="J1230" i="22"/>
  <c r="J1229" i="22"/>
  <c r="J1228" i="22"/>
  <c r="J1227" i="22"/>
  <c r="J1226" i="22"/>
  <c r="J1225" i="22"/>
  <c r="J1224" i="22"/>
  <c r="J1223" i="22"/>
  <c r="J1222" i="22"/>
  <c r="J1221" i="22"/>
  <c r="J1220" i="22"/>
  <c r="J1219" i="22"/>
  <c r="J1218" i="22"/>
  <c r="J1217" i="22"/>
  <c r="J1216" i="22"/>
  <c r="J1215" i="22"/>
  <c r="J1214" i="22"/>
  <c r="J1213" i="22"/>
  <c r="J1212" i="22"/>
  <c r="J1211" i="22"/>
  <c r="J1210" i="22"/>
  <c r="J1209" i="22"/>
  <c r="J1208" i="22"/>
  <c r="J1207" i="22"/>
  <c r="J1206" i="22"/>
  <c r="J1205" i="22"/>
  <c r="J1204" i="22"/>
  <c r="J1203" i="22"/>
  <c r="J1202" i="22"/>
  <c r="J1201" i="22"/>
  <c r="J1200" i="22"/>
  <c r="J1199" i="22"/>
  <c r="J1198" i="22"/>
  <c r="J1197" i="22"/>
  <c r="J1196" i="22"/>
  <c r="J1195" i="22"/>
  <c r="J1194" i="22"/>
  <c r="J1193" i="22"/>
  <c r="J1192" i="22"/>
  <c r="J1191" i="22"/>
  <c r="J1190" i="22"/>
  <c r="J1189" i="22"/>
  <c r="J1188" i="22"/>
  <c r="J1187" i="22"/>
  <c r="J1186" i="22"/>
  <c r="J1185" i="22"/>
  <c r="J1184" i="22"/>
  <c r="J1183" i="22"/>
  <c r="J1182" i="22"/>
  <c r="J1181" i="22"/>
  <c r="J1180" i="22"/>
  <c r="J1179" i="22"/>
  <c r="J1178" i="22"/>
  <c r="J1177" i="22"/>
  <c r="J1176" i="22"/>
  <c r="J1175" i="22"/>
  <c r="J1174" i="22"/>
  <c r="J1173" i="22"/>
  <c r="J1172" i="22"/>
  <c r="J1171" i="22"/>
  <c r="J1170" i="22"/>
  <c r="J1169" i="22"/>
  <c r="J1168" i="22"/>
  <c r="J1167" i="22"/>
  <c r="J1166" i="22"/>
  <c r="J1165" i="22"/>
  <c r="J1164" i="22"/>
  <c r="J1163" i="22"/>
  <c r="J1162" i="22"/>
  <c r="J1161" i="22"/>
  <c r="J1160" i="22"/>
  <c r="J1159" i="22"/>
  <c r="J1158" i="22"/>
  <c r="J1157" i="22"/>
  <c r="J1156" i="22"/>
  <c r="J1155" i="22"/>
  <c r="J1154" i="22"/>
  <c r="J1153" i="22"/>
  <c r="J1152" i="22"/>
  <c r="J1151" i="22"/>
  <c r="J1150" i="22"/>
  <c r="J1149" i="22"/>
  <c r="J1148" i="22"/>
  <c r="J1147" i="22"/>
  <c r="J1146" i="22"/>
  <c r="J1145" i="22"/>
  <c r="J1144" i="22"/>
  <c r="J1143" i="22"/>
  <c r="J1142" i="22"/>
  <c r="J1141" i="22"/>
  <c r="J1140" i="22"/>
  <c r="J1139" i="22"/>
  <c r="J1138" i="22"/>
  <c r="J1137" i="22"/>
  <c r="J1136" i="22"/>
  <c r="J1135" i="22"/>
  <c r="J1134" i="22"/>
  <c r="J1133" i="22"/>
  <c r="J1132" i="22"/>
  <c r="J1131" i="22"/>
  <c r="J1130" i="22"/>
  <c r="J1129" i="22"/>
  <c r="J1128" i="22"/>
  <c r="J1127" i="22"/>
  <c r="J1126" i="22"/>
  <c r="J1125" i="22"/>
  <c r="J1124" i="22"/>
  <c r="J1123" i="22"/>
  <c r="J1122" i="22"/>
  <c r="J1121" i="22"/>
  <c r="J1120" i="22"/>
  <c r="J1119" i="22"/>
  <c r="J1118" i="22"/>
  <c r="J1117" i="22"/>
  <c r="J1116" i="22"/>
  <c r="J1115" i="22"/>
  <c r="J1114" i="22"/>
  <c r="J1113" i="22"/>
  <c r="J1112" i="22"/>
  <c r="J1111" i="22"/>
  <c r="J1110" i="22"/>
  <c r="J1109" i="22"/>
  <c r="J1108" i="22"/>
  <c r="J1107" i="22"/>
  <c r="J1106" i="22"/>
  <c r="J1105" i="22"/>
  <c r="J1104" i="22"/>
  <c r="J1103" i="22"/>
  <c r="J1102" i="22"/>
  <c r="J1101" i="22"/>
  <c r="J1100" i="22"/>
  <c r="J1099" i="22"/>
  <c r="J1098" i="22"/>
  <c r="J1097" i="22"/>
  <c r="J1096" i="22"/>
  <c r="J1095" i="22"/>
  <c r="J1094" i="22"/>
  <c r="J1093" i="22"/>
  <c r="J1092" i="22"/>
  <c r="J1091" i="22"/>
  <c r="J1090" i="22"/>
  <c r="J1089" i="22"/>
  <c r="J1088" i="22"/>
  <c r="J1087" i="22"/>
  <c r="J1086" i="22"/>
  <c r="J1085" i="22"/>
  <c r="J1084" i="22"/>
  <c r="J1083" i="22"/>
  <c r="J1082" i="22"/>
  <c r="J1081" i="22"/>
  <c r="J1080" i="22"/>
  <c r="J1079" i="22"/>
  <c r="J1078" i="22"/>
  <c r="J1077" i="22"/>
  <c r="J1076" i="22"/>
  <c r="J1075" i="22"/>
  <c r="J1074" i="22"/>
  <c r="J1073" i="22"/>
  <c r="J1072" i="22"/>
  <c r="J1071" i="22"/>
  <c r="J1070" i="22"/>
  <c r="J1069" i="22"/>
  <c r="J1068" i="22"/>
  <c r="J1067" i="22"/>
  <c r="J1066" i="22"/>
  <c r="J1065" i="22"/>
  <c r="J1064" i="22"/>
  <c r="J1063" i="22"/>
  <c r="J1062" i="22"/>
  <c r="J1061" i="22"/>
  <c r="J1060" i="22"/>
  <c r="J1059" i="22"/>
  <c r="J1058" i="22"/>
  <c r="J1057" i="22"/>
  <c r="J1056" i="22"/>
  <c r="J1055" i="22"/>
  <c r="J1054" i="22"/>
  <c r="J1053" i="22"/>
  <c r="J1052" i="22"/>
  <c r="J1051" i="22"/>
  <c r="J1050" i="22"/>
  <c r="J1049" i="22"/>
  <c r="J1048" i="22"/>
  <c r="J1047" i="22"/>
  <c r="J1046" i="22"/>
  <c r="J1045" i="22"/>
  <c r="J1044" i="22"/>
  <c r="J1043" i="22"/>
  <c r="J1042" i="22"/>
  <c r="J1041" i="22"/>
  <c r="J1040" i="22"/>
  <c r="J1039" i="22"/>
  <c r="J1038" i="22"/>
  <c r="J1037" i="22"/>
  <c r="J1036" i="22"/>
  <c r="J1035" i="22"/>
  <c r="J1034" i="22"/>
  <c r="J1033" i="22"/>
  <c r="J1032" i="22"/>
  <c r="J1031" i="22"/>
  <c r="J1030" i="22"/>
  <c r="J1029" i="22"/>
  <c r="J1028" i="22"/>
  <c r="J1027" i="22"/>
  <c r="J1026" i="22"/>
  <c r="J1025" i="22"/>
  <c r="J1024" i="22"/>
  <c r="J1023" i="22"/>
  <c r="J1022" i="22"/>
  <c r="J1021" i="22"/>
  <c r="J1020" i="22"/>
  <c r="J1019" i="22"/>
  <c r="J1018" i="22"/>
  <c r="J1017" i="22"/>
  <c r="J1016" i="22"/>
  <c r="J1015" i="22"/>
  <c r="J1014" i="22"/>
  <c r="J1013" i="22"/>
  <c r="J1012" i="22"/>
  <c r="J1011" i="22"/>
  <c r="J1010" i="22"/>
  <c r="J1009" i="22"/>
  <c r="J1008" i="22"/>
  <c r="J1007" i="22"/>
  <c r="J1006" i="22"/>
  <c r="J1005" i="22"/>
  <c r="J1004" i="22"/>
  <c r="J1003" i="22"/>
  <c r="J1002" i="22"/>
  <c r="J1001" i="22"/>
  <c r="J1000" i="22"/>
  <c r="J999" i="22"/>
  <c r="J998" i="22"/>
  <c r="J997" i="22"/>
  <c r="J996" i="22"/>
  <c r="J995" i="22"/>
  <c r="J994" i="22"/>
  <c r="J993" i="22"/>
  <c r="J992" i="22"/>
  <c r="J991" i="22"/>
  <c r="J990" i="22"/>
  <c r="J989" i="22"/>
  <c r="J988" i="22"/>
  <c r="J987" i="22"/>
  <c r="J986" i="22"/>
  <c r="J985" i="22"/>
  <c r="J984" i="22"/>
  <c r="J983" i="22"/>
  <c r="J982" i="22"/>
  <c r="J981" i="22"/>
  <c r="J980" i="22"/>
  <c r="J979" i="22"/>
  <c r="J978" i="22"/>
  <c r="J977" i="22"/>
  <c r="J976" i="22"/>
  <c r="J975" i="22"/>
  <c r="J974" i="22"/>
  <c r="J973" i="22"/>
  <c r="J972" i="22"/>
  <c r="J971" i="22"/>
  <c r="J970" i="22"/>
  <c r="J969" i="22"/>
  <c r="J968" i="22"/>
  <c r="J967" i="22"/>
  <c r="J966" i="22"/>
  <c r="J965" i="22"/>
  <c r="J964" i="22"/>
  <c r="J963" i="22"/>
  <c r="J962" i="22"/>
  <c r="J961" i="22"/>
  <c r="J960" i="22"/>
  <c r="J959" i="22"/>
  <c r="J958" i="22"/>
  <c r="J957" i="22"/>
  <c r="J956" i="22"/>
  <c r="J955" i="22"/>
  <c r="J954" i="22"/>
  <c r="J953" i="22"/>
  <c r="J952" i="22"/>
  <c r="J951" i="22"/>
  <c r="J950" i="22"/>
  <c r="J949" i="22"/>
  <c r="J948" i="22"/>
  <c r="J947" i="22"/>
  <c r="J946" i="22"/>
  <c r="J945" i="22"/>
  <c r="J944" i="22"/>
  <c r="J943" i="22"/>
  <c r="J942" i="22"/>
  <c r="J941" i="22"/>
  <c r="J940" i="22"/>
  <c r="J939" i="22"/>
  <c r="J938" i="22"/>
  <c r="J937" i="22"/>
  <c r="J936" i="22"/>
  <c r="J935" i="22"/>
  <c r="J934" i="22"/>
  <c r="J933" i="22"/>
  <c r="J932" i="22"/>
  <c r="J931" i="22"/>
  <c r="J930" i="22"/>
  <c r="J929" i="22"/>
  <c r="J928" i="22"/>
  <c r="J927" i="22"/>
  <c r="J926" i="22"/>
  <c r="J925" i="22"/>
  <c r="J924" i="22"/>
  <c r="J923" i="22"/>
  <c r="J922" i="22"/>
  <c r="J921" i="22"/>
  <c r="J920" i="22"/>
  <c r="J919" i="22"/>
  <c r="J918" i="22"/>
  <c r="J917" i="22"/>
  <c r="J916" i="22"/>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15" i="22"/>
  <c r="J314" i="22"/>
  <c r="J313" i="22"/>
  <c r="J312" i="22"/>
  <c r="J311" i="22"/>
  <c r="J310"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D32" i="145" l="1"/>
  <c r="E32" i="145" s="1"/>
  <c r="F32" i="145" s="1"/>
  <c r="A12" i="147"/>
  <c r="D33" i="145" l="1"/>
  <c r="E33" i="145" s="1"/>
  <c r="F33" i="145" s="1"/>
  <c r="A13" i="147"/>
  <c r="H31" i="145"/>
  <c r="B69" i="42"/>
  <c r="C70" i="42"/>
  <c r="E6" i="42"/>
  <c r="E6" i="131"/>
  <c r="E6" i="134"/>
  <c r="D34" i="145" l="1"/>
  <c r="E34" i="145" s="1"/>
  <c r="F34" i="145" s="1"/>
  <c r="H32" i="145"/>
  <c r="A14" i="147"/>
  <c r="E5" i="134"/>
  <c r="C5" i="135" s="1"/>
  <c r="E3" i="134"/>
  <c r="E4" i="134" s="1"/>
  <c r="E2" i="134"/>
  <c r="C3" i="135" s="1"/>
  <c r="I1236" i="133"/>
  <c r="H1236" i="133"/>
  <c r="F1236" i="133"/>
  <c r="D1236" i="133"/>
  <c r="E1236" i="133" s="1"/>
  <c r="B1236" i="133"/>
  <c r="I1235" i="133"/>
  <c r="H1235" i="133"/>
  <c r="F1235" i="133"/>
  <c r="D1235" i="133"/>
  <c r="E1235" i="133" s="1"/>
  <c r="B1235" i="133"/>
  <c r="I1234" i="133"/>
  <c r="H1234" i="133"/>
  <c r="F1234" i="133"/>
  <c r="D1234" i="133"/>
  <c r="E1234" i="133" s="1"/>
  <c r="B1234" i="133"/>
  <c r="I1233" i="133"/>
  <c r="H1233" i="133"/>
  <c r="F1233" i="133"/>
  <c r="D1233" i="133"/>
  <c r="E1233" i="133" s="1"/>
  <c r="B1233" i="133"/>
  <c r="I1232" i="133"/>
  <c r="H1232" i="133"/>
  <c r="F1232" i="133"/>
  <c r="D1232" i="133"/>
  <c r="E1232" i="133" s="1"/>
  <c r="B1232" i="133"/>
  <c r="I1231" i="133"/>
  <c r="H1231" i="133"/>
  <c r="F1231" i="133"/>
  <c r="D1231" i="133"/>
  <c r="E1231" i="133" s="1"/>
  <c r="B1231" i="133"/>
  <c r="I1230" i="133"/>
  <c r="H1230" i="133"/>
  <c r="F1230" i="133"/>
  <c r="D1230" i="133"/>
  <c r="E1230" i="133" s="1"/>
  <c r="B1230" i="133"/>
  <c r="I1229" i="133"/>
  <c r="H1229" i="133"/>
  <c r="F1229" i="133"/>
  <c r="D1229" i="133"/>
  <c r="E1229" i="133" s="1"/>
  <c r="B1229" i="133"/>
  <c r="I1228" i="133"/>
  <c r="H1228" i="133"/>
  <c r="F1228" i="133"/>
  <c r="D1228" i="133"/>
  <c r="E1228" i="133" s="1"/>
  <c r="B1228" i="133"/>
  <c r="I1227" i="133"/>
  <c r="H1227" i="133"/>
  <c r="F1227" i="133"/>
  <c r="D1227" i="133"/>
  <c r="E1227" i="133" s="1"/>
  <c r="B1227" i="133"/>
  <c r="I1226" i="133"/>
  <c r="H1226" i="133"/>
  <c r="F1226" i="133"/>
  <c r="D1226" i="133"/>
  <c r="E1226" i="133" s="1"/>
  <c r="B1226" i="133"/>
  <c r="I1225" i="133"/>
  <c r="H1225" i="133"/>
  <c r="F1225" i="133"/>
  <c r="D1225" i="133"/>
  <c r="E1225" i="133" s="1"/>
  <c r="B1225" i="133"/>
  <c r="I1224" i="133"/>
  <c r="H1224" i="133"/>
  <c r="F1224" i="133"/>
  <c r="D1224" i="133"/>
  <c r="E1224" i="133" s="1"/>
  <c r="B1224" i="133"/>
  <c r="I1223" i="133"/>
  <c r="H1223" i="133"/>
  <c r="F1223" i="133"/>
  <c r="D1223" i="133"/>
  <c r="E1223" i="133" s="1"/>
  <c r="B1223" i="133"/>
  <c r="I1222" i="133"/>
  <c r="H1222" i="133"/>
  <c r="F1222" i="133"/>
  <c r="D1222" i="133"/>
  <c r="E1222" i="133" s="1"/>
  <c r="B1222" i="133"/>
  <c r="I1221" i="133"/>
  <c r="H1221" i="133"/>
  <c r="F1221" i="133"/>
  <c r="D1221" i="133"/>
  <c r="E1221" i="133" s="1"/>
  <c r="B1221" i="133"/>
  <c r="I1220" i="133"/>
  <c r="H1220" i="133"/>
  <c r="F1220" i="133"/>
  <c r="D1220" i="133"/>
  <c r="E1220" i="133" s="1"/>
  <c r="B1220" i="133"/>
  <c r="I1219" i="133"/>
  <c r="H1219" i="133"/>
  <c r="F1219" i="133"/>
  <c r="D1219" i="133"/>
  <c r="E1219" i="133" s="1"/>
  <c r="B1219" i="133"/>
  <c r="I1218" i="133"/>
  <c r="H1218" i="133"/>
  <c r="F1218" i="133"/>
  <c r="D1218" i="133"/>
  <c r="E1218" i="133" s="1"/>
  <c r="B1218" i="133"/>
  <c r="I1217" i="133"/>
  <c r="H1217" i="133"/>
  <c r="F1217" i="133"/>
  <c r="D1217" i="133"/>
  <c r="E1217" i="133" s="1"/>
  <c r="B1217" i="133"/>
  <c r="I1216" i="133"/>
  <c r="H1216" i="133"/>
  <c r="F1216" i="133"/>
  <c r="D1216" i="133"/>
  <c r="E1216" i="133" s="1"/>
  <c r="B1216" i="133"/>
  <c r="I1215" i="133"/>
  <c r="H1215" i="133"/>
  <c r="F1215" i="133"/>
  <c r="D1215" i="133"/>
  <c r="E1215" i="133" s="1"/>
  <c r="B1215" i="133"/>
  <c r="I1214" i="133"/>
  <c r="H1214" i="133"/>
  <c r="F1214" i="133"/>
  <c r="D1214" i="133"/>
  <c r="E1214" i="133" s="1"/>
  <c r="B1214" i="133"/>
  <c r="I1213" i="133"/>
  <c r="H1213" i="133"/>
  <c r="F1213" i="133"/>
  <c r="D1213" i="133"/>
  <c r="E1213" i="133" s="1"/>
  <c r="B1213" i="133"/>
  <c r="I1212" i="133"/>
  <c r="H1212" i="133"/>
  <c r="F1212" i="133"/>
  <c r="D1212" i="133"/>
  <c r="E1212" i="133" s="1"/>
  <c r="B1212" i="133"/>
  <c r="I1211" i="133"/>
  <c r="H1211" i="133"/>
  <c r="F1211" i="133"/>
  <c r="D1211" i="133"/>
  <c r="E1211" i="133" s="1"/>
  <c r="B1211" i="133"/>
  <c r="I1210" i="133"/>
  <c r="H1210" i="133"/>
  <c r="F1210" i="133"/>
  <c r="D1210" i="133"/>
  <c r="E1210" i="133" s="1"/>
  <c r="B1210" i="133"/>
  <c r="I1209" i="133"/>
  <c r="H1209" i="133"/>
  <c r="F1209" i="133"/>
  <c r="D1209" i="133"/>
  <c r="E1209" i="133" s="1"/>
  <c r="B1209" i="133"/>
  <c r="I1208" i="133"/>
  <c r="H1208" i="133"/>
  <c r="F1208" i="133"/>
  <c r="D1208" i="133"/>
  <c r="E1208" i="133" s="1"/>
  <c r="B1208" i="133"/>
  <c r="I1207" i="133"/>
  <c r="H1207" i="133"/>
  <c r="F1207" i="133"/>
  <c r="D1207" i="133"/>
  <c r="E1207" i="133" s="1"/>
  <c r="B1207" i="133"/>
  <c r="I1206" i="133"/>
  <c r="H1206" i="133"/>
  <c r="F1206" i="133"/>
  <c r="D1206" i="133"/>
  <c r="E1206" i="133" s="1"/>
  <c r="B1206" i="133"/>
  <c r="I1205" i="133"/>
  <c r="H1205" i="133"/>
  <c r="F1205" i="133"/>
  <c r="D1205" i="133"/>
  <c r="E1205" i="133" s="1"/>
  <c r="B1205" i="133"/>
  <c r="I1204" i="133"/>
  <c r="H1204" i="133"/>
  <c r="F1204" i="133"/>
  <c r="D1204" i="133"/>
  <c r="E1204" i="133" s="1"/>
  <c r="B1204" i="133"/>
  <c r="I1203" i="133"/>
  <c r="H1203" i="133"/>
  <c r="F1203" i="133"/>
  <c r="D1203" i="133"/>
  <c r="E1203" i="133" s="1"/>
  <c r="B1203" i="133"/>
  <c r="I1202" i="133"/>
  <c r="H1202" i="133"/>
  <c r="F1202" i="133"/>
  <c r="D1202" i="133"/>
  <c r="E1202" i="133" s="1"/>
  <c r="B1202" i="133"/>
  <c r="I1201" i="133"/>
  <c r="H1201" i="133"/>
  <c r="F1201" i="133"/>
  <c r="D1201" i="133"/>
  <c r="E1201" i="133" s="1"/>
  <c r="B1201" i="133"/>
  <c r="I1200" i="133"/>
  <c r="H1200" i="133"/>
  <c r="F1200" i="133"/>
  <c r="D1200" i="133"/>
  <c r="E1200" i="133" s="1"/>
  <c r="B1200" i="133"/>
  <c r="I1199" i="133"/>
  <c r="H1199" i="133"/>
  <c r="F1199" i="133"/>
  <c r="D1199" i="133"/>
  <c r="E1199" i="133" s="1"/>
  <c r="B1199" i="133"/>
  <c r="I1198" i="133"/>
  <c r="H1198" i="133"/>
  <c r="F1198" i="133"/>
  <c r="D1198" i="133"/>
  <c r="E1198" i="133" s="1"/>
  <c r="B1198" i="133"/>
  <c r="I1197" i="133"/>
  <c r="H1197" i="133"/>
  <c r="F1197" i="133"/>
  <c r="D1197" i="133"/>
  <c r="E1197" i="133" s="1"/>
  <c r="B1197" i="133"/>
  <c r="I1196" i="133"/>
  <c r="H1196" i="133"/>
  <c r="F1196" i="133"/>
  <c r="D1196" i="133"/>
  <c r="E1196" i="133" s="1"/>
  <c r="B1196" i="133"/>
  <c r="I1195" i="133"/>
  <c r="H1195" i="133"/>
  <c r="F1195" i="133"/>
  <c r="D1195" i="133"/>
  <c r="E1195" i="133" s="1"/>
  <c r="B1195" i="133"/>
  <c r="I1194" i="133"/>
  <c r="H1194" i="133"/>
  <c r="F1194" i="133"/>
  <c r="D1194" i="133"/>
  <c r="E1194" i="133" s="1"/>
  <c r="B1194" i="133"/>
  <c r="I1193" i="133"/>
  <c r="H1193" i="133"/>
  <c r="F1193" i="133"/>
  <c r="D1193" i="133"/>
  <c r="E1193" i="133" s="1"/>
  <c r="B1193" i="133"/>
  <c r="I1192" i="133"/>
  <c r="H1192" i="133"/>
  <c r="F1192" i="133"/>
  <c r="D1192" i="133"/>
  <c r="E1192" i="133" s="1"/>
  <c r="B1192" i="133"/>
  <c r="I1191" i="133"/>
  <c r="H1191" i="133"/>
  <c r="F1191" i="133"/>
  <c r="D1191" i="133"/>
  <c r="E1191" i="133" s="1"/>
  <c r="B1191" i="133"/>
  <c r="I1190" i="133"/>
  <c r="H1190" i="133"/>
  <c r="F1190" i="133"/>
  <c r="D1190" i="133"/>
  <c r="E1190" i="133" s="1"/>
  <c r="B1190" i="133"/>
  <c r="I1189" i="133"/>
  <c r="H1189" i="133"/>
  <c r="F1189" i="133"/>
  <c r="D1189" i="133"/>
  <c r="E1189" i="133" s="1"/>
  <c r="B1189" i="133"/>
  <c r="I1188" i="133"/>
  <c r="H1188" i="133"/>
  <c r="F1188" i="133"/>
  <c r="D1188" i="133"/>
  <c r="E1188" i="133" s="1"/>
  <c r="B1188" i="133"/>
  <c r="I1187" i="133"/>
  <c r="H1187" i="133"/>
  <c r="F1187" i="133"/>
  <c r="D1187" i="133"/>
  <c r="E1187" i="133" s="1"/>
  <c r="B1187" i="133"/>
  <c r="I1186" i="133"/>
  <c r="H1186" i="133"/>
  <c r="F1186" i="133"/>
  <c r="D1186" i="133"/>
  <c r="E1186" i="133" s="1"/>
  <c r="B1186" i="133"/>
  <c r="I1185" i="133"/>
  <c r="H1185" i="133"/>
  <c r="F1185" i="133"/>
  <c r="D1185" i="133"/>
  <c r="E1185" i="133" s="1"/>
  <c r="B1185" i="133"/>
  <c r="I1184" i="133"/>
  <c r="H1184" i="133"/>
  <c r="F1184" i="133"/>
  <c r="D1184" i="133"/>
  <c r="E1184" i="133" s="1"/>
  <c r="B1184" i="133"/>
  <c r="I1183" i="133"/>
  <c r="H1183" i="133"/>
  <c r="F1183" i="133"/>
  <c r="D1183" i="133"/>
  <c r="E1183" i="133" s="1"/>
  <c r="B1183" i="133"/>
  <c r="I1182" i="133"/>
  <c r="H1182" i="133"/>
  <c r="F1182" i="133"/>
  <c r="D1182" i="133"/>
  <c r="E1182" i="133" s="1"/>
  <c r="B1182" i="133"/>
  <c r="I1181" i="133"/>
  <c r="H1181" i="133"/>
  <c r="F1181" i="133"/>
  <c r="D1181" i="133"/>
  <c r="E1181" i="133" s="1"/>
  <c r="B1181" i="133"/>
  <c r="I1180" i="133"/>
  <c r="H1180" i="133"/>
  <c r="F1180" i="133"/>
  <c r="D1180" i="133"/>
  <c r="E1180" i="133" s="1"/>
  <c r="B1180" i="133"/>
  <c r="I1179" i="133"/>
  <c r="H1179" i="133"/>
  <c r="F1179" i="133"/>
  <c r="D1179" i="133"/>
  <c r="E1179" i="133" s="1"/>
  <c r="B1179" i="133"/>
  <c r="I1178" i="133"/>
  <c r="H1178" i="133"/>
  <c r="F1178" i="133"/>
  <c r="D1178" i="133"/>
  <c r="E1178" i="133" s="1"/>
  <c r="B1178" i="133"/>
  <c r="I1177" i="133"/>
  <c r="H1177" i="133"/>
  <c r="F1177" i="133"/>
  <c r="D1177" i="133"/>
  <c r="E1177" i="133" s="1"/>
  <c r="B1177" i="133"/>
  <c r="I1176" i="133"/>
  <c r="H1176" i="133"/>
  <c r="F1176" i="133"/>
  <c r="D1176" i="133"/>
  <c r="E1176" i="133" s="1"/>
  <c r="B1176" i="133"/>
  <c r="I1175" i="133"/>
  <c r="H1175" i="133"/>
  <c r="F1175" i="133"/>
  <c r="D1175" i="133"/>
  <c r="E1175" i="133" s="1"/>
  <c r="B1175" i="133"/>
  <c r="I1174" i="133"/>
  <c r="H1174" i="133"/>
  <c r="F1174" i="133"/>
  <c r="D1174" i="133"/>
  <c r="E1174" i="133" s="1"/>
  <c r="B1174" i="133"/>
  <c r="I1173" i="133"/>
  <c r="H1173" i="133"/>
  <c r="F1173" i="133"/>
  <c r="D1173" i="133"/>
  <c r="E1173" i="133" s="1"/>
  <c r="B1173" i="133"/>
  <c r="I1172" i="133"/>
  <c r="H1172" i="133"/>
  <c r="F1172" i="133"/>
  <c r="D1172" i="133"/>
  <c r="E1172" i="133" s="1"/>
  <c r="B1172" i="133"/>
  <c r="I1171" i="133"/>
  <c r="H1171" i="133"/>
  <c r="F1171" i="133"/>
  <c r="D1171" i="133"/>
  <c r="E1171" i="133" s="1"/>
  <c r="B1171" i="133"/>
  <c r="I1170" i="133"/>
  <c r="H1170" i="133"/>
  <c r="F1170" i="133"/>
  <c r="D1170" i="133"/>
  <c r="E1170" i="133" s="1"/>
  <c r="B1170" i="133"/>
  <c r="I1169" i="133"/>
  <c r="H1169" i="133"/>
  <c r="F1169" i="133"/>
  <c r="D1169" i="133"/>
  <c r="E1169" i="133" s="1"/>
  <c r="B1169" i="133"/>
  <c r="I1168" i="133"/>
  <c r="H1168" i="133"/>
  <c r="F1168" i="133"/>
  <c r="D1168" i="133"/>
  <c r="E1168" i="133" s="1"/>
  <c r="B1168" i="133"/>
  <c r="I1167" i="133"/>
  <c r="H1167" i="133"/>
  <c r="F1167" i="133"/>
  <c r="D1167" i="133"/>
  <c r="E1167" i="133" s="1"/>
  <c r="B1167" i="133"/>
  <c r="I1166" i="133"/>
  <c r="H1166" i="133"/>
  <c r="F1166" i="133"/>
  <c r="D1166" i="133"/>
  <c r="E1166" i="133" s="1"/>
  <c r="B1166" i="133"/>
  <c r="I1165" i="133"/>
  <c r="H1165" i="133"/>
  <c r="F1165" i="133"/>
  <c r="D1165" i="133"/>
  <c r="E1165" i="133" s="1"/>
  <c r="B1165" i="133"/>
  <c r="I1164" i="133"/>
  <c r="H1164" i="133"/>
  <c r="F1164" i="133"/>
  <c r="D1164" i="133"/>
  <c r="E1164" i="133" s="1"/>
  <c r="B1164" i="133"/>
  <c r="I1163" i="133"/>
  <c r="H1163" i="133"/>
  <c r="F1163" i="133"/>
  <c r="D1163" i="133"/>
  <c r="E1163" i="133" s="1"/>
  <c r="B1163" i="133"/>
  <c r="I1162" i="133"/>
  <c r="H1162" i="133"/>
  <c r="F1162" i="133"/>
  <c r="D1162" i="133"/>
  <c r="E1162" i="133" s="1"/>
  <c r="B1162" i="133"/>
  <c r="I1161" i="133"/>
  <c r="H1161" i="133"/>
  <c r="F1161" i="133"/>
  <c r="D1161" i="133"/>
  <c r="E1161" i="133" s="1"/>
  <c r="B1161" i="133"/>
  <c r="I1160" i="133"/>
  <c r="H1160" i="133"/>
  <c r="F1160" i="133"/>
  <c r="D1160" i="133"/>
  <c r="E1160" i="133" s="1"/>
  <c r="B1160" i="133"/>
  <c r="I1159" i="133"/>
  <c r="H1159" i="133"/>
  <c r="F1159" i="133"/>
  <c r="D1159" i="133"/>
  <c r="E1159" i="133" s="1"/>
  <c r="B1159" i="133"/>
  <c r="I1158" i="133"/>
  <c r="H1158" i="133"/>
  <c r="F1158" i="133"/>
  <c r="D1158" i="133"/>
  <c r="E1158" i="133" s="1"/>
  <c r="B1158" i="133"/>
  <c r="I1157" i="133"/>
  <c r="H1157" i="133"/>
  <c r="F1157" i="133"/>
  <c r="D1157" i="133"/>
  <c r="E1157" i="133" s="1"/>
  <c r="B1157" i="133"/>
  <c r="I1156" i="133"/>
  <c r="H1156" i="133"/>
  <c r="F1156" i="133"/>
  <c r="D1156" i="133"/>
  <c r="E1156" i="133" s="1"/>
  <c r="B1156" i="133"/>
  <c r="I1155" i="133"/>
  <c r="H1155" i="133"/>
  <c r="F1155" i="133"/>
  <c r="D1155" i="133"/>
  <c r="E1155" i="133" s="1"/>
  <c r="B1155" i="133"/>
  <c r="I1154" i="133"/>
  <c r="H1154" i="133"/>
  <c r="F1154" i="133"/>
  <c r="D1154" i="133"/>
  <c r="E1154" i="133" s="1"/>
  <c r="B1154" i="133"/>
  <c r="I1153" i="133"/>
  <c r="H1153" i="133"/>
  <c r="F1153" i="133"/>
  <c r="D1153" i="133"/>
  <c r="E1153" i="133" s="1"/>
  <c r="B1153" i="133"/>
  <c r="I1152" i="133"/>
  <c r="H1152" i="133"/>
  <c r="F1152" i="133"/>
  <c r="D1152" i="133"/>
  <c r="E1152" i="133" s="1"/>
  <c r="B1152" i="133"/>
  <c r="I1151" i="133"/>
  <c r="H1151" i="133"/>
  <c r="F1151" i="133"/>
  <c r="D1151" i="133"/>
  <c r="E1151" i="133" s="1"/>
  <c r="B1151" i="133"/>
  <c r="I1150" i="133"/>
  <c r="H1150" i="133"/>
  <c r="F1150" i="133"/>
  <c r="D1150" i="133"/>
  <c r="E1150" i="133" s="1"/>
  <c r="B1150" i="133"/>
  <c r="I1149" i="133"/>
  <c r="H1149" i="133"/>
  <c r="F1149" i="133"/>
  <c r="D1149" i="133"/>
  <c r="E1149" i="133" s="1"/>
  <c r="B1149" i="133"/>
  <c r="I1148" i="133"/>
  <c r="H1148" i="133"/>
  <c r="F1148" i="133"/>
  <c r="D1148" i="133"/>
  <c r="E1148" i="133" s="1"/>
  <c r="B1148" i="133"/>
  <c r="I1147" i="133"/>
  <c r="H1147" i="133"/>
  <c r="F1147" i="133"/>
  <c r="D1147" i="133"/>
  <c r="E1147" i="133" s="1"/>
  <c r="B1147" i="133"/>
  <c r="I1146" i="133"/>
  <c r="H1146" i="133"/>
  <c r="F1146" i="133"/>
  <c r="D1146" i="133"/>
  <c r="E1146" i="133" s="1"/>
  <c r="B1146" i="133"/>
  <c r="I1145" i="133"/>
  <c r="H1145" i="133"/>
  <c r="F1145" i="133"/>
  <c r="D1145" i="133"/>
  <c r="E1145" i="133" s="1"/>
  <c r="B1145" i="133"/>
  <c r="I1144" i="133"/>
  <c r="H1144" i="133"/>
  <c r="F1144" i="133"/>
  <c r="D1144" i="133"/>
  <c r="E1144" i="133" s="1"/>
  <c r="B1144" i="133"/>
  <c r="I1143" i="133"/>
  <c r="H1143" i="133"/>
  <c r="F1143" i="133"/>
  <c r="D1143" i="133"/>
  <c r="E1143" i="133" s="1"/>
  <c r="B1143" i="133"/>
  <c r="I1142" i="133"/>
  <c r="H1142" i="133"/>
  <c r="F1142" i="133"/>
  <c r="D1142" i="133"/>
  <c r="E1142" i="133" s="1"/>
  <c r="B1142" i="133"/>
  <c r="I1141" i="133"/>
  <c r="H1141" i="133"/>
  <c r="F1141" i="133"/>
  <c r="D1141" i="133"/>
  <c r="E1141" i="133" s="1"/>
  <c r="B1141" i="133"/>
  <c r="I1140" i="133"/>
  <c r="H1140" i="133"/>
  <c r="F1140" i="133"/>
  <c r="D1140" i="133"/>
  <c r="E1140" i="133" s="1"/>
  <c r="B1140" i="133"/>
  <c r="I1139" i="133"/>
  <c r="H1139" i="133"/>
  <c r="F1139" i="133"/>
  <c r="D1139" i="133"/>
  <c r="E1139" i="133" s="1"/>
  <c r="B1139" i="133"/>
  <c r="I1138" i="133"/>
  <c r="H1138" i="133"/>
  <c r="F1138" i="133"/>
  <c r="D1138" i="133"/>
  <c r="E1138" i="133" s="1"/>
  <c r="B1138" i="133"/>
  <c r="I1137" i="133"/>
  <c r="H1137" i="133"/>
  <c r="F1137" i="133"/>
  <c r="D1137" i="133"/>
  <c r="E1137" i="133" s="1"/>
  <c r="B1137" i="133"/>
  <c r="I1136" i="133"/>
  <c r="H1136" i="133"/>
  <c r="F1136" i="133"/>
  <c r="D1136" i="133"/>
  <c r="E1136" i="133" s="1"/>
  <c r="B1136" i="133"/>
  <c r="I1135" i="133"/>
  <c r="H1135" i="133"/>
  <c r="F1135" i="133"/>
  <c r="D1135" i="133"/>
  <c r="E1135" i="133" s="1"/>
  <c r="B1135" i="133"/>
  <c r="I1134" i="133"/>
  <c r="H1134" i="133"/>
  <c r="F1134" i="133"/>
  <c r="D1134" i="133"/>
  <c r="E1134" i="133" s="1"/>
  <c r="B1134" i="133"/>
  <c r="I1133" i="133"/>
  <c r="H1133" i="133"/>
  <c r="F1133" i="133"/>
  <c r="D1133" i="133"/>
  <c r="E1133" i="133" s="1"/>
  <c r="B1133" i="133"/>
  <c r="I1132" i="133"/>
  <c r="H1132" i="133"/>
  <c r="F1132" i="133"/>
  <c r="D1132" i="133"/>
  <c r="E1132" i="133" s="1"/>
  <c r="B1132" i="133"/>
  <c r="I1131" i="133"/>
  <c r="H1131" i="133"/>
  <c r="F1131" i="133"/>
  <c r="D1131" i="133"/>
  <c r="E1131" i="133" s="1"/>
  <c r="B1131" i="133"/>
  <c r="I1130" i="133"/>
  <c r="H1130" i="133"/>
  <c r="F1130" i="133"/>
  <c r="D1130" i="133"/>
  <c r="E1130" i="133" s="1"/>
  <c r="B1130" i="133"/>
  <c r="I1129" i="133"/>
  <c r="H1129" i="133"/>
  <c r="F1129" i="133"/>
  <c r="D1129" i="133"/>
  <c r="E1129" i="133" s="1"/>
  <c r="B1129" i="133"/>
  <c r="I1128" i="133"/>
  <c r="H1128" i="133"/>
  <c r="F1128" i="133"/>
  <c r="D1128" i="133"/>
  <c r="E1128" i="133" s="1"/>
  <c r="B1128" i="133"/>
  <c r="I1127" i="133"/>
  <c r="H1127" i="133"/>
  <c r="F1127" i="133"/>
  <c r="D1127" i="133"/>
  <c r="E1127" i="133" s="1"/>
  <c r="B1127" i="133"/>
  <c r="I1126" i="133"/>
  <c r="H1126" i="133"/>
  <c r="F1126" i="133"/>
  <c r="D1126" i="133"/>
  <c r="E1126" i="133" s="1"/>
  <c r="B1126" i="133"/>
  <c r="I1125" i="133"/>
  <c r="H1125" i="133"/>
  <c r="F1125" i="133"/>
  <c r="D1125" i="133"/>
  <c r="E1125" i="133" s="1"/>
  <c r="B1125" i="133"/>
  <c r="I1124" i="133"/>
  <c r="H1124" i="133"/>
  <c r="F1124" i="133"/>
  <c r="D1124" i="133"/>
  <c r="E1124" i="133" s="1"/>
  <c r="B1124" i="133"/>
  <c r="I1123" i="133"/>
  <c r="H1123" i="133"/>
  <c r="F1123" i="133"/>
  <c r="D1123" i="133"/>
  <c r="E1123" i="133" s="1"/>
  <c r="B1123" i="133"/>
  <c r="I1122" i="133"/>
  <c r="H1122" i="133"/>
  <c r="F1122" i="133"/>
  <c r="D1122" i="133"/>
  <c r="E1122" i="133" s="1"/>
  <c r="B1122" i="133"/>
  <c r="I1121" i="133"/>
  <c r="H1121" i="133"/>
  <c r="F1121" i="133"/>
  <c r="D1121" i="133"/>
  <c r="E1121" i="133" s="1"/>
  <c r="B1121" i="133"/>
  <c r="I1120" i="133"/>
  <c r="H1120" i="133"/>
  <c r="F1120" i="133"/>
  <c r="D1120" i="133"/>
  <c r="E1120" i="133" s="1"/>
  <c r="B1120" i="133"/>
  <c r="I1119" i="133"/>
  <c r="H1119" i="133"/>
  <c r="F1119" i="133"/>
  <c r="D1119" i="133"/>
  <c r="E1119" i="133" s="1"/>
  <c r="B1119" i="133"/>
  <c r="I1118" i="133"/>
  <c r="H1118" i="133"/>
  <c r="F1118" i="133"/>
  <c r="D1118" i="133"/>
  <c r="E1118" i="133" s="1"/>
  <c r="B1118" i="133"/>
  <c r="I1117" i="133"/>
  <c r="H1117" i="133"/>
  <c r="F1117" i="133"/>
  <c r="D1117" i="133"/>
  <c r="E1117" i="133" s="1"/>
  <c r="B1117" i="133"/>
  <c r="I1116" i="133"/>
  <c r="H1116" i="133"/>
  <c r="F1116" i="133"/>
  <c r="D1116" i="133"/>
  <c r="E1116" i="133" s="1"/>
  <c r="B1116" i="133"/>
  <c r="I1115" i="133"/>
  <c r="H1115" i="133"/>
  <c r="F1115" i="133"/>
  <c r="D1115" i="133"/>
  <c r="E1115" i="133" s="1"/>
  <c r="B1115" i="133"/>
  <c r="I1114" i="133"/>
  <c r="H1114" i="133"/>
  <c r="F1114" i="133"/>
  <c r="D1114" i="133"/>
  <c r="E1114" i="133" s="1"/>
  <c r="B1114" i="133"/>
  <c r="I1113" i="133"/>
  <c r="H1113" i="133"/>
  <c r="F1113" i="133"/>
  <c r="D1113" i="133"/>
  <c r="E1113" i="133" s="1"/>
  <c r="B1113" i="133"/>
  <c r="I1112" i="133"/>
  <c r="H1112" i="133"/>
  <c r="F1112" i="133"/>
  <c r="D1112" i="133"/>
  <c r="E1112" i="133" s="1"/>
  <c r="B1112" i="133"/>
  <c r="I1111" i="133"/>
  <c r="H1111" i="133"/>
  <c r="F1111" i="133"/>
  <c r="D1111" i="133"/>
  <c r="E1111" i="133" s="1"/>
  <c r="B1111" i="133"/>
  <c r="I1110" i="133"/>
  <c r="H1110" i="133"/>
  <c r="F1110" i="133"/>
  <c r="D1110" i="133"/>
  <c r="E1110" i="133" s="1"/>
  <c r="B1110" i="133"/>
  <c r="I1109" i="133"/>
  <c r="H1109" i="133"/>
  <c r="F1109" i="133"/>
  <c r="D1109" i="133"/>
  <c r="E1109" i="133" s="1"/>
  <c r="B1109" i="133"/>
  <c r="I1108" i="133"/>
  <c r="H1108" i="133"/>
  <c r="F1108" i="133"/>
  <c r="D1108" i="133"/>
  <c r="E1108" i="133" s="1"/>
  <c r="B1108" i="133"/>
  <c r="I1107" i="133"/>
  <c r="H1107" i="133"/>
  <c r="F1107" i="133"/>
  <c r="D1107" i="133"/>
  <c r="E1107" i="133" s="1"/>
  <c r="B1107" i="133"/>
  <c r="I1106" i="133"/>
  <c r="H1106" i="133"/>
  <c r="F1106" i="133"/>
  <c r="D1106" i="133"/>
  <c r="E1106" i="133" s="1"/>
  <c r="B1106" i="133"/>
  <c r="I1105" i="133"/>
  <c r="H1105" i="133"/>
  <c r="F1105" i="133"/>
  <c r="D1105" i="133"/>
  <c r="E1105" i="133" s="1"/>
  <c r="B1105" i="133"/>
  <c r="I1104" i="133"/>
  <c r="H1104" i="133"/>
  <c r="F1104" i="133"/>
  <c r="D1104" i="133"/>
  <c r="E1104" i="133" s="1"/>
  <c r="B1104" i="133"/>
  <c r="I1103" i="133"/>
  <c r="H1103" i="133"/>
  <c r="F1103" i="133"/>
  <c r="D1103" i="133"/>
  <c r="E1103" i="133" s="1"/>
  <c r="B1103" i="133"/>
  <c r="I1102" i="133"/>
  <c r="H1102" i="133"/>
  <c r="F1102" i="133"/>
  <c r="D1102" i="133"/>
  <c r="E1102" i="133" s="1"/>
  <c r="B1102" i="133"/>
  <c r="I1101" i="133"/>
  <c r="H1101" i="133"/>
  <c r="F1101" i="133"/>
  <c r="D1101" i="133"/>
  <c r="E1101" i="133" s="1"/>
  <c r="B1101" i="133"/>
  <c r="I1100" i="133"/>
  <c r="H1100" i="133"/>
  <c r="F1100" i="133"/>
  <c r="D1100" i="133"/>
  <c r="E1100" i="133" s="1"/>
  <c r="B1100" i="133"/>
  <c r="I1099" i="133"/>
  <c r="H1099" i="133"/>
  <c r="F1099" i="133"/>
  <c r="D1099" i="133"/>
  <c r="E1099" i="133" s="1"/>
  <c r="B1099" i="133"/>
  <c r="I1098" i="133"/>
  <c r="H1098" i="133"/>
  <c r="F1098" i="133"/>
  <c r="D1098" i="133"/>
  <c r="E1098" i="133" s="1"/>
  <c r="B1098" i="133"/>
  <c r="I1097" i="133"/>
  <c r="H1097" i="133"/>
  <c r="F1097" i="133"/>
  <c r="D1097" i="133"/>
  <c r="E1097" i="133" s="1"/>
  <c r="B1097" i="133"/>
  <c r="I1096" i="133"/>
  <c r="H1096" i="133"/>
  <c r="F1096" i="133"/>
  <c r="D1096" i="133"/>
  <c r="E1096" i="133" s="1"/>
  <c r="B1096" i="133"/>
  <c r="I1095" i="133"/>
  <c r="H1095" i="133"/>
  <c r="F1095" i="133"/>
  <c r="D1095" i="133"/>
  <c r="E1095" i="133" s="1"/>
  <c r="B1095" i="133"/>
  <c r="I1094" i="133"/>
  <c r="H1094" i="133"/>
  <c r="F1094" i="133"/>
  <c r="D1094" i="133"/>
  <c r="E1094" i="133" s="1"/>
  <c r="B1094" i="133"/>
  <c r="I1093" i="133"/>
  <c r="H1093" i="133"/>
  <c r="F1093" i="133"/>
  <c r="D1093" i="133"/>
  <c r="E1093" i="133" s="1"/>
  <c r="B1093" i="133"/>
  <c r="I1092" i="133"/>
  <c r="H1092" i="133"/>
  <c r="F1092" i="133"/>
  <c r="D1092" i="133"/>
  <c r="E1092" i="133" s="1"/>
  <c r="B1092" i="133"/>
  <c r="I1091" i="133"/>
  <c r="H1091" i="133"/>
  <c r="F1091" i="133"/>
  <c r="D1091" i="133"/>
  <c r="E1091" i="133" s="1"/>
  <c r="B1091" i="133"/>
  <c r="I1090" i="133"/>
  <c r="H1090" i="133"/>
  <c r="F1090" i="133"/>
  <c r="D1090" i="133"/>
  <c r="E1090" i="133" s="1"/>
  <c r="B1090" i="133"/>
  <c r="I1089" i="133"/>
  <c r="H1089" i="133"/>
  <c r="F1089" i="133"/>
  <c r="D1089" i="133"/>
  <c r="E1089" i="133" s="1"/>
  <c r="B1089" i="133"/>
  <c r="I1088" i="133"/>
  <c r="H1088" i="133"/>
  <c r="F1088" i="133"/>
  <c r="D1088" i="133"/>
  <c r="E1088" i="133" s="1"/>
  <c r="B1088" i="133"/>
  <c r="I1087" i="133"/>
  <c r="H1087" i="133"/>
  <c r="F1087" i="133"/>
  <c r="D1087" i="133"/>
  <c r="E1087" i="133" s="1"/>
  <c r="B1087" i="133"/>
  <c r="I1086" i="133"/>
  <c r="H1086" i="133"/>
  <c r="F1086" i="133"/>
  <c r="D1086" i="133"/>
  <c r="E1086" i="133" s="1"/>
  <c r="B1086" i="133"/>
  <c r="I1085" i="133"/>
  <c r="H1085" i="133"/>
  <c r="F1085" i="133"/>
  <c r="D1085" i="133"/>
  <c r="E1085" i="133" s="1"/>
  <c r="B1085" i="133"/>
  <c r="I1084" i="133"/>
  <c r="H1084" i="133"/>
  <c r="F1084" i="133"/>
  <c r="D1084" i="133"/>
  <c r="E1084" i="133" s="1"/>
  <c r="B1084" i="133"/>
  <c r="I1083" i="133"/>
  <c r="H1083" i="133"/>
  <c r="F1083" i="133"/>
  <c r="D1083" i="133"/>
  <c r="E1083" i="133" s="1"/>
  <c r="B1083" i="133"/>
  <c r="I1082" i="133"/>
  <c r="H1082" i="133"/>
  <c r="F1082" i="133"/>
  <c r="D1082" i="133"/>
  <c r="E1082" i="133" s="1"/>
  <c r="B1082" i="133"/>
  <c r="I1081" i="133"/>
  <c r="H1081" i="133"/>
  <c r="F1081" i="133"/>
  <c r="D1081" i="133"/>
  <c r="E1081" i="133" s="1"/>
  <c r="B1081" i="133"/>
  <c r="I1080" i="133"/>
  <c r="H1080" i="133"/>
  <c r="F1080" i="133"/>
  <c r="D1080" i="133"/>
  <c r="E1080" i="133" s="1"/>
  <c r="B1080" i="133"/>
  <c r="I1079" i="133"/>
  <c r="H1079" i="133"/>
  <c r="F1079" i="133"/>
  <c r="D1079" i="133"/>
  <c r="E1079" i="133" s="1"/>
  <c r="B1079" i="133"/>
  <c r="I1078" i="133"/>
  <c r="H1078" i="133"/>
  <c r="F1078" i="133"/>
  <c r="D1078" i="133"/>
  <c r="E1078" i="133" s="1"/>
  <c r="B1078" i="133"/>
  <c r="I1077" i="133"/>
  <c r="H1077" i="133"/>
  <c r="F1077" i="133"/>
  <c r="D1077" i="133"/>
  <c r="E1077" i="133" s="1"/>
  <c r="B1077" i="133"/>
  <c r="I1076" i="133"/>
  <c r="H1076" i="133"/>
  <c r="F1076" i="133"/>
  <c r="D1076" i="133"/>
  <c r="E1076" i="133" s="1"/>
  <c r="B1076" i="133"/>
  <c r="I1075" i="133"/>
  <c r="H1075" i="133"/>
  <c r="F1075" i="133"/>
  <c r="D1075" i="133"/>
  <c r="E1075" i="133" s="1"/>
  <c r="B1075" i="133"/>
  <c r="I1074" i="133"/>
  <c r="H1074" i="133"/>
  <c r="F1074" i="133"/>
  <c r="D1074" i="133"/>
  <c r="E1074" i="133" s="1"/>
  <c r="B1074" i="133"/>
  <c r="I1073" i="133"/>
  <c r="H1073" i="133"/>
  <c r="F1073" i="133"/>
  <c r="D1073" i="133"/>
  <c r="E1073" i="133" s="1"/>
  <c r="B1073" i="133"/>
  <c r="I1072" i="133"/>
  <c r="H1072" i="133"/>
  <c r="F1072" i="133"/>
  <c r="D1072" i="133"/>
  <c r="E1072" i="133" s="1"/>
  <c r="B1072" i="133"/>
  <c r="I1071" i="133"/>
  <c r="H1071" i="133"/>
  <c r="F1071" i="133"/>
  <c r="D1071" i="133"/>
  <c r="E1071" i="133" s="1"/>
  <c r="B1071" i="133"/>
  <c r="I1070" i="133"/>
  <c r="H1070" i="133"/>
  <c r="F1070" i="133"/>
  <c r="D1070" i="133"/>
  <c r="E1070" i="133" s="1"/>
  <c r="B1070" i="133"/>
  <c r="I1069" i="133"/>
  <c r="H1069" i="133"/>
  <c r="F1069" i="133"/>
  <c r="D1069" i="133"/>
  <c r="E1069" i="133" s="1"/>
  <c r="B1069" i="133"/>
  <c r="I1068" i="133"/>
  <c r="H1068" i="133"/>
  <c r="F1068" i="133"/>
  <c r="D1068" i="133"/>
  <c r="E1068" i="133" s="1"/>
  <c r="B1068" i="133"/>
  <c r="I1067" i="133"/>
  <c r="H1067" i="133"/>
  <c r="F1067" i="133"/>
  <c r="D1067" i="133"/>
  <c r="E1067" i="133" s="1"/>
  <c r="B1067" i="133"/>
  <c r="I1066" i="133"/>
  <c r="H1066" i="133"/>
  <c r="F1066" i="133"/>
  <c r="D1066" i="133"/>
  <c r="E1066" i="133" s="1"/>
  <c r="B1066" i="133"/>
  <c r="I1065" i="133"/>
  <c r="H1065" i="133"/>
  <c r="F1065" i="133"/>
  <c r="D1065" i="133"/>
  <c r="E1065" i="133" s="1"/>
  <c r="B1065" i="133"/>
  <c r="I1064" i="133"/>
  <c r="H1064" i="133"/>
  <c r="F1064" i="133"/>
  <c r="D1064" i="133"/>
  <c r="E1064" i="133" s="1"/>
  <c r="B1064" i="133"/>
  <c r="I1063" i="133"/>
  <c r="H1063" i="133"/>
  <c r="F1063" i="133"/>
  <c r="D1063" i="133"/>
  <c r="E1063" i="133" s="1"/>
  <c r="B1063" i="133"/>
  <c r="I1062" i="133"/>
  <c r="H1062" i="133"/>
  <c r="F1062" i="133"/>
  <c r="D1062" i="133"/>
  <c r="E1062" i="133" s="1"/>
  <c r="B1062" i="133"/>
  <c r="I1061" i="133"/>
  <c r="H1061" i="133"/>
  <c r="F1061" i="133"/>
  <c r="D1061" i="133"/>
  <c r="E1061" i="133" s="1"/>
  <c r="B1061" i="133"/>
  <c r="I1060" i="133"/>
  <c r="H1060" i="133"/>
  <c r="F1060" i="133"/>
  <c r="D1060" i="133"/>
  <c r="E1060" i="133" s="1"/>
  <c r="B1060" i="133"/>
  <c r="I1059" i="133"/>
  <c r="H1059" i="133"/>
  <c r="F1059" i="133"/>
  <c r="D1059" i="133"/>
  <c r="E1059" i="133" s="1"/>
  <c r="B1059" i="133"/>
  <c r="I1058" i="133"/>
  <c r="H1058" i="133"/>
  <c r="F1058" i="133"/>
  <c r="D1058" i="133"/>
  <c r="E1058" i="133" s="1"/>
  <c r="B1058" i="133"/>
  <c r="I1057" i="133"/>
  <c r="H1057" i="133"/>
  <c r="F1057" i="133"/>
  <c r="D1057" i="133"/>
  <c r="E1057" i="133" s="1"/>
  <c r="B1057" i="133"/>
  <c r="I1056" i="133"/>
  <c r="H1056" i="133"/>
  <c r="F1056" i="133"/>
  <c r="D1056" i="133"/>
  <c r="E1056" i="133" s="1"/>
  <c r="B1056" i="133"/>
  <c r="I1055" i="133"/>
  <c r="H1055" i="133"/>
  <c r="F1055" i="133"/>
  <c r="D1055" i="133"/>
  <c r="E1055" i="133" s="1"/>
  <c r="B1055" i="133"/>
  <c r="I1054" i="133"/>
  <c r="H1054" i="133"/>
  <c r="F1054" i="133"/>
  <c r="D1054" i="133"/>
  <c r="E1054" i="133" s="1"/>
  <c r="B1054" i="133"/>
  <c r="I1053" i="133"/>
  <c r="H1053" i="133"/>
  <c r="F1053" i="133"/>
  <c r="D1053" i="133"/>
  <c r="E1053" i="133" s="1"/>
  <c r="B1053" i="133"/>
  <c r="I1052" i="133"/>
  <c r="H1052" i="133"/>
  <c r="F1052" i="133"/>
  <c r="D1052" i="133"/>
  <c r="E1052" i="133" s="1"/>
  <c r="B1052" i="133"/>
  <c r="I1051" i="133"/>
  <c r="H1051" i="133"/>
  <c r="F1051" i="133"/>
  <c r="D1051" i="133"/>
  <c r="E1051" i="133" s="1"/>
  <c r="B1051" i="133"/>
  <c r="I1050" i="133"/>
  <c r="H1050" i="133"/>
  <c r="F1050" i="133"/>
  <c r="D1050" i="133"/>
  <c r="E1050" i="133" s="1"/>
  <c r="B1050" i="133"/>
  <c r="I1049" i="133"/>
  <c r="H1049" i="133"/>
  <c r="F1049" i="133"/>
  <c r="D1049" i="133"/>
  <c r="E1049" i="133" s="1"/>
  <c r="B1049" i="133"/>
  <c r="I1048" i="133"/>
  <c r="H1048" i="133"/>
  <c r="F1048" i="133"/>
  <c r="D1048" i="133"/>
  <c r="E1048" i="133" s="1"/>
  <c r="B1048" i="133"/>
  <c r="I1047" i="133"/>
  <c r="H1047" i="133"/>
  <c r="F1047" i="133"/>
  <c r="D1047" i="133"/>
  <c r="E1047" i="133" s="1"/>
  <c r="B1047" i="133"/>
  <c r="I1046" i="133"/>
  <c r="H1046" i="133"/>
  <c r="F1046" i="133"/>
  <c r="D1046" i="133"/>
  <c r="E1046" i="133" s="1"/>
  <c r="B1046" i="133"/>
  <c r="I1045" i="133"/>
  <c r="H1045" i="133"/>
  <c r="F1045" i="133"/>
  <c r="D1045" i="133"/>
  <c r="E1045" i="133" s="1"/>
  <c r="B1045" i="133"/>
  <c r="I1044" i="133"/>
  <c r="H1044" i="133"/>
  <c r="F1044" i="133"/>
  <c r="D1044" i="133"/>
  <c r="E1044" i="133" s="1"/>
  <c r="B1044" i="133"/>
  <c r="I1043" i="133"/>
  <c r="H1043" i="133"/>
  <c r="F1043" i="133"/>
  <c r="D1043" i="133"/>
  <c r="E1043" i="133" s="1"/>
  <c r="B1043" i="133"/>
  <c r="I1042" i="133"/>
  <c r="H1042" i="133"/>
  <c r="F1042" i="133"/>
  <c r="D1042" i="133"/>
  <c r="E1042" i="133" s="1"/>
  <c r="B1042" i="133"/>
  <c r="I1041" i="133"/>
  <c r="H1041" i="133"/>
  <c r="F1041" i="133"/>
  <c r="D1041" i="133"/>
  <c r="E1041" i="133" s="1"/>
  <c r="B1041" i="133"/>
  <c r="I1040" i="133"/>
  <c r="H1040" i="133"/>
  <c r="F1040" i="133"/>
  <c r="D1040" i="133"/>
  <c r="E1040" i="133" s="1"/>
  <c r="B1040" i="133"/>
  <c r="I1039" i="133"/>
  <c r="H1039" i="133"/>
  <c r="F1039" i="133"/>
  <c r="D1039" i="133"/>
  <c r="E1039" i="133" s="1"/>
  <c r="B1039" i="133"/>
  <c r="I1038" i="133"/>
  <c r="H1038" i="133"/>
  <c r="F1038" i="133"/>
  <c r="D1038" i="133"/>
  <c r="E1038" i="133" s="1"/>
  <c r="B1038" i="133"/>
  <c r="I1037" i="133"/>
  <c r="H1037" i="133"/>
  <c r="F1037" i="133"/>
  <c r="D1037" i="133"/>
  <c r="E1037" i="133" s="1"/>
  <c r="B1037" i="133"/>
  <c r="I1036" i="133"/>
  <c r="H1036" i="133"/>
  <c r="F1036" i="133"/>
  <c r="D1036" i="133"/>
  <c r="E1036" i="133" s="1"/>
  <c r="B1036" i="133"/>
  <c r="I1035" i="133"/>
  <c r="H1035" i="133"/>
  <c r="F1035" i="133"/>
  <c r="D1035" i="133"/>
  <c r="E1035" i="133" s="1"/>
  <c r="B1035" i="133"/>
  <c r="I1034" i="133"/>
  <c r="H1034" i="133"/>
  <c r="F1034" i="133"/>
  <c r="D1034" i="133"/>
  <c r="E1034" i="133" s="1"/>
  <c r="B1034" i="133"/>
  <c r="I1033" i="133"/>
  <c r="H1033" i="133"/>
  <c r="F1033" i="133"/>
  <c r="D1033" i="133"/>
  <c r="E1033" i="133" s="1"/>
  <c r="B1033" i="133"/>
  <c r="I1032" i="133"/>
  <c r="H1032" i="133"/>
  <c r="F1032" i="133"/>
  <c r="D1032" i="133"/>
  <c r="E1032" i="133" s="1"/>
  <c r="B1032" i="133"/>
  <c r="I1031" i="133"/>
  <c r="H1031" i="133"/>
  <c r="F1031" i="133"/>
  <c r="D1031" i="133"/>
  <c r="E1031" i="133" s="1"/>
  <c r="B1031" i="133"/>
  <c r="I1030" i="133"/>
  <c r="H1030" i="133"/>
  <c r="F1030" i="133"/>
  <c r="D1030" i="133"/>
  <c r="E1030" i="133" s="1"/>
  <c r="B1030" i="133"/>
  <c r="I1029" i="133"/>
  <c r="H1029" i="133"/>
  <c r="F1029" i="133"/>
  <c r="D1029" i="133"/>
  <c r="E1029" i="133" s="1"/>
  <c r="B1029" i="133"/>
  <c r="I1028" i="133"/>
  <c r="H1028" i="133"/>
  <c r="F1028" i="133"/>
  <c r="D1028" i="133"/>
  <c r="E1028" i="133" s="1"/>
  <c r="B1028" i="133"/>
  <c r="I1027" i="133"/>
  <c r="H1027" i="133"/>
  <c r="F1027" i="133"/>
  <c r="D1027" i="133"/>
  <c r="E1027" i="133" s="1"/>
  <c r="B1027" i="133"/>
  <c r="I1026" i="133"/>
  <c r="H1026" i="133"/>
  <c r="F1026" i="133"/>
  <c r="D1026" i="133"/>
  <c r="E1026" i="133" s="1"/>
  <c r="B1026" i="133"/>
  <c r="I1025" i="133"/>
  <c r="H1025" i="133"/>
  <c r="F1025" i="133"/>
  <c r="D1025" i="133"/>
  <c r="E1025" i="133" s="1"/>
  <c r="B1025" i="133"/>
  <c r="I1024" i="133"/>
  <c r="H1024" i="133"/>
  <c r="F1024" i="133"/>
  <c r="D1024" i="133"/>
  <c r="E1024" i="133" s="1"/>
  <c r="B1024" i="133"/>
  <c r="I1023" i="133"/>
  <c r="H1023" i="133"/>
  <c r="F1023" i="133"/>
  <c r="D1023" i="133"/>
  <c r="E1023" i="133" s="1"/>
  <c r="B1023" i="133"/>
  <c r="I1022" i="133"/>
  <c r="H1022" i="133"/>
  <c r="F1022" i="133"/>
  <c r="D1022" i="133"/>
  <c r="E1022" i="133" s="1"/>
  <c r="B1022" i="133"/>
  <c r="I1021" i="133"/>
  <c r="H1021" i="133"/>
  <c r="F1021" i="133"/>
  <c r="D1021" i="133"/>
  <c r="E1021" i="133" s="1"/>
  <c r="B1021" i="133"/>
  <c r="I1020" i="133"/>
  <c r="H1020" i="133"/>
  <c r="F1020" i="133"/>
  <c r="D1020" i="133"/>
  <c r="E1020" i="133" s="1"/>
  <c r="B1020" i="133"/>
  <c r="I1019" i="133"/>
  <c r="H1019" i="133"/>
  <c r="F1019" i="133"/>
  <c r="D1019" i="133"/>
  <c r="E1019" i="133" s="1"/>
  <c r="B1019" i="133"/>
  <c r="I1018" i="133"/>
  <c r="H1018" i="133"/>
  <c r="F1018" i="133"/>
  <c r="D1018" i="133"/>
  <c r="E1018" i="133" s="1"/>
  <c r="B1018" i="133"/>
  <c r="I1017" i="133"/>
  <c r="H1017" i="133"/>
  <c r="F1017" i="133"/>
  <c r="D1017" i="133"/>
  <c r="E1017" i="133" s="1"/>
  <c r="B1017" i="133"/>
  <c r="I1016" i="133"/>
  <c r="H1016" i="133"/>
  <c r="F1016" i="133"/>
  <c r="D1016" i="133"/>
  <c r="E1016" i="133" s="1"/>
  <c r="B1016" i="133"/>
  <c r="I1015" i="133"/>
  <c r="H1015" i="133"/>
  <c r="F1015" i="133"/>
  <c r="D1015" i="133"/>
  <c r="E1015" i="133" s="1"/>
  <c r="B1015" i="133"/>
  <c r="I1014" i="133"/>
  <c r="H1014" i="133"/>
  <c r="F1014" i="133"/>
  <c r="D1014" i="133"/>
  <c r="E1014" i="133" s="1"/>
  <c r="B1014" i="133"/>
  <c r="I1013" i="133"/>
  <c r="H1013" i="133"/>
  <c r="F1013" i="133"/>
  <c r="D1013" i="133"/>
  <c r="E1013" i="133" s="1"/>
  <c r="B1013" i="133"/>
  <c r="I1012" i="133"/>
  <c r="H1012" i="133"/>
  <c r="F1012" i="133"/>
  <c r="D1012" i="133"/>
  <c r="E1012" i="133" s="1"/>
  <c r="B1012" i="133"/>
  <c r="I1011" i="133"/>
  <c r="H1011" i="133"/>
  <c r="F1011" i="133"/>
  <c r="D1011" i="133"/>
  <c r="E1011" i="133" s="1"/>
  <c r="B1011" i="133"/>
  <c r="I1010" i="133"/>
  <c r="H1010" i="133"/>
  <c r="F1010" i="133"/>
  <c r="D1010" i="133"/>
  <c r="E1010" i="133" s="1"/>
  <c r="B1010" i="133"/>
  <c r="I1009" i="133"/>
  <c r="H1009" i="133"/>
  <c r="F1009" i="133"/>
  <c r="D1009" i="133"/>
  <c r="E1009" i="133" s="1"/>
  <c r="B1009" i="133"/>
  <c r="I1008" i="133"/>
  <c r="H1008" i="133"/>
  <c r="F1008" i="133"/>
  <c r="D1008" i="133"/>
  <c r="E1008" i="133" s="1"/>
  <c r="B1008" i="133"/>
  <c r="I1007" i="133"/>
  <c r="H1007" i="133"/>
  <c r="F1007" i="133"/>
  <c r="D1007" i="133"/>
  <c r="E1007" i="133" s="1"/>
  <c r="B1007" i="133"/>
  <c r="I1006" i="133"/>
  <c r="H1006" i="133"/>
  <c r="F1006" i="133"/>
  <c r="D1006" i="133"/>
  <c r="E1006" i="133" s="1"/>
  <c r="B1006" i="133"/>
  <c r="I1005" i="133"/>
  <c r="H1005" i="133"/>
  <c r="F1005" i="133"/>
  <c r="D1005" i="133"/>
  <c r="E1005" i="133" s="1"/>
  <c r="B1005" i="133"/>
  <c r="I1004" i="133"/>
  <c r="H1004" i="133"/>
  <c r="F1004" i="133"/>
  <c r="D1004" i="133"/>
  <c r="E1004" i="133" s="1"/>
  <c r="B1004" i="133"/>
  <c r="I1003" i="133"/>
  <c r="H1003" i="133"/>
  <c r="F1003" i="133"/>
  <c r="D1003" i="133"/>
  <c r="E1003" i="133" s="1"/>
  <c r="B1003" i="133"/>
  <c r="I1002" i="133"/>
  <c r="H1002" i="133"/>
  <c r="F1002" i="133"/>
  <c r="D1002" i="133"/>
  <c r="E1002" i="133" s="1"/>
  <c r="B1002" i="133"/>
  <c r="I1001" i="133"/>
  <c r="H1001" i="133"/>
  <c r="F1001" i="133"/>
  <c r="D1001" i="133"/>
  <c r="E1001" i="133" s="1"/>
  <c r="B1001" i="133"/>
  <c r="I1000" i="133"/>
  <c r="H1000" i="133"/>
  <c r="F1000" i="133"/>
  <c r="D1000" i="133"/>
  <c r="E1000" i="133" s="1"/>
  <c r="B1000" i="133"/>
  <c r="I999" i="133"/>
  <c r="H999" i="133"/>
  <c r="F999" i="133"/>
  <c r="D999" i="133"/>
  <c r="E999" i="133" s="1"/>
  <c r="B999" i="133"/>
  <c r="I998" i="133"/>
  <c r="H998" i="133"/>
  <c r="F998" i="133"/>
  <c r="D998" i="133"/>
  <c r="E998" i="133" s="1"/>
  <c r="B998" i="133"/>
  <c r="I997" i="133"/>
  <c r="H997" i="133"/>
  <c r="F997" i="133"/>
  <c r="D997" i="133"/>
  <c r="E997" i="133" s="1"/>
  <c r="B997" i="133"/>
  <c r="I996" i="133"/>
  <c r="H996" i="133"/>
  <c r="F996" i="133"/>
  <c r="D996" i="133"/>
  <c r="E996" i="133" s="1"/>
  <c r="B996" i="133"/>
  <c r="I995" i="133"/>
  <c r="H995" i="133"/>
  <c r="F995" i="133"/>
  <c r="D995" i="133"/>
  <c r="E995" i="133" s="1"/>
  <c r="B995" i="133"/>
  <c r="I994" i="133"/>
  <c r="H994" i="133"/>
  <c r="F994" i="133"/>
  <c r="D994" i="133"/>
  <c r="E994" i="133" s="1"/>
  <c r="B994" i="133"/>
  <c r="I993" i="133"/>
  <c r="H993" i="133"/>
  <c r="F993" i="133"/>
  <c r="D993" i="133"/>
  <c r="E993" i="133" s="1"/>
  <c r="B993" i="133"/>
  <c r="I992" i="133"/>
  <c r="H992" i="133"/>
  <c r="F992" i="133"/>
  <c r="D992" i="133"/>
  <c r="E992" i="133" s="1"/>
  <c r="B992" i="133"/>
  <c r="I991" i="133"/>
  <c r="H991" i="133"/>
  <c r="F991" i="133"/>
  <c r="D991" i="133"/>
  <c r="E991" i="133" s="1"/>
  <c r="B991" i="133"/>
  <c r="I990" i="133"/>
  <c r="H990" i="133"/>
  <c r="F990" i="133"/>
  <c r="D990" i="133"/>
  <c r="E990" i="133" s="1"/>
  <c r="B990" i="133"/>
  <c r="I989" i="133"/>
  <c r="H989" i="133"/>
  <c r="F989" i="133"/>
  <c r="D989" i="133"/>
  <c r="E989" i="133" s="1"/>
  <c r="B989" i="133"/>
  <c r="I988" i="133"/>
  <c r="H988" i="133"/>
  <c r="F988" i="133"/>
  <c r="D988" i="133"/>
  <c r="E988" i="133" s="1"/>
  <c r="B988" i="133"/>
  <c r="I987" i="133"/>
  <c r="H987" i="133"/>
  <c r="F987" i="133"/>
  <c r="D987" i="133"/>
  <c r="E987" i="133" s="1"/>
  <c r="B987" i="133"/>
  <c r="I986" i="133"/>
  <c r="H986" i="133"/>
  <c r="F986" i="133"/>
  <c r="D986" i="133"/>
  <c r="E986" i="133" s="1"/>
  <c r="B986" i="133"/>
  <c r="I985" i="133"/>
  <c r="H985" i="133"/>
  <c r="F985" i="133"/>
  <c r="D985" i="133"/>
  <c r="E985" i="133" s="1"/>
  <c r="B985" i="133"/>
  <c r="I984" i="133"/>
  <c r="H984" i="133"/>
  <c r="F984" i="133"/>
  <c r="D984" i="133"/>
  <c r="E984" i="133" s="1"/>
  <c r="B984" i="133"/>
  <c r="I983" i="133"/>
  <c r="H983" i="133"/>
  <c r="F983" i="133"/>
  <c r="D983" i="133"/>
  <c r="E983" i="133" s="1"/>
  <c r="B983" i="133"/>
  <c r="I982" i="133"/>
  <c r="H982" i="133"/>
  <c r="F982" i="133"/>
  <c r="D982" i="133"/>
  <c r="E982" i="133" s="1"/>
  <c r="B982" i="133"/>
  <c r="I981" i="133"/>
  <c r="H981" i="133"/>
  <c r="F981" i="133"/>
  <c r="D981" i="133"/>
  <c r="E981" i="133" s="1"/>
  <c r="B981" i="133"/>
  <c r="I980" i="133"/>
  <c r="H980" i="133"/>
  <c r="F980" i="133"/>
  <c r="D980" i="133"/>
  <c r="E980" i="133" s="1"/>
  <c r="B980" i="133"/>
  <c r="I979" i="133"/>
  <c r="H979" i="133"/>
  <c r="F979" i="133"/>
  <c r="D979" i="133"/>
  <c r="E979" i="133" s="1"/>
  <c r="B979" i="133"/>
  <c r="I978" i="133"/>
  <c r="H978" i="133"/>
  <c r="F978" i="133"/>
  <c r="D978" i="133"/>
  <c r="E978" i="133" s="1"/>
  <c r="B978" i="133"/>
  <c r="I977" i="133"/>
  <c r="H977" i="133"/>
  <c r="F977" i="133"/>
  <c r="D977" i="133"/>
  <c r="E977" i="133" s="1"/>
  <c r="B977" i="133"/>
  <c r="I976" i="133"/>
  <c r="H976" i="133"/>
  <c r="F976" i="133"/>
  <c r="D976" i="133"/>
  <c r="E976" i="133" s="1"/>
  <c r="B976" i="133"/>
  <c r="I975" i="133"/>
  <c r="H975" i="133"/>
  <c r="F975" i="133"/>
  <c r="D975" i="133"/>
  <c r="E975" i="133" s="1"/>
  <c r="B975" i="133"/>
  <c r="I974" i="133"/>
  <c r="H974" i="133"/>
  <c r="F974" i="133"/>
  <c r="D974" i="133"/>
  <c r="E974" i="133" s="1"/>
  <c r="B974" i="133"/>
  <c r="I973" i="133"/>
  <c r="H973" i="133"/>
  <c r="F973" i="133"/>
  <c r="D973" i="133"/>
  <c r="E973" i="133" s="1"/>
  <c r="B973" i="133"/>
  <c r="I972" i="133"/>
  <c r="H972" i="133"/>
  <c r="F972" i="133"/>
  <c r="D972" i="133"/>
  <c r="E972" i="133" s="1"/>
  <c r="B972" i="133"/>
  <c r="I971" i="133"/>
  <c r="H971" i="133"/>
  <c r="F971" i="133"/>
  <c r="D971" i="133"/>
  <c r="E971" i="133" s="1"/>
  <c r="B971" i="133"/>
  <c r="I970" i="133"/>
  <c r="H970" i="133"/>
  <c r="F970" i="133"/>
  <c r="D970" i="133"/>
  <c r="E970" i="133" s="1"/>
  <c r="B970" i="133"/>
  <c r="I969" i="133"/>
  <c r="H969" i="133"/>
  <c r="F969" i="133"/>
  <c r="D969" i="133"/>
  <c r="E969" i="133" s="1"/>
  <c r="B969" i="133"/>
  <c r="I968" i="133"/>
  <c r="H968" i="133"/>
  <c r="F968" i="133"/>
  <c r="D968" i="133"/>
  <c r="E968" i="133" s="1"/>
  <c r="B968" i="133"/>
  <c r="I967" i="133"/>
  <c r="H967" i="133"/>
  <c r="F967" i="133"/>
  <c r="D967" i="133"/>
  <c r="E967" i="133" s="1"/>
  <c r="B967" i="133"/>
  <c r="I966" i="133"/>
  <c r="H966" i="133"/>
  <c r="F966" i="133"/>
  <c r="D966" i="133"/>
  <c r="E966" i="133" s="1"/>
  <c r="B966" i="133"/>
  <c r="I965" i="133"/>
  <c r="H965" i="133"/>
  <c r="F965" i="133"/>
  <c r="D965" i="133"/>
  <c r="E965" i="133" s="1"/>
  <c r="B965" i="133"/>
  <c r="I964" i="133"/>
  <c r="H964" i="133"/>
  <c r="F964" i="133"/>
  <c r="D964" i="133"/>
  <c r="E964" i="133" s="1"/>
  <c r="B964" i="133"/>
  <c r="I963" i="133"/>
  <c r="H963" i="133"/>
  <c r="F963" i="133"/>
  <c r="D963" i="133"/>
  <c r="E963" i="133" s="1"/>
  <c r="B963" i="133"/>
  <c r="I962" i="133"/>
  <c r="H962" i="133"/>
  <c r="F962" i="133"/>
  <c r="D962" i="133"/>
  <c r="E962" i="133" s="1"/>
  <c r="B962" i="133"/>
  <c r="I961" i="133"/>
  <c r="H961" i="133"/>
  <c r="F961" i="133"/>
  <c r="D961" i="133"/>
  <c r="E961" i="133" s="1"/>
  <c r="B961" i="133"/>
  <c r="I960" i="133"/>
  <c r="H960" i="133"/>
  <c r="F960" i="133"/>
  <c r="D960" i="133"/>
  <c r="E960" i="133" s="1"/>
  <c r="B960" i="133"/>
  <c r="I959" i="133"/>
  <c r="H959" i="133"/>
  <c r="F959" i="133"/>
  <c r="D959" i="133"/>
  <c r="E959" i="133" s="1"/>
  <c r="B959" i="133"/>
  <c r="I958" i="133"/>
  <c r="H958" i="133"/>
  <c r="F958" i="133"/>
  <c r="D958" i="133"/>
  <c r="E958" i="133" s="1"/>
  <c r="B958" i="133"/>
  <c r="I957" i="133"/>
  <c r="H957" i="133"/>
  <c r="F957" i="133"/>
  <c r="D957" i="133"/>
  <c r="E957" i="133" s="1"/>
  <c r="B957" i="133"/>
  <c r="I956" i="133"/>
  <c r="H956" i="133"/>
  <c r="F956" i="133"/>
  <c r="D956" i="133"/>
  <c r="E956" i="133" s="1"/>
  <c r="B956" i="133"/>
  <c r="I955" i="133"/>
  <c r="H955" i="133"/>
  <c r="F955" i="133"/>
  <c r="D955" i="133"/>
  <c r="E955" i="133" s="1"/>
  <c r="B955" i="133"/>
  <c r="I954" i="133"/>
  <c r="H954" i="133"/>
  <c r="F954" i="133"/>
  <c r="D954" i="133"/>
  <c r="E954" i="133" s="1"/>
  <c r="B954" i="133"/>
  <c r="I953" i="133"/>
  <c r="H953" i="133"/>
  <c r="F953" i="133"/>
  <c r="D953" i="133"/>
  <c r="E953" i="133" s="1"/>
  <c r="B953" i="133"/>
  <c r="I952" i="133"/>
  <c r="H952" i="133"/>
  <c r="F952" i="133"/>
  <c r="D952" i="133"/>
  <c r="E952" i="133" s="1"/>
  <c r="B952" i="133"/>
  <c r="I951" i="133"/>
  <c r="H951" i="133"/>
  <c r="F951" i="133"/>
  <c r="D951" i="133"/>
  <c r="E951" i="133" s="1"/>
  <c r="B951" i="133"/>
  <c r="I950" i="133"/>
  <c r="H950" i="133"/>
  <c r="F950" i="133"/>
  <c r="D950" i="133"/>
  <c r="E950" i="133" s="1"/>
  <c r="B950" i="133"/>
  <c r="I949" i="133"/>
  <c r="H949" i="133"/>
  <c r="F949" i="133"/>
  <c r="D949" i="133"/>
  <c r="E949" i="133" s="1"/>
  <c r="B949" i="133"/>
  <c r="I948" i="133"/>
  <c r="H948" i="133"/>
  <c r="F948" i="133"/>
  <c r="D948" i="133"/>
  <c r="E948" i="133" s="1"/>
  <c r="B948" i="133"/>
  <c r="I947" i="133"/>
  <c r="H947" i="133"/>
  <c r="F947" i="133"/>
  <c r="D947" i="133"/>
  <c r="E947" i="133" s="1"/>
  <c r="B947" i="133"/>
  <c r="I946" i="133"/>
  <c r="H946" i="133"/>
  <c r="F946" i="133"/>
  <c r="D946" i="133"/>
  <c r="E946" i="133" s="1"/>
  <c r="B946" i="133"/>
  <c r="I945" i="133"/>
  <c r="H945" i="133"/>
  <c r="F945" i="133"/>
  <c r="D945" i="133"/>
  <c r="E945" i="133" s="1"/>
  <c r="B945" i="133"/>
  <c r="I944" i="133"/>
  <c r="H944" i="133"/>
  <c r="F944" i="133"/>
  <c r="D944" i="133"/>
  <c r="E944" i="133" s="1"/>
  <c r="B944" i="133"/>
  <c r="I943" i="133"/>
  <c r="H943" i="133"/>
  <c r="F943" i="133"/>
  <c r="D943" i="133"/>
  <c r="E943" i="133" s="1"/>
  <c r="B943" i="133"/>
  <c r="I942" i="133"/>
  <c r="H942" i="133"/>
  <c r="F942" i="133"/>
  <c r="D942" i="133"/>
  <c r="E942" i="133" s="1"/>
  <c r="B942" i="133"/>
  <c r="I941" i="133"/>
  <c r="H941" i="133"/>
  <c r="F941" i="133"/>
  <c r="D941" i="133"/>
  <c r="E941" i="133" s="1"/>
  <c r="B941" i="133"/>
  <c r="I940" i="133"/>
  <c r="H940" i="133"/>
  <c r="F940" i="133"/>
  <c r="D940" i="133"/>
  <c r="E940" i="133" s="1"/>
  <c r="B940" i="133"/>
  <c r="I939" i="133"/>
  <c r="H939" i="133"/>
  <c r="F939" i="133"/>
  <c r="D939" i="133"/>
  <c r="E939" i="133" s="1"/>
  <c r="B939" i="133"/>
  <c r="I938" i="133"/>
  <c r="H938" i="133"/>
  <c r="F938" i="133"/>
  <c r="D938" i="133"/>
  <c r="E938" i="133" s="1"/>
  <c r="B938" i="133"/>
  <c r="I937" i="133"/>
  <c r="H937" i="133"/>
  <c r="F937" i="133"/>
  <c r="D937" i="133"/>
  <c r="E937" i="133" s="1"/>
  <c r="B937" i="133"/>
  <c r="I936" i="133"/>
  <c r="H936" i="133"/>
  <c r="F936" i="133"/>
  <c r="D936" i="133"/>
  <c r="E936" i="133" s="1"/>
  <c r="B936" i="133"/>
  <c r="I935" i="133"/>
  <c r="H935" i="133"/>
  <c r="F935" i="133"/>
  <c r="D935" i="133"/>
  <c r="E935" i="133" s="1"/>
  <c r="B935" i="133"/>
  <c r="I934" i="133"/>
  <c r="H934" i="133"/>
  <c r="F934" i="133"/>
  <c r="D934" i="133"/>
  <c r="E934" i="133" s="1"/>
  <c r="B934" i="133"/>
  <c r="I933" i="133"/>
  <c r="H933" i="133"/>
  <c r="F933" i="133"/>
  <c r="D933" i="133"/>
  <c r="E933" i="133" s="1"/>
  <c r="B933" i="133"/>
  <c r="I932" i="133"/>
  <c r="H932" i="133"/>
  <c r="F932" i="133"/>
  <c r="D932" i="133"/>
  <c r="E932" i="133" s="1"/>
  <c r="B932" i="133"/>
  <c r="I931" i="133"/>
  <c r="H931" i="133"/>
  <c r="F931" i="133"/>
  <c r="D931" i="133"/>
  <c r="E931" i="133" s="1"/>
  <c r="B931" i="133"/>
  <c r="I930" i="133"/>
  <c r="H930" i="133"/>
  <c r="F930" i="133"/>
  <c r="D930" i="133"/>
  <c r="E930" i="133" s="1"/>
  <c r="B930" i="133"/>
  <c r="I929" i="133"/>
  <c r="H929" i="133"/>
  <c r="F929" i="133"/>
  <c r="D929" i="133"/>
  <c r="E929" i="133" s="1"/>
  <c r="B929" i="133"/>
  <c r="I928" i="133"/>
  <c r="H928" i="133"/>
  <c r="F928" i="133"/>
  <c r="D928" i="133"/>
  <c r="E928" i="133" s="1"/>
  <c r="B928" i="133"/>
  <c r="I927" i="133"/>
  <c r="H927" i="133"/>
  <c r="F927" i="133"/>
  <c r="D927" i="133"/>
  <c r="E927" i="133" s="1"/>
  <c r="B927" i="133"/>
  <c r="I926" i="133"/>
  <c r="H926" i="133"/>
  <c r="F926" i="133"/>
  <c r="D926" i="133"/>
  <c r="E926" i="133" s="1"/>
  <c r="B926" i="133"/>
  <c r="I925" i="133"/>
  <c r="H925" i="133"/>
  <c r="F925" i="133"/>
  <c r="D925" i="133"/>
  <c r="E925" i="133" s="1"/>
  <c r="B925" i="133"/>
  <c r="I924" i="133"/>
  <c r="H924" i="133"/>
  <c r="F924" i="133"/>
  <c r="D924" i="133"/>
  <c r="E924" i="133" s="1"/>
  <c r="B924" i="133"/>
  <c r="I923" i="133"/>
  <c r="H923" i="133"/>
  <c r="F923" i="133"/>
  <c r="D923" i="133"/>
  <c r="E923" i="133" s="1"/>
  <c r="B923" i="133"/>
  <c r="I922" i="133"/>
  <c r="H922" i="133"/>
  <c r="F922" i="133"/>
  <c r="D922" i="133"/>
  <c r="E922" i="133" s="1"/>
  <c r="B922" i="133"/>
  <c r="I921" i="133"/>
  <c r="H921" i="133"/>
  <c r="F921" i="133"/>
  <c r="D921" i="133"/>
  <c r="E921" i="133" s="1"/>
  <c r="B921" i="133"/>
  <c r="I920" i="133"/>
  <c r="H920" i="133"/>
  <c r="F920" i="133"/>
  <c r="D920" i="133"/>
  <c r="E920" i="133" s="1"/>
  <c r="B920" i="133"/>
  <c r="I919" i="133"/>
  <c r="H919" i="133"/>
  <c r="F919" i="133"/>
  <c r="D919" i="133"/>
  <c r="E919" i="133" s="1"/>
  <c r="B919" i="133"/>
  <c r="I918" i="133"/>
  <c r="H918" i="133"/>
  <c r="F918" i="133"/>
  <c r="D918" i="133"/>
  <c r="E918" i="133" s="1"/>
  <c r="B918" i="133"/>
  <c r="I917" i="133"/>
  <c r="H917" i="133"/>
  <c r="F917" i="133"/>
  <c r="D917" i="133"/>
  <c r="E917" i="133" s="1"/>
  <c r="B917" i="133"/>
  <c r="I916" i="133"/>
  <c r="H916" i="133"/>
  <c r="F916" i="133"/>
  <c r="D916" i="133"/>
  <c r="E916" i="133" s="1"/>
  <c r="B916" i="133"/>
  <c r="I915" i="133"/>
  <c r="H915" i="133"/>
  <c r="F915" i="133"/>
  <c r="D915" i="133"/>
  <c r="E915" i="133" s="1"/>
  <c r="B915" i="133"/>
  <c r="I914" i="133"/>
  <c r="H914" i="133"/>
  <c r="F914" i="133"/>
  <c r="D914" i="133"/>
  <c r="E914" i="133" s="1"/>
  <c r="B914" i="133"/>
  <c r="I913" i="133"/>
  <c r="H913" i="133"/>
  <c r="F913" i="133"/>
  <c r="D913" i="133"/>
  <c r="E913" i="133" s="1"/>
  <c r="B913" i="133"/>
  <c r="I912" i="133"/>
  <c r="H912" i="133"/>
  <c r="F912" i="133"/>
  <c r="D912" i="133"/>
  <c r="E912" i="133" s="1"/>
  <c r="B912" i="133"/>
  <c r="I911" i="133"/>
  <c r="H911" i="133"/>
  <c r="F911" i="133"/>
  <c r="D911" i="133"/>
  <c r="E911" i="133" s="1"/>
  <c r="B911" i="133"/>
  <c r="I910" i="133"/>
  <c r="H910" i="133"/>
  <c r="F910" i="133"/>
  <c r="D910" i="133"/>
  <c r="E910" i="133" s="1"/>
  <c r="B910" i="133"/>
  <c r="I909" i="133"/>
  <c r="H909" i="133"/>
  <c r="F909" i="133"/>
  <c r="D909" i="133"/>
  <c r="E909" i="133" s="1"/>
  <c r="B909" i="133"/>
  <c r="I908" i="133"/>
  <c r="H908" i="133"/>
  <c r="F908" i="133"/>
  <c r="D908" i="133"/>
  <c r="E908" i="133" s="1"/>
  <c r="B908" i="133"/>
  <c r="I907" i="133"/>
  <c r="H907" i="133"/>
  <c r="F907" i="133"/>
  <c r="D907" i="133"/>
  <c r="E907" i="133" s="1"/>
  <c r="B907" i="133"/>
  <c r="I906" i="133"/>
  <c r="H906" i="133"/>
  <c r="F906" i="133"/>
  <c r="D906" i="133"/>
  <c r="E906" i="133" s="1"/>
  <c r="B906" i="133"/>
  <c r="I905" i="133"/>
  <c r="H905" i="133"/>
  <c r="F905" i="133"/>
  <c r="D905" i="133"/>
  <c r="E905" i="133" s="1"/>
  <c r="B905" i="133"/>
  <c r="I904" i="133"/>
  <c r="H904" i="133"/>
  <c r="F904" i="133"/>
  <c r="D904" i="133"/>
  <c r="E904" i="133" s="1"/>
  <c r="B904" i="133"/>
  <c r="I903" i="133"/>
  <c r="H903" i="133"/>
  <c r="F903" i="133"/>
  <c r="D903" i="133"/>
  <c r="E903" i="133" s="1"/>
  <c r="B903" i="133"/>
  <c r="I902" i="133"/>
  <c r="H902" i="133"/>
  <c r="F902" i="133"/>
  <c r="D902" i="133"/>
  <c r="E902" i="133" s="1"/>
  <c r="B902" i="133"/>
  <c r="I901" i="133"/>
  <c r="H901" i="133"/>
  <c r="F901" i="133"/>
  <c r="D901" i="133"/>
  <c r="E901" i="133" s="1"/>
  <c r="B901" i="133"/>
  <c r="I900" i="133"/>
  <c r="H900" i="133"/>
  <c r="F900" i="133"/>
  <c r="D900" i="133"/>
  <c r="E900" i="133" s="1"/>
  <c r="B900" i="133"/>
  <c r="I899" i="133"/>
  <c r="H899" i="133"/>
  <c r="F899" i="133"/>
  <c r="D899" i="133"/>
  <c r="E899" i="133" s="1"/>
  <c r="B899" i="133"/>
  <c r="I898" i="133"/>
  <c r="H898" i="133"/>
  <c r="F898" i="133"/>
  <c r="D898" i="133"/>
  <c r="E898" i="133" s="1"/>
  <c r="B898" i="133"/>
  <c r="I897" i="133"/>
  <c r="H897" i="133"/>
  <c r="F897" i="133"/>
  <c r="D897" i="133"/>
  <c r="E897" i="133" s="1"/>
  <c r="B897" i="133"/>
  <c r="I896" i="133"/>
  <c r="H896" i="133"/>
  <c r="F896" i="133"/>
  <c r="D896" i="133"/>
  <c r="E896" i="133" s="1"/>
  <c r="B896" i="133"/>
  <c r="I895" i="133"/>
  <c r="H895" i="133"/>
  <c r="F895" i="133"/>
  <c r="D895" i="133"/>
  <c r="E895" i="133" s="1"/>
  <c r="B895" i="133"/>
  <c r="I894" i="133"/>
  <c r="H894" i="133"/>
  <c r="F894" i="133"/>
  <c r="D894" i="133"/>
  <c r="E894" i="133" s="1"/>
  <c r="B894" i="133"/>
  <c r="I893" i="133"/>
  <c r="H893" i="133"/>
  <c r="F893" i="133"/>
  <c r="D893" i="133"/>
  <c r="E893" i="133" s="1"/>
  <c r="B893" i="133"/>
  <c r="I892" i="133"/>
  <c r="H892" i="133"/>
  <c r="F892" i="133"/>
  <c r="D892" i="133"/>
  <c r="E892" i="133" s="1"/>
  <c r="B892" i="133"/>
  <c r="I891" i="133"/>
  <c r="H891" i="133"/>
  <c r="F891" i="133"/>
  <c r="D891" i="133"/>
  <c r="E891" i="133" s="1"/>
  <c r="B891" i="133"/>
  <c r="I890" i="133"/>
  <c r="H890" i="133"/>
  <c r="F890" i="133"/>
  <c r="D890" i="133"/>
  <c r="E890" i="133" s="1"/>
  <c r="B890" i="133"/>
  <c r="I889" i="133"/>
  <c r="H889" i="133"/>
  <c r="F889" i="133"/>
  <c r="D889" i="133"/>
  <c r="E889" i="133" s="1"/>
  <c r="B889" i="133"/>
  <c r="I888" i="133"/>
  <c r="H888" i="133"/>
  <c r="F888" i="133"/>
  <c r="D888" i="133"/>
  <c r="E888" i="133" s="1"/>
  <c r="B888" i="133"/>
  <c r="I887" i="133"/>
  <c r="H887" i="133"/>
  <c r="F887" i="133"/>
  <c r="D887" i="133"/>
  <c r="E887" i="133" s="1"/>
  <c r="B887" i="133"/>
  <c r="I886" i="133"/>
  <c r="H886" i="133"/>
  <c r="F886" i="133"/>
  <c r="D886" i="133"/>
  <c r="E886" i="133" s="1"/>
  <c r="B886" i="133"/>
  <c r="I885" i="133"/>
  <c r="H885" i="133"/>
  <c r="F885" i="133"/>
  <c r="D885" i="133"/>
  <c r="E885" i="133" s="1"/>
  <c r="B885" i="133"/>
  <c r="I884" i="133"/>
  <c r="H884" i="133"/>
  <c r="F884" i="133"/>
  <c r="D884" i="133"/>
  <c r="E884" i="133" s="1"/>
  <c r="B884" i="133"/>
  <c r="I883" i="133"/>
  <c r="H883" i="133"/>
  <c r="F883" i="133"/>
  <c r="D883" i="133"/>
  <c r="E883" i="133" s="1"/>
  <c r="B883" i="133"/>
  <c r="I882" i="133"/>
  <c r="H882" i="133"/>
  <c r="F882" i="133"/>
  <c r="D882" i="133"/>
  <c r="E882" i="133" s="1"/>
  <c r="B882" i="133"/>
  <c r="I881" i="133"/>
  <c r="H881" i="133"/>
  <c r="F881" i="133"/>
  <c r="D881" i="133"/>
  <c r="E881" i="133" s="1"/>
  <c r="B881" i="133"/>
  <c r="I880" i="133"/>
  <c r="H880" i="133"/>
  <c r="F880" i="133"/>
  <c r="D880" i="133"/>
  <c r="E880" i="133" s="1"/>
  <c r="B880" i="133"/>
  <c r="I879" i="133"/>
  <c r="H879" i="133"/>
  <c r="F879" i="133"/>
  <c r="D879" i="133"/>
  <c r="E879" i="133" s="1"/>
  <c r="B879" i="133"/>
  <c r="I878" i="133"/>
  <c r="H878" i="133"/>
  <c r="F878" i="133"/>
  <c r="D878" i="133"/>
  <c r="E878" i="133" s="1"/>
  <c r="B878" i="133"/>
  <c r="I877" i="133"/>
  <c r="H877" i="133"/>
  <c r="F877" i="133"/>
  <c r="D877" i="133"/>
  <c r="E877" i="133" s="1"/>
  <c r="B877" i="133"/>
  <c r="I876" i="133"/>
  <c r="H876" i="133"/>
  <c r="F876" i="133"/>
  <c r="D876" i="133"/>
  <c r="E876" i="133" s="1"/>
  <c r="B876" i="133"/>
  <c r="I875" i="133"/>
  <c r="H875" i="133"/>
  <c r="F875" i="133"/>
  <c r="D875" i="133"/>
  <c r="E875" i="133" s="1"/>
  <c r="B875" i="133"/>
  <c r="I874" i="133"/>
  <c r="H874" i="133"/>
  <c r="F874" i="133"/>
  <c r="D874" i="133"/>
  <c r="E874" i="133" s="1"/>
  <c r="B874" i="133"/>
  <c r="I873" i="133"/>
  <c r="H873" i="133"/>
  <c r="F873" i="133"/>
  <c r="D873" i="133"/>
  <c r="E873" i="133" s="1"/>
  <c r="B873" i="133"/>
  <c r="I872" i="133"/>
  <c r="H872" i="133"/>
  <c r="F872" i="133"/>
  <c r="D872" i="133"/>
  <c r="E872" i="133" s="1"/>
  <c r="B872" i="133"/>
  <c r="I871" i="133"/>
  <c r="H871" i="133"/>
  <c r="F871" i="133"/>
  <c r="D871" i="133"/>
  <c r="E871" i="133" s="1"/>
  <c r="B871" i="133"/>
  <c r="I870" i="133"/>
  <c r="H870" i="133"/>
  <c r="F870" i="133"/>
  <c r="D870" i="133"/>
  <c r="E870" i="133" s="1"/>
  <c r="B870" i="133"/>
  <c r="I869" i="133"/>
  <c r="H869" i="133"/>
  <c r="F869" i="133"/>
  <c r="D869" i="133"/>
  <c r="E869" i="133" s="1"/>
  <c r="B869" i="133"/>
  <c r="I868" i="133"/>
  <c r="H868" i="133"/>
  <c r="F868" i="133"/>
  <c r="D868" i="133"/>
  <c r="E868" i="133" s="1"/>
  <c r="B868" i="133"/>
  <c r="I867" i="133"/>
  <c r="H867" i="133"/>
  <c r="F867" i="133"/>
  <c r="D867" i="133"/>
  <c r="E867" i="133" s="1"/>
  <c r="B867" i="133"/>
  <c r="I866" i="133"/>
  <c r="H866" i="133"/>
  <c r="F866" i="133"/>
  <c r="D866" i="133"/>
  <c r="E866" i="133" s="1"/>
  <c r="B866" i="133"/>
  <c r="I865" i="133"/>
  <c r="H865" i="133"/>
  <c r="F865" i="133"/>
  <c r="D865" i="133"/>
  <c r="E865" i="133" s="1"/>
  <c r="B865" i="133"/>
  <c r="I864" i="133"/>
  <c r="H864" i="133"/>
  <c r="F864" i="133"/>
  <c r="D864" i="133"/>
  <c r="E864" i="133" s="1"/>
  <c r="B864" i="133"/>
  <c r="I863" i="133"/>
  <c r="H863" i="133"/>
  <c r="F863" i="133"/>
  <c r="D863" i="133"/>
  <c r="E863" i="133" s="1"/>
  <c r="B863" i="133"/>
  <c r="I862" i="133"/>
  <c r="H862" i="133"/>
  <c r="F862" i="133"/>
  <c r="D862" i="133"/>
  <c r="E862" i="133" s="1"/>
  <c r="B862" i="133"/>
  <c r="I861" i="133"/>
  <c r="H861" i="133"/>
  <c r="F861" i="133"/>
  <c r="D861" i="133"/>
  <c r="E861" i="133" s="1"/>
  <c r="B861" i="133"/>
  <c r="I860" i="133"/>
  <c r="H860" i="133"/>
  <c r="F860" i="133"/>
  <c r="D860" i="133"/>
  <c r="E860" i="133" s="1"/>
  <c r="B860" i="133"/>
  <c r="I859" i="133"/>
  <c r="H859" i="133"/>
  <c r="F859" i="133"/>
  <c r="D859" i="133"/>
  <c r="E859" i="133" s="1"/>
  <c r="B859" i="133"/>
  <c r="I858" i="133"/>
  <c r="H858" i="133"/>
  <c r="F858" i="133"/>
  <c r="D858" i="133"/>
  <c r="E858" i="133" s="1"/>
  <c r="B858" i="133"/>
  <c r="I857" i="133"/>
  <c r="H857" i="133"/>
  <c r="F857" i="133"/>
  <c r="D857" i="133"/>
  <c r="E857" i="133" s="1"/>
  <c r="B857" i="133"/>
  <c r="I856" i="133"/>
  <c r="H856" i="133"/>
  <c r="F856" i="133"/>
  <c r="D856" i="133"/>
  <c r="E856" i="133" s="1"/>
  <c r="B856" i="133"/>
  <c r="I855" i="133"/>
  <c r="H855" i="133"/>
  <c r="F855" i="133"/>
  <c r="D855" i="133"/>
  <c r="E855" i="133" s="1"/>
  <c r="B855" i="133"/>
  <c r="I854" i="133"/>
  <c r="H854" i="133"/>
  <c r="F854" i="133"/>
  <c r="D854" i="133"/>
  <c r="E854" i="133" s="1"/>
  <c r="B854" i="133"/>
  <c r="I853" i="133"/>
  <c r="H853" i="133"/>
  <c r="F853" i="133"/>
  <c r="D853" i="133"/>
  <c r="E853" i="133" s="1"/>
  <c r="B853" i="133"/>
  <c r="I852" i="133"/>
  <c r="H852" i="133"/>
  <c r="F852" i="133"/>
  <c r="D852" i="133"/>
  <c r="E852" i="133" s="1"/>
  <c r="B852" i="133"/>
  <c r="I851" i="133"/>
  <c r="H851" i="133"/>
  <c r="F851" i="133"/>
  <c r="D851" i="133"/>
  <c r="E851" i="133" s="1"/>
  <c r="B851" i="133"/>
  <c r="I850" i="133"/>
  <c r="H850" i="133"/>
  <c r="F850" i="133"/>
  <c r="D850" i="133"/>
  <c r="E850" i="133" s="1"/>
  <c r="B850" i="133"/>
  <c r="I849" i="133"/>
  <c r="H849" i="133"/>
  <c r="F849" i="133"/>
  <c r="D849" i="133"/>
  <c r="E849" i="133" s="1"/>
  <c r="B849" i="133"/>
  <c r="I848" i="133"/>
  <c r="H848" i="133"/>
  <c r="F848" i="133"/>
  <c r="D848" i="133"/>
  <c r="E848" i="133" s="1"/>
  <c r="B848" i="133"/>
  <c r="I847" i="133"/>
  <c r="H847" i="133"/>
  <c r="F847" i="133"/>
  <c r="D847" i="133"/>
  <c r="E847" i="133" s="1"/>
  <c r="B847" i="133"/>
  <c r="I846" i="133"/>
  <c r="H846" i="133"/>
  <c r="F846" i="133"/>
  <c r="D846" i="133"/>
  <c r="E846" i="133" s="1"/>
  <c r="B846" i="133"/>
  <c r="I845" i="133"/>
  <c r="H845" i="133"/>
  <c r="F845" i="133"/>
  <c r="D845" i="133"/>
  <c r="E845" i="133" s="1"/>
  <c r="B845" i="133"/>
  <c r="I844" i="133"/>
  <c r="H844" i="133"/>
  <c r="F844" i="133"/>
  <c r="D844" i="133"/>
  <c r="E844" i="133" s="1"/>
  <c r="B844" i="133"/>
  <c r="I843" i="133"/>
  <c r="H843" i="133"/>
  <c r="F843" i="133"/>
  <c r="D843" i="133"/>
  <c r="E843" i="133" s="1"/>
  <c r="B843" i="133"/>
  <c r="I842" i="133"/>
  <c r="H842" i="133"/>
  <c r="F842" i="133"/>
  <c r="D842" i="133"/>
  <c r="E842" i="133" s="1"/>
  <c r="B842" i="133"/>
  <c r="I841" i="133"/>
  <c r="H841" i="133"/>
  <c r="F841" i="133"/>
  <c r="D841" i="133"/>
  <c r="E841" i="133" s="1"/>
  <c r="B841" i="133"/>
  <c r="I840" i="133"/>
  <c r="H840" i="133"/>
  <c r="F840" i="133"/>
  <c r="D840" i="133"/>
  <c r="E840" i="133" s="1"/>
  <c r="B840" i="133"/>
  <c r="I839" i="133"/>
  <c r="H839" i="133"/>
  <c r="F839" i="133"/>
  <c r="D839" i="133"/>
  <c r="E839" i="133" s="1"/>
  <c r="B839" i="133"/>
  <c r="I838" i="133"/>
  <c r="H838" i="133"/>
  <c r="F838" i="133"/>
  <c r="D838" i="133"/>
  <c r="E838" i="133" s="1"/>
  <c r="B838" i="133"/>
  <c r="I837" i="133"/>
  <c r="H837" i="133"/>
  <c r="F837" i="133"/>
  <c r="D837" i="133"/>
  <c r="E837" i="133" s="1"/>
  <c r="B837" i="133"/>
  <c r="I836" i="133"/>
  <c r="H836" i="133"/>
  <c r="F836" i="133"/>
  <c r="D836" i="133"/>
  <c r="E836" i="133" s="1"/>
  <c r="B836" i="133"/>
  <c r="I835" i="133"/>
  <c r="H835" i="133"/>
  <c r="F835" i="133"/>
  <c r="D835" i="133"/>
  <c r="E835" i="133" s="1"/>
  <c r="B835" i="133"/>
  <c r="I834" i="133"/>
  <c r="H834" i="133"/>
  <c r="F834" i="133"/>
  <c r="D834" i="133"/>
  <c r="E834" i="133" s="1"/>
  <c r="B834" i="133"/>
  <c r="I833" i="133"/>
  <c r="H833" i="133"/>
  <c r="F833" i="133"/>
  <c r="D833" i="133"/>
  <c r="E833" i="133" s="1"/>
  <c r="B833" i="133"/>
  <c r="I832" i="133"/>
  <c r="H832" i="133"/>
  <c r="F832" i="133"/>
  <c r="D832" i="133"/>
  <c r="E832" i="133" s="1"/>
  <c r="B832" i="133"/>
  <c r="I831" i="133"/>
  <c r="H831" i="133"/>
  <c r="F831" i="133"/>
  <c r="D831" i="133"/>
  <c r="E831" i="133" s="1"/>
  <c r="B831" i="133"/>
  <c r="I830" i="133"/>
  <c r="H830" i="133"/>
  <c r="F830" i="133"/>
  <c r="D830" i="133"/>
  <c r="E830" i="133" s="1"/>
  <c r="B830" i="133"/>
  <c r="I829" i="133"/>
  <c r="H829" i="133"/>
  <c r="F829" i="133"/>
  <c r="D829" i="133"/>
  <c r="E829" i="133" s="1"/>
  <c r="B829" i="133"/>
  <c r="I828" i="133"/>
  <c r="H828" i="133"/>
  <c r="F828" i="133"/>
  <c r="D828" i="133"/>
  <c r="E828" i="133" s="1"/>
  <c r="B828" i="133"/>
  <c r="I827" i="133"/>
  <c r="H827" i="133"/>
  <c r="F827" i="133"/>
  <c r="D827" i="133"/>
  <c r="E827" i="133" s="1"/>
  <c r="B827" i="133"/>
  <c r="I826" i="133"/>
  <c r="H826" i="133"/>
  <c r="F826" i="133"/>
  <c r="D826" i="133"/>
  <c r="E826" i="133" s="1"/>
  <c r="B826" i="133"/>
  <c r="I825" i="133"/>
  <c r="H825" i="133"/>
  <c r="F825" i="133"/>
  <c r="D825" i="133"/>
  <c r="E825" i="133" s="1"/>
  <c r="B825" i="133"/>
  <c r="I824" i="133"/>
  <c r="H824" i="133"/>
  <c r="F824" i="133"/>
  <c r="D824" i="133"/>
  <c r="E824" i="133" s="1"/>
  <c r="B824" i="133"/>
  <c r="I823" i="133"/>
  <c r="H823" i="133"/>
  <c r="F823" i="133"/>
  <c r="D823" i="133"/>
  <c r="E823" i="133" s="1"/>
  <c r="B823" i="133"/>
  <c r="I822" i="133"/>
  <c r="H822" i="133"/>
  <c r="F822" i="133"/>
  <c r="D822" i="133"/>
  <c r="E822" i="133" s="1"/>
  <c r="B822" i="133"/>
  <c r="I821" i="133"/>
  <c r="H821" i="133"/>
  <c r="F821" i="133"/>
  <c r="D821" i="133"/>
  <c r="E821" i="133" s="1"/>
  <c r="B821" i="133"/>
  <c r="I820" i="133"/>
  <c r="H820" i="133"/>
  <c r="F820" i="133"/>
  <c r="D820" i="133"/>
  <c r="E820" i="133" s="1"/>
  <c r="B820" i="133"/>
  <c r="I819" i="133"/>
  <c r="H819" i="133"/>
  <c r="F819" i="133"/>
  <c r="D819" i="133"/>
  <c r="E819" i="133" s="1"/>
  <c r="B819" i="133"/>
  <c r="I818" i="133"/>
  <c r="H818" i="133"/>
  <c r="F818" i="133"/>
  <c r="D818" i="133"/>
  <c r="E818" i="133" s="1"/>
  <c r="B818" i="133"/>
  <c r="I817" i="133"/>
  <c r="H817" i="133"/>
  <c r="F817" i="133"/>
  <c r="D817" i="133"/>
  <c r="E817" i="133" s="1"/>
  <c r="B817" i="133"/>
  <c r="I816" i="133"/>
  <c r="H816" i="133"/>
  <c r="F816" i="133"/>
  <c r="D816" i="133"/>
  <c r="E816" i="133" s="1"/>
  <c r="B816" i="133"/>
  <c r="I815" i="133"/>
  <c r="H815" i="133"/>
  <c r="F815" i="133"/>
  <c r="D815" i="133"/>
  <c r="E815" i="133" s="1"/>
  <c r="B815" i="133"/>
  <c r="I814" i="133"/>
  <c r="H814" i="133"/>
  <c r="F814" i="133"/>
  <c r="D814" i="133"/>
  <c r="E814" i="133" s="1"/>
  <c r="B814" i="133"/>
  <c r="I813" i="133"/>
  <c r="H813" i="133"/>
  <c r="F813" i="133"/>
  <c r="D813" i="133"/>
  <c r="E813" i="133" s="1"/>
  <c r="B813" i="133"/>
  <c r="I812" i="133"/>
  <c r="H812" i="133"/>
  <c r="F812" i="133"/>
  <c r="D812" i="133"/>
  <c r="E812" i="133" s="1"/>
  <c r="B812" i="133"/>
  <c r="I811" i="133"/>
  <c r="H811" i="133"/>
  <c r="F811" i="133"/>
  <c r="D811" i="133"/>
  <c r="E811" i="133" s="1"/>
  <c r="B811" i="133"/>
  <c r="I810" i="133"/>
  <c r="H810" i="133"/>
  <c r="F810" i="133"/>
  <c r="D810" i="133"/>
  <c r="E810" i="133" s="1"/>
  <c r="B810" i="133"/>
  <c r="I809" i="133"/>
  <c r="H809" i="133"/>
  <c r="F809" i="133"/>
  <c r="D809" i="133"/>
  <c r="E809" i="133" s="1"/>
  <c r="B809" i="133"/>
  <c r="I808" i="133"/>
  <c r="H808" i="133"/>
  <c r="F808" i="133"/>
  <c r="D808" i="133"/>
  <c r="E808" i="133" s="1"/>
  <c r="B808" i="133"/>
  <c r="I807" i="133"/>
  <c r="H807" i="133"/>
  <c r="F807" i="133"/>
  <c r="D807" i="133"/>
  <c r="E807" i="133" s="1"/>
  <c r="B807" i="133"/>
  <c r="I806" i="133"/>
  <c r="H806" i="133"/>
  <c r="F806" i="133"/>
  <c r="D806" i="133"/>
  <c r="E806" i="133" s="1"/>
  <c r="B806" i="133"/>
  <c r="I805" i="133"/>
  <c r="H805" i="133"/>
  <c r="F805" i="133"/>
  <c r="D805" i="133"/>
  <c r="E805" i="133" s="1"/>
  <c r="B805" i="133"/>
  <c r="I804" i="133"/>
  <c r="H804" i="133"/>
  <c r="F804" i="133"/>
  <c r="D804" i="133"/>
  <c r="E804" i="133" s="1"/>
  <c r="B804" i="133"/>
  <c r="I803" i="133"/>
  <c r="H803" i="133"/>
  <c r="F803" i="133"/>
  <c r="D803" i="133"/>
  <c r="E803" i="133" s="1"/>
  <c r="B803" i="133"/>
  <c r="I802" i="133"/>
  <c r="H802" i="133"/>
  <c r="F802" i="133"/>
  <c r="D802" i="133"/>
  <c r="E802" i="133" s="1"/>
  <c r="B802" i="133"/>
  <c r="I801" i="133"/>
  <c r="H801" i="133"/>
  <c r="F801" i="133"/>
  <c r="D801" i="133"/>
  <c r="E801" i="133" s="1"/>
  <c r="B801" i="133"/>
  <c r="I800" i="133"/>
  <c r="H800" i="133"/>
  <c r="F800" i="133"/>
  <c r="D800" i="133"/>
  <c r="E800" i="133" s="1"/>
  <c r="B800" i="133"/>
  <c r="I799" i="133"/>
  <c r="H799" i="133"/>
  <c r="F799" i="133"/>
  <c r="D799" i="133"/>
  <c r="E799" i="133" s="1"/>
  <c r="B799" i="133"/>
  <c r="I798" i="133"/>
  <c r="H798" i="133"/>
  <c r="F798" i="133"/>
  <c r="D798" i="133"/>
  <c r="E798" i="133" s="1"/>
  <c r="B798" i="133"/>
  <c r="I797" i="133"/>
  <c r="H797" i="133"/>
  <c r="F797" i="133"/>
  <c r="D797" i="133"/>
  <c r="E797" i="133" s="1"/>
  <c r="B797" i="133"/>
  <c r="I796" i="133"/>
  <c r="H796" i="133"/>
  <c r="F796" i="133"/>
  <c r="D796" i="133"/>
  <c r="E796" i="133" s="1"/>
  <c r="B796" i="133"/>
  <c r="I795" i="133"/>
  <c r="H795" i="133"/>
  <c r="F795" i="133"/>
  <c r="D795" i="133"/>
  <c r="E795" i="133" s="1"/>
  <c r="B795" i="133"/>
  <c r="I794" i="133"/>
  <c r="H794" i="133"/>
  <c r="F794" i="133"/>
  <c r="D794" i="133"/>
  <c r="E794" i="133" s="1"/>
  <c r="B794" i="133"/>
  <c r="I793" i="133"/>
  <c r="H793" i="133"/>
  <c r="F793" i="133"/>
  <c r="D793" i="133"/>
  <c r="E793" i="133" s="1"/>
  <c r="B793" i="133"/>
  <c r="I792" i="133"/>
  <c r="H792" i="133"/>
  <c r="F792" i="133"/>
  <c r="D792" i="133"/>
  <c r="E792" i="133" s="1"/>
  <c r="B792" i="133"/>
  <c r="I791" i="133"/>
  <c r="H791" i="133"/>
  <c r="F791" i="133"/>
  <c r="D791" i="133"/>
  <c r="E791" i="133" s="1"/>
  <c r="B791" i="133"/>
  <c r="I790" i="133"/>
  <c r="H790" i="133"/>
  <c r="F790" i="133"/>
  <c r="D790" i="133"/>
  <c r="E790" i="133" s="1"/>
  <c r="B790" i="133"/>
  <c r="I789" i="133"/>
  <c r="H789" i="133"/>
  <c r="F789" i="133"/>
  <c r="D789" i="133"/>
  <c r="E789" i="133" s="1"/>
  <c r="B789" i="133"/>
  <c r="I788" i="133"/>
  <c r="H788" i="133"/>
  <c r="F788" i="133"/>
  <c r="D788" i="133"/>
  <c r="E788" i="133" s="1"/>
  <c r="B788" i="133"/>
  <c r="I787" i="133"/>
  <c r="H787" i="133"/>
  <c r="F787" i="133"/>
  <c r="D787" i="133"/>
  <c r="E787" i="133" s="1"/>
  <c r="B787" i="133"/>
  <c r="I786" i="133"/>
  <c r="H786" i="133"/>
  <c r="F786" i="133"/>
  <c r="D786" i="133"/>
  <c r="E786" i="133" s="1"/>
  <c r="B786" i="133"/>
  <c r="I785" i="133"/>
  <c r="H785" i="133"/>
  <c r="F785" i="133"/>
  <c r="D785" i="133"/>
  <c r="E785" i="133" s="1"/>
  <c r="B785" i="133"/>
  <c r="I784" i="133"/>
  <c r="H784" i="133"/>
  <c r="F784" i="133"/>
  <c r="D784" i="133"/>
  <c r="E784" i="133" s="1"/>
  <c r="B784" i="133"/>
  <c r="I783" i="133"/>
  <c r="H783" i="133"/>
  <c r="F783" i="133"/>
  <c r="D783" i="133"/>
  <c r="E783" i="133" s="1"/>
  <c r="B783" i="133"/>
  <c r="I782" i="133"/>
  <c r="H782" i="133"/>
  <c r="F782" i="133"/>
  <c r="D782" i="133"/>
  <c r="E782" i="133" s="1"/>
  <c r="B782" i="133"/>
  <c r="I781" i="133"/>
  <c r="H781" i="133"/>
  <c r="F781" i="133"/>
  <c r="D781" i="133"/>
  <c r="E781" i="133" s="1"/>
  <c r="B781" i="133"/>
  <c r="I780" i="133"/>
  <c r="H780" i="133"/>
  <c r="F780" i="133"/>
  <c r="D780" i="133"/>
  <c r="E780" i="133" s="1"/>
  <c r="B780" i="133"/>
  <c r="I779" i="133"/>
  <c r="H779" i="133"/>
  <c r="F779" i="133"/>
  <c r="D779" i="133"/>
  <c r="E779" i="133" s="1"/>
  <c r="B779" i="133"/>
  <c r="I778" i="133"/>
  <c r="H778" i="133"/>
  <c r="F778" i="133"/>
  <c r="D778" i="133"/>
  <c r="E778" i="133" s="1"/>
  <c r="B778" i="133"/>
  <c r="I777" i="133"/>
  <c r="H777" i="133"/>
  <c r="F777" i="133"/>
  <c r="D777" i="133"/>
  <c r="E777" i="133" s="1"/>
  <c r="B777" i="133"/>
  <c r="I776" i="133"/>
  <c r="H776" i="133"/>
  <c r="F776" i="133"/>
  <c r="D776" i="133"/>
  <c r="E776" i="133" s="1"/>
  <c r="B776" i="133"/>
  <c r="I775" i="133"/>
  <c r="H775" i="133"/>
  <c r="F775" i="133"/>
  <c r="D775" i="133"/>
  <c r="E775" i="133" s="1"/>
  <c r="B775" i="133"/>
  <c r="I774" i="133"/>
  <c r="H774" i="133"/>
  <c r="F774" i="133"/>
  <c r="D774" i="133"/>
  <c r="E774" i="133" s="1"/>
  <c r="B774" i="133"/>
  <c r="I773" i="133"/>
  <c r="H773" i="133"/>
  <c r="F773" i="133"/>
  <c r="D773" i="133"/>
  <c r="E773" i="133" s="1"/>
  <c r="B773" i="133"/>
  <c r="I772" i="133"/>
  <c r="H772" i="133"/>
  <c r="F772" i="133"/>
  <c r="D772" i="133"/>
  <c r="E772" i="133" s="1"/>
  <c r="B772" i="133"/>
  <c r="I771" i="133"/>
  <c r="H771" i="133"/>
  <c r="F771" i="133"/>
  <c r="D771" i="133"/>
  <c r="E771" i="133" s="1"/>
  <c r="B771" i="133"/>
  <c r="I770" i="133"/>
  <c r="H770" i="133"/>
  <c r="F770" i="133"/>
  <c r="D770" i="133"/>
  <c r="E770" i="133" s="1"/>
  <c r="B770" i="133"/>
  <c r="I769" i="133"/>
  <c r="H769" i="133"/>
  <c r="F769" i="133"/>
  <c r="D769" i="133"/>
  <c r="E769" i="133" s="1"/>
  <c r="B769" i="133"/>
  <c r="I768" i="133"/>
  <c r="H768" i="133"/>
  <c r="F768" i="133"/>
  <c r="D768" i="133"/>
  <c r="E768" i="133" s="1"/>
  <c r="B768" i="133"/>
  <c r="I767" i="133"/>
  <c r="H767" i="133"/>
  <c r="F767" i="133"/>
  <c r="D767" i="133"/>
  <c r="E767" i="133" s="1"/>
  <c r="B767" i="133"/>
  <c r="I766" i="133"/>
  <c r="H766" i="133"/>
  <c r="F766" i="133"/>
  <c r="D766" i="133"/>
  <c r="E766" i="133" s="1"/>
  <c r="B766" i="133"/>
  <c r="I765" i="133"/>
  <c r="H765" i="133"/>
  <c r="F765" i="133"/>
  <c r="D765" i="133"/>
  <c r="E765" i="133" s="1"/>
  <c r="B765" i="133"/>
  <c r="I764" i="133"/>
  <c r="H764" i="133"/>
  <c r="F764" i="133"/>
  <c r="D764" i="133"/>
  <c r="E764" i="133" s="1"/>
  <c r="B764" i="133"/>
  <c r="I763" i="133"/>
  <c r="H763" i="133"/>
  <c r="F763" i="133"/>
  <c r="D763" i="133"/>
  <c r="E763" i="133" s="1"/>
  <c r="B763" i="133"/>
  <c r="I762" i="133"/>
  <c r="H762" i="133"/>
  <c r="F762" i="133"/>
  <c r="D762" i="133"/>
  <c r="E762" i="133" s="1"/>
  <c r="B762" i="133"/>
  <c r="I761" i="133"/>
  <c r="H761" i="133"/>
  <c r="F761" i="133"/>
  <c r="D761" i="133"/>
  <c r="E761" i="133" s="1"/>
  <c r="B761" i="133"/>
  <c r="I760" i="133"/>
  <c r="H760" i="133"/>
  <c r="F760" i="133"/>
  <c r="D760" i="133"/>
  <c r="E760" i="133" s="1"/>
  <c r="B760" i="133"/>
  <c r="I759" i="133"/>
  <c r="H759" i="133"/>
  <c r="F759" i="133"/>
  <c r="D759" i="133"/>
  <c r="E759" i="133" s="1"/>
  <c r="B759" i="133"/>
  <c r="I758" i="133"/>
  <c r="H758" i="133"/>
  <c r="F758" i="133"/>
  <c r="D758" i="133"/>
  <c r="E758" i="133" s="1"/>
  <c r="B758" i="133"/>
  <c r="I757" i="133"/>
  <c r="H757" i="133"/>
  <c r="F757" i="133"/>
  <c r="D757" i="133"/>
  <c r="E757" i="133" s="1"/>
  <c r="B757" i="133"/>
  <c r="I756" i="133"/>
  <c r="H756" i="133"/>
  <c r="F756" i="133"/>
  <c r="D756" i="133"/>
  <c r="E756" i="133" s="1"/>
  <c r="B756" i="133"/>
  <c r="I755" i="133"/>
  <c r="H755" i="133"/>
  <c r="F755" i="133"/>
  <c r="D755" i="133"/>
  <c r="E755" i="133" s="1"/>
  <c r="B755" i="133"/>
  <c r="I754" i="133"/>
  <c r="H754" i="133"/>
  <c r="F754" i="133"/>
  <c r="D754" i="133"/>
  <c r="E754" i="133" s="1"/>
  <c r="B754" i="133"/>
  <c r="I753" i="133"/>
  <c r="H753" i="133"/>
  <c r="F753" i="133"/>
  <c r="D753" i="133"/>
  <c r="E753" i="133" s="1"/>
  <c r="B753" i="133"/>
  <c r="I752" i="133"/>
  <c r="H752" i="133"/>
  <c r="F752" i="133"/>
  <c r="D752" i="133"/>
  <c r="E752" i="133" s="1"/>
  <c r="B752" i="133"/>
  <c r="I751" i="133"/>
  <c r="H751" i="133"/>
  <c r="F751" i="133"/>
  <c r="D751" i="133"/>
  <c r="E751" i="133" s="1"/>
  <c r="B751" i="133"/>
  <c r="I750" i="133"/>
  <c r="H750" i="133"/>
  <c r="F750" i="133"/>
  <c r="D750" i="133"/>
  <c r="E750" i="133" s="1"/>
  <c r="B750" i="133"/>
  <c r="I749" i="133"/>
  <c r="H749" i="133"/>
  <c r="F749" i="133"/>
  <c r="D749" i="133"/>
  <c r="E749" i="133" s="1"/>
  <c r="B749" i="133"/>
  <c r="I748" i="133"/>
  <c r="H748" i="133"/>
  <c r="F748" i="133"/>
  <c r="D748" i="133"/>
  <c r="E748" i="133" s="1"/>
  <c r="B748" i="133"/>
  <c r="I747" i="133"/>
  <c r="H747" i="133"/>
  <c r="F747" i="133"/>
  <c r="D747" i="133"/>
  <c r="E747" i="133" s="1"/>
  <c r="B747" i="133"/>
  <c r="I746" i="133"/>
  <c r="H746" i="133"/>
  <c r="F746" i="133"/>
  <c r="D746" i="133"/>
  <c r="E746" i="133" s="1"/>
  <c r="B746" i="133"/>
  <c r="I745" i="133"/>
  <c r="H745" i="133"/>
  <c r="F745" i="133"/>
  <c r="D745" i="133"/>
  <c r="E745" i="133" s="1"/>
  <c r="B745" i="133"/>
  <c r="I744" i="133"/>
  <c r="H744" i="133"/>
  <c r="F744" i="133"/>
  <c r="D744" i="133"/>
  <c r="E744" i="133" s="1"/>
  <c r="B744" i="133"/>
  <c r="I743" i="133"/>
  <c r="H743" i="133"/>
  <c r="F743" i="133"/>
  <c r="D743" i="133"/>
  <c r="E743" i="133" s="1"/>
  <c r="B743" i="133"/>
  <c r="I742" i="133"/>
  <c r="H742" i="133"/>
  <c r="F742" i="133"/>
  <c r="D742" i="133"/>
  <c r="E742" i="133" s="1"/>
  <c r="B742" i="133"/>
  <c r="I741" i="133"/>
  <c r="H741" i="133"/>
  <c r="F741" i="133"/>
  <c r="D741" i="133"/>
  <c r="E741" i="133" s="1"/>
  <c r="B741" i="133"/>
  <c r="I740" i="133"/>
  <c r="H740" i="133"/>
  <c r="F740" i="133"/>
  <c r="D740" i="133"/>
  <c r="E740" i="133" s="1"/>
  <c r="B740" i="133"/>
  <c r="I739" i="133"/>
  <c r="H739" i="133"/>
  <c r="F739" i="133"/>
  <c r="D739" i="133"/>
  <c r="E739" i="133" s="1"/>
  <c r="B739" i="133"/>
  <c r="I738" i="133"/>
  <c r="H738" i="133"/>
  <c r="F738" i="133"/>
  <c r="D738" i="133"/>
  <c r="E738" i="133" s="1"/>
  <c r="B738" i="133"/>
  <c r="I737" i="133"/>
  <c r="H737" i="133"/>
  <c r="F737" i="133"/>
  <c r="D737" i="133"/>
  <c r="E737" i="133" s="1"/>
  <c r="B737" i="133"/>
  <c r="I736" i="133"/>
  <c r="H736" i="133"/>
  <c r="F736" i="133"/>
  <c r="D736" i="133"/>
  <c r="E736" i="133" s="1"/>
  <c r="B736" i="133"/>
  <c r="I735" i="133"/>
  <c r="H735" i="133"/>
  <c r="F735" i="133"/>
  <c r="D735" i="133"/>
  <c r="E735" i="133" s="1"/>
  <c r="B735" i="133"/>
  <c r="I734" i="133"/>
  <c r="H734" i="133"/>
  <c r="F734" i="133"/>
  <c r="D734" i="133"/>
  <c r="E734" i="133" s="1"/>
  <c r="B734" i="133"/>
  <c r="I733" i="133"/>
  <c r="H733" i="133"/>
  <c r="F733" i="133"/>
  <c r="D733" i="133"/>
  <c r="E733" i="133" s="1"/>
  <c r="B733" i="133"/>
  <c r="I732" i="133"/>
  <c r="H732" i="133"/>
  <c r="F732" i="133"/>
  <c r="D732" i="133"/>
  <c r="E732" i="133" s="1"/>
  <c r="B732" i="133"/>
  <c r="I731" i="133"/>
  <c r="H731" i="133"/>
  <c r="F731" i="133"/>
  <c r="D731" i="133"/>
  <c r="E731" i="133" s="1"/>
  <c r="B731" i="133"/>
  <c r="I730" i="133"/>
  <c r="H730" i="133"/>
  <c r="F730" i="133"/>
  <c r="D730" i="133"/>
  <c r="E730" i="133" s="1"/>
  <c r="B730" i="133"/>
  <c r="I729" i="133"/>
  <c r="H729" i="133"/>
  <c r="F729" i="133"/>
  <c r="D729" i="133"/>
  <c r="E729" i="133" s="1"/>
  <c r="B729" i="133"/>
  <c r="I728" i="133"/>
  <c r="H728" i="133"/>
  <c r="F728" i="133"/>
  <c r="D728" i="133"/>
  <c r="E728" i="133" s="1"/>
  <c r="B728" i="133"/>
  <c r="I727" i="133"/>
  <c r="H727" i="133"/>
  <c r="F727" i="133"/>
  <c r="D727" i="133"/>
  <c r="E727" i="133" s="1"/>
  <c r="B727" i="133"/>
  <c r="I726" i="133"/>
  <c r="H726" i="133"/>
  <c r="F726" i="133"/>
  <c r="D726" i="133"/>
  <c r="E726" i="133" s="1"/>
  <c r="B726" i="133"/>
  <c r="I725" i="133"/>
  <c r="H725" i="133"/>
  <c r="F725" i="133"/>
  <c r="D725" i="133"/>
  <c r="E725" i="133" s="1"/>
  <c r="B725" i="133"/>
  <c r="I724" i="133"/>
  <c r="H724" i="133"/>
  <c r="F724" i="133"/>
  <c r="D724" i="133"/>
  <c r="E724" i="133" s="1"/>
  <c r="B724" i="133"/>
  <c r="I723" i="133"/>
  <c r="H723" i="133"/>
  <c r="F723" i="133"/>
  <c r="D723" i="133"/>
  <c r="E723" i="133" s="1"/>
  <c r="B723" i="133"/>
  <c r="I722" i="133"/>
  <c r="H722" i="133"/>
  <c r="F722" i="133"/>
  <c r="D722" i="133"/>
  <c r="E722" i="133" s="1"/>
  <c r="B722" i="133"/>
  <c r="I721" i="133"/>
  <c r="H721" i="133"/>
  <c r="F721" i="133"/>
  <c r="D721" i="133"/>
  <c r="E721" i="133" s="1"/>
  <c r="B721" i="133"/>
  <c r="I720" i="133"/>
  <c r="H720" i="133"/>
  <c r="F720" i="133"/>
  <c r="D720" i="133"/>
  <c r="E720" i="133" s="1"/>
  <c r="B720" i="133"/>
  <c r="I719" i="133"/>
  <c r="H719" i="133"/>
  <c r="F719" i="133"/>
  <c r="D719" i="133"/>
  <c r="E719" i="133" s="1"/>
  <c r="B719" i="133"/>
  <c r="I718" i="133"/>
  <c r="H718" i="133"/>
  <c r="F718" i="133"/>
  <c r="D718" i="133"/>
  <c r="E718" i="133" s="1"/>
  <c r="B718" i="133"/>
  <c r="I717" i="133"/>
  <c r="H717" i="133"/>
  <c r="F717" i="133"/>
  <c r="D717" i="133"/>
  <c r="E717" i="133" s="1"/>
  <c r="B717" i="133"/>
  <c r="I716" i="133"/>
  <c r="H716" i="133"/>
  <c r="F716" i="133"/>
  <c r="D716" i="133"/>
  <c r="E716" i="133" s="1"/>
  <c r="B716" i="133"/>
  <c r="I715" i="133"/>
  <c r="H715" i="133"/>
  <c r="F715" i="133"/>
  <c r="D715" i="133"/>
  <c r="E715" i="133" s="1"/>
  <c r="B715" i="133"/>
  <c r="I714" i="133"/>
  <c r="H714" i="133"/>
  <c r="F714" i="133"/>
  <c r="D714" i="133"/>
  <c r="E714" i="133" s="1"/>
  <c r="B714" i="133"/>
  <c r="I713" i="133"/>
  <c r="H713" i="133"/>
  <c r="F713" i="133"/>
  <c r="D713" i="133"/>
  <c r="E713" i="133" s="1"/>
  <c r="B713" i="133"/>
  <c r="I712" i="133"/>
  <c r="H712" i="133"/>
  <c r="F712" i="133"/>
  <c r="D712" i="133"/>
  <c r="E712" i="133" s="1"/>
  <c r="B712" i="133"/>
  <c r="I711" i="133"/>
  <c r="H711" i="133"/>
  <c r="F711" i="133"/>
  <c r="D711" i="133"/>
  <c r="E711" i="133" s="1"/>
  <c r="B711" i="133"/>
  <c r="I710" i="133"/>
  <c r="H710" i="133"/>
  <c r="F710" i="133"/>
  <c r="D710" i="133"/>
  <c r="E710" i="133" s="1"/>
  <c r="B710" i="133"/>
  <c r="I709" i="133"/>
  <c r="H709" i="133"/>
  <c r="F709" i="133"/>
  <c r="D709" i="133"/>
  <c r="E709" i="133" s="1"/>
  <c r="B709" i="133"/>
  <c r="I708" i="133"/>
  <c r="H708" i="133"/>
  <c r="F708" i="133"/>
  <c r="D708" i="133"/>
  <c r="E708" i="133" s="1"/>
  <c r="B708" i="133"/>
  <c r="I707" i="133"/>
  <c r="H707" i="133"/>
  <c r="F707" i="133"/>
  <c r="D707" i="133"/>
  <c r="E707" i="133" s="1"/>
  <c r="B707" i="133"/>
  <c r="I706" i="133"/>
  <c r="H706" i="133"/>
  <c r="F706" i="133"/>
  <c r="D706" i="133"/>
  <c r="E706" i="133" s="1"/>
  <c r="B706" i="133"/>
  <c r="I705" i="133"/>
  <c r="H705" i="133"/>
  <c r="F705" i="133"/>
  <c r="D705" i="133"/>
  <c r="E705" i="133" s="1"/>
  <c r="B705" i="133"/>
  <c r="I704" i="133"/>
  <c r="H704" i="133"/>
  <c r="F704" i="133"/>
  <c r="D704" i="133"/>
  <c r="E704" i="133" s="1"/>
  <c r="B704" i="133"/>
  <c r="I703" i="133"/>
  <c r="H703" i="133"/>
  <c r="F703" i="133"/>
  <c r="D703" i="133"/>
  <c r="E703" i="133" s="1"/>
  <c r="B703" i="133"/>
  <c r="I702" i="133"/>
  <c r="H702" i="133"/>
  <c r="F702" i="133"/>
  <c r="D702" i="133"/>
  <c r="E702" i="133" s="1"/>
  <c r="B702" i="133"/>
  <c r="I701" i="133"/>
  <c r="H701" i="133"/>
  <c r="F701" i="133"/>
  <c r="D701" i="133"/>
  <c r="E701" i="133" s="1"/>
  <c r="B701" i="133"/>
  <c r="I700" i="133"/>
  <c r="H700" i="133"/>
  <c r="F700" i="133"/>
  <c r="D700" i="133"/>
  <c r="E700" i="133" s="1"/>
  <c r="B700" i="133"/>
  <c r="I699" i="133"/>
  <c r="H699" i="133"/>
  <c r="F699" i="133"/>
  <c r="D699" i="133"/>
  <c r="E699" i="133" s="1"/>
  <c r="B699" i="133"/>
  <c r="I698" i="133"/>
  <c r="H698" i="133"/>
  <c r="F698" i="133"/>
  <c r="D698" i="133"/>
  <c r="E698" i="133" s="1"/>
  <c r="B698" i="133"/>
  <c r="I697" i="133"/>
  <c r="H697" i="133"/>
  <c r="F697" i="133"/>
  <c r="D697" i="133"/>
  <c r="E697" i="133" s="1"/>
  <c r="B697" i="133"/>
  <c r="I696" i="133"/>
  <c r="H696" i="133"/>
  <c r="F696" i="133"/>
  <c r="D696" i="133"/>
  <c r="E696" i="133" s="1"/>
  <c r="B696" i="133"/>
  <c r="I695" i="133"/>
  <c r="H695" i="133"/>
  <c r="F695" i="133"/>
  <c r="D695" i="133"/>
  <c r="E695" i="133" s="1"/>
  <c r="B695" i="133"/>
  <c r="I694" i="133"/>
  <c r="H694" i="133"/>
  <c r="F694" i="133"/>
  <c r="D694" i="133"/>
  <c r="E694" i="133" s="1"/>
  <c r="B694" i="133"/>
  <c r="I693" i="133"/>
  <c r="H693" i="133"/>
  <c r="F693" i="133"/>
  <c r="D693" i="133"/>
  <c r="E693" i="133" s="1"/>
  <c r="B693" i="133"/>
  <c r="I692" i="133"/>
  <c r="H692" i="133"/>
  <c r="F692" i="133"/>
  <c r="D692" i="133"/>
  <c r="E692" i="133" s="1"/>
  <c r="B692" i="133"/>
  <c r="I691" i="133"/>
  <c r="H691" i="133"/>
  <c r="F691" i="133"/>
  <c r="D691" i="133"/>
  <c r="E691" i="133" s="1"/>
  <c r="B691" i="133"/>
  <c r="I690" i="133"/>
  <c r="H690" i="133"/>
  <c r="F690" i="133"/>
  <c r="D690" i="133"/>
  <c r="E690" i="133" s="1"/>
  <c r="B690" i="133"/>
  <c r="I689" i="133"/>
  <c r="H689" i="133"/>
  <c r="F689" i="133"/>
  <c r="D689" i="133"/>
  <c r="E689" i="133" s="1"/>
  <c r="B689" i="133"/>
  <c r="I688" i="133"/>
  <c r="H688" i="133"/>
  <c r="F688" i="133"/>
  <c r="D688" i="133"/>
  <c r="E688" i="133" s="1"/>
  <c r="B688" i="133"/>
  <c r="I687" i="133"/>
  <c r="H687" i="133"/>
  <c r="F687" i="133"/>
  <c r="D687" i="133"/>
  <c r="E687" i="133" s="1"/>
  <c r="B687" i="133"/>
  <c r="I686" i="133"/>
  <c r="H686" i="133"/>
  <c r="F686" i="133"/>
  <c r="D686" i="133"/>
  <c r="E686" i="133" s="1"/>
  <c r="B686" i="133"/>
  <c r="I685" i="133"/>
  <c r="H685" i="133"/>
  <c r="F685" i="133"/>
  <c r="D685" i="133"/>
  <c r="E685" i="133" s="1"/>
  <c r="B685" i="133"/>
  <c r="I684" i="133"/>
  <c r="H684" i="133"/>
  <c r="F684" i="133"/>
  <c r="D684" i="133"/>
  <c r="E684" i="133" s="1"/>
  <c r="B684" i="133"/>
  <c r="I683" i="133"/>
  <c r="H683" i="133"/>
  <c r="F683" i="133"/>
  <c r="D683" i="133"/>
  <c r="E683" i="133" s="1"/>
  <c r="B683" i="133"/>
  <c r="I682" i="133"/>
  <c r="H682" i="133"/>
  <c r="F682" i="133"/>
  <c r="D682" i="133"/>
  <c r="E682" i="133" s="1"/>
  <c r="B682" i="133"/>
  <c r="I681" i="133"/>
  <c r="H681" i="133"/>
  <c r="F681" i="133"/>
  <c r="D681" i="133"/>
  <c r="E681" i="133" s="1"/>
  <c r="B681" i="133"/>
  <c r="I680" i="133"/>
  <c r="H680" i="133"/>
  <c r="F680" i="133"/>
  <c r="D680" i="133"/>
  <c r="E680" i="133" s="1"/>
  <c r="B680" i="133"/>
  <c r="I679" i="133"/>
  <c r="H679" i="133"/>
  <c r="F679" i="133"/>
  <c r="D679" i="133"/>
  <c r="E679" i="133" s="1"/>
  <c r="B679" i="133"/>
  <c r="I678" i="133"/>
  <c r="H678" i="133"/>
  <c r="F678" i="133"/>
  <c r="D678" i="133"/>
  <c r="E678" i="133" s="1"/>
  <c r="B678" i="133"/>
  <c r="I677" i="133"/>
  <c r="H677" i="133"/>
  <c r="F677" i="133"/>
  <c r="D677" i="133"/>
  <c r="E677" i="133" s="1"/>
  <c r="B677" i="133"/>
  <c r="I676" i="133"/>
  <c r="H676" i="133"/>
  <c r="F676" i="133"/>
  <c r="D676" i="133"/>
  <c r="E676" i="133" s="1"/>
  <c r="B676" i="133"/>
  <c r="I675" i="133"/>
  <c r="H675" i="133"/>
  <c r="F675" i="133"/>
  <c r="D675" i="133"/>
  <c r="E675" i="133" s="1"/>
  <c r="B675" i="133"/>
  <c r="I674" i="133"/>
  <c r="H674" i="133"/>
  <c r="F674" i="133"/>
  <c r="D674" i="133"/>
  <c r="E674" i="133" s="1"/>
  <c r="B674" i="133"/>
  <c r="I673" i="133"/>
  <c r="H673" i="133"/>
  <c r="F673" i="133"/>
  <c r="D673" i="133"/>
  <c r="E673" i="133" s="1"/>
  <c r="B673" i="133"/>
  <c r="I672" i="133"/>
  <c r="H672" i="133"/>
  <c r="F672" i="133"/>
  <c r="D672" i="133"/>
  <c r="E672" i="133" s="1"/>
  <c r="B672" i="133"/>
  <c r="I671" i="133"/>
  <c r="H671" i="133"/>
  <c r="F671" i="133"/>
  <c r="D671" i="133"/>
  <c r="E671" i="133" s="1"/>
  <c r="B671" i="133"/>
  <c r="I670" i="133"/>
  <c r="H670" i="133"/>
  <c r="F670" i="133"/>
  <c r="D670" i="133"/>
  <c r="E670" i="133" s="1"/>
  <c r="B670" i="133"/>
  <c r="I669" i="133"/>
  <c r="H669" i="133"/>
  <c r="F669" i="133"/>
  <c r="D669" i="133"/>
  <c r="E669" i="133" s="1"/>
  <c r="B669" i="133"/>
  <c r="I668" i="133"/>
  <c r="H668" i="133"/>
  <c r="F668" i="133"/>
  <c r="D668" i="133"/>
  <c r="E668" i="133" s="1"/>
  <c r="B668" i="133"/>
  <c r="I667" i="133"/>
  <c r="H667" i="133"/>
  <c r="F667" i="133"/>
  <c r="D667" i="133"/>
  <c r="E667" i="133" s="1"/>
  <c r="B667" i="133"/>
  <c r="I666" i="133"/>
  <c r="H666" i="133"/>
  <c r="F666" i="133"/>
  <c r="D666" i="133"/>
  <c r="E666" i="133" s="1"/>
  <c r="B666" i="133"/>
  <c r="I665" i="133"/>
  <c r="H665" i="133"/>
  <c r="F665" i="133"/>
  <c r="D665" i="133"/>
  <c r="E665" i="133" s="1"/>
  <c r="B665" i="133"/>
  <c r="I664" i="133"/>
  <c r="H664" i="133"/>
  <c r="F664" i="133"/>
  <c r="D664" i="133"/>
  <c r="E664" i="133" s="1"/>
  <c r="B664" i="133"/>
  <c r="I663" i="133"/>
  <c r="H663" i="133"/>
  <c r="F663" i="133"/>
  <c r="D663" i="133"/>
  <c r="E663" i="133" s="1"/>
  <c r="B663" i="133"/>
  <c r="I662" i="133"/>
  <c r="H662" i="133"/>
  <c r="F662" i="133"/>
  <c r="D662" i="133"/>
  <c r="E662" i="133" s="1"/>
  <c r="B662" i="133"/>
  <c r="I661" i="133"/>
  <c r="H661" i="133"/>
  <c r="F661" i="133"/>
  <c r="D661" i="133"/>
  <c r="E661" i="133" s="1"/>
  <c r="B661" i="133"/>
  <c r="I660" i="133"/>
  <c r="H660" i="133"/>
  <c r="F660" i="133"/>
  <c r="D660" i="133"/>
  <c r="E660" i="133" s="1"/>
  <c r="B660" i="133"/>
  <c r="I659" i="133"/>
  <c r="H659" i="133"/>
  <c r="F659" i="133"/>
  <c r="D659" i="133"/>
  <c r="E659" i="133" s="1"/>
  <c r="B659" i="133"/>
  <c r="I658" i="133"/>
  <c r="H658" i="133"/>
  <c r="F658" i="133"/>
  <c r="D658" i="133"/>
  <c r="E658" i="133" s="1"/>
  <c r="B658" i="133"/>
  <c r="I657" i="133"/>
  <c r="H657" i="133"/>
  <c r="F657" i="133"/>
  <c r="D657" i="133"/>
  <c r="E657" i="133" s="1"/>
  <c r="B657" i="133"/>
  <c r="I656" i="133"/>
  <c r="H656" i="133"/>
  <c r="F656" i="133"/>
  <c r="D656" i="133"/>
  <c r="E656" i="133" s="1"/>
  <c r="B656" i="133"/>
  <c r="I655" i="133"/>
  <c r="H655" i="133"/>
  <c r="F655" i="133"/>
  <c r="D655" i="133"/>
  <c r="E655" i="133" s="1"/>
  <c r="B655" i="133"/>
  <c r="I654" i="133"/>
  <c r="H654" i="133"/>
  <c r="F654" i="133"/>
  <c r="D654" i="133"/>
  <c r="E654" i="133" s="1"/>
  <c r="B654" i="133"/>
  <c r="I653" i="133"/>
  <c r="H653" i="133"/>
  <c r="F653" i="133"/>
  <c r="D653" i="133"/>
  <c r="E653" i="133" s="1"/>
  <c r="B653" i="133"/>
  <c r="I652" i="133"/>
  <c r="H652" i="133"/>
  <c r="F652" i="133"/>
  <c r="D652" i="133"/>
  <c r="E652" i="133" s="1"/>
  <c r="B652" i="133"/>
  <c r="I651" i="133"/>
  <c r="H651" i="133"/>
  <c r="F651" i="133"/>
  <c r="D651" i="133"/>
  <c r="E651" i="133" s="1"/>
  <c r="B651" i="133"/>
  <c r="I650" i="133"/>
  <c r="H650" i="133"/>
  <c r="F650" i="133"/>
  <c r="D650" i="133"/>
  <c r="E650" i="133" s="1"/>
  <c r="B650" i="133"/>
  <c r="I649" i="133"/>
  <c r="H649" i="133"/>
  <c r="F649" i="133"/>
  <c r="D649" i="133"/>
  <c r="E649" i="133" s="1"/>
  <c r="B649" i="133"/>
  <c r="I648" i="133"/>
  <c r="H648" i="133"/>
  <c r="F648" i="133"/>
  <c r="D648" i="133"/>
  <c r="E648" i="133" s="1"/>
  <c r="B648" i="133"/>
  <c r="I647" i="133"/>
  <c r="H647" i="133"/>
  <c r="F647" i="133"/>
  <c r="D647" i="133"/>
  <c r="E647" i="133" s="1"/>
  <c r="B647" i="133"/>
  <c r="I646" i="133"/>
  <c r="H646" i="133"/>
  <c r="F646" i="133"/>
  <c r="D646" i="133"/>
  <c r="E646" i="133" s="1"/>
  <c r="B646" i="133"/>
  <c r="I645" i="133"/>
  <c r="H645" i="133"/>
  <c r="F645" i="133"/>
  <c r="D645" i="133"/>
  <c r="E645" i="133" s="1"/>
  <c r="B645" i="133"/>
  <c r="I644" i="133"/>
  <c r="H644" i="133"/>
  <c r="F644" i="133"/>
  <c r="D644" i="133"/>
  <c r="E644" i="133" s="1"/>
  <c r="B644" i="133"/>
  <c r="I643" i="133"/>
  <c r="H643" i="133"/>
  <c r="F643" i="133"/>
  <c r="D643" i="133"/>
  <c r="E643" i="133" s="1"/>
  <c r="B643" i="133"/>
  <c r="I642" i="133"/>
  <c r="H642" i="133"/>
  <c r="F642" i="133"/>
  <c r="D642" i="133"/>
  <c r="E642" i="133" s="1"/>
  <c r="B642" i="133"/>
  <c r="I641" i="133"/>
  <c r="H641" i="133"/>
  <c r="F641" i="133"/>
  <c r="D641" i="133"/>
  <c r="E641" i="133" s="1"/>
  <c r="B641" i="133"/>
  <c r="I640" i="133"/>
  <c r="H640" i="133"/>
  <c r="F640" i="133"/>
  <c r="D640" i="133"/>
  <c r="E640" i="133" s="1"/>
  <c r="B640" i="133"/>
  <c r="I639" i="133"/>
  <c r="H639" i="133"/>
  <c r="F639" i="133"/>
  <c r="D639" i="133"/>
  <c r="E639" i="133" s="1"/>
  <c r="B639" i="133"/>
  <c r="I638" i="133"/>
  <c r="H638" i="133"/>
  <c r="F638" i="133"/>
  <c r="D638" i="133"/>
  <c r="E638" i="133" s="1"/>
  <c r="B638" i="133"/>
  <c r="I637" i="133"/>
  <c r="H637" i="133"/>
  <c r="F637" i="133"/>
  <c r="D637" i="133"/>
  <c r="E637" i="133" s="1"/>
  <c r="B637" i="133"/>
  <c r="I636" i="133"/>
  <c r="H636" i="133"/>
  <c r="F636" i="133"/>
  <c r="D636" i="133"/>
  <c r="E636" i="133" s="1"/>
  <c r="B636" i="133"/>
  <c r="I635" i="133"/>
  <c r="H635" i="133"/>
  <c r="F635" i="133"/>
  <c r="D635" i="133"/>
  <c r="E635" i="133" s="1"/>
  <c r="B635" i="133"/>
  <c r="I634" i="133"/>
  <c r="H634" i="133"/>
  <c r="F634" i="133"/>
  <c r="D634" i="133"/>
  <c r="E634" i="133" s="1"/>
  <c r="B634" i="133"/>
  <c r="I633" i="133"/>
  <c r="H633" i="133"/>
  <c r="F633" i="133"/>
  <c r="D633" i="133"/>
  <c r="E633" i="133" s="1"/>
  <c r="B633" i="133"/>
  <c r="I632" i="133"/>
  <c r="H632" i="133"/>
  <c r="F632" i="133"/>
  <c r="D632" i="133"/>
  <c r="E632" i="133" s="1"/>
  <c r="B632" i="133"/>
  <c r="I631" i="133"/>
  <c r="H631" i="133"/>
  <c r="F631" i="133"/>
  <c r="D631" i="133"/>
  <c r="E631" i="133" s="1"/>
  <c r="B631" i="133"/>
  <c r="I630" i="133"/>
  <c r="H630" i="133"/>
  <c r="F630" i="133"/>
  <c r="D630" i="133"/>
  <c r="E630" i="133" s="1"/>
  <c r="B630" i="133"/>
  <c r="I629" i="133"/>
  <c r="H629" i="133"/>
  <c r="F629" i="133"/>
  <c r="D629" i="133"/>
  <c r="E629" i="133" s="1"/>
  <c r="B629" i="133"/>
  <c r="I628" i="133"/>
  <c r="H628" i="133"/>
  <c r="F628" i="133"/>
  <c r="D628" i="133"/>
  <c r="E628" i="133" s="1"/>
  <c r="B628" i="133"/>
  <c r="I627" i="133"/>
  <c r="H627" i="133"/>
  <c r="F627" i="133"/>
  <c r="D627" i="133"/>
  <c r="E627" i="133" s="1"/>
  <c r="B627" i="133"/>
  <c r="I626" i="133"/>
  <c r="H626" i="133"/>
  <c r="F626" i="133"/>
  <c r="D626" i="133"/>
  <c r="E626" i="133" s="1"/>
  <c r="B626" i="133"/>
  <c r="I625" i="133"/>
  <c r="H625" i="133"/>
  <c r="F625" i="133"/>
  <c r="D625" i="133"/>
  <c r="E625" i="133" s="1"/>
  <c r="B625" i="133"/>
  <c r="I624" i="133"/>
  <c r="H624" i="133"/>
  <c r="F624" i="133"/>
  <c r="D624" i="133"/>
  <c r="E624" i="133" s="1"/>
  <c r="B624" i="133"/>
  <c r="I623" i="133"/>
  <c r="H623" i="133"/>
  <c r="F623" i="133"/>
  <c r="D623" i="133"/>
  <c r="E623" i="133" s="1"/>
  <c r="B623" i="133"/>
  <c r="I622" i="133"/>
  <c r="H622" i="133"/>
  <c r="F622" i="133"/>
  <c r="D622" i="133"/>
  <c r="E622" i="133" s="1"/>
  <c r="B622" i="133"/>
  <c r="I621" i="133"/>
  <c r="H621" i="133"/>
  <c r="F621" i="133"/>
  <c r="D621" i="133"/>
  <c r="E621" i="133" s="1"/>
  <c r="B621" i="133"/>
  <c r="I620" i="133"/>
  <c r="H620" i="133"/>
  <c r="F620" i="133"/>
  <c r="D620" i="133"/>
  <c r="E620" i="133" s="1"/>
  <c r="B620" i="133"/>
  <c r="I619" i="133"/>
  <c r="H619" i="133"/>
  <c r="F619" i="133"/>
  <c r="D619" i="133"/>
  <c r="E619" i="133" s="1"/>
  <c r="B619" i="133"/>
  <c r="I618" i="133"/>
  <c r="H618" i="133"/>
  <c r="F618" i="133"/>
  <c r="D618" i="133"/>
  <c r="E618" i="133" s="1"/>
  <c r="B618" i="133"/>
  <c r="I617" i="133"/>
  <c r="H617" i="133"/>
  <c r="F617" i="133"/>
  <c r="D617" i="133"/>
  <c r="E617" i="133" s="1"/>
  <c r="B617" i="133"/>
  <c r="I616" i="133"/>
  <c r="H616" i="133"/>
  <c r="F616" i="133"/>
  <c r="D616" i="133"/>
  <c r="E616" i="133" s="1"/>
  <c r="B616" i="133"/>
  <c r="I615" i="133"/>
  <c r="H615" i="133"/>
  <c r="F615" i="133"/>
  <c r="D615" i="133"/>
  <c r="E615" i="133" s="1"/>
  <c r="B615" i="133"/>
  <c r="I614" i="133"/>
  <c r="H614" i="133"/>
  <c r="F614" i="133"/>
  <c r="D614" i="133"/>
  <c r="E614" i="133" s="1"/>
  <c r="B614" i="133"/>
  <c r="I613" i="133"/>
  <c r="H613" i="133"/>
  <c r="F613" i="133"/>
  <c r="D613" i="133"/>
  <c r="E613" i="133" s="1"/>
  <c r="B613" i="133"/>
  <c r="I612" i="133"/>
  <c r="H612" i="133"/>
  <c r="F612" i="133"/>
  <c r="D612" i="133"/>
  <c r="E612" i="133" s="1"/>
  <c r="B612" i="133"/>
  <c r="I611" i="133"/>
  <c r="H611" i="133"/>
  <c r="F611" i="133"/>
  <c r="D611" i="133"/>
  <c r="E611" i="133" s="1"/>
  <c r="B611" i="133"/>
  <c r="I610" i="133"/>
  <c r="H610" i="133"/>
  <c r="F610" i="133"/>
  <c r="D610" i="133"/>
  <c r="E610" i="133" s="1"/>
  <c r="B610" i="133"/>
  <c r="I609" i="133"/>
  <c r="H609" i="133"/>
  <c r="F609" i="133"/>
  <c r="D609" i="133"/>
  <c r="E609" i="133" s="1"/>
  <c r="B609" i="133"/>
  <c r="I608" i="133"/>
  <c r="H608" i="133"/>
  <c r="F608" i="133"/>
  <c r="D608" i="133"/>
  <c r="E608" i="133" s="1"/>
  <c r="B608" i="133"/>
  <c r="I607" i="133"/>
  <c r="H607" i="133"/>
  <c r="F607" i="133"/>
  <c r="D607" i="133"/>
  <c r="E607" i="133" s="1"/>
  <c r="B607" i="133"/>
  <c r="I606" i="133"/>
  <c r="H606" i="133"/>
  <c r="F606" i="133"/>
  <c r="D606" i="133"/>
  <c r="E606" i="133" s="1"/>
  <c r="B606" i="133"/>
  <c r="I605" i="133"/>
  <c r="H605" i="133"/>
  <c r="F605" i="133"/>
  <c r="D605" i="133"/>
  <c r="E605" i="133" s="1"/>
  <c r="B605" i="133"/>
  <c r="I604" i="133"/>
  <c r="H604" i="133"/>
  <c r="F604" i="133"/>
  <c r="D604" i="133"/>
  <c r="E604" i="133" s="1"/>
  <c r="B604" i="133"/>
  <c r="I603" i="133"/>
  <c r="H603" i="133"/>
  <c r="F603" i="133"/>
  <c r="D603" i="133"/>
  <c r="E603" i="133" s="1"/>
  <c r="B603" i="133"/>
  <c r="I602" i="133"/>
  <c r="H602" i="133"/>
  <c r="F602" i="133"/>
  <c r="D602" i="133"/>
  <c r="E602" i="133" s="1"/>
  <c r="B602" i="133"/>
  <c r="I601" i="133"/>
  <c r="H601" i="133"/>
  <c r="F601" i="133"/>
  <c r="D601" i="133"/>
  <c r="E601" i="133" s="1"/>
  <c r="B601" i="133"/>
  <c r="I600" i="133"/>
  <c r="H600" i="133"/>
  <c r="F600" i="133"/>
  <c r="D600" i="133"/>
  <c r="E600" i="133" s="1"/>
  <c r="B600" i="133"/>
  <c r="I599" i="133"/>
  <c r="H599" i="133"/>
  <c r="F599" i="133"/>
  <c r="D599" i="133"/>
  <c r="E599" i="133" s="1"/>
  <c r="B599" i="133"/>
  <c r="I598" i="133"/>
  <c r="H598" i="133"/>
  <c r="F598" i="133"/>
  <c r="D598" i="133"/>
  <c r="E598" i="133" s="1"/>
  <c r="B598" i="133"/>
  <c r="I597" i="133"/>
  <c r="H597" i="133"/>
  <c r="F597" i="133"/>
  <c r="D597" i="133"/>
  <c r="E597" i="133" s="1"/>
  <c r="B597" i="133"/>
  <c r="I596" i="133"/>
  <c r="H596" i="133"/>
  <c r="F596" i="133"/>
  <c r="D596" i="133"/>
  <c r="E596" i="133" s="1"/>
  <c r="B596" i="133"/>
  <c r="I595" i="133"/>
  <c r="H595" i="133"/>
  <c r="F595" i="133"/>
  <c r="D595" i="133"/>
  <c r="E595" i="133" s="1"/>
  <c r="B595" i="133"/>
  <c r="I594" i="133"/>
  <c r="H594" i="133"/>
  <c r="F594" i="133"/>
  <c r="D594" i="133"/>
  <c r="E594" i="133" s="1"/>
  <c r="B594" i="133"/>
  <c r="I593" i="133"/>
  <c r="H593" i="133"/>
  <c r="F593" i="133"/>
  <c r="D593" i="133"/>
  <c r="E593" i="133" s="1"/>
  <c r="B593" i="133"/>
  <c r="I592" i="133"/>
  <c r="H592" i="133"/>
  <c r="F592" i="133"/>
  <c r="D592" i="133"/>
  <c r="E592" i="133" s="1"/>
  <c r="B592" i="133"/>
  <c r="I591" i="133"/>
  <c r="H591" i="133"/>
  <c r="F591" i="133"/>
  <c r="D591" i="133"/>
  <c r="E591" i="133" s="1"/>
  <c r="B591" i="133"/>
  <c r="I590" i="133"/>
  <c r="H590" i="133"/>
  <c r="F590" i="133"/>
  <c r="D590" i="133"/>
  <c r="E590" i="133" s="1"/>
  <c r="B590" i="133"/>
  <c r="I589" i="133"/>
  <c r="H589" i="133"/>
  <c r="F589" i="133"/>
  <c r="D589" i="133"/>
  <c r="E589" i="133" s="1"/>
  <c r="B589" i="133"/>
  <c r="I588" i="133"/>
  <c r="H588" i="133"/>
  <c r="F588" i="133"/>
  <c r="D588" i="133"/>
  <c r="E588" i="133" s="1"/>
  <c r="B588" i="133"/>
  <c r="I587" i="133"/>
  <c r="H587" i="133"/>
  <c r="F587" i="133"/>
  <c r="D587" i="133"/>
  <c r="E587" i="133" s="1"/>
  <c r="B587" i="133"/>
  <c r="I586" i="133"/>
  <c r="H586" i="133"/>
  <c r="F586" i="133"/>
  <c r="D586" i="133"/>
  <c r="E586" i="133" s="1"/>
  <c r="B586" i="133"/>
  <c r="I585" i="133"/>
  <c r="H585" i="133"/>
  <c r="F585" i="133"/>
  <c r="D585" i="133"/>
  <c r="E585" i="133" s="1"/>
  <c r="B585" i="133"/>
  <c r="I584" i="133"/>
  <c r="H584" i="133"/>
  <c r="F584" i="133"/>
  <c r="D584" i="133"/>
  <c r="E584" i="133" s="1"/>
  <c r="B584" i="133"/>
  <c r="I583" i="133"/>
  <c r="H583" i="133"/>
  <c r="F583" i="133"/>
  <c r="D583" i="133"/>
  <c r="E583" i="133" s="1"/>
  <c r="B583" i="133"/>
  <c r="I582" i="133"/>
  <c r="H582" i="133"/>
  <c r="F582" i="133"/>
  <c r="D582" i="133"/>
  <c r="E582" i="133" s="1"/>
  <c r="B582" i="133"/>
  <c r="I581" i="133"/>
  <c r="H581" i="133"/>
  <c r="F581" i="133"/>
  <c r="D581" i="133"/>
  <c r="E581" i="133" s="1"/>
  <c r="B581" i="133"/>
  <c r="I580" i="133"/>
  <c r="H580" i="133"/>
  <c r="F580" i="133"/>
  <c r="D580" i="133"/>
  <c r="E580" i="133" s="1"/>
  <c r="B580" i="133"/>
  <c r="I579" i="133"/>
  <c r="H579" i="133"/>
  <c r="F579" i="133"/>
  <c r="D579" i="133"/>
  <c r="E579" i="133" s="1"/>
  <c r="B579" i="133"/>
  <c r="I578" i="133"/>
  <c r="H578" i="133"/>
  <c r="F578" i="133"/>
  <c r="D578" i="133"/>
  <c r="E578" i="133" s="1"/>
  <c r="B578" i="133"/>
  <c r="I577" i="133"/>
  <c r="H577" i="133"/>
  <c r="F577" i="133"/>
  <c r="D577" i="133"/>
  <c r="E577" i="133" s="1"/>
  <c r="B577" i="133"/>
  <c r="I576" i="133"/>
  <c r="H576" i="133"/>
  <c r="F576" i="133"/>
  <c r="D576" i="133"/>
  <c r="E576" i="133" s="1"/>
  <c r="B576" i="133"/>
  <c r="I575" i="133"/>
  <c r="H575" i="133"/>
  <c r="F575" i="133"/>
  <c r="D575" i="133"/>
  <c r="E575" i="133" s="1"/>
  <c r="B575" i="133"/>
  <c r="I574" i="133"/>
  <c r="H574" i="133"/>
  <c r="F574" i="133"/>
  <c r="D574" i="133"/>
  <c r="E574" i="133" s="1"/>
  <c r="B574" i="133"/>
  <c r="I573" i="133"/>
  <c r="H573" i="133"/>
  <c r="F573" i="133"/>
  <c r="D573" i="133"/>
  <c r="E573" i="133" s="1"/>
  <c r="B573" i="133"/>
  <c r="I572" i="133"/>
  <c r="H572" i="133"/>
  <c r="F572" i="133"/>
  <c r="D572" i="133"/>
  <c r="E572" i="133" s="1"/>
  <c r="B572" i="133"/>
  <c r="I571" i="133"/>
  <c r="H571" i="133"/>
  <c r="F571" i="133"/>
  <c r="D571" i="133"/>
  <c r="E571" i="133" s="1"/>
  <c r="B571" i="133"/>
  <c r="I570" i="133"/>
  <c r="H570" i="133"/>
  <c r="F570" i="133"/>
  <c r="D570" i="133"/>
  <c r="E570" i="133" s="1"/>
  <c r="B570" i="133"/>
  <c r="I569" i="133"/>
  <c r="H569" i="133"/>
  <c r="F569" i="133"/>
  <c r="D569" i="133"/>
  <c r="E569" i="133" s="1"/>
  <c r="B569" i="133"/>
  <c r="I568" i="133"/>
  <c r="H568" i="133"/>
  <c r="F568" i="133"/>
  <c r="D568" i="133"/>
  <c r="E568" i="133" s="1"/>
  <c r="B568" i="133"/>
  <c r="I567" i="133"/>
  <c r="H567" i="133"/>
  <c r="F567" i="133"/>
  <c r="D567" i="133"/>
  <c r="E567" i="133" s="1"/>
  <c r="B567" i="133"/>
  <c r="I566" i="133"/>
  <c r="H566" i="133"/>
  <c r="F566" i="133"/>
  <c r="D566" i="133"/>
  <c r="E566" i="133" s="1"/>
  <c r="B566" i="133"/>
  <c r="I565" i="133"/>
  <c r="H565" i="133"/>
  <c r="F565" i="133"/>
  <c r="D565" i="133"/>
  <c r="E565" i="133" s="1"/>
  <c r="B565" i="133"/>
  <c r="I564" i="133"/>
  <c r="H564" i="133"/>
  <c r="F564" i="133"/>
  <c r="D564" i="133"/>
  <c r="E564" i="133" s="1"/>
  <c r="B564" i="133"/>
  <c r="I563" i="133"/>
  <c r="H563" i="133"/>
  <c r="F563" i="133"/>
  <c r="D563" i="133"/>
  <c r="E563" i="133" s="1"/>
  <c r="B563" i="133"/>
  <c r="I562" i="133"/>
  <c r="H562" i="133"/>
  <c r="F562" i="133"/>
  <c r="D562" i="133"/>
  <c r="E562" i="133" s="1"/>
  <c r="B562" i="133"/>
  <c r="I561" i="133"/>
  <c r="H561" i="133"/>
  <c r="F561" i="133"/>
  <c r="D561" i="133"/>
  <c r="E561" i="133" s="1"/>
  <c r="B561" i="133"/>
  <c r="I560" i="133"/>
  <c r="H560" i="133"/>
  <c r="F560" i="133"/>
  <c r="D560" i="133"/>
  <c r="E560" i="133" s="1"/>
  <c r="B560" i="133"/>
  <c r="I559" i="133"/>
  <c r="H559" i="133"/>
  <c r="F559" i="133"/>
  <c r="D559" i="133"/>
  <c r="E559" i="133" s="1"/>
  <c r="B559" i="133"/>
  <c r="I558" i="133"/>
  <c r="H558" i="133"/>
  <c r="F558" i="133"/>
  <c r="D558" i="133"/>
  <c r="E558" i="133" s="1"/>
  <c r="B558" i="133"/>
  <c r="I557" i="133"/>
  <c r="H557" i="133"/>
  <c r="F557" i="133"/>
  <c r="D557" i="133"/>
  <c r="E557" i="133" s="1"/>
  <c r="B557" i="133"/>
  <c r="I556" i="133"/>
  <c r="H556" i="133"/>
  <c r="F556" i="133"/>
  <c r="D556" i="133"/>
  <c r="E556" i="133" s="1"/>
  <c r="B556" i="133"/>
  <c r="I555" i="133"/>
  <c r="H555" i="133"/>
  <c r="F555" i="133"/>
  <c r="D555" i="133"/>
  <c r="E555" i="133" s="1"/>
  <c r="B555" i="133"/>
  <c r="I554" i="133"/>
  <c r="H554" i="133"/>
  <c r="F554" i="133"/>
  <c r="D554" i="133"/>
  <c r="E554" i="133" s="1"/>
  <c r="B554" i="133"/>
  <c r="I553" i="133"/>
  <c r="H553" i="133"/>
  <c r="F553" i="133"/>
  <c r="D553" i="133"/>
  <c r="E553" i="133" s="1"/>
  <c r="B553" i="133"/>
  <c r="I552" i="133"/>
  <c r="H552" i="133"/>
  <c r="F552" i="133"/>
  <c r="D552" i="133"/>
  <c r="E552" i="133" s="1"/>
  <c r="B552" i="133"/>
  <c r="I551" i="133"/>
  <c r="H551" i="133"/>
  <c r="F551" i="133"/>
  <c r="D551" i="133"/>
  <c r="E551" i="133" s="1"/>
  <c r="B551" i="133"/>
  <c r="I550" i="133"/>
  <c r="H550" i="133"/>
  <c r="F550" i="133"/>
  <c r="D550" i="133"/>
  <c r="E550" i="133" s="1"/>
  <c r="B550" i="133"/>
  <c r="I549" i="133"/>
  <c r="H549" i="133"/>
  <c r="F549" i="133"/>
  <c r="D549" i="133"/>
  <c r="E549" i="133" s="1"/>
  <c r="B549" i="133"/>
  <c r="I548" i="133"/>
  <c r="H548" i="133"/>
  <c r="F548" i="133"/>
  <c r="D548" i="133"/>
  <c r="E548" i="133" s="1"/>
  <c r="B548" i="133"/>
  <c r="I547" i="133"/>
  <c r="H547" i="133"/>
  <c r="F547" i="133"/>
  <c r="D547" i="133"/>
  <c r="E547" i="133" s="1"/>
  <c r="B547" i="133"/>
  <c r="I546" i="133"/>
  <c r="H546" i="133"/>
  <c r="F546" i="133"/>
  <c r="D546" i="133"/>
  <c r="E546" i="133" s="1"/>
  <c r="B546" i="133"/>
  <c r="I545" i="133"/>
  <c r="H545" i="133"/>
  <c r="F545" i="133"/>
  <c r="D545" i="133"/>
  <c r="E545" i="133" s="1"/>
  <c r="B545" i="133"/>
  <c r="I544" i="133"/>
  <c r="H544" i="133"/>
  <c r="F544" i="133"/>
  <c r="D544" i="133"/>
  <c r="E544" i="133" s="1"/>
  <c r="B544" i="133"/>
  <c r="I543" i="133"/>
  <c r="H543" i="133"/>
  <c r="F543" i="133"/>
  <c r="D543" i="133"/>
  <c r="E543" i="133" s="1"/>
  <c r="B543" i="133"/>
  <c r="I542" i="133"/>
  <c r="H542" i="133"/>
  <c r="F542" i="133"/>
  <c r="D542" i="133"/>
  <c r="E542" i="133" s="1"/>
  <c r="B542" i="133"/>
  <c r="I541" i="133"/>
  <c r="H541" i="133"/>
  <c r="F541" i="133"/>
  <c r="D541" i="133"/>
  <c r="E541" i="133" s="1"/>
  <c r="B541" i="133"/>
  <c r="I540" i="133"/>
  <c r="H540" i="133"/>
  <c r="F540" i="133"/>
  <c r="D540" i="133"/>
  <c r="E540" i="133" s="1"/>
  <c r="B540" i="133"/>
  <c r="I539" i="133"/>
  <c r="H539" i="133"/>
  <c r="F539" i="133"/>
  <c r="D539" i="133"/>
  <c r="E539" i="133" s="1"/>
  <c r="B539" i="133"/>
  <c r="I538" i="133"/>
  <c r="H538" i="133"/>
  <c r="F538" i="133"/>
  <c r="D538" i="133"/>
  <c r="E538" i="133" s="1"/>
  <c r="B538" i="133"/>
  <c r="I537" i="133"/>
  <c r="H537" i="133"/>
  <c r="F537" i="133"/>
  <c r="D537" i="133"/>
  <c r="E537" i="133" s="1"/>
  <c r="B537" i="133"/>
  <c r="I536" i="133"/>
  <c r="H536" i="133"/>
  <c r="F536" i="133"/>
  <c r="D536" i="133"/>
  <c r="E536" i="133" s="1"/>
  <c r="B536" i="133"/>
  <c r="I535" i="133"/>
  <c r="H535" i="133"/>
  <c r="F535" i="133"/>
  <c r="D535" i="133"/>
  <c r="E535" i="133" s="1"/>
  <c r="B535" i="133"/>
  <c r="I534" i="133"/>
  <c r="H534" i="133"/>
  <c r="F534" i="133"/>
  <c r="D534" i="133"/>
  <c r="E534" i="133" s="1"/>
  <c r="B534" i="133"/>
  <c r="I533" i="133"/>
  <c r="H533" i="133"/>
  <c r="F533" i="133"/>
  <c r="D533" i="133"/>
  <c r="E533" i="133" s="1"/>
  <c r="B533" i="133"/>
  <c r="I532" i="133"/>
  <c r="H532" i="133"/>
  <c r="F532" i="133"/>
  <c r="D532" i="133"/>
  <c r="E532" i="133" s="1"/>
  <c r="B532" i="133"/>
  <c r="I531" i="133"/>
  <c r="H531" i="133"/>
  <c r="F531" i="133"/>
  <c r="D531" i="133"/>
  <c r="E531" i="133" s="1"/>
  <c r="B531" i="133"/>
  <c r="I530" i="133"/>
  <c r="H530" i="133"/>
  <c r="F530" i="133"/>
  <c r="D530" i="133"/>
  <c r="E530" i="133" s="1"/>
  <c r="B530" i="133"/>
  <c r="I529" i="133"/>
  <c r="H529" i="133"/>
  <c r="F529" i="133"/>
  <c r="D529" i="133"/>
  <c r="E529" i="133" s="1"/>
  <c r="B529" i="133"/>
  <c r="I528" i="133"/>
  <c r="H528" i="133"/>
  <c r="F528" i="133"/>
  <c r="D528" i="133"/>
  <c r="E528" i="133" s="1"/>
  <c r="B528" i="133"/>
  <c r="I527" i="133"/>
  <c r="H527" i="133"/>
  <c r="F527" i="133"/>
  <c r="D527" i="133"/>
  <c r="E527" i="133" s="1"/>
  <c r="B527" i="133"/>
  <c r="I526" i="133"/>
  <c r="H526" i="133"/>
  <c r="F526" i="133"/>
  <c r="D526" i="133"/>
  <c r="E526" i="133" s="1"/>
  <c r="B526" i="133"/>
  <c r="I525" i="133"/>
  <c r="H525" i="133"/>
  <c r="F525" i="133"/>
  <c r="D525" i="133"/>
  <c r="E525" i="133" s="1"/>
  <c r="B525" i="133"/>
  <c r="I524" i="133"/>
  <c r="H524" i="133"/>
  <c r="F524" i="133"/>
  <c r="D524" i="133"/>
  <c r="E524" i="133" s="1"/>
  <c r="B524" i="133"/>
  <c r="I523" i="133"/>
  <c r="H523" i="133"/>
  <c r="F523" i="133"/>
  <c r="D523" i="133"/>
  <c r="E523" i="133" s="1"/>
  <c r="B523" i="133"/>
  <c r="I522" i="133"/>
  <c r="H522" i="133"/>
  <c r="F522" i="133"/>
  <c r="D522" i="133"/>
  <c r="E522" i="133" s="1"/>
  <c r="B522" i="133"/>
  <c r="I521" i="133"/>
  <c r="H521" i="133"/>
  <c r="F521" i="133"/>
  <c r="D521" i="133"/>
  <c r="E521" i="133" s="1"/>
  <c r="B521" i="133"/>
  <c r="I520" i="133"/>
  <c r="H520" i="133"/>
  <c r="F520" i="133"/>
  <c r="D520" i="133"/>
  <c r="E520" i="133" s="1"/>
  <c r="B520" i="133"/>
  <c r="I519" i="133"/>
  <c r="H519" i="133"/>
  <c r="F519" i="133"/>
  <c r="D519" i="133"/>
  <c r="E519" i="133" s="1"/>
  <c r="B519" i="133"/>
  <c r="I518" i="133"/>
  <c r="H518" i="133"/>
  <c r="F518" i="133"/>
  <c r="D518" i="133"/>
  <c r="E518" i="133" s="1"/>
  <c r="B518" i="133"/>
  <c r="I517" i="133"/>
  <c r="H517" i="133"/>
  <c r="F517" i="133"/>
  <c r="D517" i="133"/>
  <c r="E517" i="133" s="1"/>
  <c r="B517" i="133"/>
  <c r="I516" i="133"/>
  <c r="H516" i="133"/>
  <c r="F516" i="133"/>
  <c r="D516" i="133"/>
  <c r="E516" i="133" s="1"/>
  <c r="B516" i="133"/>
  <c r="I515" i="133"/>
  <c r="H515" i="133"/>
  <c r="F515" i="133"/>
  <c r="D515" i="133"/>
  <c r="E515" i="133" s="1"/>
  <c r="B515" i="133"/>
  <c r="I514" i="133"/>
  <c r="H514" i="133"/>
  <c r="F514" i="133"/>
  <c r="D514" i="133"/>
  <c r="E514" i="133" s="1"/>
  <c r="B514" i="133"/>
  <c r="I513" i="133"/>
  <c r="H513" i="133"/>
  <c r="F513" i="133"/>
  <c r="D513" i="133"/>
  <c r="E513" i="133" s="1"/>
  <c r="B513" i="133"/>
  <c r="I512" i="133"/>
  <c r="H512" i="133"/>
  <c r="F512" i="133"/>
  <c r="D512" i="133"/>
  <c r="E512" i="133" s="1"/>
  <c r="B512" i="133"/>
  <c r="I511" i="133"/>
  <c r="H511" i="133"/>
  <c r="F511" i="133"/>
  <c r="D511" i="133"/>
  <c r="E511" i="133" s="1"/>
  <c r="B511" i="133"/>
  <c r="I510" i="133"/>
  <c r="H510" i="133"/>
  <c r="F510" i="133"/>
  <c r="D510" i="133"/>
  <c r="E510" i="133" s="1"/>
  <c r="B510" i="133"/>
  <c r="I509" i="133"/>
  <c r="H509" i="133"/>
  <c r="F509" i="133"/>
  <c r="D509" i="133"/>
  <c r="E509" i="133" s="1"/>
  <c r="B509" i="133"/>
  <c r="I508" i="133"/>
  <c r="H508" i="133"/>
  <c r="F508" i="133"/>
  <c r="D508" i="133"/>
  <c r="E508" i="133" s="1"/>
  <c r="B508" i="133"/>
  <c r="I507" i="133"/>
  <c r="H507" i="133"/>
  <c r="F507" i="133"/>
  <c r="D507" i="133"/>
  <c r="E507" i="133" s="1"/>
  <c r="B507" i="133"/>
  <c r="I506" i="133"/>
  <c r="H506" i="133"/>
  <c r="F506" i="133"/>
  <c r="D506" i="133"/>
  <c r="E506" i="133" s="1"/>
  <c r="B506" i="133"/>
  <c r="I505" i="133"/>
  <c r="H505" i="133"/>
  <c r="F505" i="133"/>
  <c r="D505" i="133"/>
  <c r="E505" i="133" s="1"/>
  <c r="B505" i="133"/>
  <c r="I504" i="133"/>
  <c r="H504" i="133"/>
  <c r="F504" i="133"/>
  <c r="D504" i="133"/>
  <c r="E504" i="133" s="1"/>
  <c r="B504" i="133"/>
  <c r="I503" i="133"/>
  <c r="H503" i="133"/>
  <c r="F503" i="133"/>
  <c r="D503" i="133"/>
  <c r="E503" i="133" s="1"/>
  <c r="B503" i="133"/>
  <c r="I502" i="133"/>
  <c r="H502" i="133"/>
  <c r="F502" i="133"/>
  <c r="D502" i="133"/>
  <c r="E502" i="133" s="1"/>
  <c r="B502" i="133"/>
  <c r="I501" i="133"/>
  <c r="H501" i="133"/>
  <c r="F501" i="133"/>
  <c r="D501" i="133"/>
  <c r="E501" i="133" s="1"/>
  <c r="B501" i="133"/>
  <c r="I500" i="133"/>
  <c r="H500" i="133"/>
  <c r="F500" i="133"/>
  <c r="D500" i="133"/>
  <c r="E500" i="133" s="1"/>
  <c r="B500" i="133"/>
  <c r="I499" i="133"/>
  <c r="H499" i="133"/>
  <c r="F499" i="133"/>
  <c r="D499" i="133"/>
  <c r="E499" i="133" s="1"/>
  <c r="B499" i="133"/>
  <c r="I498" i="133"/>
  <c r="H498" i="133"/>
  <c r="F498" i="133"/>
  <c r="D498" i="133"/>
  <c r="E498" i="133" s="1"/>
  <c r="B498" i="133"/>
  <c r="I497" i="133"/>
  <c r="H497" i="133"/>
  <c r="F497" i="133"/>
  <c r="D497" i="133"/>
  <c r="E497" i="133" s="1"/>
  <c r="B497" i="133"/>
  <c r="I496" i="133"/>
  <c r="H496" i="133"/>
  <c r="F496" i="133"/>
  <c r="D496" i="133"/>
  <c r="E496" i="133" s="1"/>
  <c r="B496" i="133"/>
  <c r="I495" i="133"/>
  <c r="H495" i="133"/>
  <c r="F495" i="133"/>
  <c r="D495" i="133"/>
  <c r="E495" i="133" s="1"/>
  <c r="B495" i="133"/>
  <c r="I494" i="133"/>
  <c r="H494" i="133"/>
  <c r="F494" i="133"/>
  <c r="D494" i="133"/>
  <c r="E494" i="133" s="1"/>
  <c r="B494" i="133"/>
  <c r="I493" i="133"/>
  <c r="H493" i="133"/>
  <c r="F493" i="133"/>
  <c r="D493" i="133"/>
  <c r="E493" i="133" s="1"/>
  <c r="B493" i="133"/>
  <c r="I492" i="133"/>
  <c r="H492" i="133"/>
  <c r="F492" i="133"/>
  <c r="D492" i="133"/>
  <c r="E492" i="133" s="1"/>
  <c r="B492" i="133"/>
  <c r="I491" i="133"/>
  <c r="H491" i="133"/>
  <c r="F491" i="133"/>
  <c r="D491" i="133"/>
  <c r="E491" i="133" s="1"/>
  <c r="B491" i="133"/>
  <c r="I490" i="133"/>
  <c r="H490" i="133"/>
  <c r="F490" i="133"/>
  <c r="D490" i="133"/>
  <c r="E490" i="133" s="1"/>
  <c r="B490" i="133"/>
  <c r="I489" i="133"/>
  <c r="H489" i="133"/>
  <c r="F489" i="133"/>
  <c r="D489" i="133"/>
  <c r="E489" i="133" s="1"/>
  <c r="B489" i="133"/>
  <c r="I488" i="133"/>
  <c r="H488" i="133"/>
  <c r="F488" i="133"/>
  <c r="D488" i="133"/>
  <c r="E488" i="133" s="1"/>
  <c r="B488" i="133"/>
  <c r="I487" i="133"/>
  <c r="H487" i="133"/>
  <c r="F487" i="133"/>
  <c r="D487" i="133"/>
  <c r="E487" i="133" s="1"/>
  <c r="B487" i="133"/>
  <c r="I486" i="133"/>
  <c r="H486" i="133"/>
  <c r="F486" i="133"/>
  <c r="D486" i="133"/>
  <c r="E486" i="133" s="1"/>
  <c r="B486" i="133"/>
  <c r="I485" i="133"/>
  <c r="H485" i="133"/>
  <c r="F485" i="133"/>
  <c r="D485" i="133"/>
  <c r="E485" i="133" s="1"/>
  <c r="B485" i="133"/>
  <c r="I484" i="133"/>
  <c r="H484" i="133"/>
  <c r="F484" i="133"/>
  <c r="D484" i="133"/>
  <c r="E484" i="133" s="1"/>
  <c r="B484" i="133"/>
  <c r="I483" i="133"/>
  <c r="H483" i="133"/>
  <c r="F483" i="133"/>
  <c r="D483" i="133"/>
  <c r="E483" i="133" s="1"/>
  <c r="B483" i="133"/>
  <c r="I482" i="133"/>
  <c r="H482" i="133"/>
  <c r="F482" i="133"/>
  <c r="D482" i="133"/>
  <c r="E482" i="133" s="1"/>
  <c r="B482" i="133"/>
  <c r="I481" i="133"/>
  <c r="H481" i="133"/>
  <c r="F481" i="133"/>
  <c r="D481" i="133"/>
  <c r="E481" i="133" s="1"/>
  <c r="B481" i="133"/>
  <c r="I480" i="133"/>
  <c r="H480" i="133"/>
  <c r="F480" i="133"/>
  <c r="D480" i="133"/>
  <c r="E480" i="133" s="1"/>
  <c r="B480" i="133"/>
  <c r="I479" i="133"/>
  <c r="H479" i="133"/>
  <c r="F479" i="133"/>
  <c r="D479" i="133"/>
  <c r="E479" i="133" s="1"/>
  <c r="B479" i="133"/>
  <c r="I478" i="133"/>
  <c r="H478" i="133"/>
  <c r="F478" i="133"/>
  <c r="D478" i="133"/>
  <c r="E478" i="133" s="1"/>
  <c r="B478" i="133"/>
  <c r="I477" i="133"/>
  <c r="H477" i="133"/>
  <c r="F477" i="133"/>
  <c r="D477" i="133"/>
  <c r="E477" i="133" s="1"/>
  <c r="B477" i="133"/>
  <c r="I476" i="133"/>
  <c r="H476" i="133"/>
  <c r="F476" i="133"/>
  <c r="D476" i="133"/>
  <c r="E476" i="133" s="1"/>
  <c r="B476" i="133"/>
  <c r="I475" i="133"/>
  <c r="H475" i="133"/>
  <c r="F475" i="133"/>
  <c r="D475" i="133"/>
  <c r="E475" i="133" s="1"/>
  <c r="B475" i="133"/>
  <c r="I474" i="133"/>
  <c r="H474" i="133"/>
  <c r="F474" i="133"/>
  <c r="D474" i="133"/>
  <c r="E474" i="133" s="1"/>
  <c r="B474" i="133"/>
  <c r="I473" i="133"/>
  <c r="H473" i="133"/>
  <c r="F473" i="133"/>
  <c r="D473" i="133"/>
  <c r="E473" i="133" s="1"/>
  <c r="B473" i="133"/>
  <c r="I472" i="133"/>
  <c r="H472" i="133"/>
  <c r="F472" i="133"/>
  <c r="D472" i="133"/>
  <c r="E472" i="133" s="1"/>
  <c r="B472" i="133"/>
  <c r="I471" i="133"/>
  <c r="H471" i="133"/>
  <c r="F471" i="133"/>
  <c r="D471" i="133"/>
  <c r="E471" i="133" s="1"/>
  <c r="B471" i="133"/>
  <c r="I470" i="133"/>
  <c r="H470" i="133"/>
  <c r="F470" i="133"/>
  <c r="D470" i="133"/>
  <c r="E470" i="133" s="1"/>
  <c r="B470" i="133"/>
  <c r="I469" i="133"/>
  <c r="H469" i="133"/>
  <c r="F469" i="133"/>
  <c r="D469" i="133"/>
  <c r="E469" i="133" s="1"/>
  <c r="B469" i="133"/>
  <c r="I468" i="133"/>
  <c r="H468" i="133"/>
  <c r="F468" i="133"/>
  <c r="D468" i="133"/>
  <c r="E468" i="133" s="1"/>
  <c r="B468" i="133"/>
  <c r="I467" i="133"/>
  <c r="H467" i="133"/>
  <c r="F467" i="133"/>
  <c r="D467" i="133"/>
  <c r="E467" i="133" s="1"/>
  <c r="B467" i="133"/>
  <c r="I466" i="133"/>
  <c r="H466" i="133"/>
  <c r="F466" i="133"/>
  <c r="D466" i="133"/>
  <c r="E466" i="133" s="1"/>
  <c r="B466" i="133"/>
  <c r="I465" i="133"/>
  <c r="H465" i="133"/>
  <c r="F465" i="133"/>
  <c r="D465" i="133"/>
  <c r="E465" i="133" s="1"/>
  <c r="B465" i="133"/>
  <c r="I464" i="133"/>
  <c r="H464" i="133"/>
  <c r="F464" i="133"/>
  <c r="D464" i="133"/>
  <c r="E464" i="133" s="1"/>
  <c r="B464" i="133"/>
  <c r="I463" i="133"/>
  <c r="H463" i="133"/>
  <c r="F463" i="133"/>
  <c r="D463" i="133"/>
  <c r="E463" i="133" s="1"/>
  <c r="B463" i="133"/>
  <c r="I462" i="133"/>
  <c r="H462" i="133"/>
  <c r="F462" i="133"/>
  <c r="D462" i="133"/>
  <c r="E462" i="133" s="1"/>
  <c r="B462" i="133"/>
  <c r="I461" i="133"/>
  <c r="H461" i="133"/>
  <c r="F461" i="133"/>
  <c r="D461" i="133"/>
  <c r="E461" i="133" s="1"/>
  <c r="B461" i="133"/>
  <c r="I460" i="133"/>
  <c r="H460" i="133"/>
  <c r="F460" i="133"/>
  <c r="D460" i="133"/>
  <c r="E460" i="133" s="1"/>
  <c r="B460" i="133"/>
  <c r="I459" i="133"/>
  <c r="H459" i="133"/>
  <c r="F459" i="133"/>
  <c r="D459" i="133"/>
  <c r="E459" i="133" s="1"/>
  <c r="B459" i="133"/>
  <c r="I458" i="133"/>
  <c r="H458" i="133"/>
  <c r="F458" i="133"/>
  <c r="D458" i="133"/>
  <c r="E458" i="133" s="1"/>
  <c r="B458" i="133"/>
  <c r="I457" i="133"/>
  <c r="H457" i="133"/>
  <c r="F457" i="133"/>
  <c r="D457" i="133"/>
  <c r="E457" i="133" s="1"/>
  <c r="B457" i="133"/>
  <c r="I456" i="133"/>
  <c r="H456" i="133"/>
  <c r="F456" i="133"/>
  <c r="D456" i="133"/>
  <c r="E456" i="133" s="1"/>
  <c r="B456" i="133"/>
  <c r="I455" i="133"/>
  <c r="H455" i="133"/>
  <c r="F455" i="133"/>
  <c r="D455" i="133"/>
  <c r="E455" i="133" s="1"/>
  <c r="B455" i="133"/>
  <c r="I454" i="133"/>
  <c r="H454" i="133"/>
  <c r="F454" i="133"/>
  <c r="D454" i="133"/>
  <c r="E454" i="133" s="1"/>
  <c r="B454" i="133"/>
  <c r="I453" i="133"/>
  <c r="H453" i="133"/>
  <c r="F453" i="133"/>
  <c r="D453" i="133"/>
  <c r="E453" i="133" s="1"/>
  <c r="B453" i="133"/>
  <c r="I452" i="133"/>
  <c r="H452" i="133"/>
  <c r="F452" i="133"/>
  <c r="D452" i="133"/>
  <c r="E452" i="133" s="1"/>
  <c r="B452" i="133"/>
  <c r="I451" i="133"/>
  <c r="H451" i="133"/>
  <c r="F451" i="133"/>
  <c r="D451" i="133"/>
  <c r="E451" i="133" s="1"/>
  <c r="B451" i="133"/>
  <c r="I450" i="133"/>
  <c r="H450" i="133"/>
  <c r="F450" i="133"/>
  <c r="D450" i="133"/>
  <c r="E450" i="133" s="1"/>
  <c r="B450" i="133"/>
  <c r="I449" i="133"/>
  <c r="H449" i="133"/>
  <c r="F449" i="133"/>
  <c r="D449" i="133"/>
  <c r="E449" i="133" s="1"/>
  <c r="B449" i="133"/>
  <c r="I448" i="133"/>
  <c r="H448" i="133"/>
  <c r="F448" i="133"/>
  <c r="D448" i="133"/>
  <c r="E448" i="133" s="1"/>
  <c r="B448" i="133"/>
  <c r="I447" i="133"/>
  <c r="H447" i="133"/>
  <c r="F447" i="133"/>
  <c r="D447" i="133"/>
  <c r="E447" i="133" s="1"/>
  <c r="B447" i="133"/>
  <c r="I446" i="133"/>
  <c r="H446" i="133"/>
  <c r="F446" i="133"/>
  <c r="D446" i="133"/>
  <c r="E446" i="133" s="1"/>
  <c r="B446" i="133"/>
  <c r="I445" i="133"/>
  <c r="H445" i="133"/>
  <c r="F445" i="133"/>
  <c r="D445" i="133"/>
  <c r="E445" i="133" s="1"/>
  <c r="B445" i="133"/>
  <c r="I444" i="133"/>
  <c r="H444" i="133"/>
  <c r="F444" i="133"/>
  <c r="D444" i="133"/>
  <c r="E444" i="133" s="1"/>
  <c r="B444" i="133"/>
  <c r="I443" i="133"/>
  <c r="H443" i="133"/>
  <c r="F443" i="133"/>
  <c r="D443" i="133"/>
  <c r="E443" i="133" s="1"/>
  <c r="B443" i="133"/>
  <c r="I442" i="133"/>
  <c r="H442" i="133"/>
  <c r="F442" i="133"/>
  <c r="D442" i="133"/>
  <c r="E442" i="133" s="1"/>
  <c r="B442" i="133"/>
  <c r="I441" i="133"/>
  <c r="H441" i="133"/>
  <c r="F441" i="133"/>
  <c r="D441" i="133"/>
  <c r="E441" i="133" s="1"/>
  <c r="B441" i="133"/>
  <c r="I440" i="133"/>
  <c r="H440" i="133"/>
  <c r="F440" i="133"/>
  <c r="D440" i="133"/>
  <c r="E440" i="133" s="1"/>
  <c r="B440" i="133"/>
  <c r="I439" i="133"/>
  <c r="H439" i="133"/>
  <c r="F439" i="133"/>
  <c r="D439" i="133"/>
  <c r="E439" i="133" s="1"/>
  <c r="B439" i="133"/>
  <c r="I438" i="133"/>
  <c r="H438" i="133"/>
  <c r="F438" i="133"/>
  <c r="D438" i="133"/>
  <c r="E438" i="133" s="1"/>
  <c r="B438" i="133"/>
  <c r="I437" i="133"/>
  <c r="H437" i="133"/>
  <c r="F437" i="133"/>
  <c r="D437" i="133"/>
  <c r="E437" i="133" s="1"/>
  <c r="B437" i="133"/>
  <c r="I436" i="133"/>
  <c r="H436" i="133"/>
  <c r="F436" i="133"/>
  <c r="D436" i="133"/>
  <c r="E436" i="133" s="1"/>
  <c r="B436" i="133"/>
  <c r="I435" i="133"/>
  <c r="H435" i="133"/>
  <c r="F435" i="133"/>
  <c r="D435" i="133"/>
  <c r="E435" i="133" s="1"/>
  <c r="B435" i="133"/>
  <c r="I434" i="133"/>
  <c r="H434" i="133"/>
  <c r="F434" i="133"/>
  <c r="D434" i="133"/>
  <c r="E434" i="133" s="1"/>
  <c r="B434" i="133"/>
  <c r="I433" i="133"/>
  <c r="H433" i="133"/>
  <c r="F433" i="133"/>
  <c r="D433" i="133"/>
  <c r="E433" i="133" s="1"/>
  <c r="B433" i="133"/>
  <c r="I432" i="133"/>
  <c r="H432" i="133"/>
  <c r="F432" i="133"/>
  <c r="D432" i="133"/>
  <c r="E432" i="133" s="1"/>
  <c r="B432" i="133"/>
  <c r="I431" i="133"/>
  <c r="H431" i="133"/>
  <c r="F431" i="133"/>
  <c r="D431" i="133"/>
  <c r="E431" i="133" s="1"/>
  <c r="B431" i="133"/>
  <c r="I430" i="133"/>
  <c r="H430" i="133"/>
  <c r="F430" i="133"/>
  <c r="D430" i="133"/>
  <c r="E430" i="133" s="1"/>
  <c r="B430" i="133"/>
  <c r="I429" i="133"/>
  <c r="H429" i="133"/>
  <c r="F429" i="133"/>
  <c r="D429" i="133"/>
  <c r="E429" i="133" s="1"/>
  <c r="B429" i="133"/>
  <c r="I428" i="133"/>
  <c r="H428" i="133"/>
  <c r="F428" i="133"/>
  <c r="D428" i="133"/>
  <c r="E428" i="133" s="1"/>
  <c r="B428" i="133"/>
  <c r="I427" i="133"/>
  <c r="H427" i="133"/>
  <c r="F427" i="133"/>
  <c r="D427" i="133"/>
  <c r="E427" i="133" s="1"/>
  <c r="B427" i="133"/>
  <c r="I426" i="133"/>
  <c r="H426" i="133"/>
  <c r="F426" i="133"/>
  <c r="D426" i="133"/>
  <c r="E426" i="133" s="1"/>
  <c r="B426" i="133"/>
  <c r="I425" i="133"/>
  <c r="H425" i="133"/>
  <c r="F425" i="133"/>
  <c r="D425" i="133"/>
  <c r="E425" i="133" s="1"/>
  <c r="B425" i="133"/>
  <c r="I424" i="133"/>
  <c r="H424" i="133"/>
  <c r="F424" i="133"/>
  <c r="D424" i="133"/>
  <c r="E424" i="133" s="1"/>
  <c r="B424" i="133"/>
  <c r="I423" i="133"/>
  <c r="H423" i="133"/>
  <c r="F423" i="133"/>
  <c r="D423" i="133"/>
  <c r="E423" i="133" s="1"/>
  <c r="B423" i="133"/>
  <c r="I422" i="133"/>
  <c r="H422" i="133"/>
  <c r="F422" i="133"/>
  <c r="D422" i="133"/>
  <c r="E422" i="133" s="1"/>
  <c r="B422" i="133"/>
  <c r="I421" i="133"/>
  <c r="H421" i="133"/>
  <c r="F421" i="133"/>
  <c r="D421" i="133"/>
  <c r="E421" i="133" s="1"/>
  <c r="B421" i="133"/>
  <c r="I420" i="133"/>
  <c r="H420" i="133"/>
  <c r="F420" i="133"/>
  <c r="D420" i="133"/>
  <c r="E420" i="133" s="1"/>
  <c r="B420" i="133"/>
  <c r="I419" i="133"/>
  <c r="H419" i="133"/>
  <c r="F419" i="133"/>
  <c r="D419" i="133"/>
  <c r="E419" i="133" s="1"/>
  <c r="B419" i="133"/>
  <c r="I418" i="133"/>
  <c r="H418" i="133"/>
  <c r="F418" i="133"/>
  <c r="D418" i="133"/>
  <c r="E418" i="133" s="1"/>
  <c r="B418" i="133"/>
  <c r="I417" i="133"/>
  <c r="H417" i="133"/>
  <c r="F417" i="133"/>
  <c r="D417" i="133"/>
  <c r="E417" i="133" s="1"/>
  <c r="B417" i="133"/>
  <c r="I416" i="133"/>
  <c r="H416" i="133"/>
  <c r="F416" i="133"/>
  <c r="D416" i="133"/>
  <c r="E416" i="133" s="1"/>
  <c r="B416" i="133"/>
  <c r="I415" i="133"/>
  <c r="H415" i="133"/>
  <c r="F415" i="133"/>
  <c r="D415" i="133"/>
  <c r="E415" i="133" s="1"/>
  <c r="B415" i="133"/>
  <c r="I414" i="133"/>
  <c r="H414" i="133"/>
  <c r="F414" i="133"/>
  <c r="D414" i="133"/>
  <c r="E414" i="133" s="1"/>
  <c r="B414" i="133"/>
  <c r="I413" i="133"/>
  <c r="H413" i="133"/>
  <c r="F413" i="133"/>
  <c r="D413" i="133"/>
  <c r="E413" i="133" s="1"/>
  <c r="B413" i="133"/>
  <c r="I412" i="133"/>
  <c r="H412" i="133"/>
  <c r="F412" i="133"/>
  <c r="D412" i="133"/>
  <c r="E412" i="133" s="1"/>
  <c r="B412" i="133"/>
  <c r="I411" i="133"/>
  <c r="H411" i="133"/>
  <c r="F411" i="133"/>
  <c r="D411" i="133"/>
  <c r="E411" i="133" s="1"/>
  <c r="B411" i="133"/>
  <c r="I410" i="133"/>
  <c r="H410" i="133"/>
  <c r="F410" i="133"/>
  <c r="D410" i="133"/>
  <c r="E410" i="133" s="1"/>
  <c r="B410" i="133"/>
  <c r="I409" i="133"/>
  <c r="H409" i="133"/>
  <c r="F409" i="133"/>
  <c r="D409" i="133"/>
  <c r="E409" i="133" s="1"/>
  <c r="B409" i="133"/>
  <c r="I408" i="133"/>
  <c r="H408" i="133"/>
  <c r="F408" i="133"/>
  <c r="D408" i="133"/>
  <c r="E408" i="133" s="1"/>
  <c r="B408" i="133"/>
  <c r="I407" i="133"/>
  <c r="H407" i="133"/>
  <c r="F407" i="133"/>
  <c r="D407" i="133"/>
  <c r="E407" i="133" s="1"/>
  <c r="B407" i="133"/>
  <c r="I406" i="133"/>
  <c r="H406" i="133"/>
  <c r="F406" i="133"/>
  <c r="D406" i="133"/>
  <c r="E406" i="133" s="1"/>
  <c r="B406" i="133"/>
  <c r="I405" i="133"/>
  <c r="H405" i="133"/>
  <c r="F405" i="133"/>
  <c r="D405" i="133"/>
  <c r="E405" i="133" s="1"/>
  <c r="B405" i="133"/>
  <c r="I404" i="133"/>
  <c r="H404" i="133"/>
  <c r="F404" i="133"/>
  <c r="D404" i="133"/>
  <c r="E404" i="133" s="1"/>
  <c r="B404" i="133"/>
  <c r="I403" i="133"/>
  <c r="H403" i="133"/>
  <c r="F403" i="133"/>
  <c r="D403" i="133"/>
  <c r="E403" i="133" s="1"/>
  <c r="B403" i="133"/>
  <c r="I402" i="133"/>
  <c r="H402" i="133"/>
  <c r="F402" i="133"/>
  <c r="D402" i="133"/>
  <c r="E402" i="133" s="1"/>
  <c r="B402" i="133"/>
  <c r="I401" i="133"/>
  <c r="H401" i="133"/>
  <c r="F401" i="133"/>
  <c r="D401" i="133"/>
  <c r="E401" i="133" s="1"/>
  <c r="B401" i="133"/>
  <c r="I400" i="133"/>
  <c r="H400" i="133"/>
  <c r="F400" i="133"/>
  <c r="D400" i="133"/>
  <c r="E400" i="133" s="1"/>
  <c r="B400" i="133"/>
  <c r="I399" i="133"/>
  <c r="H399" i="133"/>
  <c r="F399" i="133"/>
  <c r="D399" i="133"/>
  <c r="E399" i="133" s="1"/>
  <c r="B399" i="133"/>
  <c r="I398" i="133"/>
  <c r="H398" i="133"/>
  <c r="F398" i="133"/>
  <c r="D398" i="133"/>
  <c r="E398" i="133" s="1"/>
  <c r="B398" i="133"/>
  <c r="I397" i="133"/>
  <c r="H397" i="133"/>
  <c r="F397" i="133"/>
  <c r="D397" i="133"/>
  <c r="E397" i="133" s="1"/>
  <c r="B397" i="133"/>
  <c r="I396" i="133"/>
  <c r="H396" i="133"/>
  <c r="F396" i="133"/>
  <c r="D396" i="133"/>
  <c r="E396" i="133" s="1"/>
  <c r="B396" i="133"/>
  <c r="I395" i="133"/>
  <c r="H395" i="133"/>
  <c r="F395" i="133"/>
  <c r="D395" i="133"/>
  <c r="E395" i="133" s="1"/>
  <c r="B395" i="133"/>
  <c r="I394" i="133"/>
  <c r="H394" i="133"/>
  <c r="F394" i="133"/>
  <c r="D394" i="133"/>
  <c r="E394" i="133" s="1"/>
  <c r="B394" i="133"/>
  <c r="I393" i="133"/>
  <c r="H393" i="133"/>
  <c r="F393" i="133"/>
  <c r="D393" i="133"/>
  <c r="E393" i="133" s="1"/>
  <c r="B393" i="133"/>
  <c r="I392" i="133"/>
  <c r="H392" i="133"/>
  <c r="F392" i="133"/>
  <c r="D392" i="133"/>
  <c r="E392" i="133" s="1"/>
  <c r="B392" i="133"/>
  <c r="I391" i="133"/>
  <c r="H391" i="133"/>
  <c r="F391" i="133"/>
  <c r="D391" i="133"/>
  <c r="E391" i="133" s="1"/>
  <c r="B391" i="133"/>
  <c r="I390" i="133"/>
  <c r="H390" i="133"/>
  <c r="F390" i="133"/>
  <c r="D390" i="133"/>
  <c r="E390" i="133" s="1"/>
  <c r="B390" i="133"/>
  <c r="I389" i="133"/>
  <c r="H389" i="133"/>
  <c r="F389" i="133"/>
  <c r="D389" i="133"/>
  <c r="E389" i="133" s="1"/>
  <c r="B389" i="133"/>
  <c r="I388" i="133"/>
  <c r="H388" i="133"/>
  <c r="F388" i="133"/>
  <c r="D388" i="133"/>
  <c r="E388" i="133" s="1"/>
  <c r="B388" i="133"/>
  <c r="I387" i="133"/>
  <c r="H387" i="133"/>
  <c r="F387" i="133"/>
  <c r="D387" i="133"/>
  <c r="E387" i="133" s="1"/>
  <c r="B387" i="133"/>
  <c r="I386" i="133"/>
  <c r="H386" i="133"/>
  <c r="F386" i="133"/>
  <c r="D386" i="133"/>
  <c r="E386" i="133" s="1"/>
  <c r="B386" i="133"/>
  <c r="I385" i="133"/>
  <c r="H385" i="133"/>
  <c r="F385" i="133"/>
  <c r="D385" i="133"/>
  <c r="E385" i="133" s="1"/>
  <c r="B385" i="133"/>
  <c r="I384" i="133"/>
  <c r="H384" i="133"/>
  <c r="F384" i="133"/>
  <c r="D384" i="133"/>
  <c r="E384" i="133" s="1"/>
  <c r="B384" i="133"/>
  <c r="I383" i="133"/>
  <c r="H383" i="133"/>
  <c r="F383" i="133"/>
  <c r="D383" i="133"/>
  <c r="E383" i="133" s="1"/>
  <c r="B383" i="133"/>
  <c r="I382" i="133"/>
  <c r="H382" i="133"/>
  <c r="F382" i="133"/>
  <c r="D382" i="133"/>
  <c r="E382" i="133" s="1"/>
  <c r="B382" i="133"/>
  <c r="I381" i="133"/>
  <c r="H381" i="133"/>
  <c r="F381" i="133"/>
  <c r="D381" i="133"/>
  <c r="E381" i="133" s="1"/>
  <c r="B381" i="133"/>
  <c r="I380" i="133"/>
  <c r="H380" i="133"/>
  <c r="F380" i="133"/>
  <c r="D380" i="133"/>
  <c r="E380" i="133" s="1"/>
  <c r="B380" i="133"/>
  <c r="I379" i="133"/>
  <c r="H379" i="133"/>
  <c r="F379" i="133"/>
  <c r="D379" i="133"/>
  <c r="E379" i="133" s="1"/>
  <c r="B379" i="133"/>
  <c r="I378" i="133"/>
  <c r="H378" i="133"/>
  <c r="F378" i="133"/>
  <c r="D378" i="133"/>
  <c r="E378" i="133" s="1"/>
  <c r="B378" i="133"/>
  <c r="I377" i="133"/>
  <c r="H377" i="133"/>
  <c r="F377" i="133"/>
  <c r="D377" i="133"/>
  <c r="E377" i="133" s="1"/>
  <c r="B377" i="133"/>
  <c r="I376" i="133"/>
  <c r="H376" i="133"/>
  <c r="F376" i="133"/>
  <c r="D376" i="133"/>
  <c r="E376" i="133" s="1"/>
  <c r="B376" i="133"/>
  <c r="I375" i="133"/>
  <c r="H375" i="133"/>
  <c r="F375" i="133"/>
  <c r="D375" i="133"/>
  <c r="E375" i="133" s="1"/>
  <c r="B375" i="133"/>
  <c r="I374" i="133"/>
  <c r="H374" i="133"/>
  <c r="F374" i="133"/>
  <c r="D374" i="133"/>
  <c r="E374" i="133" s="1"/>
  <c r="B374" i="133"/>
  <c r="I373" i="133"/>
  <c r="H373" i="133"/>
  <c r="F373" i="133"/>
  <c r="D373" i="133"/>
  <c r="E373" i="133" s="1"/>
  <c r="B373" i="133"/>
  <c r="I372" i="133"/>
  <c r="H372" i="133"/>
  <c r="F372" i="133"/>
  <c r="D372" i="133"/>
  <c r="E372" i="133" s="1"/>
  <c r="B372" i="133"/>
  <c r="I371" i="133"/>
  <c r="H371" i="133"/>
  <c r="F371" i="133"/>
  <c r="D371" i="133"/>
  <c r="E371" i="133" s="1"/>
  <c r="B371" i="133"/>
  <c r="I370" i="133"/>
  <c r="H370" i="133"/>
  <c r="F370" i="133"/>
  <c r="D370" i="133"/>
  <c r="E370" i="133" s="1"/>
  <c r="B370" i="133"/>
  <c r="I369" i="133"/>
  <c r="H369" i="133"/>
  <c r="F369" i="133"/>
  <c r="D369" i="133"/>
  <c r="E369" i="133" s="1"/>
  <c r="B369" i="133"/>
  <c r="I368" i="133"/>
  <c r="H368" i="133"/>
  <c r="F368" i="133"/>
  <c r="D368" i="133"/>
  <c r="E368" i="133" s="1"/>
  <c r="B368" i="133"/>
  <c r="I367" i="133"/>
  <c r="H367" i="133"/>
  <c r="F367" i="133"/>
  <c r="D367" i="133"/>
  <c r="E367" i="133" s="1"/>
  <c r="B367" i="133"/>
  <c r="I366" i="133"/>
  <c r="H366" i="133"/>
  <c r="F366" i="133"/>
  <c r="D366" i="133"/>
  <c r="E366" i="133" s="1"/>
  <c r="B366" i="133"/>
  <c r="I365" i="133"/>
  <c r="H365" i="133"/>
  <c r="F365" i="133"/>
  <c r="D365" i="133"/>
  <c r="E365" i="133" s="1"/>
  <c r="B365" i="133"/>
  <c r="I364" i="133"/>
  <c r="H364" i="133"/>
  <c r="F364" i="133"/>
  <c r="D364" i="133"/>
  <c r="E364" i="133" s="1"/>
  <c r="B364" i="133"/>
  <c r="I363" i="133"/>
  <c r="H363" i="133"/>
  <c r="F363" i="133"/>
  <c r="D363" i="133"/>
  <c r="E363" i="133" s="1"/>
  <c r="B363" i="133"/>
  <c r="I362" i="133"/>
  <c r="H362" i="133"/>
  <c r="F362" i="133"/>
  <c r="D362" i="133"/>
  <c r="E362" i="133" s="1"/>
  <c r="B362" i="133"/>
  <c r="I361" i="133"/>
  <c r="H361" i="133"/>
  <c r="F361" i="133"/>
  <c r="D361" i="133"/>
  <c r="E361" i="133" s="1"/>
  <c r="B361" i="133"/>
  <c r="I360" i="133"/>
  <c r="H360" i="133"/>
  <c r="F360" i="133"/>
  <c r="D360" i="133"/>
  <c r="E360" i="133" s="1"/>
  <c r="B360" i="133"/>
  <c r="I359" i="133"/>
  <c r="H359" i="133"/>
  <c r="F359" i="133"/>
  <c r="D359" i="133"/>
  <c r="E359" i="133" s="1"/>
  <c r="B359" i="133"/>
  <c r="I358" i="133"/>
  <c r="H358" i="133"/>
  <c r="F358" i="133"/>
  <c r="D358" i="133"/>
  <c r="E358" i="133" s="1"/>
  <c r="B358" i="133"/>
  <c r="I357" i="133"/>
  <c r="H357" i="133"/>
  <c r="F357" i="133"/>
  <c r="D357" i="133"/>
  <c r="E357" i="133" s="1"/>
  <c r="B357" i="133"/>
  <c r="I356" i="133"/>
  <c r="H356" i="133"/>
  <c r="F356" i="133"/>
  <c r="D356" i="133"/>
  <c r="E356" i="133" s="1"/>
  <c r="B356" i="133"/>
  <c r="I355" i="133"/>
  <c r="H355" i="133"/>
  <c r="F355" i="133"/>
  <c r="D355" i="133"/>
  <c r="E355" i="133" s="1"/>
  <c r="B355" i="133"/>
  <c r="I354" i="133"/>
  <c r="H354" i="133"/>
  <c r="F354" i="133"/>
  <c r="D354" i="133"/>
  <c r="E354" i="133" s="1"/>
  <c r="B354" i="133"/>
  <c r="I353" i="133"/>
  <c r="H353" i="133"/>
  <c r="F353" i="133"/>
  <c r="D353" i="133"/>
  <c r="E353" i="133" s="1"/>
  <c r="B353" i="133"/>
  <c r="I352" i="133"/>
  <c r="H352" i="133"/>
  <c r="F352" i="133"/>
  <c r="D352" i="133"/>
  <c r="E352" i="133" s="1"/>
  <c r="B352" i="133"/>
  <c r="I351" i="133"/>
  <c r="H351" i="133"/>
  <c r="F351" i="133"/>
  <c r="D351" i="133"/>
  <c r="E351" i="133" s="1"/>
  <c r="B351" i="133"/>
  <c r="I350" i="133"/>
  <c r="H350" i="133"/>
  <c r="F350" i="133"/>
  <c r="D350" i="133"/>
  <c r="E350" i="133" s="1"/>
  <c r="B350" i="133"/>
  <c r="I349" i="133"/>
  <c r="H349" i="133"/>
  <c r="F349" i="133"/>
  <c r="D349" i="133"/>
  <c r="E349" i="133" s="1"/>
  <c r="B349" i="133"/>
  <c r="I348" i="133"/>
  <c r="H348" i="133"/>
  <c r="F348" i="133"/>
  <c r="D348" i="133"/>
  <c r="E348" i="133" s="1"/>
  <c r="B348" i="133"/>
  <c r="I347" i="133"/>
  <c r="H347" i="133"/>
  <c r="F347" i="133"/>
  <c r="D347" i="133"/>
  <c r="E347" i="133" s="1"/>
  <c r="B347" i="133"/>
  <c r="I346" i="133"/>
  <c r="H346" i="133"/>
  <c r="F346" i="133"/>
  <c r="D346" i="133"/>
  <c r="E346" i="133" s="1"/>
  <c r="B346" i="133"/>
  <c r="I345" i="133"/>
  <c r="H345" i="133"/>
  <c r="F345" i="133"/>
  <c r="D345" i="133"/>
  <c r="E345" i="133" s="1"/>
  <c r="B345" i="133"/>
  <c r="I344" i="133"/>
  <c r="H344" i="133"/>
  <c r="F344" i="133"/>
  <c r="D344" i="133"/>
  <c r="E344" i="133" s="1"/>
  <c r="B344" i="133"/>
  <c r="I343" i="133"/>
  <c r="H343" i="133"/>
  <c r="F343" i="133"/>
  <c r="D343" i="133"/>
  <c r="E343" i="133" s="1"/>
  <c r="B343" i="133"/>
  <c r="I342" i="133"/>
  <c r="H342" i="133"/>
  <c r="F342" i="133"/>
  <c r="D342" i="133"/>
  <c r="E342" i="133" s="1"/>
  <c r="B342" i="133"/>
  <c r="I341" i="133"/>
  <c r="H341" i="133"/>
  <c r="F341" i="133"/>
  <c r="D341" i="133"/>
  <c r="E341" i="133" s="1"/>
  <c r="B341" i="133"/>
  <c r="I340" i="133"/>
  <c r="H340" i="133"/>
  <c r="F340" i="133"/>
  <c r="D340" i="133"/>
  <c r="E340" i="133" s="1"/>
  <c r="B340" i="133"/>
  <c r="I339" i="133"/>
  <c r="H339" i="133"/>
  <c r="F339" i="133"/>
  <c r="D339" i="133"/>
  <c r="E339" i="133" s="1"/>
  <c r="B339" i="133"/>
  <c r="I338" i="133"/>
  <c r="H338" i="133"/>
  <c r="F338" i="133"/>
  <c r="D338" i="133"/>
  <c r="E338" i="133" s="1"/>
  <c r="B338" i="133"/>
  <c r="I337" i="133"/>
  <c r="H337" i="133"/>
  <c r="F337" i="133"/>
  <c r="D337" i="133"/>
  <c r="E337" i="133" s="1"/>
  <c r="B337" i="133"/>
  <c r="I336" i="133"/>
  <c r="H336" i="133"/>
  <c r="F336" i="133"/>
  <c r="D336" i="133"/>
  <c r="E336" i="133" s="1"/>
  <c r="B336" i="133"/>
  <c r="I335" i="133"/>
  <c r="H335" i="133"/>
  <c r="F335" i="133"/>
  <c r="D335" i="133"/>
  <c r="E335" i="133" s="1"/>
  <c r="B335" i="133"/>
  <c r="I334" i="133"/>
  <c r="H334" i="133"/>
  <c r="F334" i="133"/>
  <c r="D334" i="133"/>
  <c r="E334" i="133" s="1"/>
  <c r="B334" i="133"/>
  <c r="I333" i="133"/>
  <c r="H333" i="133"/>
  <c r="F333" i="133"/>
  <c r="D333" i="133"/>
  <c r="E333" i="133" s="1"/>
  <c r="B333" i="133"/>
  <c r="I332" i="133"/>
  <c r="H332" i="133"/>
  <c r="F332" i="133"/>
  <c r="D332" i="133"/>
  <c r="E332" i="133" s="1"/>
  <c r="B332" i="133"/>
  <c r="I331" i="133"/>
  <c r="H331" i="133"/>
  <c r="F331" i="133"/>
  <c r="D331" i="133"/>
  <c r="E331" i="133" s="1"/>
  <c r="B331" i="133"/>
  <c r="I330" i="133"/>
  <c r="H330" i="133"/>
  <c r="F330" i="133"/>
  <c r="D330" i="133"/>
  <c r="E330" i="133" s="1"/>
  <c r="B330" i="133"/>
  <c r="I329" i="133"/>
  <c r="H329" i="133"/>
  <c r="F329" i="133"/>
  <c r="D329" i="133"/>
  <c r="E329" i="133" s="1"/>
  <c r="B329" i="133"/>
  <c r="I328" i="133"/>
  <c r="H328" i="133"/>
  <c r="F328" i="133"/>
  <c r="D328" i="133"/>
  <c r="E328" i="133" s="1"/>
  <c r="B328" i="133"/>
  <c r="I327" i="133"/>
  <c r="H327" i="133"/>
  <c r="F327" i="133"/>
  <c r="D327" i="133"/>
  <c r="E327" i="133" s="1"/>
  <c r="B327" i="133"/>
  <c r="I326" i="133"/>
  <c r="H326" i="133"/>
  <c r="F326" i="133"/>
  <c r="D326" i="133"/>
  <c r="E326" i="133" s="1"/>
  <c r="B326" i="133"/>
  <c r="I325" i="133"/>
  <c r="H325" i="133"/>
  <c r="F325" i="133"/>
  <c r="D325" i="133"/>
  <c r="E325" i="133" s="1"/>
  <c r="B325" i="133"/>
  <c r="I324" i="133"/>
  <c r="H324" i="133"/>
  <c r="F324" i="133"/>
  <c r="D324" i="133"/>
  <c r="E324" i="133" s="1"/>
  <c r="B324" i="133"/>
  <c r="I323" i="133"/>
  <c r="H323" i="133"/>
  <c r="F323" i="133"/>
  <c r="D323" i="133"/>
  <c r="E323" i="133" s="1"/>
  <c r="B323" i="133"/>
  <c r="I322" i="133"/>
  <c r="H322" i="133"/>
  <c r="F322" i="133"/>
  <c r="D322" i="133"/>
  <c r="E322" i="133" s="1"/>
  <c r="B322" i="133"/>
  <c r="I321" i="133"/>
  <c r="H321" i="133"/>
  <c r="F321" i="133"/>
  <c r="D321" i="133"/>
  <c r="E321" i="133" s="1"/>
  <c r="B321" i="133"/>
  <c r="I320" i="133"/>
  <c r="H320" i="133"/>
  <c r="F320" i="133"/>
  <c r="D320" i="133"/>
  <c r="E320" i="133" s="1"/>
  <c r="B320" i="133"/>
  <c r="I319" i="133"/>
  <c r="H319" i="133"/>
  <c r="F319" i="133"/>
  <c r="D319" i="133"/>
  <c r="E319" i="133" s="1"/>
  <c r="B319" i="133"/>
  <c r="I318" i="133"/>
  <c r="H318" i="133"/>
  <c r="F318" i="133"/>
  <c r="D318" i="133"/>
  <c r="E318" i="133" s="1"/>
  <c r="B318" i="133"/>
  <c r="I317" i="133"/>
  <c r="H317" i="133"/>
  <c r="F317" i="133"/>
  <c r="D317" i="133"/>
  <c r="E317" i="133" s="1"/>
  <c r="B317" i="133"/>
  <c r="I316" i="133"/>
  <c r="H316" i="133"/>
  <c r="F316" i="133"/>
  <c r="D316" i="133"/>
  <c r="E316" i="133" s="1"/>
  <c r="B316" i="133"/>
  <c r="I315" i="133"/>
  <c r="H315" i="133"/>
  <c r="F315" i="133"/>
  <c r="D315" i="133"/>
  <c r="E315" i="133" s="1"/>
  <c r="B315" i="133"/>
  <c r="I314" i="133"/>
  <c r="H314" i="133"/>
  <c r="F314" i="133"/>
  <c r="D314" i="133"/>
  <c r="E314" i="133" s="1"/>
  <c r="B314" i="133"/>
  <c r="I313" i="133"/>
  <c r="H313" i="133"/>
  <c r="F313" i="133"/>
  <c r="D313" i="133"/>
  <c r="E313" i="133" s="1"/>
  <c r="B313" i="133"/>
  <c r="I312" i="133"/>
  <c r="H312" i="133"/>
  <c r="F312" i="133"/>
  <c r="D312" i="133"/>
  <c r="E312" i="133" s="1"/>
  <c r="B312" i="133"/>
  <c r="I311" i="133"/>
  <c r="H311" i="133"/>
  <c r="F311" i="133"/>
  <c r="D311" i="133"/>
  <c r="E311" i="133" s="1"/>
  <c r="B311" i="133"/>
  <c r="I310" i="133"/>
  <c r="H310" i="133"/>
  <c r="F310" i="133"/>
  <c r="D310" i="133"/>
  <c r="E310" i="133" s="1"/>
  <c r="B310" i="133"/>
  <c r="I309" i="133"/>
  <c r="H309" i="133"/>
  <c r="F309" i="133"/>
  <c r="D309" i="133"/>
  <c r="E309" i="133" s="1"/>
  <c r="B309" i="133"/>
  <c r="I308" i="133"/>
  <c r="H308" i="133"/>
  <c r="F308" i="133"/>
  <c r="D308" i="133"/>
  <c r="E308" i="133" s="1"/>
  <c r="B308" i="133"/>
  <c r="I307" i="133"/>
  <c r="H307" i="133"/>
  <c r="F307" i="133"/>
  <c r="D307" i="133"/>
  <c r="E307" i="133" s="1"/>
  <c r="B307" i="133"/>
  <c r="I306" i="133"/>
  <c r="H306" i="133"/>
  <c r="F306" i="133"/>
  <c r="D306" i="133"/>
  <c r="E306" i="133" s="1"/>
  <c r="B306" i="133"/>
  <c r="I305" i="133"/>
  <c r="H305" i="133"/>
  <c r="F305" i="133"/>
  <c r="D305" i="133"/>
  <c r="E305" i="133" s="1"/>
  <c r="B305" i="133"/>
  <c r="I304" i="133"/>
  <c r="H304" i="133"/>
  <c r="F304" i="133"/>
  <c r="D304" i="133"/>
  <c r="E304" i="133" s="1"/>
  <c r="B304" i="133"/>
  <c r="I303" i="133"/>
  <c r="H303" i="133"/>
  <c r="F303" i="133"/>
  <c r="D303" i="133"/>
  <c r="E303" i="133" s="1"/>
  <c r="B303" i="133"/>
  <c r="I302" i="133"/>
  <c r="H302" i="133"/>
  <c r="F302" i="133"/>
  <c r="D302" i="133"/>
  <c r="E302" i="133" s="1"/>
  <c r="B302" i="133"/>
  <c r="I301" i="133"/>
  <c r="H301" i="133"/>
  <c r="F301" i="133"/>
  <c r="D301" i="133"/>
  <c r="E301" i="133" s="1"/>
  <c r="B301" i="133"/>
  <c r="I300" i="133"/>
  <c r="H300" i="133"/>
  <c r="F300" i="133"/>
  <c r="D300" i="133"/>
  <c r="E300" i="133" s="1"/>
  <c r="B300" i="133"/>
  <c r="I299" i="133"/>
  <c r="H299" i="133"/>
  <c r="F299" i="133"/>
  <c r="D299" i="133"/>
  <c r="E299" i="133" s="1"/>
  <c r="B299" i="133"/>
  <c r="I298" i="133"/>
  <c r="H298" i="133"/>
  <c r="F298" i="133"/>
  <c r="D298" i="133"/>
  <c r="E298" i="133" s="1"/>
  <c r="B298" i="133"/>
  <c r="I297" i="133"/>
  <c r="H297" i="133"/>
  <c r="F297" i="133"/>
  <c r="D297" i="133"/>
  <c r="E297" i="133" s="1"/>
  <c r="B297" i="133"/>
  <c r="I296" i="133"/>
  <c r="H296" i="133"/>
  <c r="F296" i="133"/>
  <c r="D296" i="133"/>
  <c r="E296" i="133" s="1"/>
  <c r="B296" i="133"/>
  <c r="I295" i="133"/>
  <c r="H295" i="133"/>
  <c r="F295" i="133"/>
  <c r="D295" i="133"/>
  <c r="E295" i="133" s="1"/>
  <c r="B295" i="133"/>
  <c r="I294" i="133"/>
  <c r="H294" i="133"/>
  <c r="F294" i="133"/>
  <c r="D294" i="133"/>
  <c r="E294" i="133" s="1"/>
  <c r="B294" i="133"/>
  <c r="I293" i="133"/>
  <c r="H293" i="133"/>
  <c r="F293" i="133"/>
  <c r="D293" i="133"/>
  <c r="E293" i="133" s="1"/>
  <c r="B293" i="133"/>
  <c r="I292" i="133"/>
  <c r="H292" i="133"/>
  <c r="F292" i="133"/>
  <c r="D292" i="133"/>
  <c r="E292" i="133" s="1"/>
  <c r="B292" i="133"/>
  <c r="I291" i="133"/>
  <c r="H291" i="133"/>
  <c r="F291" i="133"/>
  <c r="D291" i="133"/>
  <c r="E291" i="133" s="1"/>
  <c r="B291" i="133"/>
  <c r="I290" i="133"/>
  <c r="H290" i="133"/>
  <c r="F290" i="133"/>
  <c r="D290" i="133"/>
  <c r="E290" i="133" s="1"/>
  <c r="B290" i="133"/>
  <c r="I289" i="133"/>
  <c r="H289" i="133"/>
  <c r="F289" i="133"/>
  <c r="D289" i="133"/>
  <c r="E289" i="133" s="1"/>
  <c r="B289" i="133"/>
  <c r="I288" i="133"/>
  <c r="H288" i="133"/>
  <c r="F288" i="133"/>
  <c r="D288" i="133"/>
  <c r="E288" i="133" s="1"/>
  <c r="B288" i="133"/>
  <c r="I287" i="133"/>
  <c r="H287" i="133"/>
  <c r="F287" i="133"/>
  <c r="D287" i="133"/>
  <c r="E287" i="133" s="1"/>
  <c r="B287" i="133"/>
  <c r="I286" i="133"/>
  <c r="H286" i="133"/>
  <c r="F286" i="133"/>
  <c r="D286" i="133"/>
  <c r="E286" i="133" s="1"/>
  <c r="B286" i="133"/>
  <c r="I285" i="133"/>
  <c r="H285" i="133"/>
  <c r="F285" i="133"/>
  <c r="D285" i="133"/>
  <c r="E285" i="133" s="1"/>
  <c r="B285" i="133"/>
  <c r="I284" i="133"/>
  <c r="H284" i="133"/>
  <c r="F284" i="133"/>
  <c r="D284" i="133"/>
  <c r="E284" i="133" s="1"/>
  <c r="B284" i="133"/>
  <c r="I283" i="133"/>
  <c r="H283" i="133"/>
  <c r="F283" i="133"/>
  <c r="D283" i="133"/>
  <c r="E283" i="133" s="1"/>
  <c r="B283" i="133"/>
  <c r="I282" i="133"/>
  <c r="H282" i="133"/>
  <c r="F282" i="133"/>
  <c r="D282" i="133"/>
  <c r="E282" i="133" s="1"/>
  <c r="B282" i="133"/>
  <c r="I281" i="133"/>
  <c r="H281" i="133"/>
  <c r="F281" i="133"/>
  <c r="D281" i="133"/>
  <c r="E281" i="133" s="1"/>
  <c r="B281" i="133"/>
  <c r="I280" i="133"/>
  <c r="H280" i="133"/>
  <c r="F280" i="133"/>
  <c r="D280" i="133"/>
  <c r="E280" i="133" s="1"/>
  <c r="B280" i="133"/>
  <c r="I279" i="133"/>
  <c r="H279" i="133"/>
  <c r="F279" i="133"/>
  <c r="D279" i="133"/>
  <c r="E279" i="133" s="1"/>
  <c r="B279" i="133"/>
  <c r="I278" i="133"/>
  <c r="H278" i="133"/>
  <c r="F278" i="133"/>
  <c r="D278" i="133"/>
  <c r="E278" i="133" s="1"/>
  <c r="B278" i="133"/>
  <c r="I277" i="133"/>
  <c r="H277" i="133"/>
  <c r="F277" i="133"/>
  <c r="D277" i="133"/>
  <c r="E277" i="133" s="1"/>
  <c r="B277" i="133"/>
  <c r="I276" i="133"/>
  <c r="H276" i="133"/>
  <c r="F276" i="133"/>
  <c r="D276" i="133"/>
  <c r="E276" i="133" s="1"/>
  <c r="B276" i="133"/>
  <c r="I275" i="133"/>
  <c r="H275" i="133"/>
  <c r="F275" i="133"/>
  <c r="D275" i="133"/>
  <c r="E275" i="133" s="1"/>
  <c r="B275" i="133"/>
  <c r="I274" i="133"/>
  <c r="H274" i="133"/>
  <c r="F274" i="133"/>
  <c r="D274" i="133"/>
  <c r="E274" i="133" s="1"/>
  <c r="B274" i="133"/>
  <c r="I273" i="133"/>
  <c r="H273" i="133"/>
  <c r="F273" i="133"/>
  <c r="D273" i="133"/>
  <c r="E273" i="133" s="1"/>
  <c r="B273" i="133"/>
  <c r="I272" i="133"/>
  <c r="H272" i="133"/>
  <c r="F272" i="133"/>
  <c r="D272" i="133"/>
  <c r="E272" i="133" s="1"/>
  <c r="B272" i="133"/>
  <c r="I271" i="133"/>
  <c r="H271" i="133"/>
  <c r="F271" i="133"/>
  <c r="D271" i="133"/>
  <c r="E271" i="133" s="1"/>
  <c r="B271" i="133"/>
  <c r="I270" i="133"/>
  <c r="H270" i="133"/>
  <c r="F270" i="133"/>
  <c r="D270" i="133"/>
  <c r="E270" i="133" s="1"/>
  <c r="B270" i="133"/>
  <c r="I269" i="133"/>
  <c r="H269" i="133"/>
  <c r="F269" i="133"/>
  <c r="D269" i="133"/>
  <c r="E269" i="133" s="1"/>
  <c r="B269" i="133"/>
  <c r="I268" i="133"/>
  <c r="H268" i="133"/>
  <c r="F268" i="133"/>
  <c r="D268" i="133"/>
  <c r="E268" i="133" s="1"/>
  <c r="B268" i="133"/>
  <c r="I267" i="133"/>
  <c r="H267" i="133"/>
  <c r="F267" i="133"/>
  <c r="D267" i="133"/>
  <c r="E267" i="133" s="1"/>
  <c r="B267" i="133"/>
  <c r="I266" i="133"/>
  <c r="H266" i="133"/>
  <c r="F266" i="133"/>
  <c r="D266" i="133"/>
  <c r="E266" i="133" s="1"/>
  <c r="B266" i="133"/>
  <c r="I265" i="133"/>
  <c r="H265" i="133"/>
  <c r="F265" i="133"/>
  <c r="D265" i="133"/>
  <c r="E265" i="133" s="1"/>
  <c r="B265" i="133"/>
  <c r="I264" i="133"/>
  <c r="H264" i="133"/>
  <c r="F264" i="133"/>
  <c r="D264" i="133"/>
  <c r="E264" i="133" s="1"/>
  <c r="B264" i="133"/>
  <c r="I263" i="133"/>
  <c r="H263" i="133"/>
  <c r="F263" i="133"/>
  <c r="D263" i="133"/>
  <c r="E263" i="133" s="1"/>
  <c r="B263" i="133"/>
  <c r="I262" i="133"/>
  <c r="H262" i="133"/>
  <c r="F262" i="133"/>
  <c r="D262" i="133"/>
  <c r="E262" i="133" s="1"/>
  <c r="B262" i="133"/>
  <c r="I261" i="133"/>
  <c r="H261" i="133"/>
  <c r="F261" i="133"/>
  <c r="D261" i="133"/>
  <c r="E261" i="133" s="1"/>
  <c r="B261" i="133"/>
  <c r="I260" i="133"/>
  <c r="H260" i="133"/>
  <c r="F260" i="133"/>
  <c r="D260" i="133"/>
  <c r="E260" i="133" s="1"/>
  <c r="B260" i="133"/>
  <c r="I259" i="133"/>
  <c r="H259" i="133"/>
  <c r="F259" i="133"/>
  <c r="D259" i="133"/>
  <c r="E259" i="133" s="1"/>
  <c r="B259" i="133"/>
  <c r="I258" i="133"/>
  <c r="H258" i="133"/>
  <c r="F258" i="133"/>
  <c r="D258" i="133"/>
  <c r="E258" i="133" s="1"/>
  <c r="B258" i="133"/>
  <c r="I257" i="133"/>
  <c r="H257" i="133"/>
  <c r="F257" i="133"/>
  <c r="D257" i="133"/>
  <c r="E257" i="133" s="1"/>
  <c r="B257" i="133"/>
  <c r="I256" i="133"/>
  <c r="H256" i="133"/>
  <c r="F256" i="133"/>
  <c r="D256" i="133"/>
  <c r="E256" i="133" s="1"/>
  <c r="B256" i="133"/>
  <c r="I255" i="133"/>
  <c r="H255" i="133"/>
  <c r="F255" i="133"/>
  <c r="D255" i="133"/>
  <c r="E255" i="133" s="1"/>
  <c r="B255" i="133"/>
  <c r="I254" i="133"/>
  <c r="H254" i="133"/>
  <c r="F254" i="133"/>
  <c r="D254" i="133"/>
  <c r="E254" i="133" s="1"/>
  <c r="B254" i="133"/>
  <c r="I253" i="133"/>
  <c r="H253" i="133"/>
  <c r="F253" i="133"/>
  <c r="D253" i="133"/>
  <c r="E253" i="133" s="1"/>
  <c r="B253" i="133"/>
  <c r="I252" i="133"/>
  <c r="H252" i="133"/>
  <c r="F252" i="133"/>
  <c r="D252" i="133"/>
  <c r="E252" i="133" s="1"/>
  <c r="B252" i="133"/>
  <c r="I251" i="133"/>
  <c r="H251" i="133"/>
  <c r="F251" i="133"/>
  <c r="D251" i="133"/>
  <c r="E251" i="133" s="1"/>
  <c r="B251" i="133"/>
  <c r="I250" i="133"/>
  <c r="H250" i="133"/>
  <c r="F250" i="133"/>
  <c r="D250" i="133"/>
  <c r="E250" i="133" s="1"/>
  <c r="B250" i="133"/>
  <c r="I249" i="133"/>
  <c r="H249" i="133"/>
  <c r="F249" i="133"/>
  <c r="D249" i="133"/>
  <c r="E249" i="133" s="1"/>
  <c r="B249" i="133"/>
  <c r="I248" i="133"/>
  <c r="H248" i="133"/>
  <c r="F248" i="133"/>
  <c r="D248" i="133"/>
  <c r="E248" i="133" s="1"/>
  <c r="B248" i="133"/>
  <c r="I247" i="133"/>
  <c r="H247" i="133"/>
  <c r="F247" i="133"/>
  <c r="D247" i="133"/>
  <c r="E247" i="133" s="1"/>
  <c r="B247" i="133"/>
  <c r="I246" i="133"/>
  <c r="H246" i="133"/>
  <c r="F246" i="133"/>
  <c r="D246" i="133"/>
  <c r="E246" i="133" s="1"/>
  <c r="B246" i="133"/>
  <c r="I245" i="133"/>
  <c r="H245" i="133"/>
  <c r="F245" i="133"/>
  <c r="D245" i="133"/>
  <c r="E245" i="133" s="1"/>
  <c r="B245" i="133"/>
  <c r="I244" i="133"/>
  <c r="H244" i="133"/>
  <c r="F244" i="133"/>
  <c r="D244" i="133"/>
  <c r="E244" i="133" s="1"/>
  <c r="B244" i="133"/>
  <c r="I243" i="133"/>
  <c r="H243" i="133"/>
  <c r="F243" i="133"/>
  <c r="D243" i="133"/>
  <c r="E243" i="133" s="1"/>
  <c r="B243" i="133"/>
  <c r="I242" i="133"/>
  <c r="H242" i="133"/>
  <c r="F242" i="133"/>
  <c r="D242" i="133"/>
  <c r="E242" i="133" s="1"/>
  <c r="B242" i="133"/>
  <c r="I241" i="133"/>
  <c r="H241" i="133"/>
  <c r="F241" i="133"/>
  <c r="D241" i="133"/>
  <c r="E241" i="133" s="1"/>
  <c r="B241" i="133"/>
  <c r="I240" i="133"/>
  <c r="H240" i="133"/>
  <c r="F240" i="133"/>
  <c r="D240" i="133"/>
  <c r="E240" i="133" s="1"/>
  <c r="B240" i="133"/>
  <c r="I239" i="133"/>
  <c r="H239" i="133"/>
  <c r="F239" i="133"/>
  <c r="D239" i="133"/>
  <c r="E239" i="133" s="1"/>
  <c r="B239" i="133"/>
  <c r="I238" i="133"/>
  <c r="H238" i="133"/>
  <c r="F238" i="133"/>
  <c r="D238" i="133"/>
  <c r="E238" i="133" s="1"/>
  <c r="B238" i="133"/>
  <c r="I237" i="133"/>
  <c r="H237" i="133"/>
  <c r="F237" i="133"/>
  <c r="D237" i="133"/>
  <c r="E237" i="133" s="1"/>
  <c r="B237" i="133"/>
  <c r="I236" i="133"/>
  <c r="H236" i="133"/>
  <c r="F236" i="133"/>
  <c r="D236" i="133"/>
  <c r="E236" i="133" s="1"/>
  <c r="B236" i="133"/>
  <c r="I235" i="133"/>
  <c r="H235" i="133"/>
  <c r="F235" i="133"/>
  <c r="D235" i="133"/>
  <c r="E235" i="133" s="1"/>
  <c r="B235" i="133"/>
  <c r="I234" i="133"/>
  <c r="H234" i="133"/>
  <c r="F234" i="133"/>
  <c r="D234" i="133"/>
  <c r="E234" i="133" s="1"/>
  <c r="B234" i="133"/>
  <c r="I233" i="133"/>
  <c r="H233" i="133"/>
  <c r="F233" i="133"/>
  <c r="D233" i="133"/>
  <c r="E233" i="133" s="1"/>
  <c r="B233" i="133"/>
  <c r="I232" i="133"/>
  <c r="H232" i="133"/>
  <c r="F232" i="133"/>
  <c r="D232" i="133"/>
  <c r="E232" i="133" s="1"/>
  <c r="B232" i="133"/>
  <c r="I231" i="133"/>
  <c r="H231" i="133"/>
  <c r="F231" i="133"/>
  <c r="D231" i="133"/>
  <c r="E231" i="133" s="1"/>
  <c r="B231" i="133"/>
  <c r="I230" i="133"/>
  <c r="H230" i="133"/>
  <c r="F230" i="133"/>
  <c r="D230" i="133"/>
  <c r="E230" i="133" s="1"/>
  <c r="B230" i="133"/>
  <c r="I229" i="133"/>
  <c r="H229" i="133"/>
  <c r="F229" i="133"/>
  <c r="D229" i="133"/>
  <c r="E229" i="133" s="1"/>
  <c r="B229" i="133"/>
  <c r="I228" i="133"/>
  <c r="H228" i="133"/>
  <c r="F228" i="133"/>
  <c r="D228" i="133"/>
  <c r="E228" i="133" s="1"/>
  <c r="B228" i="133"/>
  <c r="I227" i="133"/>
  <c r="H227" i="133"/>
  <c r="F227" i="133"/>
  <c r="D227" i="133"/>
  <c r="E227" i="133" s="1"/>
  <c r="B227" i="133"/>
  <c r="I226" i="133"/>
  <c r="H226" i="133"/>
  <c r="F226" i="133"/>
  <c r="D226" i="133"/>
  <c r="E226" i="133" s="1"/>
  <c r="B226" i="133"/>
  <c r="I225" i="133"/>
  <c r="H225" i="133"/>
  <c r="F225" i="133"/>
  <c r="D225" i="133"/>
  <c r="E225" i="133" s="1"/>
  <c r="B225" i="133"/>
  <c r="I224" i="133"/>
  <c r="H224" i="133"/>
  <c r="F224" i="133"/>
  <c r="D224" i="133"/>
  <c r="E224" i="133" s="1"/>
  <c r="B224" i="133"/>
  <c r="I223" i="133"/>
  <c r="H223" i="133"/>
  <c r="F223" i="133"/>
  <c r="D223" i="133"/>
  <c r="E223" i="133" s="1"/>
  <c r="B223" i="133"/>
  <c r="I222" i="133"/>
  <c r="H222" i="133"/>
  <c r="F222" i="133"/>
  <c r="D222" i="133"/>
  <c r="E222" i="133" s="1"/>
  <c r="B222" i="133"/>
  <c r="I221" i="133"/>
  <c r="H221" i="133"/>
  <c r="F221" i="133"/>
  <c r="D221" i="133"/>
  <c r="E221" i="133" s="1"/>
  <c r="B221" i="133"/>
  <c r="I220" i="133"/>
  <c r="H220" i="133"/>
  <c r="F220" i="133"/>
  <c r="D220" i="133"/>
  <c r="E220" i="133" s="1"/>
  <c r="B220" i="133"/>
  <c r="I219" i="133"/>
  <c r="H219" i="133"/>
  <c r="F219" i="133"/>
  <c r="D219" i="133"/>
  <c r="E219" i="133" s="1"/>
  <c r="B219" i="133"/>
  <c r="I218" i="133"/>
  <c r="H218" i="133"/>
  <c r="F218" i="133"/>
  <c r="D218" i="133"/>
  <c r="E218" i="133" s="1"/>
  <c r="B218" i="133"/>
  <c r="I217" i="133"/>
  <c r="H217" i="133"/>
  <c r="F217" i="133"/>
  <c r="D217" i="133"/>
  <c r="E217" i="133" s="1"/>
  <c r="B217" i="133"/>
  <c r="I216" i="133"/>
  <c r="H216" i="133"/>
  <c r="F216" i="133"/>
  <c r="D216" i="133"/>
  <c r="E216" i="133" s="1"/>
  <c r="B216" i="133"/>
  <c r="I215" i="133"/>
  <c r="H215" i="133"/>
  <c r="F215" i="133"/>
  <c r="D215" i="133"/>
  <c r="E215" i="133" s="1"/>
  <c r="B215" i="133"/>
  <c r="I214" i="133"/>
  <c r="H214" i="133"/>
  <c r="F214" i="133"/>
  <c r="D214" i="133"/>
  <c r="E214" i="133" s="1"/>
  <c r="B214" i="133"/>
  <c r="I213" i="133"/>
  <c r="H213" i="133"/>
  <c r="F213" i="133"/>
  <c r="D213" i="133"/>
  <c r="E213" i="133" s="1"/>
  <c r="B213" i="133"/>
  <c r="I212" i="133"/>
  <c r="H212" i="133"/>
  <c r="F212" i="133"/>
  <c r="D212" i="133"/>
  <c r="E212" i="133" s="1"/>
  <c r="B212" i="133"/>
  <c r="I211" i="133"/>
  <c r="H211" i="133"/>
  <c r="F211" i="133"/>
  <c r="D211" i="133"/>
  <c r="E211" i="133" s="1"/>
  <c r="B211" i="133"/>
  <c r="I210" i="133"/>
  <c r="H210" i="133"/>
  <c r="F210" i="133"/>
  <c r="D210" i="133"/>
  <c r="E210" i="133" s="1"/>
  <c r="B210" i="133"/>
  <c r="I209" i="133"/>
  <c r="H209" i="133"/>
  <c r="F209" i="133"/>
  <c r="D209" i="133"/>
  <c r="E209" i="133" s="1"/>
  <c r="B209" i="133"/>
  <c r="I208" i="133"/>
  <c r="H208" i="133"/>
  <c r="F208" i="133"/>
  <c r="D208" i="133"/>
  <c r="E208" i="133" s="1"/>
  <c r="B208" i="133"/>
  <c r="I207" i="133"/>
  <c r="H207" i="133"/>
  <c r="F207" i="133"/>
  <c r="D207" i="133"/>
  <c r="E207" i="133" s="1"/>
  <c r="B207" i="133"/>
  <c r="I206" i="133"/>
  <c r="H206" i="133"/>
  <c r="F206" i="133"/>
  <c r="D206" i="133"/>
  <c r="E206" i="133" s="1"/>
  <c r="B206" i="133"/>
  <c r="I205" i="133"/>
  <c r="H205" i="133"/>
  <c r="F205" i="133"/>
  <c r="D205" i="133"/>
  <c r="E205" i="133" s="1"/>
  <c r="B205" i="133"/>
  <c r="I204" i="133"/>
  <c r="H204" i="133"/>
  <c r="F204" i="133"/>
  <c r="D204" i="133"/>
  <c r="E204" i="133" s="1"/>
  <c r="B204" i="133"/>
  <c r="I203" i="133"/>
  <c r="H203" i="133"/>
  <c r="F203" i="133"/>
  <c r="D203" i="133"/>
  <c r="E203" i="133" s="1"/>
  <c r="B203" i="133"/>
  <c r="I202" i="133"/>
  <c r="H202" i="133"/>
  <c r="F202" i="133"/>
  <c r="D202" i="133"/>
  <c r="E202" i="133" s="1"/>
  <c r="B202" i="133"/>
  <c r="I201" i="133"/>
  <c r="H201" i="133"/>
  <c r="F201" i="133"/>
  <c r="D201" i="133"/>
  <c r="E201" i="133" s="1"/>
  <c r="B201" i="133"/>
  <c r="I200" i="133"/>
  <c r="H200" i="133"/>
  <c r="F200" i="133"/>
  <c r="D200" i="133"/>
  <c r="E200" i="133" s="1"/>
  <c r="B200" i="133"/>
  <c r="I199" i="133"/>
  <c r="H199" i="133"/>
  <c r="F199" i="133"/>
  <c r="D199" i="133"/>
  <c r="E199" i="133" s="1"/>
  <c r="B199" i="133"/>
  <c r="I198" i="133"/>
  <c r="H198" i="133"/>
  <c r="F198" i="133"/>
  <c r="D198" i="133"/>
  <c r="E198" i="133" s="1"/>
  <c r="B198" i="133"/>
  <c r="I197" i="133"/>
  <c r="H197" i="133"/>
  <c r="F197" i="133"/>
  <c r="D197" i="133"/>
  <c r="E197" i="133" s="1"/>
  <c r="B197" i="133"/>
  <c r="I196" i="133"/>
  <c r="H196" i="133"/>
  <c r="F196" i="133"/>
  <c r="D196" i="133"/>
  <c r="E196" i="133" s="1"/>
  <c r="B196" i="133"/>
  <c r="I195" i="133"/>
  <c r="H195" i="133"/>
  <c r="F195" i="133"/>
  <c r="D195" i="133"/>
  <c r="E195" i="133" s="1"/>
  <c r="B195" i="133"/>
  <c r="I194" i="133"/>
  <c r="H194" i="133"/>
  <c r="F194" i="133"/>
  <c r="D194" i="133"/>
  <c r="E194" i="133" s="1"/>
  <c r="B194" i="133"/>
  <c r="I193" i="133"/>
  <c r="H193" i="133"/>
  <c r="F193" i="133"/>
  <c r="D193" i="133"/>
  <c r="E193" i="133" s="1"/>
  <c r="B193" i="133"/>
  <c r="I192" i="133"/>
  <c r="H192" i="133"/>
  <c r="F192" i="133"/>
  <c r="D192" i="133"/>
  <c r="E192" i="133" s="1"/>
  <c r="B192" i="133"/>
  <c r="I191" i="133"/>
  <c r="H191" i="133"/>
  <c r="F191" i="133"/>
  <c r="D191" i="133"/>
  <c r="E191" i="133" s="1"/>
  <c r="B191" i="133"/>
  <c r="I190" i="133"/>
  <c r="H190" i="133"/>
  <c r="F190" i="133"/>
  <c r="D190" i="133"/>
  <c r="E190" i="133" s="1"/>
  <c r="B190" i="133"/>
  <c r="I189" i="133"/>
  <c r="H189" i="133"/>
  <c r="F189" i="133"/>
  <c r="D189" i="133"/>
  <c r="E189" i="133" s="1"/>
  <c r="B189" i="133"/>
  <c r="I188" i="133"/>
  <c r="H188" i="133"/>
  <c r="F188" i="133"/>
  <c r="D188" i="133"/>
  <c r="E188" i="133" s="1"/>
  <c r="B188" i="133"/>
  <c r="I187" i="133"/>
  <c r="H187" i="133"/>
  <c r="F187" i="133"/>
  <c r="D187" i="133"/>
  <c r="E187" i="133" s="1"/>
  <c r="B187" i="133"/>
  <c r="I186" i="133"/>
  <c r="H186" i="133"/>
  <c r="F186" i="133"/>
  <c r="D186" i="133"/>
  <c r="E186" i="133" s="1"/>
  <c r="B186" i="133"/>
  <c r="I185" i="133"/>
  <c r="H185" i="133"/>
  <c r="F185" i="133"/>
  <c r="D185" i="133"/>
  <c r="E185" i="133" s="1"/>
  <c r="B185" i="133"/>
  <c r="I184" i="133"/>
  <c r="H184" i="133"/>
  <c r="F184" i="133"/>
  <c r="D184" i="133"/>
  <c r="E184" i="133" s="1"/>
  <c r="B184" i="133"/>
  <c r="I183" i="133"/>
  <c r="H183" i="133"/>
  <c r="F183" i="133"/>
  <c r="D183" i="133"/>
  <c r="E183" i="133" s="1"/>
  <c r="B183" i="133"/>
  <c r="I182" i="133"/>
  <c r="H182" i="133"/>
  <c r="F182" i="133"/>
  <c r="D182" i="133"/>
  <c r="E182" i="133" s="1"/>
  <c r="B182" i="133"/>
  <c r="I181" i="133"/>
  <c r="H181" i="133"/>
  <c r="F181" i="133"/>
  <c r="D181" i="133"/>
  <c r="E181" i="133" s="1"/>
  <c r="B181" i="133"/>
  <c r="I180" i="133"/>
  <c r="H180" i="133"/>
  <c r="F180" i="133"/>
  <c r="D180" i="133"/>
  <c r="E180" i="133" s="1"/>
  <c r="B180" i="133"/>
  <c r="I179" i="133"/>
  <c r="H179" i="133"/>
  <c r="F179" i="133"/>
  <c r="D179" i="133"/>
  <c r="E179" i="133" s="1"/>
  <c r="B179" i="133"/>
  <c r="I178" i="133"/>
  <c r="H178" i="133"/>
  <c r="F178" i="133"/>
  <c r="D178" i="133"/>
  <c r="E178" i="133" s="1"/>
  <c r="B178" i="133"/>
  <c r="I177" i="133"/>
  <c r="H177" i="133"/>
  <c r="F177" i="133"/>
  <c r="D177" i="133"/>
  <c r="E177" i="133" s="1"/>
  <c r="B177" i="133"/>
  <c r="I176" i="133"/>
  <c r="H176" i="133"/>
  <c r="F176" i="133"/>
  <c r="D176" i="133"/>
  <c r="E176" i="133" s="1"/>
  <c r="B176" i="133"/>
  <c r="I175" i="133"/>
  <c r="H175" i="133"/>
  <c r="F175" i="133"/>
  <c r="D175" i="133"/>
  <c r="E175" i="133" s="1"/>
  <c r="B175" i="133"/>
  <c r="I174" i="133"/>
  <c r="H174" i="133"/>
  <c r="F174" i="133"/>
  <c r="D174" i="133"/>
  <c r="E174" i="133" s="1"/>
  <c r="B174" i="133"/>
  <c r="I173" i="133"/>
  <c r="H173" i="133"/>
  <c r="F173" i="133"/>
  <c r="D173" i="133"/>
  <c r="E173" i="133" s="1"/>
  <c r="B173" i="133"/>
  <c r="I172" i="133"/>
  <c r="H172" i="133"/>
  <c r="F172" i="133"/>
  <c r="D172" i="133"/>
  <c r="E172" i="133" s="1"/>
  <c r="B172" i="133"/>
  <c r="I171" i="133"/>
  <c r="H171" i="133"/>
  <c r="F171" i="133"/>
  <c r="D171" i="133"/>
  <c r="E171" i="133" s="1"/>
  <c r="B171" i="133"/>
  <c r="I170" i="133"/>
  <c r="H170" i="133"/>
  <c r="F170" i="133"/>
  <c r="D170" i="133"/>
  <c r="E170" i="133" s="1"/>
  <c r="B170" i="133"/>
  <c r="I169" i="133"/>
  <c r="H169" i="133"/>
  <c r="F169" i="133"/>
  <c r="D169" i="133"/>
  <c r="E169" i="133" s="1"/>
  <c r="B169" i="133"/>
  <c r="I168" i="133"/>
  <c r="H168" i="133"/>
  <c r="F168" i="133"/>
  <c r="D168" i="133"/>
  <c r="E168" i="133" s="1"/>
  <c r="B168" i="133"/>
  <c r="I167" i="133"/>
  <c r="H167" i="133"/>
  <c r="F167" i="133"/>
  <c r="D167" i="133"/>
  <c r="E167" i="133" s="1"/>
  <c r="B167" i="133"/>
  <c r="I166" i="133"/>
  <c r="H166" i="133"/>
  <c r="F166" i="133"/>
  <c r="D166" i="133"/>
  <c r="E166" i="133" s="1"/>
  <c r="B166" i="133"/>
  <c r="I165" i="133"/>
  <c r="H165" i="133"/>
  <c r="F165" i="133"/>
  <c r="D165" i="133"/>
  <c r="E165" i="133" s="1"/>
  <c r="B165" i="133"/>
  <c r="I164" i="133"/>
  <c r="H164" i="133"/>
  <c r="F164" i="133"/>
  <c r="D164" i="133"/>
  <c r="E164" i="133" s="1"/>
  <c r="B164" i="133"/>
  <c r="I163" i="133"/>
  <c r="H163" i="133"/>
  <c r="F163" i="133"/>
  <c r="D163" i="133"/>
  <c r="E163" i="133" s="1"/>
  <c r="B163" i="133"/>
  <c r="I162" i="133"/>
  <c r="H162" i="133"/>
  <c r="F162" i="133"/>
  <c r="D162" i="133"/>
  <c r="E162" i="133" s="1"/>
  <c r="B162" i="133"/>
  <c r="I161" i="133"/>
  <c r="H161" i="133"/>
  <c r="F161" i="133"/>
  <c r="D161" i="133"/>
  <c r="E161" i="133" s="1"/>
  <c r="B161" i="133"/>
  <c r="I160" i="133"/>
  <c r="H160" i="133"/>
  <c r="F160" i="133"/>
  <c r="D160" i="133"/>
  <c r="E160" i="133" s="1"/>
  <c r="B160" i="133"/>
  <c r="I159" i="133"/>
  <c r="H159" i="133"/>
  <c r="F159" i="133"/>
  <c r="D159" i="133"/>
  <c r="E159" i="133" s="1"/>
  <c r="B159" i="133"/>
  <c r="I158" i="133"/>
  <c r="H158" i="133"/>
  <c r="F158" i="133"/>
  <c r="D158" i="133"/>
  <c r="E158" i="133" s="1"/>
  <c r="B158" i="133"/>
  <c r="I157" i="133"/>
  <c r="H157" i="133"/>
  <c r="F157" i="133"/>
  <c r="D157" i="133"/>
  <c r="E157" i="133" s="1"/>
  <c r="B157" i="133"/>
  <c r="I156" i="133"/>
  <c r="H156" i="133"/>
  <c r="F156" i="133"/>
  <c r="D156" i="133"/>
  <c r="E156" i="133" s="1"/>
  <c r="B156" i="133"/>
  <c r="I155" i="133"/>
  <c r="H155" i="133"/>
  <c r="F155" i="133"/>
  <c r="D155" i="133"/>
  <c r="E155" i="133" s="1"/>
  <c r="B155" i="133"/>
  <c r="I154" i="133"/>
  <c r="H154" i="133"/>
  <c r="F154" i="133"/>
  <c r="D154" i="133"/>
  <c r="E154" i="133" s="1"/>
  <c r="B154" i="133"/>
  <c r="I153" i="133"/>
  <c r="H153" i="133"/>
  <c r="F153" i="133"/>
  <c r="D153" i="133"/>
  <c r="E153" i="133" s="1"/>
  <c r="B153" i="133"/>
  <c r="I152" i="133"/>
  <c r="H152" i="133"/>
  <c r="F152" i="133"/>
  <c r="D152" i="133"/>
  <c r="E152" i="133" s="1"/>
  <c r="B152" i="133"/>
  <c r="I151" i="133"/>
  <c r="H151" i="133"/>
  <c r="F151" i="133"/>
  <c r="D151" i="133"/>
  <c r="E151" i="133" s="1"/>
  <c r="B151" i="133"/>
  <c r="I150" i="133"/>
  <c r="H150" i="133"/>
  <c r="F150" i="133"/>
  <c r="D150" i="133"/>
  <c r="E150" i="133" s="1"/>
  <c r="B150" i="133"/>
  <c r="I149" i="133"/>
  <c r="H149" i="133"/>
  <c r="F149" i="133"/>
  <c r="D149" i="133"/>
  <c r="E149" i="133" s="1"/>
  <c r="B149" i="133"/>
  <c r="I148" i="133"/>
  <c r="H148" i="133"/>
  <c r="F148" i="133"/>
  <c r="D148" i="133"/>
  <c r="E148" i="133" s="1"/>
  <c r="B148" i="133"/>
  <c r="I147" i="133"/>
  <c r="H147" i="133"/>
  <c r="F147" i="133"/>
  <c r="D147" i="133"/>
  <c r="E147" i="133" s="1"/>
  <c r="B147" i="133"/>
  <c r="I146" i="133"/>
  <c r="H146" i="133"/>
  <c r="F146" i="133"/>
  <c r="D146" i="133"/>
  <c r="E146" i="133" s="1"/>
  <c r="B146" i="133"/>
  <c r="B145" i="133"/>
  <c r="B144" i="133"/>
  <c r="B143" i="133"/>
  <c r="B142" i="133"/>
  <c r="B141" i="133"/>
  <c r="B140" i="133"/>
  <c r="B139" i="133"/>
  <c r="B138" i="133"/>
  <c r="B137" i="133"/>
  <c r="B136" i="133"/>
  <c r="B135" i="133"/>
  <c r="B134" i="133"/>
  <c r="B133" i="133"/>
  <c r="B132" i="133"/>
  <c r="B131" i="133"/>
  <c r="B130" i="133"/>
  <c r="B129" i="133"/>
  <c r="B128" i="133"/>
  <c r="B127" i="133"/>
  <c r="B126" i="133"/>
  <c r="B125" i="133"/>
  <c r="B124" i="133"/>
  <c r="B123" i="133"/>
  <c r="B122" i="133"/>
  <c r="B121" i="133"/>
  <c r="B120" i="133"/>
  <c r="B119" i="133"/>
  <c r="B118" i="133"/>
  <c r="B117" i="133"/>
  <c r="B116" i="133"/>
  <c r="B115" i="133"/>
  <c r="B114" i="133"/>
  <c r="B113" i="133"/>
  <c r="B112" i="133"/>
  <c r="B111" i="133"/>
  <c r="B110" i="133"/>
  <c r="B109" i="133"/>
  <c r="B108" i="133"/>
  <c r="B107" i="133"/>
  <c r="B106" i="133"/>
  <c r="B105" i="133"/>
  <c r="B104" i="133"/>
  <c r="B103" i="133"/>
  <c r="B102" i="133"/>
  <c r="B101" i="133"/>
  <c r="B100" i="133"/>
  <c r="B99" i="133"/>
  <c r="B98" i="133"/>
  <c r="B97" i="133"/>
  <c r="B96" i="133"/>
  <c r="B95" i="133"/>
  <c r="B94" i="133"/>
  <c r="B93" i="133"/>
  <c r="B92" i="133"/>
  <c r="B91" i="133"/>
  <c r="B90" i="133"/>
  <c r="B89" i="133"/>
  <c r="B88" i="133"/>
  <c r="B87" i="133"/>
  <c r="B86" i="133"/>
  <c r="B85" i="133"/>
  <c r="B84" i="133"/>
  <c r="B83" i="133"/>
  <c r="B82" i="133"/>
  <c r="B81" i="133"/>
  <c r="B80" i="133"/>
  <c r="B79" i="133"/>
  <c r="B78" i="133"/>
  <c r="B77" i="133"/>
  <c r="B76" i="133"/>
  <c r="B75" i="133"/>
  <c r="B74" i="133"/>
  <c r="B73" i="133"/>
  <c r="B72" i="133"/>
  <c r="B71" i="133"/>
  <c r="B70" i="133"/>
  <c r="B69" i="133"/>
  <c r="B68" i="133"/>
  <c r="B67" i="133"/>
  <c r="B66" i="133"/>
  <c r="B65" i="133"/>
  <c r="B64" i="133"/>
  <c r="B63" i="133"/>
  <c r="B62" i="133"/>
  <c r="B61" i="133"/>
  <c r="B60" i="133"/>
  <c r="B59" i="133"/>
  <c r="B58" i="133"/>
  <c r="B57" i="133"/>
  <c r="B56" i="133"/>
  <c r="B55" i="133"/>
  <c r="B54" i="133"/>
  <c r="B53" i="133"/>
  <c r="B52" i="133"/>
  <c r="B51" i="133"/>
  <c r="B50" i="133"/>
  <c r="B49" i="133"/>
  <c r="B48" i="133"/>
  <c r="B47" i="133"/>
  <c r="B46" i="133"/>
  <c r="B45" i="133"/>
  <c r="B44" i="133"/>
  <c r="B43" i="133"/>
  <c r="B42" i="133"/>
  <c r="B41" i="133"/>
  <c r="B40" i="133"/>
  <c r="B39" i="133"/>
  <c r="B38" i="133"/>
  <c r="B37" i="133"/>
  <c r="B36" i="133"/>
  <c r="B35" i="133"/>
  <c r="B34" i="133"/>
  <c r="B33" i="133"/>
  <c r="B32" i="133"/>
  <c r="B31" i="133"/>
  <c r="B30" i="133"/>
  <c r="B29" i="133"/>
  <c r="B28" i="133"/>
  <c r="B27" i="133"/>
  <c r="I26" i="133"/>
  <c r="H26" i="133"/>
  <c r="F26" i="133"/>
  <c r="D26" i="133"/>
  <c r="E26" i="133" s="1"/>
  <c r="B26" i="133"/>
  <c r="I25" i="133"/>
  <c r="H25" i="133"/>
  <c r="G25" i="133"/>
  <c r="F25" i="133"/>
  <c r="D25" i="133"/>
  <c r="E25" i="133" s="1"/>
  <c r="B25" i="133"/>
  <c r="F24" i="133"/>
  <c r="D20" i="133"/>
  <c r="D19" i="133"/>
  <c r="R15" i="133"/>
  <c r="D13" i="133" a="1"/>
  <c r="D13" i="133" s="1"/>
  <c r="K8" i="133"/>
  <c r="E5" i="131"/>
  <c r="C5" i="132" s="1"/>
  <c r="E3" i="131"/>
  <c r="E4" i="131" s="1"/>
  <c r="E2" i="131"/>
  <c r="C3" i="132" s="1"/>
  <c r="I1236" i="130"/>
  <c r="H1236" i="130"/>
  <c r="F1236" i="130"/>
  <c r="D1236" i="130"/>
  <c r="E1236" i="130" s="1"/>
  <c r="B1236" i="130"/>
  <c r="I1235" i="130"/>
  <c r="H1235" i="130"/>
  <c r="F1235" i="130"/>
  <c r="D1235" i="130"/>
  <c r="E1235" i="130" s="1"/>
  <c r="B1235" i="130"/>
  <c r="I1234" i="130"/>
  <c r="H1234" i="130"/>
  <c r="F1234" i="130"/>
  <c r="D1234" i="130"/>
  <c r="E1234" i="130" s="1"/>
  <c r="B1234" i="130"/>
  <c r="I1233" i="130"/>
  <c r="H1233" i="130"/>
  <c r="F1233" i="130"/>
  <c r="D1233" i="130"/>
  <c r="E1233" i="130" s="1"/>
  <c r="B1233" i="130"/>
  <c r="I1232" i="130"/>
  <c r="H1232" i="130"/>
  <c r="F1232" i="130"/>
  <c r="D1232" i="130"/>
  <c r="E1232" i="130" s="1"/>
  <c r="B1232" i="130"/>
  <c r="I1231" i="130"/>
  <c r="H1231" i="130"/>
  <c r="F1231" i="130"/>
  <c r="D1231" i="130"/>
  <c r="E1231" i="130" s="1"/>
  <c r="B1231" i="130"/>
  <c r="I1230" i="130"/>
  <c r="H1230" i="130"/>
  <c r="F1230" i="130"/>
  <c r="D1230" i="130"/>
  <c r="E1230" i="130" s="1"/>
  <c r="B1230" i="130"/>
  <c r="I1229" i="130"/>
  <c r="H1229" i="130"/>
  <c r="F1229" i="130"/>
  <c r="D1229" i="130"/>
  <c r="E1229" i="130" s="1"/>
  <c r="B1229" i="130"/>
  <c r="I1228" i="130"/>
  <c r="H1228" i="130"/>
  <c r="F1228" i="130"/>
  <c r="D1228" i="130"/>
  <c r="E1228" i="130" s="1"/>
  <c r="B1228" i="130"/>
  <c r="I1227" i="130"/>
  <c r="H1227" i="130"/>
  <c r="F1227" i="130"/>
  <c r="D1227" i="130"/>
  <c r="E1227" i="130" s="1"/>
  <c r="B1227" i="130"/>
  <c r="I1226" i="130"/>
  <c r="H1226" i="130"/>
  <c r="F1226" i="130"/>
  <c r="D1226" i="130"/>
  <c r="E1226" i="130" s="1"/>
  <c r="B1226" i="130"/>
  <c r="I1225" i="130"/>
  <c r="H1225" i="130"/>
  <c r="F1225" i="130"/>
  <c r="D1225" i="130"/>
  <c r="E1225" i="130" s="1"/>
  <c r="B1225" i="130"/>
  <c r="I1224" i="130"/>
  <c r="H1224" i="130"/>
  <c r="F1224" i="130"/>
  <c r="D1224" i="130"/>
  <c r="E1224" i="130" s="1"/>
  <c r="B1224" i="130"/>
  <c r="I1223" i="130"/>
  <c r="H1223" i="130"/>
  <c r="F1223" i="130"/>
  <c r="D1223" i="130"/>
  <c r="E1223" i="130" s="1"/>
  <c r="B1223" i="130"/>
  <c r="I1222" i="130"/>
  <c r="H1222" i="130"/>
  <c r="F1222" i="130"/>
  <c r="D1222" i="130"/>
  <c r="E1222" i="130" s="1"/>
  <c r="B1222" i="130"/>
  <c r="I1221" i="130"/>
  <c r="H1221" i="130"/>
  <c r="F1221" i="130"/>
  <c r="D1221" i="130"/>
  <c r="E1221" i="130" s="1"/>
  <c r="B1221" i="130"/>
  <c r="I1220" i="130"/>
  <c r="H1220" i="130"/>
  <c r="F1220" i="130"/>
  <c r="D1220" i="130"/>
  <c r="E1220" i="130" s="1"/>
  <c r="B1220" i="130"/>
  <c r="I1219" i="130"/>
  <c r="H1219" i="130"/>
  <c r="F1219" i="130"/>
  <c r="D1219" i="130"/>
  <c r="E1219" i="130" s="1"/>
  <c r="B1219" i="130"/>
  <c r="I1218" i="130"/>
  <c r="H1218" i="130"/>
  <c r="F1218" i="130"/>
  <c r="D1218" i="130"/>
  <c r="E1218" i="130" s="1"/>
  <c r="B1218" i="130"/>
  <c r="I1217" i="130"/>
  <c r="H1217" i="130"/>
  <c r="F1217" i="130"/>
  <c r="D1217" i="130"/>
  <c r="E1217" i="130" s="1"/>
  <c r="B1217" i="130"/>
  <c r="I1216" i="130"/>
  <c r="H1216" i="130"/>
  <c r="F1216" i="130"/>
  <c r="D1216" i="130"/>
  <c r="E1216" i="130" s="1"/>
  <c r="B1216" i="130"/>
  <c r="I1215" i="130"/>
  <c r="H1215" i="130"/>
  <c r="F1215" i="130"/>
  <c r="D1215" i="130"/>
  <c r="E1215" i="130" s="1"/>
  <c r="B1215" i="130"/>
  <c r="I1214" i="130"/>
  <c r="H1214" i="130"/>
  <c r="F1214" i="130"/>
  <c r="D1214" i="130"/>
  <c r="E1214" i="130" s="1"/>
  <c r="B1214" i="130"/>
  <c r="I1213" i="130"/>
  <c r="H1213" i="130"/>
  <c r="F1213" i="130"/>
  <c r="D1213" i="130"/>
  <c r="E1213" i="130" s="1"/>
  <c r="B1213" i="130"/>
  <c r="I1212" i="130"/>
  <c r="H1212" i="130"/>
  <c r="F1212" i="130"/>
  <c r="D1212" i="130"/>
  <c r="E1212" i="130" s="1"/>
  <c r="B1212" i="130"/>
  <c r="I1211" i="130"/>
  <c r="H1211" i="130"/>
  <c r="F1211" i="130"/>
  <c r="D1211" i="130"/>
  <c r="E1211" i="130" s="1"/>
  <c r="B1211" i="130"/>
  <c r="I1210" i="130"/>
  <c r="H1210" i="130"/>
  <c r="F1210" i="130"/>
  <c r="D1210" i="130"/>
  <c r="E1210" i="130" s="1"/>
  <c r="B1210" i="130"/>
  <c r="I1209" i="130"/>
  <c r="H1209" i="130"/>
  <c r="F1209" i="130"/>
  <c r="D1209" i="130"/>
  <c r="E1209" i="130" s="1"/>
  <c r="B1209" i="130"/>
  <c r="I1208" i="130"/>
  <c r="H1208" i="130"/>
  <c r="F1208" i="130"/>
  <c r="D1208" i="130"/>
  <c r="E1208" i="130" s="1"/>
  <c r="B1208" i="130"/>
  <c r="I1207" i="130"/>
  <c r="H1207" i="130"/>
  <c r="F1207" i="130"/>
  <c r="D1207" i="130"/>
  <c r="E1207" i="130" s="1"/>
  <c r="B1207" i="130"/>
  <c r="I1206" i="130"/>
  <c r="H1206" i="130"/>
  <c r="F1206" i="130"/>
  <c r="D1206" i="130"/>
  <c r="E1206" i="130" s="1"/>
  <c r="B1206" i="130"/>
  <c r="I1205" i="130"/>
  <c r="H1205" i="130"/>
  <c r="F1205" i="130"/>
  <c r="D1205" i="130"/>
  <c r="E1205" i="130" s="1"/>
  <c r="B1205" i="130"/>
  <c r="I1204" i="130"/>
  <c r="H1204" i="130"/>
  <c r="F1204" i="130"/>
  <c r="D1204" i="130"/>
  <c r="E1204" i="130" s="1"/>
  <c r="B1204" i="130"/>
  <c r="I1203" i="130"/>
  <c r="H1203" i="130"/>
  <c r="F1203" i="130"/>
  <c r="D1203" i="130"/>
  <c r="E1203" i="130" s="1"/>
  <c r="B1203" i="130"/>
  <c r="I1202" i="130"/>
  <c r="H1202" i="130"/>
  <c r="F1202" i="130"/>
  <c r="D1202" i="130"/>
  <c r="E1202" i="130" s="1"/>
  <c r="B1202" i="130"/>
  <c r="I1201" i="130"/>
  <c r="H1201" i="130"/>
  <c r="F1201" i="130"/>
  <c r="D1201" i="130"/>
  <c r="E1201" i="130" s="1"/>
  <c r="B1201" i="130"/>
  <c r="I1200" i="130"/>
  <c r="H1200" i="130"/>
  <c r="F1200" i="130"/>
  <c r="D1200" i="130"/>
  <c r="E1200" i="130" s="1"/>
  <c r="B1200" i="130"/>
  <c r="I1199" i="130"/>
  <c r="H1199" i="130"/>
  <c r="F1199" i="130"/>
  <c r="D1199" i="130"/>
  <c r="E1199" i="130" s="1"/>
  <c r="B1199" i="130"/>
  <c r="I1198" i="130"/>
  <c r="H1198" i="130"/>
  <c r="F1198" i="130"/>
  <c r="D1198" i="130"/>
  <c r="E1198" i="130" s="1"/>
  <c r="B1198" i="130"/>
  <c r="I1197" i="130"/>
  <c r="H1197" i="130"/>
  <c r="F1197" i="130"/>
  <c r="D1197" i="130"/>
  <c r="E1197" i="130" s="1"/>
  <c r="B1197" i="130"/>
  <c r="I1196" i="130"/>
  <c r="H1196" i="130"/>
  <c r="F1196" i="130"/>
  <c r="D1196" i="130"/>
  <c r="E1196" i="130" s="1"/>
  <c r="B1196" i="130"/>
  <c r="I1195" i="130"/>
  <c r="H1195" i="130"/>
  <c r="F1195" i="130"/>
  <c r="D1195" i="130"/>
  <c r="E1195" i="130" s="1"/>
  <c r="B1195" i="130"/>
  <c r="I1194" i="130"/>
  <c r="H1194" i="130"/>
  <c r="F1194" i="130"/>
  <c r="D1194" i="130"/>
  <c r="E1194" i="130" s="1"/>
  <c r="B1194" i="130"/>
  <c r="I1193" i="130"/>
  <c r="H1193" i="130"/>
  <c r="F1193" i="130"/>
  <c r="D1193" i="130"/>
  <c r="E1193" i="130" s="1"/>
  <c r="B1193" i="130"/>
  <c r="I1192" i="130"/>
  <c r="H1192" i="130"/>
  <c r="F1192" i="130"/>
  <c r="D1192" i="130"/>
  <c r="E1192" i="130" s="1"/>
  <c r="B1192" i="130"/>
  <c r="I1191" i="130"/>
  <c r="H1191" i="130"/>
  <c r="F1191" i="130"/>
  <c r="D1191" i="130"/>
  <c r="E1191" i="130" s="1"/>
  <c r="B1191" i="130"/>
  <c r="I1190" i="130"/>
  <c r="H1190" i="130"/>
  <c r="F1190" i="130"/>
  <c r="D1190" i="130"/>
  <c r="E1190" i="130" s="1"/>
  <c r="B1190" i="130"/>
  <c r="I1189" i="130"/>
  <c r="H1189" i="130"/>
  <c r="F1189" i="130"/>
  <c r="D1189" i="130"/>
  <c r="E1189" i="130" s="1"/>
  <c r="B1189" i="130"/>
  <c r="I1188" i="130"/>
  <c r="H1188" i="130"/>
  <c r="F1188" i="130"/>
  <c r="D1188" i="130"/>
  <c r="E1188" i="130" s="1"/>
  <c r="B1188" i="130"/>
  <c r="I1187" i="130"/>
  <c r="H1187" i="130"/>
  <c r="F1187" i="130"/>
  <c r="D1187" i="130"/>
  <c r="E1187" i="130" s="1"/>
  <c r="B1187" i="130"/>
  <c r="I1186" i="130"/>
  <c r="H1186" i="130"/>
  <c r="F1186" i="130"/>
  <c r="D1186" i="130"/>
  <c r="E1186" i="130" s="1"/>
  <c r="B1186" i="130"/>
  <c r="I1185" i="130"/>
  <c r="H1185" i="130"/>
  <c r="F1185" i="130"/>
  <c r="D1185" i="130"/>
  <c r="E1185" i="130" s="1"/>
  <c r="B1185" i="130"/>
  <c r="I1184" i="130"/>
  <c r="H1184" i="130"/>
  <c r="F1184" i="130"/>
  <c r="D1184" i="130"/>
  <c r="E1184" i="130" s="1"/>
  <c r="B1184" i="130"/>
  <c r="I1183" i="130"/>
  <c r="H1183" i="130"/>
  <c r="F1183" i="130"/>
  <c r="D1183" i="130"/>
  <c r="E1183" i="130" s="1"/>
  <c r="B1183" i="130"/>
  <c r="I1182" i="130"/>
  <c r="H1182" i="130"/>
  <c r="F1182" i="130"/>
  <c r="D1182" i="130"/>
  <c r="E1182" i="130" s="1"/>
  <c r="B1182" i="130"/>
  <c r="I1181" i="130"/>
  <c r="H1181" i="130"/>
  <c r="F1181" i="130"/>
  <c r="D1181" i="130"/>
  <c r="E1181" i="130" s="1"/>
  <c r="B1181" i="130"/>
  <c r="I1180" i="130"/>
  <c r="H1180" i="130"/>
  <c r="F1180" i="130"/>
  <c r="D1180" i="130"/>
  <c r="E1180" i="130" s="1"/>
  <c r="B1180" i="130"/>
  <c r="I1179" i="130"/>
  <c r="H1179" i="130"/>
  <c r="F1179" i="130"/>
  <c r="D1179" i="130"/>
  <c r="E1179" i="130" s="1"/>
  <c r="B1179" i="130"/>
  <c r="I1178" i="130"/>
  <c r="H1178" i="130"/>
  <c r="F1178" i="130"/>
  <c r="D1178" i="130"/>
  <c r="E1178" i="130" s="1"/>
  <c r="B1178" i="130"/>
  <c r="I1177" i="130"/>
  <c r="H1177" i="130"/>
  <c r="F1177" i="130"/>
  <c r="D1177" i="130"/>
  <c r="E1177" i="130" s="1"/>
  <c r="B1177" i="130"/>
  <c r="I1176" i="130"/>
  <c r="H1176" i="130"/>
  <c r="F1176" i="130"/>
  <c r="D1176" i="130"/>
  <c r="E1176" i="130" s="1"/>
  <c r="B1176" i="130"/>
  <c r="I1175" i="130"/>
  <c r="H1175" i="130"/>
  <c r="F1175" i="130"/>
  <c r="D1175" i="130"/>
  <c r="E1175" i="130" s="1"/>
  <c r="B1175" i="130"/>
  <c r="I1174" i="130"/>
  <c r="H1174" i="130"/>
  <c r="F1174" i="130"/>
  <c r="D1174" i="130"/>
  <c r="E1174" i="130" s="1"/>
  <c r="B1174" i="130"/>
  <c r="I1173" i="130"/>
  <c r="H1173" i="130"/>
  <c r="F1173" i="130"/>
  <c r="D1173" i="130"/>
  <c r="E1173" i="130" s="1"/>
  <c r="B1173" i="130"/>
  <c r="I1172" i="130"/>
  <c r="H1172" i="130"/>
  <c r="F1172" i="130"/>
  <c r="D1172" i="130"/>
  <c r="E1172" i="130" s="1"/>
  <c r="B1172" i="130"/>
  <c r="I1171" i="130"/>
  <c r="H1171" i="130"/>
  <c r="F1171" i="130"/>
  <c r="D1171" i="130"/>
  <c r="E1171" i="130" s="1"/>
  <c r="B1171" i="130"/>
  <c r="I1170" i="130"/>
  <c r="H1170" i="130"/>
  <c r="F1170" i="130"/>
  <c r="D1170" i="130"/>
  <c r="E1170" i="130" s="1"/>
  <c r="B1170" i="130"/>
  <c r="I1169" i="130"/>
  <c r="H1169" i="130"/>
  <c r="F1169" i="130"/>
  <c r="D1169" i="130"/>
  <c r="E1169" i="130" s="1"/>
  <c r="B1169" i="130"/>
  <c r="I1168" i="130"/>
  <c r="H1168" i="130"/>
  <c r="F1168" i="130"/>
  <c r="D1168" i="130"/>
  <c r="E1168" i="130" s="1"/>
  <c r="B1168" i="130"/>
  <c r="I1167" i="130"/>
  <c r="H1167" i="130"/>
  <c r="F1167" i="130"/>
  <c r="D1167" i="130"/>
  <c r="E1167" i="130" s="1"/>
  <c r="B1167" i="130"/>
  <c r="I1166" i="130"/>
  <c r="H1166" i="130"/>
  <c r="F1166" i="130"/>
  <c r="D1166" i="130"/>
  <c r="E1166" i="130" s="1"/>
  <c r="B1166" i="130"/>
  <c r="I1165" i="130"/>
  <c r="H1165" i="130"/>
  <c r="F1165" i="130"/>
  <c r="D1165" i="130"/>
  <c r="E1165" i="130" s="1"/>
  <c r="B1165" i="130"/>
  <c r="I1164" i="130"/>
  <c r="H1164" i="130"/>
  <c r="F1164" i="130"/>
  <c r="D1164" i="130"/>
  <c r="E1164" i="130" s="1"/>
  <c r="B1164" i="130"/>
  <c r="I1163" i="130"/>
  <c r="H1163" i="130"/>
  <c r="F1163" i="130"/>
  <c r="D1163" i="130"/>
  <c r="E1163" i="130" s="1"/>
  <c r="B1163" i="130"/>
  <c r="I1162" i="130"/>
  <c r="H1162" i="130"/>
  <c r="F1162" i="130"/>
  <c r="D1162" i="130"/>
  <c r="E1162" i="130" s="1"/>
  <c r="B1162" i="130"/>
  <c r="I1161" i="130"/>
  <c r="H1161" i="130"/>
  <c r="F1161" i="130"/>
  <c r="D1161" i="130"/>
  <c r="E1161" i="130" s="1"/>
  <c r="B1161" i="130"/>
  <c r="I1160" i="130"/>
  <c r="H1160" i="130"/>
  <c r="F1160" i="130"/>
  <c r="D1160" i="130"/>
  <c r="E1160" i="130" s="1"/>
  <c r="B1160" i="130"/>
  <c r="I1159" i="130"/>
  <c r="H1159" i="130"/>
  <c r="F1159" i="130"/>
  <c r="D1159" i="130"/>
  <c r="E1159" i="130" s="1"/>
  <c r="B1159" i="130"/>
  <c r="I1158" i="130"/>
  <c r="H1158" i="130"/>
  <c r="F1158" i="130"/>
  <c r="D1158" i="130"/>
  <c r="E1158" i="130" s="1"/>
  <c r="B1158" i="130"/>
  <c r="I1157" i="130"/>
  <c r="H1157" i="130"/>
  <c r="F1157" i="130"/>
  <c r="D1157" i="130"/>
  <c r="E1157" i="130" s="1"/>
  <c r="B1157" i="130"/>
  <c r="I1156" i="130"/>
  <c r="H1156" i="130"/>
  <c r="F1156" i="130"/>
  <c r="D1156" i="130"/>
  <c r="E1156" i="130" s="1"/>
  <c r="B1156" i="130"/>
  <c r="I1155" i="130"/>
  <c r="H1155" i="130"/>
  <c r="F1155" i="130"/>
  <c r="D1155" i="130"/>
  <c r="E1155" i="130" s="1"/>
  <c r="B1155" i="130"/>
  <c r="I1154" i="130"/>
  <c r="H1154" i="130"/>
  <c r="F1154" i="130"/>
  <c r="D1154" i="130"/>
  <c r="E1154" i="130" s="1"/>
  <c r="B1154" i="130"/>
  <c r="I1153" i="130"/>
  <c r="H1153" i="130"/>
  <c r="F1153" i="130"/>
  <c r="D1153" i="130"/>
  <c r="E1153" i="130" s="1"/>
  <c r="B1153" i="130"/>
  <c r="I1152" i="130"/>
  <c r="H1152" i="130"/>
  <c r="F1152" i="130"/>
  <c r="D1152" i="130"/>
  <c r="E1152" i="130" s="1"/>
  <c r="B1152" i="130"/>
  <c r="I1151" i="130"/>
  <c r="H1151" i="130"/>
  <c r="F1151" i="130"/>
  <c r="D1151" i="130"/>
  <c r="E1151" i="130" s="1"/>
  <c r="B1151" i="130"/>
  <c r="I1150" i="130"/>
  <c r="H1150" i="130"/>
  <c r="F1150" i="130"/>
  <c r="D1150" i="130"/>
  <c r="E1150" i="130" s="1"/>
  <c r="B1150" i="130"/>
  <c r="I1149" i="130"/>
  <c r="H1149" i="130"/>
  <c r="F1149" i="130"/>
  <c r="D1149" i="130"/>
  <c r="E1149" i="130" s="1"/>
  <c r="B1149" i="130"/>
  <c r="I1148" i="130"/>
  <c r="H1148" i="130"/>
  <c r="F1148" i="130"/>
  <c r="D1148" i="130"/>
  <c r="E1148" i="130" s="1"/>
  <c r="B1148" i="130"/>
  <c r="I1147" i="130"/>
  <c r="H1147" i="130"/>
  <c r="F1147" i="130"/>
  <c r="D1147" i="130"/>
  <c r="E1147" i="130" s="1"/>
  <c r="B1147" i="130"/>
  <c r="I1146" i="130"/>
  <c r="H1146" i="130"/>
  <c r="F1146" i="130"/>
  <c r="D1146" i="130"/>
  <c r="E1146" i="130" s="1"/>
  <c r="B1146" i="130"/>
  <c r="I1145" i="130"/>
  <c r="H1145" i="130"/>
  <c r="F1145" i="130"/>
  <c r="D1145" i="130"/>
  <c r="E1145" i="130" s="1"/>
  <c r="B1145" i="130"/>
  <c r="I1144" i="130"/>
  <c r="H1144" i="130"/>
  <c r="F1144" i="130"/>
  <c r="D1144" i="130"/>
  <c r="E1144" i="130" s="1"/>
  <c r="B1144" i="130"/>
  <c r="I1143" i="130"/>
  <c r="H1143" i="130"/>
  <c r="F1143" i="130"/>
  <c r="D1143" i="130"/>
  <c r="E1143" i="130" s="1"/>
  <c r="B1143" i="130"/>
  <c r="I1142" i="130"/>
  <c r="H1142" i="130"/>
  <c r="F1142" i="130"/>
  <c r="D1142" i="130"/>
  <c r="E1142" i="130" s="1"/>
  <c r="B1142" i="130"/>
  <c r="I1141" i="130"/>
  <c r="H1141" i="130"/>
  <c r="F1141" i="130"/>
  <c r="D1141" i="130"/>
  <c r="E1141" i="130" s="1"/>
  <c r="B1141" i="130"/>
  <c r="I1140" i="130"/>
  <c r="H1140" i="130"/>
  <c r="F1140" i="130"/>
  <c r="D1140" i="130"/>
  <c r="E1140" i="130" s="1"/>
  <c r="B1140" i="130"/>
  <c r="I1139" i="130"/>
  <c r="H1139" i="130"/>
  <c r="F1139" i="130"/>
  <c r="D1139" i="130"/>
  <c r="E1139" i="130" s="1"/>
  <c r="B1139" i="130"/>
  <c r="I1138" i="130"/>
  <c r="H1138" i="130"/>
  <c r="F1138" i="130"/>
  <c r="D1138" i="130"/>
  <c r="E1138" i="130" s="1"/>
  <c r="B1138" i="130"/>
  <c r="I1137" i="130"/>
  <c r="H1137" i="130"/>
  <c r="F1137" i="130"/>
  <c r="D1137" i="130"/>
  <c r="E1137" i="130" s="1"/>
  <c r="B1137" i="130"/>
  <c r="I1136" i="130"/>
  <c r="H1136" i="130"/>
  <c r="F1136" i="130"/>
  <c r="D1136" i="130"/>
  <c r="E1136" i="130" s="1"/>
  <c r="B1136" i="130"/>
  <c r="I1135" i="130"/>
  <c r="H1135" i="130"/>
  <c r="F1135" i="130"/>
  <c r="D1135" i="130"/>
  <c r="E1135" i="130" s="1"/>
  <c r="B1135" i="130"/>
  <c r="I1134" i="130"/>
  <c r="H1134" i="130"/>
  <c r="F1134" i="130"/>
  <c r="D1134" i="130"/>
  <c r="E1134" i="130" s="1"/>
  <c r="B1134" i="130"/>
  <c r="I1133" i="130"/>
  <c r="H1133" i="130"/>
  <c r="F1133" i="130"/>
  <c r="D1133" i="130"/>
  <c r="E1133" i="130" s="1"/>
  <c r="B1133" i="130"/>
  <c r="I1132" i="130"/>
  <c r="H1132" i="130"/>
  <c r="F1132" i="130"/>
  <c r="D1132" i="130"/>
  <c r="E1132" i="130" s="1"/>
  <c r="B1132" i="130"/>
  <c r="I1131" i="130"/>
  <c r="H1131" i="130"/>
  <c r="F1131" i="130"/>
  <c r="D1131" i="130"/>
  <c r="E1131" i="130" s="1"/>
  <c r="B1131" i="130"/>
  <c r="I1130" i="130"/>
  <c r="H1130" i="130"/>
  <c r="F1130" i="130"/>
  <c r="D1130" i="130"/>
  <c r="E1130" i="130" s="1"/>
  <c r="B1130" i="130"/>
  <c r="I1129" i="130"/>
  <c r="H1129" i="130"/>
  <c r="F1129" i="130"/>
  <c r="D1129" i="130"/>
  <c r="E1129" i="130" s="1"/>
  <c r="B1129" i="130"/>
  <c r="I1128" i="130"/>
  <c r="H1128" i="130"/>
  <c r="F1128" i="130"/>
  <c r="D1128" i="130"/>
  <c r="E1128" i="130" s="1"/>
  <c r="B1128" i="130"/>
  <c r="I1127" i="130"/>
  <c r="H1127" i="130"/>
  <c r="F1127" i="130"/>
  <c r="D1127" i="130"/>
  <c r="E1127" i="130" s="1"/>
  <c r="B1127" i="130"/>
  <c r="I1126" i="130"/>
  <c r="H1126" i="130"/>
  <c r="F1126" i="130"/>
  <c r="D1126" i="130"/>
  <c r="E1126" i="130" s="1"/>
  <c r="B1126" i="130"/>
  <c r="I1125" i="130"/>
  <c r="H1125" i="130"/>
  <c r="F1125" i="130"/>
  <c r="D1125" i="130"/>
  <c r="E1125" i="130" s="1"/>
  <c r="B1125" i="130"/>
  <c r="I1124" i="130"/>
  <c r="H1124" i="130"/>
  <c r="F1124" i="130"/>
  <c r="D1124" i="130"/>
  <c r="E1124" i="130" s="1"/>
  <c r="B1124" i="130"/>
  <c r="I1123" i="130"/>
  <c r="H1123" i="130"/>
  <c r="F1123" i="130"/>
  <c r="D1123" i="130"/>
  <c r="E1123" i="130" s="1"/>
  <c r="B1123" i="130"/>
  <c r="I1122" i="130"/>
  <c r="H1122" i="130"/>
  <c r="F1122" i="130"/>
  <c r="D1122" i="130"/>
  <c r="E1122" i="130" s="1"/>
  <c r="B1122" i="130"/>
  <c r="I1121" i="130"/>
  <c r="H1121" i="130"/>
  <c r="F1121" i="130"/>
  <c r="D1121" i="130"/>
  <c r="E1121" i="130" s="1"/>
  <c r="B1121" i="130"/>
  <c r="I1120" i="130"/>
  <c r="H1120" i="130"/>
  <c r="F1120" i="130"/>
  <c r="D1120" i="130"/>
  <c r="E1120" i="130" s="1"/>
  <c r="B1120" i="130"/>
  <c r="I1119" i="130"/>
  <c r="H1119" i="130"/>
  <c r="F1119" i="130"/>
  <c r="D1119" i="130"/>
  <c r="E1119" i="130" s="1"/>
  <c r="B1119" i="130"/>
  <c r="I1118" i="130"/>
  <c r="H1118" i="130"/>
  <c r="F1118" i="130"/>
  <c r="D1118" i="130"/>
  <c r="E1118" i="130" s="1"/>
  <c r="B1118" i="130"/>
  <c r="I1117" i="130"/>
  <c r="H1117" i="130"/>
  <c r="F1117" i="130"/>
  <c r="D1117" i="130"/>
  <c r="E1117" i="130" s="1"/>
  <c r="B1117" i="130"/>
  <c r="I1116" i="130"/>
  <c r="H1116" i="130"/>
  <c r="F1116" i="130"/>
  <c r="D1116" i="130"/>
  <c r="E1116" i="130" s="1"/>
  <c r="B1116" i="130"/>
  <c r="I1115" i="130"/>
  <c r="H1115" i="130"/>
  <c r="F1115" i="130"/>
  <c r="D1115" i="130"/>
  <c r="E1115" i="130" s="1"/>
  <c r="B1115" i="130"/>
  <c r="I1114" i="130"/>
  <c r="H1114" i="130"/>
  <c r="F1114" i="130"/>
  <c r="D1114" i="130"/>
  <c r="E1114" i="130" s="1"/>
  <c r="B1114" i="130"/>
  <c r="I1113" i="130"/>
  <c r="H1113" i="130"/>
  <c r="F1113" i="130"/>
  <c r="D1113" i="130"/>
  <c r="E1113" i="130" s="1"/>
  <c r="B1113" i="130"/>
  <c r="I1112" i="130"/>
  <c r="H1112" i="130"/>
  <c r="F1112" i="130"/>
  <c r="D1112" i="130"/>
  <c r="E1112" i="130" s="1"/>
  <c r="B1112" i="130"/>
  <c r="I1111" i="130"/>
  <c r="H1111" i="130"/>
  <c r="F1111" i="130"/>
  <c r="D1111" i="130"/>
  <c r="E1111" i="130" s="1"/>
  <c r="B1111" i="130"/>
  <c r="I1110" i="130"/>
  <c r="H1110" i="130"/>
  <c r="F1110" i="130"/>
  <c r="D1110" i="130"/>
  <c r="E1110" i="130" s="1"/>
  <c r="B1110" i="130"/>
  <c r="I1109" i="130"/>
  <c r="H1109" i="130"/>
  <c r="F1109" i="130"/>
  <c r="D1109" i="130"/>
  <c r="E1109" i="130" s="1"/>
  <c r="B1109" i="130"/>
  <c r="I1108" i="130"/>
  <c r="H1108" i="130"/>
  <c r="F1108" i="130"/>
  <c r="D1108" i="130"/>
  <c r="E1108" i="130" s="1"/>
  <c r="B1108" i="130"/>
  <c r="I1107" i="130"/>
  <c r="H1107" i="130"/>
  <c r="F1107" i="130"/>
  <c r="D1107" i="130"/>
  <c r="E1107" i="130" s="1"/>
  <c r="B1107" i="130"/>
  <c r="I1106" i="130"/>
  <c r="H1106" i="130"/>
  <c r="F1106" i="130"/>
  <c r="D1106" i="130"/>
  <c r="E1106" i="130" s="1"/>
  <c r="B1106" i="130"/>
  <c r="I1105" i="130"/>
  <c r="H1105" i="130"/>
  <c r="F1105" i="130"/>
  <c r="D1105" i="130"/>
  <c r="E1105" i="130" s="1"/>
  <c r="B1105" i="130"/>
  <c r="I1104" i="130"/>
  <c r="H1104" i="130"/>
  <c r="F1104" i="130"/>
  <c r="D1104" i="130"/>
  <c r="E1104" i="130" s="1"/>
  <c r="B1104" i="130"/>
  <c r="I1103" i="130"/>
  <c r="H1103" i="130"/>
  <c r="F1103" i="130"/>
  <c r="D1103" i="130"/>
  <c r="E1103" i="130" s="1"/>
  <c r="B1103" i="130"/>
  <c r="I1102" i="130"/>
  <c r="H1102" i="130"/>
  <c r="F1102" i="130"/>
  <c r="D1102" i="130"/>
  <c r="E1102" i="130" s="1"/>
  <c r="B1102" i="130"/>
  <c r="I1101" i="130"/>
  <c r="H1101" i="130"/>
  <c r="F1101" i="130"/>
  <c r="D1101" i="130"/>
  <c r="E1101" i="130" s="1"/>
  <c r="B1101" i="130"/>
  <c r="I1100" i="130"/>
  <c r="H1100" i="130"/>
  <c r="F1100" i="130"/>
  <c r="D1100" i="130"/>
  <c r="E1100" i="130" s="1"/>
  <c r="B1100" i="130"/>
  <c r="I1099" i="130"/>
  <c r="H1099" i="130"/>
  <c r="F1099" i="130"/>
  <c r="D1099" i="130"/>
  <c r="E1099" i="130" s="1"/>
  <c r="B1099" i="130"/>
  <c r="I1098" i="130"/>
  <c r="H1098" i="130"/>
  <c r="F1098" i="130"/>
  <c r="D1098" i="130"/>
  <c r="E1098" i="130" s="1"/>
  <c r="B1098" i="130"/>
  <c r="I1097" i="130"/>
  <c r="H1097" i="130"/>
  <c r="F1097" i="130"/>
  <c r="D1097" i="130"/>
  <c r="E1097" i="130" s="1"/>
  <c r="B1097" i="130"/>
  <c r="I1096" i="130"/>
  <c r="H1096" i="130"/>
  <c r="F1096" i="130"/>
  <c r="D1096" i="130"/>
  <c r="E1096" i="130" s="1"/>
  <c r="B1096" i="130"/>
  <c r="I1095" i="130"/>
  <c r="H1095" i="130"/>
  <c r="F1095" i="130"/>
  <c r="D1095" i="130"/>
  <c r="E1095" i="130" s="1"/>
  <c r="B1095" i="130"/>
  <c r="I1094" i="130"/>
  <c r="H1094" i="130"/>
  <c r="F1094" i="130"/>
  <c r="D1094" i="130"/>
  <c r="E1094" i="130" s="1"/>
  <c r="B1094" i="130"/>
  <c r="I1093" i="130"/>
  <c r="H1093" i="130"/>
  <c r="F1093" i="130"/>
  <c r="D1093" i="130"/>
  <c r="E1093" i="130" s="1"/>
  <c r="B1093" i="130"/>
  <c r="I1092" i="130"/>
  <c r="H1092" i="130"/>
  <c r="F1092" i="130"/>
  <c r="D1092" i="130"/>
  <c r="E1092" i="130" s="1"/>
  <c r="B1092" i="130"/>
  <c r="I1091" i="130"/>
  <c r="H1091" i="130"/>
  <c r="F1091" i="130"/>
  <c r="D1091" i="130"/>
  <c r="E1091" i="130" s="1"/>
  <c r="B1091" i="130"/>
  <c r="I1090" i="130"/>
  <c r="H1090" i="130"/>
  <c r="F1090" i="130"/>
  <c r="D1090" i="130"/>
  <c r="E1090" i="130" s="1"/>
  <c r="B1090" i="130"/>
  <c r="I1089" i="130"/>
  <c r="H1089" i="130"/>
  <c r="F1089" i="130"/>
  <c r="D1089" i="130"/>
  <c r="E1089" i="130" s="1"/>
  <c r="B1089" i="130"/>
  <c r="I1088" i="130"/>
  <c r="H1088" i="130"/>
  <c r="F1088" i="130"/>
  <c r="D1088" i="130"/>
  <c r="E1088" i="130" s="1"/>
  <c r="B1088" i="130"/>
  <c r="I1087" i="130"/>
  <c r="H1087" i="130"/>
  <c r="F1087" i="130"/>
  <c r="D1087" i="130"/>
  <c r="E1087" i="130" s="1"/>
  <c r="B1087" i="130"/>
  <c r="I1086" i="130"/>
  <c r="H1086" i="130"/>
  <c r="F1086" i="130"/>
  <c r="D1086" i="130"/>
  <c r="E1086" i="130" s="1"/>
  <c r="B1086" i="130"/>
  <c r="I1085" i="130"/>
  <c r="H1085" i="130"/>
  <c r="F1085" i="130"/>
  <c r="D1085" i="130"/>
  <c r="E1085" i="130" s="1"/>
  <c r="B1085" i="130"/>
  <c r="I1084" i="130"/>
  <c r="H1084" i="130"/>
  <c r="F1084" i="130"/>
  <c r="D1084" i="130"/>
  <c r="E1084" i="130" s="1"/>
  <c r="B1084" i="130"/>
  <c r="I1083" i="130"/>
  <c r="H1083" i="130"/>
  <c r="F1083" i="130"/>
  <c r="D1083" i="130"/>
  <c r="E1083" i="130" s="1"/>
  <c r="B1083" i="130"/>
  <c r="I1082" i="130"/>
  <c r="H1082" i="130"/>
  <c r="F1082" i="130"/>
  <c r="D1082" i="130"/>
  <c r="E1082" i="130" s="1"/>
  <c r="B1082" i="130"/>
  <c r="I1081" i="130"/>
  <c r="H1081" i="130"/>
  <c r="F1081" i="130"/>
  <c r="D1081" i="130"/>
  <c r="E1081" i="130" s="1"/>
  <c r="B1081" i="130"/>
  <c r="I1080" i="130"/>
  <c r="H1080" i="130"/>
  <c r="F1080" i="130"/>
  <c r="D1080" i="130"/>
  <c r="E1080" i="130" s="1"/>
  <c r="B1080" i="130"/>
  <c r="I1079" i="130"/>
  <c r="H1079" i="130"/>
  <c r="F1079" i="130"/>
  <c r="D1079" i="130"/>
  <c r="E1079" i="130" s="1"/>
  <c r="B1079" i="130"/>
  <c r="I1078" i="130"/>
  <c r="H1078" i="130"/>
  <c r="F1078" i="130"/>
  <c r="D1078" i="130"/>
  <c r="E1078" i="130" s="1"/>
  <c r="B1078" i="130"/>
  <c r="I1077" i="130"/>
  <c r="H1077" i="130"/>
  <c r="F1077" i="130"/>
  <c r="D1077" i="130"/>
  <c r="E1077" i="130" s="1"/>
  <c r="B1077" i="130"/>
  <c r="I1076" i="130"/>
  <c r="H1076" i="130"/>
  <c r="F1076" i="130"/>
  <c r="D1076" i="130"/>
  <c r="E1076" i="130" s="1"/>
  <c r="B1076" i="130"/>
  <c r="I1075" i="130"/>
  <c r="H1075" i="130"/>
  <c r="F1075" i="130"/>
  <c r="D1075" i="130"/>
  <c r="E1075" i="130" s="1"/>
  <c r="B1075" i="130"/>
  <c r="I1074" i="130"/>
  <c r="H1074" i="130"/>
  <c r="F1074" i="130"/>
  <c r="D1074" i="130"/>
  <c r="E1074" i="130" s="1"/>
  <c r="B1074" i="130"/>
  <c r="I1073" i="130"/>
  <c r="H1073" i="130"/>
  <c r="F1073" i="130"/>
  <c r="D1073" i="130"/>
  <c r="E1073" i="130" s="1"/>
  <c r="B1073" i="130"/>
  <c r="I1072" i="130"/>
  <c r="H1072" i="130"/>
  <c r="F1072" i="130"/>
  <c r="D1072" i="130"/>
  <c r="E1072" i="130" s="1"/>
  <c r="B1072" i="130"/>
  <c r="I1071" i="130"/>
  <c r="H1071" i="130"/>
  <c r="F1071" i="130"/>
  <c r="D1071" i="130"/>
  <c r="E1071" i="130" s="1"/>
  <c r="B1071" i="130"/>
  <c r="I1070" i="130"/>
  <c r="H1070" i="130"/>
  <c r="F1070" i="130"/>
  <c r="D1070" i="130"/>
  <c r="E1070" i="130" s="1"/>
  <c r="B1070" i="130"/>
  <c r="I1069" i="130"/>
  <c r="H1069" i="130"/>
  <c r="F1069" i="130"/>
  <c r="D1069" i="130"/>
  <c r="E1069" i="130" s="1"/>
  <c r="B1069" i="130"/>
  <c r="I1068" i="130"/>
  <c r="H1068" i="130"/>
  <c r="F1068" i="130"/>
  <c r="D1068" i="130"/>
  <c r="E1068" i="130" s="1"/>
  <c r="B1068" i="130"/>
  <c r="I1067" i="130"/>
  <c r="H1067" i="130"/>
  <c r="F1067" i="130"/>
  <c r="D1067" i="130"/>
  <c r="E1067" i="130" s="1"/>
  <c r="B1067" i="130"/>
  <c r="I1066" i="130"/>
  <c r="H1066" i="130"/>
  <c r="F1066" i="130"/>
  <c r="D1066" i="130"/>
  <c r="E1066" i="130" s="1"/>
  <c r="B1066" i="130"/>
  <c r="I1065" i="130"/>
  <c r="H1065" i="130"/>
  <c r="F1065" i="130"/>
  <c r="D1065" i="130"/>
  <c r="E1065" i="130" s="1"/>
  <c r="B1065" i="130"/>
  <c r="I1064" i="130"/>
  <c r="H1064" i="130"/>
  <c r="F1064" i="130"/>
  <c r="D1064" i="130"/>
  <c r="E1064" i="130" s="1"/>
  <c r="B1064" i="130"/>
  <c r="I1063" i="130"/>
  <c r="H1063" i="130"/>
  <c r="F1063" i="130"/>
  <c r="D1063" i="130"/>
  <c r="E1063" i="130" s="1"/>
  <c r="B1063" i="130"/>
  <c r="I1062" i="130"/>
  <c r="H1062" i="130"/>
  <c r="F1062" i="130"/>
  <c r="D1062" i="130"/>
  <c r="E1062" i="130" s="1"/>
  <c r="B1062" i="130"/>
  <c r="I1061" i="130"/>
  <c r="H1061" i="130"/>
  <c r="F1061" i="130"/>
  <c r="D1061" i="130"/>
  <c r="E1061" i="130" s="1"/>
  <c r="B1061" i="130"/>
  <c r="I1060" i="130"/>
  <c r="H1060" i="130"/>
  <c r="F1060" i="130"/>
  <c r="D1060" i="130"/>
  <c r="E1060" i="130" s="1"/>
  <c r="B1060" i="130"/>
  <c r="I1059" i="130"/>
  <c r="H1059" i="130"/>
  <c r="F1059" i="130"/>
  <c r="D1059" i="130"/>
  <c r="E1059" i="130" s="1"/>
  <c r="B1059" i="130"/>
  <c r="I1058" i="130"/>
  <c r="H1058" i="130"/>
  <c r="F1058" i="130"/>
  <c r="D1058" i="130"/>
  <c r="E1058" i="130" s="1"/>
  <c r="B1058" i="130"/>
  <c r="I1057" i="130"/>
  <c r="H1057" i="130"/>
  <c r="F1057" i="130"/>
  <c r="D1057" i="130"/>
  <c r="E1057" i="130" s="1"/>
  <c r="B1057" i="130"/>
  <c r="I1056" i="130"/>
  <c r="H1056" i="130"/>
  <c r="F1056" i="130"/>
  <c r="D1056" i="130"/>
  <c r="E1056" i="130" s="1"/>
  <c r="B1056" i="130"/>
  <c r="I1055" i="130"/>
  <c r="H1055" i="130"/>
  <c r="F1055" i="130"/>
  <c r="D1055" i="130"/>
  <c r="E1055" i="130" s="1"/>
  <c r="B1055" i="130"/>
  <c r="I1054" i="130"/>
  <c r="H1054" i="130"/>
  <c r="F1054" i="130"/>
  <c r="D1054" i="130"/>
  <c r="E1054" i="130" s="1"/>
  <c r="B1054" i="130"/>
  <c r="I1053" i="130"/>
  <c r="H1053" i="130"/>
  <c r="F1053" i="130"/>
  <c r="D1053" i="130"/>
  <c r="E1053" i="130" s="1"/>
  <c r="B1053" i="130"/>
  <c r="I1052" i="130"/>
  <c r="H1052" i="130"/>
  <c r="F1052" i="130"/>
  <c r="D1052" i="130"/>
  <c r="E1052" i="130" s="1"/>
  <c r="B1052" i="130"/>
  <c r="I1051" i="130"/>
  <c r="H1051" i="130"/>
  <c r="F1051" i="130"/>
  <c r="D1051" i="130"/>
  <c r="E1051" i="130" s="1"/>
  <c r="B1051" i="130"/>
  <c r="I1050" i="130"/>
  <c r="H1050" i="130"/>
  <c r="F1050" i="130"/>
  <c r="D1050" i="130"/>
  <c r="E1050" i="130" s="1"/>
  <c r="B1050" i="130"/>
  <c r="I1049" i="130"/>
  <c r="H1049" i="130"/>
  <c r="F1049" i="130"/>
  <c r="D1049" i="130"/>
  <c r="E1049" i="130" s="1"/>
  <c r="B1049" i="130"/>
  <c r="I1048" i="130"/>
  <c r="H1048" i="130"/>
  <c r="F1048" i="130"/>
  <c r="D1048" i="130"/>
  <c r="E1048" i="130" s="1"/>
  <c r="B1048" i="130"/>
  <c r="I1047" i="130"/>
  <c r="H1047" i="130"/>
  <c r="F1047" i="130"/>
  <c r="D1047" i="130"/>
  <c r="E1047" i="130" s="1"/>
  <c r="B1047" i="130"/>
  <c r="I1046" i="130"/>
  <c r="H1046" i="130"/>
  <c r="F1046" i="130"/>
  <c r="D1046" i="130"/>
  <c r="E1046" i="130" s="1"/>
  <c r="B1046" i="130"/>
  <c r="I1045" i="130"/>
  <c r="H1045" i="130"/>
  <c r="F1045" i="130"/>
  <c r="D1045" i="130"/>
  <c r="E1045" i="130" s="1"/>
  <c r="B1045" i="130"/>
  <c r="I1044" i="130"/>
  <c r="H1044" i="130"/>
  <c r="F1044" i="130"/>
  <c r="D1044" i="130"/>
  <c r="E1044" i="130" s="1"/>
  <c r="B1044" i="130"/>
  <c r="I1043" i="130"/>
  <c r="H1043" i="130"/>
  <c r="F1043" i="130"/>
  <c r="D1043" i="130"/>
  <c r="E1043" i="130" s="1"/>
  <c r="B1043" i="130"/>
  <c r="I1042" i="130"/>
  <c r="H1042" i="130"/>
  <c r="F1042" i="130"/>
  <c r="D1042" i="130"/>
  <c r="E1042" i="130" s="1"/>
  <c r="B1042" i="130"/>
  <c r="I1041" i="130"/>
  <c r="H1041" i="130"/>
  <c r="F1041" i="130"/>
  <c r="D1041" i="130"/>
  <c r="E1041" i="130" s="1"/>
  <c r="B1041" i="130"/>
  <c r="I1040" i="130"/>
  <c r="H1040" i="130"/>
  <c r="F1040" i="130"/>
  <c r="D1040" i="130"/>
  <c r="E1040" i="130" s="1"/>
  <c r="B1040" i="130"/>
  <c r="I1039" i="130"/>
  <c r="H1039" i="130"/>
  <c r="F1039" i="130"/>
  <c r="D1039" i="130"/>
  <c r="E1039" i="130" s="1"/>
  <c r="B1039" i="130"/>
  <c r="I1038" i="130"/>
  <c r="H1038" i="130"/>
  <c r="F1038" i="130"/>
  <c r="D1038" i="130"/>
  <c r="E1038" i="130" s="1"/>
  <c r="B1038" i="130"/>
  <c r="I1037" i="130"/>
  <c r="H1037" i="130"/>
  <c r="F1037" i="130"/>
  <c r="D1037" i="130"/>
  <c r="E1037" i="130" s="1"/>
  <c r="B1037" i="130"/>
  <c r="I1036" i="130"/>
  <c r="H1036" i="130"/>
  <c r="F1036" i="130"/>
  <c r="D1036" i="130"/>
  <c r="E1036" i="130" s="1"/>
  <c r="B1036" i="130"/>
  <c r="I1035" i="130"/>
  <c r="H1035" i="130"/>
  <c r="F1035" i="130"/>
  <c r="D1035" i="130"/>
  <c r="E1035" i="130" s="1"/>
  <c r="B1035" i="130"/>
  <c r="I1034" i="130"/>
  <c r="H1034" i="130"/>
  <c r="F1034" i="130"/>
  <c r="D1034" i="130"/>
  <c r="E1034" i="130" s="1"/>
  <c r="B1034" i="130"/>
  <c r="I1033" i="130"/>
  <c r="H1033" i="130"/>
  <c r="F1033" i="130"/>
  <c r="D1033" i="130"/>
  <c r="E1033" i="130" s="1"/>
  <c r="B1033" i="130"/>
  <c r="I1032" i="130"/>
  <c r="H1032" i="130"/>
  <c r="F1032" i="130"/>
  <c r="D1032" i="130"/>
  <c r="E1032" i="130" s="1"/>
  <c r="B1032" i="130"/>
  <c r="I1031" i="130"/>
  <c r="H1031" i="130"/>
  <c r="F1031" i="130"/>
  <c r="D1031" i="130"/>
  <c r="E1031" i="130" s="1"/>
  <c r="B1031" i="130"/>
  <c r="I1030" i="130"/>
  <c r="H1030" i="130"/>
  <c r="F1030" i="130"/>
  <c r="D1030" i="130"/>
  <c r="E1030" i="130" s="1"/>
  <c r="B1030" i="130"/>
  <c r="I1029" i="130"/>
  <c r="H1029" i="130"/>
  <c r="F1029" i="130"/>
  <c r="D1029" i="130"/>
  <c r="E1029" i="130" s="1"/>
  <c r="B1029" i="130"/>
  <c r="I1028" i="130"/>
  <c r="H1028" i="130"/>
  <c r="F1028" i="130"/>
  <c r="D1028" i="130"/>
  <c r="E1028" i="130" s="1"/>
  <c r="B1028" i="130"/>
  <c r="I1027" i="130"/>
  <c r="H1027" i="130"/>
  <c r="F1027" i="130"/>
  <c r="D1027" i="130"/>
  <c r="E1027" i="130" s="1"/>
  <c r="B1027" i="130"/>
  <c r="I1026" i="130"/>
  <c r="H1026" i="130"/>
  <c r="F1026" i="130"/>
  <c r="D1026" i="130"/>
  <c r="E1026" i="130" s="1"/>
  <c r="B1026" i="130"/>
  <c r="I1025" i="130"/>
  <c r="H1025" i="130"/>
  <c r="F1025" i="130"/>
  <c r="D1025" i="130"/>
  <c r="E1025" i="130" s="1"/>
  <c r="B1025" i="130"/>
  <c r="I1024" i="130"/>
  <c r="H1024" i="130"/>
  <c r="F1024" i="130"/>
  <c r="D1024" i="130"/>
  <c r="E1024" i="130" s="1"/>
  <c r="B1024" i="130"/>
  <c r="I1023" i="130"/>
  <c r="H1023" i="130"/>
  <c r="F1023" i="130"/>
  <c r="D1023" i="130"/>
  <c r="E1023" i="130" s="1"/>
  <c r="B1023" i="130"/>
  <c r="I1022" i="130"/>
  <c r="H1022" i="130"/>
  <c r="F1022" i="130"/>
  <c r="D1022" i="130"/>
  <c r="E1022" i="130" s="1"/>
  <c r="B1022" i="130"/>
  <c r="I1021" i="130"/>
  <c r="H1021" i="130"/>
  <c r="F1021" i="130"/>
  <c r="D1021" i="130"/>
  <c r="E1021" i="130" s="1"/>
  <c r="B1021" i="130"/>
  <c r="I1020" i="130"/>
  <c r="H1020" i="130"/>
  <c r="F1020" i="130"/>
  <c r="D1020" i="130"/>
  <c r="E1020" i="130" s="1"/>
  <c r="B1020" i="130"/>
  <c r="I1019" i="130"/>
  <c r="H1019" i="130"/>
  <c r="F1019" i="130"/>
  <c r="D1019" i="130"/>
  <c r="E1019" i="130" s="1"/>
  <c r="B1019" i="130"/>
  <c r="I1018" i="130"/>
  <c r="H1018" i="130"/>
  <c r="F1018" i="130"/>
  <c r="D1018" i="130"/>
  <c r="E1018" i="130" s="1"/>
  <c r="B1018" i="130"/>
  <c r="I1017" i="130"/>
  <c r="H1017" i="130"/>
  <c r="F1017" i="130"/>
  <c r="D1017" i="130"/>
  <c r="E1017" i="130" s="1"/>
  <c r="B1017" i="130"/>
  <c r="I1016" i="130"/>
  <c r="H1016" i="130"/>
  <c r="F1016" i="130"/>
  <c r="D1016" i="130"/>
  <c r="E1016" i="130" s="1"/>
  <c r="B1016" i="130"/>
  <c r="I1015" i="130"/>
  <c r="H1015" i="130"/>
  <c r="F1015" i="130"/>
  <c r="D1015" i="130"/>
  <c r="E1015" i="130" s="1"/>
  <c r="B1015" i="130"/>
  <c r="I1014" i="130"/>
  <c r="H1014" i="130"/>
  <c r="F1014" i="130"/>
  <c r="D1014" i="130"/>
  <c r="E1014" i="130" s="1"/>
  <c r="B1014" i="130"/>
  <c r="I1013" i="130"/>
  <c r="H1013" i="130"/>
  <c r="F1013" i="130"/>
  <c r="D1013" i="130"/>
  <c r="E1013" i="130" s="1"/>
  <c r="B1013" i="130"/>
  <c r="I1012" i="130"/>
  <c r="H1012" i="130"/>
  <c r="F1012" i="130"/>
  <c r="D1012" i="130"/>
  <c r="E1012" i="130" s="1"/>
  <c r="B1012" i="130"/>
  <c r="I1011" i="130"/>
  <c r="H1011" i="130"/>
  <c r="F1011" i="130"/>
  <c r="D1011" i="130"/>
  <c r="E1011" i="130" s="1"/>
  <c r="B1011" i="130"/>
  <c r="I1010" i="130"/>
  <c r="H1010" i="130"/>
  <c r="F1010" i="130"/>
  <c r="D1010" i="130"/>
  <c r="E1010" i="130" s="1"/>
  <c r="B1010" i="130"/>
  <c r="I1009" i="130"/>
  <c r="H1009" i="130"/>
  <c r="F1009" i="130"/>
  <c r="D1009" i="130"/>
  <c r="E1009" i="130" s="1"/>
  <c r="B1009" i="130"/>
  <c r="I1008" i="130"/>
  <c r="H1008" i="130"/>
  <c r="F1008" i="130"/>
  <c r="D1008" i="130"/>
  <c r="E1008" i="130" s="1"/>
  <c r="B1008" i="130"/>
  <c r="I1007" i="130"/>
  <c r="H1007" i="130"/>
  <c r="F1007" i="130"/>
  <c r="D1007" i="130"/>
  <c r="E1007" i="130" s="1"/>
  <c r="B1007" i="130"/>
  <c r="I1006" i="130"/>
  <c r="H1006" i="130"/>
  <c r="F1006" i="130"/>
  <c r="D1006" i="130"/>
  <c r="E1006" i="130" s="1"/>
  <c r="B1006" i="130"/>
  <c r="I1005" i="130"/>
  <c r="H1005" i="130"/>
  <c r="F1005" i="130"/>
  <c r="D1005" i="130"/>
  <c r="E1005" i="130" s="1"/>
  <c r="B1005" i="130"/>
  <c r="I1004" i="130"/>
  <c r="H1004" i="130"/>
  <c r="F1004" i="130"/>
  <c r="D1004" i="130"/>
  <c r="E1004" i="130" s="1"/>
  <c r="B1004" i="130"/>
  <c r="I1003" i="130"/>
  <c r="H1003" i="130"/>
  <c r="F1003" i="130"/>
  <c r="D1003" i="130"/>
  <c r="E1003" i="130" s="1"/>
  <c r="B1003" i="130"/>
  <c r="I1002" i="130"/>
  <c r="H1002" i="130"/>
  <c r="F1002" i="130"/>
  <c r="D1002" i="130"/>
  <c r="E1002" i="130" s="1"/>
  <c r="B1002" i="130"/>
  <c r="I1001" i="130"/>
  <c r="H1001" i="130"/>
  <c r="F1001" i="130"/>
  <c r="D1001" i="130"/>
  <c r="E1001" i="130" s="1"/>
  <c r="B1001" i="130"/>
  <c r="I1000" i="130"/>
  <c r="H1000" i="130"/>
  <c r="F1000" i="130"/>
  <c r="D1000" i="130"/>
  <c r="E1000" i="130" s="1"/>
  <c r="B1000" i="130"/>
  <c r="I999" i="130"/>
  <c r="H999" i="130"/>
  <c r="F999" i="130"/>
  <c r="D999" i="130"/>
  <c r="E999" i="130" s="1"/>
  <c r="B999" i="130"/>
  <c r="I998" i="130"/>
  <c r="H998" i="130"/>
  <c r="F998" i="130"/>
  <c r="D998" i="130"/>
  <c r="E998" i="130" s="1"/>
  <c r="B998" i="130"/>
  <c r="I997" i="130"/>
  <c r="H997" i="130"/>
  <c r="F997" i="130"/>
  <c r="D997" i="130"/>
  <c r="E997" i="130" s="1"/>
  <c r="B997" i="130"/>
  <c r="I996" i="130"/>
  <c r="H996" i="130"/>
  <c r="F996" i="130"/>
  <c r="D996" i="130"/>
  <c r="E996" i="130" s="1"/>
  <c r="B996" i="130"/>
  <c r="I995" i="130"/>
  <c r="H995" i="130"/>
  <c r="F995" i="130"/>
  <c r="D995" i="130"/>
  <c r="E995" i="130" s="1"/>
  <c r="B995" i="130"/>
  <c r="I994" i="130"/>
  <c r="H994" i="130"/>
  <c r="F994" i="130"/>
  <c r="D994" i="130"/>
  <c r="E994" i="130" s="1"/>
  <c r="B994" i="130"/>
  <c r="I993" i="130"/>
  <c r="H993" i="130"/>
  <c r="F993" i="130"/>
  <c r="D993" i="130"/>
  <c r="E993" i="130" s="1"/>
  <c r="B993" i="130"/>
  <c r="I992" i="130"/>
  <c r="H992" i="130"/>
  <c r="F992" i="130"/>
  <c r="D992" i="130"/>
  <c r="E992" i="130" s="1"/>
  <c r="B992" i="130"/>
  <c r="I991" i="130"/>
  <c r="H991" i="130"/>
  <c r="F991" i="130"/>
  <c r="D991" i="130"/>
  <c r="E991" i="130" s="1"/>
  <c r="B991" i="130"/>
  <c r="I990" i="130"/>
  <c r="H990" i="130"/>
  <c r="F990" i="130"/>
  <c r="D990" i="130"/>
  <c r="E990" i="130" s="1"/>
  <c r="B990" i="130"/>
  <c r="I989" i="130"/>
  <c r="H989" i="130"/>
  <c r="F989" i="130"/>
  <c r="D989" i="130"/>
  <c r="E989" i="130" s="1"/>
  <c r="B989" i="130"/>
  <c r="I988" i="130"/>
  <c r="H988" i="130"/>
  <c r="F988" i="130"/>
  <c r="D988" i="130"/>
  <c r="E988" i="130" s="1"/>
  <c r="B988" i="130"/>
  <c r="I987" i="130"/>
  <c r="H987" i="130"/>
  <c r="F987" i="130"/>
  <c r="D987" i="130"/>
  <c r="E987" i="130" s="1"/>
  <c r="B987" i="130"/>
  <c r="I986" i="130"/>
  <c r="H986" i="130"/>
  <c r="F986" i="130"/>
  <c r="D986" i="130"/>
  <c r="E986" i="130" s="1"/>
  <c r="B986" i="130"/>
  <c r="I985" i="130"/>
  <c r="H985" i="130"/>
  <c r="F985" i="130"/>
  <c r="D985" i="130"/>
  <c r="E985" i="130" s="1"/>
  <c r="B985" i="130"/>
  <c r="I984" i="130"/>
  <c r="H984" i="130"/>
  <c r="F984" i="130"/>
  <c r="D984" i="130"/>
  <c r="E984" i="130" s="1"/>
  <c r="B984" i="130"/>
  <c r="I983" i="130"/>
  <c r="H983" i="130"/>
  <c r="F983" i="130"/>
  <c r="D983" i="130"/>
  <c r="E983" i="130" s="1"/>
  <c r="B983" i="130"/>
  <c r="I982" i="130"/>
  <c r="H982" i="130"/>
  <c r="F982" i="130"/>
  <c r="D982" i="130"/>
  <c r="E982" i="130" s="1"/>
  <c r="B982" i="130"/>
  <c r="I981" i="130"/>
  <c r="H981" i="130"/>
  <c r="F981" i="130"/>
  <c r="D981" i="130"/>
  <c r="E981" i="130" s="1"/>
  <c r="B981" i="130"/>
  <c r="I980" i="130"/>
  <c r="H980" i="130"/>
  <c r="F980" i="130"/>
  <c r="D980" i="130"/>
  <c r="E980" i="130" s="1"/>
  <c r="B980" i="130"/>
  <c r="I979" i="130"/>
  <c r="H979" i="130"/>
  <c r="F979" i="130"/>
  <c r="D979" i="130"/>
  <c r="E979" i="130" s="1"/>
  <c r="B979" i="130"/>
  <c r="I978" i="130"/>
  <c r="H978" i="130"/>
  <c r="F978" i="130"/>
  <c r="D978" i="130"/>
  <c r="E978" i="130" s="1"/>
  <c r="B978" i="130"/>
  <c r="I977" i="130"/>
  <c r="H977" i="130"/>
  <c r="F977" i="130"/>
  <c r="D977" i="130"/>
  <c r="E977" i="130" s="1"/>
  <c r="B977" i="130"/>
  <c r="I976" i="130"/>
  <c r="H976" i="130"/>
  <c r="F976" i="130"/>
  <c r="D976" i="130"/>
  <c r="E976" i="130" s="1"/>
  <c r="B976" i="130"/>
  <c r="I975" i="130"/>
  <c r="H975" i="130"/>
  <c r="F975" i="130"/>
  <c r="D975" i="130"/>
  <c r="E975" i="130" s="1"/>
  <c r="B975" i="130"/>
  <c r="I974" i="130"/>
  <c r="H974" i="130"/>
  <c r="F974" i="130"/>
  <c r="D974" i="130"/>
  <c r="E974" i="130" s="1"/>
  <c r="B974" i="130"/>
  <c r="I973" i="130"/>
  <c r="H973" i="130"/>
  <c r="F973" i="130"/>
  <c r="D973" i="130"/>
  <c r="E973" i="130" s="1"/>
  <c r="B973" i="130"/>
  <c r="I972" i="130"/>
  <c r="H972" i="130"/>
  <c r="F972" i="130"/>
  <c r="D972" i="130"/>
  <c r="E972" i="130" s="1"/>
  <c r="B972" i="130"/>
  <c r="I971" i="130"/>
  <c r="H971" i="130"/>
  <c r="F971" i="130"/>
  <c r="D971" i="130"/>
  <c r="E971" i="130" s="1"/>
  <c r="B971" i="130"/>
  <c r="I970" i="130"/>
  <c r="H970" i="130"/>
  <c r="F970" i="130"/>
  <c r="D970" i="130"/>
  <c r="E970" i="130" s="1"/>
  <c r="B970" i="130"/>
  <c r="I969" i="130"/>
  <c r="H969" i="130"/>
  <c r="F969" i="130"/>
  <c r="D969" i="130"/>
  <c r="E969" i="130" s="1"/>
  <c r="B969" i="130"/>
  <c r="I968" i="130"/>
  <c r="H968" i="130"/>
  <c r="F968" i="130"/>
  <c r="D968" i="130"/>
  <c r="E968" i="130" s="1"/>
  <c r="B968" i="130"/>
  <c r="I967" i="130"/>
  <c r="H967" i="130"/>
  <c r="F967" i="130"/>
  <c r="D967" i="130"/>
  <c r="E967" i="130" s="1"/>
  <c r="B967" i="130"/>
  <c r="I966" i="130"/>
  <c r="H966" i="130"/>
  <c r="F966" i="130"/>
  <c r="D966" i="130"/>
  <c r="E966" i="130" s="1"/>
  <c r="B966" i="130"/>
  <c r="I965" i="130"/>
  <c r="H965" i="130"/>
  <c r="F965" i="130"/>
  <c r="D965" i="130"/>
  <c r="E965" i="130" s="1"/>
  <c r="B965" i="130"/>
  <c r="I964" i="130"/>
  <c r="H964" i="130"/>
  <c r="F964" i="130"/>
  <c r="D964" i="130"/>
  <c r="E964" i="130" s="1"/>
  <c r="B964" i="130"/>
  <c r="I963" i="130"/>
  <c r="H963" i="130"/>
  <c r="F963" i="130"/>
  <c r="D963" i="130"/>
  <c r="E963" i="130" s="1"/>
  <c r="B963" i="130"/>
  <c r="I962" i="130"/>
  <c r="H962" i="130"/>
  <c r="F962" i="130"/>
  <c r="D962" i="130"/>
  <c r="E962" i="130" s="1"/>
  <c r="B962" i="130"/>
  <c r="I961" i="130"/>
  <c r="H961" i="130"/>
  <c r="F961" i="130"/>
  <c r="D961" i="130"/>
  <c r="E961" i="130" s="1"/>
  <c r="B961" i="130"/>
  <c r="I960" i="130"/>
  <c r="H960" i="130"/>
  <c r="F960" i="130"/>
  <c r="D960" i="130"/>
  <c r="E960" i="130" s="1"/>
  <c r="B960" i="130"/>
  <c r="I959" i="130"/>
  <c r="H959" i="130"/>
  <c r="F959" i="130"/>
  <c r="D959" i="130"/>
  <c r="E959" i="130" s="1"/>
  <c r="B959" i="130"/>
  <c r="I958" i="130"/>
  <c r="H958" i="130"/>
  <c r="F958" i="130"/>
  <c r="D958" i="130"/>
  <c r="E958" i="130" s="1"/>
  <c r="B958" i="130"/>
  <c r="I957" i="130"/>
  <c r="H957" i="130"/>
  <c r="F957" i="130"/>
  <c r="D957" i="130"/>
  <c r="E957" i="130" s="1"/>
  <c r="B957" i="130"/>
  <c r="I956" i="130"/>
  <c r="H956" i="130"/>
  <c r="F956" i="130"/>
  <c r="D956" i="130"/>
  <c r="E956" i="130" s="1"/>
  <c r="B956" i="130"/>
  <c r="I955" i="130"/>
  <c r="H955" i="130"/>
  <c r="F955" i="130"/>
  <c r="D955" i="130"/>
  <c r="E955" i="130" s="1"/>
  <c r="B955" i="130"/>
  <c r="I954" i="130"/>
  <c r="H954" i="130"/>
  <c r="F954" i="130"/>
  <c r="D954" i="130"/>
  <c r="E954" i="130" s="1"/>
  <c r="B954" i="130"/>
  <c r="I953" i="130"/>
  <c r="H953" i="130"/>
  <c r="F953" i="130"/>
  <c r="D953" i="130"/>
  <c r="E953" i="130" s="1"/>
  <c r="B953" i="130"/>
  <c r="I952" i="130"/>
  <c r="H952" i="130"/>
  <c r="F952" i="130"/>
  <c r="D952" i="130"/>
  <c r="E952" i="130" s="1"/>
  <c r="B952" i="130"/>
  <c r="I951" i="130"/>
  <c r="H951" i="130"/>
  <c r="F951" i="130"/>
  <c r="D951" i="130"/>
  <c r="E951" i="130" s="1"/>
  <c r="B951" i="130"/>
  <c r="I950" i="130"/>
  <c r="H950" i="130"/>
  <c r="F950" i="130"/>
  <c r="D950" i="130"/>
  <c r="E950" i="130" s="1"/>
  <c r="B950" i="130"/>
  <c r="I949" i="130"/>
  <c r="H949" i="130"/>
  <c r="F949" i="130"/>
  <c r="D949" i="130"/>
  <c r="E949" i="130" s="1"/>
  <c r="B949" i="130"/>
  <c r="I948" i="130"/>
  <c r="H948" i="130"/>
  <c r="F948" i="130"/>
  <c r="D948" i="130"/>
  <c r="E948" i="130" s="1"/>
  <c r="B948" i="130"/>
  <c r="I947" i="130"/>
  <c r="H947" i="130"/>
  <c r="F947" i="130"/>
  <c r="D947" i="130"/>
  <c r="E947" i="130" s="1"/>
  <c r="B947" i="130"/>
  <c r="I946" i="130"/>
  <c r="H946" i="130"/>
  <c r="F946" i="130"/>
  <c r="D946" i="130"/>
  <c r="E946" i="130" s="1"/>
  <c r="B946" i="130"/>
  <c r="I945" i="130"/>
  <c r="H945" i="130"/>
  <c r="F945" i="130"/>
  <c r="D945" i="130"/>
  <c r="E945" i="130" s="1"/>
  <c r="B945" i="130"/>
  <c r="I944" i="130"/>
  <c r="H944" i="130"/>
  <c r="F944" i="130"/>
  <c r="D944" i="130"/>
  <c r="E944" i="130" s="1"/>
  <c r="B944" i="130"/>
  <c r="I943" i="130"/>
  <c r="H943" i="130"/>
  <c r="F943" i="130"/>
  <c r="D943" i="130"/>
  <c r="E943" i="130" s="1"/>
  <c r="B943" i="130"/>
  <c r="I942" i="130"/>
  <c r="H942" i="130"/>
  <c r="F942" i="130"/>
  <c r="D942" i="130"/>
  <c r="E942" i="130" s="1"/>
  <c r="B942" i="130"/>
  <c r="I941" i="130"/>
  <c r="H941" i="130"/>
  <c r="F941" i="130"/>
  <c r="D941" i="130"/>
  <c r="E941" i="130" s="1"/>
  <c r="B941" i="130"/>
  <c r="I940" i="130"/>
  <c r="H940" i="130"/>
  <c r="F940" i="130"/>
  <c r="D940" i="130"/>
  <c r="E940" i="130" s="1"/>
  <c r="B940" i="130"/>
  <c r="I939" i="130"/>
  <c r="H939" i="130"/>
  <c r="F939" i="130"/>
  <c r="D939" i="130"/>
  <c r="E939" i="130" s="1"/>
  <c r="B939" i="130"/>
  <c r="I938" i="130"/>
  <c r="H938" i="130"/>
  <c r="F938" i="130"/>
  <c r="D938" i="130"/>
  <c r="E938" i="130" s="1"/>
  <c r="B938" i="130"/>
  <c r="I937" i="130"/>
  <c r="H937" i="130"/>
  <c r="F937" i="130"/>
  <c r="D937" i="130"/>
  <c r="E937" i="130" s="1"/>
  <c r="B937" i="130"/>
  <c r="I936" i="130"/>
  <c r="H936" i="130"/>
  <c r="F936" i="130"/>
  <c r="D936" i="130"/>
  <c r="E936" i="130" s="1"/>
  <c r="B936" i="130"/>
  <c r="I935" i="130"/>
  <c r="H935" i="130"/>
  <c r="F935" i="130"/>
  <c r="D935" i="130"/>
  <c r="E935" i="130" s="1"/>
  <c r="B935" i="130"/>
  <c r="I934" i="130"/>
  <c r="H934" i="130"/>
  <c r="F934" i="130"/>
  <c r="D934" i="130"/>
  <c r="E934" i="130" s="1"/>
  <c r="B934" i="130"/>
  <c r="I933" i="130"/>
  <c r="H933" i="130"/>
  <c r="F933" i="130"/>
  <c r="D933" i="130"/>
  <c r="E933" i="130" s="1"/>
  <c r="B933" i="130"/>
  <c r="I932" i="130"/>
  <c r="H932" i="130"/>
  <c r="F932" i="130"/>
  <c r="D932" i="130"/>
  <c r="E932" i="130" s="1"/>
  <c r="B932" i="130"/>
  <c r="I931" i="130"/>
  <c r="H931" i="130"/>
  <c r="F931" i="130"/>
  <c r="D931" i="130"/>
  <c r="E931" i="130" s="1"/>
  <c r="B931" i="130"/>
  <c r="I930" i="130"/>
  <c r="H930" i="130"/>
  <c r="F930" i="130"/>
  <c r="D930" i="130"/>
  <c r="E930" i="130" s="1"/>
  <c r="B930" i="130"/>
  <c r="I929" i="130"/>
  <c r="H929" i="130"/>
  <c r="F929" i="130"/>
  <c r="D929" i="130"/>
  <c r="E929" i="130" s="1"/>
  <c r="B929" i="130"/>
  <c r="I928" i="130"/>
  <c r="H928" i="130"/>
  <c r="F928" i="130"/>
  <c r="D928" i="130"/>
  <c r="E928" i="130" s="1"/>
  <c r="B928" i="130"/>
  <c r="I927" i="130"/>
  <c r="H927" i="130"/>
  <c r="F927" i="130"/>
  <c r="D927" i="130"/>
  <c r="E927" i="130" s="1"/>
  <c r="B927" i="130"/>
  <c r="I926" i="130"/>
  <c r="H926" i="130"/>
  <c r="F926" i="130"/>
  <c r="D926" i="130"/>
  <c r="E926" i="130" s="1"/>
  <c r="B926" i="130"/>
  <c r="I925" i="130"/>
  <c r="H925" i="130"/>
  <c r="F925" i="130"/>
  <c r="D925" i="130"/>
  <c r="E925" i="130" s="1"/>
  <c r="B925" i="130"/>
  <c r="I924" i="130"/>
  <c r="H924" i="130"/>
  <c r="F924" i="130"/>
  <c r="D924" i="130"/>
  <c r="E924" i="130" s="1"/>
  <c r="B924" i="130"/>
  <c r="I923" i="130"/>
  <c r="H923" i="130"/>
  <c r="F923" i="130"/>
  <c r="D923" i="130"/>
  <c r="E923" i="130" s="1"/>
  <c r="B923" i="130"/>
  <c r="I922" i="130"/>
  <c r="H922" i="130"/>
  <c r="F922" i="130"/>
  <c r="D922" i="130"/>
  <c r="E922" i="130" s="1"/>
  <c r="B922" i="130"/>
  <c r="I921" i="130"/>
  <c r="H921" i="130"/>
  <c r="F921" i="130"/>
  <c r="D921" i="130"/>
  <c r="E921" i="130" s="1"/>
  <c r="B921" i="130"/>
  <c r="I920" i="130"/>
  <c r="H920" i="130"/>
  <c r="F920" i="130"/>
  <c r="D920" i="130"/>
  <c r="E920" i="130" s="1"/>
  <c r="B920" i="130"/>
  <c r="I919" i="130"/>
  <c r="H919" i="130"/>
  <c r="F919" i="130"/>
  <c r="D919" i="130"/>
  <c r="E919" i="130" s="1"/>
  <c r="B919" i="130"/>
  <c r="I918" i="130"/>
  <c r="H918" i="130"/>
  <c r="F918" i="130"/>
  <c r="D918" i="130"/>
  <c r="E918" i="130" s="1"/>
  <c r="B918" i="130"/>
  <c r="I917" i="130"/>
  <c r="H917" i="130"/>
  <c r="F917" i="130"/>
  <c r="D917" i="130"/>
  <c r="E917" i="130" s="1"/>
  <c r="B917" i="130"/>
  <c r="I916" i="130"/>
  <c r="H916" i="130"/>
  <c r="F916" i="130"/>
  <c r="D916" i="130"/>
  <c r="E916" i="130" s="1"/>
  <c r="B916" i="130"/>
  <c r="I915" i="130"/>
  <c r="H915" i="130"/>
  <c r="F915" i="130"/>
  <c r="D915" i="130"/>
  <c r="E915" i="130" s="1"/>
  <c r="B915" i="130"/>
  <c r="I914" i="130"/>
  <c r="H914" i="130"/>
  <c r="F914" i="130"/>
  <c r="D914" i="130"/>
  <c r="E914" i="130" s="1"/>
  <c r="B914" i="130"/>
  <c r="I913" i="130"/>
  <c r="H913" i="130"/>
  <c r="F913" i="130"/>
  <c r="D913" i="130"/>
  <c r="E913" i="130" s="1"/>
  <c r="B913" i="130"/>
  <c r="I912" i="130"/>
  <c r="H912" i="130"/>
  <c r="F912" i="130"/>
  <c r="D912" i="130"/>
  <c r="E912" i="130" s="1"/>
  <c r="B912" i="130"/>
  <c r="I911" i="130"/>
  <c r="H911" i="130"/>
  <c r="F911" i="130"/>
  <c r="D911" i="130"/>
  <c r="E911" i="130" s="1"/>
  <c r="B911" i="130"/>
  <c r="I910" i="130"/>
  <c r="H910" i="130"/>
  <c r="F910" i="130"/>
  <c r="D910" i="130"/>
  <c r="E910" i="130" s="1"/>
  <c r="B910" i="130"/>
  <c r="I909" i="130"/>
  <c r="H909" i="130"/>
  <c r="F909" i="130"/>
  <c r="D909" i="130"/>
  <c r="E909" i="130" s="1"/>
  <c r="B909" i="130"/>
  <c r="I908" i="130"/>
  <c r="H908" i="130"/>
  <c r="F908" i="130"/>
  <c r="D908" i="130"/>
  <c r="E908" i="130" s="1"/>
  <c r="B908" i="130"/>
  <c r="I907" i="130"/>
  <c r="H907" i="130"/>
  <c r="F907" i="130"/>
  <c r="D907" i="130"/>
  <c r="E907" i="130" s="1"/>
  <c r="B907" i="130"/>
  <c r="I906" i="130"/>
  <c r="H906" i="130"/>
  <c r="F906" i="130"/>
  <c r="D906" i="130"/>
  <c r="E906" i="130" s="1"/>
  <c r="B906" i="130"/>
  <c r="I905" i="130"/>
  <c r="H905" i="130"/>
  <c r="F905" i="130"/>
  <c r="D905" i="130"/>
  <c r="E905" i="130" s="1"/>
  <c r="B905" i="130"/>
  <c r="I904" i="130"/>
  <c r="H904" i="130"/>
  <c r="F904" i="130"/>
  <c r="D904" i="130"/>
  <c r="E904" i="130" s="1"/>
  <c r="B904" i="130"/>
  <c r="I903" i="130"/>
  <c r="H903" i="130"/>
  <c r="F903" i="130"/>
  <c r="D903" i="130"/>
  <c r="E903" i="130" s="1"/>
  <c r="B903" i="130"/>
  <c r="I902" i="130"/>
  <c r="H902" i="130"/>
  <c r="F902" i="130"/>
  <c r="D902" i="130"/>
  <c r="E902" i="130" s="1"/>
  <c r="B902" i="130"/>
  <c r="I901" i="130"/>
  <c r="H901" i="130"/>
  <c r="F901" i="130"/>
  <c r="D901" i="130"/>
  <c r="E901" i="130" s="1"/>
  <c r="B901" i="130"/>
  <c r="I900" i="130"/>
  <c r="H900" i="130"/>
  <c r="F900" i="130"/>
  <c r="D900" i="130"/>
  <c r="E900" i="130" s="1"/>
  <c r="B900" i="130"/>
  <c r="I899" i="130"/>
  <c r="H899" i="130"/>
  <c r="F899" i="130"/>
  <c r="D899" i="130"/>
  <c r="E899" i="130" s="1"/>
  <c r="B899" i="130"/>
  <c r="I898" i="130"/>
  <c r="H898" i="130"/>
  <c r="F898" i="130"/>
  <c r="D898" i="130"/>
  <c r="E898" i="130" s="1"/>
  <c r="B898" i="130"/>
  <c r="I897" i="130"/>
  <c r="H897" i="130"/>
  <c r="F897" i="130"/>
  <c r="D897" i="130"/>
  <c r="E897" i="130" s="1"/>
  <c r="B897" i="130"/>
  <c r="I896" i="130"/>
  <c r="H896" i="130"/>
  <c r="F896" i="130"/>
  <c r="D896" i="130"/>
  <c r="E896" i="130" s="1"/>
  <c r="B896" i="130"/>
  <c r="I895" i="130"/>
  <c r="H895" i="130"/>
  <c r="F895" i="130"/>
  <c r="D895" i="130"/>
  <c r="E895" i="130" s="1"/>
  <c r="B895" i="130"/>
  <c r="I894" i="130"/>
  <c r="H894" i="130"/>
  <c r="F894" i="130"/>
  <c r="D894" i="130"/>
  <c r="E894" i="130" s="1"/>
  <c r="B894" i="130"/>
  <c r="I893" i="130"/>
  <c r="H893" i="130"/>
  <c r="F893" i="130"/>
  <c r="D893" i="130"/>
  <c r="E893" i="130" s="1"/>
  <c r="B893" i="130"/>
  <c r="I892" i="130"/>
  <c r="H892" i="130"/>
  <c r="F892" i="130"/>
  <c r="D892" i="130"/>
  <c r="E892" i="130" s="1"/>
  <c r="B892" i="130"/>
  <c r="I891" i="130"/>
  <c r="H891" i="130"/>
  <c r="F891" i="130"/>
  <c r="D891" i="130"/>
  <c r="E891" i="130" s="1"/>
  <c r="B891" i="130"/>
  <c r="I890" i="130"/>
  <c r="H890" i="130"/>
  <c r="F890" i="130"/>
  <c r="D890" i="130"/>
  <c r="E890" i="130" s="1"/>
  <c r="B890" i="130"/>
  <c r="I889" i="130"/>
  <c r="H889" i="130"/>
  <c r="F889" i="130"/>
  <c r="D889" i="130"/>
  <c r="E889" i="130" s="1"/>
  <c r="B889" i="130"/>
  <c r="I888" i="130"/>
  <c r="H888" i="130"/>
  <c r="F888" i="130"/>
  <c r="D888" i="130"/>
  <c r="E888" i="130" s="1"/>
  <c r="B888" i="130"/>
  <c r="I887" i="130"/>
  <c r="H887" i="130"/>
  <c r="F887" i="130"/>
  <c r="D887" i="130"/>
  <c r="E887" i="130" s="1"/>
  <c r="B887" i="130"/>
  <c r="I886" i="130"/>
  <c r="H886" i="130"/>
  <c r="F886" i="130"/>
  <c r="D886" i="130"/>
  <c r="E886" i="130" s="1"/>
  <c r="B886" i="130"/>
  <c r="I885" i="130"/>
  <c r="H885" i="130"/>
  <c r="F885" i="130"/>
  <c r="D885" i="130"/>
  <c r="E885" i="130" s="1"/>
  <c r="B885" i="130"/>
  <c r="I884" i="130"/>
  <c r="H884" i="130"/>
  <c r="F884" i="130"/>
  <c r="D884" i="130"/>
  <c r="E884" i="130" s="1"/>
  <c r="B884" i="130"/>
  <c r="I883" i="130"/>
  <c r="H883" i="130"/>
  <c r="F883" i="130"/>
  <c r="D883" i="130"/>
  <c r="E883" i="130" s="1"/>
  <c r="B883" i="130"/>
  <c r="I882" i="130"/>
  <c r="H882" i="130"/>
  <c r="F882" i="130"/>
  <c r="D882" i="130"/>
  <c r="E882" i="130" s="1"/>
  <c r="B882" i="130"/>
  <c r="I881" i="130"/>
  <c r="H881" i="130"/>
  <c r="F881" i="130"/>
  <c r="D881" i="130"/>
  <c r="E881" i="130" s="1"/>
  <c r="B881" i="130"/>
  <c r="I880" i="130"/>
  <c r="H880" i="130"/>
  <c r="F880" i="130"/>
  <c r="D880" i="130"/>
  <c r="E880" i="130" s="1"/>
  <c r="B880" i="130"/>
  <c r="I879" i="130"/>
  <c r="H879" i="130"/>
  <c r="F879" i="130"/>
  <c r="D879" i="130"/>
  <c r="E879" i="130" s="1"/>
  <c r="B879" i="130"/>
  <c r="I878" i="130"/>
  <c r="H878" i="130"/>
  <c r="F878" i="130"/>
  <c r="D878" i="130"/>
  <c r="E878" i="130" s="1"/>
  <c r="B878" i="130"/>
  <c r="I877" i="130"/>
  <c r="H877" i="130"/>
  <c r="F877" i="130"/>
  <c r="D877" i="130"/>
  <c r="E877" i="130" s="1"/>
  <c r="B877" i="130"/>
  <c r="I876" i="130"/>
  <c r="H876" i="130"/>
  <c r="F876" i="130"/>
  <c r="D876" i="130"/>
  <c r="E876" i="130" s="1"/>
  <c r="B876" i="130"/>
  <c r="I875" i="130"/>
  <c r="H875" i="130"/>
  <c r="F875" i="130"/>
  <c r="D875" i="130"/>
  <c r="E875" i="130" s="1"/>
  <c r="B875" i="130"/>
  <c r="I874" i="130"/>
  <c r="H874" i="130"/>
  <c r="F874" i="130"/>
  <c r="D874" i="130"/>
  <c r="E874" i="130" s="1"/>
  <c r="B874" i="130"/>
  <c r="I873" i="130"/>
  <c r="H873" i="130"/>
  <c r="F873" i="130"/>
  <c r="D873" i="130"/>
  <c r="E873" i="130" s="1"/>
  <c r="B873" i="130"/>
  <c r="I872" i="130"/>
  <c r="H872" i="130"/>
  <c r="F872" i="130"/>
  <c r="D872" i="130"/>
  <c r="E872" i="130" s="1"/>
  <c r="B872" i="130"/>
  <c r="I871" i="130"/>
  <c r="H871" i="130"/>
  <c r="F871" i="130"/>
  <c r="D871" i="130"/>
  <c r="E871" i="130" s="1"/>
  <c r="B871" i="130"/>
  <c r="I870" i="130"/>
  <c r="H870" i="130"/>
  <c r="F870" i="130"/>
  <c r="D870" i="130"/>
  <c r="E870" i="130" s="1"/>
  <c r="B870" i="130"/>
  <c r="I869" i="130"/>
  <c r="H869" i="130"/>
  <c r="F869" i="130"/>
  <c r="D869" i="130"/>
  <c r="E869" i="130" s="1"/>
  <c r="B869" i="130"/>
  <c r="I868" i="130"/>
  <c r="H868" i="130"/>
  <c r="F868" i="130"/>
  <c r="D868" i="130"/>
  <c r="E868" i="130" s="1"/>
  <c r="B868" i="130"/>
  <c r="I867" i="130"/>
  <c r="H867" i="130"/>
  <c r="F867" i="130"/>
  <c r="D867" i="130"/>
  <c r="E867" i="130" s="1"/>
  <c r="B867" i="130"/>
  <c r="I866" i="130"/>
  <c r="H866" i="130"/>
  <c r="F866" i="130"/>
  <c r="D866" i="130"/>
  <c r="E866" i="130" s="1"/>
  <c r="B866" i="130"/>
  <c r="I865" i="130"/>
  <c r="H865" i="130"/>
  <c r="F865" i="130"/>
  <c r="D865" i="130"/>
  <c r="E865" i="130" s="1"/>
  <c r="B865" i="130"/>
  <c r="I864" i="130"/>
  <c r="H864" i="130"/>
  <c r="F864" i="130"/>
  <c r="D864" i="130"/>
  <c r="E864" i="130" s="1"/>
  <c r="B864" i="130"/>
  <c r="I863" i="130"/>
  <c r="H863" i="130"/>
  <c r="F863" i="130"/>
  <c r="D863" i="130"/>
  <c r="E863" i="130" s="1"/>
  <c r="B863" i="130"/>
  <c r="I862" i="130"/>
  <c r="H862" i="130"/>
  <c r="F862" i="130"/>
  <c r="D862" i="130"/>
  <c r="E862" i="130" s="1"/>
  <c r="B862" i="130"/>
  <c r="I861" i="130"/>
  <c r="H861" i="130"/>
  <c r="F861" i="130"/>
  <c r="D861" i="130"/>
  <c r="E861" i="130" s="1"/>
  <c r="B861" i="130"/>
  <c r="I860" i="130"/>
  <c r="H860" i="130"/>
  <c r="F860" i="130"/>
  <c r="D860" i="130"/>
  <c r="E860" i="130" s="1"/>
  <c r="B860" i="130"/>
  <c r="I859" i="130"/>
  <c r="H859" i="130"/>
  <c r="F859" i="130"/>
  <c r="D859" i="130"/>
  <c r="E859" i="130" s="1"/>
  <c r="B859" i="130"/>
  <c r="I858" i="130"/>
  <c r="H858" i="130"/>
  <c r="F858" i="130"/>
  <c r="D858" i="130"/>
  <c r="E858" i="130" s="1"/>
  <c r="B858" i="130"/>
  <c r="I857" i="130"/>
  <c r="H857" i="130"/>
  <c r="F857" i="130"/>
  <c r="D857" i="130"/>
  <c r="E857" i="130" s="1"/>
  <c r="B857" i="130"/>
  <c r="I856" i="130"/>
  <c r="H856" i="130"/>
  <c r="F856" i="130"/>
  <c r="D856" i="130"/>
  <c r="E856" i="130" s="1"/>
  <c r="B856" i="130"/>
  <c r="I855" i="130"/>
  <c r="H855" i="130"/>
  <c r="F855" i="130"/>
  <c r="D855" i="130"/>
  <c r="E855" i="130" s="1"/>
  <c r="B855" i="130"/>
  <c r="I854" i="130"/>
  <c r="H854" i="130"/>
  <c r="F854" i="130"/>
  <c r="D854" i="130"/>
  <c r="E854" i="130" s="1"/>
  <c r="B854" i="130"/>
  <c r="I853" i="130"/>
  <c r="H853" i="130"/>
  <c r="F853" i="130"/>
  <c r="D853" i="130"/>
  <c r="E853" i="130" s="1"/>
  <c r="B853" i="130"/>
  <c r="I852" i="130"/>
  <c r="H852" i="130"/>
  <c r="F852" i="130"/>
  <c r="D852" i="130"/>
  <c r="E852" i="130" s="1"/>
  <c r="B852" i="130"/>
  <c r="I851" i="130"/>
  <c r="H851" i="130"/>
  <c r="F851" i="130"/>
  <c r="D851" i="130"/>
  <c r="E851" i="130" s="1"/>
  <c r="B851" i="130"/>
  <c r="I850" i="130"/>
  <c r="H850" i="130"/>
  <c r="F850" i="130"/>
  <c r="D850" i="130"/>
  <c r="E850" i="130" s="1"/>
  <c r="B850" i="130"/>
  <c r="I849" i="130"/>
  <c r="H849" i="130"/>
  <c r="F849" i="130"/>
  <c r="D849" i="130"/>
  <c r="E849" i="130" s="1"/>
  <c r="B849" i="130"/>
  <c r="I848" i="130"/>
  <c r="H848" i="130"/>
  <c r="F848" i="130"/>
  <c r="D848" i="130"/>
  <c r="E848" i="130" s="1"/>
  <c r="B848" i="130"/>
  <c r="I847" i="130"/>
  <c r="H847" i="130"/>
  <c r="F847" i="130"/>
  <c r="D847" i="130"/>
  <c r="E847" i="130" s="1"/>
  <c r="B847" i="130"/>
  <c r="I846" i="130"/>
  <c r="H846" i="130"/>
  <c r="F846" i="130"/>
  <c r="D846" i="130"/>
  <c r="E846" i="130" s="1"/>
  <c r="B846" i="130"/>
  <c r="I845" i="130"/>
  <c r="H845" i="130"/>
  <c r="F845" i="130"/>
  <c r="D845" i="130"/>
  <c r="E845" i="130" s="1"/>
  <c r="B845" i="130"/>
  <c r="I844" i="130"/>
  <c r="H844" i="130"/>
  <c r="F844" i="130"/>
  <c r="D844" i="130"/>
  <c r="E844" i="130" s="1"/>
  <c r="B844" i="130"/>
  <c r="I843" i="130"/>
  <c r="H843" i="130"/>
  <c r="F843" i="130"/>
  <c r="D843" i="130"/>
  <c r="E843" i="130" s="1"/>
  <c r="B843" i="130"/>
  <c r="I842" i="130"/>
  <c r="H842" i="130"/>
  <c r="F842" i="130"/>
  <c r="D842" i="130"/>
  <c r="E842" i="130" s="1"/>
  <c r="B842" i="130"/>
  <c r="I841" i="130"/>
  <c r="H841" i="130"/>
  <c r="F841" i="130"/>
  <c r="D841" i="130"/>
  <c r="E841" i="130" s="1"/>
  <c r="B841" i="130"/>
  <c r="I840" i="130"/>
  <c r="H840" i="130"/>
  <c r="F840" i="130"/>
  <c r="D840" i="130"/>
  <c r="E840" i="130" s="1"/>
  <c r="B840" i="130"/>
  <c r="I839" i="130"/>
  <c r="H839" i="130"/>
  <c r="F839" i="130"/>
  <c r="D839" i="130"/>
  <c r="E839" i="130" s="1"/>
  <c r="B839" i="130"/>
  <c r="I838" i="130"/>
  <c r="H838" i="130"/>
  <c r="F838" i="130"/>
  <c r="D838" i="130"/>
  <c r="E838" i="130" s="1"/>
  <c r="B838" i="130"/>
  <c r="I837" i="130"/>
  <c r="H837" i="130"/>
  <c r="F837" i="130"/>
  <c r="D837" i="130"/>
  <c r="E837" i="130" s="1"/>
  <c r="B837" i="130"/>
  <c r="I836" i="130"/>
  <c r="H836" i="130"/>
  <c r="F836" i="130"/>
  <c r="D836" i="130"/>
  <c r="E836" i="130" s="1"/>
  <c r="B836" i="130"/>
  <c r="I835" i="130"/>
  <c r="H835" i="130"/>
  <c r="F835" i="130"/>
  <c r="D835" i="130"/>
  <c r="E835" i="130" s="1"/>
  <c r="B835" i="130"/>
  <c r="I834" i="130"/>
  <c r="H834" i="130"/>
  <c r="F834" i="130"/>
  <c r="D834" i="130"/>
  <c r="E834" i="130" s="1"/>
  <c r="B834" i="130"/>
  <c r="I833" i="130"/>
  <c r="H833" i="130"/>
  <c r="F833" i="130"/>
  <c r="D833" i="130"/>
  <c r="E833" i="130" s="1"/>
  <c r="B833" i="130"/>
  <c r="I832" i="130"/>
  <c r="H832" i="130"/>
  <c r="F832" i="130"/>
  <c r="D832" i="130"/>
  <c r="E832" i="130" s="1"/>
  <c r="B832" i="130"/>
  <c r="I831" i="130"/>
  <c r="H831" i="130"/>
  <c r="F831" i="130"/>
  <c r="D831" i="130"/>
  <c r="E831" i="130" s="1"/>
  <c r="B831" i="130"/>
  <c r="I830" i="130"/>
  <c r="H830" i="130"/>
  <c r="F830" i="130"/>
  <c r="D830" i="130"/>
  <c r="E830" i="130" s="1"/>
  <c r="B830" i="130"/>
  <c r="I829" i="130"/>
  <c r="H829" i="130"/>
  <c r="F829" i="130"/>
  <c r="D829" i="130"/>
  <c r="E829" i="130" s="1"/>
  <c r="B829" i="130"/>
  <c r="I828" i="130"/>
  <c r="H828" i="130"/>
  <c r="F828" i="130"/>
  <c r="D828" i="130"/>
  <c r="E828" i="130" s="1"/>
  <c r="B828" i="130"/>
  <c r="I827" i="130"/>
  <c r="H827" i="130"/>
  <c r="F827" i="130"/>
  <c r="D827" i="130"/>
  <c r="E827" i="130" s="1"/>
  <c r="B827" i="130"/>
  <c r="I826" i="130"/>
  <c r="H826" i="130"/>
  <c r="F826" i="130"/>
  <c r="D826" i="130"/>
  <c r="E826" i="130" s="1"/>
  <c r="B826" i="130"/>
  <c r="I825" i="130"/>
  <c r="H825" i="130"/>
  <c r="F825" i="130"/>
  <c r="D825" i="130"/>
  <c r="E825" i="130" s="1"/>
  <c r="B825" i="130"/>
  <c r="I824" i="130"/>
  <c r="H824" i="130"/>
  <c r="F824" i="130"/>
  <c r="D824" i="130"/>
  <c r="E824" i="130" s="1"/>
  <c r="B824" i="130"/>
  <c r="I823" i="130"/>
  <c r="H823" i="130"/>
  <c r="F823" i="130"/>
  <c r="D823" i="130"/>
  <c r="E823" i="130" s="1"/>
  <c r="B823" i="130"/>
  <c r="I822" i="130"/>
  <c r="H822" i="130"/>
  <c r="F822" i="130"/>
  <c r="D822" i="130"/>
  <c r="E822" i="130" s="1"/>
  <c r="B822" i="130"/>
  <c r="I821" i="130"/>
  <c r="H821" i="130"/>
  <c r="F821" i="130"/>
  <c r="D821" i="130"/>
  <c r="E821" i="130" s="1"/>
  <c r="B821" i="130"/>
  <c r="I820" i="130"/>
  <c r="H820" i="130"/>
  <c r="F820" i="130"/>
  <c r="D820" i="130"/>
  <c r="E820" i="130" s="1"/>
  <c r="B820" i="130"/>
  <c r="I819" i="130"/>
  <c r="H819" i="130"/>
  <c r="F819" i="130"/>
  <c r="D819" i="130"/>
  <c r="E819" i="130" s="1"/>
  <c r="B819" i="130"/>
  <c r="I818" i="130"/>
  <c r="H818" i="130"/>
  <c r="F818" i="130"/>
  <c r="D818" i="130"/>
  <c r="E818" i="130" s="1"/>
  <c r="B818" i="130"/>
  <c r="I817" i="130"/>
  <c r="H817" i="130"/>
  <c r="F817" i="130"/>
  <c r="D817" i="130"/>
  <c r="E817" i="130" s="1"/>
  <c r="B817" i="130"/>
  <c r="I816" i="130"/>
  <c r="H816" i="130"/>
  <c r="F816" i="130"/>
  <c r="D816" i="130"/>
  <c r="E816" i="130" s="1"/>
  <c r="B816" i="130"/>
  <c r="I815" i="130"/>
  <c r="H815" i="130"/>
  <c r="F815" i="130"/>
  <c r="D815" i="130"/>
  <c r="E815" i="130" s="1"/>
  <c r="B815" i="130"/>
  <c r="I814" i="130"/>
  <c r="H814" i="130"/>
  <c r="F814" i="130"/>
  <c r="D814" i="130"/>
  <c r="E814" i="130" s="1"/>
  <c r="B814" i="130"/>
  <c r="I813" i="130"/>
  <c r="H813" i="130"/>
  <c r="F813" i="130"/>
  <c r="D813" i="130"/>
  <c r="E813" i="130" s="1"/>
  <c r="B813" i="130"/>
  <c r="I812" i="130"/>
  <c r="H812" i="130"/>
  <c r="F812" i="130"/>
  <c r="D812" i="130"/>
  <c r="E812" i="130" s="1"/>
  <c r="B812" i="130"/>
  <c r="I811" i="130"/>
  <c r="H811" i="130"/>
  <c r="F811" i="130"/>
  <c r="D811" i="130"/>
  <c r="E811" i="130" s="1"/>
  <c r="B811" i="130"/>
  <c r="I810" i="130"/>
  <c r="H810" i="130"/>
  <c r="F810" i="130"/>
  <c r="D810" i="130"/>
  <c r="E810" i="130" s="1"/>
  <c r="B810" i="130"/>
  <c r="I809" i="130"/>
  <c r="H809" i="130"/>
  <c r="F809" i="130"/>
  <c r="D809" i="130"/>
  <c r="E809" i="130" s="1"/>
  <c r="B809" i="130"/>
  <c r="I808" i="130"/>
  <c r="H808" i="130"/>
  <c r="F808" i="130"/>
  <c r="D808" i="130"/>
  <c r="E808" i="130" s="1"/>
  <c r="B808" i="130"/>
  <c r="I807" i="130"/>
  <c r="H807" i="130"/>
  <c r="F807" i="130"/>
  <c r="D807" i="130"/>
  <c r="E807" i="130" s="1"/>
  <c r="B807" i="130"/>
  <c r="I806" i="130"/>
  <c r="H806" i="130"/>
  <c r="F806" i="130"/>
  <c r="D806" i="130"/>
  <c r="E806" i="130" s="1"/>
  <c r="B806" i="130"/>
  <c r="I805" i="130"/>
  <c r="H805" i="130"/>
  <c r="F805" i="130"/>
  <c r="D805" i="130"/>
  <c r="E805" i="130" s="1"/>
  <c r="B805" i="130"/>
  <c r="I804" i="130"/>
  <c r="H804" i="130"/>
  <c r="F804" i="130"/>
  <c r="D804" i="130"/>
  <c r="E804" i="130" s="1"/>
  <c r="B804" i="130"/>
  <c r="I803" i="130"/>
  <c r="H803" i="130"/>
  <c r="F803" i="130"/>
  <c r="D803" i="130"/>
  <c r="E803" i="130" s="1"/>
  <c r="B803" i="130"/>
  <c r="I802" i="130"/>
  <c r="H802" i="130"/>
  <c r="F802" i="130"/>
  <c r="D802" i="130"/>
  <c r="E802" i="130" s="1"/>
  <c r="B802" i="130"/>
  <c r="I801" i="130"/>
  <c r="H801" i="130"/>
  <c r="F801" i="130"/>
  <c r="D801" i="130"/>
  <c r="E801" i="130" s="1"/>
  <c r="B801" i="130"/>
  <c r="I800" i="130"/>
  <c r="H800" i="130"/>
  <c r="F800" i="130"/>
  <c r="D800" i="130"/>
  <c r="E800" i="130" s="1"/>
  <c r="B800" i="130"/>
  <c r="I799" i="130"/>
  <c r="H799" i="130"/>
  <c r="F799" i="130"/>
  <c r="D799" i="130"/>
  <c r="E799" i="130" s="1"/>
  <c r="B799" i="130"/>
  <c r="I798" i="130"/>
  <c r="H798" i="130"/>
  <c r="F798" i="130"/>
  <c r="D798" i="130"/>
  <c r="E798" i="130" s="1"/>
  <c r="B798" i="130"/>
  <c r="I797" i="130"/>
  <c r="H797" i="130"/>
  <c r="F797" i="130"/>
  <c r="D797" i="130"/>
  <c r="E797" i="130" s="1"/>
  <c r="B797" i="130"/>
  <c r="I796" i="130"/>
  <c r="H796" i="130"/>
  <c r="F796" i="130"/>
  <c r="D796" i="130"/>
  <c r="E796" i="130" s="1"/>
  <c r="B796" i="130"/>
  <c r="I795" i="130"/>
  <c r="H795" i="130"/>
  <c r="F795" i="130"/>
  <c r="D795" i="130"/>
  <c r="E795" i="130" s="1"/>
  <c r="B795" i="130"/>
  <c r="I794" i="130"/>
  <c r="H794" i="130"/>
  <c r="F794" i="130"/>
  <c r="D794" i="130"/>
  <c r="E794" i="130" s="1"/>
  <c r="B794" i="130"/>
  <c r="I793" i="130"/>
  <c r="H793" i="130"/>
  <c r="F793" i="130"/>
  <c r="D793" i="130"/>
  <c r="E793" i="130" s="1"/>
  <c r="B793" i="130"/>
  <c r="I792" i="130"/>
  <c r="H792" i="130"/>
  <c r="F792" i="130"/>
  <c r="D792" i="130"/>
  <c r="E792" i="130" s="1"/>
  <c r="B792" i="130"/>
  <c r="I791" i="130"/>
  <c r="H791" i="130"/>
  <c r="F791" i="130"/>
  <c r="D791" i="130"/>
  <c r="E791" i="130" s="1"/>
  <c r="B791" i="130"/>
  <c r="I790" i="130"/>
  <c r="H790" i="130"/>
  <c r="F790" i="130"/>
  <c r="D790" i="130"/>
  <c r="E790" i="130" s="1"/>
  <c r="B790" i="130"/>
  <c r="I789" i="130"/>
  <c r="H789" i="130"/>
  <c r="F789" i="130"/>
  <c r="D789" i="130"/>
  <c r="E789" i="130" s="1"/>
  <c r="B789" i="130"/>
  <c r="I788" i="130"/>
  <c r="H788" i="130"/>
  <c r="F788" i="130"/>
  <c r="D788" i="130"/>
  <c r="E788" i="130" s="1"/>
  <c r="B788" i="130"/>
  <c r="I787" i="130"/>
  <c r="H787" i="130"/>
  <c r="F787" i="130"/>
  <c r="D787" i="130"/>
  <c r="E787" i="130" s="1"/>
  <c r="B787" i="130"/>
  <c r="I786" i="130"/>
  <c r="H786" i="130"/>
  <c r="F786" i="130"/>
  <c r="D786" i="130"/>
  <c r="E786" i="130" s="1"/>
  <c r="B786" i="130"/>
  <c r="I785" i="130"/>
  <c r="H785" i="130"/>
  <c r="F785" i="130"/>
  <c r="D785" i="130"/>
  <c r="E785" i="130" s="1"/>
  <c r="B785" i="130"/>
  <c r="I784" i="130"/>
  <c r="H784" i="130"/>
  <c r="F784" i="130"/>
  <c r="D784" i="130"/>
  <c r="E784" i="130" s="1"/>
  <c r="B784" i="130"/>
  <c r="I783" i="130"/>
  <c r="H783" i="130"/>
  <c r="F783" i="130"/>
  <c r="D783" i="130"/>
  <c r="E783" i="130" s="1"/>
  <c r="B783" i="130"/>
  <c r="I782" i="130"/>
  <c r="H782" i="130"/>
  <c r="F782" i="130"/>
  <c r="D782" i="130"/>
  <c r="E782" i="130" s="1"/>
  <c r="B782" i="130"/>
  <c r="I781" i="130"/>
  <c r="H781" i="130"/>
  <c r="F781" i="130"/>
  <c r="D781" i="130"/>
  <c r="E781" i="130" s="1"/>
  <c r="B781" i="130"/>
  <c r="I780" i="130"/>
  <c r="H780" i="130"/>
  <c r="F780" i="130"/>
  <c r="D780" i="130"/>
  <c r="E780" i="130" s="1"/>
  <c r="B780" i="130"/>
  <c r="I779" i="130"/>
  <c r="H779" i="130"/>
  <c r="F779" i="130"/>
  <c r="D779" i="130"/>
  <c r="E779" i="130" s="1"/>
  <c r="B779" i="130"/>
  <c r="I778" i="130"/>
  <c r="H778" i="130"/>
  <c r="F778" i="130"/>
  <c r="D778" i="130"/>
  <c r="E778" i="130" s="1"/>
  <c r="B778" i="130"/>
  <c r="I777" i="130"/>
  <c r="H777" i="130"/>
  <c r="F777" i="130"/>
  <c r="D777" i="130"/>
  <c r="E777" i="130" s="1"/>
  <c r="B777" i="130"/>
  <c r="I776" i="130"/>
  <c r="H776" i="130"/>
  <c r="F776" i="130"/>
  <c r="D776" i="130"/>
  <c r="E776" i="130" s="1"/>
  <c r="B776" i="130"/>
  <c r="I775" i="130"/>
  <c r="H775" i="130"/>
  <c r="F775" i="130"/>
  <c r="D775" i="130"/>
  <c r="E775" i="130" s="1"/>
  <c r="B775" i="130"/>
  <c r="I774" i="130"/>
  <c r="H774" i="130"/>
  <c r="F774" i="130"/>
  <c r="D774" i="130"/>
  <c r="E774" i="130" s="1"/>
  <c r="B774" i="130"/>
  <c r="I773" i="130"/>
  <c r="H773" i="130"/>
  <c r="F773" i="130"/>
  <c r="D773" i="130"/>
  <c r="E773" i="130" s="1"/>
  <c r="B773" i="130"/>
  <c r="I772" i="130"/>
  <c r="H772" i="130"/>
  <c r="F772" i="130"/>
  <c r="D772" i="130"/>
  <c r="E772" i="130" s="1"/>
  <c r="B772" i="130"/>
  <c r="I771" i="130"/>
  <c r="H771" i="130"/>
  <c r="F771" i="130"/>
  <c r="D771" i="130"/>
  <c r="E771" i="130" s="1"/>
  <c r="B771" i="130"/>
  <c r="I770" i="130"/>
  <c r="H770" i="130"/>
  <c r="F770" i="130"/>
  <c r="D770" i="130"/>
  <c r="E770" i="130" s="1"/>
  <c r="B770" i="130"/>
  <c r="I769" i="130"/>
  <c r="H769" i="130"/>
  <c r="F769" i="130"/>
  <c r="D769" i="130"/>
  <c r="E769" i="130" s="1"/>
  <c r="B769" i="130"/>
  <c r="I768" i="130"/>
  <c r="H768" i="130"/>
  <c r="F768" i="130"/>
  <c r="D768" i="130"/>
  <c r="E768" i="130" s="1"/>
  <c r="B768" i="130"/>
  <c r="I767" i="130"/>
  <c r="H767" i="130"/>
  <c r="F767" i="130"/>
  <c r="D767" i="130"/>
  <c r="E767" i="130" s="1"/>
  <c r="B767" i="130"/>
  <c r="I766" i="130"/>
  <c r="H766" i="130"/>
  <c r="F766" i="130"/>
  <c r="D766" i="130"/>
  <c r="E766" i="130" s="1"/>
  <c r="B766" i="130"/>
  <c r="I765" i="130"/>
  <c r="H765" i="130"/>
  <c r="F765" i="130"/>
  <c r="D765" i="130"/>
  <c r="E765" i="130" s="1"/>
  <c r="B765" i="130"/>
  <c r="I764" i="130"/>
  <c r="H764" i="130"/>
  <c r="F764" i="130"/>
  <c r="D764" i="130"/>
  <c r="E764" i="130" s="1"/>
  <c r="B764" i="130"/>
  <c r="I763" i="130"/>
  <c r="H763" i="130"/>
  <c r="F763" i="130"/>
  <c r="D763" i="130"/>
  <c r="E763" i="130" s="1"/>
  <c r="B763" i="130"/>
  <c r="I762" i="130"/>
  <c r="H762" i="130"/>
  <c r="F762" i="130"/>
  <c r="D762" i="130"/>
  <c r="E762" i="130" s="1"/>
  <c r="B762" i="130"/>
  <c r="I761" i="130"/>
  <c r="H761" i="130"/>
  <c r="F761" i="130"/>
  <c r="D761" i="130"/>
  <c r="E761" i="130" s="1"/>
  <c r="B761" i="130"/>
  <c r="I760" i="130"/>
  <c r="H760" i="130"/>
  <c r="F760" i="130"/>
  <c r="D760" i="130"/>
  <c r="E760" i="130" s="1"/>
  <c r="B760" i="130"/>
  <c r="I759" i="130"/>
  <c r="H759" i="130"/>
  <c r="F759" i="130"/>
  <c r="D759" i="130"/>
  <c r="E759" i="130" s="1"/>
  <c r="B759" i="130"/>
  <c r="I758" i="130"/>
  <c r="H758" i="130"/>
  <c r="F758" i="130"/>
  <c r="D758" i="130"/>
  <c r="E758" i="130" s="1"/>
  <c r="B758" i="130"/>
  <c r="I757" i="130"/>
  <c r="H757" i="130"/>
  <c r="F757" i="130"/>
  <c r="D757" i="130"/>
  <c r="E757" i="130" s="1"/>
  <c r="B757" i="130"/>
  <c r="I756" i="130"/>
  <c r="H756" i="130"/>
  <c r="F756" i="130"/>
  <c r="D756" i="130"/>
  <c r="E756" i="130" s="1"/>
  <c r="B756" i="130"/>
  <c r="I755" i="130"/>
  <c r="H755" i="130"/>
  <c r="F755" i="130"/>
  <c r="D755" i="130"/>
  <c r="E755" i="130" s="1"/>
  <c r="B755" i="130"/>
  <c r="I754" i="130"/>
  <c r="H754" i="130"/>
  <c r="F754" i="130"/>
  <c r="D754" i="130"/>
  <c r="E754" i="130" s="1"/>
  <c r="B754" i="130"/>
  <c r="I753" i="130"/>
  <c r="H753" i="130"/>
  <c r="F753" i="130"/>
  <c r="D753" i="130"/>
  <c r="E753" i="130" s="1"/>
  <c r="B753" i="130"/>
  <c r="I752" i="130"/>
  <c r="H752" i="130"/>
  <c r="F752" i="130"/>
  <c r="D752" i="130"/>
  <c r="E752" i="130" s="1"/>
  <c r="B752" i="130"/>
  <c r="I751" i="130"/>
  <c r="H751" i="130"/>
  <c r="F751" i="130"/>
  <c r="D751" i="130"/>
  <c r="E751" i="130" s="1"/>
  <c r="B751" i="130"/>
  <c r="I750" i="130"/>
  <c r="H750" i="130"/>
  <c r="F750" i="130"/>
  <c r="D750" i="130"/>
  <c r="E750" i="130" s="1"/>
  <c r="B750" i="130"/>
  <c r="I749" i="130"/>
  <c r="H749" i="130"/>
  <c r="F749" i="130"/>
  <c r="D749" i="130"/>
  <c r="E749" i="130" s="1"/>
  <c r="B749" i="130"/>
  <c r="I748" i="130"/>
  <c r="H748" i="130"/>
  <c r="F748" i="130"/>
  <c r="D748" i="130"/>
  <c r="E748" i="130" s="1"/>
  <c r="B748" i="130"/>
  <c r="I747" i="130"/>
  <c r="H747" i="130"/>
  <c r="F747" i="130"/>
  <c r="D747" i="130"/>
  <c r="E747" i="130" s="1"/>
  <c r="B747" i="130"/>
  <c r="I746" i="130"/>
  <c r="H746" i="130"/>
  <c r="F746" i="130"/>
  <c r="D746" i="130"/>
  <c r="E746" i="130" s="1"/>
  <c r="B746" i="130"/>
  <c r="I745" i="130"/>
  <c r="H745" i="130"/>
  <c r="F745" i="130"/>
  <c r="D745" i="130"/>
  <c r="E745" i="130" s="1"/>
  <c r="B745" i="130"/>
  <c r="I744" i="130"/>
  <c r="H744" i="130"/>
  <c r="F744" i="130"/>
  <c r="D744" i="130"/>
  <c r="E744" i="130" s="1"/>
  <c r="B744" i="130"/>
  <c r="I743" i="130"/>
  <c r="H743" i="130"/>
  <c r="F743" i="130"/>
  <c r="D743" i="130"/>
  <c r="E743" i="130" s="1"/>
  <c r="B743" i="130"/>
  <c r="I742" i="130"/>
  <c r="H742" i="130"/>
  <c r="F742" i="130"/>
  <c r="D742" i="130"/>
  <c r="E742" i="130" s="1"/>
  <c r="B742" i="130"/>
  <c r="I741" i="130"/>
  <c r="H741" i="130"/>
  <c r="F741" i="130"/>
  <c r="D741" i="130"/>
  <c r="E741" i="130" s="1"/>
  <c r="B741" i="130"/>
  <c r="I740" i="130"/>
  <c r="H740" i="130"/>
  <c r="F740" i="130"/>
  <c r="D740" i="130"/>
  <c r="E740" i="130" s="1"/>
  <c r="B740" i="130"/>
  <c r="I739" i="130"/>
  <c r="H739" i="130"/>
  <c r="F739" i="130"/>
  <c r="D739" i="130"/>
  <c r="E739" i="130" s="1"/>
  <c r="B739" i="130"/>
  <c r="I738" i="130"/>
  <c r="H738" i="130"/>
  <c r="F738" i="130"/>
  <c r="D738" i="130"/>
  <c r="E738" i="130" s="1"/>
  <c r="B738" i="130"/>
  <c r="I737" i="130"/>
  <c r="H737" i="130"/>
  <c r="F737" i="130"/>
  <c r="D737" i="130"/>
  <c r="E737" i="130" s="1"/>
  <c r="B737" i="130"/>
  <c r="I736" i="130"/>
  <c r="H736" i="130"/>
  <c r="F736" i="130"/>
  <c r="D736" i="130"/>
  <c r="E736" i="130" s="1"/>
  <c r="B736" i="130"/>
  <c r="I735" i="130"/>
  <c r="H735" i="130"/>
  <c r="F735" i="130"/>
  <c r="D735" i="130"/>
  <c r="E735" i="130" s="1"/>
  <c r="B735" i="130"/>
  <c r="I734" i="130"/>
  <c r="H734" i="130"/>
  <c r="F734" i="130"/>
  <c r="D734" i="130"/>
  <c r="E734" i="130" s="1"/>
  <c r="B734" i="130"/>
  <c r="I733" i="130"/>
  <c r="H733" i="130"/>
  <c r="F733" i="130"/>
  <c r="D733" i="130"/>
  <c r="E733" i="130" s="1"/>
  <c r="B733" i="130"/>
  <c r="I732" i="130"/>
  <c r="H732" i="130"/>
  <c r="F732" i="130"/>
  <c r="D732" i="130"/>
  <c r="E732" i="130" s="1"/>
  <c r="B732" i="130"/>
  <c r="I731" i="130"/>
  <c r="H731" i="130"/>
  <c r="F731" i="130"/>
  <c r="D731" i="130"/>
  <c r="E731" i="130" s="1"/>
  <c r="B731" i="130"/>
  <c r="I730" i="130"/>
  <c r="H730" i="130"/>
  <c r="F730" i="130"/>
  <c r="D730" i="130"/>
  <c r="E730" i="130" s="1"/>
  <c r="B730" i="130"/>
  <c r="I729" i="130"/>
  <c r="H729" i="130"/>
  <c r="F729" i="130"/>
  <c r="D729" i="130"/>
  <c r="E729" i="130" s="1"/>
  <c r="B729" i="130"/>
  <c r="I728" i="130"/>
  <c r="H728" i="130"/>
  <c r="F728" i="130"/>
  <c r="D728" i="130"/>
  <c r="E728" i="130" s="1"/>
  <c r="B728" i="130"/>
  <c r="I727" i="130"/>
  <c r="H727" i="130"/>
  <c r="F727" i="130"/>
  <c r="D727" i="130"/>
  <c r="E727" i="130" s="1"/>
  <c r="B727" i="130"/>
  <c r="I726" i="130"/>
  <c r="H726" i="130"/>
  <c r="F726" i="130"/>
  <c r="D726" i="130"/>
  <c r="E726" i="130" s="1"/>
  <c r="B726" i="130"/>
  <c r="I725" i="130"/>
  <c r="H725" i="130"/>
  <c r="F725" i="130"/>
  <c r="D725" i="130"/>
  <c r="E725" i="130" s="1"/>
  <c r="B725" i="130"/>
  <c r="I724" i="130"/>
  <c r="H724" i="130"/>
  <c r="F724" i="130"/>
  <c r="D724" i="130"/>
  <c r="E724" i="130" s="1"/>
  <c r="B724" i="130"/>
  <c r="I723" i="130"/>
  <c r="H723" i="130"/>
  <c r="F723" i="130"/>
  <c r="D723" i="130"/>
  <c r="E723" i="130" s="1"/>
  <c r="B723" i="130"/>
  <c r="I722" i="130"/>
  <c r="H722" i="130"/>
  <c r="F722" i="130"/>
  <c r="D722" i="130"/>
  <c r="E722" i="130" s="1"/>
  <c r="B722" i="130"/>
  <c r="I721" i="130"/>
  <c r="H721" i="130"/>
  <c r="F721" i="130"/>
  <c r="D721" i="130"/>
  <c r="E721" i="130" s="1"/>
  <c r="B721" i="130"/>
  <c r="I720" i="130"/>
  <c r="H720" i="130"/>
  <c r="F720" i="130"/>
  <c r="D720" i="130"/>
  <c r="E720" i="130" s="1"/>
  <c r="B720" i="130"/>
  <c r="I719" i="130"/>
  <c r="H719" i="130"/>
  <c r="F719" i="130"/>
  <c r="D719" i="130"/>
  <c r="E719" i="130" s="1"/>
  <c r="B719" i="130"/>
  <c r="I718" i="130"/>
  <c r="H718" i="130"/>
  <c r="F718" i="130"/>
  <c r="D718" i="130"/>
  <c r="E718" i="130" s="1"/>
  <c r="B718" i="130"/>
  <c r="I717" i="130"/>
  <c r="H717" i="130"/>
  <c r="F717" i="130"/>
  <c r="D717" i="130"/>
  <c r="E717" i="130" s="1"/>
  <c r="B717" i="130"/>
  <c r="I716" i="130"/>
  <c r="H716" i="130"/>
  <c r="F716" i="130"/>
  <c r="D716" i="130"/>
  <c r="E716" i="130" s="1"/>
  <c r="B716" i="130"/>
  <c r="I715" i="130"/>
  <c r="H715" i="130"/>
  <c r="F715" i="130"/>
  <c r="D715" i="130"/>
  <c r="E715" i="130" s="1"/>
  <c r="B715" i="130"/>
  <c r="I714" i="130"/>
  <c r="H714" i="130"/>
  <c r="F714" i="130"/>
  <c r="D714" i="130"/>
  <c r="E714" i="130" s="1"/>
  <c r="B714" i="130"/>
  <c r="I713" i="130"/>
  <c r="H713" i="130"/>
  <c r="F713" i="130"/>
  <c r="D713" i="130"/>
  <c r="E713" i="130" s="1"/>
  <c r="B713" i="130"/>
  <c r="I712" i="130"/>
  <c r="H712" i="130"/>
  <c r="F712" i="130"/>
  <c r="D712" i="130"/>
  <c r="E712" i="130" s="1"/>
  <c r="B712" i="130"/>
  <c r="I711" i="130"/>
  <c r="H711" i="130"/>
  <c r="F711" i="130"/>
  <c r="D711" i="130"/>
  <c r="E711" i="130" s="1"/>
  <c r="B711" i="130"/>
  <c r="I710" i="130"/>
  <c r="H710" i="130"/>
  <c r="F710" i="130"/>
  <c r="D710" i="130"/>
  <c r="E710" i="130" s="1"/>
  <c r="B710" i="130"/>
  <c r="I709" i="130"/>
  <c r="H709" i="130"/>
  <c r="F709" i="130"/>
  <c r="D709" i="130"/>
  <c r="E709" i="130" s="1"/>
  <c r="B709" i="130"/>
  <c r="I708" i="130"/>
  <c r="H708" i="130"/>
  <c r="F708" i="130"/>
  <c r="D708" i="130"/>
  <c r="E708" i="130" s="1"/>
  <c r="B708" i="130"/>
  <c r="I707" i="130"/>
  <c r="H707" i="130"/>
  <c r="F707" i="130"/>
  <c r="D707" i="130"/>
  <c r="E707" i="130" s="1"/>
  <c r="B707" i="130"/>
  <c r="I706" i="130"/>
  <c r="H706" i="130"/>
  <c r="F706" i="130"/>
  <c r="D706" i="130"/>
  <c r="E706" i="130" s="1"/>
  <c r="B706" i="130"/>
  <c r="I705" i="130"/>
  <c r="H705" i="130"/>
  <c r="F705" i="130"/>
  <c r="D705" i="130"/>
  <c r="E705" i="130" s="1"/>
  <c r="B705" i="130"/>
  <c r="I704" i="130"/>
  <c r="H704" i="130"/>
  <c r="F704" i="130"/>
  <c r="D704" i="130"/>
  <c r="E704" i="130" s="1"/>
  <c r="B704" i="130"/>
  <c r="I703" i="130"/>
  <c r="H703" i="130"/>
  <c r="F703" i="130"/>
  <c r="D703" i="130"/>
  <c r="E703" i="130" s="1"/>
  <c r="B703" i="130"/>
  <c r="I702" i="130"/>
  <c r="H702" i="130"/>
  <c r="F702" i="130"/>
  <c r="D702" i="130"/>
  <c r="E702" i="130" s="1"/>
  <c r="B702" i="130"/>
  <c r="I701" i="130"/>
  <c r="H701" i="130"/>
  <c r="F701" i="130"/>
  <c r="D701" i="130"/>
  <c r="E701" i="130" s="1"/>
  <c r="B701" i="130"/>
  <c r="I700" i="130"/>
  <c r="H700" i="130"/>
  <c r="F700" i="130"/>
  <c r="D700" i="130"/>
  <c r="E700" i="130" s="1"/>
  <c r="B700" i="130"/>
  <c r="I699" i="130"/>
  <c r="H699" i="130"/>
  <c r="F699" i="130"/>
  <c r="D699" i="130"/>
  <c r="E699" i="130" s="1"/>
  <c r="B699" i="130"/>
  <c r="I698" i="130"/>
  <c r="H698" i="130"/>
  <c r="F698" i="130"/>
  <c r="D698" i="130"/>
  <c r="E698" i="130" s="1"/>
  <c r="B698" i="130"/>
  <c r="I697" i="130"/>
  <c r="H697" i="130"/>
  <c r="F697" i="130"/>
  <c r="D697" i="130"/>
  <c r="E697" i="130" s="1"/>
  <c r="B697" i="130"/>
  <c r="I696" i="130"/>
  <c r="H696" i="130"/>
  <c r="F696" i="130"/>
  <c r="D696" i="130"/>
  <c r="E696" i="130" s="1"/>
  <c r="B696" i="130"/>
  <c r="I695" i="130"/>
  <c r="H695" i="130"/>
  <c r="F695" i="130"/>
  <c r="D695" i="130"/>
  <c r="E695" i="130" s="1"/>
  <c r="B695" i="130"/>
  <c r="I694" i="130"/>
  <c r="H694" i="130"/>
  <c r="F694" i="130"/>
  <c r="D694" i="130"/>
  <c r="E694" i="130" s="1"/>
  <c r="B694" i="130"/>
  <c r="I693" i="130"/>
  <c r="H693" i="130"/>
  <c r="F693" i="130"/>
  <c r="D693" i="130"/>
  <c r="E693" i="130" s="1"/>
  <c r="B693" i="130"/>
  <c r="I692" i="130"/>
  <c r="H692" i="130"/>
  <c r="F692" i="130"/>
  <c r="D692" i="130"/>
  <c r="E692" i="130" s="1"/>
  <c r="B692" i="130"/>
  <c r="I691" i="130"/>
  <c r="H691" i="130"/>
  <c r="F691" i="130"/>
  <c r="D691" i="130"/>
  <c r="E691" i="130" s="1"/>
  <c r="B691" i="130"/>
  <c r="I690" i="130"/>
  <c r="H690" i="130"/>
  <c r="F690" i="130"/>
  <c r="D690" i="130"/>
  <c r="E690" i="130" s="1"/>
  <c r="B690" i="130"/>
  <c r="I689" i="130"/>
  <c r="H689" i="130"/>
  <c r="F689" i="130"/>
  <c r="D689" i="130"/>
  <c r="E689" i="130" s="1"/>
  <c r="B689" i="130"/>
  <c r="I688" i="130"/>
  <c r="H688" i="130"/>
  <c r="F688" i="130"/>
  <c r="D688" i="130"/>
  <c r="E688" i="130" s="1"/>
  <c r="B688" i="130"/>
  <c r="I687" i="130"/>
  <c r="H687" i="130"/>
  <c r="F687" i="130"/>
  <c r="D687" i="130"/>
  <c r="E687" i="130" s="1"/>
  <c r="B687" i="130"/>
  <c r="I686" i="130"/>
  <c r="H686" i="130"/>
  <c r="F686" i="130"/>
  <c r="D686" i="130"/>
  <c r="E686" i="130" s="1"/>
  <c r="B686" i="130"/>
  <c r="I685" i="130"/>
  <c r="H685" i="130"/>
  <c r="F685" i="130"/>
  <c r="D685" i="130"/>
  <c r="E685" i="130" s="1"/>
  <c r="B685" i="130"/>
  <c r="I684" i="130"/>
  <c r="H684" i="130"/>
  <c r="F684" i="130"/>
  <c r="D684" i="130"/>
  <c r="E684" i="130" s="1"/>
  <c r="B684" i="130"/>
  <c r="I683" i="130"/>
  <c r="H683" i="130"/>
  <c r="F683" i="130"/>
  <c r="D683" i="130"/>
  <c r="E683" i="130" s="1"/>
  <c r="B683" i="130"/>
  <c r="I682" i="130"/>
  <c r="H682" i="130"/>
  <c r="F682" i="130"/>
  <c r="D682" i="130"/>
  <c r="E682" i="130" s="1"/>
  <c r="B682" i="130"/>
  <c r="I681" i="130"/>
  <c r="H681" i="130"/>
  <c r="F681" i="130"/>
  <c r="D681" i="130"/>
  <c r="E681" i="130" s="1"/>
  <c r="B681" i="130"/>
  <c r="I680" i="130"/>
  <c r="H680" i="130"/>
  <c r="F680" i="130"/>
  <c r="D680" i="130"/>
  <c r="E680" i="130" s="1"/>
  <c r="B680" i="130"/>
  <c r="I679" i="130"/>
  <c r="H679" i="130"/>
  <c r="F679" i="130"/>
  <c r="D679" i="130"/>
  <c r="E679" i="130" s="1"/>
  <c r="B679" i="130"/>
  <c r="I678" i="130"/>
  <c r="H678" i="130"/>
  <c r="F678" i="130"/>
  <c r="D678" i="130"/>
  <c r="E678" i="130" s="1"/>
  <c r="B678" i="130"/>
  <c r="I677" i="130"/>
  <c r="H677" i="130"/>
  <c r="F677" i="130"/>
  <c r="D677" i="130"/>
  <c r="E677" i="130" s="1"/>
  <c r="B677" i="130"/>
  <c r="I676" i="130"/>
  <c r="H676" i="130"/>
  <c r="F676" i="130"/>
  <c r="D676" i="130"/>
  <c r="E676" i="130" s="1"/>
  <c r="B676" i="130"/>
  <c r="I675" i="130"/>
  <c r="H675" i="130"/>
  <c r="F675" i="130"/>
  <c r="D675" i="130"/>
  <c r="E675" i="130" s="1"/>
  <c r="B675" i="130"/>
  <c r="I674" i="130"/>
  <c r="H674" i="130"/>
  <c r="F674" i="130"/>
  <c r="D674" i="130"/>
  <c r="E674" i="130" s="1"/>
  <c r="B674" i="130"/>
  <c r="I673" i="130"/>
  <c r="H673" i="130"/>
  <c r="F673" i="130"/>
  <c r="D673" i="130"/>
  <c r="E673" i="130" s="1"/>
  <c r="B673" i="130"/>
  <c r="I672" i="130"/>
  <c r="H672" i="130"/>
  <c r="F672" i="130"/>
  <c r="D672" i="130"/>
  <c r="E672" i="130" s="1"/>
  <c r="B672" i="130"/>
  <c r="I671" i="130"/>
  <c r="H671" i="130"/>
  <c r="F671" i="130"/>
  <c r="D671" i="130"/>
  <c r="E671" i="130" s="1"/>
  <c r="B671" i="130"/>
  <c r="I670" i="130"/>
  <c r="H670" i="130"/>
  <c r="F670" i="130"/>
  <c r="D670" i="130"/>
  <c r="E670" i="130" s="1"/>
  <c r="B670" i="130"/>
  <c r="I669" i="130"/>
  <c r="H669" i="130"/>
  <c r="F669" i="130"/>
  <c r="D669" i="130"/>
  <c r="E669" i="130" s="1"/>
  <c r="B669" i="130"/>
  <c r="I668" i="130"/>
  <c r="H668" i="130"/>
  <c r="F668" i="130"/>
  <c r="D668" i="130"/>
  <c r="E668" i="130" s="1"/>
  <c r="B668" i="130"/>
  <c r="I667" i="130"/>
  <c r="H667" i="130"/>
  <c r="F667" i="130"/>
  <c r="D667" i="130"/>
  <c r="E667" i="130" s="1"/>
  <c r="B667" i="130"/>
  <c r="I666" i="130"/>
  <c r="H666" i="130"/>
  <c r="F666" i="130"/>
  <c r="D666" i="130"/>
  <c r="E666" i="130" s="1"/>
  <c r="B666" i="130"/>
  <c r="I665" i="130"/>
  <c r="H665" i="130"/>
  <c r="F665" i="130"/>
  <c r="D665" i="130"/>
  <c r="E665" i="130" s="1"/>
  <c r="B665" i="130"/>
  <c r="I664" i="130"/>
  <c r="H664" i="130"/>
  <c r="F664" i="130"/>
  <c r="D664" i="130"/>
  <c r="E664" i="130" s="1"/>
  <c r="B664" i="130"/>
  <c r="I663" i="130"/>
  <c r="H663" i="130"/>
  <c r="F663" i="130"/>
  <c r="D663" i="130"/>
  <c r="E663" i="130" s="1"/>
  <c r="B663" i="130"/>
  <c r="I662" i="130"/>
  <c r="H662" i="130"/>
  <c r="F662" i="130"/>
  <c r="D662" i="130"/>
  <c r="E662" i="130" s="1"/>
  <c r="B662" i="130"/>
  <c r="I661" i="130"/>
  <c r="H661" i="130"/>
  <c r="F661" i="130"/>
  <c r="D661" i="130"/>
  <c r="E661" i="130" s="1"/>
  <c r="B661" i="130"/>
  <c r="I660" i="130"/>
  <c r="H660" i="130"/>
  <c r="F660" i="130"/>
  <c r="D660" i="130"/>
  <c r="E660" i="130" s="1"/>
  <c r="B660" i="130"/>
  <c r="I659" i="130"/>
  <c r="H659" i="130"/>
  <c r="F659" i="130"/>
  <c r="D659" i="130"/>
  <c r="E659" i="130" s="1"/>
  <c r="B659" i="130"/>
  <c r="I658" i="130"/>
  <c r="H658" i="130"/>
  <c r="F658" i="130"/>
  <c r="D658" i="130"/>
  <c r="E658" i="130" s="1"/>
  <c r="B658" i="130"/>
  <c r="I657" i="130"/>
  <c r="H657" i="130"/>
  <c r="F657" i="130"/>
  <c r="D657" i="130"/>
  <c r="E657" i="130" s="1"/>
  <c r="B657" i="130"/>
  <c r="I656" i="130"/>
  <c r="H656" i="130"/>
  <c r="F656" i="130"/>
  <c r="D656" i="130"/>
  <c r="E656" i="130" s="1"/>
  <c r="B656" i="130"/>
  <c r="I655" i="130"/>
  <c r="H655" i="130"/>
  <c r="F655" i="130"/>
  <c r="D655" i="130"/>
  <c r="E655" i="130" s="1"/>
  <c r="B655" i="130"/>
  <c r="I654" i="130"/>
  <c r="H654" i="130"/>
  <c r="F654" i="130"/>
  <c r="D654" i="130"/>
  <c r="E654" i="130" s="1"/>
  <c r="B654" i="130"/>
  <c r="I653" i="130"/>
  <c r="H653" i="130"/>
  <c r="F653" i="130"/>
  <c r="D653" i="130"/>
  <c r="E653" i="130" s="1"/>
  <c r="B653" i="130"/>
  <c r="I652" i="130"/>
  <c r="H652" i="130"/>
  <c r="F652" i="130"/>
  <c r="D652" i="130"/>
  <c r="E652" i="130" s="1"/>
  <c r="B652" i="130"/>
  <c r="I651" i="130"/>
  <c r="H651" i="130"/>
  <c r="F651" i="130"/>
  <c r="D651" i="130"/>
  <c r="E651" i="130" s="1"/>
  <c r="B651" i="130"/>
  <c r="I650" i="130"/>
  <c r="H650" i="130"/>
  <c r="F650" i="130"/>
  <c r="D650" i="130"/>
  <c r="E650" i="130" s="1"/>
  <c r="B650" i="130"/>
  <c r="I649" i="130"/>
  <c r="H649" i="130"/>
  <c r="F649" i="130"/>
  <c r="D649" i="130"/>
  <c r="E649" i="130" s="1"/>
  <c r="B649" i="130"/>
  <c r="I648" i="130"/>
  <c r="H648" i="130"/>
  <c r="F648" i="130"/>
  <c r="D648" i="130"/>
  <c r="E648" i="130" s="1"/>
  <c r="B648" i="130"/>
  <c r="I647" i="130"/>
  <c r="H647" i="130"/>
  <c r="F647" i="130"/>
  <c r="D647" i="130"/>
  <c r="E647" i="130" s="1"/>
  <c r="B647" i="130"/>
  <c r="I646" i="130"/>
  <c r="H646" i="130"/>
  <c r="F646" i="130"/>
  <c r="D646" i="130"/>
  <c r="E646" i="130" s="1"/>
  <c r="B646" i="130"/>
  <c r="I645" i="130"/>
  <c r="H645" i="130"/>
  <c r="F645" i="130"/>
  <c r="D645" i="130"/>
  <c r="E645" i="130" s="1"/>
  <c r="B645" i="130"/>
  <c r="I644" i="130"/>
  <c r="H644" i="130"/>
  <c r="F644" i="130"/>
  <c r="D644" i="130"/>
  <c r="E644" i="130" s="1"/>
  <c r="B644" i="130"/>
  <c r="I643" i="130"/>
  <c r="H643" i="130"/>
  <c r="F643" i="130"/>
  <c r="D643" i="130"/>
  <c r="E643" i="130" s="1"/>
  <c r="B643" i="130"/>
  <c r="I642" i="130"/>
  <c r="H642" i="130"/>
  <c r="F642" i="130"/>
  <c r="D642" i="130"/>
  <c r="E642" i="130" s="1"/>
  <c r="B642" i="130"/>
  <c r="I641" i="130"/>
  <c r="H641" i="130"/>
  <c r="F641" i="130"/>
  <c r="D641" i="130"/>
  <c r="E641" i="130" s="1"/>
  <c r="B641" i="130"/>
  <c r="I640" i="130"/>
  <c r="H640" i="130"/>
  <c r="F640" i="130"/>
  <c r="D640" i="130"/>
  <c r="E640" i="130" s="1"/>
  <c r="B640" i="130"/>
  <c r="I639" i="130"/>
  <c r="H639" i="130"/>
  <c r="F639" i="130"/>
  <c r="D639" i="130"/>
  <c r="E639" i="130" s="1"/>
  <c r="B639" i="130"/>
  <c r="I638" i="130"/>
  <c r="H638" i="130"/>
  <c r="F638" i="130"/>
  <c r="D638" i="130"/>
  <c r="E638" i="130" s="1"/>
  <c r="B638" i="130"/>
  <c r="I637" i="130"/>
  <c r="H637" i="130"/>
  <c r="F637" i="130"/>
  <c r="D637" i="130"/>
  <c r="E637" i="130" s="1"/>
  <c r="B637" i="130"/>
  <c r="I636" i="130"/>
  <c r="H636" i="130"/>
  <c r="F636" i="130"/>
  <c r="D636" i="130"/>
  <c r="E636" i="130" s="1"/>
  <c r="B636" i="130"/>
  <c r="I635" i="130"/>
  <c r="H635" i="130"/>
  <c r="F635" i="130"/>
  <c r="D635" i="130"/>
  <c r="E635" i="130" s="1"/>
  <c r="B635" i="130"/>
  <c r="I634" i="130"/>
  <c r="H634" i="130"/>
  <c r="F634" i="130"/>
  <c r="D634" i="130"/>
  <c r="E634" i="130" s="1"/>
  <c r="B634" i="130"/>
  <c r="I633" i="130"/>
  <c r="H633" i="130"/>
  <c r="F633" i="130"/>
  <c r="D633" i="130"/>
  <c r="E633" i="130" s="1"/>
  <c r="B633" i="130"/>
  <c r="I632" i="130"/>
  <c r="H632" i="130"/>
  <c r="F632" i="130"/>
  <c r="D632" i="130"/>
  <c r="E632" i="130" s="1"/>
  <c r="B632" i="130"/>
  <c r="I631" i="130"/>
  <c r="H631" i="130"/>
  <c r="F631" i="130"/>
  <c r="D631" i="130"/>
  <c r="E631" i="130" s="1"/>
  <c r="B631" i="130"/>
  <c r="I630" i="130"/>
  <c r="H630" i="130"/>
  <c r="F630" i="130"/>
  <c r="D630" i="130"/>
  <c r="E630" i="130" s="1"/>
  <c r="B630" i="130"/>
  <c r="I629" i="130"/>
  <c r="H629" i="130"/>
  <c r="F629" i="130"/>
  <c r="D629" i="130"/>
  <c r="E629" i="130" s="1"/>
  <c r="B629" i="130"/>
  <c r="I628" i="130"/>
  <c r="H628" i="130"/>
  <c r="F628" i="130"/>
  <c r="D628" i="130"/>
  <c r="E628" i="130" s="1"/>
  <c r="B628" i="130"/>
  <c r="I627" i="130"/>
  <c r="H627" i="130"/>
  <c r="F627" i="130"/>
  <c r="D627" i="130"/>
  <c r="E627" i="130" s="1"/>
  <c r="B627" i="130"/>
  <c r="I626" i="130"/>
  <c r="H626" i="130"/>
  <c r="F626" i="130"/>
  <c r="D626" i="130"/>
  <c r="E626" i="130" s="1"/>
  <c r="B626" i="130"/>
  <c r="I625" i="130"/>
  <c r="H625" i="130"/>
  <c r="F625" i="130"/>
  <c r="D625" i="130"/>
  <c r="E625" i="130" s="1"/>
  <c r="B625" i="130"/>
  <c r="I624" i="130"/>
  <c r="H624" i="130"/>
  <c r="F624" i="130"/>
  <c r="D624" i="130"/>
  <c r="E624" i="130" s="1"/>
  <c r="B624" i="130"/>
  <c r="I623" i="130"/>
  <c r="H623" i="130"/>
  <c r="F623" i="130"/>
  <c r="D623" i="130"/>
  <c r="E623" i="130" s="1"/>
  <c r="B623" i="130"/>
  <c r="I622" i="130"/>
  <c r="H622" i="130"/>
  <c r="F622" i="130"/>
  <c r="D622" i="130"/>
  <c r="E622" i="130" s="1"/>
  <c r="B622" i="130"/>
  <c r="I621" i="130"/>
  <c r="H621" i="130"/>
  <c r="F621" i="130"/>
  <c r="D621" i="130"/>
  <c r="E621" i="130" s="1"/>
  <c r="B621" i="130"/>
  <c r="I620" i="130"/>
  <c r="H620" i="130"/>
  <c r="F620" i="130"/>
  <c r="D620" i="130"/>
  <c r="E620" i="130" s="1"/>
  <c r="B620" i="130"/>
  <c r="I619" i="130"/>
  <c r="H619" i="130"/>
  <c r="F619" i="130"/>
  <c r="D619" i="130"/>
  <c r="E619" i="130" s="1"/>
  <c r="B619" i="130"/>
  <c r="I618" i="130"/>
  <c r="H618" i="130"/>
  <c r="F618" i="130"/>
  <c r="D618" i="130"/>
  <c r="E618" i="130" s="1"/>
  <c r="B618" i="130"/>
  <c r="I617" i="130"/>
  <c r="H617" i="130"/>
  <c r="F617" i="130"/>
  <c r="D617" i="130"/>
  <c r="E617" i="130" s="1"/>
  <c r="B617" i="130"/>
  <c r="I616" i="130"/>
  <c r="H616" i="130"/>
  <c r="F616" i="130"/>
  <c r="D616" i="130"/>
  <c r="E616" i="130" s="1"/>
  <c r="B616" i="130"/>
  <c r="I615" i="130"/>
  <c r="H615" i="130"/>
  <c r="F615" i="130"/>
  <c r="D615" i="130"/>
  <c r="E615" i="130" s="1"/>
  <c r="B615" i="130"/>
  <c r="I614" i="130"/>
  <c r="H614" i="130"/>
  <c r="F614" i="130"/>
  <c r="D614" i="130"/>
  <c r="E614" i="130" s="1"/>
  <c r="B614" i="130"/>
  <c r="I613" i="130"/>
  <c r="H613" i="130"/>
  <c r="F613" i="130"/>
  <c r="D613" i="130"/>
  <c r="E613" i="130" s="1"/>
  <c r="B613" i="130"/>
  <c r="I612" i="130"/>
  <c r="H612" i="130"/>
  <c r="F612" i="130"/>
  <c r="D612" i="130"/>
  <c r="E612" i="130" s="1"/>
  <c r="B612" i="130"/>
  <c r="I611" i="130"/>
  <c r="H611" i="130"/>
  <c r="F611" i="130"/>
  <c r="D611" i="130"/>
  <c r="E611" i="130" s="1"/>
  <c r="B611" i="130"/>
  <c r="I610" i="130"/>
  <c r="H610" i="130"/>
  <c r="F610" i="130"/>
  <c r="D610" i="130"/>
  <c r="E610" i="130" s="1"/>
  <c r="B610" i="130"/>
  <c r="I609" i="130"/>
  <c r="H609" i="130"/>
  <c r="F609" i="130"/>
  <c r="D609" i="130"/>
  <c r="E609" i="130" s="1"/>
  <c r="B609" i="130"/>
  <c r="I608" i="130"/>
  <c r="H608" i="130"/>
  <c r="F608" i="130"/>
  <c r="D608" i="130"/>
  <c r="E608" i="130" s="1"/>
  <c r="B608" i="130"/>
  <c r="I607" i="130"/>
  <c r="H607" i="130"/>
  <c r="F607" i="130"/>
  <c r="D607" i="130"/>
  <c r="E607" i="130" s="1"/>
  <c r="B607" i="130"/>
  <c r="I606" i="130"/>
  <c r="H606" i="130"/>
  <c r="F606" i="130"/>
  <c r="D606" i="130"/>
  <c r="E606" i="130" s="1"/>
  <c r="B606" i="130"/>
  <c r="I605" i="130"/>
  <c r="H605" i="130"/>
  <c r="F605" i="130"/>
  <c r="D605" i="130"/>
  <c r="E605" i="130" s="1"/>
  <c r="B605" i="130"/>
  <c r="I604" i="130"/>
  <c r="H604" i="130"/>
  <c r="F604" i="130"/>
  <c r="D604" i="130"/>
  <c r="E604" i="130" s="1"/>
  <c r="B604" i="130"/>
  <c r="I603" i="130"/>
  <c r="H603" i="130"/>
  <c r="F603" i="130"/>
  <c r="D603" i="130"/>
  <c r="E603" i="130" s="1"/>
  <c r="B603" i="130"/>
  <c r="I602" i="130"/>
  <c r="H602" i="130"/>
  <c r="F602" i="130"/>
  <c r="D602" i="130"/>
  <c r="E602" i="130" s="1"/>
  <c r="B602" i="130"/>
  <c r="I601" i="130"/>
  <c r="H601" i="130"/>
  <c r="F601" i="130"/>
  <c r="D601" i="130"/>
  <c r="E601" i="130" s="1"/>
  <c r="B601" i="130"/>
  <c r="I600" i="130"/>
  <c r="H600" i="130"/>
  <c r="F600" i="130"/>
  <c r="D600" i="130"/>
  <c r="E600" i="130" s="1"/>
  <c r="B600" i="130"/>
  <c r="I599" i="130"/>
  <c r="H599" i="130"/>
  <c r="F599" i="130"/>
  <c r="D599" i="130"/>
  <c r="E599" i="130" s="1"/>
  <c r="B599" i="130"/>
  <c r="I598" i="130"/>
  <c r="H598" i="130"/>
  <c r="F598" i="130"/>
  <c r="D598" i="130"/>
  <c r="E598" i="130" s="1"/>
  <c r="B598" i="130"/>
  <c r="I597" i="130"/>
  <c r="H597" i="130"/>
  <c r="F597" i="130"/>
  <c r="D597" i="130"/>
  <c r="E597" i="130" s="1"/>
  <c r="B597" i="130"/>
  <c r="I596" i="130"/>
  <c r="H596" i="130"/>
  <c r="F596" i="130"/>
  <c r="D596" i="130"/>
  <c r="E596" i="130" s="1"/>
  <c r="B596" i="130"/>
  <c r="I595" i="130"/>
  <c r="H595" i="130"/>
  <c r="F595" i="130"/>
  <c r="D595" i="130"/>
  <c r="E595" i="130" s="1"/>
  <c r="B595" i="130"/>
  <c r="I594" i="130"/>
  <c r="H594" i="130"/>
  <c r="F594" i="130"/>
  <c r="D594" i="130"/>
  <c r="E594" i="130" s="1"/>
  <c r="B594" i="130"/>
  <c r="I593" i="130"/>
  <c r="H593" i="130"/>
  <c r="F593" i="130"/>
  <c r="D593" i="130"/>
  <c r="E593" i="130" s="1"/>
  <c r="B593" i="130"/>
  <c r="I592" i="130"/>
  <c r="H592" i="130"/>
  <c r="F592" i="130"/>
  <c r="D592" i="130"/>
  <c r="E592" i="130" s="1"/>
  <c r="B592" i="130"/>
  <c r="I591" i="130"/>
  <c r="H591" i="130"/>
  <c r="F591" i="130"/>
  <c r="D591" i="130"/>
  <c r="E591" i="130" s="1"/>
  <c r="B591" i="130"/>
  <c r="I590" i="130"/>
  <c r="H590" i="130"/>
  <c r="F590" i="130"/>
  <c r="D590" i="130"/>
  <c r="E590" i="130" s="1"/>
  <c r="B590" i="130"/>
  <c r="I589" i="130"/>
  <c r="H589" i="130"/>
  <c r="F589" i="130"/>
  <c r="D589" i="130"/>
  <c r="E589" i="130" s="1"/>
  <c r="B589" i="130"/>
  <c r="I588" i="130"/>
  <c r="H588" i="130"/>
  <c r="F588" i="130"/>
  <c r="D588" i="130"/>
  <c r="E588" i="130" s="1"/>
  <c r="B588" i="130"/>
  <c r="I587" i="130"/>
  <c r="H587" i="130"/>
  <c r="F587" i="130"/>
  <c r="D587" i="130"/>
  <c r="E587" i="130" s="1"/>
  <c r="B587" i="130"/>
  <c r="I586" i="130"/>
  <c r="H586" i="130"/>
  <c r="F586" i="130"/>
  <c r="D586" i="130"/>
  <c r="E586" i="130" s="1"/>
  <c r="B586" i="130"/>
  <c r="I585" i="130"/>
  <c r="H585" i="130"/>
  <c r="F585" i="130"/>
  <c r="D585" i="130"/>
  <c r="E585" i="130" s="1"/>
  <c r="B585" i="130"/>
  <c r="I584" i="130"/>
  <c r="H584" i="130"/>
  <c r="F584" i="130"/>
  <c r="D584" i="130"/>
  <c r="E584" i="130" s="1"/>
  <c r="B584" i="130"/>
  <c r="I583" i="130"/>
  <c r="H583" i="130"/>
  <c r="F583" i="130"/>
  <c r="D583" i="130"/>
  <c r="E583" i="130" s="1"/>
  <c r="B583" i="130"/>
  <c r="I582" i="130"/>
  <c r="H582" i="130"/>
  <c r="F582" i="130"/>
  <c r="D582" i="130"/>
  <c r="E582" i="130" s="1"/>
  <c r="B582" i="130"/>
  <c r="I581" i="130"/>
  <c r="H581" i="130"/>
  <c r="F581" i="130"/>
  <c r="D581" i="130"/>
  <c r="E581" i="130" s="1"/>
  <c r="B581" i="130"/>
  <c r="I580" i="130"/>
  <c r="H580" i="130"/>
  <c r="F580" i="130"/>
  <c r="D580" i="130"/>
  <c r="E580" i="130" s="1"/>
  <c r="B580" i="130"/>
  <c r="I579" i="130"/>
  <c r="H579" i="130"/>
  <c r="F579" i="130"/>
  <c r="D579" i="130"/>
  <c r="E579" i="130" s="1"/>
  <c r="B579" i="130"/>
  <c r="I578" i="130"/>
  <c r="H578" i="130"/>
  <c r="F578" i="130"/>
  <c r="D578" i="130"/>
  <c r="E578" i="130" s="1"/>
  <c r="B578" i="130"/>
  <c r="I577" i="130"/>
  <c r="H577" i="130"/>
  <c r="F577" i="130"/>
  <c r="D577" i="130"/>
  <c r="E577" i="130" s="1"/>
  <c r="B577" i="130"/>
  <c r="I576" i="130"/>
  <c r="H576" i="130"/>
  <c r="F576" i="130"/>
  <c r="D576" i="130"/>
  <c r="E576" i="130" s="1"/>
  <c r="B576" i="130"/>
  <c r="I575" i="130"/>
  <c r="H575" i="130"/>
  <c r="F575" i="130"/>
  <c r="D575" i="130"/>
  <c r="E575" i="130" s="1"/>
  <c r="B575" i="130"/>
  <c r="I574" i="130"/>
  <c r="H574" i="130"/>
  <c r="F574" i="130"/>
  <c r="D574" i="130"/>
  <c r="E574" i="130" s="1"/>
  <c r="B574" i="130"/>
  <c r="I573" i="130"/>
  <c r="H573" i="130"/>
  <c r="F573" i="130"/>
  <c r="D573" i="130"/>
  <c r="E573" i="130" s="1"/>
  <c r="B573" i="130"/>
  <c r="I572" i="130"/>
  <c r="H572" i="130"/>
  <c r="F572" i="130"/>
  <c r="D572" i="130"/>
  <c r="E572" i="130" s="1"/>
  <c r="B572" i="130"/>
  <c r="I571" i="130"/>
  <c r="H571" i="130"/>
  <c r="F571" i="130"/>
  <c r="D571" i="130"/>
  <c r="E571" i="130" s="1"/>
  <c r="B571" i="130"/>
  <c r="I570" i="130"/>
  <c r="H570" i="130"/>
  <c r="F570" i="130"/>
  <c r="D570" i="130"/>
  <c r="E570" i="130" s="1"/>
  <c r="B570" i="130"/>
  <c r="I569" i="130"/>
  <c r="H569" i="130"/>
  <c r="F569" i="130"/>
  <c r="D569" i="130"/>
  <c r="E569" i="130" s="1"/>
  <c r="B569" i="130"/>
  <c r="I568" i="130"/>
  <c r="H568" i="130"/>
  <c r="F568" i="130"/>
  <c r="D568" i="130"/>
  <c r="E568" i="130" s="1"/>
  <c r="B568" i="130"/>
  <c r="I567" i="130"/>
  <c r="H567" i="130"/>
  <c r="F567" i="130"/>
  <c r="D567" i="130"/>
  <c r="E567" i="130" s="1"/>
  <c r="B567" i="130"/>
  <c r="I566" i="130"/>
  <c r="H566" i="130"/>
  <c r="F566" i="130"/>
  <c r="D566" i="130"/>
  <c r="E566" i="130" s="1"/>
  <c r="B566" i="130"/>
  <c r="I565" i="130"/>
  <c r="H565" i="130"/>
  <c r="F565" i="130"/>
  <c r="D565" i="130"/>
  <c r="E565" i="130" s="1"/>
  <c r="B565" i="130"/>
  <c r="I564" i="130"/>
  <c r="H564" i="130"/>
  <c r="F564" i="130"/>
  <c r="D564" i="130"/>
  <c r="E564" i="130" s="1"/>
  <c r="B564" i="130"/>
  <c r="I563" i="130"/>
  <c r="H563" i="130"/>
  <c r="F563" i="130"/>
  <c r="D563" i="130"/>
  <c r="E563" i="130" s="1"/>
  <c r="B563" i="130"/>
  <c r="I562" i="130"/>
  <c r="H562" i="130"/>
  <c r="F562" i="130"/>
  <c r="D562" i="130"/>
  <c r="E562" i="130" s="1"/>
  <c r="B562" i="130"/>
  <c r="I561" i="130"/>
  <c r="H561" i="130"/>
  <c r="F561" i="130"/>
  <c r="D561" i="130"/>
  <c r="E561" i="130" s="1"/>
  <c r="B561" i="130"/>
  <c r="I560" i="130"/>
  <c r="H560" i="130"/>
  <c r="F560" i="130"/>
  <c r="D560" i="130"/>
  <c r="E560" i="130" s="1"/>
  <c r="B560" i="130"/>
  <c r="I559" i="130"/>
  <c r="H559" i="130"/>
  <c r="F559" i="130"/>
  <c r="D559" i="130"/>
  <c r="E559" i="130" s="1"/>
  <c r="B559" i="130"/>
  <c r="I558" i="130"/>
  <c r="H558" i="130"/>
  <c r="F558" i="130"/>
  <c r="D558" i="130"/>
  <c r="E558" i="130" s="1"/>
  <c r="B558" i="130"/>
  <c r="I557" i="130"/>
  <c r="H557" i="130"/>
  <c r="F557" i="130"/>
  <c r="D557" i="130"/>
  <c r="E557" i="130" s="1"/>
  <c r="B557" i="130"/>
  <c r="I556" i="130"/>
  <c r="H556" i="130"/>
  <c r="F556" i="130"/>
  <c r="D556" i="130"/>
  <c r="E556" i="130" s="1"/>
  <c r="B556" i="130"/>
  <c r="I555" i="130"/>
  <c r="H555" i="130"/>
  <c r="F555" i="130"/>
  <c r="D555" i="130"/>
  <c r="E555" i="130" s="1"/>
  <c r="B555" i="130"/>
  <c r="I554" i="130"/>
  <c r="H554" i="130"/>
  <c r="F554" i="130"/>
  <c r="D554" i="130"/>
  <c r="E554" i="130" s="1"/>
  <c r="B554" i="130"/>
  <c r="I553" i="130"/>
  <c r="H553" i="130"/>
  <c r="F553" i="130"/>
  <c r="D553" i="130"/>
  <c r="E553" i="130" s="1"/>
  <c r="B553" i="130"/>
  <c r="I552" i="130"/>
  <c r="H552" i="130"/>
  <c r="F552" i="130"/>
  <c r="D552" i="130"/>
  <c r="E552" i="130" s="1"/>
  <c r="B552" i="130"/>
  <c r="I551" i="130"/>
  <c r="H551" i="130"/>
  <c r="F551" i="130"/>
  <c r="D551" i="130"/>
  <c r="E551" i="130" s="1"/>
  <c r="B551" i="130"/>
  <c r="I550" i="130"/>
  <c r="H550" i="130"/>
  <c r="F550" i="130"/>
  <c r="D550" i="130"/>
  <c r="E550" i="130" s="1"/>
  <c r="B550" i="130"/>
  <c r="I549" i="130"/>
  <c r="H549" i="130"/>
  <c r="F549" i="130"/>
  <c r="D549" i="130"/>
  <c r="E549" i="130" s="1"/>
  <c r="B549" i="130"/>
  <c r="I548" i="130"/>
  <c r="H548" i="130"/>
  <c r="F548" i="130"/>
  <c r="D548" i="130"/>
  <c r="E548" i="130" s="1"/>
  <c r="B548" i="130"/>
  <c r="I547" i="130"/>
  <c r="H547" i="130"/>
  <c r="F547" i="130"/>
  <c r="D547" i="130"/>
  <c r="E547" i="130" s="1"/>
  <c r="B547" i="130"/>
  <c r="I546" i="130"/>
  <c r="H546" i="130"/>
  <c r="F546" i="130"/>
  <c r="D546" i="130"/>
  <c r="E546" i="130" s="1"/>
  <c r="B546" i="130"/>
  <c r="I545" i="130"/>
  <c r="H545" i="130"/>
  <c r="F545" i="130"/>
  <c r="D545" i="130"/>
  <c r="E545" i="130" s="1"/>
  <c r="B545" i="130"/>
  <c r="I544" i="130"/>
  <c r="H544" i="130"/>
  <c r="F544" i="130"/>
  <c r="D544" i="130"/>
  <c r="E544" i="130" s="1"/>
  <c r="B544" i="130"/>
  <c r="I543" i="130"/>
  <c r="H543" i="130"/>
  <c r="F543" i="130"/>
  <c r="D543" i="130"/>
  <c r="E543" i="130" s="1"/>
  <c r="B543" i="130"/>
  <c r="I542" i="130"/>
  <c r="H542" i="130"/>
  <c r="F542" i="130"/>
  <c r="D542" i="130"/>
  <c r="E542" i="130" s="1"/>
  <c r="B542" i="130"/>
  <c r="I541" i="130"/>
  <c r="H541" i="130"/>
  <c r="F541" i="130"/>
  <c r="D541" i="130"/>
  <c r="E541" i="130" s="1"/>
  <c r="B541" i="130"/>
  <c r="I540" i="130"/>
  <c r="H540" i="130"/>
  <c r="F540" i="130"/>
  <c r="D540" i="130"/>
  <c r="E540" i="130" s="1"/>
  <c r="B540" i="130"/>
  <c r="I539" i="130"/>
  <c r="H539" i="130"/>
  <c r="F539" i="130"/>
  <c r="D539" i="130"/>
  <c r="E539" i="130" s="1"/>
  <c r="B539" i="130"/>
  <c r="I538" i="130"/>
  <c r="H538" i="130"/>
  <c r="F538" i="130"/>
  <c r="D538" i="130"/>
  <c r="E538" i="130" s="1"/>
  <c r="B538" i="130"/>
  <c r="I537" i="130"/>
  <c r="H537" i="130"/>
  <c r="F537" i="130"/>
  <c r="D537" i="130"/>
  <c r="E537" i="130" s="1"/>
  <c r="B537" i="130"/>
  <c r="I536" i="130"/>
  <c r="H536" i="130"/>
  <c r="F536" i="130"/>
  <c r="D536" i="130"/>
  <c r="E536" i="130" s="1"/>
  <c r="B536" i="130"/>
  <c r="I535" i="130"/>
  <c r="H535" i="130"/>
  <c r="F535" i="130"/>
  <c r="D535" i="130"/>
  <c r="E535" i="130" s="1"/>
  <c r="B535" i="130"/>
  <c r="I534" i="130"/>
  <c r="H534" i="130"/>
  <c r="F534" i="130"/>
  <c r="D534" i="130"/>
  <c r="E534" i="130" s="1"/>
  <c r="B534" i="130"/>
  <c r="I533" i="130"/>
  <c r="H533" i="130"/>
  <c r="F533" i="130"/>
  <c r="D533" i="130"/>
  <c r="E533" i="130" s="1"/>
  <c r="B533" i="130"/>
  <c r="I532" i="130"/>
  <c r="H532" i="130"/>
  <c r="F532" i="130"/>
  <c r="D532" i="130"/>
  <c r="E532" i="130" s="1"/>
  <c r="B532" i="130"/>
  <c r="I531" i="130"/>
  <c r="H531" i="130"/>
  <c r="F531" i="130"/>
  <c r="D531" i="130"/>
  <c r="E531" i="130" s="1"/>
  <c r="B531" i="130"/>
  <c r="I530" i="130"/>
  <c r="H530" i="130"/>
  <c r="F530" i="130"/>
  <c r="D530" i="130"/>
  <c r="E530" i="130" s="1"/>
  <c r="B530" i="130"/>
  <c r="I529" i="130"/>
  <c r="H529" i="130"/>
  <c r="F529" i="130"/>
  <c r="D529" i="130"/>
  <c r="E529" i="130" s="1"/>
  <c r="B529" i="130"/>
  <c r="I528" i="130"/>
  <c r="H528" i="130"/>
  <c r="F528" i="130"/>
  <c r="D528" i="130"/>
  <c r="E528" i="130" s="1"/>
  <c r="B528" i="130"/>
  <c r="I527" i="130"/>
  <c r="H527" i="130"/>
  <c r="F527" i="130"/>
  <c r="D527" i="130"/>
  <c r="E527" i="130" s="1"/>
  <c r="B527" i="130"/>
  <c r="I526" i="130"/>
  <c r="H526" i="130"/>
  <c r="F526" i="130"/>
  <c r="D526" i="130"/>
  <c r="E526" i="130" s="1"/>
  <c r="B526" i="130"/>
  <c r="I525" i="130"/>
  <c r="H525" i="130"/>
  <c r="F525" i="130"/>
  <c r="D525" i="130"/>
  <c r="E525" i="130" s="1"/>
  <c r="B525" i="130"/>
  <c r="I524" i="130"/>
  <c r="H524" i="130"/>
  <c r="F524" i="130"/>
  <c r="D524" i="130"/>
  <c r="E524" i="130" s="1"/>
  <c r="B524" i="130"/>
  <c r="I523" i="130"/>
  <c r="H523" i="130"/>
  <c r="F523" i="130"/>
  <c r="D523" i="130"/>
  <c r="E523" i="130" s="1"/>
  <c r="B523" i="130"/>
  <c r="I522" i="130"/>
  <c r="H522" i="130"/>
  <c r="F522" i="130"/>
  <c r="D522" i="130"/>
  <c r="E522" i="130" s="1"/>
  <c r="B522" i="130"/>
  <c r="I521" i="130"/>
  <c r="H521" i="130"/>
  <c r="F521" i="130"/>
  <c r="D521" i="130"/>
  <c r="E521" i="130" s="1"/>
  <c r="B521" i="130"/>
  <c r="I520" i="130"/>
  <c r="H520" i="130"/>
  <c r="F520" i="130"/>
  <c r="D520" i="130"/>
  <c r="E520" i="130" s="1"/>
  <c r="B520" i="130"/>
  <c r="I519" i="130"/>
  <c r="H519" i="130"/>
  <c r="F519" i="130"/>
  <c r="D519" i="130"/>
  <c r="E519" i="130" s="1"/>
  <c r="B519" i="130"/>
  <c r="I518" i="130"/>
  <c r="H518" i="130"/>
  <c r="F518" i="130"/>
  <c r="D518" i="130"/>
  <c r="E518" i="130" s="1"/>
  <c r="B518" i="130"/>
  <c r="I517" i="130"/>
  <c r="H517" i="130"/>
  <c r="F517" i="130"/>
  <c r="D517" i="130"/>
  <c r="E517" i="130" s="1"/>
  <c r="B517" i="130"/>
  <c r="I516" i="130"/>
  <c r="H516" i="130"/>
  <c r="F516" i="130"/>
  <c r="D516" i="130"/>
  <c r="E516" i="130" s="1"/>
  <c r="B516" i="130"/>
  <c r="I515" i="130"/>
  <c r="H515" i="130"/>
  <c r="F515" i="130"/>
  <c r="D515" i="130"/>
  <c r="E515" i="130" s="1"/>
  <c r="B515" i="130"/>
  <c r="I514" i="130"/>
  <c r="H514" i="130"/>
  <c r="F514" i="130"/>
  <c r="D514" i="130"/>
  <c r="E514" i="130" s="1"/>
  <c r="B514" i="130"/>
  <c r="I513" i="130"/>
  <c r="H513" i="130"/>
  <c r="F513" i="130"/>
  <c r="D513" i="130"/>
  <c r="E513" i="130" s="1"/>
  <c r="B513" i="130"/>
  <c r="I512" i="130"/>
  <c r="H512" i="130"/>
  <c r="F512" i="130"/>
  <c r="D512" i="130"/>
  <c r="E512" i="130" s="1"/>
  <c r="B512" i="130"/>
  <c r="I511" i="130"/>
  <c r="H511" i="130"/>
  <c r="F511" i="130"/>
  <c r="D511" i="130"/>
  <c r="E511" i="130" s="1"/>
  <c r="B511" i="130"/>
  <c r="I510" i="130"/>
  <c r="H510" i="130"/>
  <c r="F510" i="130"/>
  <c r="D510" i="130"/>
  <c r="E510" i="130" s="1"/>
  <c r="B510" i="130"/>
  <c r="I509" i="130"/>
  <c r="H509" i="130"/>
  <c r="F509" i="130"/>
  <c r="D509" i="130"/>
  <c r="E509" i="130" s="1"/>
  <c r="B509" i="130"/>
  <c r="I508" i="130"/>
  <c r="H508" i="130"/>
  <c r="F508" i="130"/>
  <c r="D508" i="130"/>
  <c r="E508" i="130" s="1"/>
  <c r="B508" i="130"/>
  <c r="I507" i="130"/>
  <c r="H507" i="130"/>
  <c r="F507" i="130"/>
  <c r="D507" i="130"/>
  <c r="E507" i="130" s="1"/>
  <c r="B507" i="130"/>
  <c r="I506" i="130"/>
  <c r="H506" i="130"/>
  <c r="F506" i="130"/>
  <c r="D506" i="130"/>
  <c r="E506" i="130" s="1"/>
  <c r="B506" i="130"/>
  <c r="I505" i="130"/>
  <c r="H505" i="130"/>
  <c r="F505" i="130"/>
  <c r="D505" i="130"/>
  <c r="E505" i="130" s="1"/>
  <c r="B505" i="130"/>
  <c r="I504" i="130"/>
  <c r="H504" i="130"/>
  <c r="F504" i="130"/>
  <c r="D504" i="130"/>
  <c r="E504" i="130" s="1"/>
  <c r="B504" i="130"/>
  <c r="I503" i="130"/>
  <c r="H503" i="130"/>
  <c r="F503" i="130"/>
  <c r="D503" i="130"/>
  <c r="E503" i="130" s="1"/>
  <c r="B503" i="130"/>
  <c r="I502" i="130"/>
  <c r="H502" i="130"/>
  <c r="F502" i="130"/>
  <c r="D502" i="130"/>
  <c r="E502" i="130" s="1"/>
  <c r="B502" i="130"/>
  <c r="I501" i="130"/>
  <c r="H501" i="130"/>
  <c r="F501" i="130"/>
  <c r="D501" i="130"/>
  <c r="E501" i="130" s="1"/>
  <c r="B501" i="130"/>
  <c r="I500" i="130"/>
  <c r="H500" i="130"/>
  <c r="F500" i="130"/>
  <c r="D500" i="130"/>
  <c r="E500" i="130" s="1"/>
  <c r="B500" i="130"/>
  <c r="I499" i="130"/>
  <c r="H499" i="130"/>
  <c r="F499" i="130"/>
  <c r="D499" i="130"/>
  <c r="E499" i="130" s="1"/>
  <c r="B499" i="130"/>
  <c r="I498" i="130"/>
  <c r="H498" i="130"/>
  <c r="F498" i="130"/>
  <c r="D498" i="130"/>
  <c r="E498" i="130" s="1"/>
  <c r="B498" i="130"/>
  <c r="I497" i="130"/>
  <c r="H497" i="130"/>
  <c r="F497" i="130"/>
  <c r="D497" i="130"/>
  <c r="E497" i="130" s="1"/>
  <c r="B497" i="130"/>
  <c r="I496" i="130"/>
  <c r="H496" i="130"/>
  <c r="F496" i="130"/>
  <c r="D496" i="130"/>
  <c r="E496" i="130" s="1"/>
  <c r="B496" i="130"/>
  <c r="I495" i="130"/>
  <c r="H495" i="130"/>
  <c r="F495" i="130"/>
  <c r="D495" i="130"/>
  <c r="E495" i="130" s="1"/>
  <c r="B495" i="130"/>
  <c r="I494" i="130"/>
  <c r="H494" i="130"/>
  <c r="F494" i="130"/>
  <c r="D494" i="130"/>
  <c r="E494" i="130" s="1"/>
  <c r="B494" i="130"/>
  <c r="I493" i="130"/>
  <c r="H493" i="130"/>
  <c r="F493" i="130"/>
  <c r="D493" i="130"/>
  <c r="E493" i="130" s="1"/>
  <c r="B493" i="130"/>
  <c r="I492" i="130"/>
  <c r="H492" i="130"/>
  <c r="F492" i="130"/>
  <c r="D492" i="130"/>
  <c r="E492" i="130" s="1"/>
  <c r="B492" i="130"/>
  <c r="I491" i="130"/>
  <c r="H491" i="130"/>
  <c r="F491" i="130"/>
  <c r="D491" i="130"/>
  <c r="E491" i="130" s="1"/>
  <c r="B491" i="130"/>
  <c r="I490" i="130"/>
  <c r="H490" i="130"/>
  <c r="F490" i="130"/>
  <c r="D490" i="130"/>
  <c r="E490" i="130" s="1"/>
  <c r="B490" i="130"/>
  <c r="I489" i="130"/>
  <c r="H489" i="130"/>
  <c r="F489" i="130"/>
  <c r="D489" i="130"/>
  <c r="E489" i="130" s="1"/>
  <c r="B489" i="130"/>
  <c r="I488" i="130"/>
  <c r="H488" i="130"/>
  <c r="F488" i="130"/>
  <c r="D488" i="130"/>
  <c r="E488" i="130" s="1"/>
  <c r="B488" i="130"/>
  <c r="I487" i="130"/>
  <c r="H487" i="130"/>
  <c r="F487" i="130"/>
  <c r="D487" i="130"/>
  <c r="E487" i="130" s="1"/>
  <c r="B487" i="130"/>
  <c r="I486" i="130"/>
  <c r="H486" i="130"/>
  <c r="F486" i="130"/>
  <c r="D486" i="130"/>
  <c r="E486" i="130" s="1"/>
  <c r="B486" i="130"/>
  <c r="I485" i="130"/>
  <c r="H485" i="130"/>
  <c r="F485" i="130"/>
  <c r="D485" i="130"/>
  <c r="E485" i="130" s="1"/>
  <c r="B485" i="130"/>
  <c r="I484" i="130"/>
  <c r="H484" i="130"/>
  <c r="F484" i="130"/>
  <c r="D484" i="130"/>
  <c r="E484" i="130" s="1"/>
  <c r="B484" i="130"/>
  <c r="I483" i="130"/>
  <c r="H483" i="130"/>
  <c r="F483" i="130"/>
  <c r="D483" i="130"/>
  <c r="E483" i="130" s="1"/>
  <c r="B483" i="130"/>
  <c r="I482" i="130"/>
  <c r="H482" i="130"/>
  <c r="F482" i="130"/>
  <c r="D482" i="130"/>
  <c r="E482" i="130" s="1"/>
  <c r="B482" i="130"/>
  <c r="I481" i="130"/>
  <c r="H481" i="130"/>
  <c r="F481" i="130"/>
  <c r="D481" i="130"/>
  <c r="E481" i="130" s="1"/>
  <c r="B481" i="130"/>
  <c r="I480" i="130"/>
  <c r="H480" i="130"/>
  <c r="F480" i="130"/>
  <c r="D480" i="130"/>
  <c r="E480" i="130" s="1"/>
  <c r="B480" i="130"/>
  <c r="I479" i="130"/>
  <c r="H479" i="130"/>
  <c r="F479" i="130"/>
  <c r="D479" i="130"/>
  <c r="E479" i="130" s="1"/>
  <c r="B479" i="130"/>
  <c r="I478" i="130"/>
  <c r="H478" i="130"/>
  <c r="F478" i="130"/>
  <c r="D478" i="130"/>
  <c r="E478" i="130" s="1"/>
  <c r="B478" i="130"/>
  <c r="I477" i="130"/>
  <c r="H477" i="130"/>
  <c r="F477" i="130"/>
  <c r="D477" i="130"/>
  <c r="E477" i="130" s="1"/>
  <c r="B477" i="130"/>
  <c r="I476" i="130"/>
  <c r="H476" i="130"/>
  <c r="F476" i="130"/>
  <c r="D476" i="130"/>
  <c r="E476" i="130" s="1"/>
  <c r="B476" i="130"/>
  <c r="I475" i="130"/>
  <c r="H475" i="130"/>
  <c r="F475" i="130"/>
  <c r="D475" i="130"/>
  <c r="E475" i="130" s="1"/>
  <c r="B475" i="130"/>
  <c r="I474" i="130"/>
  <c r="H474" i="130"/>
  <c r="F474" i="130"/>
  <c r="D474" i="130"/>
  <c r="E474" i="130" s="1"/>
  <c r="B474" i="130"/>
  <c r="I473" i="130"/>
  <c r="H473" i="130"/>
  <c r="F473" i="130"/>
  <c r="D473" i="130"/>
  <c r="E473" i="130" s="1"/>
  <c r="B473" i="130"/>
  <c r="I472" i="130"/>
  <c r="H472" i="130"/>
  <c r="F472" i="130"/>
  <c r="D472" i="130"/>
  <c r="E472" i="130" s="1"/>
  <c r="B472" i="130"/>
  <c r="I471" i="130"/>
  <c r="H471" i="130"/>
  <c r="F471" i="130"/>
  <c r="D471" i="130"/>
  <c r="E471" i="130" s="1"/>
  <c r="B471" i="130"/>
  <c r="I470" i="130"/>
  <c r="H470" i="130"/>
  <c r="F470" i="130"/>
  <c r="D470" i="130"/>
  <c r="E470" i="130" s="1"/>
  <c r="B470" i="130"/>
  <c r="I469" i="130"/>
  <c r="H469" i="130"/>
  <c r="F469" i="130"/>
  <c r="D469" i="130"/>
  <c r="E469" i="130" s="1"/>
  <c r="B469" i="130"/>
  <c r="I468" i="130"/>
  <c r="H468" i="130"/>
  <c r="F468" i="130"/>
  <c r="D468" i="130"/>
  <c r="E468" i="130" s="1"/>
  <c r="B468" i="130"/>
  <c r="I467" i="130"/>
  <c r="H467" i="130"/>
  <c r="F467" i="130"/>
  <c r="D467" i="130"/>
  <c r="E467" i="130" s="1"/>
  <c r="B467" i="130"/>
  <c r="I466" i="130"/>
  <c r="H466" i="130"/>
  <c r="F466" i="130"/>
  <c r="D466" i="130"/>
  <c r="E466" i="130" s="1"/>
  <c r="B466" i="130"/>
  <c r="I465" i="130"/>
  <c r="H465" i="130"/>
  <c r="F465" i="130"/>
  <c r="D465" i="130"/>
  <c r="E465" i="130" s="1"/>
  <c r="B465" i="130"/>
  <c r="I464" i="130"/>
  <c r="H464" i="130"/>
  <c r="F464" i="130"/>
  <c r="D464" i="130"/>
  <c r="E464" i="130" s="1"/>
  <c r="B464" i="130"/>
  <c r="I463" i="130"/>
  <c r="H463" i="130"/>
  <c r="F463" i="130"/>
  <c r="D463" i="130"/>
  <c r="E463" i="130" s="1"/>
  <c r="B463" i="130"/>
  <c r="I462" i="130"/>
  <c r="H462" i="130"/>
  <c r="F462" i="130"/>
  <c r="D462" i="130"/>
  <c r="E462" i="130" s="1"/>
  <c r="B462" i="130"/>
  <c r="I461" i="130"/>
  <c r="H461" i="130"/>
  <c r="F461" i="130"/>
  <c r="D461" i="130"/>
  <c r="E461" i="130" s="1"/>
  <c r="B461" i="130"/>
  <c r="I460" i="130"/>
  <c r="H460" i="130"/>
  <c r="F460" i="130"/>
  <c r="D460" i="130"/>
  <c r="E460" i="130" s="1"/>
  <c r="B460" i="130"/>
  <c r="I459" i="130"/>
  <c r="H459" i="130"/>
  <c r="F459" i="130"/>
  <c r="D459" i="130"/>
  <c r="E459" i="130" s="1"/>
  <c r="B459" i="130"/>
  <c r="I458" i="130"/>
  <c r="H458" i="130"/>
  <c r="F458" i="130"/>
  <c r="D458" i="130"/>
  <c r="E458" i="130" s="1"/>
  <c r="B458" i="130"/>
  <c r="I457" i="130"/>
  <c r="H457" i="130"/>
  <c r="F457" i="130"/>
  <c r="D457" i="130"/>
  <c r="E457" i="130" s="1"/>
  <c r="B457" i="130"/>
  <c r="I456" i="130"/>
  <c r="H456" i="130"/>
  <c r="F456" i="130"/>
  <c r="D456" i="130"/>
  <c r="E456" i="130" s="1"/>
  <c r="B456" i="130"/>
  <c r="I455" i="130"/>
  <c r="H455" i="130"/>
  <c r="F455" i="130"/>
  <c r="D455" i="130"/>
  <c r="E455" i="130" s="1"/>
  <c r="B455" i="130"/>
  <c r="I454" i="130"/>
  <c r="H454" i="130"/>
  <c r="F454" i="130"/>
  <c r="D454" i="130"/>
  <c r="E454" i="130" s="1"/>
  <c r="B454" i="130"/>
  <c r="I453" i="130"/>
  <c r="H453" i="130"/>
  <c r="F453" i="130"/>
  <c r="D453" i="130"/>
  <c r="E453" i="130" s="1"/>
  <c r="B453" i="130"/>
  <c r="I452" i="130"/>
  <c r="H452" i="130"/>
  <c r="F452" i="130"/>
  <c r="D452" i="130"/>
  <c r="E452" i="130" s="1"/>
  <c r="B452" i="130"/>
  <c r="I451" i="130"/>
  <c r="H451" i="130"/>
  <c r="F451" i="130"/>
  <c r="D451" i="130"/>
  <c r="E451" i="130" s="1"/>
  <c r="B451" i="130"/>
  <c r="I450" i="130"/>
  <c r="H450" i="130"/>
  <c r="F450" i="130"/>
  <c r="D450" i="130"/>
  <c r="E450" i="130" s="1"/>
  <c r="B450" i="130"/>
  <c r="I449" i="130"/>
  <c r="H449" i="130"/>
  <c r="F449" i="130"/>
  <c r="D449" i="130"/>
  <c r="E449" i="130" s="1"/>
  <c r="B449" i="130"/>
  <c r="I448" i="130"/>
  <c r="H448" i="130"/>
  <c r="F448" i="130"/>
  <c r="D448" i="130"/>
  <c r="E448" i="130" s="1"/>
  <c r="B448" i="130"/>
  <c r="I447" i="130"/>
  <c r="H447" i="130"/>
  <c r="F447" i="130"/>
  <c r="D447" i="130"/>
  <c r="E447" i="130" s="1"/>
  <c r="B447" i="130"/>
  <c r="I446" i="130"/>
  <c r="H446" i="130"/>
  <c r="F446" i="130"/>
  <c r="D446" i="130"/>
  <c r="E446" i="130" s="1"/>
  <c r="B446" i="130"/>
  <c r="I445" i="130"/>
  <c r="H445" i="130"/>
  <c r="F445" i="130"/>
  <c r="D445" i="130"/>
  <c r="E445" i="130" s="1"/>
  <c r="B445" i="130"/>
  <c r="I444" i="130"/>
  <c r="H444" i="130"/>
  <c r="F444" i="130"/>
  <c r="D444" i="130"/>
  <c r="E444" i="130" s="1"/>
  <c r="B444" i="130"/>
  <c r="I443" i="130"/>
  <c r="H443" i="130"/>
  <c r="F443" i="130"/>
  <c r="D443" i="130"/>
  <c r="E443" i="130" s="1"/>
  <c r="B443" i="130"/>
  <c r="I442" i="130"/>
  <c r="H442" i="130"/>
  <c r="F442" i="130"/>
  <c r="D442" i="130"/>
  <c r="E442" i="130" s="1"/>
  <c r="B442" i="130"/>
  <c r="I441" i="130"/>
  <c r="H441" i="130"/>
  <c r="F441" i="130"/>
  <c r="D441" i="130"/>
  <c r="E441" i="130" s="1"/>
  <c r="B441" i="130"/>
  <c r="I440" i="130"/>
  <c r="H440" i="130"/>
  <c r="F440" i="130"/>
  <c r="D440" i="130"/>
  <c r="E440" i="130" s="1"/>
  <c r="B440" i="130"/>
  <c r="I439" i="130"/>
  <c r="H439" i="130"/>
  <c r="F439" i="130"/>
  <c r="D439" i="130"/>
  <c r="E439" i="130" s="1"/>
  <c r="B439" i="130"/>
  <c r="I438" i="130"/>
  <c r="H438" i="130"/>
  <c r="F438" i="130"/>
  <c r="D438" i="130"/>
  <c r="E438" i="130" s="1"/>
  <c r="B438" i="130"/>
  <c r="I437" i="130"/>
  <c r="H437" i="130"/>
  <c r="F437" i="130"/>
  <c r="D437" i="130"/>
  <c r="E437" i="130" s="1"/>
  <c r="B437" i="130"/>
  <c r="I436" i="130"/>
  <c r="H436" i="130"/>
  <c r="F436" i="130"/>
  <c r="D436" i="130"/>
  <c r="E436" i="130" s="1"/>
  <c r="B436" i="130"/>
  <c r="I435" i="130"/>
  <c r="H435" i="130"/>
  <c r="F435" i="130"/>
  <c r="D435" i="130"/>
  <c r="E435" i="130" s="1"/>
  <c r="B435" i="130"/>
  <c r="I434" i="130"/>
  <c r="H434" i="130"/>
  <c r="F434" i="130"/>
  <c r="D434" i="130"/>
  <c r="E434" i="130" s="1"/>
  <c r="B434" i="130"/>
  <c r="I433" i="130"/>
  <c r="H433" i="130"/>
  <c r="F433" i="130"/>
  <c r="D433" i="130"/>
  <c r="E433" i="130" s="1"/>
  <c r="B433" i="130"/>
  <c r="I432" i="130"/>
  <c r="H432" i="130"/>
  <c r="F432" i="130"/>
  <c r="D432" i="130"/>
  <c r="E432" i="130" s="1"/>
  <c r="B432" i="130"/>
  <c r="I431" i="130"/>
  <c r="H431" i="130"/>
  <c r="F431" i="130"/>
  <c r="D431" i="130"/>
  <c r="E431" i="130" s="1"/>
  <c r="B431" i="130"/>
  <c r="I430" i="130"/>
  <c r="H430" i="130"/>
  <c r="F430" i="130"/>
  <c r="D430" i="130"/>
  <c r="E430" i="130" s="1"/>
  <c r="B430" i="130"/>
  <c r="I429" i="130"/>
  <c r="H429" i="130"/>
  <c r="F429" i="130"/>
  <c r="D429" i="130"/>
  <c r="E429" i="130" s="1"/>
  <c r="B429" i="130"/>
  <c r="I428" i="130"/>
  <c r="H428" i="130"/>
  <c r="F428" i="130"/>
  <c r="D428" i="130"/>
  <c r="E428" i="130" s="1"/>
  <c r="B428" i="130"/>
  <c r="I427" i="130"/>
  <c r="H427" i="130"/>
  <c r="F427" i="130"/>
  <c r="D427" i="130"/>
  <c r="E427" i="130" s="1"/>
  <c r="B427" i="130"/>
  <c r="I426" i="130"/>
  <c r="H426" i="130"/>
  <c r="F426" i="130"/>
  <c r="D426" i="130"/>
  <c r="E426" i="130" s="1"/>
  <c r="B426" i="130"/>
  <c r="I425" i="130"/>
  <c r="H425" i="130"/>
  <c r="F425" i="130"/>
  <c r="D425" i="130"/>
  <c r="E425" i="130" s="1"/>
  <c r="B425" i="130"/>
  <c r="I424" i="130"/>
  <c r="H424" i="130"/>
  <c r="F424" i="130"/>
  <c r="D424" i="130"/>
  <c r="E424" i="130" s="1"/>
  <c r="B424" i="130"/>
  <c r="I423" i="130"/>
  <c r="H423" i="130"/>
  <c r="F423" i="130"/>
  <c r="D423" i="130"/>
  <c r="E423" i="130" s="1"/>
  <c r="B423" i="130"/>
  <c r="I422" i="130"/>
  <c r="H422" i="130"/>
  <c r="F422" i="130"/>
  <c r="D422" i="130"/>
  <c r="E422" i="130" s="1"/>
  <c r="B422" i="130"/>
  <c r="I421" i="130"/>
  <c r="H421" i="130"/>
  <c r="F421" i="130"/>
  <c r="D421" i="130"/>
  <c r="E421" i="130" s="1"/>
  <c r="B421" i="130"/>
  <c r="I420" i="130"/>
  <c r="H420" i="130"/>
  <c r="F420" i="130"/>
  <c r="D420" i="130"/>
  <c r="E420" i="130" s="1"/>
  <c r="B420" i="130"/>
  <c r="I419" i="130"/>
  <c r="H419" i="130"/>
  <c r="F419" i="130"/>
  <c r="D419" i="130"/>
  <c r="E419" i="130" s="1"/>
  <c r="B419" i="130"/>
  <c r="I418" i="130"/>
  <c r="H418" i="130"/>
  <c r="F418" i="130"/>
  <c r="D418" i="130"/>
  <c r="E418" i="130" s="1"/>
  <c r="B418" i="130"/>
  <c r="I417" i="130"/>
  <c r="H417" i="130"/>
  <c r="F417" i="130"/>
  <c r="D417" i="130"/>
  <c r="E417" i="130" s="1"/>
  <c r="B417" i="130"/>
  <c r="I416" i="130"/>
  <c r="H416" i="130"/>
  <c r="F416" i="130"/>
  <c r="D416" i="130"/>
  <c r="E416" i="130" s="1"/>
  <c r="B416" i="130"/>
  <c r="I415" i="130"/>
  <c r="H415" i="130"/>
  <c r="F415" i="130"/>
  <c r="D415" i="130"/>
  <c r="E415" i="130" s="1"/>
  <c r="B415" i="130"/>
  <c r="I414" i="130"/>
  <c r="H414" i="130"/>
  <c r="F414" i="130"/>
  <c r="D414" i="130"/>
  <c r="E414" i="130" s="1"/>
  <c r="B414" i="130"/>
  <c r="I413" i="130"/>
  <c r="H413" i="130"/>
  <c r="F413" i="130"/>
  <c r="D413" i="130"/>
  <c r="E413" i="130" s="1"/>
  <c r="B413" i="130"/>
  <c r="I412" i="130"/>
  <c r="H412" i="130"/>
  <c r="F412" i="130"/>
  <c r="D412" i="130"/>
  <c r="E412" i="130" s="1"/>
  <c r="B412" i="130"/>
  <c r="I411" i="130"/>
  <c r="H411" i="130"/>
  <c r="F411" i="130"/>
  <c r="D411" i="130"/>
  <c r="E411" i="130" s="1"/>
  <c r="B411" i="130"/>
  <c r="I410" i="130"/>
  <c r="H410" i="130"/>
  <c r="F410" i="130"/>
  <c r="D410" i="130"/>
  <c r="E410" i="130" s="1"/>
  <c r="B410" i="130"/>
  <c r="I409" i="130"/>
  <c r="H409" i="130"/>
  <c r="F409" i="130"/>
  <c r="D409" i="130"/>
  <c r="E409" i="130" s="1"/>
  <c r="B409" i="130"/>
  <c r="I408" i="130"/>
  <c r="H408" i="130"/>
  <c r="F408" i="130"/>
  <c r="D408" i="130"/>
  <c r="E408" i="130" s="1"/>
  <c r="B408" i="130"/>
  <c r="I407" i="130"/>
  <c r="H407" i="130"/>
  <c r="F407" i="130"/>
  <c r="D407" i="130"/>
  <c r="E407" i="130" s="1"/>
  <c r="B407" i="130"/>
  <c r="I406" i="130"/>
  <c r="H406" i="130"/>
  <c r="F406" i="130"/>
  <c r="D406" i="130"/>
  <c r="E406" i="130" s="1"/>
  <c r="B406" i="130"/>
  <c r="I405" i="130"/>
  <c r="H405" i="130"/>
  <c r="F405" i="130"/>
  <c r="D405" i="130"/>
  <c r="E405" i="130" s="1"/>
  <c r="B405" i="130"/>
  <c r="I404" i="130"/>
  <c r="H404" i="130"/>
  <c r="F404" i="130"/>
  <c r="D404" i="130"/>
  <c r="E404" i="130" s="1"/>
  <c r="B404" i="130"/>
  <c r="I403" i="130"/>
  <c r="H403" i="130"/>
  <c r="F403" i="130"/>
  <c r="D403" i="130"/>
  <c r="E403" i="130" s="1"/>
  <c r="B403" i="130"/>
  <c r="I402" i="130"/>
  <c r="H402" i="130"/>
  <c r="F402" i="130"/>
  <c r="D402" i="130"/>
  <c r="E402" i="130" s="1"/>
  <c r="B402" i="130"/>
  <c r="I401" i="130"/>
  <c r="H401" i="130"/>
  <c r="F401" i="130"/>
  <c r="D401" i="130"/>
  <c r="E401" i="130" s="1"/>
  <c r="B401" i="130"/>
  <c r="I400" i="130"/>
  <c r="H400" i="130"/>
  <c r="F400" i="130"/>
  <c r="D400" i="130"/>
  <c r="E400" i="130" s="1"/>
  <c r="B400" i="130"/>
  <c r="I399" i="130"/>
  <c r="H399" i="130"/>
  <c r="F399" i="130"/>
  <c r="D399" i="130"/>
  <c r="E399" i="130" s="1"/>
  <c r="B399" i="130"/>
  <c r="I398" i="130"/>
  <c r="H398" i="130"/>
  <c r="F398" i="130"/>
  <c r="D398" i="130"/>
  <c r="E398" i="130" s="1"/>
  <c r="B398" i="130"/>
  <c r="I397" i="130"/>
  <c r="H397" i="130"/>
  <c r="F397" i="130"/>
  <c r="D397" i="130"/>
  <c r="E397" i="130" s="1"/>
  <c r="B397" i="130"/>
  <c r="I396" i="130"/>
  <c r="H396" i="130"/>
  <c r="F396" i="130"/>
  <c r="D396" i="130"/>
  <c r="E396" i="130" s="1"/>
  <c r="B396" i="130"/>
  <c r="I395" i="130"/>
  <c r="H395" i="130"/>
  <c r="F395" i="130"/>
  <c r="D395" i="130"/>
  <c r="E395" i="130" s="1"/>
  <c r="B395" i="130"/>
  <c r="I394" i="130"/>
  <c r="H394" i="130"/>
  <c r="F394" i="130"/>
  <c r="D394" i="130"/>
  <c r="E394" i="130" s="1"/>
  <c r="B394" i="130"/>
  <c r="I393" i="130"/>
  <c r="H393" i="130"/>
  <c r="F393" i="130"/>
  <c r="D393" i="130"/>
  <c r="E393" i="130" s="1"/>
  <c r="B393" i="130"/>
  <c r="I392" i="130"/>
  <c r="H392" i="130"/>
  <c r="F392" i="130"/>
  <c r="D392" i="130"/>
  <c r="E392" i="130" s="1"/>
  <c r="B392" i="130"/>
  <c r="I391" i="130"/>
  <c r="H391" i="130"/>
  <c r="F391" i="130"/>
  <c r="D391" i="130"/>
  <c r="E391" i="130" s="1"/>
  <c r="B391" i="130"/>
  <c r="I390" i="130"/>
  <c r="H390" i="130"/>
  <c r="F390" i="130"/>
  <c r="D390" i="130"/>
  <c r="E390" i="130" s="1"/>
  <c r="B390" i="130"/>
  <c r="I389" i="130"/>
  <c r="H389" i="130"/>
  <c r="F389" i="130"/>
  <c r="D389" i="130"/>
  <c r="E389" i="130" s="1"/>
  <c r="B389" i="130"/>
  <c r="I388" i="130"/>
  <c r="H388" i="130"/>
  <c r="F388" i="130"/>
  <c r="D388" i="130"/>
  <c r="E388" i="130" s="1"/>
  <c r="B388" i="130"/>
  <c r="I387" i="130"/>
  <c r="H387" i="130"/>
  <c r="F387" i="130"/>
  <c r="D387" i="130"/>
  <c r="E387" i="130" s="1"/>
  <c r="B387" i="130"/>
  <c r="I386" i="130"/>
  <c r="H386" i="130"/>
  <c r="F386" i="130"/>
  <c r="D386" i="130"/>
  <c r="E386" i="130" s="1"/>
  <c r="B386" i="130"/>
  <c r="I385" i="130"/>
  <c r="H385" i="130"/>
  <c r="F385" i="130"/>
  <c r="D385" i="130"/>
  <c r="E385" i="130" s="1"/>
  <c r="B385" i="130"/>
  <c r="I384" i="130"/>
  <c r="H384" i="130"/>
  <c r="F384" i="130"/>
  <c r="D384" i="130"/>
  <c r="E384" i="130" s="1"/>
  <c r="B384" i="130"/>
  <c r="I383" i="130"/>
  <c r="H383" i="130"/>
  <c r="F383" i="130"/>
  <c r="D383" i="130"/>
  <c r="E383" i="130" s="1"/>
  <c r="B383" i="130"/>
  <c r="I382" i="130"/>
  <c r="H382" i="130"/>
  <c r="F382" i="130"/>
  <c r="D382" i="130"/>
  <c r="E382" i="130" s="1"/>
  <c r="B382" i="130"/>
  <c r="I381" i="130"/>
  <c r="H381" i="130"/>
  <c r="F381" i="130"/>
  <c r="D381" i="130"/>
  <c r="E381" i="130" s="1"/>
  <c r="B381" i="130"/>
  <c r="I380" i="130"/>
  <c r="H380" i="130"/>
  <c r="F380" i="130"/>
  <c r="D380" i="130"/>
  <c r="E380" i="130" s="1"/>
  <c r="B380" i="130"/>
  <c r="I379" i="130"/>
  <c r="H379" i="130"/>
  <c r="F379" i="130"/>
  <c r="D379" i="130"/>
  <c r="E379" i="130" s="1"/>
  <c r="B379" i="130"/>
  <c r="I378" i="130"/>
  <c r="H378" i="130"/>
  <c r="F378" i="130"/>
  <c r="D378" i="130"/>
  <c r="E378" i="130" s="1"/>
  <c r="B378" i="130"/>
  <c r="I377" i="130"/>
  <c r="H377" i="130"/>
  <c r="F377" i="130"/>
  <c r="D377" i="130"/>
  <c r="E377" i="130" s="1"/>
  <c r="B377" i="130"/>
  <c r="I376" i="130"/>
  <c r="H376" i="130"/>
  <c r="F376" i="130"/>
  <c r="D376" i="130"/>
  <c r="E376" i="130" s="1"/>
  <c r="B376" i="130"/>
  <c r="I375" i="130"/>
  <c r="H375" i="130"/>
  <c r="F375" i="130"/>
  <c r="D375" i="130"/>
  <c r="E375" i="130" s="1"/>
  <c r="B375" i="130"/>
  <c r="I374" i="130"/>
  <c r="H374" i="130"/>
  <c r="F374" i="130"/>
  <c r="D374" i="130"/>
  <c r="E374" i="130" s="1"/>
  <c r="B374" i="130"/>
  <c r="I373" i="130"/>
  <c r="H373" i="130"/>
  <c r="F373" i="130"/>
  <c r="D373" i="130"/>
  <c r="E373" i="130" s="1"/>
  <c r="B373" i="130"/>
  <c r="I372" i="130"/>
  <c r="H372" i="130"/>
  <c r="F372" i="130"/>
  <c r="D372" i="130"/>
  <c r="E372" i="130" s="1"/>
  <c r="B372" i="130"/>
  <c r="I371" i="130"/>
  <c r="H371" i="130"/>
  <c r="F371" i="130"/>
  <c r="D371" i="130"/>
  <c r="E371" i="130" s="1"/>
  <c r="B371" i="130"/>
  <c r="I370" i="130"/>
  <c r="H370" i="130"/>
  <c r="F370" i="130"/>
  <c r="D370" i="130"/>
  <c r="E370" i="130" s="1"/>
  <c r="B370" i="130"/>
  <c r="I369" i="130"/>
  <c r="H369" i="130"/>
  <c r="F369" i="130"/>
  <c r="D369" i="130"/>
  <c r="E369" i="130" s="1"/>
  <c r="B369" i="130"/>
  <c r="I368" i="130"/>
  <c r="H368" i="130"/>
  <c r="F368" i="130"/>
  <c r="D368" i="130"/>
  <c r="E368" i="130" s="1"/>
  <c r="B368" i="130"/>
  <c r="I367" i="130"/>
  <c r="H367" i="130"/>
  <c r="F367" i="130"/>
  <c r="D367" i="130"/>
  <c r="E367" i="130" s="1"/>
  <c r="B367" i="130"/>
  <c r="I366" i="130"/>
  <c r="H366" i="130"/>
  <c r="F366" i="130"/>
  <c r="D366" i="130"/>
  <c r="E366" i="130" s="1"/>
  <c r="B366" i="130"/>
  <c r="I365" i="130"/>
  <c r="H365" i="130"/>
  <c r="F365" i="130"/>
  <c r="D365" i="130"/>
  <c r="E365" i="130" s="1"/>
  <c r="B365" i="130"/>
  <c r="I364" i="130"/>
  <c r="H364" i="130"/>
  <c r="F364" i="130"/>
  <c r="D364" i="130"/>
  <c r="E364" i="130" s="1"/>
  <c r="B364" i="130"/>
  <c r="I363" i="130"/>
  <c r="H363" i="130"/>
  <c r="F363" i="130"/>
  <c r="D363" i="130"/>
  <c r="E363" i="130" s="1"/>
  <c r="B363" i="130"/>
  <c r="I362" i="130"/>
  <c r="H362" i="130"/>
  <c r="F362" i="130"/>
  <c r="D362" i="130"/>
  <c r="E362" i="130" s="1"/>
  <c r="B362" i="130"/>
  <c r="I361" i="130"/>
  <c r="H361" i="130"/>
  <c r="F361" i="130"/>
  <c r="D361" i="130"/>
  <c r="E361" i="130" s="1"/>
  <c r="B361" i="130"/>
  <c r="I360" i="130"/>
  <c r="H360" i="130"/>
  <c r="F360" i="130"/>
  <c r="D360" i="130"/>
  <c r="E360" i="130" s="1"/>
  <c r="B360" i="130"/>
  <c r="I359" i="130"/>
  <c r="H359" i="130"/>
  <c r="F359" i="130"/>
  <c r="D359" i="130"/>
  <c r="E359" i="130" s="1"/>
  <c r="B359" i="130"/>
  <c r="I358" i="130"/>
  <c r="H358" i="130"/>
  <c r="F358" i="130"/>
  <c r="D358" i="130"/>
  <c r="E358" i="130" s="1"/>
  <c r="B358" i="130"/>
  <c r="I357" i="130"/>
  <c r="H357" i="130"/>
  <c r="F357" i="130"/>
  <c r="D357" i="130"/>
  <c r="E357" i="130" s="1"/>
  <c r="B357" i="130"/>
  <c r="I356" i="130"/>
  <c r="H356" i="130"/>
  <c r="F356" i="130"/>
  <c r="D356" i="130"/>
  <c r="E356" i="130" s="1"/>
  <c r="B356" i="130"/>
  <c r="I355" i="130"/>
  <c r="H355" i="130"/>
  <c r="F355" i="130"/>
  <c r="D355" i="130"/>
  <c r="E355" i="130" s="1"/>
  <c r="B355" i="130"/>
  <c r="I354" i="130"/>
  <c r="H354" i="130"/>
  <c r="F354" i="130"/>
  <c r="D354" i="130"/>
  <c r="E354" i="130" s="1"/>
  <c r="B354" i="130"/>
  <c r="I353" i="130"/>
  <c r="H353" i="130"/>
  <c r="F353" i="130"/>
  <c r="D353" i="130"/>
  <c r="E353" i="130" s="1"/>
  <c r="B353" i="130"/>
  <c r="I352" i="130"/>
  <c r="H352" i="130"/>
  <c r="F352" i="130"/>
  <c r="D352" i="130"/>
  <c r="E352" i="130" s="1"/>
  <c r="B352" i="130"/>
  <c r="I351" i="130"/>
  <c r="H351" i="130"/>
  <c r="F351" i="130"/>
  <c r="D351" i="130"/>
  <c r="E351" i="130" s="1"/>
  <c r="B351" i="130"/>
  <c r="I350" i="130"/>
  <c r="H350" i="130"/>
  <c r="F350" i="130"/>
  <c r="D350" i="130"/>
  <c r="E350" i="130" s="1"/>
  <c r="B350" i="130"/>
  <c r="I349" i="130"/>
  <c r="H349" i="130"/>
  <c r="F349" i="130"/>
  <c r="D349" i="130"/>
  <c r="E349" i="130" s="1"/>
  <c r="B349" i="130"/>
  <c r="I348" i="130"/>
  <c r="H348" i="130"/>
  <c r="F348" i="130"/>
  <c r="D348" i="130"/>
  <c r="E348" i="130" s="1"/>
  <c r="B348" i="130"/>
  <c r="I347" i="130"/>
  <c r="H347" i="130"/>
  <c r="F347" i="130"/>
  <c r="D347" i="130"/>
  <c r="E347" i="130" s="1"/>
  <c r="B347" i="130"/>
  <c r="I346" i="130"/>
  <c r="H346" i="130"/>
  <c r="F346" i="130"/>
  <c r="D346" i="130"/>
  <c r="E346" i="130" s="1"/>
  <c r="B346" i="130"/>
  <c r="I345" i="130"/>
  <c r="H345" i="130"/>
  <c r="F345" i="130"/>
  <c r="D345" i="130"/>
  <c r="E345" i="130" s="1"/>
  <c r="B345" i="130"/>
  <c r="I344" i="130"/>
  <c r="H344" i="130"/>
  <c r="F344" i="130"/>
  <c r="D344" i="130"/>
  <c r="E344" i="130" s="1"/>
  <c r="B344" i="130"/>
  <c r="I343" i="130"/>
  <c r="H343" i="130"/>
  <c r="F343" i="130"/>
  <c r="D343" i="130"/>
  <c r="E343" i="130" s="1"/>
  <c r="B343" i="130"/>
  <c r="I342" i="130"/>
  <c r="H342" i="130"/>
  <c r="F342" i="130"/>
  <c r="D342" i="130"/>
  <c r="E342" i="130" s="1"/>
  <c r="B342" i="130"/>
  <c r="I341" i="130"/>
  <c r="H341" i="130"/>
  <c r="F341" i="130"/>
  <c r="D341" i="130"/>
  <c r="E341" i="130" s="1"/>
  <c r="B341" i="130"/>
  <c r="I340" i="130"/>
  <c r="H340" i="130"/>
  <c r="F340" i="130"/>
  <c r="D340" i="130"/>
  <c r="E340" i="130" s="1"/>
  <c r="B340" i="130"/>
  <c r="I339" i="130"/>
  <c r="H339" i="130"/>
  <c r="F339" i="130"/>
  <c r="D339" i="130"/>
  <c r="E339" i="130" s="1"/>
  <c r="B339" i="130"/>
  <c r="I338" i="130"/>
  <c r="H338" i="130"/>
  <c r="F338" i="130"/>
  <c r="D338" i="130"/>
  <c r="E338" i="130" s="1"/>
  <c r="B338" i="130"/>
  <c r="I337" i="130"/>
  <c r="H337" i="130"/>
  <c r="F337" i="130"/>
  <c r="D337" i="130"/>
  <c r="E337" i="130" s="1"/>
  <c r="B337" i="130"/>
  <c r="I336" i="130"/>
  <c r="H336" i="130"/>
  <c r="F336" i="130"/>
  <c r="D336" i="130"/>
  <c r="E336" i="130" s="1"/>
  <c r="B336" i="130"/>
  <c r="I335" i="130"/>
  <c r="H335" i="130"/>
  <c r="F335" i="130"/>
  <c r="D335" i="130"/>
  <c r="E335" i="130" s="1"/>
  <c r="B335" i="130"/>
  <c r="I334" i="130"/>
  <c r="H334" i="130"/>
  <c r="F334" i="130"/>
  <c r="D334" i="130"/>
  <c r="E334" i="130" s="1"/>
  <c r="B334" i="130"/>
  <c r="I333" i="130"/>
  <c r="H333" i="130"/>
  <c r="F333" i="130"/>
  <c r="D333" i="130"/>
  <c r="E333" i="130" s="1"/>
  <c r="B333" i="130"/>
  <c r="I332" i="130"/>
  <c r="H332" i="130"/>
  <c r="F332" i="130"/>
  <c r="D332" i="130"/>
  <c r="E332" i="130" s="1"/>
  <c r="B332" i="130"/>
  <c r="I331" i="130"/>
  <c r="H331" i="130"/>
  <c r="F331" i="130"/>
  <c r="D331" i="130"/>
  <c r="E331" i="130" s="1"/>
  <c r="B331" i="130"/>
  <c r="I330" i="130"/>
  <c r="H330" i="130"/>
  <c r="F330" i="130"/>
  <c r="D330" i="130"/>
  <c r="E330" i="130" s="1"/>
  <c r="B330" i="130"/>
  <c r="I329" i="130"/>
  <c r="H329" i="130"/>
  <c r="F329" i="130"/>
  <c r="D329" i="130"/>
  <c r="E329" i="130" s="1"/>
  <c r="B329" i="130"/>
  <c r="I328" i="130"/>
  <c r="H328" i="130"/>
  <c r="F328" i="130"/>
  <c r="D328" i="130"/>
  <c r="E328" i="130" s="1"/>
  <c r="B328" i="130"/>
  <c r="I327" i="130"/>
  <c r="H327" i="130"/>
  <c r="F327" i="130"/>
  <c r="D327" i="130"/>
  <c r="E327" i="130" s="1"/>
  <c r="B327" i="130"/>
  <c r="I326" i="130"/>
  <c r="H326" i="130"/>
  <c r="F326" i="130"/>
  <c r="D326" i="130"/>
  <c r="E326" i="130" s="1"/>
  <c r="B326" i="130"/>
  <c r="I325" i="130"/>
  <c r="H325" i="130"/>
  <c r="F325" i="130"/>
  <c r="D325" i="130"/>
  <c r="E325" i="130" s="1"/>
  <c r="B325" i="130"/>
  <c r="I324" i="130"/>
  <c r="H324" i="130"/>
  <c r="F324" i="130"/>
  <c r="D324" i="130"/>
  <c r="E324" i="130" s="1"/>
  <c r="B324" i="130"/>
  <c r="I323" i="130"/>
  <c r="H323" i="130"/>
  <c r="F323" i="130"/>
  <c r="D323" i="130"/>
  <c r="E323" i="130" s="1"/>
  <c r="B323" i="130"/>
  <c r="I322" i="130"/>
  <c r="H322" i="130"/>
  <c r="F322" i="130"/>
  <c r="D322" i="130"/>
  <c r="E322" i="130" s="1"/>
  <c r="B322" i="130"/>
  <c r="I321" i="130"/>
  <c r="H321" i="130"/>
  <c r="F321" i="130"/>
  <c r="D321" i="130"/>
  <c r="E321" i="130" s="1"/>
  <c r="B321" i="130"/>
  <c r="I320" i="130"/>
  <c r="H320" i="130"/>
  <c r="F320" i="130"/>
  <c r="D320" i="130"/>
  <c r="E320" i="130" s="1"/>
  <c r="B320" i="130"/>
  <c r="I319" i="130"/>
  <c r="H319" i="130"/>
  <c r="F319" i="130"/>
  <c r="D319" i="130"/>
  <c r="E319" i="130" s="1"/>
  <c r="B319" i="130"/>
  <c r="I318" i="130"/>
  <c r="H318" i="130"/>
  <c r="F318" i="130"/>
  <c r="D318" i="130"/>
  <c r="E318" i="130" s="1"/>
  <c r="B318" i="130"/>
  <c r="I317" i="130"/>
  <c r="H317" i="130"/>
  <c r="F317" i="130"/>
  <c r="D317" i="130"/>
  <c r="E317" i="130" s="1"/>
  <c r="B317" i="130"/>
  <c r="I316" i="130"/>
  <c r="H316" i="130"/>
  <c r="F316" i="130"/>
  <c r="D316" i="130"/>
  <c r="E316" i="130" s="1"/>
  <c r="B316" i="130"/>
  <c r="I315" i="130"/>
  <c r="H315" i="130"/>
  <c r="F315" i="130"/>
  <c r="D315" i="130"/>
  <c r="E315" i="130" s="1"/>
  <c r="B315" i="130"/>
  <c r="I314" i="130"/>
  <c r="H314" i="130"/>
  <c r="F314" i="130"/>
  <c r="D314" i="130"/>
  <c r="E314" i="130" s="1"/>
  <c r="B314" i="130"/>
  <c r="I313" i="130"/>
  <c r="H313" i="130"/>
  <c r="F313" i="130"/>
  <c r="D313" i="130"/>
  <c r="E313" i="130" s="1"/>
  <c r="B313" i="130"/>
  <c r="I312" i="130"/>
  <c r="H312" i="130"/>
  <c r="F312" i="130"/>
  <c r="D312" i="130"/>
  <c r="E312" i="130" s="1"/>
  <c r="B312" i="130"/>
  <c r="I311" i="130"/>
  <c r="H311" i="130"/>
  <c r="F311" i="130"/>
  <c r="D311" i="130"/>
  <c r="E311" i="130" s="1"/>
  <c r="B311" i="130"/>
  <c r="I310" i="130"/>
  <c r="H310" i="130"/>
  <c r="F310" i="130"/>
  <c r="D310" i="130"/>
  <c r="E310" i="130" s="1"/>
  <c r="B310" i="130"/>
  <c r="I309" i="130"/>
  <c r="H309" i="130"/>
  <c r="F309" i="130"/>
  <c r="D309" i="130"/>
  <c r="E309" i="130" s="1"/>
  <c r="B309" i="130"/>
  <c r="I308" i="130"/>
  <c r="H308" i="130"/>
  <c r="F308" i="130"/>
  <c r="D308" i="130"/>
  <c r="E308" i="130" s="1"/>
  <c r="B308" i="130"/>
  <c r="I307" i="130"/>
  <c r="H307" i="130"/>
  <c r="F307" i="130"/>
  <c r="D307" i="130"/>
  <c r="E307" i="130" s="1"/>
  <c r="B307" i="130"/>
  <c r="I306" i="130"/>
  <c r="H306" i="130"/>
  <c r="F306" i="130"/>
  <c r="D306" i="130"/>
  <c r="E306" i="130" s="1"/>
  <c r="B306" i="130"/>
  <c r="I305" i="130"/>
  <c r="H305" i="130"/>
  <c r="F305" i="130"/>
  <c r="D305" i="130"/>
  <c r="E305" i="130" s="1"/>
  <c r="B305" i="130"/>
  <c r="I304" i="130"/>
  <c r="H304" i="130"/>
  <c r="F304" i="130"/>
  <c r="D304" i="130"/>
  <c r="E304" i="130" s="1"/>
  <c r="B304" i="130"/>
  <c r="I303" i="130"/>
  <c r="H303" i="130"/>
  <c r="F303" i="130"/>
  <c r="D303" i="130"/>
  <c r="E303" i="130" s="1"/>
  <c r="B303" i="130"/>
  <c r="I302" i="130"/>
  <c r="H302" i="130"/>
  <c r="F302" i="130"/>
  <c r="D302" i="130"/>
  <c r="E302" i="130" s="1"/>
  <c r="B302" i="130"/>
  <c r="I301" i="130"/>
  <c r="H301" i="130"/>
  <c r="F301" i="130"/>
  <c r="D301" i="130"/>
  <c r="E301" i="130" s="1"/>
  <c r="B301" i="130"/>
  <c r="I300" i="130"/>
  <c r="H300" i="130"/>
  <c r="F300" i="130"/>
  <c r="D300" i="130"/>
  <c r="E300" i="130" s="1"/>
  <c r="B300" i="130"/>
  <c r="I299" i="130"/>
  <c r="H299" i="130"/>
  <c r="F299" i="130"/>
  <c r="D299" i="130"/>
  <c r="E299" i="130" s="1"/>
  <c r="B299" i="130"/>
  <c r="I298" i="130"/>
  <c r="H298" i="130"/>
  <c r="F298" i="130"/>
  <c r="D298" i="130"/>
  <c r="E298" i="130" s="1"/>
  <c r="B298" i="130"/>
  <c r="I297" i="130"/>
  <c r="H297" i="130"/>
  <c r="F297" i="130"/>
  <c r="D297" i="130"/>
  <c r="E297" i="130" s="1"/>
  <c r="B297" i="130"/>
  <c r="I296" i="130"/>
  <c r="H296" i="130"/>
  <c r="F296" i="130"/>
  <c r="D296" i="130"/>
  <c r="E296" i="130" s="1"/>
  <c r="B296" i="130"/>
  <c r="I295" i="130"/>
  <c r="H295" i="130"/>
  <c r="F295" i="130"/>
  <c r="D295" i="130"/>
  <c r="E295" i="130" s="1"/>
  <c r="B295" i="130"/>
  <c r="I294" i="130"/>
  <c r="H294" i="130"/>
  <c r="F294" i="130"/>
  <c r="D294" i="130"/>
  <c r="E294" i="130" s="1"/>
  <c r="B294" i="130"/>
  <c r="I293" i="130"/>
  <c r="H293" i="130"/>
  <c r="F293" i="130"/>
  <c r="D293" i="130"/>
  <c r="E293" i="130" s="1"/>
  <c r="B293" i="130"/>
  <c r="I292" i="130"/>
  <c r="H292" i="130"/>
  <c r="F292" i="130"/>
  <c r="D292" i="130"/>
  <c r="E292" i="130" s="1"/>
  <c r="B292" i="130"/>
  <c r="I291" i="130"/>
  <c r="H291" i="130"/>
  <c r="F291" i="130"/>
  <c r="D291" i="130"/>
  <c r="E291" i="130" s="1"/>
  <c r="B291" i="130"/>
  <c r="I290" i="130"/>
  <c r="H290" i="130"/>
  <c r="F290" i="130"/>
  <c r="D290" i="130"/>
  <c r="E290" i="130" s="1"/>
  <c r="B290" i="130"/>
  <c r="I289" i="130"/>
  <c r="H289" i="130"/>
  <c r="F289" i="130"/>
  <c r="D289" i="130"/>
  <c r="E289" i="130" s="1"/>
  <c r="B289" i="130"/>
  <c r="I288" i="130"/>
  <c r="H288" i="130"/>
  <c r="F288" i="130"/>
  <c r="D288" i="130"/>
  <c r="E288" i="130" s="1"/>
  <c r="B288" i="130"/>
  <c r="I287" i="130"/>
  <c r="H287" i="130"/>
  <c r="F287" i="130"/>
  <c r="D287" i="130"/>
  <c r="E287" i="130" s="1"/>
  <c r="B287" i="130"/>
  <c r="I286" i="130"/>
  <c r="H286" i="130"/>
  <c r="F286" i="130"/>
  <c r="D286" i="130"/>
  <c r="E286" i="130" s="1"/>
  <c r="B286" i="130"/>
  <c r="I285" i="130"/>
  <c r="H285" i="130"/>
  <c r="F285" i="130"/>
  <c r="D285" i="130"/>
  <c r="E285" i="130" s="1"/>
  <c r="B285" i="130"/>
  <c r="I284" i="130"/>
  <c r="H284" i="130"/>
  <c r="F284" i="130"/>
  <c r="D284" i="130"/>
  <c r="E284" i="130" s="1"/>
  <c r="B284" i="130"/>
  <c r="I283" i="130"/>
  <c r="H283" i="130"/>
  <c r="F283" i="130"/>
  <c r="D283" i="130"/>
  <c r="E283" i="130" s="1"/>
  <c r="B283" i="130"/>
  <c r="I282" i="130"/>
  <c r="H282" i="130"/>
  <c r="F282" i="130"/>
  <c r="D282" i="130"/>
  <c r="E282" i="130" s="1"/>
  <c r="B282" i="130"/>
  <c r="I281" i="130"/>
  <c r="H281" i="130"/>
  <c r="F281" i="130"/>
  <c r="D281" i="130"/>
  <c r="E281" i="130" s="1"/>
  <c r="B281" i="130"/>
  <c r="I280" i="130"/>
  <c r="H280" i="130"/>
  <c r="F280" i="130"/>
  <c r="D280" i="130"/>
  <c r="E280" i="130" s="1"/>
  <c r="B280" i="130"/>
  <c r="I279" i="130"/>
  <c r="H279" i="130"/>
  <c r="F279" i="130"/>
  <c r="D279" i="130"/>
  <c r="E279" i="130" s="1"/>
  <c r="B279" i="130"/>
  <c r="I278" i="130"/>
  <c r="H278" i="130"/>
  <c r="F278" i="130"/>
  <c r="D278" i="130"/>
  <c r="E278" i="130" s="1"/>
  <c r="B278" i="130"/>
  <c r="I277" i="130"/>
  <c r="H277" i="130"/>
  <c r="F277" i="130"/>
  <c r="D277" i="130"/>
  <c r="E277" i="130" s="1"/>
  <c r="B277" i="130"/>
  <c r="I276" i="130"/>
  <c r="H276" i="130"/>
  <c r="F276" i="130"/>
  <c r="D276" i="130"/>
  <c r="E276" i="130" s="1"/>
  <c r="B276" i="130"/>
  <c r="I275" i="130"/>
  <c r="H275" i="130"/>
  <c r="F275" i="130"/>
  <c r="D275" i="130"/>
  <c r="E275" i="130" s="1"/>
  <c r="B275" i="130"/>
  <c r="I274" i="130"/>
  <c r="H274" i="130"/>
  <c r="F274" i="130"/>
  <c r="D274" i="130"/>
  <c r="E274" i="130" s="1"/>
  <c r="B274" i="130"/>
  <c r="I273" i="130"/>
  <c r="H273" i="130"/>
  <c r="F273" i="130"/>
  <c r="D273" i="130"/>
  <c r="E273" i="130" s="1"/>
  <c r="B273" i="130"/>
  <c r="I272" i="130"/>
  <c r="H272" i="130"/>
  <c r="F272" i="130"/>
  <c r="D272" i="130"/>
  <c r="E272" i="130" s="1"/>
  <c r="B272" i="130"/>
  <c r="I271" i="130"/>
  <c r="H271" i="130"/>
  <c r="F271" i="130"/>
  <c r="D271" i="130"/>
  <c r="E271" i="130" s="1"/>
  <c r="B271" i="130"/>
  <c r="I270" i="130"/>
  <c r="H270" i="130"/>
  <c r="F270" i="130"/>
  <c r="D270" i="130"/>
  <c r="E270" i="130" s="1"/>
  <c r="B270" i="130"/>
  <c r="I269" i="130"/>
  <c r="H269" i="130"/>
  <c r="F269" i="130"/>
  <c r="D269" i="130"/>
  <c r="E269" i="130" s="1"/>
  <c r="B269" i="130"/>
  <c r="I268" i="130"/>
  <c r="H268" i="130"/>
  <c r="F268" i="130"/>
  <c r="D268" i="130"/>
  <c r="E268" i="130" s="1"/>
  <c r="B268" i="130"/>
  <c r="I267" i="130"/>
  <c r="H267" i="130"/>
  <c r="F267" i="130"/>
  <c r="D267" i="130"/>
  <c r="E267" i="130" s="1"/>
  <c r="B267" i="130"/>
  <c r="I266" i="130"/>
  <c r="H266" i="130"/>
  <c r="F266" i="130"/>
  <c r="D266" i="130"/>
  <c r="E266" i="130" s="1"/>
  <c r="B266" i="130"/>
  <c r="I265" i="130"/>
  <c r="H265" i="130"/>
  <c r="F265" i="130"/>
  <c r="D265" i="130"/>
  <c r="E265" i="130" s="1"/>
  <c r="B265" i="130"/>
  <c r="I264" i="130"/>
  <c r="H264" i="130"/>
  <c r="F264" i="130"/>
  <c r="D264" i="130"/>
  <c r="E264" i="130" s="1"/>
  <c r="B264" i="130"/>
  <c r="I263" i="130"/>
  <c r="H263" i="130"/>
  <c r="F263" i="130"/>
  <c r="D263" i="130"/>
  <c r="E263" i="130" s="1"/>
  <c r="B263" i="130"/>
  <c r="I262" i="130"/>
  <c r="H262" i="130"/>
  <c r="F262" i="130"/>
  <c r="D262" i="130"/>
  <c r="E262" i="130" s="1"/>
  <c r="B262" i="130"/>
  <c r="I261" i="130"/>
  <c r="H261" i="130"/>
  <c r="F261" i="130"/>
  <c r="D261" i="130"/>
  <c r="E261" i="130" s="1"/>
  <c r="B261" i="130"/>
  <c r="I260" i="130"/>
  <c r="H260" i="130"/>
  <c r="F260" i="130"/>
  <c r="D260" i="130"/>
  <c r="E260" i="130" s="1"/>
  <c r="B260" i="130"/>
  <c r="I259" i="130"/>
  <c r="H259" i="130"/>
  <c r="F259" i="130"/>
  <c r="D259" i="130"/>
  <c r="E259" i="130" s="1"/>
  <c r="B259" i="130"/>
  <c r="I258" i="130"/>
  <c r="H258" i="130"/>
  <c r="F258" i="130"/>
  <c r="D258" i="130"/>
  <c r="E258" i="130" s="1"/>
  <c r="B258" i="130"/>
  <c r="I257" i="130"/>
  <c r="H257" i="130"/>
  <c r="F257" i="130"/>
  <c r="D257" i="130"/>
  <c r="E257" i="130" s="1"/>
  <c r="B257" i="130"/>
  <c r="I256" i="130"/>
  <c r="H256" i="130"/>
  <c r="F256" i="130"/>
  <c r="D256" i="130"/>
  <c r="E256" i="130" s="1"/>
  <c r="B256" i="130"/>
  <c r="I255" i="130"/>
  <c r="H255" i="130"/>
  <c r="F255" i="130"/>
  <c r="D255" i="130"/>
  <c r="E255" i="130" s="1"/>
  <c r="B255" i="130"/>
  <c r="I254" i="130"/>
  <c r="H254" i="130"/>
  <c r="F254" i="130"/>
  <c r="D254" i="130"/>
  <c r="E254" i="130" s="1"/>
  <c r="B254" i="130"/>
  <c r="I253" i="130"/>
  <c r="H253" i="130"/>
  <c r="F253" i="130"/>
  <c r="D253" i="130"/>
  <c r="E253" i="130" s="1"/>
  <c r="B253" i="130"/>
  <c r="I252" i="130"/>
  <c r="H252" i="130"/>
  <c r="F252" i="130"/>
  <c r="D252" i="130"/>
  <c r="E252" i="130" s="1"/>
  <c r="B252" i="130"/>
  <c r="I251" i="130"/>
  <c r="H251" i="130"/>
  <c r="F251" i="130"/>
  <c r="D251" i="130"/>
  <c r="E251" i="130" s="1"/>
  <c r="B251" i="130"/>
  <c r="I250" i="130"/>
  <c r="H250" i="130"/>
  <c r="F250" i="130"/>
  <c r="D250" i="130"/>
  <c r="E250" i="130" s="1"/>
  <c r="B250" i="130"/>
  <c r="I249" i="130"/>
  <c r="H249" i="130"/>
  <c r="F249" i="130"/>
  <c r="D249" i="130"/>
  <c r="E249" i="130" s="1"/>
  <c r="B249" i="130"/>
  <c r="I248" i="130"/>
  <c r="H248" i="130"/>
  <c r="F248" i="130"/>
  <c r="D248" i="130"/>
  <c r="E248" i="130" s="1"/>
  <c r="B248" i="130"/>
  <c r="I247" i="130"/>
  <c r="H247" i="130"/>
  <c r="F247" i="130"/>
  <c r="D247" i="130"/>
  <c r="E247" i="130" s="1"/>
  <c r="B247" i="130"/>
  <c r="I246" i="130"/>
  <c r="H246" i="130"/>
  <c r="F246" i="130"/>
  <c r="D246" i="130"/>
  <c r="E246" i="130" s="1"/>
  <c r="B246" i="130"/>
  <c r="I245" i="130"/>
  <c r="H245" i="130"/>
  <c r="F245" i="130"/>
  <c r="D245" i="130"/>
  <c r="E245" i="130" s="1"/>
  <c r="B245" i="130"/>
  <c r="I244" i="130"/>
  <c r="H244" i="130"/>
  <c r="F244" i="130"/>
  <c r="D244" i="130"/>
  <c r="E244" i="130" s="1"/>
  <c r="B244" i="130"/>
  <c r="I243" i="130"/>
  <c r="H243" i="130"/>
  <c r="F243" i="130"/>
  <c r="D243" i="130"/>
  <c r="E243" i="130" s="1"/>
  <c r="B243" i="130"/>
  <c r="I242" i="130"/>
  <c r="H242" i="130"/>
  <c r="F242" i="130"/>
  <c r="D242" i="130"/>
  <c r="E242" i="130" s="1"/>
  <c r="B242" i="130"/>
  <c r="I241" i="130"/>
  <c r="H241" i="130"/>
  <c r="F241" i="130"/>
  <c r="D241" i="130"/>
  <c r="E241" i="130" s="1"/>
  <c r="B241" i="130"/>
  <c r="I240" i="130"/>
  <c r="H240" i="130"/>
  <c r="F240" i="130"/>
  <c r="D240" i="130"/>
  <c r="E240" i="130" s="1"/>
  <c r="B240" i="130"/>
  <c r="I239" i="130"/>
  <c r="H239" i="130"/>
  <c r="F239" i="130"/>
  <c r="D239" i="130"/>
  <c r="E239" i="130" s="1"/>
  <c r="B239" i="130"/>
  <c r="I238" i="130"/>
  <c r="H238" i="130"/>
  <c r="F238" i="130"/>
  <c r="D238" i="130"/>
  <c r="E238" i="130" s="1"/>
  <c r="B238" i="130"/>
  <c r="I237" i="130"/>
  <c r="H237" i="130"/>
  <c r="F237" i="130"/>
  <c r="D237" i="130"/>
  <c r="E237" i="130" s="1"/>
  <c r="B237" i="130"/>
  <c r="I236" i="130"/>
  <c r="H236" i="130"/>
  <c r="F236" i="130"/>
  <c r="D236" i="130"/>
  <c r="E236" i="130" s="1"/>
  <c r="B236" i="130"/>
  <c r="I235" i="130"/>
  <c r="H235" i="130"/>
  <c r="F235" i="130"/>
  <c r="D235" i="130"/>
  <c r="E235" i="130" s="1"/>
  <c r="B235" i="130"/>
  <c r="I234" i="130"/>
  <c r="H234" i="130"/>
  <c r="F234" i="130"/>
  <c r="D234" i="130"/>
  <c r="E234" i="130" s="1"/>
  <c r="B234" i="130"/>
  <c r="I233" i="130"/>
  <c r="H233" i="130"/>
  <c r="F233" i="130"/>
  <c r="D233" i="130"/>
  <c r="E233" i="130" s="1"/>
  <c r="B233" i="130"/>
  <c r="I232" i="130"/>
  <c r="H232" i="130"/>
  <c r="F232" i="130"/>
  <c r="D232" i="130"/>
  <c r="E232" i="130" s="1"/>
  <c r="B232" i="130"/>
  <c r="I231" i="130"/>
  <c r="H231" i="130"/>
  <c r="F231" i="130"/>
  <c r="D231" i="130"/>
  <c r="E231" i="130" s="1"/>
  <c r="B231" i="130"/>
  <c r="I230" i="130"/>
  <c r="H230" i="130"/>
  <c r="F230" i="130"/>
  <c r="D230" i="130"/>
  <c r="E230" i="130" s="1"/>
  <c r="B230" i="130"/>
  <c r="I229" i="130"/>
  <c r="H229" i="130"/>
  <c r="F229" i="130"/>
  <c r="D229" i="130"/>
  <c r="E229" i="130" s="1"/>
  <c r="B229" i="130"/>
  <c r="I228" i="130"/>
  <c r="H228" i="130"/>
  <c r="F228" i="130"/>
  <c r="D228" i="130"/>
  <c r="E228" i="130" s="1"/>
  <c r="B228" i="130"/>
  <c r="I227" i="130"/>
  <c r="H227" i="130"/>
  <c r="F227" i="130"/>
  <c r="D227" i="130"/>
  <c r="E227" i="130" s="1"/>
  <c r="B227" i="130"/>
  <c r="I226" i="130"/>
  <c r="H226" i="130"/>
  <c r="F226" i="130"/>
  <c r="D226" i="130"/>
  <c r="E226" i="130" s="1"/>
  <c r="B226" i="130"/>
  <c r="I225" i="130"/>
  <c r="H225" i="130"/>
  <c r="F225" i="130"/>
  <c r="D225" i="130"/>
  <c r="E225" i="130" s="1"/>
  <c r="B225" i="130"/>
  <c r="I224" i="130"/>
  <c r="H224" i="130"/>
  <c r="F224" i="130"/>
  <c r="D224" i="130"/>
  <c r="E224" i="130" s="1"/>
  <c r="B224" i="130"/>
  <c r="I223" i="130"/>
  <c r="H223" i="130"/>
  <c r="F223" i="130"/>
  <c r="D223" i="130"/>
  <c r="E223" i="130" s="1"/>
  <c r="B223" i="130"/>
  <c r="I222" i="130"/>
  <c r="H222" i="130"/>
  <c r="F222" i="130"/>
  <c r="D222" i="130"/>
  <c r="E222" i="130" s="1"/>
  <c r="B222" i="130"/>
  <c r="I221" i="130"/>
  <c r="H221" i="130"/>
  <c r="F221" i="130"/>
  <c r="D221" i="130"/>
  <c r="E221" i="130" s="1"/>
  <c r="B221" i="130"/>
  <c r="I220" i="130"/>
  <c r="H220" i="130"/>
  <c r="F220" i="130"/>
  <c r="D220" i="130"/>
  <c r="E220" i="130" s="1"/>
  <c r="B220" i="130"/>
  <c r="I219" i="130"/>
  <c r="H219" i="130"/>
  <c r="F219" i="130"/>
  <c r="D219" i="130"/>
  <c r="E219" i="130" s="1"/>
  <c r="B219" i="130"/>
  <c r="I218" i="130"/>
  <c r="H218" i="130"/>
  <c r="F218" i="130"/>
  <c r="D218" i="130"/>
  <c r="E218" i="130" s="1"/>
  <c r="B218" i="130"/>
  <c r="I217" i="130"/>
  <c r="H217" i="130"/>
  <c r="F217" i="130"/>
  <c r="D217" i="130"/>
  <c r="E217" i="130" s="1"/>
  <c r="B217" i="130"/>
  <c r="I216" i="130"/>
  <c r="H216" i="130"/>
  <c r="F216" i="130"/>
  <c r="D216" i="130"/>
  <c r="E216" i="130" s="1"/>
  <c r="B216" i="130"/>
  <c r="I215" i="130"/>
  <c r="H215" i="130"/>
  <c r="F215" i="130"/>
  <c r="D215" i="130"/>
  <c r="E215" i="130" s="1"/>
  <c r="B215" i="130"/>
  <c r="I214" i="130"/>
  <c r="H214" i="130"/>
  <c r="F214" i="130"/>
  <c r="D214" i="130"/>
  <c r="E214" i="130" s="1"/>
  <c r="B214" i="130"/>
  <c r="I213" i="130"/>
  <c r="H213" i="130"/>
  <c r="F213" i="130"/>
  <c r="D213" i="130"/>
  <c r="E213" i="130" s="1"/>
  <c r="B213" i="130"/>
  <c r="I212" i="130"/>
  <c r="H212" i="130"/>
  <c r="F212" i="130"/>
  <c r="D212" i="130"/>
  <c r="E212" i="130" s="1"/>
  <c r="B212" i="130"/>
  <c r="I211" i="130"/>
  <c r="H211" i="130"/>
  <c r="F211" i="130"/>
  <c r="D211" i="130"/>
  <c r="E211" i="130" s="1"/>
  <c r="B211" i="130"/>
  <c r="I210" i="130"/>
  <c r="H210" i="130"/>
  <c r="F210" i="130"/>
  <c r="D210" i="130"/>
  <c r="E210" i="130" s="1"/>
  <c r="B210" i="130"/>
  <c r="I209" i="130"/>
  <c r="H209" i="130"/>
  <c r="F209" i="130"/>
  <c r="D209" i="130"/>
  <c r="E209" i="130" s="1"/>
  <c r="B209" i="130"/>
  <c r="I208" i="130"/>
  <c r="H208" i="130"/>
  <c r="F208" i="130"/>
  <c r="D208" i="130"/>
  <c r="E208" i="130" s="1"/>
  <c r="B208" i="130"/>
  <c r="I207" i="130"/>
  <c r="H207" i="130"/>
  <c r="F207" i="130"/>
  <c r="D207" i="130"/>
  <c r="E207" i="130" s="1"/>
  <c r="B207" i="130"/>
  <c r="I206" i="130"/>
  <c r="H206" i="130"/>
  <c r="F206" i="130"/>
  <c r="D206" i="130"/>
  <c r="E206" i="130" s="1"/>
  <c r="B206" i="130"/>
  <c r="I205" i="130"/>
  <c r="H205" i="130"/>
  <c r="F205" i="130"/>
  <c r="D205" i="130"/>
  <c r="E205" i="130" s="1"/>
  <c r="B205" i="130"/>
  <c r="I204" i="130"/>
  <c r="H204" i="130"/>
  <c r="F204" i="130"/>
  <c r="D204" i="130"/>
  <c r="E204" i="130" s="1"/>
  <c r="B204" i="130"/>
  <c r="I203" i="130"/>
  <c r="H203" i="130"/>
  <c r="F203" i="130"/>
  <c r="D203" i="130"/>
  <c r="E203" i="130" s="1"/>
  <c r="B203" i="130"/>
  <c r="I202" i="130"/>
  <c r="H202" i="130"/>
  <c r="F202" i="130"/>
  <c r="D202" i="130"/>
  <c r="E202" i="130" s="1"/>
  <c r="B202" i="130"/>
  <c r="I201" i="130"/>
  <c r="H201" i="130"/>
  <c r="F201" i="130"/>
  <c r="D201" i="130"/>
  <c r="E201" i="130" s="1"/>
  <c r="B201" i="130"/>
  <c r="I200" i="130"/>
  <c r="H200" i="130"/>
  <c r="F200" i="130"/>
  <c r="D200" i="130"/>
  <c r="E200" i="130" s="1"/>
  <c r="B200" i="130"/>
  <c r="I199" i="130"/>
  <c r="H199" i="130"/>
  <c r="F199" i="130"/>
  <c r="D199" i="130"/>
  <c r="E199" i="130" s="1"/>
  <c r="B199" i="130"/>
  <c r="I198" i="130"/>
  <c r="H198" i="130"/>
  <c r="F198" i="130"/>
  <c r="D198" i="130"/>
  <c r="E198" i="130" s="1"/>
  <c r="B198" i="130"/>
  <c r="I197" i="130"/>
  <c r="H197" i="130"/>
  <c r="F197" i="130"/>
  <c r="D197" i="130"/>
  <c r="E197" i="130" s="1"/>
  <c r="B197" i="130"/>
  <c r="I196" i="130"/>
  <c r="H196" i="130"/>
  <c r="F196" i="130"/>
  <c r="D196" i="130"/>
  <c r="E196" i="130" s="1"/>
  <c r="B196" i="130"/>
  <c r="I195" i="130"/>
  <c r="H195" i="130"/>
  <c r="F195" i="130"/>
  <c r="D195" i="130"/>
  <c r="E195" i="130" s="1"/>
  <c r="B195" i="130"/>
  <c r="I194" i="130"/>
  <c r="H194" i="130"/>
  <c r="F194" i="130"/>
  <c r="D194" i="130"/>
  <c r="E194" i="130" s="1"/>
  <c r="B194" i="130"/>
  <c r="I193" i="130"/>
  <c r="H193" i="130"/>
  <c r="F193" i="130"/>
  <c r="D193" i="130"/>
  <c r="E193" i="130" s="1"/>
  <c r="B193" i="130"/>
  <c r="I192" i="130"/>
  <c r="H192" i="130"/>
  <c r="F192" i="130"/>
  <c r="D192" i="130"/>
  <c r="E192" i="130" s="1"/>
  <c r="B192" i="130"/>
  <c r="I191" i="130"/>
  <c r="H191" i="130"/>
  <c r="F191" i="130"/>
  <c r="D191" i="130"/>
  <c r="E191" i="130" s="1"/>
  <c r="B191" i="130"/>
  <c r="I190" i="130"/>
  <c r="H190" i="130"/>
  <c r="F190" i="130"/>
  <c r="D190" i="130"/>
  <c r="E190" i="130" s="1"/>
  <c r="B190" i="130"/>
  <c r="I189" i="130"/>
  <c r="H189" i="130"/>
  <c r="F189" i="130"/>
  <c r="D189" i="130"/>
  <c r="E189" i="130" s="1"/>
  <c r="B189" i="130"/>
  <c r="I188" i="130"/>
  <c r="H188" i="130"/>
  <c r="F188" i="130"/>
  <c r="D188" i="130"/>
  <c r="E188" i="130" s="1"/>
  <c r="B188" i="130"/>
  <c r="I187" i="130"/>
  <c r="H187" i="130"/>
  <c r="F187" i="130"/>
  <c r="D187" i="130"/>
  <c r="E187" i="130" s="1"/>
  <c r="B187" i="130"/>
  <c r="I186" i="130"/>
  <c r="H186" i="130"/>
  <c r="F186" i="130"/>
  <c r="D186" i="130"/>
  <c r="E186" i="130" s="1"/>
  <c r="B186" i="130"/>
  <c r="I185" i="130"/>
  <c r="H185" i="130"/>
  <c r="F185" i="130"/>
  <c r="D185" i="130"/>
  <c r="E185" i="130" s="1"/>
  <c r="B185" i="130"/>
  <c r="I184" i="130"/>
  <c r="H184" i="130"/>
  <c r="F184" i="130"/>
  <c r="D184" i="130"/>
  <c r="E184" i="130" s="1"/>
  <c r="B184" i="130"/>
  <c r="I183" i="130"/>
  <c r="H183" i="130"/>
  <c r="F183" i="130"/>
  <c r="D183" i="130"/>
  <c r="E183" i="130" s="1"/>
  <c r="B183" i="130"/>
  <c r="I182" i="130"/>
  <c r="H182" i="130"/>
  <c r="F182" i="130"/>
  <c r="D182" i="130"/>
  <c r="E182" i="130" s="1"/>
  <c r="B182" i="130"/>
  <c r="I181" i="130"/>
  <c r="H181" i="130"/>
  <c r="F181" i="130"/>
  <c r="D181" i="130"/>
  <c r="E181" i="130" s="1"/>
  <c r="B181" i="130"/>
  <c r="I180" i="130"/>
  <c r="H180" i="130"/>
  <c r="F180" i="130"/>
  <c r="D180" i="130"/>
  <c r="E180" i="130" s="1"/>
  <c r="B180" i="130"/>
  <c r="I179" i="130"/>
  <c r="H179" i="130"/>
  <c r="F179" i="130"/>
  <c r="D179" i="130"/>
  <c r="E179" i="130" s="1"/>
  <c r="B179" i="130"/>
  <c r="I178" i="130"/>
  <c r="H178" i="130"/>
  <c r="F178" i="130"/>
  <c r="D178" i="130"/>
  <c r="E178" i="130" s="1"/>
  <c r="B178" i="130"/>
  <c r="I177" i="130"/>
  <c r="H177" i="130"/>
  <c r="F177" i="130"/>
  <c r="D177" i="130"/>
  <c r="E177" i="130" s="1"/>
  <c r="B177" i="130"/>
  <c r="I176" i="130"/>
  <c r="H176" i="130"/>
  <c r="F176" i="130"/>
  <c r="D176" i="130"/>
  <c r="E176" i="130" s="1"/>
  <c r="B176" i="130"/>
  <c r="I175" i="130"/>
  <c r="H175" i="130"/>
  <c r="F175" i="130"/>
  <c r="D175" i="130"/>
  <c r="E175" i="130" s="1"/>
  <c r="B175" i="130"/>
  <c r="I174" i="130"/>
  <c r="H174" i="130"/>
  <c r="F174" i="130"/>
  <c r="D174" i="130"/>
  <c r="E174" i="130" s="1"/>
  <c r="B174" i="130"/>
  <c r="I173" i="130"/>
  <c r="H173" i="130"/>
  <c r="F173" i="130"/>
  <c r="D173" i="130"/>
  <c r="E173" i="130" s="1"/>
  <c r="B173" i="130"/>
  <c r="I172" i="130"/>
  <c r="H172" i="130"/>
  <c r="F172" i="130"/>
  <c r="D172" i="130"/>
  <c r="E172" i="130" s="1"/>
  <c r="B172" i="130"/>
  <c r="I171" i="130"/>
  <c r="H171" i="130"/>
  <c r="F171" i="130"/>
  <c r="D171" i="130"/>
  <c r="E171" i="130" s="1"/>
  <c r="B171" i="130"/>
  <c r="I170" i="130"/>
  <c r="H170" i="130"/>
  <c r="F170" i="130"/>
  <c r="D170" i="130"/>
  <c r="E170" i="130" s="1"/>
  <c r="B170" i="130"/>
  <c r="I169" i="130"/>
  <c r="H169" i="130"/>
  <c r="F169" i="130"/>
  <c r="D169" i="130"/>
  <c r="E169" i="130" s="1"/>
  <c r="B169" i="130"/>
  <c r="I168" i="130"/>
  <c r="H168" i="130"/>
  <c r="F168" i="130"/>
  <c r="D168" i="130"/>
  <c r="E168" i="130" s="1"/>
  <c r="B168" i="130"/>
  <c r="I167" i="130"/>
  <c r="H167" i="130"/>
  <c r="F167" i="130"/>
  <c r="D167" i="130"/>
  <c r="E167" i="130" s="1"/>
  <c r="B167" i="130"/>
  <c r="I166" i="130"/>
  <c r="H166" i="130"/>
  <c r="F166" i="130"/>
  <c r="D166" i="130"/>
  <c r="E166" i="130" s="1"/>
  <c r="B166" i="130"/>
  <c r="I165" i="130"/>
  <c r="H165" i="130"/>
  <c r="F165" i="130"/>
  <c r="D165" i="130"/>
  <c r="E165" i="130" s="1"/>
  <c r="B165" i="130"/>
  <c r="I164" i="130"/>
  <c r="H164" i="130"/>
  <c r="F164" i="130"/>
  <c r="D164" i="130"/>
  <c r="E164" i="130" s="1"/>
  <c r="B164" i="130"/>
  <c r="I163" i="130"/>
  <c r="H163" i="130"/>
  <c r="F163" i="130"/>
  <c r="D163" i="130"/>
  <c r="E163" i="130" s="1"/>
  <c r="B163" i="130"/>
  <c r="I162" i="130"/>
  <c r="H162" i="130"/>
  <c r="F162" i="130"/>
  <c r="D162" i="130"/>
  <c r="E162" i="130" s="1"/>
  <c r="B162" i="130"/>
  <c r="I161" i="130"/>
  <c r="H161" i="130"/>
  <c r="F161" i="130"/>
  <c r="D161" i="130"/>
  <c r="E161" i="130" s="1"/>
  <c r="B161" i="130"/>
  <c r="I160" i="130"/>
  <c r="H160" i="130"/>
  <c r="F160" i="130"/>
  <c r="D160" i="130"/>
  <c r="E160" i="130" s="1"/>
  <c r="B160" i="130"/>
  <c r="I159" i="130"/>
  <c r="H159" i="130"/>
  <c r="F159" i="130"/>
  <c r="D159" i="130"/>
  <c r="E159" i="130" s="1"/>
  <c r="B159" i="130"/>
  <c r="I158" i="130"/>
  <c r="H158" i="130"/>
  <c r="F158" i="130"/>
  <c r="D158" i="130"/>
  <c r="E158" i="130" s="1"/>
  <c r="B158" i="130"/>
  <c r="I157" i="130"/>
  <c r="H157" i="130"/>
  <c r="F157" i="130"/>
  <c r="D157" i="130"/>
  <c r="E157" i="130" s="1"/>
  <c r="B157" i="130"/>
  <c r="I156" i="130"/>
  <c r="H156" i="130"/>
  <c r="F156" i="130"/>
  <c r="D156" i="130"/>
  <c r="E156" i="130" s="1"/>
  <c r="B156" i="130"/>
  <c r="I155" i="130"/>
  <c r="H155" i="130"/>
  <c r="F155" i="130"/>
  <c r="D155" i="130"/>
  <c r="E155" i="130" s="1"/>
  <c r="B155" i="130"/>
  <c r="I154" i="130"/>
  <c r="H154" i="130"/>
  <c r="F154" i="130"/>
  <c r="D154" i="130"/>
  <c r="E154" i="130" s="1"/>
  <c r="B154" i="130"/>
  <c r="I153" i="130"/>
  <c r="H153" i="130"/>
  <c r="F153" i="130"/>
  <c r="D153" i="130"/>
  <c r="E153" i="130" s="1"/>
  <c r="B153" i="130"/>
  <c r="I152" i="130"/>
  <c r="H152" i="130"/>
  <c r="F152" i="130"/>
  <c r="D152" i="130"/>
  <c r="E152" i="130" s="1"/>
  <c r="B152" i="130"/>
  <c r="I151" i="130"/>
  <c r="H151" i="130"/>
  <c r="F151" i="130"/>
  <c r="D151" i="130"/>
  <c r="E151" i="130" s="1"/>
  <c r="B151" i="130"/>
  <c r="I150" i="130"/>
  <c r="H150" i="130"/>
  <c r="F150" i="130"/>
  <c r="D150" i="130"/>
  <c r="E150" i="130" s="1"/>
  <c r="B150" i="130"/>
  <c r="I149" i="130"/>
  <c r="H149" i="130"/>
  <c r="F149" i="130"/>
  <c r="D149" i="130"/>
  <c r="E149" i="130" s="1"/>
  <c r="B149" i="130"/>
  <c r="I148" i="130"/>
  <c r="H148" i="130"/>
  <c r="F148" i="130"/>
  <c r="D148" i="130"/>
  <c r="E148" i="130" s="1"/>
  <c r="B148" i="130"/>
  <c r="I147" i="130"/>
  <c r="H147" i="130"/>
  <c r="F147" i="130"/>
  <c r="D147" i="130"/>
  <c r="E147" i="130" s="1"/>
  <c r="B147" i="130"/>
  <c r="I146" i="130"/>
  <c r="H146" i="130"/>
  <c r="F146" i="130"/>
  <c r="D146" i="130"/>
  <c r="E146" i="130" s="1"/>
  <c r="B146" i="130"/>
  <c r="I145" i="130"/>
  <c r="H145" i="130"/>
  <c r="F145" i="130"/>
  <c r="D145" i="130"/>
  <c r="E145" i="130" s="1"/>
  <c r="B145" i="130"/>
  <c r="I144" i="130"/>
  <c r="H144" i="130"/>
  <c r="F144" i="130"/>
  <c r="D144" i="130"/>
  <c r="E144" i="130" s="1"/>
  <c r="B144" i="130"/>
  <c r="I143" i="130"/>
  <c r="H143" i="130"/>
  <c r="F143" i="130"/>
  <c r="D143" i="130"/>
  <c r="E143" i="130" s="1"/>
  <c r="B143" i="130"/>
  <c r="I142" i="130"/>
  <c r="H142" i="130"/>
  <c r="F142" i="130"/>
  <c r="D142" i="130"/>
  <c r="E142" i="130" s="1"/>
  <c r="B142" i="130"/>
  <c r="I141" i="130"/>
  <c r="H141" i="130"/>
  <c r="F141" i="130"/>
  <c r="D141" i="130"/>
  <c r="E141" i="130" s="1"/>
  <c r="B141" i="130"/>
  <c r="I140" i="130"/>
  <c r="H140" i="130"/>
  <c r="F140" i="130"/>
  <c r="D140" i="130"/>
  <c r="E140" i="130" s="1"/>
  <c r="B140" i="130"/>
  <c r="I139" i="130"/>
  <c r="H139" i="130"/>
  <c r="F139" i="130"/>
  <c r="D139" i="130"/>
  <c r="E139" i="130" s="1"/>
  <c r="B139" i="130"/>
  <c r="I138" i="130"/>
  <c r="H138" i="130"/>
  <c r="F138" i="130"/>
  <c r="D138" i="130"/>
  <c r="E138" i="130" s="1"/>
  <c r="B138" i="130"/>
  <c r="I137" i="130"/>
  <c r="H137" i="130"/>
  <c r="F137" i="130"/>
  <c r="D137" i="130"/>
  <c r="E137" i="130" s="1"/>
  <c r="B137" i="130"/>
  <c r="I136" i="130"/>
  <c r="H136" i="130"/>
  <c r="F136" i="130"/>
  <c r="D136" i="130"/>
  <c r="E136" i="130" s="1"/>
  <c r="B136" i="130"/>
  <c r="I135" i="130"/>
  <c r="H135" i="130"/>
  <c r="F135" i="130"/>
  <c r="D135" i="130"/>
  <c r="E135" i="130" s="1"/>
  <c r="B135" i="130"/>
  <c r="I134" i="130"/>
  <c r="H134" i="130"/>
  <c r="F134" i="130"/>
  <c r="D134" i="130"/>
  <c r="E134" i="130" s="1"/>
  <c r="B134" i="130"/>
  <c r="I133" i="130"/>
  <c r="H133" i="130"/>
  <c r="F133" i="130"/>
  <c r="D133" i="130"/>
  <c r="E133" i="130" s="1"/>
  <c r="B133" i="130"/>
  <c r="I132" i="130"/>
  <c r="H132" i="130"/>
  <c r="F132" i="130"/>
  <c r="D132" i="130"/>
  <c r="E132" i="130" s="1"/>
  <c r="B132" i="130"/>
  <c r="I131" i="130"/>
  <c r="H131" i="130"/>
  <c r="F131" i="130"/>
  <c r="D131" i="130"/>
  <c r="E131" i="130" s="1"/>
  <c r="B131" i="130"/>
  <c r="I130" i="130"/>
  <c r="H130" i="130"/>
  <c r="F130" i="130"/>
  <c r="D130" i="130"/>
  <c r="E130" i="130" s="1"/>
  <c r="B130" i="130"/>
  <c r="I129" i="130"/>
  <c r="H129" i="130"/>
  <c r="F129" i="130"/>
  <c r="D129" i="130"/>
  <c r="E129" i="130" s="1"/>
  <c r="B129" i="130"/>
  <c r="I128" i="130"/>
  <c r="H128" i="130"/>
  <c r="F128" i="130"/>
  <c r="D128" i="130"/>
  <c r="E128" i="130" s="1"/>
  <c r="B128" i="130"/>
  <c r="I127" i="130"/>
  <c r="H127" i="130"/>
  <c r="F127" i="130"/>
  <c r="D127" i="130"/>
  <c r="E127" i="130" s="1"/>
  <c r="B127" i="130"/>
  <c r="I126" i="130"/>
  <c r="H126" i="130"/>
  <c r="F126" i="130"/>
  <c r="D126" i="130"/>
  <c r="E126" i="130" s="1"/>
  <c r="B126" i="130"/>
  <c r="I125" i="130"/>
  <c r="H125" i="130"/>
  <c r="F125" i="130"/>
  <c r="D125" i="130"/>
  <c r="E125" i="130" s="1"/>
  <c r="B125" i="130"/>
  <c r="I124" i="130"/>
  <c r="H124" i="130"/>
  <c r="F124" i="130"/>
  <c r="D124" i="130"/>
  <c r="E124" i="130" s="1"/>
  <c r="B124" i="130"/>
  <c r="I123" i="130"/>
  <c r="H123" i="130"/>
  <c r="F123" i="130"/>
  <c r="D123" i="130"/>
  <c r="E123" i="130" s="1"/>
  <c r="B123" i="130"/>
  <c r="I122" i="130"/>
  <c r="H122" i="130"/>
  <c r="F122" i="130"/>
  <c r="D122" i="130"/>
  <c r="E122" i="130" s="1"/>
  <c r="B122" i="130"/>
  <c r="I121" i="130"/>
  <c r="H121" i="130"/>
  <c r="F121" i="130"/>
  <c r="D121" i="130"/>
  <c r="E121" i="130" s="1"/>
  <c r="B121" i="130"/>
  <c r="B120" i="130"/>
  <c r="B119" i="130"/>
  <c r="B118" i="130"/>
  <c r="B117" i="130"/>
  <c r="B116" i="130"/>
  <c r="B115" i="130"/>
  <c r="B114" i="130"/>
  <c r="B113" i="130"/>
  <c r="B112" i="130"/>
  <c r="B111" i="130"/>
  <c r="B110" i="130"/>
  <c r="B109" i="130"/>
  <c r="B108" i="130"/>
  <c r="B107" i="130"/>
  <c r="B106" i="130"/>
  <c r="B105" i="130"/>
  <c r="B104" i="130"/>
  <c r="B103" i="130"/>
  <c r="B102" i="130"/>
  <c r="B101" i="130"/>
  <c r="B100" i="130"/>
  <c r="B99" i="130"/>
  <c r="B98" i="130"/>
  <c r="B97" i="130"/>
  <c r="B96" i="130"/>
  <c r="B95" i="130"/>
  <c r="B94" i="130"/>
  <c r="B93" i="130"/>
  <c r="B92" i="130"/>
  <c r="B91" i="130"/>
  <c r="B90" i="130"/>
  <c r="B89" i="130"/>
  <c r="B88" i="130"/>
  <c r="B87" i="130"/>
  <c r="B86" i="130"/>
  <c r="B85" i="130"/>
  <c r="B84" i="130"/>
  <c r="B83" i="130"/>
  <c r="B82" i="130"/>
  <c r="B81" i="130"/>
  <c r="B80" i="130"/>
  <c r="B79" i="130"/>
  <c r="B78" i="130"/>
  <c r="B77" i="130"/>
  <c r="B76" i="130"/>
  <c r="B75" i="130"/>
  <c r="B74" i="130"/>
  <c r="B73" i="130"/>
  <c r="B72" i="130"/>
  <c r="B71" i="130"/>
  <c r="B70" i="130"/>
  <c r="B69" i="130"/>
  <c r="B68" i="130"/>
  <c r="B66" i="130"/>
  <c r="B65" i="130"/>
  <c r="B62" i="130"/>
  <c r="B61" i="130"/>
  <c r="B59" i="130"/>
  <c r="B58" i="130"/>
  <c r="B57" i="130"/>
  <c r="B56" i="130"/>
  <c r="B55" i="130"/>
  <c r="B54" i="130"/>
  <c r="B53" i="130"/>
  <c r="B52" i="130"/>
  <c r="B51" i="130"/>
  <c r="B50" i="130"/>
  <c r="B49" i="130"/>
  <c r="B48" i="130"/>
  <c r="B47" i="130"/>
  <c r="B46" i="130"/>
  <c r="B45" i="130"/>
  <c r="B44" i="130"/>
  <c r="B43" i="130"/>
  <c r="B42" i="130"/>
  <c r="B41" i="130"/>
  <c r="B40" i="130"/>
  <c r="B39" i="130"/>
  <c r="B38" i="130"/>
  <c r="B37" i="130"/>
  <c r="B36" i="130"/>
  <c r="B35" i="130"/>
  <c r="B34" i="130"/>
  <c r="B33" i="130"/>
  <c r="B32" i="130"/>
  <c r="B31" i="130"/>
  <c r="B30" i="130"/>
  <c r="B29" i="130"/>
  <c r="B28" i="130"/>
  <c r="B27" i="130"/>
  <c r="B26" i="130"/>
  <c r="B25" i="130"/>
  <c r="F24" i="130"/>
  <c r="D20" i="130"/>
  <c r="D19" i="130"/>
  <c r="R15" i="130"/>
  <c r="D13" i="130" a="1"/>
  <c r="D13" i="130" s="1"/>
  <c r="K8" i="130"/>
  <c r="S9" i="133"/>
  <c r="D35" i="145" l="1"/>
  <c r="E35" i="145" s="1"/>
  <c r="F35" i="145" s="1"/>
  <c r="H33" i="145"/>
  <c r="H34" i="145" s="1"/>
  <c r="C14" i="147"/>
  <c r="B14" i="147"/>
  <c r="A15" i="147"/>
  <c r="C53" i="134"/>
  <c r="C31" i="134"/>
  <c r="D21" i="133"/>
  <c r="N20" i="133" s="1"/>
  <c r="C31" i="131"/>
  <c r="C53" i="131"/>
  <c r="D21" i="130"/>
  <c r="N20" i="130" s="1"/>
  <c r="K1236" i="130"/>
  <c r="E17" i="132"/>
  <c r="E21" i="132"/>
  <c r="E14" i="135"/>
  <c r="E21" i="135"/>
  <c r="K1236" i="133"/>
  <c r="E3" i="135"/>
  <c r="E17" i="135"/>
  <c r="E7" i="135"/>
  <c r="A10" i="132"/>
  <c r="E14" i="132"/>
  <c r="R1232" i="133"/>
  <c r="R1224" i="133"/>
  <c r="R1216" i="133"/>
  <c r="R1208" i="133"/>
  <c r="R1200" i="133"/>
  <c r="R1192" i="133"/>
  <c r="R1184" i="133"/>
  <c r="R1176" i="133"/>
  <c r="R1168" i="133"/>
  <c r="R1160" i="133"/>
  <c r="R1234" i="133"/>
  <c r="R1226" i="133"/>
  <c r="R1218" i="133"/>
  <c r="R1210" i="133"/>
  <c r="R1202" i="133"/>
  <c r="R1194" i="133"/>
  <c r="R1186" i="133"/>
  <c r="R1178" i="133"/>
  <c r="R1170" i="133"/>
  <c r="R1162" i="133"/>
  <c r="R1235" i="133"/>
  <c r="R1227" i="133"/>
  <c r="R1219" i="133"/>
  <c r="R1211" i="133"/>
  <c r="R1203" i="133"/>
  <c r="R1195" i="133"/>
  <c r="R1187" i="133"/>
  <c r="R1179" i="133"/>
  <c r="R1171" i="133"/>
  <c r="R1163" i="133"/>
  <c r="R1236" i="133"/>
  <c r="R1228" i="133"/>
  <c r="R1220" i="133"/>
  <c r="R1212" i="133"/>
  <c r="R1204" i="133"/>
  <c r="R1196" i="133"/>
  <c r="R1188" i="133"/>
  <c r="R1180" i="133"/>
  <c r="R1172" i="133"/>
  <c r="R1164" i="133"/>
  <c r="R1230" i="133"/>
  <c r="R1222" i="133"/>
  <c r="R1214" i="133"/>
  <c r="R1206" i="133"/>
  <c r="R1198" i="133"/>
  <c r="R1190" i="133"/>
  <c r="R1182" i="133"/>
  <c r="R1174" i="133"/>
  <c r="R1166" i="133"/>
  <c r="R1158" i="133"/>
  <c r="R1201" i="133"/>
  <c r="R1191" i="133"/>
  <c r="R1181" i="133"/>
  <c r="R1156" i="133"/>
  <c r="R1148" i="133"/>
  <c r="R1140" i="133"/>
  <c r="R1132" i="133"/>
  <c r="R1124" i="133"/>
  <c r="R1116" i="133"/>
  <c r="R1108" i="133"/>
  <c r="R1100" i="133"/>
  <c r="R1092" i="133"/>
  <c r="R1084" i="133"/>
  <c r="R1217" i="133"/>
  <c r="R1207" i="133"/>
  <c r="R1197" i="133"/>
  <c r="R1150" i="133"/>
  <c r="R1142" i="133"/>
  <c r="R1134" i="133"/>
  <c r="R1126" i="133"/>
  <c r="R1118" i="133"/>
  <c r="R1110" i="133"/>
  <c r="R1102" i="133"/>
  <c r="R1094" i="133"/>
  <c r="R1086" i="133"/>
  <c r="R1233" i="133"/>
  <c r="R1223" i="133"/>
  <c r="R1213" i="133"/>
  <c r="R1169" i="133"/>
  <c r="R1159" i="133"/>
  <c r="R1152" i="133"/>
  <c r="R1144" i="133"/>
  <c r="R1136" i="133"/>
  <c r="R1128" i="133"/>
  <c r="R1120" i="133"/>
  <c r="R1112" i="133"/>
  <c r="R1104" i="133"/>
  <c r="R1096" i="133"/>
  <c r="R1088" i="133"/>
  <c r="R1209" i="133"/>
  <c r="R1199" i="133"/>
  <c r="R1189" i="133"/>
  <c r="R1153" i="133"/>
  <c r="R1145" i="133"/>
  <c r="R1137" i="133"/>
  <c r="R1129" i="133"/>
  <c r="R1121" i="133"/>
  <c r="R1113" i="133"/>
  <c r="R1105" i="133"/>
  <c r="R1097" i="133"/>
  <c r="R1089" i="133"/>
  <c r="R1229" i="133"/>
  <c r="R1185" i="133"/>
  <c r="R1175" i="133"/>
  <c r="R1165" i="133"/>
  <c r="R1154" i="133"/>
  <c r="R1146" i="133"/>
  <c r="R1138" i="133"/>
  <c r="R1130" i="133"/>
  <c r="R1122" i="133"/>
  <c r="R1114" i="133"/>
  <c r="R1106" i="133"/>
  <c r="R1098" i="133"/>
  <c r="R1090" i="133"/>
  <c r="R1082" i="133"/>
  <c r="R1081" i="133"/>
  <c r="R1080" i="133"/>
  <c r="R1079" i="133"/>
  <c r="R1078" i="133"/>
  <c r="R1077" i="133"/>
  <c r="R1076" i="133"/>
  <c r="R1075" i="133"/>
  <c r="R1074" i="133"/>
  <c r="R1073" i="133"/>
  <c r="R1072" i="133"/>
  <c r="R1071" i="133"/>
  <c r="R1070" i="133"/>
  <c r="R1069" i="133"/>
  <c r="R1068" i="133"/>
  <c r="R1067" i="133"/>
  <c r="R1066" i="133"/>
  <c r="R1065" i="133"/>
  <c r="R1064" i="133"/>
  <c r="R1063" i="133"/>
  <c r="R1062" i="133"/>
  <c r="R1061" i="133"/>
  <c r="R1060" i="133"/>
  <c r="R1059" i="133"/>
  <c r="R1058" i="133"/>
  <c r="R1057" i="133"/>
  <c r="R1056" i="133"/>
  <c r="R1055" i="133"/>
  <c r="R1054" i="133"/>
  <c r="R1053" i="133"/>
  <c r="R1052" i="133"/>
  <c r="R1051" i="133"/>
  <c r="R1050" i="133"/>
  <c r="R1049" i="133"/>
  <c r="R1048" i="133"/>
  <c r="R1047" i="133"/>
  <c r="R1046" i="133"/>
  <c r="R1045" i="133"/>
  <c r="R1044" i="133"/>
  <c r="R1043" i="133"/>
  <c r="R1042" i="133"/>
  <c r="R1041" i="133"/>
  <c r="R1040" i="133"/>
  <c r="R1039" i="133"/>
  <c r="R1038" i="133"/>
  <c r="R1037" i="133"/>
  <c r="R1036" i="133"/>
  <c r="R1035" i="133"/>
  <c r="R1034" i="133"/>
  <c r="R1033" i="133"/>
  <c r="R1032" i="133"/>
  <c r="R1031" i="133"/>
  <c r="R1030" i="133"/>
  <c r="R1029" i="133"/>
  <c r="R1028" i="133"/>
  <c r="R1027" i="133"/>
  <c r="R1026" i="133"/>
  <c r="R1025" i="133"/>
  <c r="R1024" i="133"/>
  <c r="R1023" i="133"/>
  <c r="R1022" i="133"/>
  <c r="R1021" i="133"/>
  <c r="R1020" i="133"/>
  <c r="R1019" i="133"/>
  <c r="R1018" i="133"/>
  <c r="R1017" i="133"/>
  <c r="R1016" i="133"/>
  <c r="R1015" i="133"/>
  <c r="R1014" i="133"/>
  <c r="R1013" i="133"/>
  <c r="R1012" i="133"/>
  <c r="R1011" i="133"/>
  <c r="R1231" i="133"/>
  <c r="R1205" i="133"/>
  <c r="R1143" i="133"/>
  <c r="R1133" i="133"/>
  <c r="R1123" i="133"/>
  <c r="R1193" i="133"/>
  <c r="R1167" i="133"/>
  <c r="R1119" i="133"/>
  <c r="R1109" i="133"/>
  <c r="R1099" i="133"/>
  <c r="R1149" i="133"/>
  <c r="R1139" i="133"/>
  <c r="R1095" i="133"/>
  <c r="R1085" i="133"/>
  <c r="R1215" i="133"/>
  <c r="R1177" i="133"/>
  <c r="R1135" i="133"/>
  <c r="R1125" i="133"/>
  <c r="R1115" i="133"/>
  <c r="R1173" i="133"/>
  <c r="R1155" i="133"/>
  <c r="R1111" i="133"/>
  <c r="R1101" i="133"/>
  <c r="R1091" i="133"/>
  <c r="R1225" i="133"/>
  <c r="R1151" i="133"/>
  <c r="R1141" i="133"/>
  <c r="R1131" i="133"/>
  <c r="R1087" i="133"/>
  <c r="R1221" i="133"/>
  <c r="R1183" i="133"/>
  <c r="R1161" i="133"/>
  <c r="R1127" i="133"/>
  <c r="R1117" i="133"/>
  <c r="R1107" i="133"/>
  <c r="R1010" i="133"/>
  <c r="R1009" i="133"/>
  <c r="R1008" i="133"/>
  <c r="R1007" i="133"/>
  <c r="R1006" i="133"/>
  <c r="R1005" i="133"/>
  <c r="R1004" i="133"/>
  <c r="R1003" i="133"/>
  <c r="R1002" i="133"/>
  <c r="R1001" i="133"/>
  <c r="R1000" i="133"/>
  <c r="R999" i="133"/>
  <c r="R998" i="133"/>
  <c r="R997" i="133"/>
  <c r="R996" i="133"/>
  <c r="R995" i="133"/>
  <c r="R994" i="133"/>
  <c r="R993" i="133"/>
  <c r="R992" i="133"/>
  <c r="R991" i="133"/>
  <c r="R990" i="133"/>
  <c r="R989" i="133"/>
  <c r="R988" i="133"/>
  <c r="R987" i="133"/>
  <c r="R986" i="133"/>
  <c r="R985" i="133"/>
  <c r="R984" i="133"/>
  <c r="R983" i="133"/>
  <c r="R982" i="133"/>
  <c r="R981" i="133"/>
  <c r="R980" i="133"/>
  <c r="R979" i="133"/>
  <c r="R978" i="133"/>
  <c r="R977" i="133"/>
  <c r="R976" i="133"/>
  <c r="R975" i="133"/>
  <c r="R974" i="133"/>
  <c r="R973" i="133"/>
  <c r="R972" i="133"/>
  <c r="R971" i="133"/>
  <c r="R970" i="133"/>
  <c r="R969" i="133"/>
  <c r="R968" i="133"/>
  <c r="R967" i="133"/>
  <c r="R966" i="133"/>
  <c r="R965" i="133"/>
  <c r="R964" i="133"/>
  <c r="R963" i="133"/>
  <c r="R962" i="133"/>
  <c r="R961" i="133"/>
  <c r="R960" i="133"/>
  <c r="R959" i="133"/>
  <c r="R958" i="133"/>
  <c r="R957" i="133"/>
  <c r="R956" i="133"/>
  <c r="R955" i="133"/>
  <c r="R954" i="133"/>
  <c r="R953" i="133"/>
  <c r="R952" i="133"/>
  <c r="R951" i="133"/>
  <c r="R950" i="133"/>
  <c r="R949" i="133"/>
  <c r="R948" i="133"/>
  <c r="R947" i="133"/>
  <c r="R946" i="133"/>
  <c r="R945" i="133"/>
  <c r="R944" i="133"/>
  <c r="R943" i="133"/>
  <c r="R942" i="133"/>
  <c r="R941" i="133"/>
  <c r="R940" i="133"/>
  <c r="R939" i="133"/>
  <c r="R938" i="133"/>
  <c r="R937" i="133"/>
  <c r="R936" i="133"/>
  <c r="R935" i="133"/>
  <c r="R934" i="133"/>
  <c r="R933" i="133"/>
  <c r="R932" i="133"/>
  <c r="R931" i="133"/>
  <c r="R930" i="133"/>
  <c r="R929" i="133"/>
  <c r="R928" i="133"/>
  <c r="R927" i="133"/>
  <c r="R926" i="133"/>
  <c r="R925" i="133"/>
  <c r="R924" i="133"/>
  <c r="R923" i="133"/>
  <c r="R922" i="133"/>
  <c r="R921" i="133"/>
  <c r="R920" i="133"/>
  <c r="R919" i="133"/>
  <c r="R918" i="133"/>
  <c r="R917" i="133"/>
  <c r="R916" i="133"/>
  <c r="R915" i="133"/>
  <c r="R914" i="133"/>
  <c r="R913" i="133"/>
  <c r="R912" i="133"/>
  <c r="R911" i="133"/>
  <c r="R910" i="133"/>
  <c r="R909" i="133"/>
  <c r="R908" i="133"/>
  <c r="R907" i="133"/>
  <c r="R906" i="133"/>
  <c r="R905" i="133"/>
  <c r="R904" i="133"/>
  <c r="R903" i="133"/>
  <c r="R902" i="133"/>
  <c r="R901" i="133"/>
  <c r="R900" i="133"/>
  <c r="R899" i="133"/>
  <c r="R898" i="133"/>
  <c r="R897" i="133"/>
  <c r="R896" i="133"/>
  <c r="R895" i="133"/>
  <c r="R894" i="133"/>
  <c r="R893" i="133"/>
  <c r="R892" i="133"/>
  <c r="R891" i="133"/>
  <c r="R890" i="133"/>
  <c r="R889" i="133"/>
  <c r="R888" i="133"/>
  <c r="R887" i="133"/>
  <c r="R886" i="133"/>
  <c r="R885" i="133"/>
  <c r="R884" i="133"/>
  <c r="R883" i="133"/>
  <c r="R882" i="133"/>
  <c r="R881" i="133"/>
  <c r="R880" i="133"/>
  <c r="R879" i="133"/>
  <c r="R878" i="133"/>
  <c r="R877" i="133"/>
  <c r="R876" i="133"/>
  <c r="R875" i="133"/>
  <c r="R874" i="133"/>
  <c r="R873" i="133"/>
  <c r="R872" i="133"/>
  <c r="R871" i="133"/>
  <c r="R870" i="133"/>
  <c r="R869" i="133"/>
  <c r="R868" i="133"/>
  <c r="R867" i="133"/>
  <c r="R866" i="133"/>
  <c r="R865" i="133"/>
  <c r="R864" i="133"/>
  <c r="R863" i="133"/>
  <c r="R862" i="133"/>
  <c r="R861" i="133"/>
  <c r="R860" i="133"/>
  <c r="R859" i="133"/>
  <c r="R858" i="133"/>
  <c r="R857" i="133"/>
  <c r="R856" i="133"/>
  <c r="R1147" i="133"/>
  <c r="R1103" i="133"/>
  <c r="R855" i="133"/>
  <c r="R854" i="133"/>
  <c r="R853" i="133"/>
  <c r="R852" i="133"/>
  <c r="R851" i="133"/>
  <c r="R850" i="133"/>
  <c r="R849" i="133"/>
  <c r="R848" i="133"/>
  <c r="R847" i="133"/>
  <c r="R846" i="133"/>
  <c r="R845" i="133"/>
  <c r="R844" i="133"/>
  <c r="R843" i="133"/>
  <c r="R842" i="133"/>
  <c r="R841" i="133"/>
  <c r="R840" i="133"/>
  <c r="R839" i="133"/>
  <c r="R838" i="133"/>
  <c r="R837" i="133"/>
  <c r="R836" i="133"/>
  <c r="R835" i="133"/>
  <c r="R834" i="133"/>
  <c r="R833" i="133"/>
  <c r="R832" i="133"/>
  <c r="R831" i="133"/>
  <c r="R830" i="133"/>
  <c r="R829" i="133"/>
  <c r="R828" i="133"/>
  <c r="R827" i="133"/>
  <c r="R826" i="133"/>
  <c r="R825" i="133"/>
  <c r="R824" i="133"/>
  <c r="R823" i="133"/>
  <c r="R822" i="133"/>
  <c r="R821" i="133"/>
  <c r="R820" i="133"/>
  <c r="R819" i="133"/>
  <c r="R818" i="133"/>
  <c r="R817" i="133"/>
  <c r="R816" i="133"/>
  <c r="R815" i="133"/>
  <c r="R814" i="133"/>
  <c r="R813" i="133"/>
  <c r="R812" i="133"/>
  <c r="R811" i="133"/>
  <c r="R810" i="133"/>
  <c r="R809" i="133"/>
  <c r="R808" i="133"/>
  <c r="R807" i="133"/>
  <c r="R806" i="133"/>
  <c r="R805" i="133"/>
  <c r="R804" i="133"/>
  <c r="R803" i="133"/>
  <c r="R802" i="133"/>
  <c r="R801" i="133"/>
  <c r="R800" i="133"/>
  <c r="R799" i="133"/>
  <c r="R798" i="133"/>
  <c r="R797" i="133"/>
  <c r="R796" i="133"/>
  <c r="R795" i="133"/>
  <c r="R794" i="133"/>
  <c r="R793" i="133"/>
  <c r="R792" i="133"/>
  <c r="R791" i="133"/>
  <c r="R790" i="133"/>
  <c r="R789" i="133"/>
  <c r="R788" i="133"/>
  <c r="R787" i="133"/>
  <c r="R786" i="133"/>
  <c r="R785" i="133"/>
  <c r="R784" i="133"/>
  <c r="R783" i="133"/>
  <c r="R782" i="133"/>
  <c r="R781" i="133"/>
  <c r="R1157" i="133"/>
  <c r="R1083" i="133"/>
  <c r="R1093" i="133"/>
  <c r="R780" i="133"/>
  <c r="R779" i="133"/>
  <c r="R778" i="133"/>
  <c r="R777" i="133"/>
  <c r="R776" i="133"/>
  <c r="R775" i="133"/>
  <c r="R774" i="133"/>
  <c r="R773" i="133"/>
  <c r="R772" i="133"/>
  <c r="R771" i="133"/>
  <c r="R770" i="133"/>
  <c r="R769" i="133"/>
  <c r="R768" i="133"/>
  <c r="R767" i="133"/>
  <c r="R766" i="133"/>
  <c r="R765" i="133"/>
  <c r="R764" i="133"/>
  <c r="R763" i="133"/>
  <c r="R762" i="133"/>
  <c r="R761" i="133"/>
  <c r="R760" i="133"/>
  <c r="R759" i="133"/>
  <c r="R758" i="133"/>
  <c r="R757" i="133"/>
  <c r="R756" i="133"/>
  <c r="R755" i="133"/>
  <c r="R754" i="133"/>
  <c r="R753" i="133"/>
  <c r="R752" i="133"/>
  <c r="R751" i="133"/>
  <c r="R750" i="133"/>
  <c r="R749" i="133"/>
  <c r="R748" i="133"/>
  <c r="R747" i="133"/>
  <c r="R746" i="133"/>
  <c r="R745" i="133"/>
  <c r="R744" i="133"/>
  <c r="R743" i="133"/>
  <c r="R742" i="133"/>
  <c r="R741" i="133"/>
  <c r="R740" i="133"/>
  <c r="R739" i="133"/>
  <c r="R738" i="133"/>
  <c r="R737" i="133"/>
  <c r="R736" i="133"/>
  <c r="R735" i="133"/>
  <c r="R734" i="133"/>
  <c r="R733" i="133"/>
  <c r="R732" i="133"/>
  <c r="R731" i="133"/>
  <c r="R730" i="133"/>
  <c r="R729" i="133"/>
  <c r="R728" i="133"/>
  <c r="R727" i="133"/>
  <c r="R726" i="133"/>
  <c r="R725" i="133"/>
  <c r="R724" i="133"/>
  <c r="R723" i="133"/>
  <c r="R722" i="133"/>
  <c r="R721" i="133"/>
  <c r="R720" i="133"/>
  <c r="R719" i="133"/>
  <c r="R718" i="133"/>
  <c r="R717" i="133"/>
  <c r="R716" i="133"/>
  <c r="R715" i="133"/>
  <c r="R714" i="133"/>
  <c r="R713" i="133"/>
  <c r="R712" i="133"/>
  <c r="R711" i="133"/>
  <c r="R710" i="133"/>
  <c r="R709" i="133"/>
  <c r="R708" i="133"/>
  <c r="R707" i="133"/>
  <c r="R706" i="133"/>
  <c r="R705" i="133"/>
  <c r="R704" i="133"/>
  <c r="R703" i="133"/>
  <c r="R702" i="133"/>
  <c r="R701" i="133"/>
  <c r="R700" i="133"/>
  <c r="R699" i="133"/>
  <c r="R698" i="133"/>
  <c r="R697" i="133"/>
  <c r="R696" i="133"/>
  <c r="R695" i="133"/>
  <c r="R694" i="133"/>
  <c r="R693" i="133"/>
  <c r="R692" i="133"/>
  <c r="R691" i="133"/>
  <c r="R690" i="133"/>
  <c r="R689" i="133"/>
  <c r="R688" i="133"/>
  <c r="R687" i="133"/>
  <c r="R686" i="133"/>
  <c r="R685" i="133"/>
  <c r="R684" i="133"/>
  <c r="R683" i="133"/>
  <c r="R682" i="133"/>
  <c r="R681" i="133"/>
  <c r="R680" i="133"/>
  <c r="R679" i="133"/>
  <c r="R678" i="133"/>
  <c r="R677" i="133"/>
  <c r="R676" i="133"/>
  <c r="R675" i="133"/>
  <c r="R674" i="133"/>
  <c r="R673" i="133"/>
  <c r="R672" i="133"/>
  <c r="R671" i="133"/>
  <c r="R670" i="133"/>
  <c r="R669" i="133"/>
  <c r="R668" i="133"/>
  <c r="R667" i="133"/>
  <c r="R666" i="133"/>
  <c r="R665" i="133"/>
  <c r="R664" i="133"/>
  <c r="R663" i="133"/>
  <c r="R662" i="133"/>
  <c r="R661" i="133"/>
  <c r="R660" i="133"/>
  <c r="R659" i="133"/>
  <c r="R658" i="133"/>
  <c r="R657" i="133"/>
  <c r="R656" i="133"/>
  <c r="R655" i="133"/>
  <c r="R654" i="133"/>
  <c r="R653" i="133"/>
  <c r="R652" i="133"/>
  <c r="R651" i="133"/>
  <c r="R650" i="133"/>
  <c r="R649" i="133"/>
  <c r="R648" i="133"/>
  <c r="R647" i="133"/>
  <c r="R646" i="133"/>
  <c r="R645" i="133"/>
  <c r="R644" i="133"/>
  <c r="R643" i="133"/>
  <c r="R642" i="133"/>
  <c r="R641" i="133"/>
  <c r="R640" i="133"/>
  <c r="R639" i="133"/>
  <c r="R638" i="133"/>
  <c r="R637" i="133"/>
  <c r="R636" i="133"/>
  <c r="R635" i="133"/>
  <c r="R634" i="133"/>
  <c r="R633" i="133"/>
  <c r="R632" i="133"/>
  <c r="R631" i="133"/>
  <c r="R630" i="133"/>
  <c r="R629" i="133"/>
  <c r="R628" i="133"/>
  <c r="R627" i="133"/>
  <c r="R626" i="133"/>
  <c r="R625" i="133"/>
  <c r="R624" i="133"/>
  <c r="R623" i="133"/>
  <c r="R622" i="133"/>
  <c r="R621" i="133"/>
  <c r="R620" i="133"/>
  <c r="R619" i="133"/>
  <c r="R618" i="133"/>
  <c r="R617" i="133"/>
  <c r="R616" i="133"/>
  <c r="R615" i="133"/>
  <c r="R614" i="133"/>
  <c r="R613" i="133"/>
  <c r="R612" i="133"/>
  <c r="R611" i="133"/>
  <c r="R610" i="133"/>
  <c r="R609" i="133"/>
  <c r="R608" i="133"/>
  <c r="R607" i="133"/>
  <c r="R606" i="133"/>
  <c r="R605" i="133"/>
  <c r="R604" i="133"/>
  <c r="R603" i="133"/>
  <c r="R602" i="133"/>
  <c r="R601" i="133"/>
  <c r="R600" i="133"/>
  <c r="R599" i="133"/>
  <c r="R598" i="133"/>
  <c r="R597" i="133"/>
  <c r="R596" i="133"/>
  <c r="R595" i="133"/>
  <c r="R594" i="133"/>
  <c r="R593" i="133"/>
  <c r="R592" i="133"/>
  <c r="R591" i="133"/>
  <c r="R590" i="133"/>
  <c r="R589" i="133"/>
  <c r="R588" i="133"/>
  <c r="R587" i="133"/>
  <c r="R586" i="133"/>
  <c r="R585" i="133"/>
  <c r="R584" i="133"/>
  <c r="R583" i="133"/>
  <c r="R582" i="133"/>
  <c r="R581" i="133"/>
  <c r="R580" i="133"/>
  <c r="R579" i="133"/>
  <c r="R578" i="133"/>
  <c r="R577" i="133"/>
  <c r="R576" i="133"/>
  <c r="R575" i="133"/>
  <c r="R574" i="133"/>
  <c r="R573" i="133"/>
  <c r="R572" i="133"/>
  <c r="R571" i="133"/>
  <c r="R570" i="133"/>
  <c r="R569" i="133"/>
  <c r="R568" i="133"/>
  <c r="R567" i="133"/>
  <c r="R566" i="133"/>
  <c r="R565" i="133"/>
  <c r="R564" i="133"/>
  <c r="R563" i="133"/>
  <c r="R562" i="133"/>
  <c r="R561" i="133"/>
  <c r="R560" i="133"/>
  <c r="R559" i="133"/>
  <c r="R558" i="133"/>
  <c r="R557" i="133"/>
  <c r="R556" i="133"/>
  <c r="R555" i="133"/>
  <c r="R554" i="133"/>
  <c r="R553" i="133"/>
  <c r="R552" i="133"/>
  <c r="R551" i="133"/>
  <c r="R550" i="133"/>
  <c r="R549" i="133"/>
  <c r="R548" i="133"/>
  <c r="R547" i="133"/>
  <c r="R546" i="133"/>
  <c r="R545" i="133"/>
  <c r="R544" i="133"/>
  <c r="R543" i="133"/>
  <c r="R542" i="133"/>
  <c r="R541" i="133"/>
  <c r="R540" i="133"/>
  <c r="R539" i="133"/>
  <c r="R538" i="133"/>
  <c r="R537" i="133"/>
  <c r="R536" i="133"/>
  <c r="R535" i="133"/>
  <c r="R534" i="133"/>
  <c r="R533" i="133"/>
  <c r="R532" i="133"/>
  <c r="R531" i="133"/>
  <c r="R530" i="133"/>
  <c r="R529" i="133"/>
  <c r="R528" i="133"/>
  <c r="R527" i="133"/>
  <c r="R526" i="133"/>
  <c r="R525" i="133"/>
  <c r="R524" i="133"/>
  <c r="R523" i="133"/>
  <c r="R522" i="133"/>
  <c r="R521" i="133"/>
  <c r="R520" i="133"/>
  <c r="R519" i="133"/>
  <c r="R518" i="133"/>
  <c r="R517" i="133"/>
  <c r="R516" i="133"/>
  <c r="R515" i="133"/>
  <c r="R514" i="133"/>
  <c r="R513" i="133"/>
  <c r="R512" i="133"/>
  <c r="R511" i="133"/>
  <c r="R510" i="133"/>
  <c r="R509" i="133"/>
  <c r="R508" i="133"/>
  <c r="R507" i="133"/>
  <c r="R506" i="133"/>
  <c r="R505" i="133"/>
  <c r="R504" i="133"/>
  <c r="R503" i="133"/>
  <c r="R502" i="133"/>
  <c r="R501" i="133"/>
  <c r="R500" i="133"/>
  <c r="R499" i="133"/>
  <c r="R498" i="133"/>
  <c r="R497" i="133"/>
  <c r="R496" i="133"/>
  <c r="R495" i="133"/>
  <c r="R494" i="133"/>
  <c r="R493" i="133"/>
  <c r="R492" i="133"/>
  <c r="R491" i="133"/>
  <c r="R490" i="133"/>
  <c r="R489" i="133"/>
  <c r="R488" i="133"/>
  <c r="R487" i="133"/>
  <c r="R486" i="133"/>
  <c r="R485" i="133"/>
  <c r="R484" i="133"/>
  <c r="R483" i="133"/>
  <c r="R482" i="133"/>
  <c r="R481" i="133"/>
  <c r="R480" i="133"/>
  <c r="R479" i="133"/>
  <c r="R478" i="133"/>
  <c r="R477" i="133"/>
  <c r="R476" i="133"/>
  <c r="R475" i="133"/>
  <c r="R474" i="133"/>
  <c r="R473" i="133"/>
  <c r="R472" i="133"/>
  <c r="R471" i="133"/>
  <c r="R470" i="133"/>
  <c r="R469" i="133"/>
  <c r="R468" i="133"/>
  <c r="R467" i="133"/>
  <c r="R466" i="133"/>
  <c r="R465" i="133"/>
  <c r="R464" i="133"/>
  <c r="R463" i="133"/>
  <c r="R462" i="133"/>
  <c r="R461" i="133"/>
  <c r="R460" i="133"/>
  <c r="R459" i="133"/>
  <c r="R458" i="133"/>
  <c r="R457" i="133"/>
  <c r="R456" i="133"/>
  <c r="R455" i="133"/>
  <c r="R454" i="133"/>
  <c r="R453" i="133"/>
  <c r="R452" i="133"/>
  <c r="R451" i="133"/>
  <c r="R450" i="133"/>
  <c r="R449" i="133"/>
  <c r="R448" i="133"/>
  <c r="R447" i="133"/>
  <c r="R446" i="133"/>
  <c r="R445" i="133"/>
  <c r="R444" i="133"/>
  <c r="R443" i="133"/>
  <c r="R442" i="133"/>
  <c r="R441" i="133"/>
  <c r="R440" i="133"/>
  <c r="R439" i="133"/>
  <c r="R438" i="133"/>
  <c r="R437" i="133"/>
  <c r="R436" i="133"/>
  <c r="R435" i="133"/>
  <c r="R434" i="133"/>
  <c r="R433" i="133"/>
  <c r="R432" i="133"/>
  <c r="R431" i="133"/>
  <c r="R430" i="133"/>
  <c r="R429" i="133"/>
  <c r="R428" i="133"/>
  <c r="R427" i="133"/>
  <c r="R426" i="133"/>
  <c r="R425" i="133"/>
  <c r="R424" i="133"/>
  <c r="R423" i="133"/>
  <c r="R422" i="133"/>
  <c r="R421" i="133"/>
  <c r="R420" i="133"/>
  <c r="R419" i="133"/>
  <c r="R418" i="133"/>
  <c r="R417" i="133"/>
  <c r="R416" i="133"/>
  <c r="R415" i="133"/>
  <c r="R414" i="133"/>
  <c r="R413" i="133"/>
  <c r="R412" i="133"/>
  <c r="R411" i="133"/>
  <c r="R410" i="133"/>
  <c r="R409" i="133"/>
  <c r="R408" i="133"/>
  <c r="R407" i="133"/>
  <c r="R406" i="133"/>
  <c r="R405" i="133"/>
  <c r="R404" i="133"/>
  <c r="R403" i="133"/>
  <c r="R402" i="133"/>
  <c r="R401" i="133"/>
  <c r="R400" i="133"/>
  <c r="R399" i="133"/>
  <c r="R398" i="133"/>
  <c r="R397" i="133"/>
  <c r="R396" i="133"/>
  <c r="R395" i="133"/>
  <c r="R394" i="133"/>
  <c r="R393" i="133"/>
  <c r="R392" i="133"/>
  <c r="R391" i="133"/>
  <c r="R390" i="133"/>
  <c r="R389" i="133"/>
  <c r="R388" i="133"/>
  <c r="R387" i="133"/>
  <c r="R386" i="133"/>
  <c r="R385" i="133"/>
  <c r="R384" i="133"/>
  <c r="R383" i="133"/>
  <c r="R382" i="133"/>
  <c r="R381" i="133"/>
  <c r="R380" i="133"/>
  <c r="R379" i="133"/>
  <c r="R378" i="133"/>
  <c r="R377" i="133"/>
  <c r="R376" i="133"/>
  <c r="R375" i="133"/>
  <c r="R374" i="133"/>
  <c r="R373" i="133"/>
  <c r="R372" i="133"/>
  <c r="R371" i="133"/>
  <c r="R370" i="133"/>
  <c r="R369" i="133"/>
  <c r="R368" i="133"/>
  <c r="R367" i="133"/>
  <c r="R366" i="133"/>
  <c r="R365" i="133"/>
  <c r="R364" i="133"/>
  <c r="R363" i="133"/>
  <c r="R362" i="133"/>
  <c r="R361" i="133"/>
  <c r="R360" i="133"/>
  <c r="R359" i="133"/>
  <c r="R358" i="133"/>
  <c r="R357" i="133"/>
  <c r="R356" i="133"/>
  <c r="R355" i="133"/>
  <c r="R354" i="133"/>
  <c r="R353" i="133"/>
  <c r="R352" i="133"/>
  <c r="R351" i="133"/>
  <c r="R350" i="133"/>
  <c r="R349" i="133"/>
  <c r="R348" i="133"/>
  <c r="R347" i="133"/>
  <c r="R346" i="133"/>
  <c r="R345" i="133"/>
  <c r="R344" i="133"/>
  <c r="R343" i="133"/>
  <c r="R342" i="133"/>
  <c r="R341" i="133"/>
  <c r="R340" i="133"/>
  <c r="R339" i="133"/>
  <c r="R338" i="133"/>
  <c r="R337" i="133"/>
  <c r="R336" i="133"/>
  <c r="R335" i="133"/>
  <c r="R334" i="133"/>
  <c r="R333" i="133"/>
  <c r="R332" i="133"/>
  <c r="R331" i="133"/>
  <c r="R330" i="133"/>
  <c r="R329" i="133"/>
  <c r="R328" i="133"/>
  <c r="R327" i="133"/>
  <c r="R326" i="133"/>
  <c r="R325" i="133"/>
  <c r="R324" i="133"/>
  <c r="R323" i="133"/>
  <c r="R322" i="133"/>
  <c r="R321" i="133"/>
  <c r="R320" i="133"/>
  <c r="R319" i="133"/>
  <c r="R318" i="133"/>
  <c r="R317" i="133"/>
  <c r="R316" i="133"/>
  <c r="R315" i="133"/>
  <c r="R314" i="133"/>
  <c r="R313" i="133"/>
  <c r="R312" i="133"/>
  <c r="R311" i="133"/>
  <c r="R310" i="133"/>
  <c r="R309" i="133"/>
  <c r="R308" i="133"/>
  <c r="R307" i="133"/>
  <c r="R306" i="133"/>
  <c r="R305" i="133"/>
  <c r="R304" i="133"/>
  <c r="R303" i="133"/>
  <c r="R302" i="133"/>
  <c r="R301" i="133"/>
  <c r="R300" i="133"/>
  <c r="R299" i="133"/>
  <c r="R298" i="133"/>
  <c r="R297" i="133"/>
  <c r="R296" i="133"/>
  <c r="R295" i="133"/>
  <c r="R294" i="133"/>
  <c r="R293" i="133"/>
  <c r="R292" i="133"/>
  <c r="R291" i="133"/>
  <c r="R290" i="133"/>
  <c r="R289" i="133"/>
  <c r="R288" i="133"/>
  <c r="R287" i="133"/>
  <c r="R286" i="133"/>
  <c r="R285" i="133"/>
  <c r="R284" i="133"/>
  <c r="R283" i="133"/>
  <c r="R282" i="133"/>
  <c r="R281" i="133"/>
  <c r="R280" i="133"/>
  <c r="R279" i="133"/>
  <c r="R278" i="133"/>
  <c r="R277" i="133"/>
  <c r="R276" i="133"/>
  <c r="R275" i="133"/>
  <c r="R274" i="133"/>
  <c r="R273" i="133"/>
  <c r="R272" i="133"/>
  <c r="R271" i="133"/>
  <c r="R270" i="133"/>
  <c r="R269" i="133"/>
  <c r="R268" i="133"/>
  <c r="R267" i="133"/>
  <c r="R266" i="133"/>
  <c r="R265" i="133"/>
  <c r="R264" i="133"/>
  <c r="R263" i="133"/>
  <c r="R262" i="133"/>
  <c r="R261" i="133"/>
  <c r="R260" i="133"/>
  <c r="R259" i="133"/>
  <c r="R258" i="133"/>
  <c r="R257" i="133"/>
  <c r="R256" i="133"/>
  <c r="R255" i="133"/>
  <c r="R254" i="133"/>
  <c r="R253" i="133"/>
  <c r="R252" i="133"/>
  <c r="R251" i="133"/>
  <c r="R250" i="133"/>
  <c r="R249" i="133"/>
  <c r="R248" i="133"/>
  <c r="R247" i="133"/>
  <c r="R246" i="133"/>
  <c r="R245" i="133"/>
  <c r="R244" i="133"/>
  <c r="R243" i="133"/>
  <c r="R242" i="133"/>
  <c r="R241" i="133"/>
  <c r="R240" i="133"/>
  <c r="R239" i="133"/>
  <c r="R238" i="133"/>
  <c r="R237" i="133"/>
  <c r="R236" i="133"/>
  <c r="R235" i="133"/>
  <c r="R163" i="133"/>
  <c r="R155" i="133"/>
  <c r="R147" i="133"/>
  <c r="R139" i="133"/>
  <c r="R131" i="133"/>
  <c r="R232" i="133"/>
  <c r="R228" i="133"/>
  <c r="R224" i="133"/>
  <c r="R220" i="133"/>
  <c r="R216" i="133"/>
  <c r="R212" i="133"/>
  <c r="R208" i="133"/>
  <c r="R204" i="133"/>
  <c r="R200" i="133"/>
  <c r="R196" i="133"/>
  <c r="R192" i="133"/>
  <c r="R188" i="133"/>
  <c r="R184" i="133"/>
  <c r="R180" i="133"/>
  <c r="R176" i="133"/>
  <c r="R172" i="133"/>
  <c r="R168" i="133"/>
  <c r="R164" i="133"/>
  <c r="R156" i="133"/>
  <c r="R148" i="133"/>
  <c r="R140" i="133"/>
  <c r="R132" i="133"/>
  <c r="N19" i="133"/>
  <c r="R157" i="133"/>
  <c r="R149" i="133"/>
  <c r="R141" i="133"/>
  <c r="R133" i="133"/>
  <c r="R233" i="133"/>
  <c r="R229" i="133"/>
  <c r="R225" i="133"/>
  <c r="R221" i="133"/>
  <c r="R217" i="133"/>
  <c r="R213" i="133"/>
  <c r="R209" i="133"/>
  <c r="R205" i="133"/>
  <c r="R201" i="133"/>
  <c r="R197" i="133"/>
  <c r="R193" i="133"/>
  <c r="R189" i="133"/>
  <c r="R185" i="133"/>
  <c r="R181" i="133"/>
  <c r="R177" i="133"/>
  <c r="R173" i="133"/>
  <c r="R169" i="133"/>
  <c r="R165" i="133"/>
  <c r="R158" i="133"/>
  <c r="R150" i="133"/>
  <c r="R142" i="133"/>
  <c r="R134" i="133"/>
  <c r="R161" i="133"/>
  <c r="R145" i="133"/>
  <c r="R129" i="133"/>
  <c r="R159" i="133"/>
  <c r="R151" i="133"/>
  <c r="R143" i="133"/>
  <c r="R135" i="133"/>
  <c r="R127" i="133"/>
  <c r="R126" i="133"/>
  <c r="R125" i="133"/>
  <c r="R124" i="133"/>
  <c r="R123" i="133"/>
  <c r="R122" i="133"/>
  <c r="R121" i="133"/>
  <c r="R120" i="133"/>
  <c r="R119" i="133"/>
  <c r="R118" i="133"/>
  <c r="R117" i="133"/>
  <c r="R116" i="133"/>
  <c r="R115" i="133"/>
  <c r="R114" i="133"/>
  <c r="R113" i="133"/>
  <c r="R112" i="133"/>
  <c r="R111" i="133"/>
  <c r="R110" i="133"/>
  <c r="R109" i="133"/>
  <c r="R108" i="133"/>
  <c r="R107" i="133"/>
  <c r="R106" i="133"/>
  <c r="R105" i="133"/>
  <c r="R104" i="133"/>
  <c r="R103" i="133"/>
  <c r="R102" i="133"/>
  <c r="R101" i="133"/>
  <c r="R100" i="133"/>
  <c r="R99" i="133"/>
  <c r="R98" i="133"/>
  <c r="R97" i="133"/>
  <c r="R96" i="133"/>
  <c r="R95" i="133"/>
  <c r="R94" i="133"/>
  <c r="R93" i="133"/>
  <c r="R92" i="133"/>
  <c r="R91" i="133"/>
  <c r="R90" i="133"/>
  <c r="R89" i="133"/>
  <c r="R88" i="133"/>
  <c r="R87" i="133"/>
  <c r="R86" i="133"/>
  <c r="R85" i="133"/>
  <c r="R84" i="133"/>
  <c r="R83" i="133"/>
  <c r="R82" i="133"/>
  <c r="R81" i="133"/>
  <c r="R80" i="133"/>
  <c r="R79" i="133"/>
  <c r="R78" i="133"/>
  <c r="R77" i="133"/>
  <c r="R76" i="133"/>
  <c r="R75" i="133"/>
  <c r="R74" i="133"/>
  <c r="R73" i="133"/>
  <c r="R72" i="133"/>
  <c r="R71" i="133"/>
  <c r="R70" i="133"/>
  <c r="R69" i="133"/>
  <c r="R68" i="133"/>
  <c r="R67" i="133"/>
  <c r="R66" i="133"/>
  <c r="R65" i="133"/>
  <c r="R64" i="133"/>
  <c r="R63" i="133"/>
  <c r="R62" i="133"/>
  <c r="R61" i="133"/>
  <c r="R60" i="133"/>
  <c r="R59" i="133"/>
  <c r="R58" i="133"/>
  <c r="R57" i="133"/>
  <c r="R56" i="133"/>
  <c r="R55" i="133"/>
  <c r="R54" i="133"/>
  <c r="R53" i="133"/>
  <c r="R52" i="133"/>
  <c r="R51" i="133"/>
  <c r="R50" i="133"/>
  <c r="R49" i="133"/>
  <c r="R48" i="133"/>
  <c r="R47" i="133"/>
  <c r="R46" i="133"/>
  <c r="R45" i="133"/>
  <c r="R44" i="133"/>
  <c r="R43" i="133"/>
  <c r="R42" i="133"/>
  <c r="R41" i="133"/>
  <c r="R40" i="133"/>
  <c r="R39" i="133"/>
  <c r="R38" i="133"/>
  <c r="R37" i="133"/>
  <c r="R36" i="133"/>
  <c r="R35" i="133"/>
  <c r="R34" i="133"/>
  <c r="R33" i="133"/>
  <c r="R32" i="133"/>
  <c r="R31" i="133"/>
  <c r="R30" i="133"/>
  <c r="R29" i="133"/>
  <c r="R28" i="133"/>
  <c r="R27" i="133"/>
  <c r="R26" i="133"/>
  <c r="R25" i="133"/>
  <c r="R153" i="133"/>
  <c r="R137" i="133"/>
  <c r="R234" i="133"/>
  <c r="R230" i="133"/>
  <c r="R226" i="133"/>
  <c r="R222" i="133"/>
  <c r="R218" i="133"/>
  <c r="R214" i="133"/>
  <c r="R210" i="133"/>
  <c r="R206" i="133"/>
  <c r="R202" i="133"/>
  <c r="R198" i="133"/>
  <c r="R194" i="133"/>
  <c r="R190" i="133"/>
  <c r="R186" i="133"/>
  <c r="R182" i="133"/>
  <c r="R178" i="133"/>
  <c r="R174" i="133"/>
  <c r="R170" i="133"/>
  <c r="R166" i="133"/>
  <c r="R160" i="133"/>
  <c r="R152" i="133"/>
  <c r="R144" i="133"/>
  <c r="R136" i="133"/>
  <c r="R128" i="133"/>
  <c r="R231" i="133"/>
  <c r="R227" i="133"/>
  <c r="R223" i="133"/>
  <c r="R219" i="133"/>
  <c r="R215" i="133"/>
  <c r="R211" i="133"/>
  <c r="R207" i="133"/>
  <c r="R203" i="133"/>
  <c r="R199" i="133"/>
  <c r="R195" i="133"/>
  <c r="R191" i="133"/>
  <c r="R187" i="133"/>
  <c r="R183" i="133"/>
  <c r="R179" i="133"/>
  <c r="R175" i="133"/>
  <c r="R171" i="133"/>
  <c r="R167" i="133"/>
  <c r="R162" i="133"/>
  <c r="R154" i="133"/>
  <c r="R146" i="133"/>
  <c r="R138" i="133"/>
  <c r="R130" i="133"/>
  <c r="D15" i="133"/>
  <c r="R1236" i="130"/>
  <c r="R1235" i="130"/>
  <c r="R1234" i="130"/>
  <c r="R1233" i="130"/>
  <c r="R1232" i="130"/>
  <c r="R1231" i="130"/>
  <c r="R1230" i="130"/>
  <c r="R1229" i="130"/>
  <c r="R1228" i="130"/>
  <c r="R1227" i="130"/>
  <c r="R1226" i="130"/>
  <c r="R1225" i="130"/>
  <c r="R1224" i="130"/>
  <c r="R1223" i="130"/>
  <c r="R1222" i="130"/>
  <c r="R1221" i="130"/>
  <c r="R1220" i="130"/>
  <c r="R1219" i="130"/>
  <c r="R1218" i="130"/>
  <c r="R1217" i="130"/>
  <c r="R1216" i="130"/>
  <c r="R1215" i="130"/>
  <c r="R1214" i="130"/>
  <c r="R1213" i="130"/>
  <c r="R1212" i="130"/>
  <c r="R1211" i="130"/>
  <c r="R1210" i="130"/>
  <c r="R1209" i="130"/>
  <c r="R1208" i="130"/>
  <c r="R1207" i="130"/>
  <c r="R1206" i="130"/>
  <c r="R1205" i="130"/>
  <c r="R1204" i="130"/>
  <c r="R1203" i="130"/>
  <c r="R1202" i="130"/>
  <c r="R1201" i="130"/>
  <c r="R1200" i="130"/>
  <c r="R1199" i="130"/>
  <c r="R1198" i="130"/>
  <c r="R1197" i="130"/>
  <c r="R1196" i="130"/>
  <c r="R1195" i="130"/>
  <c r="R1194" i="130"/>
  <c r="R1193" i="130"/>
  <c r="R1192" i="130"/>
  <c r="R1191" i="130"/>
  <c r="R1190" i="130"/>
  <c r="R1189" i="130"/>
  <c r="R1188" i="130"/>
  <c r="R1187" i="130"/>
  <c r="R1186" i="130"/>
  <c r="R1185" i="130"/>
  <c r="R1184" i="130"/>
  <c r="R1183" i="130"/>
  <c r="R1182" i="130"/>
  <c r="R1181" i="130"/>
  <c r="R1180" i="130"/>
  <c r="R1179" i="130"/>
  <c r="R1178" i="130"/>
  <c r="R1177" i="130"/>
  <c r="R1176" i="130"/>
  <c r="R1175" i="130"/>
  <c r="R1174" i="130"/>
  <c r="R1173" i="130"/>
  <c r="R1172" i="130"/>
  <c r="R1171" i="130"/>
  <c r="R1170" i="130"/>
  <c r="R1169" i="130"/>
  <c r="R1168" i="130"/>
  <c r="R1167" i="130"/>
  <c r="R1166" i="130"/>
  <c r="R1165" i="130"/>
  <c r="R1164" i="130"/>
  <c r="R1163" i="130"/>
  <c r="R1162" i="130"/>
  <c r="R1161" i="130"/>
  <c r="R1160" i="130"/>
  <c r="R1159" i="130"/>
  <c r="R1158" i="130"/>
  <c r="R1157" i="130"/>
  <c r="R1156" i="130"/>
  <c r="R1155" i="130"/>
  <c r="R1154" i="130"/>
  <c r="R1153" i="130"/>
  <c r="R1152" i="130"/>
  <c r="R1151" i="130"/>
  <c r="R1150" i="130"/>
  <c r="R1149" i="130"/>
  <c r="R1148" i="130"/>
  <c r="R1147" i="130"/>
  <c r="R1146" i="130"/>
  <c r="R1145" i="130"/>
  <c r="R1144" i="130"/>
  <c r="R1143" i="130"/>
  <c r="R1142" i="130"/>
  <c r="R1141" i="130"/>
  <c r="R1140" i="130"/>
  <c r="R1139" i="130"/>
  <c r="R1138" i="130"/>
  <c r="R1137" i="130"/>
  <c r="R1136" i="130"/>
  <c r="R1135" i="130"/>
  <c r="R1134" i="130"/>
  <c r="R1133" i="130"/>
  <c r="R1132" i="130"/>
  <c r="R1131" i="130"/>
  <c r="R1130" i="130"/>
  <c r="R1129" i="130"/>
  <c r="R1128" i="130"/>
  <c r="R1127" i="130"/>
  <c r="R1126" i="130"/>
  <c r="R1125" i="130"/>
  <c r="R1124" i="130"/>
  <c r="R1123" i="130"/>
  <c r="R1122" i="130"/>
  <c r="R1121" i="130"/>
  <c r="R1120" i="130"/>
  <c r="R1119" i="130"/>
  <c r="R1118" i="130"/>
  <c r="R1117" i="130"/>
  <c r="R1116" i="130"/>
  <c r="R1115" i="130"/>
  <c r="R1114" i="130"/>
  <c r="R1113" i="130"/>
  <c r="R1112" i="130"/>
  <c r="R1111" i="130"/>
  <c r="R1110" i="130"/>
  <c r="R1109" i="130"/>
  <c r="R1108" i="130"/>
  <c r="R1107" i="130"/>
  <c r="R1106" i="130"/>
  <c r="R1105" i="130"/>
  <c r="R1104" i="130"/>
  <c r="R1103" i="130"/>
  <c r="R1102" i="130"/>
  <c r="R1101" i="130"/>
  <c r="R1100" i="130"/>
  <c r="R1099" i="130"/>
  <c r="R1098" i="130"/>
  <c r="R1097" i="130"/>
  <c r="R1096" i="130"/>
  <c r="R1095" i="130"/>
  <c r="R1094" i="130"/>
  <c r="R1093" i="130"/>
  <c r="R1092" i="130"/>
  <c r="R1091" i="130"/>
  <c r="R1090" i="130"/>
  <c r="R1089" i="130"/>
  <c r="R1088" i="130"/>
  <c r="R1087" i="130"/>
  <c r="R1086" i="130"/>
  <c r="R1085" i="130"/>
  <c r="R1084" i="130"/>
  <c r="R1083" i="130"/>
  <c r="R1082" i="130"/>
  <c r="R1081" i="130"/>
  <c r="R1080" i="130"/>
  <c r="R1079" i="130"/>
  <c r="R1078" i="130"/>
  <c r="R1077" i="130"/>
  <c r="R1076" i="130"/>
  <c r="R1075" i="130"/>
  <c r="R1074" i="130"/>
  <c r="R1073" i="130"/>
  <c r="R1072" i="130"/>
  <c r="R1071" i="130"/>
  <c r="R1070" i="130"/>
  <c r="R1069" i="130"/>
  <c r="R1068" i="130"/>
  <c r="R1067" i="130"/>
  <c r="R1066" i="130"/>
  <c r="R1065" i="130"/>
  <c r="R1064" i="130"/>
  <c r="R1063" i="130"/>
  <c r="R1062" i="130"/>
  <c r="R1061" i="130"/>
  <c r="R1060" i="130"/>
  <c r="R1059" i="130"/>
  <c r="R1058" i="130"/>
  <c r="R1057" i="130"/>
  <c r="R1056" i="130"/>
  <c r="R1055" i="130"/>
  <c r="R1054" i="130"/>
  <c r="R1053" i="130"/>
  <c r="R1052" i="130"/>
  <c r="R1051" i="130"/>
  <c r="R1050" i="130"/>
  <c r="R1049" i="130"/>
  <c r="R1048" i="130"/>
  <c r="R1047" i="130"/>
  <c r="R1046" i="130"/>
  <c r="R1045" i="130"/>
  <c r="R1044" i="130"/>
  <c r="R1043" i="130"/>
  <c r="R1042" i="130"/>
  <c r="R1041" i="130"/>
  <c r="R1040" i="130"/>
  <c r="R1039" i="130"/>
  <c r="R1038" i="130"/>
  <c r="R1037" i="130"/>
  <c r="R1036" i="130"/>
  <c r="R1035" i="130"/>
  <c r="R1034" i="130"/>
  <c r="R1033" i="130"/>
  <c r="R1032" i="130"/>
  <c r="R1031" i="130"/>
  <c r="R1030" i="130"/>
  <c r="R1029" i="130"/>
  <c r="R1028" i="130"/>
  <c r="R1027" i="130"/>
  <c r="R1026" i="130"/>
  <c r="R1025" i="130"/>
  <c r="R1024" i="130"/>
  <c r="R1023" i="130"/>
  <c r="R1022" i="130"/>
  <c r="R1021" i="130"/>
  <c r="R1020" i="130"/>
  <c r="R1019" i="130"/>
  <c r="R1018" i="130"/>
  <c r="R1017" i="130"/>
  <c r="R1016" i="130"/>
  <c r="R1015" i="130"/>
  <c r="R1014" i="130"/>
  <c r="R1013" i="130"/>
  <c r="R1012" i="130"/>
  <c r="R1011" i="130"/>
  <c r="R1010" i="130"/>
  <c r="R1009" i="130"/>
  <c r="R1008" i="130"/>
  <c r="R1007" i="130"/>
  <c r="R1006" i="130"/>
  <c r="R1003" i="130"/>
  <c r="R995" i="130"/>
  <c r="R987" i="130"/>
  <c r="R979" i="130"/>
  <c r="R971" i="130"/>
  <c r="R963" i="130"/>
  <c r="R955" i="130"/>
  <c r="R947" i="130"/>
  <c r="R1004" i="130"/>
  <c r="R996" i="130"/>
  <c r="R988" i="130"/>
  <c r="R980" i="130"/>
  <c r="R972" i="130"/>
  <c r="R964" i="130"/>
  <c r="R956" i="130"/>
  <c r="R948" i="130"/>
  <c r="R999" i="130"/>
  <c r="R991" i="130"/>
  <c r="R983" i="130"/>
  <c r="R975" i="130"/>
  <c r="R967" i="130"/>
  <c r="R959" i="130"/>
  <c r="R951" i="130"/>
  <c r="R943" i="130"/>
  <c r="R1000" i="130"/>
  <c r="R992" i="130"/>
  <c r="R984" i="130"/>
  <c r="R976" i="130"/>
  <c r="R968" i="130"/>
  <c r="R960" i="130"/>
  <c r="R952" i="130"/>
  <c r="R944" i="130"/>
  <c r="R1002" i="130"/>
  <c r="R986" i="130"/>
  <c r="R970" i="130"/>
  <c r="R954" i="130"/>
  <c r="R936" i="130"/>
  <c r="R928" i="130"/>
  <c r="R920" i="130"/>
  <c r="R912" i="130"/>
  <c r="R904" i="130"/>
  <c r="R896" i="130"/>
  <c r="R888" i="130"/>
  <c r="R880" i="130"/>
  <c r="R872" i="130"/>
  <c r="R997" i="130"/>
  <c r="R981" i="130"/>
  <c r="R965" i="130"/>
  <c r="R949" i="130"/>
  <c r="R937" i="130"/>
  <c r="R929" i="130"/>
  <c r="R921" i="130"/>
  <c r="R913" i="130"/>
  <c r="R905" i="130"/>
  <c r="R897" i="130"/>
  <c r="R889" i="130"/>
  <c r="R881" i="130"/>
  <c r="R873" i="130"/>
  <c r="R998" i="130"/>
  <c r="R982" i="130"/>
  <c r="R966" i="130"/>
  <c r="R950" i="130"/>
  <c r="R938" i="130"/>
  <c r="R930" i="130"/>
  <c r="R922" i="130"/>
  <c r="R914" i="130"/>
  <c r="R906" i="130"/>
  <c r="R898" i="130"/>
  <c r="R890" i="130"/>
  <c r="R882" i="130"/>
  <c r="R874" i="130"/>
  <c r="R866" i="130"/>
  <c r="R865" i="130"/>
  <c r="R864" i="130"/>
  <c r="R863" i="130"/>
  <c r="R862" i="130"/>
  <c r="R861" i="130"/>
  <c r="R860" i="130"/>
  <c r="R859" i="130"/>
  <c r="R858" i="130"/>
  <c r="R857" i="130"/>
  <c r="R856" i="130"/>
  <c r="R855" i="130"/>
  <c r="R854" i="130"/>
  <c r="R853" i="130"/>
  <c r="R852" i="130"/>
  <c r="R851" i="130"/>
  <c r="R850" i="130"/>
  <c r="R849" i="130"/>
  <c r="R848" i="130"/>
  <c r="R847" i="130"/>
  <c r="R846" i="130"/>
  <c r="R845" i="130"/>
  <c r="R844" i="130"/>
  <c r="R843" i="130"/>
  <c r="R842" i="130"/>
  <c r="R841" i="130"/>
  <c r="R840" i="130"/>
  <c r="R839" i="130"/>
  <c r="R838" i="130"/>
  <c r="R837" i="130"/>
  <c r="R836" i="130"/>
  <c r="R835" i="130"/>
  <c r="R834" i="130"/>
  <c r="R833" i="130"/>
  <c r="R832" i="130"/>
  <c r="R831" i="130"/>
  <c r="R830" i="130"/>
  <c r="R829" i="130"/>
  <c r="R828" i="130"/>
  <c r="R827" i="130"/>
  <c r="R826" i="130"/>
  <c r="R825" i="130"/>
  <c r="R824" i="130"/>
  <c r="R823" i="130"/>
  <c r="R822" i="130"/>
  <c r="R821" i="130"/>
  <c r="R820" i="130"/>
  <c r="R819" i="130"/>
  <c r="R818" i="130"/>
  <c r="R817" i="130"/>
  <c r="R816" i="130"/>
  <c r="R815" i="130"/>
  <c r="R814" i="130"/>
  <c r="R813" i="130"/>
  <c r="R812" i="130"/>
  <c r="R811" i="130"/>
  <c r="R810" i="130"/>
  <c r="R809" i="130"/>
  <c r="R808" i="130"/>
  <c r="R807" i="130"/>
  <c r="R806" i="130"/>
  <c r="R805" i="130"/>
  <c r="R804" i="130"/>
  <c r="R803" i="130"/>
  <c r="R802" i="130"/>
  <c r="R801" i="130"/>
  <c r="R800" i="130"/>
  <c r="R799" i="130"/>
  <c r="R798" i="130"/>
  <c r="R797" i="130"/>
  <c r="R796" i="130"/>
  <c r="R795" i="130"/>
  <c r="R794" i="130"/>
  <c r="R793" i="130"/>
  <c r="R792" i="130"/>
  <c r="R791" i="130"/>
  <c r="R790" i="130"/>
  <c r="R789" i="130"/>
  <c r="R788" i="130"/>
  <c r="R787" i="130"/>
  <c r="R786" i="130"/>
  <c r="R785" i="130"/>
  <c r="R784" i="130"/>
  <c r="R783" i="130"/>
  <c r="R782" i="130"/>
  <c r="R781" i="130"/>
  <c r="R780" i="130"/>
  <c r="R779" i="130"/>
  <c r="R778" i="130"/>
  <c r="R777" i="130"/>
  <c r="R776" i="130"/>
  <c r="R775" i="130"/>
  <c r="R774" i="130"/>
  <c r="R773" i="130"/>
  <c r="R772" i="130"/>
  <c r="R771" i="130"/>
  <c r="R770" i="130"/>
  <c r="R769" i="130"/>
  <c r="R768" i="130"/>
  <c r="R767" i="130"/>
  <c r="R766" i="130"/>
  <c r="R765" i="130"/>
  <c r="R764" i="130"/>
  <c r="R763" i="130"/>
  <c r="R762" i="130"/>
  <c r="R761" i="130"/>
  <c r="R760" i="130"/>
  <c r="R759" i="130"/>
  <c r="R758" i="130"/>
  <c r="R993" i="130"/>
  <c r="R977" i="130"/>
  <c r="R961" i="130"/>
  <c r="R945" i="130"/>
  <c r="R939" i="130"/>
  <c r="R931" i="130"/>
  <c r="R923" i="130"/>
  <c r="R915" i="130"/>
  <c r="R907" i="130"/>
  <c r="R899" i="130"/>
  <c r="R891" i="130"/>
  <c r="R883" i="130"/>
  <c r="R875" i="130"/>
  <c r="R867" i="130"/>
  <c r="R994" i="130"/>
  <c r="R978" i="130"/>
  <c r="R962" i="130"/>
  <c r="R946" i="130"/>
  <c r="R940" i="130"/>
  <c r="R932" i="130"/>
  <c r="R924" i="130"/>
  <c r="R916" i="130"/>
  <c r="R908" i="130"/>
  <c r="R900" i="130"/>
  <c r="R892" i="130"/>
  <c r="R884" i="130"/>
  <c r="R876" i="130"/>
  <c r="R868" i="130"/>
  <c r="R1001" i="130"/>
  <c r="R985" i="130"/>
  <c r="R969" i="130"/>
  <c r="R953" i="130"/>
  <c r="R935" i="130"/>
  <c r="R927" i="130"/>
  <c r="R919" i="130"/>
  <c r="R911" i="130"/>
  <c r="R903" i="130"/>
  <c r="R895" i="130"/>
  <c r="R887" i="130"/>
  <c r="R879" i="130"/>
  <c r="R871" i="130"/>
  <c r="R974" i="130"/>
  <c r="R926" i="130"/>
  <c r="R894" i="130"/>
  <c r="R756" i="130"/>
  <c r="R748" i="130"/>
  <c r="R740" i="130"/>
  <c r="R732" i="130"/>
  <c r="R724" i="130"/>
  <c r="R716" i="130"/>
  <c r="R708" i="130"/>
  <c r="R700" i="130"/>
  <c r="R957" i="130"/>
  <c r="R917" i="130"/>
  <c r="R885" i="130"/>
  <c r="R757" i="130"/>
  <c r="R749" i="130"/>
  <c r="R741" i="130"/>
  <c r="R733" i="130"/>
  <c r="R725" i="130"/>
  <c r="R717" i="130"/>
  <c r="R709" i="130"/>
  <c r="R701" i="130"/>
  <c r="R958" i="130"/>
  <c r="R918" i="130"/>
  <c r="R886" i="130"/>
  <c r="R750" i="130"/>
  <c r="R742" i="130"/>
  <c r="R734" i="130"/>
  <c r="R726" i="130"/>
  <c r="R718" i="130"/>
  <c r="R710" i="130"/>
  <c r="R702" i="130"/>
  <c r="R1005" i="130"/>
  <c r="R941" i="130"/>
  <c r="R909" i="130"/>
  <c r="R877" i="130"/>
  <c r="R751" i="130"/>
  <c r="R743" i="130"/>
  <c r="R735" i="130"/>
  <c r="R727" i="130"/>
  <c r="R719" i="130"/>
  <c r="R711" i="130"/>
  <c r="R703" i="130"/>
  <c r="R942" i="130"/>
  <c r="R910" i="130"/>
  <c r="R878" i="130"/>
  <c r="R752" i="130"/>
  <c r="R744" i="130"/>
  <c r="R736" i="130"/>
  <c r="R728" i="130"/>
  <c r="R720" i="130"/>
  <c r="R712" i="130"/>
  <c r="R704" i="130"/>
  <c r="R989" i="130"/>
  <c r="R933" i="130"/>
  <c r="R901" i="130"/>
  <c r="R869" i="130"/>
  <c r="R753" i="130"/>
  <c r="R745" i="130"/>
  <c r="R737" i="130"/>
  <c r="R729" i="130"/>
  <c r="R721" i="130"/>
  <c r="R713" i="130"/>
  <c r="R705" i="130"/>
  <c r="R973" i="130"/>
  <c r="R925" i="130"/>
  <c r="R893" i="130"/>
  <c r="R755" i="130"/>
  <c r="R747" i="130"/>
  <c r="R739" i="130"/>
  <c r="R731" i="130"/>
  <c r="R723" i="130"/>
  <c r="R715" i="130"/>
  <c r="R707" i="130"/>
  <c r="R870" i="130"/>
  <c r="R696" i="130"/>
  <c r="R692" i="130"/>
  <c r="R688" i="130"/>
  <c r="R684" i="130"/>
  <c r="R680" i="130"/>
  <c r="R676" i="130"/>
  <c r="R672" i="130"/>
  <c r="R668" i="130"/>
  <c r="R660" i="130"/>
  <c r="R738" i="130"/>
  <c r="R706" i="130"/>
  <c r="R661" i="130"/>
  <c r="R697" i="130"/>
  <c r="R693" i="130"/>
  <c r="R689" i="130"/>
  <c r="R685" i="130"/>
  <c r="R681" i="130"/>
  <c r="R677" i="130"/>
  <c r="R673" i="130"/>
  <c r="R669" i="130"/>
  <c r="R662" i="130"/>
  <c r="R730" i="130"/>
  <c r="R663" i="130"/>
  <c r="R698" i="130"/>
  <c r="R694" i="130"/>
  <c r="R690" i="130"/>
  <c r="R686" i="130"/>
  <c r="R682" i="130"/>
  <c r="R678" i="130"/>
  <c r="R674" i="130"/>
  <c r="R670" i="130"/>
  <c r="R664" i="130"/>
  <c r="R990" i="130"/>
  <c r="R754" i="130"/>
  <c r="R722" i="130"/>
  <c r="R665" i="130"/>
  <c r="R934" i="130"/>
  <c r="R699" i="130"/>
  <c r="R695" i="130"/>
  <c r="R691" i="130"/>
  <c r="R687" i="130"/>
  <c r="R683" i="130"/>
  <c r="R679" i="130"/>
  <c r="R675" i="130"/>
  <c r="R671" i="130"/>
  <c r="R666" i="130"/>
  <c r="R667" i="130"/>
  <c r="R657" i="130"/>
  <c r="R649" i="130"/>
  <c r="R641" i="130"/>
  <c r="R633" i="130"/>
  <c r="R625" i="130"/>
  <c r="R496" i="130"/>
  <c r="R658" i="130"/>
  <c r="R650" i="130"/>
  <c r="R642" i="130"/>
  <c r="R634" i="130"/>
  <c r="R626" i="130"/>
  <c r="R618" i="130"/>
  <c r="R614" i="130"/>
  <c r="R610" i="130"/>
  <c r="R606" i="130"/>
  <c r="R602" i="130"/>
  <c r="R598" i="130"/>
  <c r="R594" i="130"/>
  <c r="R590" i="130"/>
  <c r="R586" i="130"/>
  <c r="R582" i="130"/>
  <c r="R578" i="130"/>
  <c r="R574" i="130"/>
  <c r="R570" i="130"/>
  <c r="R566" i="130"/>
  <c r="R562" i="130"/>
  <c r="R558" i="130"/>
  <c r="R554" i="130"/>
  <c r="R550" i="130"/>
  <c r="R546" i="130"/>
  <c r="R542" i="130"/>
  <c r="R538" i="130"/>
  <c r="R534" i="130"/>
  <c r="R530" i="130"/>
  <c r="R526" i="130"/>
  <c r="R522" i="130"/>
  <c r="R518" i="130"/>
  <c r="R514" i="130"/>
  <c r="R510" i="130"/>
  <c r="R506" i="130"/>
  <c r="R502" i="130"/>
  <c r="R497" i="130"/>
  <c r="R746" i="130"/>
  <c r="R659" i="130"/>
  <c r="R651" i="130"/>
  <c r="R643" i="130"/>
  <c r="R635" i="130"/>
  <c r="R627" i="130"/>
  <c r="R619" i="130"/>
  <c r="R498" i="130"/>
  <c r="R652" i="130"/>
  <c r="R644" i="130"/>
  <c r="R636" i="130"/>
  <c r="R628" i="130"/>
  <c r="R620" i="130"/>
  <c r="R615" i="130"/>
  <c r="R611" i="130"/>
  <c r="R607" i="130"/>
  <c r="R603" i="130"/>
  <c r="R599" i="130"/>
  <c r="R595" i="130"/>
  <c r="R591" i="130"/>
  <c r="R587" i="130"/>
  <c r="R583" i="130"/>
  <c r="R579" i="130"/>
  <c r="R575" i="130"/>
  <c r="R571" i="130"/>
  <c r="R567" i="130"/>
  <c r="R563" i="130"/>
  <c r="R559" i="130"/>
  <c r="R555" i="130"/>
  <c r="R551" i="130"/>
  <c r="R547" i="130"/>
  <c r="R543" i="130"/>
  <c r="R539" i="130"/>
  <c r="R535" i="130"/>
  <c r="R531" i="130"/>
  <c r="R527" i="130"/>
  <c r="R523" i="130"/>
  <c r="R519" i="130"/>
  <c r="R515" i="130"/>
  <c r="R511" i="130"/>
  <c r="R507" i="130"/>
  <c r="R503" i="130"/>
  <c r="R499" i="130"/>
  <c r="R714" i="130"/>
  <c r="R653" i="130"/>
  <c r="R645" i="130"/>
  <c r="R637" i="130"/>
  <c r="R629" i="130"/>
  <c r="R621" i="130"/>
  <c r="R902" i="130"/>
  <c r="R654" i="130"/>
  <c r="R646" i="130"/>
  <c r="R638" i="130"/>
  <c r="R630" i="130"/>
  <c r="R622" i="130"/>
  <c r="R616" i="130"/>
  <c r="R612" i="130"/>
  <c r="R608" i="130"/>
  <c r="R604" i="130"/>
  <c r="R600" i="130"/>
  <c r="R596" i="130"/>
  <c r="R592" i="130"/>
  <c r="R588" i="130"/>
  <c r="R584" i="130"/>
  <c r="R580" i="130"/>
  <c r="R576" i="130"/>
  <c r="R572" i="130"/>
  <c r="R568" i="130"/>
  <c r="R564" i="130"/>
  <c r="R560" i="130"/>
  <c r="R556" i="130"/>
  <c r="R552" i="130"/>
  <c r="R548" i="130"/>
  <c r="R544" i="130"/>
  <c r="R540" i="130"/>
  <c r="R536" i="130"/>
  <c r="R532" i="130"/>
  <c r="R528" i="130"/>
  <c r="R524" i="130"/>
  <c r="R520" i="130"/>
  <c r="R516" i="130"/>
  <c r="R512" i="130"/>
  <c r="R508" i="130"/>
  <c r="R504" i="130"/>
  <c r="R500" i="130"/>
  <c r="R656" i="130"/>
  <c r="R648" i="130"/>
  <c r="R640" i="130"/>
  <c r="R632" i="130"/>
  <c r="R624" i="130"/>
  <c r="R617" i="130"/>
  <c r="R613" i="130"/>
  <c r="R609" i="130"/>
  <c r="R605" i="130"/>
  <c r="R601" i="130"/>
  <c r="R597" i="130"/>
  <c r="R593" i="130"/>
  <c r="R589" i="130"/>
  <c r="R585" i="130"/>
  <c r="R581" i="130"/>
  <c r="R577" i="130"/>
  <c r="R573" i="130"/>
  <c r="R569" i="130"/>
  <c r="R565" i="130"/>
  <c r="R561" i="130"/>
  <c r="R557" i="130"/>
  <c r="R553" i="130"/>
  <c r="R549" i="130"/>
  <c r="R545" i="130"/>
  <c r="R541" i="130"/>
  <c r="R537" i="130"/>
  <c r="R533" i="130"/>
  <c r="R529" i="130"/>
  <c r="R525" i="130"/>
  <c r="R521" i="130"/>
  <c r="R517" i="130"/>
  <c r="R513" i="130"/>
  <c r="R509" i="130"/>
  <c r="R505" i="130"/>
  <c r="R501" i="130"/>
  <c r="R495" i="130"/>
  <c r="R494" i="130"/>
  <c r="R493" i="130"/>
  <c r="R492" i="130"/>
  <c r="R491" i="130"/>
  <c r="R490" i="130"/>
  <c r="R489" i="130"/>
  <c r="R488" i="130"/>
  <c r="R487" i="130"/>
  <c r="R486" i="130"/>
  <c r="R485" i="130"/>
  <c r="R484" i="130"/>
  <c r="R483" i="130"/>
  <c r="R482" i="130"/>
  <c r="R481" i="130"/>
  <c r="R480" i="130"/>
  <c r="R479" i="130"/>
  <c r="R478" i="130"/>
  <c r="R477" i="130"/>
  <c r="R476" i="130"/>
  <c r="R475" i="130"/>
  <c r="R474" i="130"/>
  <c r="R473" i="130"/>
  <c r="R472" i="130"/>
  <c r="R471" i="130"/>
  <c r="R470" i="130"/>
  <c r="R469" i="130"/>
  <c r="R468" i="130"/>
  <c r="R467" i="130"/>
  <c r="R466" i="130"/>
  <c r="R465" i="130"/>
  <c r="R464" i="130"/>
  <c r="R463" i="130"/>
  <c r="R462" i="130"/>
  <c r="R461" i="130"/>
  <c r="R460" i="130"/>
  <c r="R459" i="130"/>
  <c r="R458" i="130"/>
  <c r="R457" i="130"/>
  <c r="R456" i="130"/>
  <c r="R455" i="130"/>
  <c r="R454" i="130"/>
  <c r="R453" i="130"/>
  <c r="R452" i="130"/>
  <c r="R451" i="130"/>
  <c r="R450" i="130"/>
  <c r="R449" i="130"/>
  <c r="R448" i="130"/>
  <c r="R447" i="130"/>
  <c r="R446" i="130"/>
  <c r="R445" i="130"/>
  <c r="R444" i="130"/>
  <c r="R443" i="130"/>
  <c r="R442" i="130"/>
  <c r="R441" i="130"/>
  <c r="R440" i="130"/>
  <c r="R439" i="130"/>
  <c r="R438" i="130"/>
  <c r="R437" i="130"/>
  <c r="R436" i="130"/>
  <c r="R435" i="130"/>
  <c r="R434" i="130"/>
  <c r="R433" i="130"/>
  <c r="R432" i="130"/>
  <c r="R431" i="130"/>
  <c r="R430" i="130"/>
  <c r="R429" i="130"/>
  <c r="R428" i="130"/>
  <c r="R427" i="130"/>
  <c r="R426" i="130"/>
  <c r="R425" i="130"/>
  <c r="R424" i="130"/>
  <c r="R423" i="130"/>
  <c r="R422" i="130"/>
  <c r="R421" i="130"/>
  <c r="R420" i="130"/>
  <c r="R419" i="130"/>
  <c r="R418" i="130"/>
  <c r="R417" i="130"/>
  <c r="R416" i="130"/>
  <c r="R415" i="130"/>
  <c r="R414" i="130"/>
  <c r="R413" i="130"/>
  <c r="R412" i="130"/>
  <c r="R411" i="130"/>
  <c r="R410" i="130"/>
  <c r="R409" i="130"/>
  <c r="R408" i="130"/>
  <c r="R407" i="130"/>
  <c r="R406" i="130"/>
  <c r="R405" i="130"/>
  <c r="R404" i="130"/>
  <c r="R403" i="130"/>
  <c r="R402" i="130"/>
  <c r="R401" i="130"/>
  <c r="R400" i="130"/>
  <c r="R399" i="130"/>
  <c r="R398" i="130"/>
  <c r="R397" i="130"/>
  <c r="R396" i="130"/>
  <c r="R395" i="130"/>
  <c r="R394" i="130"/>
  <c r="R393" i="130"/>
  <c r="R392" i="130"/>
  <c r="R391" i="130"/>
  <c r="R390" i="130"/>
  <c r="R389" i="130"/>
  <c r="R388" i="130"/>
  <c r="R387" i="130"/>
  <c r="R386" i="130"/>
  <c r="R385" i="130"/>
  <c r="R384" i="130"/>
  <c r="R383" i="130"/>
  <c r="R382" i="130"/>
  <c r="R381" i="130"/>
  <c r="R380" i="130"/>
  <c r="R379" i="130"/>
  <c r="R378" i="130"/>
  <c r="R377" i="130"/>
  <c r="R376" i="130"/>
  <c r="R375" i="130"/>
  <c r="R374" i="130"/>
  <c r="R373" i="130"/>
  <c r="R372" i="130"/>
  <c r="R371" i="130"/>
  <c r="R370" i="130"/>
  <c r="R369" i="130"/>
  <c r="R368" i="130"/>
  <c r="R367" i="130"/>
  <c r="R366" i="130"/>
  <c r="R365" i="130"/>
  <c r="R364" i="130"/>
  <c r="R363" i="130"/>
  <c r="R362" i="130"/>
  <c r="R361" i="130"/>
  <c r="R360" i="130"/>
  <c r="R359" i="130"/>
  <c r="R358" i="130"/>
  <c r="R357" i="130"/>
  <c r="R356" i="130"/>
  <c r="R355" i="130"/>
  <c r="R354" i="130"/>
  <c r="R353" i="130"/>
  <c r="R352" i="130"/>
  <c r="R351" i="130"/>
  <c r="R350" i="130"/>
  <c r="R349" i="130"/>
  <c r="R348" i="130"/>
  <c r="R347" i="130"/>
  <c r="R346" i="130"/>
  <c r="R345" i="130"/>
  <c r="R344" i="130"/>
  <c r="R343" i="130"/>
  <c r="R342" i="130"/>
  <c r="R341" i="130"/>
  <c r="R340" i="130"/>
  <c r="R339" i="130"/>
  <c r="R338" i="130"/>
  <c r="R337" i="130"/>
  <c r="R336" i="130"/>
  <c r="R335" i="130"/>
  <c r="R334" i="130"/>
  <c r="R333" i="130"/>
  <c r="R332" i="130"/>
  <c r="R331" i="130"/>
  <c r="R330" i="130"/>
  <c r="R329" i="130"/>
  <c r="R328" i="130"/>
  <c r="R327" i="130"/>
  <c r="R326" i="130"/>
  <c r="R325" i="130"/>
  <c r="R324" i="130"/>
  <c r="R323" i="130"/>
  <c r="R322" i="130"/>
  <c r="R321" i="130"/>
  <c r="R320" i="130"/>
  <c r="R319" i="130"/>
  <c r="R318" i="130"/>
  <c r="R317" i="130"/>
  <c r="R316" i="130"/>
  <c r="R315" i="130"/>
  <c r="R314" i="130"/>
  <c r="R313" i="130"/>
  <c r="R312" i="130"/>
  <c r="R311" i="130"/>
  <c r="R310" i="130"/>
  <c r="R309" i="130"/>
  <c r="R308" i="130"/>
  <c r="R307" i="130"/>
  <c r="R306" i="130"/>
  <c r="R305" i="130"/>
  <c r="R304" i="130"/>
  <c r="R303" i="130"/>
  <c r="R302" i="130"/>
  <c r="R301" i="130"/>
  <c r="R300" i="130"/>
  <c r="R299" i="130"/>
  <c r="R298" i="130"/>
  <c r="R297" i="130"/>
  <c r="R296" i="130"/>
  <c r="R295" i="130"/>
  <c r="R294" i="130"/>
  <c r="R293" i="130"/>
  <c r="R292" i="130"/>
  <c r="R291" i="130"/>
  <c r="R290" i="130"/>
  <c r="R289" i="130"/>
  <c r="R288" i="130"/>
  <c r="R287" i="130"/>
  <c r="R286" i="130"/>
  <c r="R285" i="130"/>
  <c r="R284" i="130"/>
  <c r="R283" i="130"/>
  <c r="R282" i="130"/>
  <c r="R281" i="130"/>
  <c r="R280" i="130"/>
  <c r="R279" i="130"/>
  <c r="R278" i="130"/>
  <c r="R277" i="130"/>
  <c r="R276" i="130"/>
  <c r="R275" i="130"/>
  <c r="R274" i="130"/>
  <c r="R273" i="130"/>
  <c r="R272" i="130"/>
  <c r="R271" i="130"/>
  <c r="R270" i="130"/>
  <c r="R269" i="130"/>
  <c r="R268" i="130"/>
  <c r="R267" i="130"/>
  <c r="R266" i="130"/>
  <c r="R265" i="130"/>
  <c r="R264" i="130"/>
  <c r="R263" i="130"/>
  <c r="R262" i="130"/>
  <c r="R261" i="130"/>
  <c r="R260" i="130"/>
  <c r="R259" i="130"/>
  <c r="R258" i="130"/>
  <c r="R257" i="130"/>
  <c r="R256" i="130"/>
  <c r="R255" i="130"/>
  <c r="R254" i="130"/>
  <c r="R253" i="130"/>
  <c r="R252" i="130"/>
  <c r="R251" i="130"/>
  <c r="R250" i="130"/>
  <c r="R249" i="130"/>
  <c r="R248" i="130"/>
  <c r="R247" i="130"/>
  <c r="R246" i="130"/>
  <c r="R245" i="130"/>
  <c r="R244" i="130"/>
  <c r="R243" i="130"/>
  <c r="R242" i="130"/>
  <c r="R241" i="130"/>
  <c r="R240" i="130"/>
  <c r="R239" i="130"/>
  <c r="R238" i="130"/>
  <c r="R237" i="130"/>
  <c r="R236" i="130"/>
  <c r="R235" i="130"/>
  <c r="R234" i="130"/>
  <c r="R233" i="130"/>
  <c r="R232" i="130"/>
  <c r="R231" i="130"/>
  <c r="R230" i="130"/>
  <c r="R229" i="130"/>
  <c r="R228" i="130"/>
  <c r="R227" i="130"/>
  <c r="R226" i="130"/>
  <c r="R225" i="130"/>
  <c r="R224" i="130"/>
  <c r="R223" i="130"/>
  <c r="R222" i="130"/>
  <c r="R221" i="130"/>
  <c r="R220" i="130"/>
  <c r="R219" i="130"/>
  <c r="R218" i="130"/>
  <c r="R217" i="130"/>
  <c r="R216" i="130"/>
  <c r="R215" i="130"/>
  <c r="R214" i="130"/>
  <c r="R213" i="130"/>
  <c r="R212" i="130"/>
  <c r="R211" i="130"/>
  <c r="R210" i="130"/>
  <c r="R209" i="130"/>
  <c r="R208" i="130"/>
  <c r="R200" i="130"/>
  <c r="R192" i="130"/>
  <c r="R184" i="130"/>
  <c r="R176" i="130"/>
  <c r="R168" i="130"/>
  <c r="R198" i="130"/>
  <c r="R174" i="130"/>
  <c r="R201" i="130"/>
  <c r="R193" i="130"/>
  <c r="R185" i="130"/>
  <c r="R177" i="130"/>
  <c r="R169" i="130"/>
  <c r="N19" i="130"/>
  <c r="R202" i="130"/>
  <c r="R194" i="130"/>
  <c r="R186" i="130"/>
  <c r="R178" i="130"/>
  <c r="R170" i="130"/>
  <c r="R655" i="130"/>
  <c r="R203" i="130"/>
  <c r="R195" i="130"/>
  <c r="R187" i="130"/>
  <c r="R179" i="130"/>
  <c r="R171" i="130"/>
  <c r="R166" i="130"/>
  <c r="R647" i="130"/>
  <c r="R204" i="130"/>
  <c r="R196" i="130"/>
  <c r="R188" i="130"/>
  <c r="R180" i="130"/>
  <c r="R172" i="130"/>
  <c r="R164" i="130"/>
  <c r="R163" i="130"/>
  <c r="R162" i="130"/>
  <c r="R161" i="130"/>
  <c r="R160" i="130"/>
  <c r="R159" i="130"/>
  <c r="R158" i="130"/>
  <c r="R157" i="130"/>
  <c r="R156" i="130"/>
  <c r="R155" i="130"/>
  <c r="R154" i="130"/>
  <c r="R153" i="130"/>
  <c r="R152" i="130"/>
  <c r="R151" i="130"/>
  <c r="R150" i="130"/>
  <c r="R149" i="130"/>
  <c r="R148" i="130"/>
  <c r="R147" i="130"/>
  <c r="R146" i="130"/>
  <c r="R145" i="130"/>
  <c r="R144" i="130"/>
  <c r="R143" i="130"/>
  <c r="R142" i="130"/>
  <c r="R141" i="130"/>
  <c r="R140" i="130"/>
  <c r="R139" i="130"/>
  <c r="R138" i="130"/>
  <c r="R137" i="130"/>
  <c r="R136" i="130"/>
  <c r="R135" i="130"/>
  <c r="R134" i="130"/>
  <c r="R133" i="130"/>
  <c r="R132" i="130"/>
  <c r="R131" i="130"/>
  <c r="R130" i="130"/>
  <c r="R129" i="130"/>
  <c r="R128" i="130"/>
  <c r="R127" i="130"/>
  <c r="R126" i="130"/>
  <c r="R125" i="130"/>
  <c r="R124" i="130"/>
  <c r="R123" i="130"/>
  <c r="R122" i="130"/>
  <c r="R121" i="130"/>
  <c r="R120" i="130"/>
  <c r="R119" i="130"/>
  <c r="R118" i="130"/>
  <c r="R117" i="130"/>
  <c r="R116" i="130"/>
  <c r="R115" i="130"/>
  <c r="R114" i="130"/>
  <c r="R113" i="130"/>
  <c r="R112" i="130"/>
  <c r="R111" i="130"/>
  <c r="R110" i="130"/>
  <c r="R109" i="130"/>
  <c r="R108" i="130"/>
  <c r="R107" i="130"/>
  <c r="R106" i="130"/>
  <c r="R105" i="130"/>
  <c r="R104" i="130"/>
  <c r="R103" i="130"/>
  <c r="R102" i="130"/>
  <c r="R101" i="130"/>
  <c r="R100" i="130"/>
  <c r="R99" i="130"/>
  <c r="R98" i="130"/>
  <c r="R97" i="130"/>
  <c r="R96" i="130"/>
  <c r="R95" i="130"/>
  <c r="R94" i="130"/>
  <c r="R93" i="130"/>
  <c r="R92" i="130"/>
  <c r="R91" i="130"/>
  <c r="R90" i="130"/>
  <c r="R89" i="130"/>
  <c r="R88" i="130"/>
  <c r="R87" i="130"/>
  <c r="R86" i="130"/>
  <c r="R85" i="130"/>
  <c r="R84" i="130"/>
  <c r="R83" i="130"/>
  <c r="R82" i="130"/>
  <c r="R81" i="130"/>
  <c r="R80" i="130"/>
  <c r="R79" i="130"/>
  <c r="R78" i="130"/>
  <c r="R77" i="130"/>
  <c r="R76" i="130"/>
  <c r="R75" i="130"/>
  <c r="R74" i="130"/>
  <c r="R73" i="130"/>
  <c r="R72" i="130"/>
  <c r="R71" i="130"/>
  <c r="R70" i="130"/>
  <c r="R69" i="130"/>
  <c r="R68" i="130"/>
  <c r="R67" i="130"/>
  <c r="R66" i="130"/>
  <c r="R65" i="130"/>
  <c r="R64" i="130"/>
  <c r="R63" i="130"/>
  <c r="R62" i="130"/>
  <c r="R61" i="130"/>
  <c r="R60" i="130"/>
  <c r="R59" i="130"/>
  <c r="R58" i="130"/>
  <c r="R57" i="130"/>
  <c r="R56" i="130"/>
  <c r="R55" i="130"/>
  <c r="R54" i="130"/>
  <c r="R53" i="130"/>
  <c r="R52" i="130"/>
  <c r="R51" i="130"/>
  <c r="R50" i="130"/>
  <c r="R49" i="130"/>
  <c r="R48" i="130"/>
  <c r="R47" i="130"/>
  <c r="R46" i="130"/>
  <c r="R45" i="130"/>
  <c r="R44" i="130"/>
  <c r="R43" i="130"/>
  <c r="R42" i="130"/>
  <c r="R41" i="130"/>
  <c r="R40" i="130"/>
  <c r="R39" i="130"/>
  <c r="R38" i="130"/>
  <c r="R37" i="130"/>
  <c r="R36" i="130"/>
  <c r="R35" i="130"/>
  <c r="R34" i="130"/>
  <c r="R33" i="130"/>
  <c r="R32" i="130"/>
  <c r="R31" i="130"/>
  <c r="R30" i="130"/>
  <c r="R29" i="130"/>
  <c r="R28" i="130"/>
  <c r="R27" i="130"/>
  <c r="R26" i="130"/>
  <c r="R25" i="130"/>
  <c r="R189" i="130"/>
  <c r="R173" i="130"/>
  <c r="R165" i="130"/>
  <c r="R631" i="130"/>
  <c r="R206" i="130"/>
  <c r="R182" i="130"/>
  <c r="R639" i="130"/>
  <c r="R205" i="130"/>
  <c r="R197" i="130"/>
  <c r="R181" i="130"/>
  <c r="R190" i="130"/>
  <c r="R623" i="130"/>
  <c r="R207" i="130"/>
  <c r="R199" i="130"/>
  <c r="R191" i="130"/>
  <c r="R183" i="130"/>
  <c r="R175" i="130"/>
  <c r="R167" i="130"/>
  <c r="D15" i="130"/>
  <c r="E3" i="132"/>
  <c r="E7" i="132"/>
  <c r="D36" i="145" l="1"/>
  <c r="E36" i="145" s="1"/>
  <c r="F36" i="145" s="1"/>
  <c r="H35" i="145"/>
  <c r="A16" i="147"/>
  <c r="C15" i="147"/>
  <c r="B15" i="147"/>
  <c r="A11" i="132"/>
  <c r="K30" i="134"/>
  <c r="J40" i="134" s="1"/>
  <c r="K41" i="134" s="1"/>
  <c r="D17" i="133"/>
  <c r="D27" i="133"/>
  <c r="A10" i="135"/>
  <c r="D17" i="130"/>
  <c r="D25" i="130"/>
  <c r="E25" i="130" s="1"/>
  <c r="F25" i="130" s="1"/>
  <c r="K30" i="131"/>
  <c r="J40" i="131" s="1"/>
  <c r="K41" i="131" s="1"/>
  <c r="G25" i="130" l="1"/>
  <c r="H25" i="130" s="1"/>
  <c r="I25" i="130" s="1"/>
  <c r="D37" i="145"/>
  <c r="E37" i="145" s="1"/>
  <c r="F37" i="145" s="1"/>
  <c r="A17" i="147"/>
  <c r="C16" i="147"/>
  <c r="B16" i="147"/>
  <c r="H36" i="145"/>
  <c r="K135" i="130"/>
  <c r="K199" i="130"/>
  <c r="K263" i="130"/>
  <c r="K327" i="130"/>
  <c r="K391" i="130"/>
  <c r="K495" i="130"/>
  <c r="K591" i="130"/>
  <c r="K759" i="130"/>
  <c r="K903" i="130"/>
  <c r="K1079" i="130"/>
  <c r="K132" i="130"/>
  <c r="K404" i="130"/>
  <c r="K540" i="130"/>
  <c r="K956" i="130"/>
  <c r="K1180" i="130"/>
  <c r="K177" i="130"/>
  <c r="K241" i="130"/>
  <c r="K305" i="130"/>
  <c r="K369" i="130"/>
  <c r="K433" i="130"/>
  <c r="K497" i="130"/>
  <c r="K561" i="130"/>
  <c r="K625" i="130"/>
  <c r="K689" i="130"/>
  <c r="K753" i="130"/>
  <c r="K817" i="130"/>
  <c r="K881" i="130"/>
  <c r="K945" i="130"/>
  <c r="K1009" i="130"/>
  <c r="K1073" i="130"/>
  <c r="K1137" i="130"/>
  <c r="K1201" i="130"/>
  <c r="K951" i="130"/>
  <c r="K1191" i="130"/>
  <c r="K452" i="130"/>
  <c r="K764" i="130"/>
  <c r="K924" i="130"/>
  <c r="K1196" i="130"/>
  <c r="K158" i="130"/>
  <c r="K222" i="130"/>
  <c r="K286" i="130"/>
  <c r="K350" i="130"/>
  <c r="K414" i="130"/>
  <c r="K478" i="130"/>
  <c r="K542" i="130"/>
  <c r="K606" i="130"/>
  <c r="K670" i="130"/>
  <c r="K734" i="130"/>
  <c r="K798" i="130"/>
  <c r="K862" i="130"/>
  <c r="K926" i="130"/>
  <c r="K990" i="130"/>
  <c r="K1054" i="130"/>
  <c r="K1118" i="130"/>
  <c r="K1182" i="130"/>
  <c r="K163" i="130"/>
  <c r="K227" i="130"/>
  <c r="K291" i="130"/>
  <c r="K355" i="130"/>
  <c r="K419" i="130"/>
  <c r="K483" i="130"/>
  <c r="K547" i="130"/>
  <c r="K611" i="130"/>
  <c r="K675" i="130"/>
  <c r="K739" i="130"/>
  <c r="K803" i="130"/>
  <c r="K867" i="130"/>
  <c r="K931" i="130"/>
  <c r="K995" i="130"/>
  <c r="K1059" i="130"/>
  <c r="K1123" i="130"/>
  <c r="K1187" i="130"/>
  <c r="K471" i="130"/>
  <c r="K679" i="130"/>
  <c r="K879" i="130"/>
  <c r="K372" i="130"/>
  <c r="K740" i="130"/>
  <c r="K136" i="130"/>
  <c r="K200" i="130"/>
  <c r="K264" i="130"/>
  <c r="K328" i="130"/>
  <c r="K392" i="130"/>
  <c r="K456" i="130"/>
  <c r="K520" i="130"/>
  <c r="K584" i="130"/>
  <c r="K648" i="130"/>
  <c r="K712" i="130"/>
  <c r="K776" i="130"/>
  <c r="K840" i="130"/>
  <c r="K904" i="130"/>
  <c r="K968" i="130"/>
  <c r="K1032" i="130"/>
  <c r="K1096" i="130"/>
  <c r="K1160" i="130"/>
  <c r="K1224" i="130"/>
  <c r="K887" i="130"/>
  <c r="K1175" i="130"/>
  <c r="K364" i="130"/>
  <c r="K748" i="130"/>
  <c r="K141" i="130"/>
  <c r="K205" i="130"/>
  <c r="K269" i="130"/>
  <c r="K143" i="130"/>
  <c r="K207" i="130"/>
  <c r="K271" i="130"/>
  <c r="K335" i="130"/>
  <c r="K399" i="130"/>
  <c r="K503" i="130"/>
  <c r="K607" i="130"/>
  <c r="K767" i="130"/>
  <c r="K911" i="130"/>
  <c r="K1087" i="130"/>
  <c r="K156" i="130"/>
  <c r="K412" i="130"/>
  <c r="K596" i="130"/>
  <c r="K1004" i="130"/>
  <c r="K121" i="130"/>
  <c r="K185" i="130"/>
  <c r="K249" i="130"/>
  <c r="K313" i="130"/>
  <c r="K377" i="130"/>
  <c r="K441" i="130"/>
  <c r="K505" i="130"/>
  <c r="K569" i="130"/>
  <c r="K633" i="130"/>
  <c r="K697" i="130"/>
  <c r="K761" i="130"/>
  <c r="K825" i="130"/>
  <c r="K889" i="130"/>
  <c r="K953" i="130"/>
  <c r="K1017" i="130"/>
  <c r="K1081" i="130"/>
  <c r="K1145" i="130"/>
  <c r="K1209" i="130"/>
  <c r="K991" i="130"/>
  <c r="K1223" i="130"/>
  <c r="K460" i="130"/>
  <c r="K772" i="130"/>
  <c r="K932" i="130"/>
  <c r="K1204" i="130"/>
  <c r="K166" i="130"/>
  <c r="K230" i="130"/>
  <c r="K294" i="130"/>
  <c r="K358" i="130"/>
  <c r="K422" i="130"/>
  <c r="K486" i="130"/>
  <c r="K550" i="130"/>
  <c r="K614" i="130"/>
  <c r="K678" i="130"/>
  <c r="K742" i="130"/>
  <c r="K806" i="130"/>
  <c r="K870" i="130"/>
  <c r="K934" i="130"/>
  <c r="K998" i="130"/>
  <c r="K1062" i="130"/>
  <c r="K1126" i="130"/>
  <c r="K1190" i="130"/>
  <c r="K171" i="130"/>
  <c r="K235" i="130"/>
  <c r="K299" i="130"/>
  <c r="K363" i="130"/>
  <c r="K427" i="130"/>
  <c r="K491" i="130"/>
  <c r="K555" i="130"/>
  <c r="K619" i="130"/>
  <c r="K683" i="130"/>
  <c r="K747" i="130"/>
  <c r="K811" i="130"/>
  <c r="K875" i="130"/>
  <c r="K939" i="130"/>
  <c r="K1003" i="130"/>
  <c r="K1067" i="130"/>
  <c r="K1131" i="130"/>
  <c r="K1195" i="130"/>
  <c r="K479" i="130"/>
  <c r="K703" i="130"/>
  <c r="K919" i="130"/>
  <c r="K140" i="130"/>
  <c r="K396" i="130"/>
  <c r="K852" i="130"/>
  <c r="K144" i="130"/>
  <c r="K208" i="130"/>
  <c r="K272" i="130"/>
  <c r="K336" i="130"/>
  <c r="K400" i="130"/>
  <c r="K464" i="130"/>
  <c r="K528" i="130"/>
  <c r="K592" i="130"/>
  <c r="K656" i="130"/>
  <c r="K720" i="130"/>
  <c r="K784" i="130"/>
  <c r="K848" i="130"/>
  <c r="K912" i="130"/>
  <c r="K976" i="130"/>
  <c r="K1040" i="130"/>
  <c r="K1104" i="130"/>
  <c r="K1168" i="130"/>
  <c r="K511" i="130"/>
  <c r="K975" i="130"/>
  <c r="K1183" i="130"/>
  <c r="K388" i="130"/>
  <c r="K788" i="130"/>
  <c r="K149" i="130"/>
  <c r="K213" i="130"/>
  <c r="K277" i="130"/>
  <c r="K341" i="130"/>
  <c r="K405" i="130"/>
  <c r="K469" i="130"/>
  <c r="K533" i="130"/>
  <c r="K597" i="130"/>
  <c r="K661" i="130"/>
  <c r="K725" i="130"/>
  <c r="K789" i="130"/>
  <c r="K853" i="130"/>
  <c r="K917" i="130"/>
  <c r="K981" i="130"/>
  <c r="K1045" i="130"/>
  <c r="K1109" i="130"/>
  <c r="K1173" i="130"/>
  <c r="K268" i="130"/>
  <c r="K652" i="130"/>
  <c r="K964" i="130"/>
  <c r="K1076" i="130"/>
  <c r="K146" i="130"/>
  <c r="K210" i="130"/>
  <c r="K274" i="130"/>
  <c r="K338" i="130"/>
  <c r="K402" i="130"/>
  <c r="K466" i="130"/>
  <c r="K530" i="130"/>
  <c r="K594" i="130"/>
  <c r="K658" i="130"/>
  <c r="K722" i="130"/>
  <c r="K786" i="130"/>
  <c r="K850" i="130"/>
  <c r="K914" i="130"/>
  <c r="K978" i="130"/>
  <c r="K1042" i="130"/>
  <c r="K1106" i="130"/>
  <c r="K1170" i="130"/>
  <c r="K1231" i="130"/>
  <c r="K151" i="130"/>
  <c r="K215" i="130"/>
  <c r="K279" i="130"/>
  <c r="K343" i="130"/>
  <c r="K407" i="130"/>
  <c r="K519" i="130"/>
  <c r="K623" i="130"/>
  <c r="K799" i="130"/>
  <c r="K935" i="130"/>
  <c r="K1095" i="130"/>
  <c r="K164" i="130"/>
  <c r="K420" i="130"/>
  <c r="K612" i="130"/>
  <c r="K1060" i="130"/>
  <c r="K129" i="130"/>
  <c r="K193" i="130"/>
  <c r="K257" i="130"/>
  <c r="K321" i="130"/>
  <c r="K385" i="130"/>
  <c r="K449" i="130"/>
  <c r="K513" i="130"/>
  <c r="K577" i="130"/>
  <c r="K641" i="130"/>
  <c r="K705" i="130"/>
  <c r="K769" i="130"/>
  <c r="K833" i="130"/>
  <c r="K897" i="130"/>
  <c r="K961" i="130"/>
  <c r="K1025" i="130"/>
  <c r="K1089" i="130"/>
  <c r="K1153" i="130"/>
  <c r="K1217" i="130"/>
  <c r="K1015" i="130"/>
  <c r="K572" i="130"/>
  <c r="K780" i="130"/>
  <c r="K940" i="130"/>
  <c r="K1228" i="130"/>
  <c r="K174" i="130"/>
  <c r="K238" i="130"/>
  <c r="K302" i="130"/>
  <c r="K366" i="130"/>
  <c r="K430" i="130"/>
  <c r="K494" i="130"/>
  <c r="K558" i="130"/>
  <c r="K622" i="130"/>
  <c r="K686" i="130"/>
  <c r="K750" i="130"/>
  <c r="K814" i="130"/>
  <c r="K878" i="130"/>
  <c r="K942" i="130"/>
  <c r="K1006" i="130"/>
  <c r="K1070" i="130"/>
  <c r="K1134" i="130"/>
  <c r="K1198" i="130"/>
  <c r="K179" i="130"/>
  <c r="K243" i="130"/>
  <c r="K307" i="130"/>
  <c r="K371" i="130"/>
  <c r="K435" i="130"/>
  <c r="K499" i="130"/>
  <c r="K563" i="130"/>
  <c r="K627" i="130"/>
  <c r="K691" i="130"/>
  <c r="K755" i="130"/>
  <c r="K819" i="130"/>
  <c r="K883" i="130"/>
  <c r="K947" i="130"/>
  <c r="K1011" i="130"/>
  <c r="K1075" i="130"/>
  <c r="K1139" i="130"/>
  <c r="K1203" i="130"/>
  <c r="K487" i="130"/>
  <c r="K727" i="130"/>
  <c r="K927" i="130"/>
  <c r="K172" i="130"/>
  <c r="K444" i="130"/>
  <c r="K884" i="130"/>
  <c r="K152" i="130"/>
  <c r="K216" i="130"/>
  <c r="K280" i="130"/>
  <c r="K344" i="130"/>
  <c r="K408" i="130"/>
  <c r="K472" i="130"/>
  <c r="K536" i="130"/>
  <c r="K600" i="130"/>
  <c r="K664" i="130"/>
  <c r="K728" i="130"/>
  <c r="K792" i="130"/>
  <c r="K856" i="130"/>
  <c r="K920" i="130"/>
  <c r="K984" i="130"/>
  <c r="K1048" i="130"/>
  <c r="K1112" i="130"/>
  <c r="K1176" i="130"/>
  <c r="K559" i="130"/>
  <c r="K983" i="130"/>
  <c r="K124" i="130"/>
  <c r="K516" i="130"/>
  <c r="K804" i="130"/>
  <c r="K159" i="130"/>
  <c r="K223" i="130"/>
  <c r="K287" i="130"/>
  <c r="K351" i="130"/>
  <c r="K415" i="130"/>
  <c r="K527" i="130"/>
  <c r="K631" i="130"/>
  <c r="K823" i="130"/>
  <c r="K943" i="130"/>
  <c r="K1143" i="130"/>
  <c r="K228" i="130"/>
  <c r="K428" i="130"/>
  <c r="K636" i="130"/>
  <c r="K1068" i="130"/>
  <c r="K137" i="130"/>
  <c r="K201" i="130"/>
  <c r="K265" i="130"/>
  <c r="K329" i="130"/>
  <c r="K393" i="130"/>
  <c r="K457" i="130"/>
  <c r="K521" i="130"/>
  <c r="K585" i="130"/>
  <c r="K649" i="130"/>
  <c r="K713" i="130"/>
  <c r="K777" i="130"/>
  <c r="K841" i="130"/>
  <c r="K905" i="130"/>
  <c r="K969" i="130"/>
  <c r="K1033" i="130"/>
  <c r="K1097" i="130"/>
  <c r="K1161" i="130"/>
  <c r="K1225" i="130"/>
  <c r="K439" i="130"/>
  <c r="K1055" i="130"/>
  <c r="K236" i="130"/>
  <c r="K588" i="130"/>
  <c r="K812" i="130"/>
  <c r="K1028" i="130"/>
  <c r="K182" i="130"/>
  <c r="K246" i="130"/>
  <c r="K310" i="130"/>
  <c r="K374" i="130"/>
  <c r="K438" i="130"/>
  <c r="K502" i="130"/>
  <c r="K566" i="130"/>
  <c r="K630" i="130"/>
  <c r="K694" i="130"/>
  <c r="K758" i="130"/>
  <c r="K822" i="130"/>
  <c r="K886" i="130"/>
  <c r="K950" i="130"/>
  <c r="K1014" i="130"/>
  <c r="K1078" i="130"/>
  <c r="K1142" i="130"/>
  <c r="K1206" i="130"/>
  <c r="K123" i="130"/>
  <c r="K187" i="130"/>
  <c r="K251" i="130"/>
  <c r="K315" i="130"/>
  <c r="K379" i="130"/>
  <c r="K443" i="130"/>
  <c r="K507" i="130"/>
  <c r="K571" i="130"/>
  <c r="K635" i="130"/>
  <c r="K699" i="130"/>
  <c r="K763" i="130"/>
  <c r="K827" i="130"/>
  <c r="K891" i="130"/>
  <c r="K955" i="130"/>
  <c r="K1019" i="130"/>
  <c r="K1083" i="130"/>
  <c r="K1147" i="130"/>
  <c r="K1211" i="130"/>
  <c r="K575" i="130"/>
  <c r="K735" i="130"/>
  <c r="K959" i="130"/>
  <c r="K188" i="130"/>
  <c r="K468" i="130"/>
  <c r="K1012" i="130"/>
  <c r="K160" i="130"/>
  <c r="K224" i="130"/>
  <c r="K288" i="130"/>
  <c r="K352" i="130"/>
  <c r="K416" i="130"/>
  <c r="K480" i="130"/>
  <c r="K544" i="130"/>
  <c r="K608" i="130"/>
  <c r="K672" i="130"/>
  <c r="K736" i="130"/>
  <c r="K800" i="130"/>
  <c r="K864" i="130"/>
  <c r="K928" i="130"/>
  <c r="K992" i="130"/>
  <c r="K1056" i="130"/>
  <c r="K1120" i="130"/>
  <c r="K1184" i="130"/>
  <c r="K687" i="130"/>
  <c r="K1023" i="130"/>
  <c r="K220" i="130"/>
  <c r="K556" i="130"/>
  <c r="K948" i="130"/>
  <c r="K165" i="130"/>
  <c r="K229" i="130"/>
  <c r="K293" i="130"/>
  <c r="K357" i="130"/>
  <c r="K421" i="130"/>
  <c r="K485" i="130"/>
  <c r="K175" i="130"/>
  <c r="K239" i="130"/>
  <c r="K303" i="130"/>
  <c r="K367" i="130"/>
  <c r="K431" i="130"/>
  <c r="K543" i="130"/>
  <c r="K671" i="130"/>
  <c r="K863" i="130"/>
  <c r="K1031" i="130"/>
  <c r="K1207" i="130"/>
  <c r="K260" i="130"/>
  <c r="K500" i="130"/>
  <c r="K820" i="130"/>
  <c r="K1140" i="130"/>
  <c r="K153" i="130"/>
  <c r="K217" i="130"/>
  <c r="K281" i="130"/>
  <c r="K345" i="130"/>
  <c r="K409" i="130"/>
  <c r="K473" i="130"/>
  <c r="K537" i="130"/>
  <c r="K601" i="130"/>
  <c r="K665" i="130"/>
  <c r="K729" i="130"/>
  <c r="K793" i="130"/>
  <c r="K857" i="130"/>
  <c r="K921" i="130"/>
  <c r="K985" i="130"/>
  <c r="K1049" i="130"/>
  <c r="K1113" i="130"/>
  <c r="K1177" i="130"/>
  <c r="K647" i="130"/>
  <c r="K1111" i="130"/>
  <c r="K308" i="130"/>
  <c r="K660" i="130"/>
  <c r="K892" i="130"/>
  <c r="K1084" i="130"/>
  <c r="K134" i="130"/>
  <c r="K198" i="130"/>
  <c r="K262" i="130"/>
  <c r="K326" i="130"/>
  <c r="K390" i="130"/>
  <c r="K454" i="130"/>
  <c r="K518" i="130"/>
  <c r="K582" i="130"/>
  <c r="K646" i="130"/>
  <c r="K710" i="130"/>
  <c r="K774" i="130"/>
  <c r="K838" i="130"/>
  <c r="K902" i="130"/>
  <c r="K966" i="130"/>
  <c r="K1030" i="130"/>
  <c r="K1094" i="130"/>
  <c r="K1158" i="130"/>
  <c r="K1222" i="130"/>
  <c r="K139" i="130"/>
  <c r="K203" i="130"/>
  <c r="K267" i="130"/>
  <c r="K331" i="130"/>
  <c r="K395" i="130"/>
  <c r="K459" i="130"/>
  <c r="K523" i="130"/>
  <c r="K587" i="130"/>
  <c r="K651" i="130"/>
  <c r="K715" i="130"/>
  <c r="K779" i="130"/>
  <c r="K843" i="130"/>
  <c r="K907" i="130"/>
  <c r="K971" i="130"/>
  <c r="K1035" i="130"/>
  <c r="K1099" i="130"/>
  <c r="K1163" i="130"/>
  <c r="K1227" i="130"/>
  <c r="K615" i="130"/>
  <c r="K783" i="130"/>
  <c r="K1007" i="130"/>
  <c r="K212" i="130"/>
  <c r="K580" i="130"/>
  <c r="K1100" i="130"/>
  <c r="K176" i="130"/>
  <c r="K240" i="130"/>
  <c r="K304" i="130"/>
  <c r="K368" i="130"/>
  <c r="K432" i="130"/>
  <c r="K496" i="130"/>
  <c r="K560" i="130"/>
  <c r="K624" i="130"/>
  <c r="K688" i="130"/>
  <c r="K752" i="130"/>
  <c r="K816" i="130"/>
  <c r="K880" i="130"/>
  <c r="K944" i="130"/>
  <c r="K1008" i="130"/>
  <c r="K1072" i="130"/>
  <c r="K1136" i="130"/>
  <c r="K1200" i="130"/>
  <c r="K183" i="130"/>
  <c r="K247" i="130"/>
  <c r="K311" i="130"/>
  <c r="K375" i="130"/>
  <c r="K711" i="130"/>
  <c r="K551" i="130"/>
  <c r="K719" i="130"/>
  <c r="K871" i="130"/>
  <c r="K1047" i="130"/>
  <c r="K1215" i="130"/>
  <c r="K356" i="130"/>
  <c r="K524" i="130"/>
  <c r="K844" i="130"/>
  <c r="K1164" i="130"/>
  <c r="K161" i="130"/>
  <c r="K225" i="130"/>
  <c r="K289" i="130"/>
  <c r="K353" i="130"/>
  <c r="K417" i="130"/>
  <c r="K481" i="130"/>
  <c r="K545" i="130"/>
  <c r="K609" i="130"/>
  <c r="K673" i="130"/>
  <c r="K737" i="130"/>
  <c r="K801" i="130"/>
  <c r="K865" i="130"/>
  <c r="K929" i="130"/>
  <c r="K993" i="130"/>
  <c r="K1057" i="130"/>
  <c r="K1121" i="130"/>
  <c r="K1185" i="130"/>
  <c r="K847" i="130"/>
  <c r="K1127" i="130"/>
  <c r="K348" i="130"/>
  <c r="K668" i="130"/>
  <c r="K908" i="130"/>
  <c r="K1124" i="130"/>
  <c r="K142" i="130"/>
  <c r="K206" i="130"/>
  <c r="K270" i="130"/>
  <c r="K334" i="130"/>
  <c r="K398" i="130"/>
  <c r="K462" i="130"/>
  <c r="K526" i="130"/>
  <c r="K590" i="130"/>
  <c r="K654" i="130"/>
  <c r="K718" i="130"/>
  <c r="K782" i="130"/>
  <c r="K846" i="130"/>
  <c r="K910" i="130"/>
  <c r="K974" i="130"/>
  <c r="K1038" i="130"/>
  <c r="K1102" i="130"/>
  <c r="K1166" i="130"/>
  <c r="K147" i="130"/>
  <c r="K211" i="130"/>
  <c r="K275" i="130"/>
  <c r="K339" i="130"/>
  <c r="K403" i="130"/>
  <c r="K467" i="130"/>
  <c r="K531" i="130"/>
  <c r="K595" i="130"/>
  <c r="K659" i="130"/>
  <c r="K723" i="130"/>
  <c r="K787" i="130"/>
  <c r="K851" i="130"/>
  <c r="K915" i="130"/>
  <c r="K979" i="130"/>
  <c r="K1043" i="130"/>
  <c r="K1107" i="130"/>
  <c r="K1171" i="130"/>
  <c r="K455" i="130"/>
  <c r="K639" i="130"/>
  <c r="K791" i="130"/>
  <c r="K1039" i="130"/>
  <c r="K292" i="130"/>
  <c r="K604" i="130"/>
  <c r="K1156" i="130"/>
  <c r="K184" i="130"/>
  <c r="K248" i="130"/>
  <c r="K312" i="130"/>
  <c r="K376" i="130"/>
  <c r="K440" i="130"/>
  <c r="K504" i="130"/>
  <c r="K568" i="130"/>
  <c r="K632" i="130"/>
  <c r="K696" i="130"/>
  <c r="K760" i="130"/>
  <c r="K824" i="130"/>
  <c r="K888" i="130"/>
  <c r="K952" i="130"/>
  <c r="K1016" i="130"/>
  <c r="K1080" i="130"/>
  <c r="K1144" i="130"/>
  <c r="K1208" i="130"/>
  <c r="K807" i="130"/>
  <c r="K1159" i="130"/>
  <c r="K316" i="130"/>
  <c r="K724" i="130"/>
  <c r="K125" i="130"/>
  <c r="K189" i="130"/>
  <c r="K253" i="130"/>
  <c r="K317" i="130"/>
  <c r="K381" i="130"/>
  <c r="K445" i="130"/>
  <c r="K509" i="130"/>
  <c r="K573" i="130"/>
  <c r="K637" i="130"/>
  <c r="K701" i="130"/>
  <c r="K765" i="130"/>
  <c r="K829" i="130"/>
  <c r="K893" i="130"/>
  <c r="K957" i="130"/>
  <c r="K1021" i="130"/>
  <c r="K359" i="130"/>
  <c r="K839" i="130"/>
  <c r="K476" i="130"/>
  <c r="K145" i="130"/>
  <c r="K401" i="130"/>
  <c r="K657" i="130"/>
  <c r="K913" i="130"/>
  <c r="K1169" i="130"/>
  <c r="K567" i="130"/>
  <c r="K836" i="130"/>
  <c r="K126" i="130"/>
  <c r="K382" i="130"/>
  <c r="K638" i="130"/>
  <c r="K894" i="130"/>
  <c r="K1150" i="130"/>
  <c r="K131" i="130"/>
  <c r="K387" i="130"/>
  <c r="K643" i="130"/>
  <c r="K899" i="130"/>
  <c r="K1155" i="130"/>
  <c r="K967" i="130"/>
  <c r="K232" i="130"/>
  <c r="K488" i="130"/>
  <c r="K744" i="130"/>
  <c r="K1000" i="130"/>
  <c r="K695" i="130"/>
  <c r="K127" i="130"/>
  <c r="K383" i="130"/>
  <c r="K895" i="130"/>
  <c r="K532" i="130"/>
  <c r="K169" i="130"/>
  <c r="K425" i="130"/>
  <c r="K681" i="130"/>
  <c r="K937" i="130"/>
  <c r="K1193" i="130"/>
  <c r="K855" i="130"/>
  <c r="K916" i="130"/>
  <c r="K150" i="130"/>
  <c r="K406" i="130"/>
  <c r="K662" i="130"/>
  <c r="K918" i="130"/>
  <c r="K1174" i="130"/>
  <c r="K155" i="130"/>
  <c r="K411" i="130"/>
  <c r="K667" i="130"/>
  <c r="K923" i="130"/>
  <c r="K1179" i="130"/>
  <c r="K1063" i="130"/>
  <c r="K256" i="130"/>
  <c r="K512" i="130"/>
  <c r="K768" i="130"/>
  <c r="K1024" i="130"/>
  <c r="K751" i="130"/>
  <c r="K684" i="130"/>
  <c r="K197" i="130"/>
  <c r="K325" i="130"/>
  <c r="K429" i="130"/>
  <c r="K525" i="130"/>
  <c r="K613" i="130"/>
  <c r="K693" i="130"/>
  <c r="K781" i="130"/>
  <c r="K869" i="130"/>
  <c r="K949" i="130"/>
  <c r="K1037" i="130"/>
  <c r="K1117" i="130"/>
  <c r="K1189" i="130"/>
  <c r="K548" i="130"/>
  <c r="K868" i="130"/>
  <c r="K1044" i="130"/>
  <c r="K178" i="130"/>
  <c r="K250" i="130"/>
  <c r="K322" i="130"/>
  <c r="K394" i="130"/>
  <c r="K474" i="130"/>
  <c r="K546" i="130"/>
  <c r="K618" i="130"/>
  <c r="K690" i="130"/>
  <c r="K762" i="130"/>
  <c r="K834" i="130"/>
  <c r="K906" i="130"/>
  <c r="K986" i="130"/>
  <c r="K1058" i="130"/>
  <c r="K1130" i="130"/>
  <c r="K1202" i="130"/>
  <c r="K167" i="130"/>
  <c r="K423" i="130"/>
  <c r="K999" i="130"/>
  <c r="K676" i="130"/>
  <c r="K209" i="130"/>
  <c r="K465" i="130"/>
  <c r="K721" i="130"/>
  <c r="K977" i="130"/>
  <c r="K1233" i="130"/>
  <c r="K1103" i="130"/>
  <c r="K1036" i="130"/>
  <c r="K190" i="130"/>
  <c r="K446" i="130"/>
  <c r="K702" i="130"/>
  <c r="K958" i="130"/>
  <c r="K1214" i="130"/>
  <c r="K195" i="130"/>
  <c r="K451" i="130"/>
  <c r="K707" i="130"/>
  <c r="K963" i="130"/>
  <c r="K1219" i="130"/>
  <c r="K196" i="130"/>
  <c r="K296" i="130"/>
  <c r="K552" i="130"/>
  <c r="K808" i="130"/>
  <c r="K1064" i="130"/>
  <c r="K815" i="130"/>
  <c r="K708" i="130"/>
  <c r="K221" i="130"/>
  <c r="K333" i="130"/>
  <c r="K437" i="130"/>
  <c r="K541" i="130"/>
  <c r="K621" i="130"/>
  <c r="K709" i="130"/>
  <c r="K797" i="130"/>
  <c r="K877" i="130"/>
  <c r="K965" i="130"/>
  <c r="K1053" i="130"/>
  <c r="K1125" i="130"/>
  <c r="K1197" i="130"/>
  <c r="K148" i="130"/>
  <c r="K564" i="130"/>
  <c r="K876" i="130"/>
  <c r="K1052" i="130"/>
  <c r="K186" i="130"/>
  <c r="K258" i="130"/>
  <c r="K330" i="130"/>
  <c r="K410" i="130"/>
  <c r="K482" i="130"/>
  <c r="K554" i="130"/>
  <c r="K626" i="130"/>
  <c r="K698" i="130"/>
  <c r="K770" i="130"/>
  <c r="K842" i="130"/>
  <c r="K922" i="130"/>
  <c r="K994" i="130"/>
  <c r="K1066" i="130"/>
  <c r="K1138" i="130"/>
  <c r="K1210" i="130"/>
  <c r="K191" i="130"/>
  <c r="K447" i="130"/>
  <c r="K1071" i="130"/>
  <c r="K860" i="130"/>
  <c r="K233" i="130"/>
  <c r="K489" i="130"/>
  <c r="K745" i="130"/>
  <c r="K1001" i="130"/>
  <c r="K1151" i="130"/>
  <c r="K1188" i="130"/>
  <c r="K214" i="130"/>
  <c r="K470" i="130"/>
  <c r="K726" i="130"/>
  <c r="K982" i="130"/>
  <c r="K219" i="130"/>
  <c r="K475" i="130"/>
  <c r="K731" i="130"/>
  <c r="K987" i="130"/>
  <c r="K463" i="130"/>
  <c r="K324" i="130"/>
  <c r="K320" i="130"/>
  <c r="K576" i="130"/>
  <c r="K832" i="130"/>
  <c r="K1088" i="130"/>
  <c r="K1119" i="130"/>
  <c r="K732" i="130"/>
  <c r="K237" i="130"/>
  <c r="K349" i="130"/>
  <c r="K453" i="130"/>
  <c r="K549" i="130"/>
  <c r="K629" i="130"/>
  <c r="K717" i="130"/>
  <c r="K805" i="130"/>
  <c r="K885" i="130"/>
  <c r="K973" i="130"/>
  <c r="K1061" i="130"/>
  <c r="K1133" i="130"/>
  <c r="K1205" i="130"/>
  <c r="K180" i="130"/>
  <c r="K628" i="130"/>
  <c r="K900" i="130"/>
  <c r="K1116" i="130"/>
  <c r="K122" i="130"/>
  <c r="K194" i="130"/>
  <c r="K266" i="130"/>
  <c r="K346" i="130"/>
  <c r="K418" i="130"/>
  <c r="K490" i="130"/>
  <c r="K562" i="130"/>
  <c r="K634" i="130"/>
  <c r="K706" i="130"/>
  <c r="K778" i="130"/>
  <c r="K858" i="130"/>
  <c r="K930" i="130"/>
  <c r="K1002" i="130"/>
  <c r="K1074" i="130"/>
  <c r="K1146" i="130"/>
  <c r="K1218" i="130"/>
  <c r="K1230" i="130"/>
  <c r="K231" i="130"/>
  <c r="K535" i="130"/>
  <c r="K1199" i="130"/>
  <c r="K1108" i="130"/>
  <c r="K273" i="130"/>
  <c r="K529" i="130"/>
  <c r="K785" i="130"/>
  <c r="K1041" i="130"/>
  <c r="K284" i="130"/>
  <c r="K254" i="130"/>
  <c r="K510" i="130"/>
  <c r="K766" i="130"/>
  <c r="K1022" i="130"/>
  <c r="K259" i="130"/>
  <c r="K515" i="130"/>
  <c r="K771" i="130"/>
  <c r="K1027" i="130"/>
  <c r="K599" i="130"/>
  <c r="K492" i="130"/>
  <c r="K360" i="130"/>
  <c r="K616" i="130"/>
  <c r="K872" i="130"/>
  <c r="K1128" i="130"/>
  <c r="K1135" i="130"/>
  <c r="K1148" i="130"/>
  <c r="K245" i="130"/>
  <c r="K365" i="130"/>
  <c r="K461" i="130"/>
  <c r="K557" i="130"/>
  <c r="K645" i="130"/>
  <c r="K733" i="130"/>
  <c r="K813" i="130"/>
  <c r="K901" i="130"/>
  <c r="K989" i="130"/>
  <c r="K1069" i="130"/>
  <c r="K1141" i="130"/>
  <c r="K1213" i="130"/>
  <c r="K204" i="130"/>
  <c r="K644" i="130"/>
  <c r="K972" i="130"/>
  <c r="K1132" i="130"/>
  <c r="K130" i="130"/>
  <c r="K202" i="130"/>
  <c r="K282" i="130"/>
  <c r="K354" i="130"/>
  <c r="K426" i="130"/>
  <c r="K498" i="130"/>
  <c r="K570" i="130"/>
  <c r="K642" i="130"/>
  <c r="K714" i="130"/>
  <c r="K794" i="130"/>
  <c r="K866" i="130"/>
  <c r="K938" i="130"/>
  <c r="K1010" i="130"/>
  <c r="K1082" i="130"/>
  <c r="K319" i="130"/>
  <c r="K743" i="130"/>
  <c r="K380" i="130"/>
  <c r="K361" i="130"/>
  <c r="K617" i="130"/>
  <c r="K873" i="130"/>
  <c r="K1129" i="130"/>
  <c r="K756" i="130"/>
  <c r="K342" i="130"/>
  <c r="K598" i="130"/>
  <c r="K854" i="130"/>
  <c r="K1110" i="130"/>
  <c r="K347" i="130"/>
  <c r="K603" i="130"/>
  <c r="K859" i="130"/>
  <c r="K1115" i="130"/>
  <c r="K831" i="130"/>
  <c r="K1212" i="130"/>
  <c r="K192" i="130"/>
  <c r="K448" i="130"/>
  <c r="K704" i="130"/>
  <c r="K960" i="130"/>
  <c r="K1216" i="130"/>
  <c r="K300" i="130"/>
  <c r="K173" i="130"/>
  <c r="K301" i="130"/>
  <c r="K397" i="130"/>
  <c r="K501" i="130"/>
  <c r="K589" i="130"/>
  <c r="K677" i="130"/>
  <c r="K757" i="130"/>
  <c r="K845" i="130"/>
  <c r="K933" i="130"/>
  <c r="K1013" i="130"/>
  <c r="K1093" i="130"/>
  <c r="K1165" i="130"/>
  <c r="K484" i="130"/>
  <c r="K796" i="130"/>
  <c r="K996" i="130"/>
  <c r="K162" i="130"/>
  <c r="K234" i="130"/>
  <c r="K306" i="130"/>
  <c r="K378" i="130"/>
  <c r="K450" i="130"/>
  <c r="K522" i="130"/>
  <c r="K602" i="130"/>
  <c r="K674" i="130"/>
  <c r="K746" i="130"/>
  <c r="K818" i="130"/>
  <c r="K890" i="130"/>
  <c r="K962" i="130"/>
  <c r="K1034" i="130"/>
  <c r="K1114" i="130"/>
  <c r="K1186" i="130"/>
  <c r="K1232" i="130"/>
  <c r="K255" i="130"/>
  <c r="K809" i="130"/>
  <c r="K436" i="130"/>
  <c r="K278" i="130"/>
  <c r="K795" i="130"/>
  <c r="K640" i="130"/>
  <c r="K340" i="130"/>
  <c r="K133" i="130"/>
  <c r="K413" i="130"/>
  <c r="K669" i="130"/>
  <c r="K909" i="130"/>
  <c r="K1101" i="130"/>
  <c r="K332" i="130"/>
  <c r="K1220" i="130"/>
  <c r="K298" i="130"/>
  <c r="K506" i="130"/>
  <c r="K682" i="130"/>
  <c r="K882" i="130"/>
  <c r="K1090" i="130"/>
  <c r="K1235" i="130"/>
  <c r="K295" i="130"/>
  <c r="K849" i="130"/>
  <c r="K620" i="130"/>
  <c r="K318" i="130"/>
  <c r="K835" i="130"/>
  <c r="K680" i="130"/>
  <c r="K157" i="130"/>
  <c r="K477" i="130"/>
  <c r="K685" i="130"/>
  <c r="K925" i="130"/>
  <c r="K1149" i="130"/>
  <c r="K508" i="130"/>
  <c r="K138" i="130"/>
  <c r="K314" i="130"/>
  <c r="K514" i="130"/>
  <c r="K730" i="130"/>
  <c r="K898" i="130"/>
  <c r="K1098" i="130"/>
  <c r="K583" i="130"/>
  <c r="K1065" i="130"/>
  <c r="K534" i="130"/>
  <c r="K1051" i="130"/>
  <c r="K896" i="130"/>
  <c r="K181" i="130"/>
  <c r="K493" i="130"/>
  <c r="K741" i="130"/>
  <c r="K941" i="130"/>
  <c r="K1157" i="130"/>
  <c r="K700" i="130"/>
  <c r="K154" i="130"/>
  <c r="K362" i="130"/>
  <c r="K538" i="130"/>
  <c r="K738" i="130"/>
  <c r="K946" i="130"/>
  <c r="K1122" i="130"/>
  <c r="K553" i="130"/>
  <c r="K1046" i="130"/>
  <c r="K384" i="130"/>
  <c r="K988" i="130"/>
  <c r="K442" i="130"/>
  <c r="K826" i="130"/>
  <c r="K1194" i="130"/>
  <c r="K655" i="130"/>
  <c r="K1105" i="130"/>
  <c r="K574" i="130"/>
  <c r="K1091" i="130"/>
  <c r="K936" i="130"/>
  <c r="K261" i="130"/>
  <c r="K517" i="130"/>
  <c r="K749" i="130"/>
  <c r="K997" i="130"/>
  <c r="K1181" i="130"/>
  <c r="K716" i="130"/>
  <c r="K170" i="130"/>
  <c r="K370" i="130"/>
  <c r="K578" i="130"/>
  <c r="K754" i="130"/>
  <c r="K954" i="130"/>
  <c r="K1154" i="130"/>
  <c r="K297" i="130"/>
  <c r="K790" i="130"/>
  <c r="K283" i="130"/>
  <c r="K663" i="130"/>
  <c r="K128" i="130"/>
  <c r="K1152" i="130"/>
  <c r="K285" i="130"/>
  <c r="K565" i="130"/>
  <c r="K773" i="130"/>
  <c r="K1005" i="130"/>
  <c r="K1221" i="130"/>
  <c r="K828" i="130"/>
  <c r="K218" i="130"/>
  <c r="K386" i="130"/>
  <c r="K586" i="130"/>
  <c r="K802" i="130"/>
  <c r="K970" i="130"/>
  <c r="K1162" i="130"/>
  <c r="K252" i="130"/>
  <c r="K337" i="130"/>
  <c r="K830" i="130"/>
  <c r="K323" i="130"/>
  <c r="K775" i="130"/>
  <c r="K168" i="130"/>
  <c r="K1192" i="130"/>
  <c r="K309" i="130"/>
  <c r="K581" i="130"/>
  <c r="K821" i="130"/>
  <c r="K1029" i="130"/>
  <c r="K1229" i="130"/>
  <c r="K980" i="130"/>
  <c r="K226" i="130"/>
  <c r="K434" i="130"/>
  <c r="K610" i="130"/>
  <c r="K810" i="130"/>
  <c r="K1018" i="130"/>
  <c r="K1178" i="130"/>
  <c r="K1234" i="130"/>
  <c r="K1172" i="130"/>
  <c r="K539" i="130"/>
  <c r="K1167" i="130"/>
  <c r="K373" i="130"/>
  <c r="K605" i="130"/>
  <c r="K837" i="130"/>
  <c r="K1077" i="130"/>
  <c r="K242" i="130"/>
  <c r="K650" i="130"/>
  <c r="K1026" i="130"/>
  <c r="K424" i="130"/>
  <c r="K1085" i="130"/>
  <c r="K290" i="130"/>
  <c r="K692" i="130"/>
  <c r="K861" i="130"/>
  <c r="K593" i="130"/>
  <c r="K276" i="130"/>
  <c r="K244" i="130"/>
  <c r="K458" i="130"/>
  <c r="K1020" i="130"/>
  <c r="K666" i="130"/>
  <c r="K874" i="130"/>
  <c r="K1086" i="130"/>
  <c r="K1050" i="130"/>
  <c r="K1092" i="130"/>
  <c r="K579" i="130"/>
  <c r="K389" i="130"/>
  <c r="K1226" i="130"/>
  <c r="K653" i="130"/>
  <c r="K554" i="133"/>
  <c r="K946" i="133"/>
  <c r="K175" i="133"/>
  <c r="K239" i="133"/>
  <c r="K303" i="133"/>
  <c r="K367" i="133"/>
  <c r="K431" i="133"/>
  <c r="K495" i="133"/>
  <c r="K559" i="133"/>
  <c r="K282" i="133"/>
  <c r="K442" i="133"/>
  <c r="K802" i="133"/>
  <c r="K162" i="133"/>
  <c r="K514" i="133"/>
  <c r="K810" i="133"/>
  <c r="K986" i="133"/>
  <c r="K1218" i="133"/>
  <c r="K394" i="133"/>
  <c r="K698" i="133"/>
  <c r="K1066" i="133"/>
  <c r="K250" i="133"/>
  <c r="K578" i="133"/>
  <c r="K970" i="133"/>
  <c r="K183" i="133"/>
  <c r="K247" i="133"/>
  <c r="K311" i="133"/>
  <c r="K375" i="133"/>
  <c r="K439" i="133"/>
  <c r="K503" i="133"/>
  <c r="K567" i="133"/>
  <c r="K322" i="133"/>
  <c r="K522" i="133"/>
  <c r="K882" i="133"/>
  <c r="K170" i="133"/>
  <c r="K530" i="133"/>
  <c r="K826" i="133"/>
  <c r="K994" i="133"/>
  <c r="K1226" i="133"/>
  <c r="K402" i="133"/>
  <c r="K722" i="133"/>
  <c r="K1082" i="133"/>
  <c r="K298" i="133"/>
  <c r="K594" i="133"/>
  <c r="K906" i="133"/>
  <c r="K1130" i="133"/>
  <c r="K197" i="133"/>
  <c r="K261" i="133"/>
  <c r="K325" i="133"/>
  <c r="K389" i="133"/>
  <c r="K453" i="133"/>
  <c r="K517" i="133"/>
  <c r="K581" i="133"/>
  <c r="K274" i="133"/>
  <c r="K586" i="133"/>
  <c r="K1018" i="133"/>
  <c r="K191" i="133"/>
  <c r="K255" i="133"/>
  <c r="K319" i="133"/>
  <c r="K383" i="133"/>
  <c r="K447" i="133"/>
  <c r="K511" i="133"/>
  <c r="K575" i="133"/>
  <c r="K346" i="133"/>
  <c r="K618" i="133"/>
  <c r="K890" i="133"/>
  <c r="K210" i="133"/>
  <c r="K562" i="133"/>
  <c r="K834" i="133"/>
  <c r="K1074" i="133"/>
  <c r="K450" i="133"/>
  <c r="K746" i="133"/>
  <c r="K1106" i="133"/>
  <c r="K306" i="133"/>
  <c r="K602" i="133"/>
  <c r="K199" i="133"/>
  <c r="K263" i="133"/>
  <c r="K327" i="133"/>
  <c r="K391" i="133"/>
  <c r="K455" i="133"/>
  <c r="K519" i="133"/>
  <c r="K146" i="133"/>
  <c r="K354" i="133"/>
  <c r="K642" i="133"/>
  <c r="K1098" i="133"/>
  <c r="K218" i="133"/>
  <c r="K634" i="133"/>
  <c r="K842" i="133"/>
  <c r="K1090" i="133"/>
  <c r="K466" i="133"/>
  <c r="K866" i="133"/>
  <c r="K1154" i="133"/>
  <c r="K338" i="133"/>
  <c r="K818" i="133"/>
  <c r="K151" i="133"/>
  <c r="K215" i="133"/>
  <c r="K279" i="133"/>
  <c r="K343" i="133"/>
  <c r="K407" i="133"/>
  <c r="K471" i="133"/>
  <c r="K535" i="133"/>
  <c r="K202" i="133"/>
  <c r="K386" i="133"/>
  <c r="K706" i="133"/>
  <c r="K1162" i="133"/>
  <c r="K482" i="133"/>
  <c r="K762" i="133"/>
  <c r="K914" i="133"/>
  <c r="K1170" i="133"/>
  <c r="K418" i="133"/>
  <c r="K874" i="133"/>
  <c r="K159" i="133"/>
  <c r="K223" i="133"/>
  <c r="K287" i="133"/>
  <c r="K351" i="133"/>
  <c r="K415" i="133"/>
  <c r="K479" i="133"/>
  <c r="K543" i="133"/>
  <c r="K226" i="133"/>
  <c r="K410" i="133"/>
  <c r="K738" i="133"/>
  <c r="K1234" i="133"/>
  <c r="K1122" i="133"/>
  <c r="K490" i="133"/>
  <c r="K770" i="133"/>
  <c r="K938" i="133"/>
  <c r="K1186" i="133"/>
  <c r="K290" i="133"/>
  <c r="K626" i="133"/>
  <c r="K1042" i="133"/>
  <c r="K730" i="133"/>
  <c r="K335" i="133"/>
  <c r="K658" i="133"/>
  <c r="K242" i="133"/>
  <c r="K898" i="133"/>
  <c r="K359" i="133"/>
  <c r="K754" i="133"/>
  <c r="K506" i="133"/>
  <c r="K666" i="133"/>
  <c r="K266" i="133"/>
  <c r="K650" i="133"/>
  <c r="K962" i="133"/>
  <c r="K1202" i="133"/>
  <c r="K173" i="133"/>
  <c r="K245" i="133"/>
  <c r="K317" i="133"/>
  <c r="K397" i="133"/>
  <c r="K469" i="133"/>
  <c r="K541" i="133"/>
  <c r="K613" i="133"/>
  <c r="K677" i="133"/>
  <c r="K741" i="133"/>
  <c r="K805" i="133"/>
  <c r="K869" i="133"/>
  <c r="K933" i="133"/>
  <c r="K997" i="133"/>
  <c r="K1061" i="133"/>
  <c r="K1125" i="133"/>
  <c r="K1189" i="133"/>
  <c r="K607" i="133"/>
  <c r="K671" i="133"/>
  <c r="K735" i="133"/>
  <c r="K799" i="133"/>
  <c r="K863" i="133"/>
  <c r="K927" i="133"/>
  <c r="K991" i="133"/>
  <c r="K1055" i="133"/>
  <c r="K1119" i="133"/>
  <c r="K1183" i="133"/>
  <c r="K188" i="133"/>
  <c r="K252" i="133"/>
  <c r="K316" i="133"/>
  <c r="K380" i="133"/>
  <c r="K444" i="133"/>
  <c r="K508" i="133"/>
  <c r="K572" i="133"/>
  <c r="K636" i="133"/>
  <c r="K700" i="133"/>
  <c r="K764" i="133"/>
  <c r="K828" i="133"/>
  <c r="K892" i="133"/>
  <c r="K956" i="133"/>
  <c r="K1020" i="133"/>
  <c r="K1084" i="133"/>
  <c r="K1148" i="133"/>
  <c r="K1212" i="133"/>
  <c r="K201" i="133"/>
  <c r="K265" i="133"/>
  <c r="K329" i="133"/>
  <c r="K393" i="133"/>
  <c r="K457" i="133"/>
  <c r="K521" i="133"/>
  <c r="K585" i="133"/>
  <c r="K649" i="133"/>
  <c r="K713" i="133"/>
  <c r="K777" i="133"/>
  <c r="K841" i="133"/>
  <c r="K905" i="133"/>
  <c r="K969" i="133"/>
  <c r="K1033" i="133"/>
  <c r="K1097" i="133"/>
  <c r="K1161" i="133"/>
  <c r="K1225" i="133"/>
  <c r="K150" i="133"/>
  <c r="K214" i="133"/>
  <c r="K278" i="133"/>
  <c r="K342" i="133"/>
  <c r="K406" i="133"/>
  <c r="K470" i="133"/>
  <c r="K534" i="133"/>
  <c r="K598" i="133"/>
  <c r="K662" i="133"/>
  <c r="K726" i="133"/>
  <c r="K790" i="133"/>
  <c r="K854" i="133"/>
  <c r="K918" i="133"/>
  <c r="K982" i="133"/>
  <c r="K1046" i="133"/>
  <c r="K1110" i="133"/>
  <c r="K1174" i="133"/>
  <c r="K203" i="133"/>
  <c r="K267" i="133"/>
  <c r="K331" i="133"/>
  <c r="K395" i="133"/>
  <c r="K459" i="133"/>
  <c r="K523" i="133"/>
  <c r="K587" i="133"/>
  <c r="K651" i="133"/>
  <c r="K715" i="133"/>
  <c r="K779" i="133"/>
  <c r="K843" i="133"/>
  <c r="K907" i="133"/>
  <c r="K971" i="133"/>
  <c r="K1035" i="133"/>
  <c r="K1099" i="133"/>
  <c r="K1163" i="133"/>
  <c r="K1227" i="133"/>
  <c r="K168" i="133"/>
  <c r="K232" i="133"/>
  <c r="K296" i="133"/>
  <c r="K360" i="133"/>
  <c r="K424" i="133"/>
  <c r="K488" i="133"/>
  <c r="K552" i="133"/>
  <c r="K616" i="133"/>
  <c r="K680" i="133"/>
  <c r="K744" i="133"/>
  <c r="K808" i="133"/>
  <c r="K872" i="133"/>
  <c r="K936" i="133"/>
  <c r="K1000" i="133"/>
  <c r="K1064" i="133"/>
  <c r="K1128" i="133"/>
  <c r="K1192" i="133"/>
  <c r="K399" i="133"/>
  <c r="K1114" i="133"/>
  <c r="K674" i="133"/>
  <c r="K930" i="133"/>
  <c r="K314" i="133"/>
  <c r="K682" i="133"/>
  <c r="K978" i="133"/>
  <c r="K181" i="133"/>
  <c r="K253" i="133"/>
  <c r="K333" i="133"/>
  <c r="K405" i="133"/>
  <c r="K477" i="133"/>
  <c r="K549" i="133"/>
  <c r="K621" i="133"/>
  <c r="K685" i="133"/>
  <c r="K749" i="133"/>
  <c r="K813" i="133"/>
  <c r="K877" i="133"/>
  <c r="K941" i="133"/>
  <c r="K1005" i="133"/>
  <c r="K1069" i="133"/>
  <c r="K1133" i="133"/>
  <c r="K1197" i="133"/>
  <c r="K615" i="133"/>
  <c r="K679" i="133"/>
  <c r="K743" i="133"/>
  <c r="K807" i="133"/>
  <c r="K871" i="133"/>
  <c r="K935" i="133"/>
  <c r="K999" i="133"/>
  <c r="K1063" i="133"/>
  <c r="K1127" i="133"/>
  <c r="K1191" i="133"/>
  <c r="K167" i="133"/>
  <c r="K423" i="133"/>
  <c r="K794" i="133"/>
  <c r="K1034" i="133"/>
  <c r="K378" i="133"/>
  <c r="K690" i="133"/>
  <c r="K1002" i="133"/>
  <c r="K189" i="133"/>
  <c r="K269" i="133"/>
  <c r="K341" i="133"/>
  <c r="K413" i="133"/>
  <c r="K485" i="133"/>
  <c r="K557" i="133"/>
  <c r="K629" i="133"/>
  <c r="K693" i="133"/>
  <c r="K757" i="133"/>
  <c r="K821" i="133"/>
  <c r="K885" i="133"/>
  <c r="K949" i="133"/>
  <c r="K1013" i="133"/>
  <c r="K1077" i="133"/>
  <c r="K1141" i="133"/>
  <c r="K1205" i="133"/>
  <c r="K623" i="133"/>
  <c r="K687" i="133"/>
  <c r="K751" i="133"/>
  <c r="K815" i="133"/>
  <c r="K879" i="133"/>
  <c r="K943" i="133"/>
  <c r="K1007" i="133"/>
  <c r="K1071" i="133"/>
  <c r="K1135" i="133"/>
  <c r="K1199" i="133"/>
  <c r="K204" i="133"/>
  <c r="K268" i="133"/>
  <c r="K332" i="133"/>
  <c r="K396" i="133"/>
  <c r="K460" i="133"/>
  <c r="K524" i="133"/>
  <c r="K588" i="133"/>
  <c r="K652" i="133"/>
  <c r="K716" i="133"/>
  <c r="K780" i="133"/>
  <c r="K844" i="133"/>
  <c r="K908" i="133"/>
  <c r="K972" i="133"/>
  <c r="K1036" i="133"/>
  <c r="K1100" i="133"/>
  <c r="K1164" i="133"/>
  <c r="K1228" i="133"/>
  <c r="K153" i="133"/>
  <c r="K217" i="133"/>
  <c r="K281" i="133"/>
  <c r="K345" i="133"/>
  <c r="K409" i="133"/>
  <c r="K473" i="133"/>
  <c r="K537" i="133"/>
  <c r="K601" i="133"/>
  <c r="K665" i="133"/>
  <c r="K729" i="133"/>
  <c r="K793" i="133"/>
  <c r="K857" i="133"/>
  <c r="K921" i="133"/>
  <c r="K985" i="133"/>
  <c r="K1049" i="133"/>
  <c r="K1113" i="133"/>
  <c r="K1177" i="133"/>
  <c r="K166" i="133"/>
  <c r="K230" i="133"/>
  <c r="K294" i="133"/>
  <c r="K358" i="133"/>
  <c r="K422" i="133"/>
  <c r="K486" i="133"/>
  <c r="K550" i="133"/>
  <c r="K614" i="133"/>
  <c r="K678" i="133"/>
  <c r="K742" i="133"/>
  <c r="K806" i="133"/>
  <c r="K870" i="133"/>
  <c r="K934" i="133"/>
  <c r="K998" i="133"/>
  <c r="K1062" i="133"/>
  <c r="K1126" i="133"/>
  <c r="K1190" i="133"/>
  <c r="K155" i="133"/>
  <c r="K219" i="133"/>
  <c r="K283" i="133"/>
  <c r="K347" i="133"/>
  <c r="K411" i="133"/>
  <c r="K475" i="133"/>
  <c r="K539" i="133"/>
  <c r="K603" i="133"/>
  <c r="K667" i="133"/>
  <c r="K731" i="133"/>
  <c r="K795" i="133"/>
  <c r="K859" i="133"/>
  <c r="K923" i="133"/>
  <c r="K987" i="133"/>
  <c r="K1051" i="133"/>
  <c r="K1115" i="133"/>
  <c r="K207" i="133"/>
  <c r="K463" i="133"/>
  <c r="K154" i="133"/>
  <c r="K850" i="133"/>
  <c r="K1058" i="133"/>
  <c r="K426" i="133"/>
  <c r="K714" i="133"/>
  <c r="K1010" i="133"/>
  <c r="K538" i="133"/>
  <c r="K295" i="133"/>
  <c r="K551" i="133"/>
  <c r="K434" i="133"/>
  <c r="K1210" i="133"/>
  <c r="K570" i="133"/>
  <c r="K186" i="133"/>
  <c r="K498" i="133"/>
  <c r="K858" i="133"/>
  <c r="K1138" i="133"/>
  <c r="K157" i="133"/>
  <c r="K229" i="133"/>
  <c r="K301" i="133"/>
  <c r="K373" i="133"/>
  <c r="K445" i="133"/>
  <c r="K525" i="133"/>
  <c r="K597" i="133"/>
  <c r="K661" i="133"/>
  <c r="K725" i="133"/>
  <c r="K789" i="133"/>
  <c r="K853" i="133"/>
  <c r="K917" i="133"/>
  <c r="K981" i="133"/>
  <c r="K1045" i="133"/>
  <c r="K1109" i="133"/>
  <c r="K1173" i="133"/>
  <c r="K591" i="133"/>
  <c r="K655" i="133"/>
  <c r="K719" i="133"/>
  <c r="K783" i="133"/>
  <c r="K847" i="133"/>
  <c r="K911" i="133"/>
  <c r="K975" i="133"/>
  <c r="K1039" i="133"/>
  <c r="K1103" i="133"/>
  <c r="K1167" i="133"/>
  <c r="K1231" i="133"/>
  <c r="K172" i="133"/>
  <c r="K236" i="133"/>
  <c r="K300" i="133"/>
  <c r="K364" i="133"/>
  <c r="K428" i="133"/>
  <c r="K492" i="133"/>
  <c r="K556" i="133"/>
  <c r="K620" i="133"/>
  <c r="K684" i="133"/>
  <c r="K748" i="133"/>
  <c r="K812" i="133"/>
  <c r="K876" i="133"/>
  <c r="K940" i="133"/>
  <c r="K1004" i="133"/>
  <c r="K1068" i="133"/>
  <c r="K1132" i="133"/>
  <c r="K1196" i="133"/>
  <c r="K185" i="133"/>
  <c r="K249" i="133"/>
  <c r="K313" i="133"/>
  <c r="K377" i="133"/>
  <c r="K441" i="133"/>
  <c r="K505" i="133"/>
  <c r="K569" i="133"/>
  <c r="K633" i="133"/>
  <c r="K697" i="133"/>
  <c r="K761" i="133"/>
  <c r="K825" i="133"/>
  <c r="K889" i="133"/>
  <c r="K953" i="133"/>
  <c r="K1017" i="133"/>
  <c r="K1081" i="133"/>
  <c r="K1145" i="133"/>
  <c r="K1209" i="133"/>
  <c r="K198" i="133"/>
  <c r="K262" i="133"/>
  <c r="K326" i="133"/>
  <c r="K390" i="133"/>
  <c r="K454" i="133"/>
  <c r="K518" i="133"/>
  <c r="K582" i="133"/>
  <c r="K646" i="133"/>
  <c r="K710" i="133"/>
  <c r="K774" i="133"/>
  <c r="K838" i="133"/>
  <c r="K902" i="133"/>
  <c r="K966" i="133"/>
  <c r="K1030" i="133"/>
  <c r="K1094" i="133"/>
  <c r="K1158" i="133"/>
  <c r="K1222" i="133"/>
  <c r="K187" i="133"/>
  <c r="K251" i="133"/>
  <c r="K315" i="133"/>
  <c r="K379" i="133"/>
  <c r="K443" i="133"/>
  <c r="K507" i="133"/>
  <c r="K571" i="133"/>
  <c r="K635" i="133"/>
  <c r="K699" i="133"/>
  <c r="K763" i="133"/>
  <c r="K827" i="133"/>
  <c r="K891" i="133"/>
  <c r="K955" i="133"/>
  <c r="K1019" i="133"/>
  <c r="K1083" i="133"/>
  <c r="K1147" i="133"/>
  <c r="K954" i="133"/>
  <c r="K922" i="133"/>
  <c r="K25" i="133"/>
  <c r="K285" i="133"/>
  <c r="K429" i="133"/>
  <c r="K573" i="133"/>
  <c r="K709" i="133"/>
  <c r="K837" i="133"/>
  <c r="K965" i="133"/>
  <c r="K1093" i="133"/>
  <c r="K1221" i="133"/>
  <c r="K639" i="133"/>
  <c r="K767" i="133"/>
  <c r="K895" i="133"/>
  <c r="K1023" i="133"/>
  <c r="K1151" i="133"/>
  <c r="K228" i="133"/>
  <c r="K340" i="133"/>
  <c r="K436" i="133"/>
  <c r="K540" i="133"/>
  <c r="K644" i="133"/>
  <c r="K740" i="133"/>
  <c r="K852" i="133"/>
  <c r="K948" i="133"/>
  <c r="K1052" i="133"/>
  <c r="K1156" i="133"/>
  <c r="K241" i="133"/>
  <c r="K353" i="133"/>
  <c r="K449" i="133"/>
  <c r="K553" i="133"/>
  <c r="K657" i="133"/>
  <c r="K753" i="133"/>
  <c r="K865" i="133"/>
  <c r="K961" i="133"/>
  <c r="K1065" i="133"/>
  <c r="K1169" i="133"/>
  <c r="K174" i="133"/>
  <c r="K270" i="133"/>
  <c r="K374" i="133"/>
  <c r="K478" i="133"/>
  <c r="K574" i="133"/>
  <c r="K686" i="133"/>
  <c r="K782" i="133"/>
  <c r="K886" i="133"/>
  <c r="K990" i="133"/>
  <c r="K1086" i="133"/>
  <c r="K1198" i="133"/>
  <c r="K227" i="133"/>
  <c r="K323" i="133"/>
  <c r="K427" i="133"/>
  <c r="K531" i="133"/>
  <c r="K627" i="133"/>
  <c r="K739" i="133"/>
  <c r="K835" i="133"/>
  <c r="K939" i="133"/>
  <c r="K1043" i="133"/>
  <c r="K1139" i="133"/>
  <c r="K1219" i="133"/>
  <c r="K176" i="133"/>
  <c r="K248" i="133"/>
  <c r="K320" i="133"/>
  <c r="K392" i="133"/>
  <c r="K464" i="133"/>
  <c r="K536" i="133"/>
  <c r="K608" i="133"/>
  <c r="K688" i="133"/>
  <c r="K760" i="133"/>
  <c r="K832" i="133"/>
  <c r="K904" i="133"/>
  <c r="K976" i="133"/>
  <c r="K1048" i="133"/>
  <c r="K1120" i="133"/>
  <c r="K1200" i="133"/>
  <c r="K1146" i="133"/>
  <c r="K258" i="133"/>
  <c r="K178" i="133"/>
  <c r="K1026" i="133"/>
  <c r="K149" i="133"/>
  <c r="K293" i="133"/>
  <c r="K437" i="133"/>
  <c r="K589" i="133"/>
  <c r="K717" i="133"/>
  <c r="K845" i="133"/>
  <c r="K973" i="133"/>
  <c r="K1101" i="133"/>
  <c r="K1229" i="133"/>
  <c r="K647" i="133"/>
  <c r="K775" i="133"/>
  <c r="K903" i="133"/>
  <c r="K1031" i="133"/>
  <c r="K1159" i="133"/>
  <c r="K148" i="133"/>
  <c r="K244" i="133"/>
  <c r="K348" i="133"/>
  <c r="K452" i="133"/>
  <c r="K548" i="133"/>
  <c r="K660" i="133"/>
  <c r="K756" i="133"/>
  <c r="K860" i="133"/>
  <c r="K964" i="133"/>
  <c r="K1060" i="133"/>
  <c r="K1172" i="133"/>
  <c r="K161" i="133"/>
  <c r="K257" i="133"/>
  <c r="K361" i="133"/>
  <c r="K465" i="133"/>
  <c r="K561" i="133"/>
  <c r="K673" i="133"/>
  <c r="K769" i="133"/>
  <c r="K873" i="133"/>
  <c r="K977" i="133"/>
  <c r="K1073" i="133"/>
  <c r="K1185" i="133"/>
  <c r="K182" i="133"/>
  <c r="K286" i="133"/>
  <c r="K382" i="133"/>
  <c r="K494" i="133"/>
  <c r="K590" i="133"/>
  <c r="K694" i="133"/>
  <c r="K798" i="133"/>
  <c r="K894" i="133"/>
  <c r="K1006" i="133"/>
  <c r="K1102" i="133"/>
  <c r="K1206" i="133"/>
  <c r="K235" i="133"/>
  <c r="K339" i="133"/>
  <c r="K435" i="133"/>
  <c r="K547" i="133"/>
  <c r="K643" i="133"/>
  <c r="K747" i="133"/>
  <c r="K851" i="133"/>
  <c r="K947" i="133"/>
  <c r="K1059" i="133"/>
  <c r="K1155" i="133"/>
  <c r="K1235" i="133"/>
  <c r="K184" i="133"/>
  <c r="K256" i="133"/>
  <c r="K328" i="133"/>
  <c r="K400" i="133"/>
  <c r="K472" i="133"/>
  <c r="K544" i="133"/>
  <c r="K624" i="133"/>
  <c r="K696" i="133"/>
  <c r="K768" i="133"/>
  <c r="K840" i="133"/>
  <c r="K912" i="133"/>
  <c r="K984" i="133"/>
  <c r="K1056" i="133"/>
  <c r="K1136" i="133"/>
  <c r="K1208" i="133"/>
  <c r="K234" i="133"/>
  <c r="K370" i="133"/>
  <c r="K194" i="133"/>
  <c r="K1050" i="133"/>
  <c r="K165" i="133"/>
  <c r="K309" i="133"/>
  <c r="K461" i="133"/>
  <c r="K605" i="133"/>
  <c r="K733" i="133"/>
  <c r="K861" i="133"/>
  <c r="K989" i="133"/>
  <c r="K1117" i="133"/>
  <c r="K663" i="133"/>
  <c r="K791" i="133"/>
  <c r="K919" i="133"/>
  <c r="K1047" i="133"/>
  <c r="K1175" i="133"/>
  <c r="K156" i="133"/>
  <c r="K260" i="133"/>
  <c r="K356" i="133"/>
  <c r="K468" i="133"/>
  <c r="K564" i="133"/>
  <c r="K668" i="133"/>
  <c r="K772" i="133"/>
  <c r="K868" i="133"/>
  <c r="K980" i="133"/>
  <c r="K1076" i="133"/>
  <c r="K1180" i="133"/>
  <c r="K169" i="133"/>
  <c r="K273" i="133"/>
  <c r="K369" i="133"/>
  <c r="K481" i="133"/>
  <c r="K577" i="133"/>
  <c r="K681" i="133"/>
  <c r="K785" i="133"/>
  <c r="K881" i="133"/>
  <c r="K993" i="133"/>
  <c r="K1089" i="133"/>
  <c r="K1193" i="133"/>
  <c r="K190" i="133"/>
  <c r="K302" i="133"/>
  <c r="K398" i="133"/>
  <c r="K502" i="133"/>
  <c r="K606" i="133"/>
  <c r="K702" i="133"/>
  <c r="K814" i="133"/>
  <c r="K910" i="133"/>
  <c r="K1014" i="133"/>
  <c r="K1118" i="133"/>
  <c r="K1214" i="133"/>
  <c r="K147" i="133"/>
  <c r="K243" i="133"/>
  <c r="K355" i="133"/>
  <c r="K451" i="133"/>
  <c r="K555" i="133"/>
  <c r="K659" i="133"/>
  <c r="K755" i="133"/>
  <c r="K867" i="133"/>
  <c r="K963" i="133"/>
  <c r="K1067" i="133"/>
  <c r="K1171" i="133"/>
  <c r="K192" i="133"/>
  <c r="K264" i="133"/>
  <c r="K336" i="133"/>
  <c r="K408" i="133"/>
  <c r="K480" i="133"/>
  <c r="K560" i="133"/>
  <c r="K632" i="133"/>
  <c r="K704" i="133"/>
  <c r="K776" i="133"/>
  <c r="K848" i="133"/>
  <c r="K920" i="133"/>
  <c r="K992" i="133"/>
  <c r="K1072" i="133"/>
  <c r="K1144" i="133"/>
  <c r="K1216" i="133"/>
  <c r="K381" i="133"/>
  <c r="K669" i="133"/>
  <c r="K1181" i="133"/>
  <c r="K308" i="133"/>
  <c r="K516" i="133"/>
  <c r="K820" i="133"/>
  <c r="K1028" i="133"/>
  <c r="K321" i="133"/>
  <c r="K529" i="133"/>
  <c r="K737" i="133"/>
  <c r="K937" i="133"/>
  <c r="K362" i="133"/>
  <c r="K610" i="133"/>
  <c r="K458" i="133"/>
  <c r="K1178" i="133"/>
  <c r="K205" i="133"/>
  <c r="K349" i="133"/>
  <c r="K493" i="133"/>
  <c r="K637" i="133"/>
  <c r="K765" i="133"/>
  <c r="K893" i="133"/>
  <c r="K1021" i="133"/>
  <c r="K1149" i="133"/>
  <c r="K695" i="133"/>
  <c r="K823" i="133"/>
  <c r="K951" i="133"/>
  <c r="K1079" i="133"/>
  <c r="K1207" i="133"/>
  <c r="K164" i="133"/>
  <c r="K276" i="133"/>
  <c r="K372" i="133"/>
  <c r="K476" i="133"/>
  <c r="K580" i="133"/>
  <c r="K676" i="133"/>
  <c r="K788" i="133"/>
  <c r="K884" i="133"/>
  <c r="K988" i="133"/>
  <c r="K1092" i="133"/>
  <c r="K1188" i="133"/>
  <c r="K177" i="133"/>
  <c r="K289" i="133"/>
  <c r="K385" i="133"/>
  <c r="K489" i="133"/>
  <c r="K593" i="133"/>
  <c r="K689" i="133"/>
  <c r="K801" i="133"/>
  <c r="K897" i="133"/>
  <c r="K1001" i="133"/>
  <c r="K1105" i="133"/>
  <c r="K1201" i="133"/>
  <c r="K206" i="133"/>
  <c r="K310" i="133"/>
  <c r="K414" i="133"/>
  <c r="K510" i="133"/>
  <c r="K622" i="133"/>
  <c r="K718" i="133"/>
  <c r="K822" i="133"/>
  <c r="K926" i="133"/>
  <c r="K1022" i="133"/>
  <c r="K1134" i="133"/>
  <c r="K1230" i="133"/>
  <c r="K163" i="133"/>
  <c r="K259" i="133"/>
  <c r="K363" i="133"/>
  <c r="K467" i="133"/>
  <c r="K563" i="133"/>
  <c r="K675" i="133"/>
  <c r="K771" i="133"/>
  <c r="K875" i="133"/>
  <c r="K979" i="133"/>
  <c r="K1075" i="133"/>
  <c r="K1179" i="133"/>
  <c r="K200" i="133"/>
  <c r="K272" i="133"/>
  <c r="K344" i="133"/>
  <c r="K416" i="133"/>
  <c r="K496" i="133"/>
  <c r="K568" i="133"/>
  <c r="K640" i="133"/>
  <c r="K712" i="133"/>
  <c r="K784" i="133"/>
  <c r="K856" i="133"/>
  <c r="K928" i="133"/>
  <c r="K1008" i="133"/>
  <c r="K1080" i="133"/>
  <c r="K1152" i="133"/>
  <c r="K1224" i="133"/>
  <c r="K487" i="133"/>
  <c r="K797" i="133"/>
  <c r="K983" i="133"/>
  <c r="K724" i="133"/>
  <c r="K231" i="133"/>
  <c r="K1194" i="133"/>
  <c r="K474" i="133"/>
  <c r="K213" i="133"/>
  <c r="K357" i="133"/>
  <c r="K501" i="133"/>
  <c r="K645" i="133"/>
  <c r="K773" i="133"/>
  <c r="K901" i="133"/>
  <c r="K1029" i="133"/>
  <c r="K1157" i="133"/>
  <c r="K703" i="133"/>
  <c r="K831" i="133"/>
  <c r="K959" i="133"/>
  <c r="K1087" i="133"/>
  <c r="K1215" i="133"/>
  <c r="K180" i="133"/>
  <c r="K284" i="133"/>
  <c r="K388" i="133"/>
  <c r="K484" i="133"/>
  <c r="K596" i="133"/>
  <c r="K692" i="133"/>
  <c r="K796" i="133"/>
  <c r="K900" i="133"/>
  <c r="K996" i="133"/>
  <c r="K1108" i="133"/>
  <c r="K1204" i="133"/>
  <c r="K193" i="133"/>
  <c r="K297" i="133"/>
  <c r="K401" i="133"/>
  <c r="K497" i="133"/>
  <c r="K609" i="133"/>
  <c r="K705" i="133"/>
  <c r="K809" i="133"/>
  <c r="K913" i="133"/>
  <c r="K1009" i="133"/>
  <c r="K1121" i="133"/>
  <c r="K1217" i="133"/>
  <c r="K222" i="133"/>
  <c r="K318" i="133"/>
  <c r="K430" i="133"/>
  <c r="K526" i="133"/>
  <c r="K630" i="133"/>
  <c r="K734" i="133"/>
  <c r="K830" i="133"/>
  <c r="K942" i="133"/>
  <c r="K1038" i="133"/>
  <c r="K1142" i="133"/>
  <c r="K171" i="133"/>
  <c r="K275" i="133"/>
  <c r="K371" i="133"/>
  <c r="K483" i="133"/>
  <c r="K579" i="133"/>
  <c r="K683" i="133"/>
  <c r="K787" i="133"/>
  <c r="K883" i="133"/>
  <c r="K995" i="133"/>
  <c r="K1091" i="133"/>
  <c r="K1187" i="133"/>
  <c r="K208" i="133"/>
  <c r="K280" i="133"/>
  <c r="K352" i="133"/>
  <c r="K432" i="133"/>
  <c r="K504" i="133"/>
  <c r="K576" i="133"/>
  <c r="K648" i="133"/>
  <c r="K720" i="133"/>
  <c r="K792" i="133"/>
  <c r="K864" i="133"/>
  <c r="K944" i="133"/>
  <c r="K1016" i="133"/>
  <c r="K1088" i="133"/>
  <c r="K1160" i="133"/>
  <c r="K1232" i="133"/>
  <c r="K271" i="133"/>
  <c r="K546" i="133"/>
  <c r="K221" i="133"/>
  <c r="K365" i="133"/>
  <c r="K509" i="133"/>
  <c r="K653" i="133"/>
  <c r="K781" i="133"/>
  <c r="K909" i="133"/>
  <c r="K1037" i="133"/>
  <c r="K1165" i="133"/>
  <c r="K583" i="133"/>
  <c r="K711" i="133"/>
  <c r="K839" i="133"/>
  <c r="K967" i="133"/>
  <c r="K1095" i="133"/>
  <c r="K1223" i="133"/>
  <c r="K196" i="133"/>
  <c r="K292" i="133"/>
  <c r="K404" i="133"/>
  <c r="K500" i="133"/>
  <c r="K604" i="133"/>
  <c r="K708" i="133"/>
  <c r="K804" i="133"/>
  <c r="K916" i="133"/>
  <c r="K1012" i="133"/>
  <c r="K1116" i="133"/>
  <c r="K1220" i="133"/>
  <c r="K209" i="133"/>
  <c r="K305" i="133"/>
  <c r="K417" i="133"/>
  <c r="K513" i="133"/>
  <c r="K617" i="133"/>
  <c r="K721" i="133"/>
  <c r="K817" i="133"/>
  <c r="K929" i="133"/>
  <c r="K1025" i="133"/>
  <c r="K1129" i="133"/>
  <c r="K1233" i="133"/>
  <c r="K238" i="133"/>
  <c r="K334" i="133"/>
  <c r="K438" i="133"/>
  <c r="K542" i="133"/>
  <c r="K638" i="133"/>
  <c r="K750" i="133"/>
  <c r="K846" i="133"/>
  <c r="K950" i="133"/>
  <c r="K1054" i="133"/>
  <c r="K1150" i="133"/>
  <c r="K179" i="133"/>
  <c r="K291" i="133"/>
  <c r="K387" i="133"/>
  <c r="K491" i="133"/>
  <c r="K595" i="133"/>
  <c r="K691" i="133"/>
  <c r="K803" i="133"/>
  <c r="K899" i="133"/>
  <c r="K1003" i="133"/>
  <c r="K1107" i="133"/>
  <c r="K1195" i="133"/>
  <c r="K216" i="133"/>
  <c r="K288" i="133"/>
  <c r="K368" i="133"/>
  <c r="K440" i="133"/>
  <c r="K512" i="133"/>
  <c r="K584" i="133"/>
  <c r="K656" i="133"/>
  <c r="K728" i="133"/>
  <c r="K800" i="133"/>
  <c r="K880" i="133"/>
  <c r="K952" i="133"/>
  <c r="K1024" i="133"/>
  <c r="K1096" i="133"/>
  <c r="K1168" i="133"/>
  <c r="K778" i="133"/>
  <c r="K237" i="133"/>
  <c r="K533" i="133"/>
  <c r="K925" i="133"/>
  <c r="K1053" i="133"/>
  <c r="K599" i="133"/>
  <c r="K727" i="133"/>
  <c r="K855" i="133"/>
  <c r="K1111" i="133"/>
  <c r="K212" i="133"/>
  <c r="K412" i="133"/>
  <c r="K612" i="133"/>
  <c r="K924" i="133"/>
  <c r="K1124" i="133"/>
  <c r="K225" i="133"/>
  <c r="K425" i="133"/>
  <c r="K625" i="133"/>
  <c r="K833" i="133"/>
  <c r="K1041" i="133"/>
  <c r="K1137" i="133"/>
  <c r="K330" i="133"/>
  <c r="K565" i="133"/>
  <c r="K887" i="133"/>
  <c r="K532" i="133"/>
  <c r="K433" i="133"/>
  <c r="K246" i="133"/>
  <c r="K654" i="133"/>
  <c r="K1070" i="133"/>
  <c r="K403" i="133"/>
  <c r="K811" i="133"/>
  <c r="K1203" i="133"/>
  <c r="K224" i="133"/>
  <c r="K520" i="133"/>
  <c r="K816" i="133"/>
  <c r="K1104" i="133"/>
  <c r="K299" i="133"/>
  <c r="K152" i="133"/>
  <c r="K1032" i="133"/>
  <c r="K337" i="133"/>
  <c r="K566" i="133"/>
  <c r="K1131" i="133"/>
  <c r="K160" i="133"/>
  <c r="K456" i="133"/>
  <c r="K701" i="133"/>
  <c r="K1015" i="133"/>
  <c r="K628" i="133"/>
  <c r="K545" i="133"/>
  <c r="K254" i="133"/>
  <c r="K670" i="133"/>
  <c r="K1078" i="133"/>
  <c r="K419" i="133"/>
  <c r="K819" i="133"/>
  <c r="K1211" i="133"/>
  <c r="K240" i="133"/>
  <c r="K528" i="133"/>
  <c r="K824" i="133"/>
  <c r="K1112" i="133"/>
  <c r="K277" i="133"/>
  <c r="K233" i="133"/>
  <c r="K958" i="133"/>
  <c r="K448" i="133"/>
  <c r="K527" i="133"/>
  <c r="K829" i="133"/>
  <c r="K1143" i="133"/>
  <c r="K732" i="133"/>
  <c r="K641" i="133"/>
  <c r="K350" i="133"/>
  <c r="K758" i="133"/>
  <c r="K1166" i="133"/>
  <c r="K499" i="133"/>
  <c r="K915" i="133"/>
  <c r="K304" i="133"/>
  <c r="K592" i="133"/>
  <c r="K888" i="133"/>
  <c r="K1176" i="133"/>
  <c r="K631" i="133"/>
  <c r="K1057" i="133"/>
  <c r="K26" i="133"/>
  <c r="K707" i="133"/>
  <c r="K421" i="133"/>
  <c r="K759" i="133"/>
  <c r="K1153" i="133"/>
  <c r="K158" i="133"/>
  <c r="K974" i="133"/>
  <c r="K723" i="133"/>
  <c r="K786" i="133"/>
  <c r="K957" i="133"/>
  <c r="K836" i="133"/>
  <c r="K745" i="133"/>
  <c r="K366" i="133"/>
  <c r="K766" i="133"/>
  <c r="K1182" i="133"/>
  <c r="K515" i="133"/>
  <c r="K931" i="133"/>
  <c r="K312" i="133"/>
  <c r="K600" i="133"/>
  <c r="K896" i="133"/>
  <c r="K1184" i="133"/>
  <c r="K558" i="133"/>
  <c r="K752" i="133"/>
  <c r="K1085" i="133"/>
  <c r="K932" i="133"/>
  <c r="K849" i="133"/>
  <c r="K446" i="133"/>
  <c r="K862" i="133"/>
  <c r="K195" i="133"/>
  <c r="K611" i="133"/>
  <c r="K1011" i="133"/>
  <c r="K376" i="133"/>
  <c r="K664" i="133"/>
  <c r="K960" i="133"/>
  <c r="K1123" i="133"/>
  <c r="K736" i="133"/>
  <c r="K1040" i="133"/>
  <c r="K1213" i="133"/>
  <c r="K220" i="133"/>
  <c r="K1044" i="133"/>
  <c r="K945" i="133"/>
  <c r="K462" i="133"/>
  <c r="K878" i="133"/>
  <c r="K211" i="133"/>
  <c r="K619" i="133"/>
  <c r="K1027" i="133"/>
  <c r="K384" i="133"/>
  <c r="K672" i="133"/>
  <c r="K968" i="133"/>
  <c r="K324" i="133"/>
  <c r="K1140" i="133"/>
  <c r="K420" i="133"/>
  <c r="K307" i="133"/>
  <c r="A12" i="132"/>
  <c r="E27" i="133"/>
  <c r="G26" i="133"/>
  <c r="J29" i="134"/>
  <c r="A11" i="135"/>
  <c r="J29" i="131"/>
  <c r="D38" i="145" l="1"/>
  <c r="E38" i="145" s="1"/>
  <c r="F38" i="145" s="1"/>
  <c r="B17" i="147"/>
  <c r="A18" i="147"/>
  <c r="C17" i="147"/>
  <c r="H37" i="145"/>
  <c r="A13" i="132"/>
  <c r="K31" i="134"/>
  <c r="K36" i="134"/>
  <c r="J35" i="134" s="1"/>
  <c r="G27" i="133"/>
  <c r="F27" i="133"/>
  <c r="A12" i="135"/>
  <c r="K31" i="131"/>
  <c r="K36" i="131"/>
  <c r="J35" i="131" s="1"/>
  <c r="G26" i="130"/>
  <c r="D39" i="145" l="1"/>
  <c r="E39" i="145" s="1"/>
  <c r="F39" i="145" s="1"/>
  <c r="A19" i="147"/>
  <c r="C18" i="147"/>
  <c r="B18" i="147"/>
  <c r="H38" i="145"/>
  <c r="K25" i="130"/>
  <c r="A14" i="132"/>
  <c r="D28" i="133"/>
  <c r="H27" i="133"/>
  <c r="G28" i="133"/>
  <c r="A13" i="135"/>
  <c r="H26" i="130"/>
  <c r="G27" i="130"/>
  <c r="D26" i="130"/>
  <c r="D40" i="145" l="1"/>
  <c r="E40" i="145" s="1"/>
  <c r="F40" i="145" s="1"/>
  <c r="C19" i="147"/>
  <c r="B19" i="147"/>
  <c r="A20" i="147"/>
  <c r="H39" i="145"/>
  <c r="C14" i="132"/>
  <c r="B14" i="132"/>
  <c r="G28" i="130"/>
  <c r="I26" i="130"/>
  <c r="I27" i="133"/>
  <c r="K27" i="133"/>
  <c r="A15" i="132"/>
  <c r="G29" i="133"/>
  <c r="G30" i="133" s="1"/>
  <c r="H28" i="133"/>
  <c r="E28" i="133"/>
  <c r="A14" i="135"/>
  <c r="E26" i="130"/>
  <c r="F26" i="130" s="1"/>
  <c r="H27" i="130"/>
  <c r="D41" i="145" l="1"/>
  <c r="E41" i="145" s="1"/>
  <c r="F41" i="145" s="1"/>
  <c r="A21" i="147"/>
  <c r="C20" i="147"/>
  <c r="B20" i="147"/>
  <c r="H40" i="145"/>
  <c r="C14" i="135"/>
  <c r="B14" i="135"/>
  <c r="B15" i="132"/>
  <c r="C15" i="132"/>
  <c r="G29" i="130"/>
  <c r="I28" i="133"/>
  <c r="I27" i="130"/>
  <c r="A16" i="132"/>
  <c r="H28" i="130"/>
  <c r="F28" i="133"/>
  <c r="K28" i="133" s="1"/>
  <c r="H29" i="133"/>
  <c r="G31" i="133"/>
  <c r="A15" i="135"/>
  <c r="K26" i="130"/>
  <c r="D42" i="145" l="1"/>
  <c r="A22" i="147"/>
  <c r="C21" i="147"/>
  <c r="B21" i="147"/>
  <c r="H41" i="145"/>
  <c r="C15" i="135"/>
  <c r="B15" i="135"/>
  <c r="G30" i="130"/>
  <c r="B16" i="132"/>
  <c r="C16" i="132"/>
  <c r="I29" i="133"/>
  <c r="I28" i="130"/>
  <c r="A17" i="132"/>
  <c r="H29" i="130"/>
  <c r="G32" i="133"/>
  <c r="H30" i="133"/>
  <c r="D29" i="133"/>
  <c r="A16" i="135"/>
  <c r="D27" i="130"/>
  <c r="A23" i="147" l="1"/>
  <c r="C22" i="147"/>
  <c r="B22" i="147"/>
  <c r="E42" i="145"/>
  <c r="H42" i="145"/>
  <c r="C16" i="135"/>
  <c r="B16" i="135"/>
  <c r="B17" i="132"/>
  <c r="C17" i="132"/>
  <c r="G31" i="130"/>
  <c r="I29" i="130"/>
  <c r="H30" i="130"/>
  <c r="A18" i="132"/>
  <c r="I30" i="133"/>
  <c r="H31" i="133"/>
  <c r="E29" i="133"/>
  <c r="G33" i="133"/>
  <c r="A17" i="135"/>
  <c r="E27" i="130"/>
  <c r="F42" i="145" l="1"/>
  <c r="A24" i="147"/>
  <c r="C23" i="147"/>
  <c r="B23" i="147"/>
  <c r="H43" i="145"/>
  <c r="B17" i="135"/>
  <c r="C17" i="135"/>
  <c r="B18" i="132"/>
  <c r="C18" i="132"/>
  <c r="G32" i="130"/>
  <c r="I31" i="133"/>
  <c r="I30" i="130"/>
  <c r="H31" i="130"/>
  <c r="A19" i="132"/>
  <c r="H32" i="133"/>
  <c r="G34" i="133"/>
  <c r="F29" i="133"/>
  <c r="K29" i="133" s="1"/>
  <c r="A18" i="135"/>
  <c r="F27" i="130"/>
  <c r="K27" i="130" s="1"/>
  <c r="H44" i="145" l="1"/>
  <c r="C24" i="147"/>
  <c r="B24" i="147"/>
  <c r="A25" i="147"/>
  <c r="D43" i="145"/>
  <c r="B18" i="135"/>
  <c r="C18" i="135"/>
  <c r="B19" i="132"/>
  <c r="C19" i="132"/>
  <c r="G33" i="130"/>
  <c r="H32" i="130"/>
  <c r="I32" i="130" s="1"/>
  <c r="I32" i="133"/>
  <c r="I31" i="130"/>
  <c r="A20" i="132"/>
  <c r="H33" i="133"/>
  <c r="G35" i="133"/>
  <c r="D30" i="133"/>
  <c r="A19" i="135"/>
  <c r="D28" i="130"/>
  <c r="A26" i="147" l="1"/>
  <c r="C25" i="147"/>
  <c r="B25" i="147"/>
  <c r="E43" i="145"/>
  <c r="H45" i="145"/>
  <c r="C19" i="135"/>
  <c r="B19" i="135"/>
  <c r="G34" i="130"/>
  <c r="G35" i="130" s="1"/>
  <c r="H33" i="130"/>
  <c r="I33" i="130" s="1"/>
  <c r="B20" i="132"/>
  <c r="C20" i="132"/>
  <c r="I33" i="133"/>
  <c r="A21" i="132"/>
  <c r="H34" i="133"/>
  <c r="G36" i="133"/>
  <c r="E30" i="133"/>
  <c r="A20" i="135"/>
  <c r="E28" i="130"/>
  <c r="H46" i="145" l="1"/>
  <c r="F43" i="145"/>
  <c r="A27" i="147"/>
  <c r="C26" i="147"/>
  <c r="B26" i="147"/>
  <c r="C20" i="135"/>
  <c r="B20" i="135"/>
  <c r="G36" i="130"/>
  <c r="G37" i="130" s="1"/>
  <c r="B21" i="132"/>
  <c r="C21" i="132"/>
  <c r="H34" i="130"/>
  <c r="I34" i="130" s="1"/>
  <c r="I34" i="133"/>
  <c r="A22" i="132"/>
  <c r="H35" i="133"/>
  <c r="F30" i="133"/>
  <c r="K30" i="133" s="1"/>
  <c r="G37" i="133"/>
  <c r="A21" i="135"/>
  <c r="F28" i="130"/>
  <c r="K28" i="130" s="1"/>
  <c r="G38" i="130" l="1"/>
  <c r="W31" i="130" s="1"/>
  <c r="I20" i="160" s="1"/>
  <c r="B27" i="147"/>
  <c r="A28" i="147"/>
  <c r="C27" i="147"/>
  <c r="D44" i="145"/>
  <c r="H47" i="145"/>
  <c r="B21" i="135"/>
  <c r="C21" i="135"/>
  <c r="H35" i="130"/>
  <c r="I35" i="130" s="1"/>
  <c r="C22" i="132"/>
  <c r="B22" i="132"/>
  <c r="I35" i="133"/>
  <c r="A23" i="132"/>
  <c r="H36" i="133"/>
  <c r="G38" i="133"/>
  <c r="D31" i="133"/>
  <c r="A22" i="135"/>
  <c r="D29" i="130"/>
  <c r="G39" i="130" l="1"/>
  <c r="G40" i="130" s="1"/>
  <c r="G41" i="130" s="1"/>
  <c r="C19" i="167"/>
  <c r="C24" i="167" s="1"/>
  <c r="I24" i="163"/>
  <c r="U35" i="133"/>
  <c r="D17" i="163"/>
  <c r="H36" i="130"/>
  <c r="E44" i="145"/>
  <c r="A29" i="147"/>
  <c r="C28" i="147"/>
  <c r="B28" i="147"/>
  <c r="C22" i="135"/>
  <c r="B22" i="135"/>
  <c r="C23" i="132"/>
  <c r="B23" i="132"/>
  <c r="I36" i="133"/>
  <c r="A24" i="132"/>
  <c r="H37" i="133"/>
  <c r="G39" i="133"/>
  <c r="E31" i="133"/>
  <c r="A23" i="135"/>
  <c r="E29" i="130"/>
  <c r="G42" i="130" l="1"/>
  <c r="G43" i="130" s="1"/>
  <c r="C20" i="167"/>
  <c r="C23" i="167" s="1"/>
  <c r="C25" i="167" s="1"/>
  <c r="I25" i="163"/>
  <c r="I36" i="130"/>
  <c r="W41" i="130"/>
  <c r="I24" i="160"/>
  <c r="K21" i="131"/>
  <c r="J18" i="131" s="1"/>
  <c r="E30" i="167"/>
  <c r="J18" i="164"/>
  <c r="K21" i="164"/>
  <c r="H37" i="130"/>
  <c r="J76" i="164"/>
  <c r="L20" i="163"/>
  <c r="F31" i="167"/>
  <c r="U36" i="133"/>
  <c r="U37" i="133" s="1"/>
  <c r="D18" i="163"/>
  <c r="F44" i="145"/>
  <c r="A30" i="147"/>
  <c r="C29" i="147"/>
  <c r="B29" i="147"/>
  <c r="C23" i="135"/>
  <c r="B23" i="135"/>
  <c r="C24" i="132"/>
  <c r="B24" i="132"/>
  <c r="I37" i="133"/>
  <c r="H38" i="133"/>
  <c r="A25" i="132"/>
  <c r="F31" i="133"/>
  <c r="K31" i="133" s="1"/>
  <c r="G40" i="133"/>
  <c r="A24" i="135"/>
  <c r="I37" i="130"/>
  <c r="H38" i="130"/>
  <c r="C41" i="168" s="1"/>
  <c r="F29" i="130"/>
  <c r="K29" i="130" s="1"/>
  <c r="W42" i="130" l="1"/>
  <c r="I25" i="160"/>
  <c r="W35" i="130"/>
  <c r="D17" i="160"/>
  <c r="A31" i="147"/>
  <c r="C30" i="147"/>
  <c r="B30" i="147"/>
  <c r="D45" i="145"/>
  <c r="B24" i="135"/>
  <c r="C24" i="135"/>
  <c r="B25" i="132"/>
  <c r="C25" i="132"/>
  <c r="I38" i="133"/>
  <c r="H39" i="133"/>
  <c r="H40" i="133" s="1"/>
  <c r="A26" i="132"/>
  <c r="G41" i="133"/>
  <c r="D32" i="133"/>
  <c r="A25" i="135"/>
  <c r="G44" i="130"/>
  <c r="D30" i="130"/>
  <c r="I38" i="130"/>
  <c r="C33" i="168" s="1"/>
  <c r="H39" i="130"/>
  <c r="D18" i="160" l="1"/>
  <c r="W36" i="130"/>
  <c r="E45" i="145"/>
  <c r="A32" i="147"/>
  <c r="C31" i="147"/>
  <c r="B31" i="147"/>
  <c r="B25" i="135"/>
  <c r="C25" i="135"/>
  <c r="B26" i="132"/>
  <c r="C26" i="132"/>
  <c r="I40" i="133"/>
  <c r="I39" i="133"/>
  <c r="A27" i="132"/>
  <c r="E32" i="133"/>
  <c r="H41" i="133"/>
  <c r="G42" i="133"/>
  <c r="A26" i="135"/>
  <c r="G45" i="130"/>
  <c r="I39" i="130"/>
  <c r="H40" i="130"/>
  <c r="E30" i="130"/>
  <c r="C32" i="147" l="1"/>
  <c r="B32" i="147"/>
  <c r="F45" i="145"/>
  <c r="B26" i="135"/>
  <c r="C26" i="135"/>
  <c r="B27" i="132"/>
  <c r="C27" i="132"/>
  <c r="I41" i="133"/>
  <c r="A28" i="132"/>
  <c r="H42" i="133"/>
  <c r="G43" i="133"/>
  <c r="F32" i="133"/>
  <c r="K32" i="133" s="1"/>
  <c r="A27" i="135"/>
  <c r="G46" i="130"/>
  <c r="F30" i="130"/>
  <c r="K30" i="130" s="1"/>
  <c r="I40" i="130"/>
  <c r="H41" i="130"/>
  <c r="D46" i="145" l="1"/>
  <c r="C27" i="135"/>
  <c r="B27" i="135"/>
  <c r="C28" i="132"/>
  <c r="B28" i="132"/>
  <c r="I42" i="133"/>
  <c r="A29" i="132"/>
  <c r="D33" i="133"/>
  <c r="H43" i="133"/>
  <c r="G44" i="133"/>
  <c r="A28" i="135"/>
  <c r="I41" i="130"/>
  <c r="H42" i="130"/>
  <c r="G47" i="130"/>
  <c r="D31" i="130"/>
  <c r="E46" i="145" l="1"/>
  <c r="C28" i="135"/>
  <c r="B28" i="135"/>
  <c r="B29" i="132"/>
  <c r="C29" i="132"/>
  <c r="I43" i="133"/>
  <c r="A30" i="132"/>
  <c r="H44" i="133"/>
  <c r="G45" i="133"/>
  <c r="E33" i="133"/>
  <c r="A29" i="135"/>
  <c r="G48" i="130"/>
  <c r="I42" i="130"/>
  <c r="H43" i="130"/>
  <c r="E31" i="130"/>
  <c r="F46" i="145" l="1"/>
  <c r="B29" i="135"/>
  <c r="C29" i="135"/>
  <c r="C30" i="132"/>
  <c r="B30" i="132"/>
  <c r="I44" i="133"/>
  <c r="A31" i="132"/>
  <c r="F33" i="133"/>
  <c r="K33" i="133" s="1"/>
  <c r="H45" i="133"/>
  <c r="G46" i="133"/>
  <c r="A30" i="135"/>
  <c r="I43" i="130"/>
  <c r="H44" i="130"/>
  <c r="G49" i="130"/>
  <c r="F31" i="130"/>
  <c r="K31" i="130" s="1"/>
  <c r="D47" i="145" l="1"/>
  <c r="B30" i="135"/>
  <c r="C30" i="135"/>
  <c r="B31" i="132"/>
  <c r="C31" i="132"/>
  <c r="I45" i="133"/>
  <c r="A32" i="132"/>
  <c r="H46" i="133"/>
  <c r="G47" i="133"/>
  <c r="D34" i="133"/>
  <c r="A31" i="135"/>
  <c r="D32" i="130"/>
  <c r="G50" i="130"/>
  <c r="I44" i="130"/>
  <c r="H45" i="130"/>
  <c r="E47" i="145" l="1"/>
  <c r="C31" i="135"/>
  <c r="B31" i="135"/>
  <c r="C32" i="132"/>
  <c r="B32" i="132"/>
  <c r="I46" i="133"/>
  <c r="H47" i="133"/>
  <c r="G48" i="133"/>
  <c r="E34" i="133"/>
  <c r="A32" i="135"/>
  <c r="G51" i="130"/>
  <c r="I45" i="130"/>
  <c r="H46" i="130"/>
  <c r="E32" i="130"/>
  <c r="F47" i="145" l="1"/>
  <c r="B32" i="135"/>
  <c r="C32" i="135"/>
  <c r="I47" i="133"/>
  <c r="H48" i="133"/>
  <c r="G49" i="133"/>
  <c r="F34" i="133"/>
  <c r="K34" i="133" s="1"/>
  <c r="F32" i="130"/>
  <c r="K32" i="130" s="1"/>
  <c r="I46" i="130"/>
  <c r="H47" i="130"/>
  <c r="G52" i="130"/>
  <c r="D48" i="145" l="1"/>
  <c r="I48" i="133"/>
  <c r="D35" i="133"/>
  <c r="H49" i="133"/>
  <c r="G50" i="133"/>
  <c r="I47" i="130"/>
  <c r="H48" i="130"/>
  <c r="G53" i="130"/>
  <c r="D33" i="130"/>
  <c r="E48" i="145" l="1"/>
  <c r="I49" i="133"/>
  <c r="H50" i="133"/>
  <c r="G51" i="133"/>
  <c r="E35" i="133"/>
  <c r="E33" i="130"/>
  <c r="I48" i="130"/>
  <c r="H49" i="130"/>
  <c r="G54" i="130"/>
  <c r="F48" i="145" l="1"/>
  <c r="I50" i="133"/>
  <c r="F35" i="133"/>
  <c r="K35" i="133" s="1"/>
  <c r="H51" i="133"/>
  <c r="G52" i="133"/>
  <c r="G55" i="130"/>
  <c r="F33" i="130"/>
  <c r="K33" i="130" s="1"/>
  <c r="I49" i="130"/>
  <c r="H50" i="130"/>
  <c r="D49" i="145" l="1"/>
  <c r="I51" i="133"/>
  <c r="H52" i="133"/>
  <c r="G53" i="133"/>
  <c r="D36" i="133"/>
  <c r="D34" i="130"/>
  <c r="I50" i="130"/>
  <c r="H51" i="130"/>
  <c r="G56" i="130"/>
  <c r="E49" i="145" l="1"/>
  <c r="I52" i="133"/>
  <c r="E36" i="133"/>
  <c r="H53" i="133"/>
  <c r="G54" i="133"/>
  <c r="G57" i="130"/>
  <c r="I51" i="130"/>
  <c r="H52" i="130"/>
  <c r="E34" i="130"/>
  <c r="F49" i="145" l="1"/>
  <c r="I53" i="133"/>
  <c r="H54" i="133"/>
  <c r="G55" i="133"/>
  <c r="F36" i="133"/>
  <c r="F34" i="130"/>
  <c r="K34" i="130" s="1"/>
  <c r="I52" i="130"/>
  <c r="H53" i="130"/>
  <c r="G58" i="130"/>
  <c r="C18" i="167" l="1"/>
  <c r="I23" i="163"/>
  <c r="K22" i="164" s="1"/>
  <c r="E29" i="167"/>
  <c r="D16" i="163"/>
  <c r="D50" i="145"/>
  <c r="K36" i="133"/>
  <c r="I54" i="133"/>
  <c r="D37" i="133"/>
  <c r="H55" i="133"/>
  <c r="G56" i="133"/>
  <c r="G59" i="130"/>
  <c r="I53" i="130"/>
  <c r="H54" i="130"/>
  <c r="D35" i="130"/>
  <c r="K23" i="164" l="1"/>
  <c r="K24" i="164"/>
  <c r="J19" i="164"/>
  <c r="J20" i="164"/>
  <c r="E33" i="167"/>
  <c r="F32" i="167"/>
  <c r="F33" i="167" s="1"/>
  <c r="E50" i="145"/>
  <c r="I55" i="133"/>
  <c r="H56" i="133"/>
  <c r="G57" i="133"/>
  <c r="E37" i="133"/>
  <c r="E35" i="130"/>
  <c r="I54" i="130"/>
  <c r="H55" i="130"/>
  <c r="G60" i="130"/>
  <c r="F50" i="145" l="1"/>
  <c r="I56" i="133"/>
  <c r="F37" i="133"/>
  <c r="K37" i="133" s="1"/>
  <c r="H57" i="133"/>
  <c r="G58" i="133"/>
  <c r="G61" i="130"/>
  <c r="I55" i="130"/>
  <c r="H56" i="130"/>
  <c r="F35" i="130"/>
  <c r="K35" i="130" s="1"/>
  <c r="D51" i="145" l="1"/>
  <c r="I57" i="133"/>
  <c r="H58" i="133"/>
  <c r="G59" i="133"/>
  <c r="D38" i="133"/>
  <c r="G62" i="130"/>
  <c r="G63" i="130" s="1"/>
  <c r="D36" i="130"/>
  <c r="I56" i="130"/>
  <c r="H57" i="130"/>
  <c r="G64" i="130" l="1"/>
  <c r="E51" i="145"/>
  <c r="I58" i="133"/>
  <c r="E38" i="133"/>
  <c r="H59" i="133"/>
  <c r="G60" i="133"/>
  <c r="I57" i="130"/>
  <c r="H58" i="130"/>
  <c r="E36" i="130"/>
  <c r="F51" i="145" l="1"/>
  <c r="I59" i="133"/>
  <c r="F38" i="133"/>
  <c r="K38" i="133" s="1"/>
  <c r="H60" i="133"/>
  <c r="G61" i="133"/>
  <c r="F36" i="130"/>
  <c r="I58" i="130"/>
  <c r="H59" i="130"/>
  <c r="K36" i="130" l="1"/>
  <c r="W40" i="130"/>
  <c r="I23" i="160"/>
  <c r="K22" i="161" s="1"/>
  <c r="K22" i="131"/>
  <c r="D52" i="145"/>
  <c r="I60" i="133"/>
  <c r="H61" i="133"/>
  <c r="G62" i="133"/>
  <c r="D39" i="133"/>
  <c r="I59" i="130"/>
  <c r="H60" i="130"/>
  <c r="D37" i="130"/>
  <c r="G65" i="130"/>
  <c r="K23" i="131" l="1"/>
  <c r="J19" i="131"/>
  <c r="K24" i="131"/>
  <c r="J20" i="131"/>
  <c r="E52" i="145"/>
  <c r="E37" i="130"/>
  <c r="I61" i="133"/>
  <c r="E39" i="133"/>
  <c r="H62" i="133"/>
  <c r="G63" i="133"/>
  <c r="G66" i="130"/>
  <c r="I60" i="130"/>
  <c r="H61" i="130"/>
  <c r="F37" i="130" l="1"/>
  <c r="K37" i="130" s="1"/>
  <c r="F52" i="145"/>
  <c r="I62" i="133"/>
  <c r="F39" i="133"/>
  <c r="K39" i="133" s="1"/>
  <c r="H63" i="133"/>
  <c r="G64" i="133"/>
  <c r="I61" i="130"/>
  <c r="H62" i="130"/>
  <c r="H63" i="130" s="1"/>
  <c r="G67" i="130"/>
  <c r="D38" i="130" l="1"/>
  <c r="W29" i="130" s="1"/>
  <c r="I63" i="130"/>
  <c r="H64" i="130"/>
  <c r="E38" i="130"/>
  <c r="W30" i="130" s="1"/>
  <c r="I18" i="160"/>
  <c r="J52" i="161" s="1"/>
  <c r="G68" i="130"/>
  <c r="D53" i="145"/>
  <c r="I63" i="133"/>
  <c r="H64" i="133"/>
  <c r="G65" i="133"/>
  <c r="D40" i="133"/>
  <c r="I62" i="130"/>
  <c r="I64" i="130" l="1"/>
  <c r="F38" i="130"/>
  <c r="I19" i="160"/>
  <c r="J51" i="161" s="1"/>
  <c r="G69" i="130"/>
  <c r="E53" i="145"/>
  <c r="I64" i="133"/>
  <c r="E40" i="133"/>
  <c r="H65" i="133"/>
  <c r="G66" i="133"/>
  <c r="K53" i="161" l="1"/>
  <c r="K58" i="161"/>
  <c r="J57" i="161" s="1"/>
  <c r="K38" i="130"/>
  <c r="D16" i="160"/>
  <c r="W34" i="130"/>
  <c r="D39" i="130"/>
  <c r="G70" i="130"/>
  <c r="F53" i="145"/>
  <c r="I65" i="133"/>
  <c r="H66" i="133"/>
  <c r="G67" i="133"/>
  <c r="F40" i="133"/>
  <c r="K40" i="133" s="1"/>
  <c r="H65" i="130"/>
  <c r="C25" i="168" l="1"/>
  <c r="C26" i="168" s="1"/>
  <c r="C34" i="168" s="1"/>
  <c r="C35" i="168" s="1"/>
  <c r="D20" i="160"/>
  <c r="E39" i="130"/>
  <c r="G71" i="130"/>
  <c r="D54" i="145"/>
  <c r="I66" i="133"/>
  <c r="D41" i="133"/>
  <c r="H67" i="133"/>
  <c r="G68" i="133"/>
  <c r="I65" i="130"/>
  <c r="H66" i="130"/>
  <c r="H67" i="130" s="1"/>
  <c r="C42" i="168" l="1"/>
  <c r="C43" i="168" s="1"/>
  <c r="F39" i="130"/>
  <c r="I67" i="130"/>
  <c r="H68" i="130"/>
  <c r="G72" i="130"/>
  <c r="E54" i="145"/>
  <c r="I66" i="130"/>
  <c r="I67" i="133"/>
  <c r="H68" i="133"/>
  <c r="G69" i="133"/>
  <c r="E41" i="133"/>
  <c r="D40" i="130" l="1"/>
  <c r="K39" i="130"/>
  <c r="G73" i="130"/>
  <c r="I68" i="130"/>
  <c r="H69" i="130"/>
  <c r="F54" i="145"/>
  <c r="I68" i="133"/>
  <c r="H69" i="133"/>
  <c r="G70" i="133"/>
  <c r="F41" i="133"/>
  <c r="K41" i="133" s="1"/>
  <c r="E40" i="130" l="1"/>
  <c r="I69" i="130"/>
  <c r="H70" i="130"/>
  <c r="G74" i="130"/>
  <c r="D55" i="145"/>
  <c r="I69" i="133"/>
  <c r="H70" i="133"/>
  <c r="G71" i="133"/>
  <c r="D42" i="133"/>
  <c r="F40" i="130" l="1"/>
  <c r="G75" i="130"/>
  <c r="I70" i="130"/>
  <c r="H71" i="130"/>
  <c r="E55" i="145"/>
  <c r="E42" i="133"/>
  <c r="I70" i="133"/>
  <c r="H71" i="133"/>
  <c r="G72" i="133"/>
  <c r="K40" i="130" l="1"/>
  <c r="D41" i="130"/>
  <c r="I71" i="130"/>
  <c r="H72" i="130"/>
  <c r="G76" i="130"/>
  <c r="F55" i="145"/>
  <c r="I71" i="133"/>
  <c r="F42" i="133"/>
  <c r="H72" i="133"/>
  <c r="G73" i="133"/>
  <c r="E41" i="130" l="1"/>
  <c r="I72" i="130"/>
  <c r="H73" i="130"/>
  <c r="G77" i="130"/>
  <c r="D56" i="145"/>
  <c r="I72" i="133"/>
  <c r="K42" i="133"/>
  <c r="D43" i="133"/>
  <c r="H73" i="133"/>
  <c r="G74" i="133"/>
  <c r="F41" i="130" l="1"/>
  <c r="G78" i="130"/>
  <c r="I73" i="130"/>
  <c r="H74" i="130"/>
  <c r="E56" i="145"/>
  <c r="E43" i="133"/>
  <c r="I73" i="133"/>
  <c r="H74" i="133"/>
  <c r="G75" i="133"/>
  <c r="K41" i="130" l="1"/>
  <c r="D42" i="130"/>
  <c r="I74" i="130"/>
  <c r="H75" i="130"/>
  <c r="G79" i="130"/>
  <c r="F56" i="145"/>
  <c r="I74" i="133"/>
  <c r="F43" i="133"/>
  <c r="H75" i="133"/>
  <c r="G76" i="133"/>
  <c r="E42" i="130" l="1"/>
  <c r="G80" i="130"/>
  <c r="I75" i="130"/>
  <c r="H76" i="130"/>
  <c r="D57" i="145"/>
  <c r="I75" i="133"/>
  <c r="K43" i="133"/>
  <c r="D44" i="133"/>
  <c r="H76" i="133"/>
  <c r="G77" i="133"/>
  <c r="F42" i="130" l="1"/>
  <c r="I76" i="130"/>
  <c r="H77" i="130"/>
  <c r="G81" i="130"/>
  <c r="E57" i="145"/>
  <c r="I76" i="133"/>
  <c r="E44" i="133"/>
  <c r="H77" i="133"/>
  <c r="G78" i="133"/>
  <c r="K42" i="130" l="1"/>
  <c r="D43" i="130"/>
  <c r="G82" i="130"/>
  <c r="I77" i="130"/>
  <c r="H78" i="130"/>
  <c r="F57" i="145"/>
  <c r="I77" i="133"/>
  <c r="F44" i="133"/>
  <c r="H78" i="133"/>
  <c r="G79" i="133"/>
  <c r="E43" i="130" l="1"/>
  <c r="I78" i="130"/>
  <c r="H79" i="130"/>
  <c r="G83" i="130"/>
  <c r="D58" i="145"/>
  <c r="E58" i="145" s="1"/>
  <c r="F58" i="145" s="1"/>
  <c r="I78" i="133"/>
  <c r="K44" i="133"/>
  <c r="D45" i="133"/>
  <c r="H79" i="133"/>
  <c r="G80" i="133"/>
  <c r="F43" i="130" l="1"/>
  <c r="G84" i="130"/>
  <c r="I79" i="130"/>
  <c r="H80" i="130"/>
  <c r="D59" i="145"/>
  <c r="E59" i="145" s="1"/>
  <c r="F59" i="145" s="1"/>
  <c r="I79" i="133"/>
  <c r="E45" i="133"/>
  <c r="H80" i="133"/>
  <c r="G81" i="133"/>
  <c r="K43" i="130" l="1"/>
  <c r="D44" i="130"/>
  <c r="I80" i="130"/>
  <c r="H81" i="130"/>
  <c r="G85" i="130"/>
  <c r="D60" i="145"/>
  <c r="E60" i="145" s="1"/>
  <c r="F60" i="145" s="1"/>
  <c r="I80" i="133"/>
  <c r="F45" i="133"/>
  <c r="H81" i="133"/>
  <c r="G82" i="133"/>
  <c r="E44" i="130" l="1"/>
  <c r="G86" i="130"/>
  <c r="I81" i="130"/>
  <c r="H82" i="130"/>
  <c r="D61" i="145"/>
  <c r="E61" i="145" s="1"/>
  <c r="F61" i="145" s="1"/>
  <c r="K45" i="133"/>
  <c r="D46" i="133"/>
  <c r="I81" i="133"/>
  <c r="H82" i="133"/>
  <c r="G83" i="133"/>
  <c r="F44" i="130" l="1"/>
  <c r="I82" i="130"/>
  <c r="H83" i="130"/>
  <c r="G87" i="130"/>
  <c r="D62" i="145"/>
  <c r="E62" i="145" s="1"/>
  <c r="F62" i="145" s="1"/>
  <c r="I82" i="133"/>
  <c r="E46" i="133"/>
  <c r="H83" i="133"/>
  <c r="G84" i="133"/>
  <c r="K44" i="130" l="1"/>
  <c r="D45" i="130"/>
  <c r="I83" i="130"/>
  <c r="H84" i="130"/>
  <c r="G88" i="130"/>
  <c r="D63" i="145"/>
  <c r="E63" i="145" s="1"/>
  <c r="F63" i="145" s="1"/>
  <c r="I83" i="133"/>
  <c r="F46" i="133"/>
  <c r="H84" i="133"/>
  <c r="G85" i="133"/>
  <c r="S9" i="130"/>
  <c r="E45" i="130" l="1"/>
  <c r="G89" i="130"/>
  <c r="I84" i="130"/>
  <c r="H85" i="130"/>
  <c r="D64" i="145"/>
  <c r="E64" i="145" s="1"/>
  <c r="F64" i="145" s="1"/>
  <c r="I84" i="133"/>
  <c r="K46" i="133"/>
  <c r="D47" i="133"/>
  <c r="H85" i="133"/>
  <c r="G86" i="133"/>
  <c r="F45" i="130" l="1"/>
  <c r="I85" i="130"/>
  <c r="H86" i="130"/>
  <c r="G90" i="130"/>
  <c r="D65" i="145"/>
  <c r="E65" i="145" s="1"/>
  <c r="F65" i="145" s="1"/>
  <c r="I85" i="133"/>
  <c r="E47" i="133"/>
  <c r="H86" i="133"/>
  <c r="G87" i="133"/>
  <c r="K45" i="130" l="1"/>
  <c r="D46" i="130"/>
  <c r="G91" i="130"/>
  <c r="I86" i="130"/>
  <c r="H87" i="130"/>
  <c r="D66" i="145"/>
  <c r="I86" i="133"/>
  <c r="F47" i="133"/>
  <c r="H87" i="133"/>
  <c r="G88" i="133"/>
  <c r="E46" i="130" l="1"/>
  <c r="I87" i="130"/>
  <c r="H88" i="130"/>
  <c r="G92" i="130"/>
  <c r="E66" i="145"/>
  <c r="I87" i="133"/>
  <c r="K47" i="133"/>
  <c r="D48" i="133"/>
  <c r="H88" i="133"/>
  <c r="G89" i="133"/>
  <c r="R6" i="133"/>
  <c r="F46" i="130" l="1"/>
  <c r="I88" i="130"/>
  <c r="H89" i="130"/>
  <c r="G93" i="130"/>
  <c r="F66" i="145"/>
  <c r="E48" i="133"/>
  <c r="I88" i="133"/>
  <c r="H89" i="133"/>
  <c r="G90" i="133"/>
  <c r="R5" i="133"/>
  <c r="K46" i="130" l="1"/>
  <c r="D47" i="130"/>
  <c r="I89" i="130"/>
  <c r="H90" i="130"/>
  <c r="G94" i="130"/>
  <c r="D67" i="145"/>
  <c r="S8" i="133"/>
  <c r="F48" i="133"/>
  <c r="I89" i="133"/>
  <c r="H90" i="133"/>
  <c r="G91" i="133"/>
  <c r="E47" i="130" l="1"/>
  <c r="G95" i="130"/>
  <c r="I90" i="130"/>
  <c r="H91" i="130"/>
  <c r="E67" i="145"/>
  <c r="K48" i="133"/>
  <c r="D49" i="133"/>
  <c r="I90" i="133"/>
  <c r="H91" i="133"/>
  <c r="G92" i="133"/>
  <c r="F47" i="130" l="1"/>
  <c r="I91" i="130"/>
  <c r="H92" i="130"/>
  <c r="G96" i="130"/>
  <c r="F67" i="145"/>
  <c r="E49" i="133"/>
  <c r="I91" i="133"/>
  <c r="H92" i="133"/>
  <c r="G93" i="133"/>
  <c r="K47" i="130" l="1"/>
  <c r="D48" i="130"/>
  <c r="G97" i="130"/>
  <c r="I92" i="130"/>
  <c r="H93" i="130"/>
  <c r="D68" i="145"/>
  <c r="F49" i="133"/>
  <c r="I92" i="133"/>
  <c r="J52" i="131"/>
  <c r="H93" i="133"/>
  <c r="G94" i="133"/>
  <c r="R6" i="130"/>
  <c r="E48" i="130" l="1"/>
  <c r="I93" i="130"/>
  <c r="H94" i="130"/>
  <c r="G98" i="130"/>
  <c r="E68" i="145"/>
  <c r="D50" i="133"/>
  <c r="K49" i="133"/>
  <c r="I93" i="133"/>
  <c r="J51" i="131"/>
  <c r="H94" i="133"/>
  <c r="G95" i="133"/>
  <c r="R5" i="130"/>
  <c r="S8" i="130" l="1"/>
  <c r="F48" i="130"/>
  <c r="I94" i="130"/>
  <c r="H95" i="130"/>
  <c r="G99" i="130"/>
  <c r="F68" i="145"/>
  <c r="E50" i="133"/>
  <c r="K53" i="131"/>
  <c r="K58" i="131"/>
  <c r="J57" i="131" s="1"/>
  <c r="I94" i="133"/>
  <c r="H95" i="133"/>
  <c r="G96" i="133"/>
  <c r="K48" i="130" l="1"/>
  <c r="D49" i="130"/>
  <c r="E49" i="130" s="1"/>
  <c r="F49" i="130" s="1"/>
  <c r="I95" i="130"/>
  <c r="H96" i="130"/>
  <c r="G100" i="130"/>
  <c r="D69" i="145"/>
  <c r="F50" i="133"/>
  <c r="I95" i="133"/>
  <c r="H96" i="133"/>
  <c r="G97" i="133"/>
  <c r="D50" i="130" l="1"/>
  <c r="E50" i="130" s="1"/>
  <c r="F50" i="130" s="1"/>
  <c r="K49" i="130"/>
  <c r="I96" i="130"/>
  <c r="H97" i="130"/>
  <c r="G101" i="130"/>
  <c r="E69" i="145"/>
  <c r="K50" i="133"/>
  <c r="D51" i="133"/>
  <c r="E51" i="133" s="1"/>
  <c r="I96" i="133"/>
  <c r="H97" i="133"/>
  <c r="G98" i="133"/>
  <c r="K50" i="130" l="1"/>
  <c r="D51" i="130"/>
  <c r="E51" i="130" s="1"/>
  <c r="F51" i="130" s="1"/>
  <c r="G102" i="130"/>
  <c r="I97" i="130"/>
  <c r="H98" i="130"/>
  <c r="F69" i="145"/>
  <c r="F51" i="133"/>
  <c r="D52" i="133" s="1"/>
  <c r="I97" i="133"/>
  <c r="H98" i="133"/>
  <c r="G99" i="133"/>
  <c r="D52" i="130" l="1"/>
  <c r="E52" i="130" s="1"/>
  <c r="K51" i="130"/>
  <c r="F52" i="130"/>
  <c r="K51" i="133"/>
  <c r="I98" i="130"/>
  <c r="H99" i="130"/>
  <c r="G103" i="130"/>
  <c r="D70" i="145"/>
  <c r="E70" i="145" s="1"/>
  <c r="F70" i="145" s="1"/>
  <c r="I98" i="133"/>
  <c r="E52" i="133"/>
  <c r="H99" i="133"/>
  <c r="G100" i="133"/>
  <c r="D53" i="130" l="1"/>
  <c r="E53" i="130" s="1"/>
  <c r="K52" i="130"/>
  <c r="G104" i="130"/>
  <c r="I99" i="130"/>
  <c r="H100" i="130"/>
  <c r="D71" i="145"/>
  <c r="E71" i="145" s="1"/>
  <c r="F71" i="145" s="1"/>
  <c r="I99" i="133"/>
  <c r="F52" i="133"/>
  <c r="H100" i="133"/>
  <c r="G101" i="133"/>
  <c r="F53" i="130" l="1"/>
  <c r="I100" i="130"/>
  <c r="H101" i="130"/>
  <c r="G105" i="130"/>
  <c r="D72" i="145"/>
  <c r="E72" i="145" s="1"/>
  <c r="F72" i="145" s="1"/>
  <c r="I100" i="133"/>
  <c r="K52" i="133"/>
  <c r="D53" i="133"/>
  <c r="H101" i="133"/>
  <c r="G102" i="133"/>
  <c r="K53" i="130" l="1"/>
  <c r="D54" i="130"/>
  <c r="E54" i="130" s="1"/>
  <c r="F54" i="130" s="1"/>
  <c r="G106" i="130"/>
  <c r="I101" i="130"/>
  <c r="H102" i="130"/>
  <c r="D73" i="145"/>
  <c r="E73" i="145" s="1"/>
  <c r="F73" i="145" s="1"/>
  <c r="I101" i="133"/>
  <c r="E53" i="133"/>
  <c r="H102" i="133"/>
  <c r="G103" i="133"/>
  <c r="D55" i="130" l="1"/>
  <c r="E55" i="130" s="1"/>
  <c r="F55" i="130" s="1"/>
  <c r="K54" i="130"/>
  <c r="I102" i="130"/>
  <c r="H103" i="130"/>
  <c r="G107" i="130"/>
  <c r="D74" i="145"/>
  <c r="E74" i="145" s="1"/>
  <c r="F74" i="145" s="1"/>
  <c r="I102" i="133"/>
  <c r="F53" i="133"/>
  <c r="H103" i="133"/>
  <c r="G104" i="133"/>
  <c r="K55" i="130" l="1"/>
  <c r="D56" i="130"/>
  <c r="E56" i="130" s="1"/>
  <c r="F56" i="130" s="1"/>
  <c r="G108" i="130"/>
  <c r="I103" i="130"/>
  <c r="H104" i="130"/>
  <c r="D75" i="145"/>
  <c r="E75" i="145" s="1"/>
  <c r="F75" i="145" s="1"/>
  <c r="I103" i="133"/>
  <c r="K53" i="133"/>
  <c r="D54" i="133"/>
  <c r="E54" i="133" s="1"/>
  <c r="F54" i="133" s="1"/>
  <c r="H104" i="133"/>
  <c r="G105" i="133"/>
  <c r="D57" i="130" l="1"/>
  <c r="E57" i="130" s="1"/>
  <c r="F57" i="130" s="1"/>
  <c r="K56" i="130"/>
  <c r="I104" i="130"/>
  <c r="H105" i="130"/>
  <c r="G109" i="130"/>
  <c r="D76" i="145"/>
  <c r="E76" i="145" s="1"/>
  <c r="F76" i="145" s="1"/>
  <c r="I104" i="133"/>
  <c r="K54" i="133"/>
  <c r="D55" i="133"/>
  <c r="E55" i="133" s="1"/>
  <c r="F55" i="133" s="1"/>
  <c r="H105" i="133"/>
  <c r="G106" i="133"/>
  <c r="K57" i="130" l="1"/>
  <c r="D58" i="130"/>
  <c r="E58" i="130" s="1"/>
  <c r="F58" i="130" s="1"/>
  <c r="G110" i="130"/>
  <c r="I105" i="130"/>
  <c r="H106" i="130"/>
  <c r="D77" i="145"/>
  <c r="E77" i="145" s="1"/>
  <c r="F77" i="145" s="1"/>
  <c r="I105" i="133"/>
  <c r="K55" i="133"/>
  <c r="D56" i="133"/>
  <c r="E56" i="133" s="1"/>
  <c r="F56" i="133" s="1"/>
  <c r="H106" i="133"/>
  <c r="G107" i="133"/>
  <c r="D59" i="130" l="1"/>
  <c r="E59" i="130" s="1"/>
  <c r="F59" i="130" s="1"/>
  <c r="K58" i="130"/>
  <c r="I106" i="130"/>
  <c r="H107" i="130"/>
  <c r="G111" i="130"/>
  <c r="D78" i="145"/>
  <c r="I106" i="133"/>
  <c r="K56" i="133"/>
  <c r="D57" i="133"/>
  <c r="E57" i="133" s="1"/>
  <c r="F57" i="133" s="1"/>
  <c r="H107" i="133"/>
  <c r="G108" i="133"/>
  <c r="D60" i="130" l="1"/>
  <c r="E60" i="130" s="1"/>
  <c r="F60" i="130" s="1"/>
  <c r="K59" i="130"/>
  <c r="G112" i="130"/>
  <c r="I107" i="130"/>
  <c r="H108" i="130"/>
  <c r="E78" i="145"/>
  <c r="I107" i="133"/>
  <c r="K57" i="133"/>
  <c r="D58" i="133"/>
  <c r="E58" i="133" s="1"/>
  <c r="F58" i="133" s="1"/>
  <c r="H108" i="133"/>
  <c r="G109" i="133"/>
  <c r="D61" i="130" l="1"/>
  <c r="E61" i="130" s="1"/>
  <c r="F61" i="130" s="1"/>
  <c r="K60" i="130"/>
  <c r="I108" i="130"/>
  <c r="H109" i="130"/>
  <c r="G113" i="130"/>
  <c r="F78" i="145"/>
  <c r="C9" i="132"/>
  <c r="I108" i="133"/>
  <c r="K58" i="133"/>
  <c r="D59" i="133"/>
  <c r="E59" i="133" s="1"/>
  <c r="F59" i="133" s="1"/>
  <c r="H109" i="133"/>
  <c r="G110" i="133"/>
  <c r="K61" i="130" l="1"/>
  <c r="D62" i="130"/>
  <c r="G114" i="130"/>
  <c r="I109" i="130"/>
  <c r="H110" i="130"/>
  <c r="D79" i="145"/>
  <c r="B9" i="132"/>
  <c r="I109" i="133"/>
  <c r="K59" i="133"/>
  <c r="D60" i="133"/>
  <c r="H110" i="133"/>
  <c r="G111" i="133"/>
  <c r="E62" i="130" l="1"/>
  <c r="I110" i="130"/>
  <c r="H111" i="130"/>
  <c r="G115" i="130"/>
  <c r="E79" i="145"/>
  <c r="E60" i="133"/>
  <c r="I110" i="133"/>
  <c r="H111" i="133"/>
  <c r="G112" i="133"/>
  <c r="F62" i="130" l="1"/>
  <c r="G116" i="130"/>
  <c r="I111" i="130"/>
  <c r="H112" i="130"/>
  <c r="F79" i="145"/>
  <c r="I111" i="133"/>
  <c r="F60" i="133"/>
  <c r="H112" i="133"/>
  <c r="G113" i="133"/>
  <c r="D63" i="130" l="1"/>
  <c r="K62" i="130"/>
  <c r="G117" i="130"/>
  <c r="I112" i="130"/>
  <c r="H113" i="130"/>
  <c r="D80" i="145"/>
  <c r="I112" i="133"/>
  <c r="K60" i="133"/>
  <c r="D61" i="133"/>
  <c r="H113" i="133"/>
  <c r="G114" i="133"/>
  <c r="E63" i="130" l="1"/>
  <c r="G118" i="130"/>
  <c r="I113" i="130"/>
  <c r="H114" i="130"/>
  <c r="H115" i="130" s="1"/>
  <c r="E80" i="145"/>
  <c r="I113" i="133"/>
  <c r="E61" i="133"/>
  <c r="H114" i="133"/>
  <c r="G115" i="133"/>
  <c r="F63" i="130" l="1"/>
  <c r="I115" i="130"/>
  <c r="H116" i="130"/>
  <c r="G119" i="130"/>
  <c r="I114" i="130"/>
  <c r="F80" i="145"/>
  <c r="I114" i="133"/>
  <c r="F61" i="133"/>
  <c r="H115" i="133"/>
  <c r="G116" i="133"/>
  <c r="D64" i="130" l="1"/>
  <c r="K63" i="130"/>
  <c r="G120" i="130"/>
  <c r="I116" i="130"/>
  <c r="H117" i="130"/>
  <c r="D81" i="145"/>
  <c r="I115" i="133"/>
  <c r="K61" i="133"/>
  <c r="D62" i="133"/>
  <c r="H116" i="133"/>
  <c r="G117" i="133"/>
  <c r="E64" i="130" l="1"/>
  <c r="I117" i="130"/>
  <c r="H118" i="130"/>
  <c r="G121" i="130"/>
  <c r="G122" i="130" s="1"/>
  <c r="G123" i="130" s="1"/>
  <c r="G124" i="130" s="1"/>
  <c r="G125" i="130" s="1"/>
  <c r="G126" i="130" s="1"/>
  <c r="G127" i="130" s="1"/>
  <c r="G128" i="130" s="1"/>
  <c r="G129" i="130" s="1"/>
  <c r="G130" i="130" s="1"/>
  <c r="G131" i="130" s="1"/>
  <c r="G132" i="130" s="1"/>
  <c r="G133" i="130" s="1"/>
  <c r="G134" i="130" s="1"/>
  <c r="G135" i="130" s="1"/>
  <c r="G136" i="130" s="1"/>
  <c r="G137" i="130" s="1"/>
  <c r="G138" i="130" s="1"/>
  <c r="G139" i="130" s="1"/>
  <c r="G140" i="130" s="1"/>
  <c r="G141" i="130" s="1"/>
  <c r="G142" i="130" s="1"/>
  <c r="G143" i="130" s="1"/>
  <c r="G144" i="130" s="1"/>
  <c r="G145" i="130" s="1"/>
  <c r="G146" i="130" s="1"/>
  <c r="G147" i="130" s="1"/>
  <c r="G148" i="130" s="1"/>
  <c r="G149" i="130" s="1"/>
  <c r="G150" i="130" s="1"/>
  <c r="G151" i="130" s="1"/>
  <c r="G152" i="130" s="1"/>
  <c r="G153" i="130" s="1"/>
  <c r="G154" i="130" s="1"/>
  <c r="G155" i="130" s="1"/>
  <c r="G156" i="130" s="1"/>
  <c r="G157" i="130" s="1"/>
  <c r="G158" i="130" s="1"/>
  <c r="G159" i="130" s="1"/>
  <c r="G160" i="130" s="1"/>
  <c r="G161" i="130" s="1"/>
  <c r="G162" i="130" s="1"/>
  <c r="G163" i="130" s="1"/>
  <c r="G164" i="130" s="1"/>
  <c r="G165" i="130" s="1"/>
  <c r="G166" i="130" s="1"/>
  <c r="G167" i="130" s="1"/>
  <c r="G168" i="130" s="1"/>
  <c r="G169" i="130" s="1"/>
  <c r="G170" i="130" s="1"/>
  <c r="G171" i="130" s="1"/>
  <c r="G172" i="130" s="1"/>
  <c r="G173" i="130" s="1"/>
  <c r="G174" i="130" s="1"/>
  <c r="G175" i="130" s="1"/>
  <c r="G176" i="130" s="1"/>
  <c r="G177" i="130" s="1"/>
  <c r="G178" i="130" s="1"/>
  <c r="G179" i="130" s="1"/>
  <c r="G180" i="130" s="1"/>
  <c r="G181" i="130" s="1"/>
  <c r="G182" i="130" s="1"/>
  <c r="G183" i="130" s="1"/>
  <c r="G184" i="130" s="1"/>
  <c r="G185" i="130" s="1"/>
  <c r="G186" i="130" s="1"/>
  <c r="G187" i="130" s="1"/>
  <c r="G188" i="130" s="1"/>
  <c r="G189" i="130" s="1"/>
  <c r="G190" i="130" s="1"/>
  <c r="G191" i="130" s="1"/>
  <c r="G192" i="130" s="1"/>
  <c r="G193" i="130" s="1"/>
  <c r="G194" i="130" s="1"/>
  <c r="G195" i="130" s="1"/>
  <c r="G196" i="130" s="1"/>
  <c r="G197" i="130" s="1"/>
  <c r="G198" i="130" s="1"/>
  <c r="G199" i="130" s="1"/>
  <c r="G200" i="130" s="1"/>
  <c r="G201" i="130" s="1"/>
  <c r="G202" i="130" s="1"/>
  <c r="G203" i="130" s="1"/>
  <c r="G204" i="130" s="1"/>
  <c r="G205" i="130" s="1"/>
  <c r="G206" i="130" s="1"/>
  <c r="G207" i="130" s="1"/>
  <c r="G208" i="130" s="1"/>
  <c r="G209" i="130" s="1"/>
  <c r="G210" i="130" s="1"/>
  <c r="G211" i="130" s="1"/>
  <c r="G212" i="130" s="1"/>
  <c r="G213" i="130" s="1"/>
  <c r="G214" i="130" s="1"/>
  <c r="G215" i="130" s="1"/>
  <c r="G216" i="130" s="1"/>
  <c r="G217" i="130" s="1"/>
  <c r="G218" i="130" s="1"/>
  <c r="G219" i="130" s="1"/>
  <c r="G220" i="130" s="1"/>
  <c r="G221" i="130" s="1"/>
  <c r="G222" i="130" s="1"/>
  <c r="G223" i="130" s="1"/>
  <c r="G224" i="130" s="1"/>
  <c r="G225" i="130" s="1"/>
  <c r="G226" i="130" s="1"/>
  <c r="G227" i="130" s="1"/>
  <c r="G228" i="130" s="1"/>
  <c r="G229" i="130" s="1"/>
  <c r="G230" i="130" s="1"/>
  <c r="G231" i="130" s="1"/>
  <c r="G232" i="130" s="1"/>
  <c r="G233" i="130" s="1"/>
  <c r="G234" i="130" s="1"/>
  <c r="G235" i="130" s="1"/>
  <c r="G236" i="130" s="1"/>
  <c r="G237" i="130" s="1"/>
  <c r="G238" i="130" s="1"/>
  <c r="G239" i="130" s="1"/>
  <c r="G240" i="130" s="1"/>
  <c r="G241" i="130" s="1"/>
  <c r="G242" i="130" s="1"/>
  <c r="G243" i="130" s="1"/>
  <c r="G244" i="130" s="1"/>
  <c r="G245" i="130" s="1"/>
  <c r="G246" i="130" s="1"/>
  <c r="G247" i="130" s="1"/>
  <c r="G248" i="130" s="1"/>
  <c r="G249" i="130" s="1"/>
  <c r="G250" i="130" s="1"/>
  <c r="G251" i="130" s="1"/>
  <c r="G252" i="130" s="1"/>
  <c r="G253" i="130" s="1"/>
  <c r="G254" i="130" s="1"/>
  <c r="G255" i="130" s="1"/>
  <c r="G256" i="130" s="1"/>
  <c r="G257" i="130" s="1"/>
  <c r="G258" i="130" s="1"/>
  <c r="G259" i="130" s="1"/>
  <c r="G260" i="130" s="1"/>
  <c r="G261" i="130" s="1"/>
  <c r="G262" i="130" s="1"/>
  <c r="G263" i="130" s="1"/>
  <c r="G264" i="130" s="1"/>
  <c r="G265" i="130" s="1"/>
  <c r="G266" i="130" s="1"/>
  <c r="G267" i="130" s="1"/>
  <c r="G268" i="130" s="1"/>
  <c r="G269" i="130" s="1"/>
  <c r="G270" i="130" s="1"/>
  <c r="G271" i="130" s="1"/>
  <c r="G272" i="130" s="1"/>
  <c r="G273" i="130" s="1"/>
  <c r="G274" i="130" s="1"/>
  <c r="G275" i="130" s="1"/>
  <c r="G276" i="130" s="1"/>
  <c r="G277" i="130" s="1"/>
  <c r="G278" i="130" s="1"/>
  <c r="G279" i="130" s="1"/>
  <c r="G280" i="130" s="1"/>
  <c r="G281" i="130" s="1"/>
  <c r="G282" i="130" s="1"/>
  <c r="G283" i="130" s="1"/>
  <c r="G284" i="130" s="1"/>
  <c r="G285" i="130" s="1"/>
  <c r="G286" i="130" s="1"/>
  <c r="G287" i="130" s="1"/>
  <c r="G288" i="130" s="1"/>
  <c r="G289" i="130" s="1"/>
  <c r="G290" i="130" s="1"/>
  <c r="G291" i="130" s="1"/>
  <c r="G292" i="130" s="1"/>
  <c r="G293" i="130" s="1"/>
  <c r="G294" i="130" s="1"/>
  <c r="G295" i="130" s="1"/>
  <c r="G296" i="130" s="1"/>
  <c r="G297" i="130" s="1"/>
  <c r="G298" i="130" s="1"/>
  <c r="G299" i="130" s="1"/>
  <c r="G300" i="130" s="1"/>
  <c r="G301" i="130" s="1"/>
  <c r="G302" i="130" s="1"/>
  <c r="G303" i="130" s="1"/>
  <c r="G304" i="130" s="1"/>
  <c r="G305" i="130" s="1"/>
  <c r="G306" i="130" s="1"/>
  <c r="G307" i="130" s="1"/>
  <c r="G308" i="130" s="1"/>
  <c r="G309" i="130" s="1"/>
  <c r="G310" i="130" s="1"/>
  <c r="G311" i="130" s="1"/>
  <c r="G312" i="130" s="1"/>
  <c r="G313" i="130" s="1"/>
  <c r="G314" i="130" s="1"/>
  <c r="G315" i="130" s="1"/>
  <c r="G316" i="130" s="1"/>
  <c r="G317" i="130" s="1"/>
  <c r="G318" i="130" s="1"/>
  <c r="G319" i="130" s="1"/>
  <c r="G320" i="130" s="1"/>
  <c r="G321" i="130" s="1"/>
  <c r="G322" i="130" s="1"/>
  <c r="G323" i="130" s="1"/>
  <c r="G324" i="130" s="1"/>
  <c r="G325" i="130" s="1"/>
  <c r="G326" i="130" s="1"/>
  <c r="G327" i="130" s="1"/>
  <c r="G328" i="130" s="1"/>
  <c r="G329" i="130" s="1"/>
  <c r="G330" i="130" s="1"/>
  <c r="G331" i="130" s="1"/>
  <c r="G332" i="130" s="1"/>
  <c r="G333" i="130" s="1"/>
  <c r="G334" i="130" s="1"/>
  <c r="G335" i="130" s="1"/>
  <c r="G336" i="130" s="1"/>
  <c r="G337" i="130" s="1"/>
  <c r="G338" i="130" s="1"/>
  <c r="G339" i="130" s="1"/>
  <c r="G340" i="130" s="1"/>
  <c r="G341" i="130" s="1"/>
  <c r="G342" i="130" s="1"/>
  <c r="G343" i="130" s="1"/>
  <c r="G344" i="130" s="1"/>
  <c r="G345" i="130" s="1"/>
  <c r="G346" i="130" s="1"/>
  <c r="G347" i="130" s="1"/>
  <c r="G348" i="130" s="1"/>
  <c r="G349" i="130" s="1"/>
  <c r="G350" i="130" s="1"/>
  <c r="G351" i="130" s="1"/>
  <c r="G352" i="130" s="1"/>
  <c r="G353" i="130" s="1"/>
  <c r="G354" i="130" s="1"/>
  <c r="G355" i="130" s="1"/>
  <c r="G356" i="130" s="1"/>
  <c r="G357" i="130" s="1"/>
  <c r="G358" i="130" s="1"/>
  <c r="G359" i="130" s="1"/>
  <c r="G360" i="130" s="1"/>
  <c r="G361" i="130" s="1"/>
  <c r="G362" i="130" s="1"/>
  <c r="G363" i="130" s="1"/>
  <c r="G364" i="130" s="1"/>
  <c r="G365" i="130" s="1"/>
  <c r="G366" i="130" s="1"/>
  <c r="G367" i="130" s="1"/>
  <c r="G368" i="130" s="1"/>
  <c r="G369" i="130" s="1"/>
  <c r="G370" i="130" s="1"/>
  <c r="G371" i="130" s="1"/>
  <c r="G372" i="130" s="1"/>
  <c r="G373" i="130" s="1"/>
  <c r="G374" i="130" s="1"/>
  <c r="G375" i="130" s="1"/>
  <c r="G376" i="130" s="1"/>
  <c r="G377" i="130" s="1"/>
  <c r="G378" i="130" s="1"/>
  <c r="G379" i="130" s="1"/>
  <c r="G380" i="130" s="1"/>
  <c r="G381" i="130" s="1"/>
  <c r="G382" i="130" s="1"/>
  <c r="G383" i="130" s="1"/>
  <c r="G384" i="130" s="1"/>
  <c r="G385" i="130" s="1"/>
  <c r="G386" i="130" s="1"/>
  <c r="G387" i="130" s="1"/>
  <c r="G388" i="130" s="1"/>
  <c r="G389" i="130" s="1"/>
  <c r="G390" i="130" s="1"/>
  <c r="G391" i="130" s="1"/>
  <c r="G392" i="130" s="1"/>
  <c r="G393" i="130" s="1"/>
  <c r="G394" i="130" s="1"/>
  <c r="G395" i="130" s="1"/>
  <c r="G396" i="130" s="1"/>
  <c r="G397" i="130" s="1"/>
  <c r="G398" i="130" s="1"/>
  <c r="G399" i="130" s="1"/>
  <c r="G400" i="130" s="1"/>
  <c r="G401" i="130" s="1"/>
  <c r="G402" i="130" s="1"/>
  <c r="G403" i="130" s="1"/>
  <c r="G404" i="130" s="1"/>
  <c r="G405" i="130" s="1"/>
  <c r="G406" i="130" s="1"/>
  <c r="G407" i="130" s="1"/>
  <c r="G408" i="130" s="1"/>
  <c r="G409" i="130" s="1"/>
  <c r="G410" i="130" s="1"/>
  <c r="G411" i="130" s="1"/>
  <c r="G412" i="130" s="1"/>
  <c r="G413" i="130" s="1"/>
  <c r="G414" i="130" s="1"/>
  <c r="G415" i="130" s="1"/>
  <c r="G416" i="130" s="1"/>
  <c r="G417" i="130" s="1"/>
  <c r="G418" i="130" s="1"/>
  <c r="G419" i="130" s="1"/>
  <c r="G420" i="130" s="1"/>
  <c r="G421" i="130" s="1"/>
  <c r="G422" i="130" s="1"/>
  <c r="G423" i="130" s="1"/>
  <c r="G424" i="130" s="1"/>
  <c r="G425" i="130" s="1"/>
  <c r="G426" i="130" s="1"/>
  <c r="G427" i="130" s="1"/>
  <c r="G428" i="130" s="1"/>
  <c r="G429" i="130" s="1"/>
  <c r="G430" i="130" s="1"/>
  <c r="G431" i="130" s="1"/>
  <c r="G432" i="130" s="1"/>
  <c r="G433" i="130" s="1"/>
  <c r="G434" i="130" s="1"/>
  <c r="G435" i="130" s="1"/>
  <c r="G436" i="130" s="1"/>
  <c r="G437" i="130" s="1"/>
  <c r="G438" i="130" s="1"/>
  <c r="G439" i="130" s="1"/>
  <c r="G440" i="130" s="1"/>
  <c r="G441" i="130" s="1"/>
  <c r="G442" i="130" s="1"/>
  <c r="G443" i="130" s="1"/>
  <c r="G444" i="130" s="1"/>
  <c r="G445" i="130" s="1"/>
  <c r="G446" i="130" s="1"/>
  <c r="G447" i="130" s="1"/>
  <c r="G448" i="130" s="1"/>
  <c r="G449" i="130" s="1"/>
  <c r="G450" i="130" s="1"/>
  <c r="G451" i="130" s="1"/>
  <c r="G452" i="130" s="1"/>
  <c r="G453" i="130" s="1"/>
  <c r="G454" i="130" s="1"/>
  <c r="G455" i="130" s="1"/>
  <c r="G456" i="130" s="1"/>
  <c r="G457" i="130" s="1"/>
  <c r="G458" i="130" s="1"/>
  <c r="G459" i="130" s="1"/>
  <c r="G460" i="130" s="1"/>
  <c r="G461" i="130" s="1"/>
  <c r="G462" i="130" s="1"/>
  <c r="G463" i="130" s="1"/>
  <c r="G464" i="130" s="1"/>
  <c r="G465" i="130" s="1"/>
  <c r="G466" i="130" s="1"/>
  <c r="G467" i="130" s="1"/>
  <c r="G468" i="130" s="1"/>
  <c r="G469" i="130" s="1"/>
  <c r="G470" i="130" s="1"/>
  <c r="G471" i="130" s="1"/>
  <c r="G472" i="130" s="1"/>
  <c r="G473" i="130" s="1"/>
  <c r="G474" i="130" s="1"/>
  <c r="G475" i="130" s="1"/>
  <c r="G476" i="130" s="1"/>
  <c r="G477" i="130" s="1"/>
  <c r="G478" i="130" s="1"/>
  <c r="G479" i="130" s="1"/>
  <c r="G480" i="130" s="1"/>
  <c r="G481" i="130" s="1"/>
  <c r="G482" i="130" s="1"/>
  <c r="G483" i="130" s="1"/>
  <c r="G484" i="130" s="1"/>
  <c r="G485" i="130" s="1"/>
  <c r="G486" i="130" s="1"/>
  <c r="G487" i="130" s="1"/>
  <c r="G488" i="130" s="1"/>
  <c r="G489" i="130" s="1"/>
  <c r="G490" i="130" s="1"/>
  <c r="G491" i="130" s="1"/>
  <c r="G492" i="130" s="1"/>
  <c r="G493" i="130" s="1"/>
  <c r="G494" i="130" s="1"/>
  <c r="G495" i="130" s="1"/>
  <c r="G496" i="130" s="1"/>
  <c r="G497" i="130" s="1"/>
  <c r="G498" i="130" s="1"/>
  <c r="G499" i="130" s="1"/>
  <c r="G500" i="130" s="1"/>
  <c r="G501" i="130" s="1"/>
  <c r="G502" i="130" s="1"/>
  <c r="G503" i="130" s="1"/>
  <c r="G504" i="130" s="1"/>
  <c r="G505" i="130" s="1"/>
  <c r="G506" i="130" s="1"/>
  <c r="G507" i="130" s="1"/>
  <c r="G508" i="130" s="1"/>
  <c r="G509" i="130" s="1"/>
  <c r="G510" i="130" s="1"/>
  <c r="G511" i="130" s="1"/>
  <c r="G512" i="130" s="1"/>
  <c r="G513" i="130" s="1"/>
  <c r="G514" i="130" s="1"/>
  <c r="G515" i="130" s="1"/>
  <c r="G516" i="130" s="1"/>
  <c r="G517" i="130" s="1"/>
  <c r="G518" i="130" s="1"/>
  <c r="G519" i="130" s="1"/>
  <c r="G520" i="130" s="1"/>
  <c r="G521" i="130" s="1"/>
  <c r="G522" i="130" s="1"/>
  <c r="G523" i="130" s="1"/>
  <c r="G524" i="130" s="1"/>
  <c r="G525" i="130" s="1"/>
  <c r="G526" i="130" s="1"/>
  <c r="G527" i="130" s="1"/>
  <c r="G528" i="130" s="1"/>
  <c r="G529" i="130" s="1"/>
  <c r="G530" i="130" s="1"/>
  <c r="G531" i="130" s="1"/>
  <c r="G532" i="130" s="1"/>
  <c r="G533" i="130" s="1"/>
  <c r="G534" i="130" s="1"/>
  <c r="G535" i="130" s="1"/>
  <c r="G536" i="130" s="1"/>
  <c r="G537" i="130" s="1"/>
  <c r="G538" i="130" s="1"/>
  <c r="G539" i="130" s="1"/>
  <c r="G540" i="130" s="1"/>
  <c r="G541" i="130" s="1"/>
  <c r="G542" i="130" s="1"/>
  <c r="G543" i="130" s="1"/>
  <c r="G544" i="130" s="1"/>
  <c r="G545" i="130" s="1"/>
  <c r="G546" i="130" s="1"/>
  <c r="G547" i="130" s="1"/>
  <c r="G548" i="130" s="1"/>
  <c r="G549" i="130" s="1"/>
  <c r="G550" i="130" s="1"/>
  <c r="G551" i="130" s="1"/>
  <c r="G552" i="130" s="1"/>
  <c r="G553" i="130" s="1"/>
  <c r="G554" i="130" s="1"/>
  <c r="G555" i="130" s="1"/>
  <c r="G556" i="130" s="1"/>
  <c r="G557" i="130" s="1"/>
  <c r="G558" i="130" s="1"/>
  <c r="G559" i="130" s="1"/>
  <c r="G560" i="130" s="1"/>
  <c r="G561" i="130" s="1"/>
  <c r="G562" i="130" s="1"/>
  <c r="G563" i="130" s="1"/>
  <c r="G564" i="130" s="1"/>
  <c r="G565" i="130" s="1"/>
  <c r="G566" i="130" s="1"/>
  <c r="G567" i="130" s="1"/>
  <c r="G568" i="130" s="1"/>
  <c r="G569" i="130" s="1"/>
  <c r="G570" i="130" s="1"/>
  <c r="G571" i="130" s="1"/>
  <c r="G572" i="130" s="1"/>
  <c r="G573" i="130" s="1"/>
  <c r="G574" i="130" s="1"/>
  <c r="G575" i="130" s="1"/>
  <c r="G576" i="130" s="1"/>
  <c r="G577" i="130" s="1"/>
  <c r="G578" i="130" s="1"/>
  <c r="G579" i="130" s="1"/>
  <c r="G580" i="130" s="1"/>
  <c r="G581" i="130" s="1"/>
  <c r="G582" i="130" s="1"/>
  <c r="G583" i="130" s="1"/>
  <c r="G584" i="130" s="1"/>
  <c r="G585" i="130" s="1"/>
  <c r="G586" i="130" s="1"/>
  <c r="G587" i="130" s="1"/>
  <c r="G588" i="130" s="1"/>
  <c r="G589" i="130" s="1"/>
  <c r="G590" i="130" s="1"/>
  <c r="G591" i="130" s="1"/>
  <c r="G592" i="130" s="1"/>
  <c r="G593" i="130" s="1"/>
  <c r="G594" i="130" s="1"/>
  <c r="G595" i="130" s="1"/>
  <c r="G596" i="130" s="1"/>
  <c r="G597" i="130" s="1"/>
  <c r="G598" i="130" s="1"/>
  <c r="G599" i="130" s="1"/>
  <c r="G600" i="130" s="1"/>
  <c r="G601" i="130" s="1"/>
  <c r="G602" i="130" s="1"/>
  <c r="G603" i="130" s="1"/>
  <c r="G604" i="130" s="1"/>
  <c r="G605" i="130" s="1"/>
  <c r="G606" i="130" s="1"/>
  <c r="G607" i="130" s="1"/>
  <c r="G608" i="130" s="1"/>
  <c r="G609" i="130" s="1"/>
  <c r="G610" i="130" s="1"/>
  <c r="G611" i="130" s="1"/>
  <c r="G612" i="130" s="1"/>
  <c r="G613" i="130" s="1"/>
  <c r="G614" i="130" s="1"/>
  <c r="G615" i="130" s="1"/>
  <c r="G616" i="130" s="1"/>
  <c r="G617" i="130" s="1"/>
  <c r="G618" i="130" s="1"/>
  <c r="G619" i="130" s="1"/>
  <c r="G620" i="130" s="1"/>
  <c r="G621" i="130" s="1"/>
  <c r="G622" i="130" s="1"/>
  <c r="G623" i="130" s="1"/>
  <c r="G624" i="130" s="1"/>
  <c r="G625" i="130" s="1"/>
  <c r="G626" i="130" s="1"/>
  <c r="G627" i="130" s="1"/>
  <c r="G628" i="130" s="1"/>
  <c r="G629" i="130" s="1"/>
  <c r="G630" i="130" s="1"/>
  <c r="G631" i="130" s="1"/>
  <c r="G632" i="130" s="1"/>
  <c r="G633" i="130" s="1"/>
  <c r="G634" i="130" s="1"/>
  <c r="G635" i="130" s="1"/>
  <c r="G636" i="130" s="1"/>
  <c r="G637" i="130" s="1"/>
  <c r="G638" i="130" s="1"/>
  <c r="G639" i="130" s="1"/>
  <c r="G640" i="130" s="1"/>
  <c r="G641" i="130" s="1"/>
  <c r="G642" i="130" s="1"/>
  <c r="G643" i="130" s="1"/>
  <c r="G644" i="130" s="1"/>
  <c r="G645" i="130" s="1"/>
  <c r="G646" i="130" s="1"/>
  <c r="G647" i="130" s="1"/>
  <c r="G648" i="130" s="1"/>
  <c r="G649" i="130" s="1"/>
  <c r="G650" i="130" s="1"/>
  <c r="G651" i="130" s="1"/>
  <c r="G652" i="130" s="1"/>
  <c r="G653" i="130" s="1"/>
  <c r="G654" i="130" s="1"/>
  <c r="G655" i="130" s="1"/>
  <c r="G656" i="130" s="1"/>
  <c r="G657" i="130" s="1"/>
  <c r="G658" i="130" s="1"/>
  <c r="G659" i="130" s="1"/>
  <c r="G660" i="130" s="1"/>
  <c r="G661" i="130" s="1"/>
  <c r="G662" i="130" s="1"/>
  <c r="G663" i="130" s="1"/>
  <c r="G664" i="130" s="1"/>
  <c r="G665" i="130" s="1"/>
  <c r="G666" i="130" s="1"/>
  <c r="G667" i="130" s="1"/>
  <c r="G668" i="130" s="1"/>
  <c r="G669" i="130" s="1"/>
  <c r="G670" i="130" s="1"/>
  <c r="G671" i="130" s="1"/>
  <c r="G672" i="130" s="1"/>
  <c r="G673" i="130" s="1"/>
  <c r="G674" i="130" s="1"/>
  <c r="G675" i="130" s="1"/>
  <c r="G676" i="130" s="1"/>
  <c r="G677" i="130" s="1"/>
  <c r="G678" i="130" s="1"/>
  <c r="G679" i="130" s="1"/>
  <c r="G680" i="130" s="1"/>
  <c r="G681" i="130" s="1"/>
  <c r="G682" i="130" s="1"/>
  <c r="G683" i="130" s="1"/>
  <c r="G684" i="130" s="1"/>
  <c r="G685" i="130" s="1"/>
  <c r="G686" i="130" s="1"/>
  <c r="G687" i="130" s="1"/>
  <c r="G688" i="130" s="1"/>
  <c r="G689" i="130" s="1"/>
  <c r="G690" i="130" s="1"/>
  <c r="G691" i="130" s="1"/>
  <c r="G692" i="130" s="1"/>
  <c r="G693" i="130" s="1"/>
  <c r="G694" i="130" s="1"/>
  <c r="G695" i="130" s="1"/>
  <c r="G696" i="130" s="1"/>
  <c r="G697" i="130" s="1"/>
  <c r="G698" i="130" s="1"/>
  <c r="G699" i="130" s="1"/>
  <c r="G700" i="130" s="1"/>
  <c r="G701" i="130" s="1"/>
  <c r="G702" i="130" s="1"/>
  <c r="G703" i="130" s="1"/>
  <c r="G704" i="130" s="1"/>
  <c r="G705" i="130" s="1"/>
  <c r="G706" i="130" s="1"/>
  <c r="G707" i="130" s="1"/>
  <c r="G708" i="130" s="1"/>
  <c r="G709" i="130" s="1"/>
  <c r="G710" i="130" s="1"/>
  <c r="G711" i="130" s="1"/>
  <c r="G712" i="130" s="1"/>
  <c r="G713" i="130" s="1"/>
  <c r="G714" i="130" s="1"/>
  <c r="G715" i="130" s="1"/>
  <c r="G716" i="130" s="1"/>
  <c r="G717" i="130" s="1"/>
  <c r="G718" i="130" s="1"/>
  <c r="G719" i="130" s="1"/>
  <c r="G720" i="130" s="1"/>
  <c r="G721" i="130" s="1"/>
  <c r="G722" i="130" s="1"/>
  <c r="G723" i="130" s="1"/>
  <c r="G724" i="130" s="1"/>
  <c r="G725" i="130" s="1"/>
  <c r="G726" i="130" s="1"/>
  <c r="G727" i="130" s="1"/>
  <c r="G728" i="130" s="1"/>
  <c r="G729" i="130" s="1"/>
  <c r="G730" i="130" s="1"/>
  <c r="G731" i="130" s="1"/>
  <c r="G732" i="130" s="1"/>
  <c r="G733" i="130" s="1"/>
  <c r="G734" i="130" s="1"/>
  <c r="G735" i="130" s="1"/>
  <c r="G736" i="130" s="1"/>
  <c r="G737" i="130" s="1"/>
  <c r="G738" i="130" s="1"/>
  <c r="G739" i="130" s="1"/>
  <c r="G740" i="130" s="1"/>
  <c r="G741" i="130" s="1"/>
  <c r="G742" i="130" s="1"/>
  <c r="G743" i="130" s="1"/>
  <c r="G744" i="130" s="1"/>
  <c r="G745" i="130" s="1"/>
  <c r="G746" i="130" s="1"/>
  <c r="G747" i="130" s="1"/>
  <c r="G748" i="130" s="1"/>
  <c r="G749" i="130" s="1"/>
  <c r="G750" i="130" s="1"/>
  <c r="G751" i="130" s="1"/>
  <c r="G752" i="130" s="1"/>
  <c r="G753" i="130" s="1"/>
  <c r="G754" i="130" s="1"/>
  <c r="G755" i="130" s="1"/>
  <c r="G756" i="130" s="1"/>
  <c r="G757" i="130" s="1"/>
  <c r="G758" i="130" s="1"/>
  <c r="G759" i="130" s="1"/>
  <c r="G760" i="130" s="1"/>
  <c r="G761" i="130" s="1"/>
  <c r="G762" i="130" s="1"/>
  <c r="G763" i="130" s="1"/>
  <c r="G764" i="130" s="1"/>
  <c r="G765" i="130" s="1"/>
  <c r="G766" i="130" s="1"/>
  <c r="G767" i="130" s="1"/>
  <c r="G768" i="130" s="1"/>
  <c r="G769" i="130" s="1"/>
  <c r="G770" i="130" s="1"/>
  <c r="G771" i="130" s="1"/>
  <c r="G772" i="130" s="1"/>
  <c r="G773" i="130" s="1"/>
  <c r="G774" i="130" s="1"/>
  <c r="G775" i="130" s="1"/>
  <c r="G776" i="130" s="1"/>
  <c r="G777" i="130" s="1"/>
  <c r="G778" i="130" s="1"/>
  <c r="G779" i="130" s="1"/>
  <c r="G780" i="130" s="1"/>
  <c r="G781" i="130" s="1"/>
  <c r="G782" i="130" s="1"/>
  <c r="G783" i="130" s="1"/>
  <c r="G784" i="130" s="1"/>
  <c r="G785" i="130" s="1"/>
  <c r="G786" i="130" s="1"/>
  <c r="G787" i="130" s="1"/>
  <c r="G788" i="130" s="1"/>
  <c r="G789" i="130" s="1"/>
  <c r="G790" i="130" s="1"/>
  <c r="G791" i="130" s="1"/>
  <c r="G792" i="130" s="1"/>
  <c r="G793" i="130" s="1"/>
  <c r="G794" i="130" s="1"/>
  <c r="G795" i="130" s="1"/>
  <c r="G796" i="130" s="1"/>
  <c r="G797" i="130" s="1"/>
  <c r="G798" i="130" s="1"/>
  <c r="G799" i="130" s="1"/>
  <c r="G800" i="130" s="1"/>
  <c r="G801" i="130" s="1"/>
  <c r="G802" i="130" s="1"/>
  <c r="G803" i="130" s="1"/>
  <c r="G804" i="130" s="1"/>
  <c r="G805" i="130" s="1"/>
  <c r="G806" i="130" s="1"/>
  <c r="G807" i="130" s="1"/>
  <c r="G808" i="130" s="1"/>
  <c r="G809" i="130" s="1"/>
  <c r="G810" i="130" s="1"/>
  <c r="G811" i="130" s="1"/>
  <c r="G812" i="130" s="1"/>
  <c r="G813" i="130" s="1"/>
  <c r="G814" i="130" s="1"/>
  <c r="G815" i="130" s="1"/>
  <c r="G816" i="130" s="1"/>
  <c r="G817" i="130" s="1"/>
  <c r="G818" i="130" s="1"/>
  <c r="G819" i="130" s="1"/>
  <c r="G820" i="130" s="1"/>
  <c r="G821" i="130" s="1"/>
  <c r="G822" i="130" s="1"/>
  <c r="G823" i="130" s="1"/>
  <c r="G824" i="130" s="1"/>
  <c r="G825" i="130" s="1"/>
  <c r="G826" i="130" s="1"/>
  <c r="G827" i="130" s="1"/>
  <c r="G828" i="130" s="1"/>
  <c r="G829" i="130" s="1"/>
  <c r="G830" i="130" s="1"/>
  <c r="G831" i="130" s="1"/>
  <c r="G832" i="130" s="1"/>
  <c r="G833" i="130" s="1"/>
  <c r="G834" i="130" s="1"/>
  <c r="G835" i="130" s="1"/>
  <c r="G836" i="130" s="1"/>
  <c r="G837" i="130" s="1"/>
  <c r="G838" i="130" s="1"/>
  <c r="G839" i="130" s="1"/>
  <c r="G840" i="130" s="1"/>
  <c r="G841" i="130" s="1"/>
  <c r="G842" i="130" s="1"/>
  <c r="G843" i="130" s="1"/>
  <c r="G844" i="130" s="1"/>
  <c r="G845" i="130" s="1"/>
  <c r="G846" i="130" s="1"/>
  <c r="G847" i="130" s="1"/>
  <c r="G848" i="130" s="1"/>
  <c r="G849" i="130" s="1"/>
  <c r="G850" i="130" s="1"/>
  <c r="G851" i="130" s="1"/>
  <c r="G852" i="130" s="1"/>
  <c r="G853" i="130" s="1"/>
  <c r="G854" i="130" s="1"/>
  <c r="G855" i="130" s="1"/>
  <c r="G856" i="130" s="1"/>
  <c r="G857" i="130" s="1"/>
  <c r="G858" i="130" s="1"/>
  <c r="G859" i="130" s="1"/>
  <c r="G860" i="130" s="1"/>
  <c r="G861" i="130" s="1"/>
  <c r="G862" i="130" s="1"/>
  <c r="G863" i="130" s="1"/>
  <c r="G864" i="130" s="1"/>
  <c r="G865" i="130" s="1"/>
  <c r="G866" i="130" s="1"/>
  <c r="G867" i="130" s="1"/>
  <c r="G868" i="130" s="1"/>
  <c r="G869" i="130" s="1"/>
  <c r="G870" i="130" s="1"/>
  <c r="G871" i="130" s="1"/>
  <c r="G872" i="130" s="1"/>
  <c r="G873" i="130" s="1"/>
  <c r="G874" i="130" s="1"/>
  <c r="G875" i="130" s="1"/>
  <c r="G876" i="130" s="1"/>
  <c r="G877" i="130" s="1"/>
  <c r="G878" i="130" s="1"/>
  <c r="G879" i="130" s="1"/>
  <c r="G880" i="130" s="1"/>
  <c r="G881" i="130" s="1"/>
  <c r="G882" i="130" s="1"/>
  <c r="G883" i="130" s="1"/>
  <c r="G884" i="130" s="1"/>
  <c r="G885" i="130" s="1"/>
  <c r="G886" i="130" s="1"/>
  <c r="G887" i="130" s="1"/>
  <c r="G888" i="130" s="1"/>
  <c r="G889" i="130" s="1"/>
  <c r="G890" i="130" s="1"/>
  <c r="G891" i="130" s="1"/>
  <c r="G892" i="130" s="1"/>
  <c r="G893" i="130" s="1"/>
  <c r="G894" i="130" s="1"/>
  <c r="G895" i="130" s="1"/>
  <c r="G896" i="130" s="1"/>
  <c r="G897" i="130" s="1"/>
  <c r="G898" i="130" s="1"/>
  <c r="G899" i="130" s="1"/>
  <c r="G900" i="130" s="1"/>
  <c r="G901" i="130" s="1"/>
  <c r="G902" i="130" s="1"/>
  <c r="G903" i="130" s="1"/>
  <c r="G904" i="130" s="1"/>
  <c r="G905" i="130" s="1"/>
  <c r="G906" i="130" s="1"/>
  <c r="G907" i="130" s="1"/>
  <c r="G908" i="130" s="1"/>
  <c r="G909" i="130" s="1"/>
  <c r="G910" i="130" s="1"/>
  <c r="G911" i="130" s="1"/>
  <c r="G912" i="130" s="1"/>
  <c r="G913" i="130" s="1"/>
  <c r="G914" i="130" s="1"/>
  <c r="G915" i="130" s="1"/>
  <c r="G916" i="130" s="1"/>
  <c r="G917" i="130" s="1"/>
  <c r="G918" i="130" s="1"/>
  <c r="G919" i="130" s="1"/>
  <c r="G920" i="130" s="1"/>
  <c r="G921" i="130" s="1"/>
  <c r="G922" i="130" s="1"/>
  <c r="G923" i="130" s="1"/>
  <c r="G924" i="130" s="1"/>
  <c r="G925" i="130" s="1"/>
  <c r="G926" i="130" s="1"/>
  <c r="G927" i="130" s="1"/>
  <c r="G928" i="130" s="1"/>
  <c r="G929" i="130" s="1"/>
  <c r="G930" i="130" s="1"/>
  <c r="G931" i="130" s="1"/>
  <c r="G932" i="130" s="1"/>
  <c r="G933" i="130" s="1"/>
  <c r="G934" i="130" s="1"/>
  <c r="G935" i="130" s="1"/>
  <c r="G936" i="130" s="1"/>
  <c r="G937" i="130" s="1"/>
  <c r="G938" i="130" s="1"/>
  <c r="G939" i="130" s="1"/>
  <c r="G940" i="130" s="1"/>
  <c r="G941" i="130" s="1"/>
  <c r="G942" i="130" s="1"/>
  <c r="G943" i="130" s="1"/>
  <c r="G944" i="130" s="1"/>
  <c r="G945" i="130" s="1"/>
  <c r="G946" i="130" s="1"/>
  <c r="G947" i="130" s="1"/>
  <c r="G948" i="130" s="1"/>
  <c r="G949" i="130" s="1"/>
  <c r="G950" i="130" s="1"/>
  <c r="G951" i="130" s="1"/>
  <c r="G952" i="130" s="1"/>
  <c r="G953" i="130" s="1"/>
  <c r="G954" i="130" s="1"/>
  <c r="G955" i="130" s="1"/>
  <c r="G956" i="130" s="1"/>
  <c r="G957" i="130" s="1"/>
  <c r="G958" i="130" s="1"/>
  <c r="G959" i="130" s="1"/>
  <c r="G960" i="130" s="1"/>
  <c r="G961" i="130" s="1"/>
  <c r="G962" i="130" s="1"/>
  <c r="G963" i="130" s="1"/>
  <c r="G964" i="130" s="1"/>
  <c r="G965" i="130" s="1"/>
  <c r="G966" i="130" s="1"/>
  <c r="G967" i="130" s="1"/>
  <c r="G968" i="130" s="1"/>
  <c r="G969" i="130" s="1"/>
  <c r="G970" i="130" s="1"/>
  <c r="G971" i="130" s="1"/>
  <c r="G972" i="130" s="1"/>
  <c r="G973" i="130" s="1"/>
  <c r="G974" i="130" s="1"/>
  <c r="G975" i="130" s="1"/>
  <c r="G976" i="130" s="1"/>
  <c r="G977" i="130" s="1"/>
  <c r="G978" i="130" s="1"/>
  <c r="G979" i="130" s="1"/>
  <c r="G980" i="130" s="1"/>
  <c r="G981" i="130" s="1"/>
  <c r="G982" i="130" s="1"/>
  <c r="G983" i="130" s="1"/>
  <c r="G984" i="130" s="1"/>
  <c r="G985" i="130" s="1"/>
  <c r="G986" i="130" s="1"/>
  <c r="G987" i="130" s="1"/>
  <c r="G988" i="130" s="1"/>
  <c r="G989" i="130" s="1"/>
  <c r="G990" i="130" s="1"/>
  <c r="G991" i="130" s="1"/>
  <c r="G992" i="130" s="1"/>
  <c r="G993" i="130" s="1"/>
  <c r="G994" i="130" s="1"/>
  <c r="G995" i="130" s="1"/>
  <c r="G996" i="130" s="1"/>
  <c r="G997" i="130" s="1"/>
  <c r="G998" i="130" s="1"/>
  <c r="G999" i="130" s="1"/>
  <c r="G1000" i="130" s="1"/>
  <c r="G1001" i="130" s="1"/>
  <c r="G1002" i="130" s="1"/>
  <c r="G1003" i="130" s="1"/>
  <c r="G1004" i="130" s="1"/>
  <c r="G1005" i="130" s="1"/>
  <c r="G1006" i="130" s="1"/>
  <c r="G1007" i="130" s="1"/>
  <c r="G1008" i="130" s="1"/>
  <c r="G1009" i="130" s="1"/>
  <c r="G1010" i="130" s="1"/>
  <c r="G1011" i="130" s="1"/>
  <c r="G1012" i="130" s="1"/>
  <c r="G1013" i="130" s="1"/>
  <c r="G1014" i="130" s="1"/>
  <c r="G1015" i="130" s="1"/>
  <c r="G1016" i="130" s="1"/>
  <c r="G1017" i="130" s="1"/>
  <c r="G1018" i="130" s="1"/>
  <c r="G1019" i="130" s="1"/>
  <c r="G1020" i="130" s="1"/>
  <c r="G1021" i="130" s="1"/>
  <c r="G1022" i="130" s="1"/>
  <c r="G1023" i="130" s="1"/>
  <c r="G1024" i="130" s="1"/>
  <c r="G1025" i="130" s="1"/>
  <c r="G1026" i="130" s="1"/>
  <c r="G1027" i="130" s="1"/>
  <c r="G1028" i="130" s="1"/>
  <c r="G1029" i="130" s="1"/>
  <c r="G1030" i="130" s="1"/>
  <c r="G1031" i="130" s="1"/>
  <c r="G1032" i="130" s="1"/>
  <c r="G1033" i="130" s="1"/>
  <c r="G1034" i="130" s="1"/>
  <c r="G1035" i="130" s="1"/>
  <c r="G1036" i="130" s="1"/>
  <c r="G1037" i="130" s="1"/>
  <c r="G1038" i="130" s="1"/>
  <c r="G1039" i="130" s="1"/>
  <c r="G1040" i="130" s="1"/>
  <c r="G1041" i="130" s="1"/>
  <c r="G1042" i="130" s="1"/>
  <c r="G1043" i="130" s="1"/>
  <c r="G1044" i="130" s="1"/>
  <c r="G1045" i="130" s="1"/>
  <c r="G1046" i="130" s="1"/>
  <c r="G1047" i="130" s="1"/>
  <c r="G1048" i="130" s="1"/>
  <c r="G1049" i="130" s="1"/>
  <c r="G1050" i="130" s="1"/>
  <c r="G1051" i="130" s="1"/>
  <c r="G1052" i="130" s="1"/>
  <c r="G1053" i="130" s="1"/>
  <c r="G1054" i="130" s="1"/>
  <c r="G1055" i="130" s="1"/>
  <c r="G1056" i="130" s="1"/>
  <c r="G1057" i="130" s="1"/>
  <c r="G1058" i="130" s="1"/>
  <c r="G1059" i="130" s="1"/>
  <c r="G1060" i="130" s="1"/>
  <c r="G1061" i="130" s="1"/>
  <c r="G1062" i="130" s="1"/>
  <c r="G1063" i="130" s="1"/>
  <c r="G1064" i="130" s="1"/>
  <c r="G1065" i="130" s="1"/>
  <c r="G1066" i="130" s="1"/>
  <c r="G1067" i="130" s="1"/>
  <c r="G1068" i="130" s="1"/>
  <c r="G1069" i="130" s="1"/>
  <c r="G1070" i="130" s="1"/>
  <c r="G1071" i="130" s="1"/>
  <c r="G1072" i="130" s="1"/>
  <c r="G1073" i="130" s="1"/>
  <c r="G1074" i="130" s="1"/>
  <c r="G1075" i="130" s="1"/>
  <c r="G1076" i="130" s="1"/>
  <c r="G1077" i="130" s="1"/>
  <c r="G1078" i="130" s="1"/>
  <c r="G1079" i="130" s="1"/>
  <c r="G1080" i="130" s="1"/>
  <c r="G1081" i="130" s="1"/>
  <c r="G1082" i="130" s="1"/>
  <c r="G1083" i="130" s="1"/>
  <c r="G1084" i="130" s="1"/>
  <c r="G1085" i="130" s="1"/>
  <c r="G1086" i="130" s="1"/>
  <c r="G1087" i="130" s="1"/>
  <c r="G1088" i="130" s="1"/>
  <c r="G1089" i="130" s="1"/>
  <c r="G1090" i="130" s="1"/>
  <c r="G1091" i="130" s="1"/>
  <c r="G1092" i="130" s="1"/>
  <c r="G1093" i="130" s="1"/>
  <c r="G1094" i="130" s="1"/>
  <c r="G1095" i="130" s="1"/>
  <c r="G1096" i="130" s="1"/>
  <c r="G1097" i="130" s="1"/>
  <c r="G1098" i="130" s="1"/>
  <c r="G1099" i="130" s="1"/>
  <c r="G1100" i="130" s="1"/>
  <c r="G1101" i="130" s="1"/>
  <c r="G1102" i="130" s="1"/>
  <c r="G1103" i="130" s="1"/>
  <c r="G1104" i="130" s="1"/>
  <c r="G1105" i="130" s="1"/>
  <c r="G1106" i="130" s="1"/>
  <c r="G1107" i="130" s="1"/>
  <c r="G1108" i="130" s="1"/>
  <c r="G1109" i="130" s="1"/>
  <c r="G1110" i="130" s="1"/>
  <c r="G1111" i="130" s="1"/>
  <c r="G1112" i="130" s="1"/>
  <c r="G1113" i="130" s="1"/>
  <c r="G1114" i="130" s="1"/>
  <c r="G1115" i="130" s="1"/>
  <c r="G1116" i="130" s="1"/>
  <c r="G1117" i="130" s="1"/>
  <c r="G1118" i="130" s="1"/>
  <c r="G1119" i="130" s="1"/>
  <c r="G1120" i="130" s="1"/>
  <c r="G1121" i="130" s="1"/>
  <c r="G1122" i="130" s="1"/>
  <c r="G1123" i="130" s="1"/>
  <c r="G1124" i="130" s="1"/>
  <c r="G1125" i="130" s="1"/>
  <c r="G1126" i="130" s="1"/>
  <c r="G1127" i="130" s="1"/>
  <c r="G1128" i="130" s="1"/>
  <c r="G1129" i="130" s="1"/>
  <c r="G1130" i="130" s="1"/>
  <c r="G1131" i="130" s="1"/>
  <c r="G1132" i="130" s="1"/>
  <c r="G1133" i="130" s="1"/>
  <c r="G1134" i="130" s="1"/>
  <c r="G1135" i="130" s="1"/>
  <c r="G1136" i="130" s="1"/>
  <c r="G1137" i="130" s="1"/>
  <c r="G1138" i="130" s="1"/>
  <c r="G1139" i="130" s="1"/>
  <c r="G1140" i="130" s="1"/>
  <c r="G1141" i="130" s="1"/>
  <c r="G1142" i="130" s="1"/>
  <c r="G1143" i="130" s="1"/>
  <c r="G1144" i="130" s="1"/>
  <c r="G1145" i="130" s="1"/>
  <c r="G1146" i="130" s="1"/>
  <c r="G1147" i="130" s="1"/>
  <c r="G1148" i="130" s="1"/>
  <c r="G1149" i="130" s="1"/>
  <c r="G1150" i="130" s="1"/>
  <c r="G1151" i="130" s="1"/>
  <c r="G1152" i="130" s="1"/>
  <c r="G1153" i="130" s="1"/>
  <c r="G1154" i="130" s="1"/>
  <c r="G1155" i="130" s="1"/>
  <c r="G1156" i="130" s="1"/>
  <c r="G1157" i="130" s="1"/>
  <c r="G1158" i="130" s="1"/>
  <c r="G1159" i="130" s="1"/>
  <c r="G1160" i="130" s="1"/>
  <c r="G1161" i="130" s="1"/>
  <c r="G1162" i="130" s="1"/>
  <c r="G1163" i="130" s="1"/>
  <c r="G1164" i="130" s="1"/>
  <c r="G1165" i="130" s="1"/>
  <c r="G1166" i="130" s="1"/>
  <c r="G1167" i="130" s="1"/>
  <c r="G1168" i="130" s="1"/>
  <c r="G1169" i="130" s="1"/>
  <c r="G1170" i="130" s="1"/>
  <c r="G1171" i="130" s="1"/>
  <c r="G1172" i="130" s="1"/>
  <c r="G1173" i="130" s="1"/>
  <c r="G1174" i="130" s="1"/>
  <c r="G1175" i="130" s="1"/>
  <c r="G1176" i="130" s="1"/>
  <c r="G1177" i="130" s="1"/>
  <c r="G1178" i="130" s="1"/>
  <c r="G1179" i="130" s="1"/>
  <c r="G1180" i="130" s="1"/>
  <c r="G1181" i="130" s="1"/>
  <c r="G1182" i="130" s="1"/>
  <c r="G1183" i="130" s="1"/>
  <c r="G1184" i="130" s="1"/>
  <c r="G1185" i="130" s="1"/>
  <c r="G1186" i="130" s="1"/>
  <c r="G1187" i="130" s="1"/>
  <c r="G1188" i="130" s="1"/>
  <c r="G1189" i="130" s="1"/>
  <c r="G1190" i="130" s="1"/>
  <c r="G1191" i="130" s="1"/>
  <c r="G1192" i="130" s="1"/>
  <c r="G1193" i="130" s="1"/>
  <c r="G1194" i="130" s="1"/>
  <c r="G1195" i="130" s="1"/>
  <c r="G1196" i="130" s="1"/>
  <c r="G1197" i="130" s="1"/>
  <c r="G1198" i="130" s="1"/>
  <c r="G1199" i="130" s="1"/>
  <c r="G1200" i="130" s="1"/>
  <c r="G1201" i="130" s="1"/>
  <c r="G1202" i="130" s="1"/>
  <c r="G1203" i="130" s="1"/>
  <c r="G1204" i="130" s="1"/>
  <c r="G1205" i="130" s="1"/>
  <c r="G1206" i="130" s="1"/>
  <c r="G1207" i="130" s="1"/>
  <c r="G1208" i="130" s="1"/>
  <c r="G1209" i="130" s="1"/>
  <c r="G1210" i="130" s="1"/>
  <c r="G1211" i="130" s="1"/>
  <c r="G1212" i="130" s="1"/>
  <c r="G1213" i="130" s="1"/>
  <c r="G1214" i="130" s="1"/>
  <c r="G1215" i="130" s="1"/>
  <c r="G1216" i="130" s="1"/>
  <c r="G1217" i="130" s="1"/>
  <c r="G1218" i="130" s="1"/>
  <c r="G1219" i="130" s="1"/>
  <c r="G1220" i="130" s="1"/>
  <c r="G1221" i="130" s="1"/>
  <c r="G1222" i="130" s="1"/>
  <c r="G1223" i="130" s="1"/>
  <c r="G1224" i="130" s="1"/>
  <c r="G1225" i="130" s="1"/>
  <c r="G1226" i="130" s="1"/>
  <c r="G1227" i="130" s="1"/>
  <c r="G1228" i="130" s="1"/>
  <c r="G1229" i="130" s="1"/>
  <c r="G1230" i="130" s="1"/>
  <c r="G1231" i="130" s="1"/>
  <c r="G1232" i="130" s="1"/>
  <c r="G1233" i="130" s="1"/>
  <c r="G1234" i="130" s="1"/>
  <c r="G1235" i="130" s="1"/>
  <c r="G1236" i="130" s="1"/>
  <c r="J46" i="131" s="1"/>
  <c r="K47" i="131" s="1"/>
  <c r="E81" i="145"/>
  <c r="I116" i="133"/>
  <c r="E62" i="133"/>
  <c r="H117" i="133"/>
  <c r="G118" i="133"/>
  <c r="F64" i="130" l="1"/>
  <c r="I118" i="130"/>
  <c r="H119" i="130"/>
  <c r="F81" i="145"/>
  <c r="I117" i="133"/>
  <c r="F62" i="133"/>
  <c r="H118" i="133"/>
  <c r="G119" i="133"/>
  <c r="K64" i="130" l="1"/>
  <c r="D65" i="130"/>
  <c r="I119" i="130"/>
  <c r="H120" i="130"/>
  <c r="D82" i="145"/>
  <c r="E82" i="145" s="1"/>
  <c r="F82" i="145" s="1"/>
  <c r="I118" i="133"/>
  <c r="K62" i="133"/>
  <c r="D63" i="133"/>
  <c r="H119" i="133"/>
  <c r="G120" i="133"/>
  <c r="E65" i="130" l="1"/>
  <c r="I120" i="130"/>
  <c r="D83" i="145"/>
  <c r="E83" i="145" s="1"/>
  <c r="F83" i="145" s="1"/>
  <c r="E63" i="133"/>
  <c r="I119" i="133"/>
  <c r="H120" i="133"/>
  <c r="G121" i="133"/>
  <c r="F65" i="130" l="1"/>
  <c r="D84" i="145"/>
  <c r="E84" i="145" s="1"/>
  <c r="F84" i="145" s="1"/>
  <c r="I120" i="133"/>
  <c r="F63" i="133"/>
  <c r="H121" i="133"/>
  <c r="G122" i="133"/>
  <c r="K65" i="130" l="1"/>
  <c r="D66" i="130"/>
  <c r="D85" i="145"/>
  <c r="E85" i="145" s="1"/>
  <c r="F85" i="145" s="1"/>
  <c r="I121" i="133"/>
  <c r="K63" i="133"/>
  <c r="D64" i="133"/>
  <c r="H122" i="133"/>
  <c r="G123" i="133"/>
  <c r="E66" i="130" l="1"/>
  <c r="D86" i="145"/>
  <c r="E86" i="145" s="1"/>
  <c r="F86" i="145" s="1"/>
  <c r="I122" i="133"/>
  <c r="E64" i="133"/>
  <c r="H123" i="133"/>
  <c r="G124" i="133"/>
  <c r="F66" i="130" l="1"/>
  <c r="D87" i="145"/>
  <c r="E87" i="145" s="1"/>
  <c r="F87" i="145" s="1"/>
  <c r="I123" i="133"/>
  <c r="F64" i="133"/>
  <c r="H124" i="133"/>
  <c r="G125" i="133"/>
  <c r="K66" i="130" l="1"/>
  <c r="J69" i="131" s="1"/>
  <c r="K70" i="131" s="1"/>
  <c r="D67" i="130"/>
  <c r="E67" i="130" s="1"/>
  <c r="F67" i="130" s="1"/>
  <c r="D88" i="145"/>
  <c r="E88" i="145" s="1"/>
  <c r="F88" i="145" s="1"/>
  <c r="I124" i="133"/>
  <c r="K64" i="133"/>
  <c r="D65" i="133"/>
  <c r="H125" i="133"/>
  <c r="G126" i="133"/>
  <c r="D68" i="130" l="1"/>
  <c r="E68" i="130" s="1"/>
  <c r="F68" i="130" s="1"/>
  <c r="K67" i="130"/>
  <c r="D89" i="145"/>
  <c r="E89" i="145" s="1"/>
  <c r="F89" i="145" s="1"/>
  <c r="E65" i="133"/>
  <c r="I125" i="133"/>
  <c r="H126" i="133"/>
  <c r="G127" i="133"/>
  <c r="D69" i="130" l="1"/>
  <c r="E69" i="130" s="1"/>
  <c r="F69" i="130" s="1"/>
  <c r="K68" i="130"/>
  <c r="D90" i="145"/>
  <c r="I126" i="133"/>
  <c r="F65" i="133"/>
  <c r="H127" i="133"/>
  <c r="G128" i="133"/>
  <c r="D70" i="130" l="1"/>
  <c r="E70" i="130" s="1"/>
  <c r="F70" i="130" s="1"/>
  <c r="K69" i="130"/>
  <c r="E90" i="145"/>
  <c r="I127" i="133"/>
  <c r="K65" i="133"/>
  <c r="D66" i="133"/>
  <c r="E66" i="133" s="1"/>
  <c r="F66" i="133" s="1"/>
  <c r="H128" i="133"/>
  <c r="G129" i="133"/>
  <c r="D71" i="130" l="1"/>
  <c r="E71" i="130" s="1"/>
  <c r="F71" i="130" s="1"/>
  <c r="K70" i="130"/>
  <c r="F90" i="145"/>
  <c r="K66" i="133"/>
  <c r="D67" i="133"/>
  <c r="E67" i="133" s="1"/>
  <c r="F67" i="133" s="1"/>
  <c r="I128" i="133"/>
  <c r="H129" i="133"/>
  <c r="G130" i="133"/>
  <c r="K71" i="130" l="1"/>
  <c r="D72" i="130"/>
  <c r="E72" i="130" s="1"/>
  <c r="F72" i="130" s="1"/>
  <c r="D91" i="145"/>
  <c r="I129" i="133"/>
  <c r="K67" i="133"/>
  <c r="D68" i="133"/>
  <c r="E68" i="133" s="1"/>
  <c r="F68" i="133" s="1"/>
  <c r="H130" i="133"/>
  <c r="G131" i="133"/>
  <c r="D73" i="130" l="1"/>
  <c r="E73" i="130" s="1"/>
  <c r="F73" i="130" s="1"/>
  <c r="K72" i="130"/>
  <c r="E91" i="145"/>
  <c r="K68" i="133"/>
  <c r="D69" i="133"/>
  <c r="E69" i="133" s="1"/>
  <c r="F69" i="133" s="1"/>
  <c r="I130" i="133"/>
  <c r="H131" i="133"/>
  <c r="G132" i="133"/>
  <c r="K73" i="130" l="1"/>
  <c r="D74" i="130"/>
  <c r="E74" i="130" s="1"/>
  <c r="F74" i="130" s="1"/>
  <c r="F91" i="145"/>
  <c r="I131" i="133"/>
  <c r="K69" i="133"/>
  <c r="D70" i="133"/>
  <c r="E70" i="133" s="1"/>
  <c r="F70" i="133" s="1"/>
  <c r="H132" i="133"/>
  <c r="G133" i="133"/>
  <c r="D75" i="130" l="1"/>
  <c r="K74" i="130"/>
  <c r="D92" i="145"/>
  <c r="K70" i="133"/>
  <c r="D71" i="133"/>
  <c r="E71" i="133" s="1"/>
  <c r="F71" i="133" s="1"/>
  <c r="I132" i="133"/>
  <c r="H133" i="133"/>
  <c r="G134" i="133"/>
  <c r="E75" i="130" l="1"/>
  <c r="E92" i="145"/>
  <c r="I133" i="133"/>
  <c r="K71" i="133"/>
  <c r="D72" i="133"/>
  <c r="H134" i="133"/>
  <c r="G135" i="133"/>
  <c r="F75" i="130" l="1"/>
  <c r="F92" i="145"/>
  <c r="E72" i="133"/>
  <c r="I134" i="133"/>
  <c r="H135" i="133"/>
  <c r="G136" i="133"/>
  <c r="D76" i="130" l="1"/>
  <c r="K75" i="130"/>
  <c r="D93" i="145"/>
  <c r="I135" i="133"/>
  <c r="F72" i="133"/>
  <c r="H136" i="133"/>
  <c r="G137" i="133"/>
  <c r="E76" i="130" l="1"/>
  <c r="E93" i="145"/>
  <c r="I136" i="133"/>
  <c r="K72" i="133"/>
  <c r="D73" i="133"/>
  <c r="H137" i="133"/>
  <c r="G138" i="133"/>
  <c r="F76" i="130" l="1"/>
  <c r="F93" i="145"/>
  <c r="E73" i="133"/>
  <c r="I137" i="133"/>
  <c r="H138" i="133"/>
  <c r="G139" i="133"/>
  <c r="D77" i="130" l="1"/>
  <c r="K76" i="130"/>
  <c r="D94" i="145"/>
  <c r="E94" i="145" s="1"/>
  <c r="F94" i="145" s="1"/>
  <c r="I138" i="133"/>
  <c r="F73" i="133"/>
  <c r="H139" i="133"/>
  <c r="G140" i="133"/>
  <c r="E77" i="130" l="1"/>
  <c r="D95" i="145"/>
  <c r="E95" i="145" s="1"/>
  <c r="F95" i="145" s="1"/>
  <c r="I139" i="133"/>
  <c r="K73" i="133"/>
  <c r="D74" i="133"/>
  <c r="H140" i="133"/>
  <c r="G141" i="133"/>
  <c r="F77" i="130" l="1"/>
  <c r="D96" i="145"/>
  <c r="E96" i="145" s="1"/>
  <c r="F96" i="145" s="1"/>
  <c r="E74" i="133"/>
  <c r="I140" i="133"/>
  <c r="H141" i="133"/>
  <c r="G142" i="133"/>
  <c r="D78" i="130" l="1"/>
  <c r="E78" i="130" s="1"/>
  <c r="F78" i="130" s="1"/>
  <c r="K77" i="130"/>
  <c r="D97" i="145"/>
  <c r="E97" i="145" s="1"/>
  <c r="F97" i="145" s="1"/>
  <c r="I141" i="133"/>
  <c r="F74" i="133"/>
  <c r="H142" i="133"/>
  <c r="G143" i="133"/>
  <c r="D79" i="130" l="1"/>
  <c r="E79" i="130" s="1"/>
  <c r="F79" i="130" s="1"/>
  <c r="K78" i="130"/>
  <c r="D98" i="145"/>
  <c r="E98" i="145" s="1"/>
  <c r="F98" i="145" s="1"/>
  <c r="I142" i="133"/>
  <c r="K74" i="133"/>
  <c r="D75" i="133"/>
  <c r="H143" i="133"/>
  <c r="G144" i="133"/>
  <c r="D80" i="130" l="1"/>
  <c r="E80" i="130" s="1"/>
  <c r="F80" i="130" s="1"/>
  <c r="K79" i="130"/>
  <c r="D99" i="145"/>
  <c r="E99" i="145" s="1"/>
  <c r="F99" i="145" s="1"/>
  <c r="E75" i="133"/>
  <c r="I143" i="133"/>
  <c r="H144" i="133"/>
  <c r="G145" i="133"/>
  <c r="D81" i="130" l="1"/>
  <c r="E81" i="130" s="1"/>
  <c r="F81" i="130" s="1"/>
  <c r="K80" i="130"/>
  <c r="D100" i="145"/>
  <c r="E100" i="145" s="1"/>
  <c r="F100" i="145" s="1"/>
  <c r="I144" i="133"/>
  <c r="F75" i="133"/>
  <c r="H145" i="133"/>
  <c r="G146" i="133"/>
  <c r="G147" i="133" s="1"/>
  <c r="G148" i="133" s="1"/>
  <c r="G149" i="133" s="1"/>
  <c r="G150" i="133" s="1"/>
  <c r="G151" i="133" s="1"/>
  <c r="G152" i="133" s="1"/>
  <c r="G153" i="133" s="1"/>
  <c r="G154" i="133" s="1"/>
  <c r="G155" i="133" s="1"/>
  <c r="G156" i="133" s="1"/>
  <c r="G157" i="133" s="1"/>
  <c r="G158" i="133" s="1"/>
  <c r="G159" i="133" s="1"/>
  <c r="G160" i="133" s="1"/>
  <c r="G161" i="133" s="1"/>
  <c r="G162" i="133" s="1"/>
  <c r="G163" i="133" s="1"/>
  <c r="G164" i="133" s="1"/>
  <c r="G165" i="133" s="1"/>
  <c r="G166" i="133" s="1"/>
  <c r="G167" i="133" s="1"/>
  <c r="G168" i="133" s="1"/>
  <c r="G169" i="133" s="1"/>
  <c r="G170" i="133" s="1"/>
  <c r="G171" i="133" s="1"/>
  <c r="G172" i="133" s="1"/>
  <c r="G173" i="133" s="1"/>
  <c r="G174" i="133" s="1"/>
  <c r="G175" i="133" s="1"/>
  <c r="G176" i="133" s="1"/>
  <c r="G177" i="133" s="1"/>
  <c r="G178" i="133" s="1"/>
  <c r="G179" i="133" s="1"/>
  <c r="G180" i="133" s="1"/>
  <c r="G181" i="133" s="1"/>
  <c r="G182" i="133" s="1"/>
  <c r="G183" i="133" s="1"/>
  <c r="G184" i="133" s="1"/>
  <c r="G185" i="133" s="1"/>
  <c r="G186" i="133" s="1"/>
  <c r="G187" i="133" s="1"/>
  <c r="G188" i="133" s="1"/>
  <c r="G189" i="133" s="1"/>
  <c r="G190" i="133" s="1"/>
  <c r="G191" i="133" s="1"/>
  <c r="G192" i="133" s="1"/>
  <c r="G193" i="133" s="1"/>
  <c r="G194" i="133" s="1"/>
  <c r="G195" i="133" s="1"/>
  <c r="G196" i="133" s="1"/>
  <c r="G197" i="133" s="1"/>
  <c r="G198" i="133" s="1"/>
  <c r="G199" i="133" s="1"/>
  <c r="G200" i="133" s="1"/>
  <c r="G201" i="133" s="1"/>
  <c r="G202" i="133" s="1"/>
  <c r="G203" i="133" s="1"/>
  <c r="G204" i="133" s="1"/>
  <c r="G205" i="133" s="1"/>
  <c r="G206" i="133" s="1"/>
  <c r="G207" i="133" s="1"/>
  <c r="G208" i="133" s="1"/>
  <c r="G209" i="133" s="1"/>
  <c r="G210" i="133" s="1"/>
  <c r="G211" i="133" s="1"/>
  <c r="G212" i="133" s="1"/>
  <c r="G213" i="133" s="1"/>
  <c r="G214" i="133" s="1"/>
  <c r="G215" i="133" s="1"/>
  <c r="G216" i="133" s="1"/>
  <c r="G217" i="133" s="1"/>
  <c r="G218" i="133" s="1"/>
  <c r="G219" i="133" s="1"/>
  <c r="G220" i="133" s="1"/>
  <c r="G221" i="133" s="1"/>
  <c r="G222" i="133" s="1"/>
  <c r="G223" i="133" s="1"/>
  <c r="G224" i="133" s="1"/>
  <c r="G225" i="133" s="1"/>
  <c r="G226" i="133" s="1"/>
  <c r="G227" i="133" s="1"/>
  <c r="G228" i="133" s="1"/>
  <c r="G229" i="133" s="1"/>
  <c r="G230" i="133" s="1"/>
  <c r="G231" i="133" s="1"/>
  <c r="G232" i="133" s="1"/>
  <c r="G233" i="133" s="1"/>
  <c r="G234" i="133" s="1"/>
  <c r="G235" i="133" s="1"/>
  <c r="G236" i="133" s="1"/>
  <c r="G237" i="133" s="1"/>
  <c r="G238" i="133" s="1"/>
  <c r="G239" i="133" s="1"/>
  <c r="G240" i="133" s="1"/>
  <c r="G241" i="133" s="1"/>
  <c r="G242" i="133" s="1"/>
  <c r="G243" i="133" s="1"/>
  <c r="G244" i="133" s="1"/>
  <c r="G245" i="133" s="1"/>
  <c r="G246" i="133" s="1"/>
  <c r="G247" i="133" s="1"/>
  <c r="G248" i="133" s="1"/>
  <c r="G249" i="133" s="1"/>
  <c r="G250" i="133" s="1"/>
  <c r="G251" i="133" s="1"/>
  <c r="G252" i="133" s="1"/>
  <c r="G253" i="133" s="1"/>
  <c r="G254" i="133" s="1"/>
  <c r="G255" i="133" s="1"/>
  <c r="G256" i="133" s="1"/>
  <c r="G257" i="133" s="1"/>
  <c r="G258" i="133" s="1"/>
  <c r="G259" i="133" s="1"/>
  <c r="G260" i="133" s="1"/>
  <c r="G261" i="133" s="1"/>
  <c r="G262" i="133" s="1"/>
  <c r="G263" i="133" s="1"/>
  <c r="G264" i="133" s="1"/>
  <c r="G265" i="133" s="1"/>
  <c r="G266" i="133" s="1"/>
  <c r="G267" i="133" s="1"/>
  <c r="G268" i="133" s="1"/>
  <c r="G269" i="133" s="1"/>
  <c r="G270" i="133" s="1"/>
  <c r="G271" i="133" s="1"/>
  <c r="G272" i="133" s="1"/>
  <c r="G273" i="133" s="1"/>
  <c r="G274" i="133" s="1"/>
  <c r="G275" i="133" s="1"/>
  <c r="G276" i="133" s="1"/>
  <c r="G277" i="133" s="1"/>
  <c r="G278" i="133" s="1"/>
  <c r="G279" i="133" s="1"/>
  <c r="G280" i="133" s="1"/>
  <c r="G281" i="133" s="1"/>
  <c r="G282" i="133" s="1"/>
  <c r="G283" i="133" s="1"/>
  <c r="G284" i="133" s="1"/>
  <c r="G285" i="133" s="1"/>
  <c r="G286" i="133" s="1"/>
  <c r="G287" i="133" s="1"/>
  <c r="G288" i="133" s="1"/>
  <c r="G289" i="133" s="1"/>
  <c r="G290" i="133" s="1"/>
  <c r="G291" i="133" s="1"/>
  <c r="G292" i="133" s="1"/>
  <c r="G293" i="133" s="1"/>
  <c r="G294" i="133" s="1"/>
  <c r="G295" i="133" s="1"/>
  <c r="G296" i="133" s="1"/>
  <c r="G297" i="133" s="1"/>
  <c r="G298" i="133" s="1"/>
  <c r="G299" i="133" s="1"/>
  <c r="G300" i="133" s="1"/>
  <c r="G301" i="133" s="1"/>
  <c r="G302" i="133" s="1"/>
  <c r="G303" i="133" s="1"/>
  <c r="G304" i="133" s="1"/>
  <c r="G305" i="133" s="1"/>
  <c r="G306" i="133" s="1"/>
  <c r="G307" i="133" s="1"/>
  <c r="G308" i="133" s="1"/>
  <c r="G309" i="133" s="1"/>
  <c r="G310" i="133" s="1"/>
  <c r="G311" i="133" s="1"/>
  <c r="G312" i="133" s="1"/>
  <c r="G313" i="133" s="1"/>
  <c r="G314" i="133" s="1"/>
  <c r="G315" i="133" s="1"/>
  <c r="G316" i="133" s="1"/>
  <c r="G317" i="133" s="1"/>
  <c r="G318" i="133" s="1"/>
  <c r="G319" i="133" s="1"/>
  <c r="G320" i="133" s="1"/>
  <c r="G321" i="133" s="1"/>
  <c r="G322" i="133" s="1"/>
  <c r="G323" i="133" s="1"/>
  <c r="G324" i="133" s="1"/>
  <c r="G325" i="133" s="1"/>
  <c r="G326" i="133" s="1"/>
  <c r="G327" i="133" s="1"/>
  <c r="G328" i="133" s="1"/>
  <c r="G329" i="133" s="1"/>
  <c r="G330" i="133" s="1"/>
  <c r="G331" i="133" s="1"/>
  <c r="G332" i="133" s="1"/>
  <c r="G333" i="133" s="1"/>
  <c r="G334" i="133" s="1"/>
  <c r="G335" i="133" s="1"/>
  <c r="G336" i="133" s="1"/>
  <c r="G337" i="133" s="1"/>
  <c r="G338" i="133" s="1"/>
  <c r="G339" i="133" s="1"/>
  <c r="G340" i="133" s="1"/>
  <c r="G341" i="133" s="1"/>
  <c r="G342" i="133" s="1"/>
  <c r="G343" i="133" s="1"/>
  <c r="G344" i="133" s="1"/>
  <c r="G345" i="133" s="1"/>
  <c r="G346" i="133" s="1"/>
  <c r="G347" i="133" s="1"/>
  <c r="G348" i="133" s="1"/>
  <c r="G349" i="133" s="1"/>
  <c r="G350" i="133" s="1"/>
  <c r="G351" i="133" s="1"/>
  <c r="G352" i="133" s="1"/>
  <c r="G353" i="133" s="1"/>
  <c r="G354" i="133" s="1"/>
  <c r="G355" i="133" s="1"/>
  <c r="G356" i="133" s="1"/>
  <c r="G357" i="133" s="1"/>
  <c r="G358" i="133" s="1"/>
  <c r="G359" i="133" s="1"/>
  <c r="G360" i="133" s="1"/>
  <c r="G361" i="133" s="1"/>
  <c r="G362" i="133" s="1"/>
  <c r="G363" i="133" s="1"/>
  <c r="G364" i="133" s="1"/>
  <c r="G365" i="133" s="1"/>
  <c r="G366" i="133" s="1"/>
  <c r="G367" i="133" s="1"/>
  <c r="G368" i="133" s="1"/>
  <c r="G369" i="133" s="1"/>
  <c r="G370" i="133" s="1"/>
  <c r="G371" i="133" s="1"/>
  <c r="G372" i="133" s="1"/>
  <c r="G373" i="133" s="1"/>
  <c r="G374" i="133" s="1"/>
  <c r="G375" i="133" s="1"/>
  <c r="G376" i="133" s="1"/>
  <c r="G377" i="133" s="1"/>
  <c r="G378" i="133" s="1"/>
  <c r="G379" i="133" s="1"/>
  <c r="G380" i="133" s="1"/>
  <c r="G381" i="133" s="1"/>
  <c r="G382" i="133" s="1"/>
  <c r="G383" i="133" s="1"/>
  <c r="G384" i="133" s="1"/>
  <c r="G385" i="133" s="1"/>
  <c r="G386" i="133" s="1"/>
  <c r="G387" i="133" s="1"/>
  <c r="G388" i="133" s="1"/>
  <c r="G389" i="133" s="1"/>
  <c r="G390" i="133" s="1"/>
  <c r="G391" i="133" s="1"/>
  <c r="G392" i="133" s="1"/>
  <c r="G393" i="133" s="1"/>
  <c r="G394" i="133" s="1"/>
  <c r="G395" i="133" s="1"/>
  <c r="G396" i="133" s="1"/>
  <c r="G397" i="133" s="1"/>
  <c r="G398" i="133" s="1"/>
  <c r="G399" i="133" s="1"/>
  <c r="G400" i="133" s="1"/>
  <c r="G401" i="133" s="1"/>
  <c r="G402" i="133" s="1"/>
  <c r="G403" i="133" s="1"/>
  <c r="G404" i="133" s="1"/>
  <c r="G405" i="133" s="1"/>
  <c r="G406" i="133" s="1"/>
  <c r="G407" i="133" s="1"/>
  <c r="G408" i="133" s="1"/>
  <c r="G409" i="133" s="1"/>
  <c r="G410" i="133" s="1"/>
  <c r="G411" i="133" s="1"/>
  <c r="G412" i="133" s="1"/>
  <c r="G413" i="133" s="1"/>
  <c r="G414" i="133" s="1"/>
  <c r="G415" i="133" s="1"/>
  <c r="G416" i="133" s="1"/>
  <c r="G417" i="133" s="1"/>
  <c r="G418" i="133" s="1"/>
  <c r="G419" i="133" s="1"/>
  <c r="G420" i="133" s="1"/>
  <c r="G421" i="133" s="1"/>
  <c r="G422" i="133" s="1"/>
  <c r="G423" i="133" s="1"/>
  <c r="G424" i="133" s="1"/>
  <c r="G425" i="133" s="1"/>
  <c r="G426" i="133" s="1"/>
  <c r="G427" i="133" s="1"/>
  <c r="G428" i="133" s="1"/>
  <c r="G429" i="133" s="1"/>
  <c r="G430" i="133" s="1"/>
  <c r="G431" i="133" s="1"/>
  <c r="G432" i="133" s="1"/>
  <c r="G433" i="133" s="1"/>
  <c r="G434" i="133" s="1"/>
  <c r="G435" i="133" s="1"/>
  <c r="G436" i="133" s="1"/>
  <c r="G437" i="133" s="1"/>
  <c r="G438" i="133" s="1"/>
  <c r="G439" i="133" s="1"/>
  <c r="G440" i="133" s="1"/>
  <c r="G441" i="133" s="1"/>
  <c r="G442" i="133" s="1"/>
  <c r="G443" i="133" s="1"/>
  <c r="G444" i="133" s="1"/>
  <c r="G445" i="133" s="1"/>
  <c r="G446" i="133" s="1"/>
  <c r="G447" i="133" s="1"/>
  <c r="G448" i="133" s="1"/>
  <c r="G449" i="133" s="1"/>
  <c r="G450" i="133" s="1"/>
  <c r="G451" i="133" s="1"/>
  <c r="G452" i="133" s="1"/>
  <c r="G453" i="133" s="1"/>
  <c r="G454" i="133" s="1"/>
  <c r="G455" i="133" s="1"/>
  <c r="G456" i="133" s="1"/>
  <c r="G457" i="133" s="1"/>
  <c r="G458" i="133" s="1"/>
  <c r="G459" i="133" s="1"/>
  <c r="G460" i="133" s="1"/>
  <c r="G461" i="133" s="1"/>
  <c r="G462" i="133" s="1"/>
  <c r="G463" i="133" s="1"/>
  <c r="G464" i="133" s="1"/>
  <c r="G465" i="133" s="1"/>
  <c r="G466" i="133" s="1"/>
  <c r="G467" i="133" s="1"/>
  <c r="G468" i="133" s="1"/>
  <c r="G469" i="133" s="1"/>
  <c r="G470" i="133" s="1"/>
  <c r="G471" i="133" s="1"/>
  <c r="G472" i="133" s="1"/>
  <c r="G473" i="133" s="1"/>
  <c r="G474" i="133" s="1"/>
  <c r="G475" i="133" s="1"/>
  <c r="G476" i="133" s="1"/>
  <c r="G477" i="133" s="1"/>
  <c r="G478" i="133" s="1"/>
  <c r="G479" i="133" s="1"/>
  <c r="G480" i="133" s="1"/>
  <c r="G481" i="133" s="1"/>
  <c r="G482" i="133" s="1"/>
  <c r="G483" i="133" s="1"/>
  <c r="G484" i="133" s="1"/>
  <c r="G485" i="133" s="1"/>
  <c r="G486" i="133" s="1"/>
  <c r="G487" i="133" s="1"/>
  <c r="G488" i="133" s="1"/>
  <c r="G489" i="133" s="1"/>
  <c r="G490" i="133" s="1"/>
  <c r="G491" i="133" s="1"/>
  <c r="G492" i="133" s="1"/>
  <c r="G493" i="133" s="1"/>
  <c r="G494" i="133" s="1"/>
  <c r="G495" i="133" s="1"/>
  <c r="G496" i="133" s="1"/>
  <c r="G497" i="133" s="1"/>
  <c r="G498" i="133" s="1"/>
  <c r="G499" i="133" s="1"/>
  <c r="G500" i="133" s="1"/>
  <c r="G501" i="133" s="1"/>
  <c r="G502" i="133" s="1"/>
  <c r="G503" i="133" s="1"/>
  <c r="G504" i="133" s="1"/>
  <c r="G505" i="133" s="1"/>
  <c r="G506" i="133" s="1"/>
  <c r="G507" i="133" s="1"/>
  <c r="G508" i="133" s="1"/>
  <c r="G509" i="133" s="1"/>
  <c r="G510" i="133" s="1"/>
  <c r="G511" i="133" s="1"/>
  <c r="G512" i="133" s="1"/>
  <c r="G513" i="133" s="1"/>
  <c r="G514" i="133" s="1"/>
  <c r="G515" i="133" s="1"/>
  <c r="G516" i="133" s="1"/>
  <c r="G517" i="133" s="1"/>
  <c r="G518" i="133" s="1"/>
  <c r="G519" i="133" s="1"/>
  <c r="G520" i="133" s="1"/>
  <c r="G521" i="133" s="1"/>
  <c r="G522" i="133" s="1"/>
  <c r="G523" i="133" s="1"/>
  <c r="G524" i="133" s="1"/>
  <c r="G525" i="133" s="1"/>
  <c r="G526" i="133" s="1"/>
  <c r="G527" i="133" s="1"/>
  <c r="G528" i="133" s="1"/>
  <c r="G529" i="133" s="1"/>
  <c r="G530" i="133" s="1"/>
  <c r="G531" i="133" s="1"/>
  <c r="G532" i="133" s="1"/>
  <c r="G533" i="133" s="1"/>
  <c r="G534" i="133" s="1"/>
  <c r="G535" i="133" s="1"/>
  <c r="G536" i="133" s="1"/>
  <c r="G537" i="133" s="1"/>
  <c r="G538" i="133" s="1"/>
  <c r="G539" i="133" s="1"/>
  <c r="G540" i="133" s="1"/>
  <c r="G541" i="133" s="1"/>
  <c r="G542" i="133" s="1"/>
  <c r="G543" i="133" s="1"/>
  <c r="G544" i="133" s="1"/>
  <c r="G545" i="133" s="1"/>
  <c r="G546" i="133" s="1"/>
  <c r="G547" i="133" s="1"/>
  <c r="G548" i="133" s="1"/>
  <c r="G549" i="133" s="1"/>
  <c r="G550" i="133" s="1"/>
  <c r="G551" i="133" s="1"/>
  <c r="G552" i="133" s="1"/>
  <c r="G553" i="133" s="1"/>
  <c r="G554" i="133" s="1"/>
  <c r="G555" i="133" s="1"/>
  <c r="G556" i="133" s="1"/>
  <c r="G557" i="133" s="1"/>
  <c r="G558" i="133" s="1"/>
  <c r="G559" i="133" s="1"/>
  <c r="G560" i="133" s="1"/>
  <c r="G561" i="133" s="1"/>
  <c r="G562" i="133" s="1"/>
  <c r="G563" i="133" s="1"/>
  <c r="G564" i="133" s="1"/>
  <c r="G565" i="133" s="1"/>
  <c r="G566" i="133" s="1"/>
  <c r="G567" i="133" s="1"/>
  <c r="G568" i="133" s="1"/>
  <c r="G569" i="133" s="1"/>
  <c r="G570" i="133" s="1"/>
  <c r="G571" i="133" s="1"/>
  <c r="G572" i="133" s="1"/>
  <c r="G573" i="133" s="1"/>
  <c r="G574" i="133" s="1"/>
  <c r="G575" i="133" s="1"/>
  <c r="G576" i="133" s="1"/>
  <c r="G577" i="133" s="1"/>
  <c r="G578" i="133" s="1"/>
  <c r="G579" i="133" s="1"/>
  <c r="G580" i="133" s="1"/>
  <c r="G581" i="133" s="1"/>
  <c r="G582" i="133" s="1"/>
  <c r="G583" i="133" s="1"/>
  <c r="G584" i="133" s="1"/>
  <c r="G585" i="133" s="1"/>
  <c r="G586" i="133" s="1"/>
  <c r="G587" i="133" s="1"/>
  <c r="G588" i="133" s="1"/>
  <c r="G589" i="133" s="1"/>
  <c r="G590" i="133" s="1"/>
  <c r="G591" i="133" s="1"/>
  <c r="G592" i="133" s="1"/>
  <c r="G593" i="133" s="1"/>
  <c r="G594" i="133" s="1"/>
  <c r="G595" i="133" s="1"/>
  <c r="G596" i="133" s="1"/>
  <c r="G597" i="133" s="1"/>
  <c r="G598" i="133" s="1"/>
  <c r="G599" i="133" s="1"/>
  <c r="G600" i="133" s="1"/>
  <c r="G601" i="133" s="1"/>
  <c r="G602" i="133" s="1"/>
  <c r="G603" i="133" s="1"/>
  <c r="G604" i="133" s="1"/>
  <c r="G605" i="133" s="1"/>
  <c r="G606" i="133" s="1"/>
  <c r="G607" i="133" s="1"/>
  <c r="G608" i="133" s="1"/>
  <c r="G609" i="133" s="1"/>
  <c r="G610" i="133" s="1"/>
  <c r="G611" i="133" s="1"/>
  <c r="G612" i="133" s="1"/>
  <c r="G613" i="133" s="1"/>
  <c r="G614" i="133" s="1"/>
  <c r="G615" i="133" s="1"/>
  <c r="G616" i="133" s="1"/>
  <c r="G617" i="133" s="1"/>
  <c r="G618" i="133" s="1"/>
  <c r="G619" i="133" s="1"/>
  <c r="G620" i="133" s="1"/>
  <c r="G621" i="133" s="1"/>
  <c r="G622" i="133" s="1"/>
  <c r="G623" i="133" s="1"/>
  <c r="G624" i="133" s="1"/>
  <c r="G625" i="133" s="1"/>
  <c r="G626" i="133" s="1"/>
  <c r="G627" i="133" s="1"/>
  <c r="G628" i="133" s="1"/>
  <c r="G629" i="133" s="1"/>
  <c r="G630" i="133" s="1"/>
  <c r="G631" i="133" s="1"/>
  <c r="G632" i="133" s="1"/>
  <c r="G633" i="133" s="1"/>
  <c r="G634" i="133" s="1"/>
  <c r="G635" i="133" s="1"/>
  <c r="G636" i="133" s="1"/>
  <c r="G637" i="133" s="1"/>
  <c r="G638" i="133" s="1"/>
  <c r="G639" i="133" s="1"/>
  <c r="G640" i="133" s="1"/>
  <c r="G641" i="133" s="1"/>
  <c r="G642" i="133" s="1"/>
  <c r="G643" i="133" s="1"/>
  <c r="G644" i="133" s="1"/>
  <c r="G645" i="133" s="1"/>
  <c r="G646" i="133" s="1"/>
  <c r="G647" i="133" s="1"/>
  <c r="G648" i="133" s="1"/>
  <c r="G649" i="133" s="1"/>
  <c r="G650" i="133" s="1"/>
  <c r="G651" i="133" s="1"/>
  <c r="G652" i="133" s="1"/>
  <c r="G653" i="133" s="1"/>
  <c r="G654" i="133" s="1"/>
  <c r="G655" i="133" s="1"/>
  <c r="G656" i="133" s="1"/>
  <c r="G657" i="133" s="1"/>
  <c r="G658" i="133" s="1"/>
  <c r="G659" i="133" s="1"/>
  <c r="G660" i="133" s="1"/>
  <c r="G661" i="133" s="1"/>
  <c r="G662" i="133" s="1"/>
  <c r="G663" i="133" s="1"/>
  <c r="G664" i="133" s="1"/>
  <c r="G665" i="133" s="1"/>
  <c r="G666" i="133" s="1"/>
  <c r="G667" i="133" s="1"/>
  <c r="G668" i="133" s="1"/>
  <c r="G669" i="133" s="1"/>
  <c r="G670" i="133" s="1"/>
  <c r="G671" i="133" s="1"/>
  <c r="G672" i="133" s="1"/>
  <c r="G673" i="133" s="1"/>
  <c r="G674" i="133" s="1"/>
  <c r="G675" i="133" s="1"/>
  <c r="G676" i="133" s="1"/>
  <c r="G677" i="133" s="1"/>
  <c r="G678" i="133" s="1"/>
  <c r="G679" i="133" s="1"/>
  <c r="G680" i="133" s="1"/>
  <c r="G681" i="133" s="1"/>
  <c r="G682" i="133" s="1"/>
  <c r="G683" i="133" s="1"/>
  <c r="G684" i="133" s="1"/>
  <c r="G685" i="133" s="1"/>
  <c r="G686" i="133" s="1"/>
  <c r="G687" i="133" s="1"/>
  <c r="G688" i="133" s="1"/>
  <c r="G689" i="133" s="1"/>
  <c r="G690" i="133" s="1"/>
  <c r="G691" i="133" s="1"/>
  <c r="G692" i="133" s="1"/>
  <c r="G693" i="133" s="1"/>
  <c r="G694" i="133" s="1"/>
  <c r="G695" i="133" s="1"/>
  <c r="G696" i="133" s="1"/>
  <c r="G697" i="133" s="1"/>
  <c r="G698" i="133" s="1"/>
  <c r="G699" i="133" s="1"/>
  <c r="G700" i="133" s="1"/>
  <c r="G701" i="133" s="1"/>
  <c r="G702" i="133" s="1"/>
  <c r="G703" i="133" s="1"/>
  <c r="G704" i="133" s="1"/>
  <c r="G705" i="133" s="1"/>
  <c r="G706" i="133" s="1"/>
  <c r="G707" i="133" s="1"/>
  <c r="G708" i="133" s="1"/>
  <c r="G709" i="133" s="1"/>
  <c r="G710" i="133" s="1"/>
  <c r="G711" i="133" s="1"/>
  <c r="G712" i="133" s="1"/>
  <c r="G713" i="133" s="1"/>
  <c r="G714" i="133" s="1"/>
  <c r="G715" i="133" s="1"/>
  <c r="G716" i="133" s="1"/>
  <c r="G717" i="133" s="1"/>
  <c r="G718" i="133" s="1"/>
  <c r="G719" i="133" s="1"/>
  <c r="G720" i="133" s="1"/>
  <c r="G721" i="133" s="1"/>
  <c r="G722" i="133" s="1"/>
  <c r="G723" i="133" s="1"/>
  <c r="G724" i="133" s="1"/>
  <c r="G725" i="133" s="1"/>
  <c r="G726" i="133" s="1"/>
  <c r="G727" i="133" s="1"/>
  <c r="G728" i="133" s="1"/>
  <c r="G729" i="133" s="1"/>
  <c r="G730" i="133" s="1"/>
  <c r="G731" i="133" s="1"/>
  <c r="G732" i="133" s="1"/>
  <c r="G733" i="133" s="1"/>
  <c r="G734" i="133" s="1"/>
  <c r="G735" i="133" s="1"/>
  <c r="G736" i="133" s="1"/>
  <c r="G737" i="133" s="1"/>
  <c r="G738" i="133" s="1"/>
  <c r="G739" i="133" s="1"/>
  <c r="G740" i="133" s="1"/>
  <c r="G741" i="133" s="1"/>
  <c r="G742" i="133" s="1"/>
  <c r="G743" i="133" s="1"/>
  <c r="G744" i="133" s="1"/>
  <c r="G745" i="133" s="1"/>
  <c r="G746" i="133" s="1"/>
  <c r="G747" i="133" s="1"/>
  <c r="G748" i="133" s="1"/>
  <c r="G749" i="133" s="1"/>
  <c r="G750" i="133" s="1"/>
  <c r="G751" i="133" s="1"/>
  <c r="G752" i="133" s="1"/>
  <c r="G753" i="133" s="1"/>
  <c r="G754" i="133" s="1"/>
  <c r="G755" i="133" s="1"/>
  <c r="G756" i="133" s="1"/>
  <c r="G757" i="133" s="1"/>
  <c r="G758" i="133" s="1"/>
  <c r="G759" i="133" s="1"/>
  <c r="G760" i="133" s="1"/>
  <c r="G761" i="133" s="1"/>
  <c r="G762" i="133" s="1"/>
  <c r="G763" i="133" s="1"/>
  <c r="G764" i="133" s="1"/>
  <c r="G765" i="133" s="1"/>
  <c r="G766" i="133" s="1"/>
  <c r="G767" i="133" s="1"/>
  <c r="G768" i="133" s="1"/>
  <c r="G769" i="133" s="1"/>
  <c r="G770" i="133" s="1"/>
  <c r="G771" i="133" s="1"/>
  <c r="G772" i="133" s="1"/>
  <c r="G773" i="133" s="1"/>
  <c r="G774" i="133" s="1"/>
  <c r="G775" i="133" s="1"/>
  <c r="G776" i="133" s="1"/>
  <c r="G777" i="133" s="1"/>
  <c r="G778" i="133" s="1"/>
  <c r="G779" i="133" s="1"/>
  <c r="G780" i="133" s="1"/>
  <c r="G781" i="133" s="1"/>
  <c r="G782" i="133" s="1"/>
  <c r="G783" i="133" s="1"/>
  <c r="G784" i="133" s="1"/>
  <c r="G785" i="133" s="1"/>
  <c r="G786" i="133" s="1"/>
  <c r="G787" i="133" s="1"/>
  <c r="G788" i="133" s="1"/>
  <c r="G789" i="133" s="1"/>
  <c r="G790" i="133" s="1"/>
  <c r="G791" i="133" s="1"/>
  <c r="G792" i="133" s="1"/>
  <c r="G793" i="133" s="1"/>
  <c r="G794" i="133" s="1"/>
  <c r="G795" i="133" s="1"/>
  <c r="G796" i="133" s="1"/>
  <c r="G797" i="133" s="1"/>
  <c r="G798" i="133" s="1"/>
  <c r="G799" i="133" s="1"/>
  <c r="G800" i="133" s="1"/>
  <c r="G801" i="133" s="1"/>
  <c r="G802" i="133" s="1"/>
  <c r="G803" i="133" s="1"/>
  <c r="G804" i="133" s="1"/>
  <c r="G805" i="133" s="1"/>
  <c r="G806" i="133" s="1"/>
  <c r="G807" i="133" s="1"/>
  <c r="G808" i="133" s="1"/>
  <c r="G809" i="133" s="1"/>
  <c r="G810" i="133" s="1"/>
  <c r="G811" i="133" s="1"/>
  <c r="G812" i="133" s="1"/>
  <c r="G813" i="133" s="1"/>
  <c r="G814" i="133" s="1"/>
  <c r="G815" i="133" s="1"/>
  <c r="G816" i="133" s="1"/>
  <c r="G817" i="133" s="1"/>
  <c r="G818" i="133" s="1"/>
  <c r="G819" i="133" s="1"/>
  <c r="G820" i="133" s="1"/>
  <c r="G821" i="133" s="1"/>
  <c r="G822" i="133" s="1"/>
  <c r="G823" i="133" s="1"/>
  <c r="G824" i="133" s="1"/>
  <c r="G825" i="133" s="1"/>
  <c r="G826" i="133" s="1"/>
  <c r="G827" i="133" s="1"/>
  <c r="G828" i="133" s="1"/>
  <c r="G829" i="133" s="1"/>
  <c r="G830" i="133" s="1"/>
  <c r="G831" i="133" s="1"/>
  <c r="G832" i="133" s="1"/>
  <c r="G833" i="133" s="1"/>
  <c r="G834" i="133" s="1"/>
  <c r="G835" i="133" s="1"/>
  <c r="G836" i="133" s="1"/>
  <c r="G837" i="133" s="1"/>
  <c r="G838" i="133" s="1"/>
  <c r="G839" i="133" s="1"/>
  <c r="G840" i="133" s="1"/>
  <c r="G841" i="133" s="1"/>
  <c r="G842" i="133" s="1"/>
  <c r="G843" i="133" s="1"/>
  <c r="G844" i="133" s="1"/>
  <c r="G845" i="133" s="1"/>
  <c r="G846" i="133" s="1"/>
  <c r="G847" i="133" s="1"/>
  <c r="G848" i="133" s="1"/>
  <c r="G849" i="133" s="1"/>
  <c r="G850" i="133" s="1"/>
  <c r="G851" i="133" s="1"/>
  <c r="G852" i="133" s="1"/>
  <c r="G853" i="133" s="1"/>
  <c r="G854" i="133" s="1"/>
  <c r="G855" i="133" s="1"/>
  <c r="G856" i="133" s="1"/>
  <c r="G857" i="133" s="1"/>
  <c r="G858" i="133" s="1"/>
  <c r="G859" i="133" s="1"/>
  <c r="G860" i="133" s="1"/>
  <c r="G861" i="133" s="1"/>
  <c r="G862" i="133" s="1"/>
  <c r="G863" i="133" s="1"/>
  <c r="G864" i="133" s="1"/>
  <c r="G865" i="133" s="1"/>
  <c r="G866" i="133" s="1"/>
  <c r="G867" i="133" s="1"/>
  <c r="G868" i="133" s="1"/>
  <c r="G869" i="133" s="1"/>
  <c r="G870" i="133" s="1"/>
  <c r="G871" i="133" s="1"/>
  <c r="G872" i="133" s="1"/>
  <c r="G873" i="133" s="1"/>
  <c r="G874" i="133" s="1"/>
  <c r="G875" i="133" s="1"/>
  <c r="G876" i="133" s="1"/>
  <c r="G877" i="133" s="1"/>
  <c r="G878" i="133" s="1"/>
  <c r="G879" i="133" s="1"/>
  <c r="G880" i="133" s="1"/>
  <c r="G881" i="133" s="1"/>
  <c r="G882" i="133" s="1"/>
  <c r="G883" i="133" s="1"/>
  <c r="G884" i="133" s="1"/>
  <c r="G885" i="133" s="1"/>
  <c r="G886" i="133" s="1"/>
  <c r="G887" i="133" s="1"/>
  <c r="G888" i="133" s="1"/>
  <c r="G889" i="133" s="1"/>
  <c r="G890" i="133" s="1"/>
  <c r="G891" i="133" s="1"/>
  <c r="G892" i="133" s="1"/>
  <c r="G893" i="133" s="1"/>
  <c r="G894" i="133" s="1"/>
  <c r="G895" i="133" s="1"/>
  <c r="G896" i="133" s="1"/>
  <c r="G897" i="133" s="1"/>
  <c r="G898" i="133" s="1"/>
  <c r="G899" i="133" s="1"/>
  <c r="G900" i="133" s="1"/>
  <c r="G901" i="133" s="1"/>
  <c r="G902" i="133" s="1"/>
  <c r="G903" i="133" s="1"/>
  <c r="G904" i="133" s="1"/>
  <c r="G905" i="133" s="1"/>
  <c r="G906" i="133" s="1"/>
  <c r="G907" i="133" s="1"/>
  <c r="G908" i="133" s="1"/>
  <c r="G909" i="133" s="1"/>
  <c r="G910" i="133" s="1"/>
  <c r="G911" i="133" s="1"/>
  <c r="G912" i="133" s="1"/>
  <c r="G913" i="133" s="1"/>
  <c r="G914" i="133" s="1"/>
  <c r="G915" i="133" s="1"/>
  <c r="G916" i="133" s="1"/>
  <c r="G917" i="133" s="1"/>
  <c r="G918" i="133" s="1"/>
  <c r="G919" i="133" s="1"/>
  <c r="G920" i="133" s="1"/>
  <c r="G921" i="133" s="1"/>
  <c r="G922" i="133" s="1"/>
  <c r="G923" i="133" s="1"/>
  <c r="G924" i="133" s="1"/>
  <c r="G925" i="133" s="1"/>
  <c r="G926" i="133" s="1"/>
  <c r="G927" i="133" s="1"/>
  <c r="G928" i="133" s="1"/>
  <c r="G929" i="133" s="1"/>
  <c r="G930" i="133" s="1"/>
  <c r="G931" i="133" s="1"/>
  <c r="G932" i="133" s="1"/>
  <c r="G933" i="133" s="1"/>
  <c r="G934" i="133" s="1"/>
  <c r="G935" i="133" s="1"/>
  <c r="G936" i="133" s="1"/>
  <c r="G937" i="133" s="1"/>
  <c r="G938" i="133" s="1"/>
  <c r="G939" i="133" s="1"/>
  <c r="G940" i="133" s="1"/>
  <c r="G941" i="133" s="1"/>
  <c r="G942" i="133" s="1"/>
  <c r="G943" i="133" s="1"/>
  <c r="G944" i="133" s="1"/>
  <c r="G945" i="133" s="1"/>
  <c r="G946" i="133" s="1"/>
  <c r="G947" i="133" s="1"/>
  <c r="G948" i="133" s="1"/>
  <c r="G949" i="133" s="1"/>
  <c r="G950" i="133" s="1"/>
  <c r="G951" i="133" s="1"/>
  <c r="G952" i="133" s="1"/>
  <c r="G953" i="133" s="1"/>
  <c r="G954" i="133" s="1"/>
  <c r="G955" i="133" s="1"/>
  <c r="G956" i="133" s="1"/>
  <c r="G957" i="133" s="1"/>
  <c r="G958" i="133" s="1"/>
  <c r="G959" i="133" s="1"/>
  <c r="G960" i="133" s="1"/>
  <c r="G961" i="133" s="1"/>
  <c r="G962" i="133" s="1"/>
  <c r="G963" i="133" s="1"/>
  <c r="G964" i="133" s="1"/>
  <c r="G965" i="133" s="1"/>
  <c r="G966" i="133" s="1"/>
  <c r="G967" i="133" s="1"/>
  <c r="G968" i="133" s="1"/>
  <c r="G969" i="133" s="1"/>
  <c r="G970" i="133" s="1"/>
  <c r="G971" i="133" s="1"/>
  <c r="G972" i="133" s="1"/>
  <c r="G973" i="133" s="1"/>
  <c r="G974" i="133" s="1"/>
  <c r="G975" i="133" s="1"/>
  <c r="G976" i="133" s="1"/>
  <c r="G977" i="133" s="1"/>
  <c r="G978" i="133" s="1"/>
  <c r="G979" i="133" s="1"/>
  <c r="G980" i="133" s="1"/>
  <c r="G981" i="133" s="1"/>
  <c r="G982" i="133" s="1"/>
  <c r="G983" i="133" s="1"/>
  <c r="G984" i="133" s="1"/>
  <c r="G985" i="133" s="1"/>
  <c r="G986" i="133" s="1"/>
  <c r="G987" i="133" s="1"/>
  <c r="G988" i="133" s="1"/>
  <c r="G989" i="133" s="1"/>
  <c r="G990" i="133" s="1"/>
  <c r="G991" i="133" s="1"/>
  <c r="G992" i="133" s="1"/>
  <c r="G993" i="133" s="1"/>
  <c r="G994" i="133" s="1"/>
  <c r="G995" i="133" s="1"/>
  <c r="G996" i="133" s="1"/>
  <c r="G997" i="133" s="1"/>
  <c r="G998" i="133" s="1"/>
  <c r="G999" i="133" s="1"/>
  <c r="G1000" i="133" s="1"/>
  <c r="G1001" i="133" s="1"/>
  <c r="G1002" i="133" s="1"/>
  <c r="G1003" i="133" s="1"/>
  <c r="G1004" i="133" s="1"/>
  <c r="G1005" i="133" s="1"/>
  <c r="G1006" i="133" s="1"/>
  <c r="G1007" i="133" s="1"/>
  <c r="G1008" i="133" s="1"/>
  <c r="G1009" i="133" s="1"/>
  <c r="G1010" i="133" s="1"/>
  <c r="G1011" i="133" s="1"/>
  <c r="G1012" i="133" s="1"/>
  <c r="G1013" i="133" s="1"/>
  <c r="G1014" i="133" s="1"/>
  <c r="G1015" i="133" s="1"/>
  <c r="G1016" i="133" s="1"/>
  <c r="G1017" i="133" s="1"/>
  <c r="G1018" i="133" s="1"/>
  <c r="G1019" i="133" s="1"/>
  <c r="G1020" i="133" s="1"/>
  <c r="G1021" i="133" s="1"/>
  <c r="G1022" i="133" s="1"/>
  <c r="G1023" i="133" s="1"/>
  <c r="G1024" i="133" s="1"/>
  <c r="G1025" i="133" s="1"/>
  <c r="G1026" i="133" s="1"/>
  <c r="G1027" i="133" s="1"/>
  <c r="G1028" i="133" s="1"/>
  <c r="G1029" i="133" s="1"/>
  <c r="G1030" i="133" s="1"/>
  <c r="G1031" i="133" s="1"/>
  <c r="G1032" i="133" s="1"/>
  <c r="G1033" i="133" s="1"/>
  <c r="G1034" i="133" s="1"/>
  <c r="G1035" i="133" s="1"/>
  <c r="G1036" i="133" s="1"/>
  <c r="G1037" i="133" s="1"/>
  <c r="G1038" i="133" s="1"/>
  <c r="G1039" i="133" s="1"/>
  <c r="G1040" i="133" s="1"/>
  <c r="G1041" i="133" s="1"/>
  <c r="G1042" i="133" s="1"/>
  <c r="G1043" i="133" s="1"/>
  <c r="G1044" i="133" s="1"/>
  <c r="G1045" i="133" s="1"/>
  <c r="G1046" i="133" s="1"/>
  <c r="G1047" i="133" s="1"/>
  <c r="G1048" i="133" s="1"/>
  <c r="G1049" i="133" s="1"/>
  <c r="G1050" i="133" s="1"/>
  <c r="G1051" i="133" s="1"/>
  <c r="G1052" i="133" s="1"/>
  <c r="G1053" i="133" s="1"/>
  <c r="G1054" i="133" s="1"/>
  <c r="G1055" i="133" s="1"/>
  <c r="G1056" i="133" s="1"/>
  <c r="G1057" i="133" s="1"/>
  <c r="G1058" i="133" s="1"/>
  <c r="G1059" i="133" s="1"/>
  <c r="G1060" i="133" s="1"/>
  <c r="G1061" i="133" s="1"/>
  <c r="G1062" i="133" s="1"/>
  <c r="G1063" i="133" s="1"/>
  <c r="G1064" i="133" s="1"/>
  <c r="G1065" i="133" s="1"/>
  <c r="G1066" i="133" s="1"/>
  <c r="G1067" i="133" s="1"/>
  <c r="G1068" i="133" s="1"/>
  <c r="G1069" i="133" s="1"/>
  <c r="G1070" i="133" s="1"/>
  <c r="G1071" i="133" s="1"/>
  <c r="G1072" i="133" s="1"/>
  <c r="G1073" i="133" s="1"/>
  <c r="G1074" i="133" s="1"/>
  <c r="G1075" i="133" s="1"/>
  <c r="G1076" i="133" s="1"/>
  <c r="G1077" i="133" s="1"/>
  <c r="G1078" i="133" s="1"/>
  <c r="G1079" i="133" s="1"/>
  <c r="G1080" i="133" s="1"/>
  <c r="G1081" i="133" s="1"/>
  <c r="G1082" i="133" s="1"/>
  <c r="G1083" i="133" s="1"/>
  <c r="G1084" i="133" s="1"/>
  <c r="G1085" i="133" s="1"/>
  <c r="G1086" i="133" s="1"/>
  <c r="G1087" i="133" s="1"/>
  <c r="G1088" i="133" s="1"/>
  <c r="G1089" i="133" s="1"/>
  <c r="G1090" i="133" s="1"/>
  <c r="G1091" i="133" s="1"/>
  <c r="G1092" i="133" s="1"/>
  <c r="G1093" i="133" s="1"/>
  <c r="G1094" i="133" s="1"/>
  <c r="G1095" i="133" s="1"/>
  <c r="G1096" i="133" s="1"/>
  <c r="G1097" i="133" s="1"/>
  <c r="G1098" i="133" s="1"/>
  <c r="G1099" i="133" s="1"/>
  <c r="G1100" i="133" s="1"/>
  <c r="G1101" i="133" s="1"/>
  <c r="G1102" i="133" s="1"/>
  <c r="G1103" i="133" s="1"/>
  <c r="G1104" i="133" s="1"/>
  <c r="G1105" i="133" s="1"/>
  <c r="G1106" i="133" s="1"/>
  <c r="G1107" i="133" s="1"/>
  <c r="G1108" i="133" s="1"/>
  <c r="G1109" i="133" s="1"/>
  <c r="G1110" i="133" s="1"/>
  <c r="G1111" i="133" s="1"/>
  <c r="G1112" i="133" s="1"/>
  <c r="G1113" i="133" s="1"/>
  <c r="G1114" i="133" s="1"/>
  <c r="G1115" i="133" s="1"/>
  <c r="G1116" i="133" s="1"/>
  <c r="G1117" i="133" s="1"/>
  <c r="G1118" i="133" s="1"/>
  <c r="G1119" i="133" s="1"/>
  <c r="G1120" i="133" s="1"/>
  <c r="G1121" i="133" s="1"/>
  <c r="G1122" i="133" s="1"/>
  <c r="G1123" i="133" s="1"/>
  <c r="G1124" i="133" s="1"/>
  <c r="G1125" i="133" s="1"/>
  <c r="G1126" i="133" s="1"/>
  <c r="G1127" i="133" s="1"/>
  <c r="G1128" i="133" s="1"/>
  <c r="G1129" i="133" s="1"/>
  <c r="G1130" i="133" s="1"/>
  <c r="G1131" i="133" s="1"/>
  <c r="G1132" i="133" s="1"/>
  <c r="G1133" i="133" s="1"/>
  <c r="G1134" i="133" s="1"/>
  <c r="G1135" i="133" s="1"/>
  <c r="G1136" i="133" s="1"/>
  <c r="G1137" i="133" s="1"/>
  <c r="G1138" i="133" s="1"/>
  <c r="G1139" i="133" s="1"/>
  <c r="G1140" i="133" s="1"/>
  <c r="G1141" i="133" s="1"/>
  <c r="G1142" i="133" s="1"/>
  <c r="G1143" i="133" s="1"/>
  <c r="G1144" i="133" s="1"/>
  <c r="G1145" i="133" s="1"/>
  <c r="G1146" i="133" s="1"/>
  <c r="G1147" i="133" s="1"/>
  <c r="G1148" i="133" s="1"/>
  <c r="G1149" i="133" s="1"/>
  <c r="G1150" i="133" s="1"/>
  <c r="G1151" i="133" s="1"/>
  <c r="G1152" i="133" s="1"/>
  <c r="G1153" i="133" s="1"/>
  <c r="G1154" i="133" s="1"/>
  <c r="G1155" i="133" s="1"/>
  <c r="G1156" i="133" s="1"/>
  <c r="G1157" i="133" s="1"/>
  <c r="G1158" i="133" s="1"/>
  <c r="G1159" i="133" s="1"/>
  <c r="G1160" i="133" s="1"/>
  <c r="G1161" i="133" s="1"/>
  <c r="G1162" i="133" s="1"/>
  <c r="G1163" i="133" s="1"/>
  <c r="G1164" i="133" s="1"/>
  <c r="G1165" i="133" s="1"/>
  <c r="G1166" i="133" s="1"/>
  <c r="G1167" i="133" s="1"/>
  <c r="G1168" i="133" s="1"/>
  <c r="G1169" i="133" s="1"/>
  <c r="G1170" i="133" s="1"/>
  <c r="G1171" i="133" s="1"/>
  <c r="G1172" i="133" s="1"/>
  <c r="G1173" i="133" s="1"/>
  <c r="G1174" i="133" s="1"/>
  <c r="G1175" i="133" s="1"/>
  <c r="G1176" i="133" s="1"/>
  <c r="G1177" i="133" s="1"/>
  <c r="G1178" i="133" s="1"/>
  <c r="G1179" i="133" s="1"/>
  <c r="G1180" i="133" s="1"/>
  <c r="G1181" i="133" s="1"/>
  <c r="G1182" i="133" s="1"/>
  <c r="G1183" i="133" s="1"/>
  <c r="G1184" i="133" s="1"/>
  <c r="G1185" i="133" s="1"/>
  <c r="G1186" i="133" s="1"/>
  <c r="G1187" i="133" s="1"/>
  <c r="G1188" i="133" s="1"/>
  <c r="G1189" i="133" s="1"/>
  <c r="G1190" i="133" s="1"/>
  <c r="G1191" i="133" s="1"/>
  <c r="G1192" i="133" s="1"/>
  <c r="G1193" i="133" s="1"/>
  <c r="G1194" i="133" s="1"/>
  <c r="G1195" i="133" s="1"/>
  <c r="G1196" i="133" s="1"/>
  <c r="G1197" i="133" s="1"/>
  <c r="G1198" i="133" s="1"/>
  <c r="G1199" i="133" s="1"/>
  <c r="G1200" i="133" s="1"/>
  <c r="G1201" i="133" s="1"/>
  <c r="G1202" i="133" s="1"/>
  <c r="G1203" i="133" s="1"/>
  <c r="G1204" i="133" s="1"/>
  <c r="G1205" i="133" s="1"/>
  <c r="G1206" i="133" s="1"/>
  <c r="G1207" i="133" s="1"/>
  <c r="G1208" i="133" s="1"/>
  <c r="G1209" i="133" s="1"/>
  <c r="G1210" i="133" s="1"/>
  <c r="G1211" i="133" s="1"/>
  <c r="G1212" i="133" s="1"/>
  <c r="G1213" i="133" s="1"/>
  <c r="G1214" i="133" s="1"/>
  <c r="G1215" i="133" s="1"/>
  <c r="G1216" i="133" s="1"/>
  <c r="G1217" i="133" s="1"/>
  <c r="G1218" i="133" s="1"/>
  <c r="G1219" i="133" s="1"/>
  <c r="G1220" i="133" s="1"/>
  <c r="G1221" i="133" s="1"/>
  <c r="G1222" i="133" s="1"/>
  <c r="G1223" i="133" s="1"/>
  <c r="G1224" i="133" s="1"/>
  <c r="G1225" i="133" s="1"/>
  <c r="G1226" i="133" s="1"/>
  <c r="G1227" i="133" s="1"/>
  <c r="G1228" i="133" s="1"/>
  <c r="G1229" i="133" s="1"/>
  <c r="G1230" i="133" s="1"/>
  <c r="G1231" i="133" s="1"/>
  <c r="G1232" i="133" s="1"/>
  <c r="G1233" i="133" s="1"/>
  <c r="G1234" i="133" s="1"/>
  <c r="G1235" i="133" s="1"/>
  <c r="G1236" i="133" s="1"/>
  <c r="J46" i="134" s="1"/>
  <c r="K47" i="134" s="1"/>
  <c r="D82" i="130" l="1"/>
  <c r="E82" i="130" s="1"/>
  <c r="F82" i="130" s="1"/>
  <c r="K81" i="130"/>
  <c r="D101" i="145"/>
  <c r="I145" i="133"/>
  <c r="K75" i="133"/>
  <c r="D76" i="133"/>
  <c r="D83" i="130" l="1"/>
  <c r="E83" i="130" s="1"/>
  <c r="F83" i="130" s="1"/>
  <c r="K82" i="130"/>
  <c r="E101" i="145"/>
  <c r="C12" i="147"/>
  <c r="E76" i="133"/>
  <c r="D84" i="130" l="1"/>
  <c r="E84" i="130" s="1"/>
  <c r="F84" i="130" s="1"/>
  <c r="K83" i="130"/>
  <c r="B12" i="147"/>
  <c r="F101" i="145"/>
  <c r="F76" i="133"/>
  <c r="D85" i="130" l="1"/>
  <c r="K84" i="130"/>
  <c r="D102" i="145"/>
  <c r="K76" i="133"/>
  <c r="D77" i="133"/>
  <c r="E85" i="130" l="1"/>
  <c r="E102" i="145"/>
  <c r="E77" i="133"/>
  <c r="F85" i="130" l="1"/>
  <c r="F102" i="145"/>
  <c r="F77" i="133"/>
  <c r="D86" i="130" l="1"/>
  <c r="K85" i="130"/>
  <c r="D103" i="145"/>
  <c r="K77" i="133"/>
  <c r="D78" i="133"/>
  <c r="E78" i="133" s="1"/>
  <c r="F78" i="133" s="1"/>
  <c r="E86" i="130" l="1"/>
  <c r="E103" i="145"/>
  <c r="K78" i="133"/>
  <c r="D79" i="133"/>
  <c r="E79" i="133" s="1"/>
  <c r="F79" i="133" s="1"/>
  <c r="F86" i="130" l="1"/>
  <c r="F103" i="145"/>
  <c r="K79" i="133"/>
  <c r="D80" i="133"/>
  <c r="E80" i="133" s="1"/>
  <c r="F80" i="133" s="1"/>
  <c r="D87" i="130" l="1"/>
  <c r="K86" i="130"/>
  <c r="D104" i="145"/>
  <c r="K80" i="133"/>
  <c r="D81" i="133"/>
  <c r="E81" i="133" s="1"/>
  <c r="F81" i="133" s="1"/>
  <c r="E87" i="130" l="1"/>
  <c r="E104" i="145"/>
  <c r="K81" i="133"/>
  <c r="D82" i="133"/>
  <c r="E82" i="133" s="1"/>
  <c r="F82" i="133" s="1"/>
  <c r="F87" i="130" l="1"/>
  <c r="F104" i="145"/>
  <c r="K82" i="133"/>
  <c r="D83" i="133"/>
  <c r="E83" i="133" s="1"/>
  <c r="F83" i="133" s="1"/>
  <c r="D88" i="130" l="1"/>
  <c r="K87" i="130"/>
  <c r="D105" i="145"/>
  <c r="K83" i="133"/>
  <c r="D84" i="133"/>
  <c r="E88" i="130" l="1"/>
  <c r="E105" i="145"/>
  <c r="E84" i="133"/>
  <c r="F88" i="130" l="1"/>
  <c r="F105" i="145"/>
  <c r="F84" i="133"/>
  <c r="D89" i="130" l="1"/>
  <c r="K88" i="130"/>
  <c r="D106" i="145"/>
  <c r="K84" i="133"/>
  <c r="D85" i="133"/>
  <c r="E89" i="130" l="1"/>
  <c r="E106" i="145"/>
  <c r="E85" i="133"/>
  <c r="F89" i="130" l="1"/>
  <c r="F106" i="145"/>
  <c r="F85" i="133"/>
  <c r="D90" i="130" l="1"/>
  <c r="E90" i="130" s="1"/>
  <c r="F90" i="130" s="1"/>
  <c r="K89" i="130"/>
  <c r="D107" i="145"/>
  <c r="E107" i="145" s="1"/>
  <c r="F107" i="145" s="1"/>
  <c r="K85" i="133"/>
  <c r="D86" i="133"/>
  <c r="D91" i="130" l="1"/>
  <c r="E91" i="130" s="1"/>
  <c r="F91" i="130" s="1"/>
  <c r="K90" i="130"/>
  <c r="D108" i="145"/>
  <c r="E108" i="145" s="1"/>
  <c r="F108" i="145" s="1"/>
  <c r="E86" i="133"/>
  <c r="D92" i="130" l="1"/>
  <c r="E92" i="130" s="1"/>
  <c r="F92" i="130" s="1"/>
  <c r="K91" i="130"/>
  <c r="D109" i="145"/>
  <c r="E109" i="145" s="1"/>
  <c r="F109" i="145" s="1"/>
  <c r="F86" i="133"/>
  <c r="D93" i="130" l="1"/>
  <c r="E93" i="130" s="1"/>
  <c r="F93" i="130" s="1"/>
  <c r="K92" i="130"/>
  <c r="D110" i="145"/>
  <c r="E110" i="145" s="1"/>
  <c r="F110" i="145" s="1"/>
  <c r="K86" i="133"/>
  <c r="D87" i="133"/>
  <c r="D94" i="130" l="1"/>
  <c r="E94" i="130" s="1"/>
  <c r="F94" i="130" s="1"/>
  <c r="K93" i="130"/>
  <c r="D111" i="145"/>
  <c r="E111" i="145" s="1"/>
  <c r="F111" i="145" s="1"/>
  <c r="E87" i="133"/>
  <c r="D95" i="130" l="1"/>
  <c r="E95" i="130" s="1"/>
  <c r="F95" i="130" s="1"/>
  <c r="K94" i="130"/>
  <c r="D112" i="145"/>
  <c r="E112" i="145" s="1"/>
  <c r="F112" i="145" s="1"/>
  <c r="F87" i="133"/>
  <c r="D96" i="130" l="1"/>
  <c r="E96" i="130" s="1"/>
  <c r="F96" i="130" s="1"/>
  <c r="K95" i="130"/>
  <c r="D113" i="145"/>
  <c r="K87" i="133"/>
  <c r="D88" i="133"/>
  <c r="D97" i="130" l="1"/>
  <c r="E97" i="130" s="1"/>
  <c r="F97" i="130" s="1"/>
  <c r="K96" i="130"/>
  <c r="E113" i="145"/>
  <c r="C13" i="147"/>
  <c r="E88" i="133"/>
  <c r="D98" i="130" l="1"/>
  <c r="E98" i="130" s="1"/>
  <c r="F98" i="130" s="1"/>
  <c r="K97" i="130"/>
  <c r="B13" i="147"/>
  <c r="F113" i="145"/>
  <c r="F88" i="133"/>
  <c r="D99" i="130" l="1"/>
  <c r="E99" i="130" s="1"/>
  <c r="F99" i="130" s="1"/>
  <c r="K98" i="130"/>
  <c r="D114" i="145"/>
  <c r="K88" i="133"/>
  <c r="D89" i="133"/>
  <c r="D100" i="130" l="1"/>
  <c r="E100" i="130" s="1"/>
  <c r="F100" i="130" s="1"/>
  <c r="K99" i="130"/>
  <c r="E114" i="145"/>
  <c r="E89" i="133"/>
  <c r="D101" i="130" l="1"/>
  <c r="E101" i="130" s="1"/>
  <c r="F101" i="130" s="1"/>
  <c r="K100" i="130"/>
  <c r="F114" i="145"/>
  <c r="D115" i="145" s="1"/>
  <c r="F89" i="133"/>
  <c r="D102" i="130" l="1"/>
  <c r="E102" i="130" s="1"/>
  <c r="F102" i="130" s="1"/>
  <c r="K101" i="130"/>
  <c r="E115" i="145"/>
  <c r="K89" i="133"/>
  <c r="D90" i="133"/>
  <c r="E90" i="133" s="1"/>
  <c r="F90" i="133" s="1"/>
  <c r="D103" i="130" l="1"/>
  <c r="E103" i="130" s="1"/>
  <c r="F103" i="130" s="1"/>
  <c r="K102" i="130"/>
  <c r="F115" i="145"/>
  <c r="D116" i="145" s="1"/>
  <c r="K90" i="133"/>
  <c r="D91" i="133"/>
  <c r="E91" i="133" s="1"/>
  <c r="F91" i="133" s="1"/>
  <c r="D104" i="130" l="1"/>
  <c r="E104" i="130" s="1"/>
  <c r="F104" i="130" s="1"/>
  <c r="K103" i="130"/>
  <c r="E116" i="145"/>
  <c r="K91" i="133"/>
  <c r="D92" i="133"/>
  <c r="E92" i="133" s="1"/>
  <c r="F92" i="133" s="1"/>
  <c r="D105" i="130" l="1"/>
  <c r="E105" i="130" s="1"/>
  <c r="F105" i="130" s="1"/>
  <c r="K104" i="130"/>
  <c r="F116" i="145"/>
  <c r="D117" i="145" s="1"/>
  <c r="K92" i="133"/>
  <c r="D93" i="133"/>
  <c r="E93" i="133" s="1"/>
  <c r="F93" i="133" s="1"/>
  <c r="D106" i="130" l="1"/>
  <c r="E106" i="130" s="1"/>
  <c r="F106" i="130" s="1"/>
  <c r="K105" i="130"/>
  <c r="E117" i="145"/>
  <c r="K93" i="133"/>
  <c r="D94" i="133"/>
  <c r="E94" i="133" s="1"/>
  <c r="F94" i="133" s="1"/>
  <c r="D107" i="130" l="1"/>
  <c r="E107" i="130" s="1"/>
  <c r="F107" i="130" s="1"/>
  <c r="K106" i="130"/>
  <c r="F117" i="145"/>
  <c r="D118" i="145" s="1"/>
  <c r="K94" i="133"/>
  <c r="D95" i="133"/>
  <c r="E95" i="133" s="1"/>
  <c r="F95" i="133" s="1"/>
  <c r="D108" i="130" l="1"/>
  <c r="E108" i="130" s="1"/>
  <c r="F108" i="130" s="1"/>
  <c r="K107" i="130"/>
  <c r="E118" i="145"/>
  <c r="K95" i="133"/>
  <c r="D96" i="133"/>
  <c r="D109" i="130" l="1"/>
  <c r="E109" i="130" s="1"/>
  <c r="F109" i="130"/>
  <c r="K108" i="130"/>
  <c r="F118" i="145"/>
  <c r="D119" i="145" s="1"/>
  <c r="E96" i="133"/>
  <c r="D110" i="130" l="1"/>
  <c r="E110" i="130" s="1"/>
  <c r="F110" i="130" s="1"/>
  <c r="K109" i="130"/>
  <c r="E119" i="145"/>
  <c r="F96" i="133"/>
  <c r="D111" i="130" l="1"/>
  <c r="E111" i="130" s="1"/>
  <c r="F111" i="130" s="1"/>
  <c r="K110" i="130"/>
  <c r="F119" i="145"/>
  <c r="D120" i="145" s="1"/>
  <c r="K96" i="133"/>
  <c r="D97" i="133"/>
  <c r="D112" i="130" l="1"/>
  <c r="E112" i="130" s="1"/>
  <c r="F112" i="130"/>
  <c r="K111" i="130"/>
  <c r="E120" i="145"/>
  <c r="E97" i="133"/>
  <c r="D113" i="130" l="1"/>
  <c r="E113" i="130" s="1"/>
  <c r="F113" i="130" s="1"/>
  <c r="K112" i="130"/>
  <c r="F120" i="145"/>
  <c r="F97" i="133"/>
  <c r="D114" i="130" l="1"/>
  <c r="K113" i="130"/>
  <c r="D121" i="145"/>
  <c r="K97" i="133"/>
  <c r="D98" i="133"/>
  <c r="E114" i="130" l="1"/>
  <c r="C11" i="132"/>
  <c r="C12" i="132"/>
  <c r="C13" i="132"/>
  <c r="E121" i="145"/>
  <c r="E98" i="133"/>
  <c r="B11" i="132" l="1"/>
  <c r="B12" i="132"/>
  <c r="B13" i="132"/>
  <c r="F114" i="130"/>
  <c r="F121" i="145"/>
  <c r="F98" i="133"/>
  <c r="K114" i="130" l="1"/>
  <c r="D115" i="130"/>
  <c r="E115" i="130" s="1"/>
  <c r="F115" i="130" s="1"/>
  <c r="D122" i="145"/>
  <c r="K98" i="133"/>
  <c r="D99" i="133"/>
  <c r="D116" i="130" l="1"/>
  <c r="E116" i="130" s="1"/>
  <c r="F116" i="130" s="1"/>
  <c r="K115" i="130"/>
  <c r="E122" i="145"/>
  <c r="E99" i="133"/>
  <c r="D117" i="130" l="1"/>
  <c r="E117" i="130" s="1"/>
  <c r="F117" i="130" s="1"/>
  <c r="K116" i="130"/>
  <c r="F122" i="145"/>
  <c r="F99" i="133"/>
  <c r="D118" i="130" l="1"/>
  <c r="E118" i="130" s="1"/>
  <c r="F118" i="130" s="1"/>
  <c r="K117" i="130"/>
  <c r="D123" i="145"/>
  <c r="E123" i="145" s="1"/>
  <c r="K99" i="133"/>
  <c r="D100" i="133"/>
  <c r="D119" i="130" l="1"/>
  <c r="E119" i="130" s="1"/>
  <c r="F119" i="130"/>
  <c r="K118" i="130"/>
  <c r="F123" i="145"/>
  <c r="E100" i="133"/>
  <c r="D120" i="130" l="1"/>
  <c r="F120" i="130"/>
  <c r="K120" i="130" s="1"/>
  <c r="K119" i="130"/>
  <c r="D124" i="145"/>
  <c r="E124" i="145" s="1"/>
  <c r="F124" i="145" s="1"/>
  <c r="F100" i="133"/>
  <c r="E120" i="130" l="1"/>
  <c r="C10" i="132"/>
  <c r="D125" i="145"/>
  <c r="E125" i="145" s="1"/>
  <c r="F125" i="145" s="1"/>
  <c r="M32" i="145" s="1"/>
  <c r="K100" i="133"/>
  <c r="D101" i="133"/>
  <c r="K63" i="131" l="1"/>
  <c r="J62" i="131" s="1"/>
  <c r="B10" i="132"/>
  <c r="D126" i="145"/>
  <c r="E101" i="133"/>
  <c r="E126" i="145" l="1"/>
  <c r="F101" i="133"/>
  <c r="F126" i="145" l="1"/>
  <c r="K101" i="133"/>
  <c r="D102" i="133"/>
  <c r="E102" i="133" s="1"/>
  <c r="F102" i="133" s="1"/>
  <c r="D127" i="145" l="1"/>
  <c r="K102" i="133"/>
  <c r="D103" i="133"/>
  <c r="E103" i="133" s="1"/>
  <c r="F103" i="133" s="1"/>
  <c r="E127" i="145" l="1"/>
  <c r="K103" i="133"/>
  <c r="D104" i="133"/>
  <c r="E104" i="133" s="1"/>
  <c r="F104" i="133" s="1"/>
  <c r="F127" i="145" l="1"/>
  <c r="K104" i="133"/>
  <c r="D105" i="133"/>
  <c r="E105" i="133" s="1"/>
  <c r="F105" i="133" s="1"/>
  <c r="D128" i="145" l="1"/>
  <c r="K105" i="133"/>
  <c r="D106" i="133"/>
  <c r="E106" i="133" s="1"/>
  <c r="F106" i="133" s="1"/>
  <c r="E128" i="145" l="1"/>
  <c r="K106" i="133"/>
  <c r="D107" i="133"/>
  <c r="E107" i="133" s="1"/>
  <c r="F107" i="133" s="1"/>
  <c r="F128" i="145" l="1"/>
  <c r="K107" i="133"/>
  <c r="D108" i="133"/>
  <c r="D129" i="145" l="1"/>
  <c r="E108" i="133"/>
  <c r="E129" i="145" l="1"/>
  <c r="F108" i="133"/>
  <c r="F129" i="145" l="1"/>
  <c r="K108" i="133"/>
  <c r="D109" i="133"/>
  <c r="E109" i="133" s="1"/>
  <c r="F109" i="133" s="1"/>
  <c r="D130" i="145" l="1"/>
  <c r="K109" i="133"/>
  <c r="D110" i="133"/>
  <c r="E110" i="133" s="1"/>
  <c r="F110" i="133" s="1"/>
  <c r="E130" i="145" l="1"/>
  <c r="K110" i="133"/>
  <c r="D111" i="133"/>
  <c r="E111" i="133" s="1"/>
  <c r="F111" i="133" s="1"/>
  <c r="F130" i="145" l="1"/>
  <c r="K111" i="133"/>
  <c r="D112" i="133"/>
  <c r="E112" i="133" s="1"/>
  <c r="F112" i="133" s="1"/>
  <c r="D131" i="145" l="1"/>
  <c r="E131" i="145" s="1"/>
  <c r="F131" i="145" s="1"/>
  <c r="K112" i="133"/>
  <c r="D113" i="133"/>
  <c r="E113" i="133" s="1"/>
  <c r="F113" i="133" s="1"/>
  <c r="D132" i="145" l="1"/>
  <c r="E132" i="145" s="1"/>
  <c r="F132" i="145" s="1"/>
  <c r="K113" i="133"/>
  <c r="D114" i="133"/>
  <c r="E114" i="133" s="1"/>
  <c r="F114" i="133" s="1"/>
  <c r="D133" i="145" l="1"/>
  <c r="E133" i="145" s="1"/>
  <c r="F133" i="145" s="1"/>
  <c r="K114" i="133"/>
  <c r="D115" i="133"/>
  <c r="E115" i="133" s="1"/>
  <c r="F115" i="133" s="1"/>
  <c r="D134" i="145" l="1"/>
  <c r="E134" i="145" s="1"/>
  <c r="F134" i="145" s="1"/>
  <c r="K115" i="133"/>
  <c r="D116" i="133"/>
  <c r="E116" i="133" s="1"/>
  <c r="F116" i="133" s="1"/>
  <c r="D135" i="145" l="1"/>
  <c r="E135" i="145" s="1"/>
  <c r="F135" i="145" s="1"/>
  <c r="K116" i="133"/>
  <c r="D117" i="133"/>
  <c r="E117" i="133" s="1"/>
  <c r="F117" i="133" s="1"/>
  <c r="D136" i="145" l="1"/>
  <c r="E136" i="145" s="1"/>
  <c r="F136" i="145" s="1"/>
  <c r="K117" i="133"/>
  <c r="D118" i="133"/>
  <c r="E118" i="133" s="1"/>
  <c r="F118" i="133" s="1"/>
  <c r="D137" i="145" l="1"/>
  <c r="E137" i="145" s="1"/>
  <c r="F137" i="145" s="1"/>
  <c r="K118" i="133"/>
  <c r="D119" i="133"/>
  <c r="E119" i="133" s="1"/>
  <c r="F119" i="133" s="1"/>
  <c r="D138" i="145" l="1"/>
  <c r="K119" i="133"/>
  <c r="D120" i="133"/>
  <c r="E120" i="133" s="1"/>
  <c r="F120" i="133" s="1"/>
  <c r="E138" i="145" l="1"/>
  <c r="K120" i="133"/>
  <c r="D121" i="133"/>
  <c r="E121" i="133" s="1"/>
  <c r="F121" i="133" s="1"/>
  <c r="F138" i="145" l="1"/>
  <c r="K121" i="133"/>
  <c r="D122" i="133"/>
  <c r="E122" i="133" s="1"/>
  <c r="F122" i="133" s="1"/>
  <c r="D139" i="145" l="1"/>
  <c r="K122" i="133"/>
  <c r="D123" i="133"/>
  <c r="E123" i="133" s="1"/>
  <c r="F123" i="133" s="1"/>
  <c r="E139" i="145" l="1"/>
  <c r="K123" i="133"/>
  <c r="D124" i="133"/>
  <c r="E124" i="133" s="1"/>
  <c r="F124" i="133" s="1"/>
  <c r="F139" i="145" l="1"/>
  <c r="K124" i="133"/>
  <c r="D125" i="133"/>
  <c r="E125" i="133" s="1"/>
  <c r="F125" i="133" s="1"/>
  <c r="D140" i="145" l="1"/>
  <c r="K125" i="133"/>
  <c r="D126" i="133"/>
  <c r="E126" i="133" s="1"/>
  <c r="F126" i="133" s="1"/>
  <c r="E140" i="145" l="1"/>
  <c r="K63" i="146" s="1"/>
  <c r="C9" i="147"/>
  <c r="C10" i="147"/>
  <c r="C11" i="147"/>
  <c r="K126" i="133"/>
  <c r="D127" i="133"/>
  <c r="E127" i="133" s="1"/>
  <c r="F127" i="133" s="1"/>
  <c r="J62" i="146" l="1"/>
  <c r="B9" i="147"/>
  <c r="B10" i="147"/>
  <c r="B11" i="147"/>
  <c r="F140" i="145"/>
  <c r="K127" i="133"/>
  <c r="D128" i="133"/>
  <c r="E128" i="133" s="1"/>
  <c r="F128" i="133" s="1"/>
  <c r="K128" i="133" l="1"/>
  <c r="D129" i="133"/>
  <c r="E129" i="133" s="1"/>
  <c r="F129" i="133" s="1"/>
  <c r="K129" i="133" l="1"/>
  <c r="D130" i="133"/>
  <c r="E130" i="133" s="1"/>
  <c r="F130" i="133" s="1"/>
  <c r="K130" i="133" l="1"/>
  <c r="D131" i="133"/>
  <c r="E131" i="133" s="1"/>
  <c r="F131" i="133" s="1"/>
  <c r="K131" i="133" l="1"/>
  <c r="D132" i="133"/>
  <c r="E132" i="133" s="1"/>
  <c r="F132" i="133" s="1"/>
  <c r="K132" i="133" l="1"/>
  <c r="D133" i="133"/>
  <c r="E133" i="133" s="1"/>
  <c r="F133" i="133" s="1"/>
  <c r="K133" i="133" l="1"/>
  <c r="D134" i="133"/>
  <c r="E134" i="133" s="1"/>
  <c r="F134" i="133" s="1"/>
  <c r="K134" i="133" l="1"/>
  <c r="D135" i="133"/>
  <c r="E135" i="133" l="1"/>
  <c r="F135" i="133" l="1"/>
  <c r="K135" i="133" l="1"/>
  <c r="D136" i="133"/>
  <c r="E136" i="133" l="1"/>
  <c r="F24" i="22"/>
  <c r="F136" i="133" l="1"/>
  <c r="K136" i="133" l="1"/>
  <c r="D137" i="133"/>
  <c r="E5" i="42"/>
  <c r="C5" i="23" s="1"/>
  <c r="E3" i="42"/>
  <c r="E4" i="42" s="1"/>
  <c r="E137" i="133" l="1"/>
  <c r="C31" i="42"/>
  <c r="C53" i="42"/>
  <c r="F137" i="133" l="1"/>
  <c r="K137" i="133" l="1"/>
  <c r="D138" i="133"/>
  <c r="E138" i="133" l="1"/>
  <c r="F138" i="133" l="1"/>
  <c r="K138" i="133" l="1"/>
  <c r="D139" i="133"/>
  <c r="D13" i="22" a="1"/>
  <c r="D13" i="22" s="1"/>
  <c r="E139" i="133" l="1"/>
  <c r="B73" i="22"/>
  <c r="B74" i="22"/>
  <c r="B75" i="22"/>
  <c r="B76" i="22"/>
  <c r="B77" i="22"/>
  <c r="B78" i="22"/>
  <c r="B79" i="22"/>
  <c r="B80" i="22"/>
  <c r="B81" i="22"/>
  <c r="B82" i="22"/>
  <c r="B83" i="22"/>
  <c r="B84" i="22"/>
  <c r="F139" i="133" l="1"/>
  <c r="K139" i="133" l="1"/>
  <c r="D140" i="133"/>
  <c r="E140" i="133" s="1"/>
  <c r="F140" i="133" s="1"/>
  <c r="K140" i="133" l="1"/>
  <c r="D141" i="133"/>
  <c r="E141" i="133" s="1"/>
  <c r="F141" i="133" s="1"/>
  <c r="D19" i="22"/>
  <c r="K141" i="133" l="1"/>
  <c r="D142" i="133"/>
  <c r="E142" i="133" s="1"/>
  <c r="F142" i="133" s="1"/>
  <c r="R26" i="22"/>
  <c r="R90" i="22"/>
  <c r="R154" i="22"/>
  <c r="R218" i="22"/>
  <c r="R282" i="22"/>
  <c r="R346" i="22"/>
  <c r="R410" i="22"/>
  <c r="R474" i="22"/>
  <c r="R538" i="22"/>
  <c r="R602" i="22"/>
  <c r="R666" i="22"/>
  <c r="R83" i="22"/>
  <c r="R147" i="22"/>
  <c r="R211" i="22"/>
  <c r="R275" i="22"/>
  <c r="R339" i="22"/>
  <c r="R403" i="22"/>
  <c r="R467" i="22"/>
  <c r="R531" i="22"/>
  <c r="R595" i="22"/>
  <c r="R30" i="22"/>
  <c r="R94" i="22"/>
  <c r="R158" i="22"/>
  <c r="R222" i="22"/>
  <c r="R286" i="22"/>
  <c r="R350" i="22"/>
  <c r="R414" i="22"/>
  <c r="R478" i="22"/>
  <c r="R542" i="22"/>
  <c r="R606" i="22"/>
  <c r="R670" i="22"/>
  <c r="R68" i="22"/>
  <c r="R169" i="22"/>
  <c r="R272" i="22"/>
  <c r="R375" i="22"/>
  <c r="R477" i="22"/>
  <c r="R580" i="22"/>
  <c r="R676" i="22"/>
  <c r="R744" i="22"/>
  <c r="R808" i="22"/>
  <c r="R69" i="22"/>
  <c r="R172" i="22"/>
  <c r="R273" i="22"/>
  <c r="R376" i="22"/>
  <c r="R479" i="22"/>
  <c r="R581" i="22"/>
  <c r="R677" i="22"/>
  <c r="R109" i="22"/>
  <c r="R212" i="22"/>
  <c r="R313" i="22"/>
  <c r="R416" i="22"/>
  <c r="R519" i="22"/>
  <c r="R621" i="22"/>
  <c r="R706" i="22"/>
  <c r="R60" i="22"/>
  <c r="R161" i="22"/>
  <c r="R264" i="22"/>
  <c r="R367" i="22"/>
  <c r="R469" i="22"/>
  <c r="R572" i="22"/>
  <c r="R671" i="22"/>
  <c r="R739" i="22"/>
  <c r="R803" i="22"/>
  <c r="R867" i="22"/>
  <c r="R931" i="22"/>
  <c r="R164" i="22"/>
  <c r="R368" i="22"/>
  <c r="R573" i="22"/>
  <c r="R729" i="22"/>
  <c r="R818" i="22"/>
  <c r="R895" i="22"/>
  <c r="R966" i="22"/>
  <c r="R1030" i="22"/>
  <c r="R1094" i="22"/>
  <c r="R1158" i="22"/>
  <c r="R88" i="22"/>
  <c r="R293" i="22"/>
  <c r="R497" i="22"/>
  <c r="R691" i="22"/>
  <c r="R788" i="22"/>
  <c r="R869" i="22"/>
  <c r="R942" i="22"/>
  <c r="R1007" i="22"/>
  <c r="R64" i="22"/>
  <c r="R269" i="22"/>
  <c r="R34" i="22"/>
  <c r="R98" i="22"/>
  <c r="R162" i="22"/>
  <c r="R226" i="22"/>
  <c r="R290" i="22"/>
  <c r="R354" i="22"/>
  <c r="R418" i="22"/>
  <c r="R482" i="22"/>
  <c r="R546" i="22"/>
  <c r="R610" i="22"/>
  <c r="R27" i="22"/>
  <c r="R91" i="22"/>
  <c r="R155" i="22"/>
  <c r="R219" i="22"/>
  <c r="R283" i="22"/>
  <c r="R347" i="22"/>
  <c r="R411" i="22"/>
  <c r="R475" i="22"/>
  <c r="R539" i="22"/>
  <c r="R603" i="22"/>
  <c r="R38" i="22"/>
  <c r="R102" i="22"/>
  <c r="R166" i="22"/>
  <c r="R230" i="22"/>
  <c r="R294" i="22"/>
  <c r="R358" i="22"/>
  <c r="R422" i="22"/>
  <c r="R486" i="22"/>
  <c r="R550" i="22"/>
  <c r="R614" i="22"/>
  <c r="R678" i="22"/>
  <c r="R80" i="22"/>
  <c r="R183" i="22"/>
  <c r="R285" i="22"/>
  <c r="R388" i="22"/>
  <c r="R489" i="22"/>
  <c r="R592" i="22"/>
  <c r="R685" i="22"/>
  <c r="R752" i="22"/>
  <c r="R816" i="22"/>
  <c r="R81" i="22"/>
  <c r="R184" i="22"/>
  <c r="R287" i="22"/>
  <c r="R389" i="22"/>
  <c r="R492" i="22"/>
  <c r="R593" i="22"/>
  <c r="R687" i="22"/>
  <c r="R121" i="22"/>
  <c r="R224" i="22"/>
  <c r="R327" i="22"/>
  <c r="R429" i="22"/>
  <c r="R532" i="22"/>
  <c r="R633" i="22"/>
  <c r="R714" i="22"/>
  <c r="R72" i="22"/>
  <c r="R175" i="22"/>
  <c r="R277" i="22"/>
  <c r="R380" i="22"/>
  <c r="R481" i="22"/>
  <c r="R584" i="22"/>
  <c r="R680" i="22"/>
  <c r="R747" i="22"/>
  <c r="R811" i="22"/>
  <c r="R875" i="22"/>
  <c r="R939" i="22"/>
  <c r="R189" i="22"/>
  <c r="R393" i="22"/>
  <c r="R599" i="22"/>
  <c r="R742" i="22"/>
  <c r="R829" i="22"/>
  <c r="R904" i="22"/>
  <c r="R974" i="22"/>
  <c r="R1038" i="22"/>
  <c r="R1102" i="22"/>
  <c r="R1166" i="22"/>
  <c r="R113" i="22"/>
  <c r="R319" i="22"/>
  <c r="R524" i="22"/>
  <c r="R705" i="22"/>
  <c r="R798" i="22"/>
  <c r="R878" i="22"/>
  <c r="R951" i="22"/>
  <c r="R1015" i="22"/>
  <c r="R89" i="22"/>
  <c r="R295" i="22"/>
  <c r="R42" i="22"/>
  <c r="R106" i="22"/>
  <c r="R170" i="22"/>
  <c r="R234" i="22"/>
  <c r="R298" i="22"/>
  <c r="R362" i="22"/>
  <c r="R426" i="22"/>
  <c r="R490" i="22"/>
  <c r="R554" i="22"/>
  <c r="R618" i="22"/>
  <c r="R35" i="22"/>
  <c r="R99" i="22"/>
  <c r="R163" i="22"/>
  <c r="R227" i="22"/>
  <c r="R291" i="22"/>
  <c r="R355" i="22"/>
  <c r="R419" i="22"/>
  <c r="R483" i="22"/>
  <c r="R547" i="22"/>
  <c r="R611" i="22"/>
  <c r="R46" i="22"/>
  <c r="R110" i="22"/>
  <c r="R174" i="22"/>
  <c r="R238" i="22"/>
  <c r="R302" i="22"/>
  <c r="R366" i="22"/>
  <c r="R430" i="22"/>
  <c r="R494" i="22"/>
  <c r="R558" i="22"/>
  <c r="R622" i="22"/>
  <c r="R686" i="22"/>
  <c r="R93" i="22"/>
  <c r="R196" i="22"/>
  <c r="R297" i="22"/>
  <c r="R400" i="22"/>
  <c r="R503" i="22"/>
  <c r="R605" i="22"/>
  <c r="R695" i="22"/>
  <c r="R760" i="22"/>
  <c r="R824" i="22"/>
  <c r="R95" i="22"/>
  <c r="R197" i="22"/>
  <c r="R300" i="22"/>
  <c r="R401" i="22"/>
  <c r="R504" i="22"/>
  <c r="R607" i="22"/>
  <c r="R32" i="22"/>
  <c r="R135" i="22"/>
  <c r="R237" i="22"/>
  <c r="R340" i="22"/>
  <c r="R441" i="22"/>
  <c r="R544" i="22"/>
  <c r="R647" i="22"/>
  <c r="R722" i="22"/>
  <c r="R85" i="22"/>
  <c r="R188" i="22"/>
  <c r="R289" i="22"/>
  <c r="R392" i="22"/>
  <c r="R495" i="22"/>
  <c r="R597" i="22"/>
  <c r="R689" i="22"/>
  <c r="R755" i="22"/>
  <c r="R819" i="22"/>
  <c r="R883" i="22"/>
  <c r="R947" i="22"/>
  <c r="R215" i="22"/>
  <c r="R420" i="22"/>
  <c r="R624" i="22"/>
  <c r="R754" i="22"/>
  <c r="R839" i="22"/>
  <c r="R913" i="22"/>
  <c r="R982" i="22"/>
  <c r="R1046" i="22"/>
  <c r="R1110" i="22"/>
  <c r="R1174" i="22"/>
  <c r="R140" i="22"/>
  <c r="R344" i="22"/>
  <c r="R549" i="22"/>
  <c r="R718" i="22"/>
  <c r="R809" i="22"/>
  <c r="R887" i="22"/>
  <c r="R959" i="22"/>
  <c r="R1023" i="22"/>
  <c r="R116" i="22"/>
  <c r="R50" i="22"/>
  <c r="R114" i="22"/>
  <c r="R178" i="22"/>
  <c r="R242" i="22"/>
  <c r="R306" i="22"/>
  <c r="R370" i="22"/>
  <c r="R434" i="22"/>
  <c r="R498" i="22"/>
  <c r="R562" i="22"/>
  <c r="R626" i="22"/>
  <c r="R43" i="22"/>
  <c r="R107" i="22"/>
  <c r="R171" i="22"/>
  <c r="R235" i="22"/>
  <c r="R299" i="22"/>
  <c r="R363" i="22"/>
  <c r="R427" i="22"/>
  <c r="R491" i="22"/>
  <c r="R555" i="22"/>
  <c r="R619" i="22"/>
  <c r="R54" i="22"/>
  <c r="R118" i="22"/>
  <c r="R182" i="22"/>
  <c r="R246" i="22"/>
  <c r="R310" i="22"/>
  <c r="R374" i="22"/>
  <c r="R438" i="22"/>
  <c r="R502" i="22"/>
  <c r="R566" i="22"/>
  <c r="R630" i="22"/>
  <c r="R694" i="22"/>
  <c r="R105" i="22"/>
  <c r="R208" i="22"/>
  <c r="R311" i="22"/>
  <c r="R413" i="22"/>
  <c r="R516" i="22"/>
  <c r="R617" i="22"/>
  <c r="R704" i="22"/>
  <c r="R768" i="22"/>
  <c r="R832" i="22"/>
  <c r="R108" i="22"/>
  <c r="R209" i="22"/>
  <c r="R312" i="22"/>
  <c r="R415" i="22"/>
  <c r="R517" i="22"/>
  <c r="R620" i="22"/>
  <c r="R45" i="22"/>
  <c r="R148" i="22"/>
  <c r="R249" i="22"/>
  <c r="R352" i="22"/>
  <c r="R455" i="22"/>
  <c r="R557" i="22"/>
  <c r="R659" i="22"/>
  <c r="R730" i="22"/>
  <c r="R97" i="22"/>
  <c r="R200" i="22"/>
  <c r="R303" i="22"/>
  <c r="R405" i="22"/>
  <c r="R508" i="22"/>
  <c r="R609" i="22"/>
  <c r="R698" i="22"/>
  <c r="R763" i="22"/>
  <c r="R827" i="22"/>
  <c r="R891" i="22"/>
  <c r="R36" i="22"/>
  <c r="R240" i="22"/>
  <c r="R445" i="22"/>
  <c r="R649" i="22"/>
  <c r="R765" i="22"/>
  <c r="R849" i="22"/>
  <c r="R922" i="22"/>
  <c r="R990" i="22"/>
  <c r="R1054" i="22"/>
  <c r="R1118" i="22"/>
  <c r="R1182" i="22"/>
  <c r="R165" i="22"/>
  <c r="R369" i="22"/>
  <c r="R575" i="22"/>
  <c r="R732" i="22"/>
  <c r="R820" i="22"/>
  <c r="R896" i="22"/>
  <c r="R967" i="22"/>
  <c r="R1031" i="22"/>
  <c r="R141" i="22"/>
  <c r="R58" i="22"/>
  <c r="R122" i="22"/>
  <c r="R186" i="22"/>
  <c r="R250" i="22"/>
  <c r="R314" i="22"/>
  <c r="R378" i="22"/>
  <c r="R442" i="22"/>
  <c r="R506" i="22"/>
  <c r="R570" i="22"/>
  <c r="R634" i="22"/>
  <c r="R51" i="22"/>
  <c r="R115" i="22"/>
  <c r="R179" i="22"/>
  <c r="R243" i="22"/>
  <c r="R307" i="22"/>
  <c r="R371" i="22"/>
  <c r="R435" i="22"/>
  <c r="R499" i="22"/>
  <c r="R563" i="22"/>
  <c r="R627" i="22"/>
  <c r="R62" i="22"/>
  <c r="R126" i="22"/>
  <c r="R190" i="22"/>
  <c r="R254" i="22"/>
  <c r="R318" i="22"/>
  <c r="R382" i="22"/>
  <c r="R446" i="22"/>
  <c r="R510" i="22"/>
  <c r="R574" i="22"/>
  <c r="R638" i="22"/>
  <c r="R702" i="22"/>
  <c r="R119" i="22"/>
  <c r="R221" i="22"/>
  <c r="R324" i="22"/>
  <c r="R425" i="22"/>
  <c r="R528" i="22"/>
  <c r="R631" i="22"/>
  <c r="R712" i="22"/>
  <c r="R776" i="22"/>
  <c r="R840" i="22"/>
  <c r="R120" i="22"/>
  <c r="R223" i="22"/>
  <c r="R325" i="22"/>
  <c r="R428" i="22"/>
  <c r="R529" i="22"/>
  <c r="R632" i="22"/>
  <c r="R57" i="22"/>
  <c r="R160" i="22"/>
  <c r="R263" i="22"/>
  <c r="R365" i="22"/>
  <c r="R468" i="22"/>
  <c r="R569" i="22"/>
  <c r="R669" i="22"/>
  <c r="R738" i="22"/>
  <c r="R111" i="22"/>
  <c r="R213" i="22"/>
  <c r="R316" i="22"/>
  <c r="R417" i="22"/>
  <c r="R520" i="22"/>
  <c r="R623" i="22"/>
  <c r="R707" i="22"/>
  <c r="R771" i="22"/>
  <c r="R835" i="22"/>
  <c r="R899" i="22"/>
  <c r="R61" i="22"/>
  <c r="R265" i="22"/>
  <c r="R471" i="22"/>
  <c r="R672" i="22"/>
  <c r="R775" i="22"/>
  <c r="R858" i="22"/>
  <c r="R932" i="22"/>
  <c r="R998" i="22"/>
  <c r="R1062" i="22"/>
  <c r="R1126" i="22"/>
  <c r="R1190" i="22"/>
  <c r="R191" i="22"/>
  <c r="R396" i="22"/>
  <c r="R600" i="22"/>
  <c r="R743" i="22"/>
  <c r="R830" i="22"/>
  <c r="R905" i="22"/>
  <c r="R975" i="22"/>
  <c r="R1039" i="22"/>
  <c r="R167" i="22"/>
  <c r="R66" i="22"/>
  <c r="R130" i="22"/>
  <c r="R194" i="22"/>
  <c r="R258" i="22"/>
  <c r="R322" i="22"/>
  <c r="R386" i="22"/>
  <c r="R450" i="22"/>
  <c r="R514" i="22"/>
  <c r="R578" i="22"/>
  <c r="R642" i="22"/>
  <c r="R59" i="22"/>
  <c r="R123" i="22"/>
  <c r="R187" i="22"/>
  <c r="R251" i="22"/>
  <c r="R315" i="22"/>
  <c r="R379" i="22"/>
  <c r="R443" i="22"/>
  <c r="R507" i="22"/>
  <c r="R571" i="22"/>
  <c r="R635" i="22"/>
  <c r="R70" i="22"/>
  <c r="R134" i="22"/>
  <c r="R198" i="22"/>
  <c r="R262" i="22"/>
  <c r="R326" i="22"/>
  <c r="R390" i="22"/>
  <c r="R454" i="22"/>
  <c r="R518" i="22"/>
  <c r="R582" i="22"/>
  <c r="R646" i="22"/>
  <c r="R29" i="22"/>
  <c r="R132" i="22"/>
  <c r="R233" i="22"/>
  <c r="R336" i="22"/>
  <c r="R439" i="22"/>
  <c r="R541" i="22"/>
  <c r="R644" i="22"/>
  <c r="R720" i="22"/>
  <c r="R784" i="22"/>
  <c r="R31" i="22"/>
  <c r="R133" i="22"/>
  <c r="R236" i="22"/>
  <c r="R337" i="22"/>
  <c r="R440" i="22"/>
  <c r="R543" i="22"/>
  <c r="R645" i="22"/>
  <c r="R71" i="22"/>
  <c r="R173" i="22"/>
  <c r="R276" i="22"/>
  <c r="R377" i="22"/>
  <c r="R480" i="22"/>
  <c r="R583" i="22"/>
  <c r="R679" i="22"/>
  <c r="R746" i="22"/>
  <c r="R124" i="22"/>
  <c r="R225" i="22"/>
  <c r="R328" i="22"/>
  <c r="R431" i="22"/>
  <c r="R533" i="22"/>
  <c r="R636" i="22"/>
  <c r="R715" i="22"/>
  <c r="R779" i="22"/>
  <c r="R843" i="22"/>
  <c r="R907" i="22"/>
  <c r="R87" i="22"/>
  <c r="R292" i="22"/>
  <c r="R496" i="22"/>
  <c r="R690" i="22"/>
  <c r="R786" i="22"/>
  <c r="R868" i="22"/>
  <c r="R941" i="22"/>
  <c r="R1006" i="22"/>
  <c r="R1070" i="22"/>
  <c r="R1134" i="22"/>
  <c r="R1198" i="22"/>
  <c r="R216" i="22"/>
  <c r="R421" i="22"/>
  <c r="R625" i="22"/>
  <c r="R756" i="22"/>
  <c r="R841" i="22"/>
  <c r="R914" i="22"/>
  <c r="R983" i="22"/>
  <c r="R1047" i="22"/>
  <c r="R192" i="22"/>
  <c r="R397" i="22"/>
  <c r="R74" i="22"/>
  <c r="R138" i="22"/>
  <c r="R202" i="22"/>
  <c r="R266" i="22"/>
  <c r="R330" i="22"/>
  <c r="R394" i="22"/>
  <c r="R458" i="22"/>
  <c r="R522" i="22"/>
  <c r="R586" i="22"/>
  <c r="R650" i="22"/>
  <c r="R67" i="22"/>
  <c r="R131" i="22"/>
  <c r="R195" i="22"/>
  <c r="R259" i="22"/>
  <c r="R323" i="22"/>
  <c r="R387" i="22"/>
  <c r="R451" i="22"/>
  <c r="R515" i="22"/>
  <c r="R579" i="22"/>
  <c r="R643" i="22"/>
  <c r="R78" i="22"/>
  <c r="R142" i="22"/>
  <c r="R206" i="22"/>
  <c r="R270" i="22"/>
  <c r="R334" i="22"/>
  <c r="R398" i="22"/>
  <c r="R462" i="22"/>
  <c r="R526" i="22"/>
  <c r="R590" i="22"/>
  <c r="R654" i="22"/>
  <c r="R41" i="22"/>
  <c r="R144" i="22"/>
  <c r="R247" i="22"/>
  <c r="R349" i="22"/>
  <c r="R452" i="22"/>
  <c r="R553" i="22"/>
  <c r="R656" i="22"/>
  <c r="R728" i="22"/>
  <c r="R792" i="22"/>
  <c r="R44" i="22"/>
  <c r="R145" i="22"/>
  <c r="R248" i="22"/>
  <c r="R351" i="22"/>
  <c r="R453" i="22"/>
  <c r="R556" i="22"/>
  <c r="R657" i="22"/>
  <c r="R84" i="22"/>
  <c r="R185" i="22"/>
  <c r="R288" i="22"/>
  <c r="R391" i="22"/>
  <c r="R493" i="22"/>
  <c r="R596" i="22"/>
  <c r="R688" i="22"/>
  <c r="R33" i="22"/>
  <c r="R136" i="22"/>
  <c r="R239" i="22"/>
  <c r="R341" i="22"/>
  <c r="R444" i="22"/>
  <c r="R545" i="22"/>
  <c r="R648" i="22"/>
  <c r="R723" i="22"/>
  <c r="R787" i="22"/>
  <c r="R851" i="22"/>
  <c r="R915" i="22"/>
  <c r="R112" i="22"/>
  <c r="R317" i="22"/>
  <c r="R521" i="22"/>
  <c r="R703" i="22"/>
  <c r="R797" i="22"/>
  <c r="R877" i="22"/>
  <c r="R950" i="22"/>
  <c r="R1014" i="22"/>
  <c r="R1078" i="22"/>
  <c r="R1142" i="22"/>
  <c r="R37" i="22"/>
  <c r="R241" i="22"/>
  <c r="R447" i="22"/>
  <c r="R652" i="22"/>
  <c r="R766" i="22"/>
  <c r="R850" i="22"/>
  <c r="R924" i="22"/>
  <c r="R991" i="22"/>
  <c r="R1055" i="22"/>
  <c r="R217" i="22"/>
  <c r="R423" i="22"/>
  <c r="R82" i="22"/>
  <c r="R146" i="22"/>
  <c r="R210" i="22"/>
  <c r="R274" i="22"/>
  <c r="R338" i="22"/>
  <c r="R402" i="22"/>
  <c r="R466" i="22"/>
  <c r="R530" i="22"/>
  <c r="R594" i="22"/>
  <c r="R658" i="22"/>
  <c r="R75" i="22"/>
  <c r="R139" i="22"/>
  <c r="R203" i="22"/>
  <c r="R267" i="22"/>
  <c r="R331" i="22"/>
  <c r="R395" i="22"/>
  <c r="R459" i="22"/>
  <c r="R523" i="22"/>
  <c r="R587" i="22"/>
  <c r="R651" i="22"/>
  <c r="R86" i="22"/>
  <c r="R150" i="22"/>
  <c r="R214" i="22"/>
  <c r="R278" i="22"/>
  <c r="R342" i="22"/>
  <c r="R406" i="22"/>
  <c r="R470" i="22"/>
  <c r="R534" i="22"/>
  <c r="R598" i="22"/>
  <c r="R662" i="22"/>
  <c r="R55" i="22"/>
  <c r="R157" i="22"/>
  <c r="R260" i="22"/>
  <c r="R361" i="22"/>
  <c r="R464" i="22"/>
  <c r="R567" i="22"/>
  <c r="R667" i="22"/>
  <c r="R736" i="22"/>
  <c r="R800" i="22"/>
  <c r="R56" i="22"/>
  <c r="R159" i="22"/>
  <c r="R261" i="22"/>
  <c r="R364" i="22"/>
  <c r="R465" i="22"/>
  <c r="R568" i="22"/>
  <c r="R668" i="22"/>
  <c r="R96" i="22"/>
  <c r="R199" i="22"/>
  <c r="R301" i="22"/>
  <c r="R404" i="22"/>
  <c r="R505" i="22"/>
  <c r="R608" i="22"/>
  <c r="R697" i="22"/>
  <c r="R47" i="22"/>
  <c r="R149" i="22"/>
  <c r="R252" i="22"/>
  <c r="R353" i="22"/>
  <c r="R456" i="22"/>
  <c r="R559" i="22"/>
  <c r="R660" i="22"/>
  <c r="R731" i="22"/>
  <c r="R795" i="22"/>
  <c r="R859" i="22"/>
  <c r="R923" i="22"/>
  <c r="R137" i="22"/>
  <c r="R343" i="22"/>
  <c r="R548" i="22"/>
  <c r="R717" i="22"/>
  <c r="R807" i="22"/>
  <c r="R886" i="22"/>
  <c r="R958" i="22"/>
  <c r="R1022" i="22"/>
  <c r="R1086" i="22"/>
  <c r="R1150" i="22"/>
  <c r="R63" i="22"/>
  <c r="R268" i="22"/>
  <c r="R472" i="22"/>
  <c r="R673" i="22"/>
  <c r="R777" i="22"/>
  <c r="R860" i="22"/>
  <c r="R933" i="22"/>
  <c r="R999" i="22"/>
  <c r="R39" i="22"/>
  <c r="R244" i="22"/>
  <c r="R448" i="22"/>
  <c r="R320" i="22"/>
  <c r="R601" i="22"/>
  <c r="R745" i="22"/>
  <c r="R831" i="22"/>
  <c r="R906" i="22"/>
  <c r="R976" i="22"/>
  <c r="R1040" i="22"/>
  <c r="R1104" i="22"/>
  <c r="R1168" i="22"/>
  <c r="R65" i="22"/>
  <c r="R271" i="22"/>
  <c r="R476" i="22"/>
  <c r="R675" i="22"/>
  <c r="R780" i="22"/>
  <c r="R862" i="22"/>
  <c r="R935" i="22"/>
  <c r="R1001" i="22"/>
  <c r="R1065" i="22"/>
  <c r="R1129" i="22"/>
  <c r="R1193" i="22"/>
  <c r="R180" i="22"/>
  <c r="R589" i="22"/>
  <c r="R826" i="22"/>
  <c r="R972" i="22"/>
  <c r="R1092" i="22"/>
  <c r="R1195" i="22"/>
  <c r="R284" i="22"/>
  <c r="R764" i="22"/>
  <c r="R973" i="22"/>
  <c r="R1146" i="22"/>
  <c r="R664" i="22"/>
  <c r="R806" i="22"/>
  <c r="R1207" i="22"/>
  <c r="R304" i="22"/>
  <c r="R696" i="22"/>
  <c r="R872" i="22"/>
  <c r="R1010" i="22"/>
  <c r="R1122" i="22"/>
  <c r="R1220" i="22"/>
  <c r="R700" i="22"/>
  <c r="R255" i="22"/>
  <c r="R663" i="22"/>
  <c r="R855" i="22"/>
  <c r="R995" i="22"/>
  <c r="R1109" i="22"/>
  <c r="R1211" i="22"/>
  <c r="R53" i="22"/>
  <c r="R463" i="22"/>
  <c r="R774" i="22"/>
  <c r="R930" i="22"/>
  <c r="R1061" i="22"/>
  <c r="R1164" i="22"/>
  <c r="R125" i="22"/>
  <c r="R535" i="22"/>
  <c r="R802" i="22"/>
  <c r="R954" i="22"/>
  <c r="R1076" i="22"/>
  <c r="R1179" i="22"/>
  <c r="R893" i="22"/>
  <c r="R782" i="22"/>
  <c r="R1044" i="22"/>
  <c r="R1226" i="22"/>
  <c r="R127" i="22"/>
  <c r="R874" i="22"/>
  <c r="R1051" i="22"/>
  <c r="R1019" i="22"/>
  <c r="R332" i="22"/>
  <c r="R345" i="22"/>
  <c r="R628" i="22"/>
  <c r="R757" i="22"/>
  <c r="R842" i="22"/>
  <c r="R916" i="22"/>
  <c r="R984" i="22"/>
  <c r="R1048" i="22"/>
  <c r="R1112" i="22"/>
  <c r="R1176" i="22"/>
  <c r="R92" i="22"/>
  <c r="R296" i="22"/>
  <c r="R501" i="22"/>
  <c r="R693" i="22"/>
  <c r="R790" i="22"/>
  <c r="R871" i="22"/>
  <c r="R944" i="22"/>
  <c r="R1009" i="22"/>
  <c r="R1073" i="22"/>
  <c r="R1137" i="22"/>
  <c r="R1201" i="22"/>
  <c r="R231" i="22"/>
  <c r="R640" i="22"/>
  <c r="R847" i="22"/>
  <c r="R988" i="22"/>
  <c r="R1106" i="22"/>
  <c r="R1206" i="22"/>
  <c r="R335" i="22"/>
  <c r="R785" i="22"/>
  <c r="R989" i="22"/>
  <c r="R1157" i="22"/>
  <c r="R773" i="22"/>
  <c r="R885" i="22"/>
  <c r="R25" i="22"/>
  <c r="R356" i="22"/>
  <c r="R724" i="22"/>
  <c r="R890" i="22"/>
  <c r="R1026" i="22"/>
  <c r="R1133" i="22"/>
  <c r="R1229" i="22"/>
  <c r="R751" i="22"/>
  <c r="R305" i="22"/>
  <c r="R699" i="22"/>
  <c r="R873" i="22"/>
  <c r="R1011" i="22"/>
  <c r="R1123" i="22"/>
  <c r="R1221" i="22"/>
  <c r="R104" i="22"/>
  <c r="R513" i="22"/>
  <c r="R796" i="22"/>
  <c r="R949" i="22"/>
  <c r="R1075" i="22"/>
  <c r="R1178" i="22"/>
  <c r="R176" i="22"/>
  <c r="R585" i="22"/>
  <c r="R823" i="22"/>
  <c r="R970" i="22"/>
  <c r="R1090" i="22"/>
  <c r="R1191" i="22"/>
  <c r="R964" i="22"/>
  <c r="R901" i="22"/>
  <c r="R1202" i="22"/>
  <c r="R76" i="22"/>
  <c r="R980" i="22"/>
  <c r="R1124" i="22"/>
  <c r="R1103" i="22"/>
  <c r="R996" i="22"/>
  <c r="R1222" i="22"/>
  <c r="R372" i="22"/>
  <c r="R653" i="22"/>
  <c r="R767" i="22"/>
  <c r="R852" i="22"/>
  <c r="R925" i="22"/>
  <c r="R992" i="22"/>
  <c r="R1056" i="22"/>
  <c r="R1120" i="22"/>
  <c r="R1184" i="22"/>
  <c r="R117" i="22"/>
  <c r="R321" i="22"/>
  <c r="R527" i="22"/>
  <c r="R709" i="22"/>
  <c r="R801" i="22"/>
  <c r="R880" i="22"/>
  <c r="R953" i="22"/>
  <c r="R1017" i="22"/>
  <c r="R1081" i="22"/>
  <c r="R1145" i="22"/>
  <c r="R1209" i="22"/>
  <c r="R281" i="22"/>
  <c r="R683" i="22"/>
  <c r="R865" i="22"/>
  <c r="R1004" i="22"/>
  <c r="R1117" i="22"/>
  <c r="R1218" i="22"/>
  <c r="R385" i="22"/>
  <c r="R828" i="22"/>
  <c r="R1021" i="22"/>
  <c r="R1183" i="22"/>
  <c r="R837" i="22"/>
  <c r="R957" i="22"/>
  <c r="R615" i="22"/>
  <c r="R407" i="22"/>
  <c r="R749" i="22"/>
  <c r="R909" i="22"/>
  <c r="R1042" i="22"/>
  <c r="R1147" i="22"/>
  <c r="R1230" i="22"/>
  <c r="R794" i="22"/>
  <c r="R357" i="22"/>
  <c r="R725" i="22"/>
  <c r="R892" i="22"/>
  <c r="R1027" i="22"/>
  <c r="R1135" i="22"/>
  <c r="R52" i="22"/>
  <c r="R156" i="22"/>
  <c r="R565" i="22"/>
  <c r="R817" i="22"/>
  <c r="R965" i="22"/>
  <c r="R1087" i="22"/>
  <c r="R1189" i="22"/>
  <c r="R228" i="22"/>
  <c r="R637" i="22"/>
  <c r="R845" i="22"/>
  <c r="R986" i="22"/>
  <c r="R1101" i="22"/>
  <c r="R1204" i="22"/>
  <c r="R1028" i="22"/>
  <c r="R971" i="22"/>
  <c r="R229" i="22"/>
  <c r="R1035" i="22"/>
  <c r="R1149" i="22"/>
  <c r="R882" i="22"/>
  <c r="R1155" i="22"/>
  <c r="R280" i="22"/>
  <c r="R955" i="22"/>
  <c r="R473" i="22"/>
  <c r="R674" i="22"/>
  <c r="R778" i="22"/>
  <c r="R861" i="22"/>
  <c r="R934" i="22"/>
  <c r="R1000" i="22"/>
  <c r="R1064" i="22"/>
  <c r="R1128" i="22"/>
  <c r="R1192" i="22"/>
  <c r="R143" i="22"/>
  <c r="R348" i="22"/>
  <c r="R552" i="22"/>
  <c r="R721" i="22"/>
  <c r="R812" i="22"/>
  <c r="R889" i="22"/>
  <c r="R961" i="22"/>
  <c r="R1025" i="22"/>
  <c r="R1089" i="22"/>
  <c r="R1153" i="22"/>
  <c r="R1217" i="22"/>
  <c r="R333" i="22"/>
  <c r="R713" i="22"/>
  <c r="R884" i="22"/>
  <c r="R1020" i="22"/>
  <c r="R1131" i="22"/>
  <c r="R1227" i="22"/>
  <c r="R488" i="22"/>
  <c r="R848" i="22"/>
  <c r="R1037" i="22"/>
  <c r="R1196" i="22"/>
  <c r="R28" i="22"/>
  <c r="R1005" i="22"/>
  <c r="R48" i="22"/>
  <c r="R457" i="22"/>
  <c r="R770" i="22"/>
  <c r="R927" i="22"/>
  <c r="R1058" i="22"/>
  <c r="R1159" i="22"/>
  <c r="R103" i="22"/>
  <c r="R856" i="22"/>
  <c r="R408" i="22"/>
  <c r="R750" i="22"/>
  <c r="R910" i="22"/>
  <c r="R1043" i="22"/>
  <c r="R1148" i="22"/>
  <c r="R205" i="22"/>
  <c r="R207" i="22"/>
  <c r="R616" i="22"/>
  <c r="R838" i="22"/>
  <c r="R981" i="22"/>
  <c r="R1100" i="22"/>
  <c r="R1203" i="22"/>
  <c r="R279" i="22"/>
  <c r="R681" i="22"/>
  <c r="R863" i="22"/>
  <c r="R1002" i="22"/>
  <c r="R1115" i="22"/>
  <c r="R1214" i="22"/>
  <c r="R1085" i="22"/>
  <c r="R1091" i="22"/>
  <c r="R1060" i="22"/>
  <c r="R536" i="22"/>
  <c r="R929" i="22"/>
  <c r="R177" i="22"/>
  <c r="R1205" i="22"/>
  <c r="R1066" i="22"/>
  <c r="R1180" i="22"/>
  <c r="R500" i="22"/>
  <c r="R692" i="22"/>
  <c r="R789" i="22"/>
  <c r="R870" i="22"/>
  <c r="R943" i="22"/>
  <c r="R1008" i="22"/>
  <c r="R1072" i="22"/>
  <c r="R1136" i="22"/>
  <c r="R1200" i="22"/>
  <c r="R168" i="22"/>
  <c r="R373" i="22"/>
  <c r="R577" i="22"/>
  <c r="R734" i="22"/>
  <c r="R822" i="22"/>
  <c r="R898" i="22"/>
  <c r="R969" i="22"/>
  <c r="R1033" i="22"/>
  <c r="R1097" i="22"/>
  <c r="R1161" i="22"/>
  <c r="R1225" i="22"/>
  <c r="R384" i="22"/>
  <c r="R740" i="22"/>
  <c r="R902" i="22"/>
  <c r="R1036" i="22"/>
  <c r="R1143" i="22"/>
  <c r="R1236" i="22"/>
  <c r="R540" i="22"/>
  <c r="R866" i="22"/>
  <c r="R1068" i="22"/>
  <c r="R1219" i="22"/>
  <c r="R232" i="22"/>
  <c r="R1053" i="22"/>
  <c r="R100" i="22"/>
  <c r="R509" i="22"/>
  <c r="R791" i="22"/>
  <c r="R945" i="22"/>
  <c r="R1069" i="22"/>
  <c r="R1172" i="22"/>
  <c r="R256" i="22"/>
  <c r="R49" i="22"/>
  <c r="R460" i="22"/>
  <c r="R772" i="22"/>
  <c r="R928" i="22"/>
  <c r="R1059" i="22"/>
  <c r="R1162" i="22"/>
  <c r="R359" i="22"/>
  <c r="R257" i="22"/>
  <c r="R665" i="22"/>
  <c r="R857" i="22"/>
  <c r="R997" i="22"/>
  <c r="R1114" i="22"/>
  <c r="R1213" i="22"/>
  <c r="R329" i="22"/>
  <c r="R710" i="22"/>
  <c r="R881" i="22"/>
  <c r="R1018" i="22"/>
  <c r="R1127" i="22"/>
  <c r="R1224" i="22"/>
  <c r="R1138" i="22"/>
  <c r="R1141" i="22"/>
  <c r="R682" i="22"/>
  <c r="R911" i="22"/>
  <c r="R1163" i="22"/>
  <c r="R588" i="22"/>
  <c r="R846" i="22"/>
  <c r="R711" i="22"/>
  <c r="R1074" i="22"/>
  <c r="R525" i="22"/>
  <c r="R708" i="22"/>
  <c r="R799" i="22"/>
  <c r="R879" i="22"/>
  <c r="R952" i="22"/>
  <c r="R1016" i="22"/>
  <c r="R1080" i="22"/>
  <c r="R1144" i="22"/>
  <c r="R1208" i="22"/>
  <c r="R193" i="22"/>
  <c r="R399" i="22"/>
  <c r="R604" i="22"/>
  <c r="R748" i="22"/>
  <c r="R833" i="22"/>
  <c r="R908" i="22"/>
  <c r="R977" i="22"/>
  <c r="R1041" i="22"/>
  <c r="R1105" i="22"/>
  <c r="R1169" i="22"/>
  <c r="R1233" i="22"/>
  <c r="R436" i="22"/>
  <c r="R762" i="22"/>
  <c r="R920" i="22"/>
  <c r="R1052" i="22"/>
  <c r="R1156" i="22"/>
  <c r="R79" i="22"/>
  <c r="R641" i="22"/>
  <c r="R903" i="22"/>
  <c r="R1082" i="22"/>
  <c r="R1228" i="22"/>
  <c r="R437" i="22"/>
  <c r="R1093" i="22"/>
  <c r="R151" i="22"/>
  <c r="R560" i="22"/>
  <c r="R813" i="22"/>
  <c r="R962" i="22"/>
  <c r="R1083" i="22"/>
  <c r="R1186" i="22"/>
  <c r="R308" i="22"/>
  <c r="R101" i="22"/>
  <c r="R511" i="22"/>
  <c r="R793" i="22"/>
  <c r="R946" i="22"/>
  <c r="R1071" i="22"/>
  <c r="R1173" i="22"/>
  <c r="R512" i="22"/>
  <c r="R309" i="22"/>
  <c r="R701" i="22"/>
  <c r="R876" i="22"/>
  <c r="R1013" i="22"/>
  <c r="R1125" i="22"/>
  <c r="R1223" i="22"/>
  <c r="R381" i="22"/>
  <c r="R735" i="22"/>
  <c r="R900" i="22"/>
  <c r="R1034" i="22"/>
  <c r="R1140" i="22"/>
  <c r="R1234" i="22"/>
  <c r="R1188" i="22"/>
  <c r="R1194" i="22"/>
  <c r="R1116" i="22"/>
  <c r="R1099" i="22"/>
  <c r="R1212" i="22"/>
  <c r="R825" i="22"/>
  <c r="R864" i="22"/>
  <c r="R1175" i="22"/>
  <c r="R383" i="22"/>
  <c r="R551" i="22"/>
  <c r="R719" i="22"/>
  <c r="R810" i="22"/>
  <c r="R888" i="22"/>
  <c r="R960" i="22"/>
  <c r="R1024" i="22"/>
  <c r="R1088" i="22"/>
  <c r="R1152" i="22"/>
  <c r="R1216" i="22"/>
  <c r="R220" i="22"/>
  <c r="R424" i="22"/>
  <c r="R629" i="22"/>
  <c r="R758" i="22"/>
  <c r="R844" i="22"/>
  <c r="R917" i="22"/>
  <c r="R985" i="22"/>
  <c r="R1049" i="22"/>
  <c r="R1113" i="22"/>
  <c r="R1177" i="22"/>
  <c r="R77" i="22"/>
  <c r="R487" i="22"/>
  <c r="R783" i="22"/>
  <c r="R938" i="22"/>
  <c r="R1067" i="22"/>
  <c r="R1170" i="22"/>
  <c r="R129" i="22"/>
  <c r="R684" i="22"/>
  <c r="R921" i="22"/>
  <c r="R1107" i="22"/>
  <c r="R153" i="22"/>
  <c r="R591" i="22"/>
  <c r="R1132" i="22"/>
  <c r="R201" i="22"/>
  <c r="R612" i="22"/>
  <c r="R834" i="22"/>
  <c r="R978" i="22"/>
  <c r="R1095" i="22"/>
  <c r="R1197" i="22"/>
  <c r="R409" i="22"/>
  <c r="R152" i="22"/>
  <c r="R561" i="22"/>
  <c r="R814" i="22"/>
  <c r="R963" i="22"/>
  <c r="R1084" i="22"/>
  <c r="R1187" i="22"/>
  <c r="R726" i="22"/>
  <c r="R360" i="22"/>
  <c r="R727" i="22"/>
  <c r="R894" i="22"/>
  <c r="R1029" i="22"/>
  <c r="R1139" i="22"/>
  <c r="R1232" i="22"/>
  <c r="R432" i="22"/>
  <c r="R759" i="22"/>
  <c r="R918" i="22"/>
  <c r="R1050" i="22"/>
  <c r="R1154" i="22"/>
  <c r="R433" i="22"/>
  <c r="R1231" i="22"/>
  <c r="R1235" i="22"/>
  <c r="R1012" i="22"/>
  <c r="R639" i="22"/>
  <c r="R1003" i="22"/>
  <c r="R919" i="22"/>
  <c r="R1215" i="22"/>
  <c r="R1077" i="22"/>
  <c r="R1130" i="22"/>
  <c r="R576" i="22"/>
  <c r="R733" i="22"/>
  <c r="R821" i="22"/>
  <c r="R897" i="22"/>
  <c r="R968" i="22"/>
  <c r="R1032" i="22"/>
  <c r="R1096" i="22"/>
  <c r="R1160" i="22"/>
  <c r="R40" i="22"/>
  <c r="R245" i="22"/>
  <c r="R449" i="22"/>
  <c r="R655" i="22"/>
  <c r="R769" i="22"/>
  <c r="R853" i="22"/>
  <c r="R926" i="22"/>
  <c r="R993" i="22"/>
  <c r="R1057" i="22"/>
  <c r="R1121" i="22"/>
  <c r="R1185" i="22"/>
  <c r="R128" i="22"/>
  <c r="R537" i="22"/>
  <c r="R805" i="22"/>
  <c r="R956" i="22"/>
  <c r="R1079" i="22"/>
  <c r="R1181" i="22"/>
  <c r="R181" i="22"/>
  <c r="R716" i="22"/>
  <c r="R940" i="22"/>
  <c r="R1119" i="22"/>
  <c r="R461" i="22"/>
  <c r="R741" i="22"/>
  <c r="R1171" i="22"/>
  <c r="R253" i="22"/>
  <c r="R661" i="22"/>
  <c r="R854" i="22"/>
  <c r="R994" i="22"/>
  <c r="R1108" i="22"/>
  <c r="R1210" i="22"/>
  <c r="R564" i="22"/>
  <c r="R204" i="22"/>
  <c r="R613" i="22"/>
  <c r="R836" i="22"/>
  <c r="R979" i="22"/>
  <c r="R1098" i="22"/>
  <c r="R1199" i="22"/>
  <c r="R815" i="22"/>
  <c r="R412" i="22"/>
  <c r="R753" i="22"/>
  <c r="R912" i="22"/>
  <c r="R1045" i="22"/>
  <c r="R1151" i="22"/>
  <c r="R73" i="22"/>
  <c r="R484" i="22"/>
  <c r="R781" i="22"/>
  <c r="R936" i="22"/>
  <c r="R1063" i="22"/>
  <c r="R1165" i="22"/>
  <c r="R761" i="22"/>
  <c r="R485" i="22"/>
  <c r="R804" i="22"/>
  <c r="R737" i="22"/>
  <c r="R1111" i="22"/>
  <c r="R1167" i="22"/>
  <c r="R987" i="22"/>
  <c r="R948" i="22"/>
  <c r="R937" i="22"/>
  <c r="K142" i="133" l="1"/>
  <c r="D143" i="133"/>
  <c r="E143" i="133" s="1"/>
  <c r="F143" i="133" s="1"/>
  <c r="K143" i="133" l="1"/>
  <c r="D144" i="133"/>
  <c r="E144" i="133" s="1"/>
  <c r="F144" i="133" s="1"/>
  <c r="E21" i="23"/>
  <c r="C4" i="23"/>
  <c r="K144" i="133" l="1"/>
  <c r="D145" i="133"/>
  <c r="E3" i="23"/>
  <c r="C9" i="135" l="1"/>
  <c r="C10" i="135"/>
  <c r="C11" i="135"/>
  <c r="C12" i="135"/>
  <c r="C13" i="135"/>
  <c r="J52" i="134"/>
  <c r="E145" i="133"/>
  <c r="B9" i="135" l="1"/>
  <c r="B10" i="135"/>
  <c r="B11" i="135"/>
  <c r="B12" i="135"/>
  <c r="B13" i="135"/>
  <c r="J51" i="134"/>
  <c r="K63" i="134"/>
  <c r="J62" i="134" s="1"/>
  <c r="F145" i="133"/>
  <c r="K145" i="133" s="1"/>
  <c r="J69" i="134" s="1"/>
  <c r="K70" i="134" s="1"/>
  <c r="C3" i="23"/>
  <c r="K53" i="134" l="1"/>
  <c r="K58" i="134"/>
  <c r="J57" i="134" s="1"/>
  <c r="D20" i="22"/>
  <c r="D21" i="22" s="1"/>
  <c r="N19" i="22" l="1"/>
  <c r="A9" i="23"/>
  <c r="K8" i="22"/>
  <c r="N20" i="22" l="1"/>
  <c r="E17" i="23" l="1"/>
  <c r="E14" i="23"/>
  <c r="E7" i="23"/>
  <c r="B1236" i="22"/>
  <c r="B1235" i="22"/>
  <c r="B1234" i="22"/>
  <c r="B1233" i="22"/>
  <c r="B1232" i="22"/>
  <c r="B1231" i="22"/>
  <c r="B1230" i="22"/>
  <c r="B1229" i="22"/>
  <c r="B1228" i="22"/>
  <c r="B1227" i="22"/>
  <c r="B1226" i="22"/>
  <c r="B1225" i="22"/>
  <c r="B1224" i="22"/>
  <c r="B1223" i="22"/>
  <c r="B1222" i="22"/>
  <c r="B1221" i="22"/>
  <c r="B1220" i="22"/>
  <c r="B1219" i="22"/>
  <c r="B1218" i="22"/>
  <c r="B1217" i="22"/>
  <c r="B1216" i="22"/>
  <c r="B1215" i="22"/>
  <c r="B1214" i="22"/>
  <c r="B1213" i="22"/>
  <c r="B1212" i="22"/>
  <c r="B1211" i="22"/>
  <c r="B1210" i="22"/>
  <c r="B1209" i="22"/>
  <c r="B1208" i="22"/>
  <c r="B1207" i="22"/>
  <c r="B1206" i="22"/>
  <c r="B1205" i="22"/>
  <c r="B1204" i="22"/>
  <c r="B1203" i="22"/>
  <c r="B1202" i="22"/>
  <c r="B1201" i="22"/>
  <c r="B1200" i="22"/>
  <c r="B1199" i="22"/>
  <c r="B1198" i="22"/>
  <c r="B1197" i="22"/>
  <c r="B1196" i="22"/>
  <c r="B1195" i="22"/>
  <c r="B1194" i="22"/>
  <c r="B1193" i="22"/>
  <c r="B1192" i="22"/>
  <c r="B1191" i="22"/>
  <c r="B1190" i="22"/>
  <c r="B1189" i="22"/>
  <c r="B1188" i="22"/>
  <c r="B1187" i="22"/>
  <c r="B1186" i="22"/>
  <c r="B1185" i="22"/>
  <c r="B1184" i="22"/>
  <c r="B1183" i="22"/>
  <c r="B1182" i="22"/>
  <c r="B1181" i="22"/>
  <c r="B1180" i="22"/>
  <c r="B1179" i="22"/>
  <c r="B1178" i="22"/>
  <c r="B1177" i="22"/>
  <c r="B1176" i="22"/>
  <c r="B1175" i="22"/>
  <c r="B1174" i="22"/>
  <c r="B1173" i="22"/>
  <c r="B1172" i="22"/>
  <c r="B1171" i="22"/>
  <c r="B1170" i="22"/>
  <c r="B1169" i="22"/>
  <c r="B1168" i="22"/>
  <c r="B1167" i="22"/>
  <c r="B1166" i="22"/>
  <c r="B1165" i="22"/>
  <c r="B1164" i="22"/>
  <c r="B1163" i="22"/>
  <c r="B1162" i="22"/>
  <c r="B1161" i="22"/>
  <c r="B1160" i="22"/>
  <c r="B1159" i="22"/>
  <c r="B1158" i="22"/>
  <c r="B1157" i="22"/>
  <c r="B1156" i="22"/>
  <c r="B1155" i="22"/>
  <c r="B1154" i="22"/>
  <c r="B1153" i="22"/>
  <c r="B1152" i="22"/>
  <c r="B1151" i="22"/>
  <c r="B1150" i="22"/>
  <c r="B1149" i="22"/>
  <c r="B1148" i="22"/>
  <c r="B1147" i="22"/>
  <c r="B1146" i="22"/>
  <c r="B1145" i="22"/>
  <c r="B1144" i="22"/>
  <c r="B1143" i="22"/>
  <c r="B1142" i="22"/>
  <c r="B1141" i="22"/>
  <c r="B1140" i="22"/>
  <c r="B1139" i="22"/>
  <c r="B1138" i="22"/>
  <c r="B1137" i="22"/>
  <c r="B1136" i="22"/>
  <c r="B1135" i="22"/>
  <c r="B1134" i="22"/>
  <c r="B1133" i="22"/>
  <c r="B1132" i="22"/>
  <c r="B1131" i="22"/>
  <c r="B1130" i="22"/>
  <c r="B1129" i="22"/>
  <c r="B1128" i="22"/>
  <c r="B1127" i="22"/>
  <c r="B1126" i="22"/>
  <c r="B1125" i="22"/>
  <c r="B1124" i="22"/>
  <c r="B1123" i="22"/>
  <c r="B1122" i="22"/>
  <c r="B1121" i="22"/>
  <c r="B1120" i="22"/>
  <c r="B1119" i="22"/>
  <c r="B1118" i="22"/>
  <c r="B1117" i="22"/>
  <c r="B1116" i="22"/>
  <c r="B1115" i="22"/>
  <c r="B1114" i="22"/>
  <c r="B1113" i="22"/>
  <c r="B1112" i="22"/>
  <c r="B1111" i="22"/>
  <c r="B1110" i="22"/>
  <c r="B1109" i="22"/>
  <c r="B1108" i="22"/>
  <c r="B1107" i="22"/>
  <c r="B1106" i="22"/>
  <c r="B1105" i="22"/>
  <c r="B1104" i="22"/>
  <c r="B1103" i="22"/>
  <c r="B1102" i="22"/>
  <c r="B1101" i="22"/>
  <c r="B1100" i="22"/>
  <c r="B1099" i="22"/>
  <c r="B1098" i="22"/>
  <c r="B1097" i="22"/>
  <c r="B1096" i="22"/>
  <c r="B1095" i="22"/>
  <c r="B1094" i="22"/>
  <c r="B1093" i="22"/>
  <c r="B1092" i="22"/>
  <c r="B1091" i="22"/>
  <c r="B1090" i="22"/>
  <c r="B1089" i="22"/>
  <c r="B1088" i="22"/>
  <c r="B1087" i="22"/>
  <c r="B1086" i="22"/>
  <c r="B1085" i="22"/>
  <c r="B1084" i="22"/>
  <c r="B1083" i="22"/>
  <c r="B1082" i="22"/>
  <c r="B1081" i="22"/>
  <c r="B1080" i="22"/>
  <c r="B1079" i="22"/>
  <c r="B1078" i="22"/>
  <c r="B1077" i="22"/>
  <c r="B1076" i="22"/>
  <c r="B1075" i="22"/>
  <c r="B1074" i="22"/>
  <c r="B1073" i="22"/>
  <c r="B1072" i="22"/>
  <c r="B1071" i="22"/>
  <c r="B1070" i="22"/>
  <c r="B1069" i="22"/>
  <c r="B1068" i="22"/>
  <c r="B1067" i="22"/>
  <c r="B1066" i="22"/>
  <c r="B1065" i="22"/>
  <c r="B1064" i="22"/>
  <c r="B1063" i="22"/>
  <c r="B1062" i="22"/>
  <c r="B1061" i="22"/>
  <c r="B1060" i="22"/>
  <c r="B1059" i="22"/>
  <c r="B1058" i="22"/>
  <c r="B1057" i="22"/>
  <c r="B1056" i="22"/>
  <c r="B1055" i="22"/>
  <c r="B1054" i="22"/>
  <c r="B1053" i="22"/>
  <c r="B1052" i="22"/>
  <c r="B1051" i="22"/>
  <c r="B1050" i="22"/>
  <c r="B1049" i="22"/>
  <c r="B1048" i="22"/>
  <c r="B1047" i="22"/>
  <c r="B1046" i="22"/>
  <c r="B1045" i="22"/>
  <c r="B1044" i="22"/>
  <c r="B1043" i="22"/>
  <c r="B1042" i="22"/>
  <c r="B1041" i="22"/>
  <c r="B1040" i="22"/>
  <c r="B1039" i="22"/>
  <c r="B1038" i="22"/>
  <c r="B1037" i="22"/>
  <c r="B1036" i="22"/>
  <c r="B1035" i="22"/>
  <c r="B1034" i="22"/>
  <c r="B1033" i="22"/>
  <c r="B1032" i="22"/>
  <c r="B1031" i="22"/>
  <c r="B1030" i="22"/>
  <c r="B1029" i="22"/>
  <c r="B1028" i="22"/>
  <c r="B1027" i="22"/>
  <c r="B1026" i="22"/>
  <c r="B1025" i="22"/>
  <c r="B1024" i="22"/>
  <c r="B1023" i="22"/>
  <c r="B1022" i="22"/>
  <c r="B1021" i="22"/>
  <c r="B1020" i="22"/>
  <c r="B1019" i="22"/>
  <c r="B1018" i="22"/>
  <c r="B1017" i="22"/>
  <c r="B1016" i="22"/>
  <c r="B1015" i="22"/>
  <c r="B1014" i="22"/>
  <c r="B1013" i="22"/>
  <c r="B1012" i="22"/>
  <c r="B1011" i="22"/>
  <c r="B1010" i="22"/>
  <c r="B1009" i="22"/>
  <c r="B1008" i="22"/>
  <c r="B1007" i="22"/>
  <c r="B1006" i="22"/>
  <c r="B1005" i="22"/>
  <c r="B1004" i="22"/>
  <c r="B1003" i="22"/>
  <c r="B1002" i="22"/>
  <c r="B1001" i="22"/>
  <c r="B1000" i="22"/>
  <c r="B999" i="22"/>
  <c r="B998" i="22"/>
  <c r="B997" i="22"/>
  <c r="B996" i="22"/>
  <c r="B995" i="22"/>
  <c r="B994" i="22"/>
  <c r="B993" i="22"/>
  <c r="B992" i="22"/>
  <c r="B991" i="22"/>
  <c r="B990" i="22"/>
  <c r="B989" i="22"/>
  <c r="B988" i="22"/>
  <c r="B987" i="22"/>
  <c r="B986" i="22"/>
  <c r="B985" i="22"/>
  <c r="B984" i="22"/>
  <c r="B983" i="22"/>
  <c r="B982" i="22"/>
  <c r="B981" i="22"/>
  <c r="B980" i="22"/>
  <c r="B979" i="22"/>
  <c r="B978" i="22"/>
  <c r="B977" i="22"/>
  <c r="B976" i="22"/>
  <c r="B975" i="22"/>
  <c r="B974" i="22"/>
  <c r="B973" i="22"/>
  <c r="B972" i="22"/>
  <c r="B971" i="22"/>
  <c r="B970" i="22"/>
  <c r="B969" i="22"/>
  <c r="B968" i="22"/>
  <c r="B967" i="22"/>
  <c r="B966" i="22"/>
  <c r="B965" i="22"/>
  <c r="B964" i="22"/>
  <c r="B963" i="22"/>
  <c r="B962" i="22"/>
  <c r="B961" i="22"/>
  <c r="B960" i="22"/>
  <c r="B959" i="22"/>
  <c r="B958" i="22"/>
  <c r="B957" i="22"/>
  <c r="B956" i="22"/>
  <c r="B955" i="22"/>
  <c r="B954" i="22"/>
  <c r="B953" i="22"/>
  <c r="B952" i="22"/>
  <c r="B951" i="22"/>
  <c r="B950" i="22"/>
  <c r="B949" i="22"/>
  <c r="B948" i="22"/>
  <c r="B947" i="22"/>
  <c r="B946" i="22"/>
  <c r="B945" i="22"/>
  <c r="B944" i="22"/>
  <c r="B943" i="22"/>
  <c r="B942" i="22"/>
  <c r="B941" i="22"/>
  <c r="B940" i="22"/>
  <c r="B939" i="22"/>
  <c r="B938" i="22"/>
  <c r="B937" i="22"/>
  <c r="B936" i="22"/>
  <c r="B935" i="22"/>
  <c r="B934" i="22"/>
  <c r="B933" i="22"/>
  <c r="B932" i="22"/>
  <c r="B931" i="22"/>
  <c r="B930" i="22"/>
  <c r="B929" i="22"/>
  <c r="B928" i="22"/>
  <c r="B927" i="22"/>
  <c r="B926" i="22"/>
  <c r="B925" i="22"/>
  <c r="B924" i="22"/>
  <c r="B923" i="22"/>
  <c r="B922" i="22"/>
  <c r="B921" i="22"/>
  <c r="B920" i="22"/>
  <c r="B919" i="22"/>
  <c r="B918" i="22"/>
  <c r="B917" i="22"/>
  <c r="B916" i="22"/>
  <c r="B915" i="22"/>
  <c r="B914" i="22"/>
  <c r="B913" i="22"/>
  <c r="B912" i="22"/>
  <c r="B911" i="22"/>
  <c r="B910" i="22"/>
  <c r="B909" i="22"/>
  <c r="B908" i="22"/>
  <c r="B907" i="22"/>
  <c r="B906" i="22"/>
  <c r="B905" i="22"/>
  <c r="B904" i="22"/>
  <c r="B903" i="22"/>
  <c r="B902" i="22"/>
  <c r="B901" i="22"/>
  <c r="B900" i="22"/>
  <c r="B899" i="22"/>
  <c r="B898" i="22"/>
  <c r="B897" i="22"/>
  <c r="B896" i="22"/>
  <c r="B895" i="22"/>
  <c r="B894" i="22"/>
  <c r="B893" i="22"/>
  <c r="B892" i="22"/>
  <c r="B891" i="22"/>
  <c r="B890" i="22"/>
  <c r="B889" i="22"/>
  <c r="B888" i="22"/>
  <c r="B887" i="22"/>
  <c r="B886" i="22"/>
  <c r="B885" i="22"/>
  <c r="B884" i="22"/>
  <c r="B883" i="22"/>
  <c r="B882" i="22"/>
  <c r="B881" i="22"/>
  <c r="B880" i="22"/>
  <c r="B879" i="22"/>
  <c r="B878" i="22"/>
  <c r="B877" i="22"/>
  <c r="B876" i="22"/>
  <c r="B875" i="22"/>
  <c r="B874" i="22"/>
  <c r="B873" i="22"/>
  <c r="B872" i="22"/>
  <c r="B871" i="22"/>
  <c r="B870" i="22"/>
  <c r="B869" i="22"/>
  <c r="B868" i="22"/>
  <c r="B867" i="22"/>
  <c r="B866" i="22"/>
  <c r="B865" i="22"/>
  <c r="B864" i="22"/>
  <c r="B863" i="22"/>
  <c r="B862" i="22"/>
  <c r="B861" i="22"/>
  <c r="B860" i="22"/>
  <c r="B859" i="22"/>
  <c r="B858" i="22"/>
  <c r="B857" i="22"/>
  <c r="B856" i="22"/>
  <c r="B855" i="22"/>
  <c r="B854" i="22"/>
  <c r="B853" i="22"/>
  <c r="B852" i="22"/>
  <c r="B851" i="22"/>
  <c r="B850" i="22"/>
  <c r="B849" i="22"/>
  <c r="B848" i="22"/>
  <c r="B847" i="22"/>
  <c r="B846" i="22"/>
  <c r="B845" i="22"/>
  <c r="B844" i="22"/>
  <c r="B843" i="22"/>
  <c r="B842" i="22"/>
  <c r="B841" i="22"/>
  <c r="B840" i="22"/>
  <c r="B839" i="22"/>
  <c r="B838" i="22"/>
  <c r="B837" i="22"/>
  <c r="B836" i="22"/>
  <c r="B835" i="22"/>
  <c r="B834" i="22"/>
  <c r="B833" i="22"/>
  <c r="B832" i="22"/>
  <c r="B831" i="22"/>
  <c r="B830" i="22"/>
  <c r="B829" i="22"/>
  <c r="B828" i="22"/>
  <c r="B827" i="22"/>
  <c r="B826" i="22"/>
  <c r="B825" i="22"/>
  <c r="B824" i="22"/>
  <c r="B823" i="22"/>
  <c r="B822" i="22"/>
  <c r="B821" i="22"/>
  <c r="B820" i="22"/>
  <c r="B819" i="22"/>
  <c r="B818" i="22"/>
  <c r="B817" i="22"/>
  <c r="B816" i="22"/>
  <c r="B815" i="22"/>
  <c r="B814" i="22"/>
  <c r="B813" i="22"/>
  <c r="B812" i="22"/>
  <c r="B811" i="22"/>
  <c r="B810" i="22"/>
  <c r="B809" i="22"/>
  <c r="B808" i="22"/>
  <c r="B807" i="22"/>
  <c r="B806" i="22"/>
  <c r="B805" i="22"/>
  <c r="B804" i="22"/>
  <c r="B803" i="22"/>
  <c r="B802" i="22"/>
  <c r="B801" i="22"/>
  <c r="B800" i="22"/>
  <c r="B799" i="22"/>
  <c r="B798" i="22"/>
  <c r="B797" i="22"/>
  <c r="B796" i="22"/>
  <c r="B795" i="22"/>
  <c r="B794" i="22"/>
  <c r="B793" i="22"/>
  <c r="B792" i="22"/>
  <c r="B791" i="22"/>
  <c r="B790" i="22"/>
  <c r="B789" i="22"/>
  <c r="B788" i="22"/>
  <c r="B787" i="22"/>
  <c r="B786" i="22"/>
  <c r="B785" i="22"/>
  <c r="B784" i="22"/>
  <c r="B783" i="22"/>
  <c r="B782" i="22"/>
  <c r="B781" i="22"/>
  <c r="B780" i="22"/>
  <c r="B779" i="22"/>
  <c r="B778" i="22"/>
  <c r="B777" i="22"/>
  <c r="B776" i="22"/>
  <c r="B775" i="22"/>
  <c r="B774" i="22"/>
  <c r="B773" i="22"/>
  <c r="B772" i="22"/>
  <c r="B771" i="22"/>
  <c r="B770" i="22"/>
  <c r="B769" i="22"/>
  <c r="B768" i="22"/>
  <c r="B767" i="22"/>
  <c r="B766" i="22"/>
  <c r="B765" i="22"/>
  <c r="B764" i="22"/>
  <c r="B763" i="22"/>
  <c r="B762" i="22"/>
  <c r="B761" i="22"/>
  <c r="B760" i="22"/>
  <c r="B759" i="22"/>
  <c r="B758" i="22"/>
  <c r="B757" i="22"/>
  <c r="B756" i="22"/>
  <c r="B755" i="22"/>
  <c r="B754" i="22"/>
  <c r="B753" i="22"/>
  <c r="B752" i="22"/>
  <c r="B751" i="22"/>
  <c r="B750" i="22"/>
  <c r="B749" i="22"/>
  <c r="B748" i="22"/>
  <c r="B747" i="22"/>
  <c r="B746" i="22"/>
  <c r="B745" i="22"/>
  <c r="B744" i="22"/>
  <c r="B743" i="22"/>
  <c r="B742" i="22"/>
  <c r="B741" i="22"/>
  <c r="B740" i="22"/>
  <c r="B739" i="22"/>
  <c r="B738" i="22"/>
  <c r="B737" i="22"/>
  <c r="B736" i="22"/>
  <c r="B735" i="22"/>
  <c r="B734" i="22"/>
  <c r="B733" i="22"/>
  <c r="B732" i="22"/>
  <c r="B731" i="22"/>
  <c r="B730" i="22"/>
  <c r="B729" i="22"/>
  <c r="B728" i="22"/>
  <c r="B727" i="22"/>
  <c r="B726" i="22"/>
  <c r="B725" i="22"/>
  <c r="B724" i="22"/>
  <c r="B723" i="22"/>
  <c r="B722" i="22"/>
  <c r="B721" i="22"/>
  <c r="B720" i="22"/>
  <c r="B719" i="22"/>
  <c r="B718" i="22"/>
  <c r="B717" i="22"/>
  <c r="B716" i="22"/>
  <c r="B715" i="22"/>
  <c r="B714" i="22"/>
  <c r="B713" i="22"/>
  <c r="B712" i="22"/>
  <c r="B711" i="22"/>
  <c r="B710" i="22"/>
  <c r="B709" i="22"/>
  <c r="B708" i="22"/>
  <c r="B707" i="22"/>
  <c r="B706" i="22"/>
  <c r="B705" i="22"/>
  <c r="B704" i="22"/>
  <c r="B703" i="22"/>
  <c r="B702" i="22"/>
  <c r="B701" i="22"/>
  <c r="B700" i="22"/>
  <c r="B699" i="22"/>
  <c r="B698" i="22"/>
  <c r="B697" i="22"/>
  <c r="B696" i="22"/>
  <c r="B695" i="22"/>
  <c r="B694" i="22"/>
  <c r="B693" i="22"/>
  <c r="B692" i="22"/>
  <c r="B691" i="22"/>
  <c r="B690" i="22"/>
  <c r="B689" i="22"/>
  <c r="B688" i="22"/>
  <c r="B687" i="22"/>
  <c r="B686" i="22"/>
  <c r="B685" i="22"/>
  <c r="B684" i="22"/>
  <c r="B683" i="22"/>
  <c r="B682" i="22"/>
  <c r="B681" i="22"/>
  <c r="B680" i="22"/>
  <c r="B679" i="22"/>
  <c r="B678" i="22"/>
  <c r="B677" i="22"/>
  <c r="B676" i="22"/>
  <c r="B675" i="22"/>
  <c r="B674" i="22"/>
  <c r="B673" i="22"/>
  <c r="B672" i="22"/>
  <c r="B671" i="22"/>
  <c r="B670" i="22"/>
  <c r="B669" i="22"/>
  <c r="B668" i="22"/>
  <c r="B667" i="22"/>
  <c r="B666" i="22"/>
  <c r="B665" i="22"/>
  <c r="B664" i="22"/>
  <c r="B663" i="22"/>
  <c r="B662" i="22"/>
  <c r="B661" i="22"/>
  <c r="B660" i="22"/>
  <c r="B659" i="22"/>
  <c r="B658" i="22"/>
  <c r="B657" i="22"/>
  <c r="B656" i="22"/>
  <c r="B655" i="22"/>
  <c r="B654" i="22"/>
  <c r="B653" i="22"/>
  <c r="B652" i="22"/>
  <c r="B651" i="22"/>
  <c r="B650" i="22"/>
  <c r="B649" i="22"/>
  <c r="B648" i="22"/>
  <c r="B647" i="22"/>
  <c r="B646" i="22"/>
  <c r="B645" i="22"/>
  <c r="B644" i="22"/>
  <c r="B643" i="22"/>
  <c r="B642" i="22"/>
  <c r="B641" i="22"/>
  <c r="B640" i="22"/>
  <c r="B639" i="22"/>
  <c r="B638" i="22"/>
  <c r="B637" i="22"/>
  <c r="B636" i="22"/>
  <c r="B635" i="22"/>
  <c r="B634" i="22"/>
  <c r="B633" i="22"/>
  <c r="B632" i="22"/>
  <c r="B631" i="22"/>
  <c r="B630" i="22"/>
  <c r="B629" i="22"/>
  <c r="B628" i="22"/>
  <c r="B627" i="22"/>
  <c r="B626" i="22"/>
  <c r="B625" i="22"/>
  <c r="B624" i="22"/>
  <c r="B623" i="22"/>
  <c r="B622" i="22"/>
  <c r="B621" i="22"/>
  <c r="B620" i="22"/>
  <c r="B619" i="22"/>
  <c r="B618" i="22"/>
  <c r="B617" i="22"/>
  <c r="B616" i="22"/>
  <c r="B615" i="22"/>
  <c r="B614" i="22"/>
  <c r="B613" i="22"/>
  <c r="B612" i="22"/>
  <c r="B611" i="22"/>
  <c r="B610" i="22"/>
  <c r="B609" i="22"/>
  <c r="B608" i="22"/>
  <c r="B607" i="22"/>
  <c r="B606" i="22"/>
  <c r="B605" i="22"/>
  <c r="B604" i="22"/>
  <c r="B603" i="22"/>
  <c r="B602" i="22"/>
  <c r="B601" i="22"/>
  <c r="B600" i="22"/>
  <c r="B599" i="22"/>
  <c r="B598" i="22"/>
  <c r="B597" i="22"/>
  <c r="B596" i="22"/>
  <c r="B595" i="22"/>
  <c r="B594" i="22"/>
  <c r="B593" i="22"/>
  <c r="B592" i="22"/>
  <c r="B591" i="22"/>
  <c r="B590" i="22"/>
  <c r="B589" i="22"/>
  <c r="B588" i="22"/>
  <c r="B587" i="22"/>
  <c r="B586" i="22"/>
  <c r="B585" i="22"/>
  <c r="B584" i="22"/>
  <c r="B583" i="22"/>
  <c r="B582" i="22"/>
  <c r="B581" i="22"/>
  <c r="B580" i="22"/>
  <c r="B579" i="22"/>
  <c r="B578" i="22"/>
  <c r="B577" i="22"/>
  <c r="B576" i="22"/>
  <c r="B575" i="22"/>
  <c r="B574" i="22"/>
  <c r="B573" i="22"/>
  <c r="B572" i="22"/>
  <c r="B571" i="22"/>
  <c r="B570" i="22"/>
  <c r="B569" i="22"/>
  <c r="B568" i="22"/>
  <c r="B567" i="22"/>
  <c r="B566" i="22"/>
  <c r="B565" i="22"/>
  <c r="B564" i="22"/>
  <c r="B563" i="22"/>
  <c r="B562" i="22"/>
  <c r="B561" i="22"/>
  <c r="B560" i="22"/>
  <c r="B559" i="22"/>
  <c r="B558" i="22"/>
  <c r="B557" i="22"/>
  <c r="B556" i="22"/>
  <c r="B555" i="22"/>
  <c r="B554" i="22"/>
  <c r="B553" i="22"/>
  <c r="B552" i="22"/>
  <c r="B551" i="22"/>
  <c r="B550" i="22"/>
  <c r="B549" i="22"/>
  <c r="B548" i="22"/>
  <c r="B547" i="22"/>
  <c r="B546" i="22"/>
  <c r="B545" i="22"/>
  <c r="B544" i="22"/>
  <c r="B543" i="22"/>
  <c r="B542" i="22"/>
  <c r="B541" i="22"/>
  <c r="B540" i="22"/>
  <c r="B539" i="22"/>
  <c r="B538" i="22"/>
  <c r="B537" i="22"/>
  <c r="B536" i="22"/>
  <c r="B535" i="22"/>
  <c r="B534" i="22"/>
  <c r="B533" i="22"/>
  <c r="B532" i="22"/>
  <c r="B531" i="22"/>
  <c r="B530" i="22"/>
  <c r="B529" i="22"/>
  <c r="B528" i="22"/>
  <c r="B527" i="22"/>
  <c r="B526" i="22"/>
  <c r="B525" i="22"/>
  <c r="B524" i="22"/>
  <c r="B523" i="22"/>
  <c r="B522" i="22"/>
  <c r="B521" i="22"/>
  <c r="B520" i="22"/>
  <c r="B519" i="22"/>
  <c r="B518" i="22"/>
  <c r="B517" i="22"/>
  <c r="B516" i="22"/>
  <c r="B515" i="22"/>
  <c r="B514" i="22"/>
  <c r="B513" i="22"/>
  <c r="B512" i="22"/>
  <c r="B511" i="22"/>
  <c r="B510" i="22"/>
  <c r="B509" i="22"/>
  <c r="B508" i="22"/>
  <c r="B507" i="22"/>
  <c r="B506" i="22"/>
  <c r="B505" i="22"/>
  <c r="B504" i="22"/>
  <c r="B503" i="22"/>
  <c r="B502" i="22"/>
  <c r="B501" i="22"/>
  <c r="B500" i="22"/>
  <c r="B499" i="22"/>
  <c r="B498" i="22"/>
  <c r="B497" i="22"/>
  <c r="B496" i="22"/>
  <c r="B495" i="22"/>
  <c r="B494" i="22"/>
  <c r="B493" i="22"/>
  <c r="B492" i="22"/>
  <c r="B491" i="22"/>
  <c r="B490" i="22"/>
  <c r="B489" i="22"/>
  <c r="B488" i="22"/>
  <c r="B487" i="22"/>
  <c r="B486" i="22"/>
  <c r="B485" i="22"/>
  <c r="B484" i="22"/>
  <c r="B483" i="22"/>
  <c r="B482" i="22"/>
  <c r="B481" i="22"/>
  <c r="B480" i="22"/>
  <c r="B479" i="22"/>
  <c r="B478" i="22"/>
  <c r="B477" i="22"/>
  <c r="B476" i="22"/>
  <c r="B475" i="22"/>
  <c r="B474" i="22"/>
  <c r="B473" i="22"/>
  <c r="B472" i="22"/>
  <c r="B471" i="22"/>
  <c r="B470" i="22"/>
  <c r="B469" i="22"/>
  <c r="B468" i="22"/>
  <c r="B467" i="22"/>
  <c r="B466" i="22"/>
  <c r="B465" i="22"/>
  <c r="B464" i="22"/>
  <c r="B463" i="22"/>
  <c r="B462" i="22"/>
  <c r="B461" i="22"/>
  <c r="B460" i="22"/>
  <c r="B459" i="22"/>
  <c r="B458" i="22"/>
  <c r="B457" i="22"/>
  <c r="B456" i="22"/>
  <c r="B455" i="22"/>
  <c r="B454" i="22"/>
  <c r="B453" i="22"/>
  <c r="B452" i="22"/>
  <c r="B451" i="22"/>
  <c r="B450" i="22"/>
  <c r="B449" i="22"/>
  <c r="B448" i="22"/>
  <c r="B447" i="22"/>
  <c r="B446" i="22"/>
  <c r="B445" i="22"/>
  <c r="B444" i="22"/>
  <c r="B443" i="22"/>
  <c r="B442" i="22"/>
  <c r="B441" i="22"/>
  <c r="B440" i="22"/>
  <c r="B439" i="22"/>
  <c r="B438" i="22"/>
  <c r="B437" i="22"/>
  <c r="B436" i="22"/>
  <c r="B435" i="22"/>
  <c r="B434" i="22"/>
  <c r="B433" i="22"/>
  <c r="B432" i="22"/>
  <c r="B431" i="22"/>
  <c r="B430" i="22"/>
  <c r="B429" i="22"/>
  <c r="B428" i="22"/>
  <c r="B427" i="22"/>
  <c r="B426" i="22"/>
  <c r="B425" i="22"/>
  <c r="B424" i="22"/>
  <c r="B423" i="22"/>
  <c r="B422" i="22"/>
  <c r="B421" i="22"/>
  <c r="B420" i="22"/>
  <c r="B419" i="22"/>
  <c r="B418" i="22"/>
  <c r="B417" i="22"/>
  <c r="B416" i="22"/>
  <c r="B415" i="22"/>
  <c r="B414" i="22"/>
  <c r="B413" i="22"/>
  <c r="B412" i="22"/>
  <c r="B411" i="22"/>
  <c r="B410" i="22"/>
  <c r="B409" i="22"/>
  <c r="B408" i="22"/>
  <c r="B407" i="22"/>
  <c r="B406" i="22"/>
  <c r="B405" i="22"/>
  <c r="B404" i="22"/>
  <c r="B403" i="22"/>
  <c r="B402" i="22"/>
  <c r="B401" i="22"/>
  <c r="B400" i="22"/>
  <c r="B399" i="22"/>
  <c r="B398" i="22"/>
  <c r="B397" i="22"/>
  <c r="B396" i="22"/>
  <c r="B395" i="22"/>
  <c r="B394" i="22"/>
  <c r="B393" i="22"/>
  <c r="B392" i="22"/>
  <c r="B391" i="22"/>
  <c r="B390" i="22"/>
  <c r="B389" i="22"/>
  <c r="B388" i="22"/>
  <c r="B387" i="22"/>
  <c r="B386" i="22"/>
  <c r="B385" i="22"/>
  <c r="B384" i="22"/>
  <c r="B383" i="22"/>
  <c r="B382" i="22"/>
  <c r="B381" i="22"/>
  <c r="B380" i="22"/>
  <c r="B379" i="22"/>
  <c r="B378" i="22"/>
  <c r="B377" i="22"/>
  <c r="B376" i="22"/>
  <c r="B375" i="22"/>
  <c r="B374" i="22"/>
  <c r="B373" i="22"/>
  <c r="B372" i="22"/>
  <c r="B371" i="22"/>
  <c r="B370" i="22"/>
  <c r="B369" i="22"/>
  <c r="B368" i="22"/>
  <c r="B367" i="22"/>
  <c r="B366" i="22"/>
  <c r="B365" i="22"/>
  <c r="B364" i="22"/>
  <c r="B363" i="22"/>
  <c r="B362" i="22"/>
  <c r="B361" i="22"/>
  <c r="B360" i="22"/>
  <c r="B359" i="22"/>
  <c r="B358" i="22"/>
  <c r="B357" i="22"/>
  <c r="B356" i="22"/>
  <c r="B355" i="22"/>
  <c r="B354" i="22"/>
  <c r="B353" i="22"/>
  <c r="B352" i="22"/>
  <c r="B351" i="22"/>
  <c r="B350" i="22"/>
  <c r="B349" i="22"/>
  <c r="B348" i="22"/>
  <c r="B347" i="22"/>
  <c r="B346" i="22"/>
  <c r="B345" i="22"/>
  <c r="B344" i="22"/>
  <c r="B343" i="22"/>
  <c r="B342" i="22"/>
  <c r="B341" i="22"/>
  <c r="B340" i="22"/>
  <c r="B339" i="22"/>
  <c r="B338" i="22"/>
  <c r="B337" i="22"/>
  <c r="B336" i="22"/>
  <c r="B335" i="22"/>
  <c r="B334" i="22"/>
  <c r="B333" i="22"/>
  <c r="B332" i="22"/>
  <c r="B331" i="22"/>
  <c r="B330" i="22"/>
  <c r="B329" i="22"/>
  <c r="B328" i="22"/>
  <c r="B327" i="22"/>
  <c r="B326" i="22"/>
  <c r="B325" i="22"/>
  <c r="B324" i="22"/>
  <c r="B323" i="22"/>
  <c r="B322" i="22"/>
  <c r="B321" i="22"/>
  <c r="B320" i="22"/>
  <c r="B319" i="22"/>
  <c r="B318" i="22"/>
  <c r="B317" i="22"/>
  <c r="B316" i="22"/>
  <c r="B315" i="22"/>
  <c r="B314" i="22"/>
  <c r="B313" i="22"/>
  <c r="B312" i="22"/>
  <c r="B311" i="22"/>
  <c r="B310" i="22"/>
  <c r="B309" i="22"/>
  <c r="B308" i="22"/>
  <c r="B307" i="22"/>
  <c r="B306" i="22"/>
  <c r="B305" i="22"/>
  <c r="B304" i="22"/>
  <c r="B303" i="22"/>
  <c r="B302" i="22"/>
  <c r="B301" i="22"/>
  <c r="B300" i="22"/>
  <c r="B299" i="22"/>
  <c r="B298" i="22"/>
  <c r="B297" i="22"/>
  <c r="B296" i="22"/>
  <c r="B295" i="22"/>
  <c r="B294" i="22"/>
  <c r="B293" i="22"/>
  <c r="B292" i="22"/>
  <c r="B291" i="22"/>
  <c r="B290" i="22"/>
  <c r="B289" i="22"/>
  <c r="B288" i="22"/>
  <c r="B287" i="22"/>
  <c r="B286" i="22"/>
  <c r="B285" i="22"/>
  <c r="B284" i="22"/>
  <c r="B283" i="22"/>
  <c r="B282" i="22"/>
  <c r="B281" i="22"/>
  <c r="B280" i="22"/>
  <c r="B279" i="22"/>
  <c r="B278" i="22"/>
  <c r="B277" i="22"/>
  <c r="B276" i="22"/>
  <c r="B275" i="22"/>
  <c r="B274" i="22"/>
  <c r="B273" i="22"/>
  <c r="B272" i="22"/>
  <c r="B271" i="22"/>
  <c r="B270" i="22"/>
  <c r="B269" i="22"/>
  <c r="B268" i="22"/>
  <c r="B267" i="22"/>
  <c r="B266" i="22"/>
  <c r="B265" i="22"/>
  <c r="B264" i="22"/>
  <c r="B263" i="22"/>
  <c r="B262" i="22"/>
  <c r="B261" i="22"/>
  <c r="B260" i="22"/>
  <c r="B259" i="22"/>
  <c r="B258" i="22"/>
  <c r="B257" i="22"/>
  <c r="B256" i="22"/>
  <c r="B255" i="22"/>
  <c r="B254" i="22"/>
  <c r="B253" i="22"/>
  <c r="B252" i="22"/>
  <c r="B251" i="22"/>
  <c r="B250" i="22"/>
  <c r="B249" i="22"/>
  <c r="B248" i="22"/>
  <c r="B247" i="22"/>
  <c r="B246" i="22"/>
  <c r="B245" i="22"/>
  <c r="B244" i="22"/>
  <c r="B243" i="22"/>
  <c r="B242" i="22"/>
  <c r="B241" i="22"/>
  <c r="B240" i="22"/>
  <c r="B239" i="22"/>
  <c r="B238" i="22"/>
  <c r="B237" i="22"/>
  <c r="B236" i="22"/>
  <c r="B235" i="22"/>
  <c r="B234" i="22"/>
  <c r="B233" i="22"/>
  <c r="B232" i="22"/>
  <c r="B231" i="22"/>
  <c r="B230" i="22"/>
  <c r="B229" i="22"/>
  <c r="B228" i="22"/>
  <c r="B227" i="22"/>
  <c r="B226" i="22"/>
  <c r="B225" i="22"/>
  <c r="B224" i="22"/>
  <c r="B223" i="22"/>
  <c r="B222" i="22"/>
  <c r="B221" i="22"/>
  <c r="B220" i="22"/>
  <c r="B219" i="22"/>
  <c r="B218" i="22"/>
  <c r="B217" i="22"/>
  <c r="B216" i="22"/>
  <c r="B215" i="22"/>
  <c r="B214" i="22"/>
  <c r="B213" i="22"/>
  <c r="B212" i="22"/>
  <c r="B211" i="22"/>
  <c r="B210" i="22"/>
  <c r="B209" i="22"/>
  <c r="B208" i="22"/>
  <c r="B207" i="22"/>
  <c r="B206" i="22"/>
  <c r="B205" i="22"/>
  <c r="B204" i="22"/>
  <c r="B203" i="22"/>
  <c r="B202" i="22"/>
  <c r="B201" i="22"/>
  <c r="B200" i="22"/>
  <c r="B199" i="22"/>
  <c r="B198" i="22"/>
  <c r="B197" i="22"/>
  <c r="B196" i="22"/>
  <c r="B195" i="22"/>
  <c r="B194" i="22"/>
  <c r="B193" i="22"/>
  <c r="B192" i="22"/>
  <c r="B191" i="22"/>
  <c r="B190" i="22"/>
  <c r="B189" i="22"/>
  <c r="B188" i="22"/>
  <c r="B187" i="22"/>
  <c r="B186" i="22"/>
  <c r="B185" i="22"/>
  <c r="B184" i="22"/>
  <c r="B183" i="22"/>
  <c r="B182" i="22"/>
  <c r="B181" i="22"/>
  <c r="B180" i="22"/>
  <c r="B179" i="22"/>
  <c r="B178" i="22"/>
  <c r="B177" i="22"/>
  <c r="B176" i="22"/>
  <c r="B175" i="22"/>
  <c r="B174" i="22"/>
  <c r="B173" i="22"/>
  <c r="B172" i="22"/>
  <c r="B171" i="22"/>
  <c r="B170" i="22"/>
  <c r="B169" i="22"/>
  <c r="B168" i="22"/>
  <c r="B167" i="22"/>
  <c r="B166" i="22"/>
  <c r="B165" i="22"/>
  <c r="B164" i="22"/>
  <c r="B163" i="22"/>
  <c r="B162" i="22"/>
  <c r="B161" i="22"/>
  <c r="B160" i="22"/>
  <c r="B159" i="22"/>
  <c r="B158" i="22"/>
  <c r="B157" i="22"/>
  <c r="B156" i="22"/>
  <c r="B155" i="22"/>
  <c r="B154" i="22"/>
  <c r="B153" i="22"/>
  <c r="B152" i="22"/>
  <c r="B151" i="22"/>
  <c r="B150" i="22"/>
  <c r="B149" i="22"/>
  <c r="B148" i="22"/>
  <c r="B147" i="22"/>
  <c r="B146" i="22"/>
  <c r="B145" i="22"/>
  <c r="B144" i="22"/>
  <c r="B143" i="22"/>
  <c r="B142" i="22"/>
  <c r="B141" i="22"/>
  <c r="B140" i="22"/>
  <c r="B139" i="22"/>
  <c r="B138" i="22"/>
  <c r="B137" i="22"/>
  <c r="B136" i="22"/>
  <c r="B135" i="22"/>
  <c r="B134" i="22"/>
  <c r="B133" i="22"/>
  <c r="B132" i="22"/>
  <c r="B131" i="22"/>
  <c r="B130" i="22"/>
  <c r="B129" i="22"/>
  <c r="B128" i="22"/>
  <c r="B127" i="22"/>
  <c r="B126" i="22"/>
  <c r="B125" i="22"/>
  <c r="B124" i="22"/>
  <c r="B123" i="22"/>
  <c r="B122" i="22"/>
  <c r="B121" i="22"/>
  <c r="B120" i="22"/>
  <c r="B119" i="22"/>
  <c r="B118" i="22"/>
  <c r="B117" i="22"/>
  <c r="B116" i="22"/>
  <c r="B115" i="22"/>
  <c r="B114" i="22"/>
  <c r="B113" i="22"/>
  <c r="B112" i="22"/>
  <c r="B111" i="22"/>
  <c r="B110" i="22"/>
  <c r="B109" i="22"/>
  <c r="B108" i="22"/>
  <c r="B107" i="22"/>
  <c r="B106" i="22"/>
  <c r="B105" i="22"/>
  <c r="B104" i="22"/>
  <c r="B103" i="22"/>
  <c r="B102" i="22"/>
  <c r="B101" i="22"/>
  <c r="B100" i="22"/>
  <c r="B99" i="22"/>
  <c r="B98" i="22"/>
  <c r="B97" i="22"/>
  <c r="B96" i="22"/>
  <c r="B95" i="22"/>
  <c r="B94" i="22"/>
  <c r="B93" i="22"/>
  <c r="B92" i="22"/>
  <c r="B91" i="22"/>
  <c r="B90" i="22"/>
  <c r="B89" i="22"/>
  <c r="B88" i="22"/>
  <c r="B87" i="22"/>
  <c r="B86" i="22"/>
  <c r="B85" i="22"/>
  <c r="B72" i="22"/>
  <c r="B71" i="22"/>
  <c r="B70" i="22"/>
  <c r="B69" i="22"/>
  <c r="B68" i="22"/>
  <c r="B67" i="22"/>
  <c r="B66" i="22"/>
  <c r="B65" i="22"/>
  <c r="B64" i="22"/>
  <c r="B63" i="22"/>
  <c r="B62" i="22"/>
  <c r="B61" i="22"/>
  <c r="B60" i="22"/>
  <c r="B59" i="22"/>
  <c r="B58" i="22"/>
  <c r="B57" i="22"/>
  <c r="B56" i="22"/>
  <c r="B55" i="22"/>
  <c r="B54" i="22"/>
  <c r="B53" i="22"/>
  <c r="B52" i="22"/>
  <c r="B51" i="22"/>
  <c r="B50" i="22"/>
  <c r="B49" i="22"/>
  <c r="B48" i="22"/>
  <c r="B47" i="22"/>
  <c r="B46" i="22"/>
  <c r="B45" i="22"/>
  <c r="B44" i="22"/>
  <c r="B43" i="22"/>
  <c r="B42" i="22"/>
  <c r="B41" i="22"/>
  <c r="B40" i="22"/>
  <c r="B39" i="22"/>
  <c r="B38" i="22"/>
  <c r="B37" i="22"/>
  <c r="B36" i="22"/>
  <c r="B35" i="22"/>
  <c r="B34" i="22"/>
  <c r="B33" i="22"/>
  <c r="B32" i="22"/>
  <c r="B31" i="22"/>
  <c r="B30" i="22"/>
  <c r="B29" i="22"/>
  <c r="B28" i="22"/>
  <c r="B27" i="22"/>
  <c r="B26" i="22"/>
  <c r="B25" i="22"/>
  <c r="D15" i="22" l="1"/>
  <c r="A10" i="23"/>
  <c r="K30" i="42" l="1"/>
  <c r="D17" i="22"/>
  <c r="D25" i="22"/>
  <c r="A11" i="23"/>
  <c r="G25" i="22" l="1"/>
  <c r="J29" i="42"/>
  <c r="K31" i="42" s="1"/>
  <c r="E25" i="22"/>
  <c r="A12" i="23"/>
  <c r="G26" i="22" l="1"/>
  <c r="H25" i="22"/>
  <c r="F25" i="22"/>
  <c r="D26" i="22" s="1"/>
  <c r="G27" i="22"/>
  <c r="K36" i="42"/>
  <c r="J35" i="42" s="1"/>
  <c r="J40" i="42"/>
  <c r="K41" i="42" s="1"/>
  <c r="A13" i="23"/>
  <c r="H26" i="22" l="1"/>
  <c r="G28" i="22"/>
  <c r="E26" i="22"/>
  <c r="A14" i="23"/>
  <c r="B14" i="23" l="1"/>
  <c r="C14" i="23"/>
  <c r="F26" i="22"/>
  <c r="D27" i="22" s="1"/>
  <c r="G29" i="22"/>
  <c r="A15" i="23"/>
  <c r="C15" i="23" l="1"/>
  <c r="B15" i="23"/>
  <c r="G30" i="22"/>
  <c r="E27" i="22"/>
  <c r="A16" i="23"/>
  <c r="C16" i="23" l="1"/>
  <c r="B16" i="23"/>
  <c r="G31" i="22"/>
  <c r="F27" i="22"/>
  <c r="D28" i="22" s="1"/>
  <c r="A17" i="23"/>
  <c r="B17" i="23" l="1"/>
  <c r="C17" i="23"/>
  <c r="G32" i="22"/>
  <c r="G33" i="22" s="1"/>
  <c r="G34" i="22" s="1"/>
  <c r="E28" i="22"/>
  <c r="A18" i="23"/>
  <c r="B18" i="23" l="1"/>
  <c r="C18" i="23"/>
  <c r="G35" i="22"/>
  <c r="G36" i="22" s="1"/>
  <c r="G37" i="22" s="1"/>
  <c r="F28" i="22"/>
  <c r="D29" i="22" s="1"/>
  <c r="A19" i="23"/>
  <c r="B19" i="23" l="1"/>
  <c r="C19" i="23"/>
  <c r="G38" i="22"/>
  <c r="G39" i="22" s="1"/>
  <c r="G40" i="22" s="1"/>
  <c r="G41" i="22" s="1"/>
  <c r="G42" i="22" s="1"/>
  <c r="G43" i="22" s="1"/>
  <c r="G44" i="22" s="1"/>
  <c r="G45" i="22" s="1"/>
  <c r="G46" i="22" s="1"/>
  <c r="G47" i="22" s="1"/>
  <c r="G48" i="22" s="1"/>
  <c r="G49" i="22" s="1"/>
  <c r="G50" i="22" s="1"/>
  <c r="G51" i="22" s="1"/>
  <c r="G52" i="22" s="1"/>
  <c r="G53" i="22" s="1"/>
  <c r="G54" i="22" s="1"/>
  <c r="G55" i="22" s="1"/>
  <c r="G56" i="22" s="1"/>
  <c r="G57" i="22" s="1"/>
  <c r="G58" i="22" s="1"/>
  <c r="G59" i="22" s="1"/>
  <c r="G60" i="22" s="1"/>
  <c r="G61" i="22" s="1"/>
  <c r="G62" i="22" s="1"/>
  <c r="G63" i="22" s="1"/>
  <c r="G64" i="22" s="1"/>
  <c r="G65" i="22" s="1"/>
  <c r="G66" i="22" s="1"/>
  <c r="G67" i="22" s="1"/>
  <c r="G68" i="22" s="1"/>
  <c r="G69" i="22" s="1"/>
  <c r="G70" i="22" s="1"/>
  <c r="G71" i="22" s="1"/>
  <c r="G72" i="22" s="1"/>
  <c r="G73" i="22" s="1"/>
  <c r="G74" i="22" s="1"/>
  <c r="G75" i="22" s="1"/>
  <c r="G76" i="22" s="1"/>
  <c r="G77" i="22" s="1"/>
  <c r="G78" i="22" s="1"/>
  <c r="G79" i="22" s="1"/>
  <c r="G80" i="22" s="1"/>
  <c r="G81" i="22" s="1"/>
  <c r="G82" i="22" s="1"/>
  <c r="G83" i="22" s="1"/>
  <c r="G84" i="22" s="1"/>
  <c r="G85" i="22" s="1"/>
  <c r="G86" i="22" s="1"/>
  <c r="G87" i="22" s="1"/>
  <c r="G88" i="22" s="1"/>
  <c r="G89" i="22" s="1"/>
  <c r="G90" i="22" s="1"/>
  <c r="G91" i="22" s="1"/>
  <c r="G92" i="22" s="1"/>
  <c r="G93" i="22" s="1"/>
  <c r="G94" i="22" s="1"/>
  <c r="G95" i="22" s="1"/>
  <c r="G96" i="22" s="1"/>
  <c r="G97" i="22" s="1"/>
  <c r="E29" i="22"/>
  <c r="A20" i="23"/>
  <c r="W40" i="22" l="1"/>
  <c r="I20" i="145" s="1"/>
  <c r="J46" i="42"/>
  <c r="K47" i="42" s="1"/>
  <c r="C20" i="23"/>
  <c r="B20" i="23"/>
  <c r="G98" i="22"/>
  <c r="G99" i="22" s="1"/>
  <c r="F29" i="22"/>
  <c r="D30" i="22" s="1"/>
  <c r="A21" i="23"/>
  <c r="C21" i="23" l="1"/>
  <c r="B21" i="23"/>
  <c r="G100" i="22"/>
  <c r="E30" i="22"/>
  <c r="A22" i="23"/>
  <c r="B22" i="23" l="1"/>
  <c r="C22" i="23"/>
  <c r="G101" i="22"/>
  <c r="F30" i="22"/>
  <c r="D31" i="22" s="1"/>
  <c r="A23" i="23"/>
  <c r="B23" i="23" l="1"/>
  <c r="C23" i="23"/>
  <c r="G102" i="22"/>
  <c r="E31" i="22"/>
  <c r="A24" i="23"/>
  <c r="C24" i="23" l="1"/>
  <c r="B24" i="23"/>
  <c r="G103" i="22"/>
  <c r="F31" i="22"/>
  <c r="D32" i="22" s="1"/>
  <c r="A25" i="23"/>
  <c r="B25" i="23" l="1"/>
  <c r="C25" i="23"/>
  <c r="G104" i="22"/>
  <c r="E32" i="22"/>
  <c r="A26" i="23"/>
  <c r="C26" i="23" l="1"/>
  <c r="B26" i="23"/>
  <c r="G105" i="22"/>
  <c r="F32" i="22"/>
  <c r="D33" i="22" s="1"/>
  <c r="A27" i="23"/>
  <c r="B27" i="23" l="1"/>
  <c r="C27" i="23"/>
  <c r="G106" i="22"/>
  <c r="E33" i="22"/>
  <c r="A28" i="23"/>
  <c r="B28" i="23" l="1"/>
  <c r="C28" i="23"/>
  <c r="G107" i="22"/>
  <c r="F33" i="22"/>
  <c r="D34" i="22" s="1"/>
  <c r="A29" i="23"/>
  <c r="B29" i="23" l="1"/>
  <c r="C29" i="23"/>
  <c r="G108" i="22"/>
  <c r="E34" i="22"/>
  <c r="A30" i="23"/>
  <c r="B30" i="23" l="1"/>
  <c r="C30" i="23"/>
  <c r="G109" i="22"/>
  <c r="F34" i="22"/>
  <c r="D35" i="22" s="1"/>
  <c r="A31" i="23"/>
  <c r="B31" i="23" l="1"/>
  <c r="C31" i="23"/>
  <c r="G110" i="22"/>
  <c r="E35" i="22"/>
  <c r="A32" i="23"/>
  <c r="C32" i="23" l="1"/>
  <c r="B32" i="23"/>
  <c r="G111" i="22"/>
  <c r="F35" i="22"/>
  <c r="D36" i="22" s="1"/>
  <c r="G112" i="22" l="1"/>
  <c r="E36" i="22"/>
  <c r="G113" i="22" l="1"/>
  <c r="F36" i="22"/>
  <c r="W49" i="22" l="1"/>
  <c r="I23" i="145"/>
  <c r="K22" i="146" s="1"/>
  <c r="D37" i="22"/>
  <c r="G114" i="22"/>
  <c r="E37" i="22" l="1"/>
  <c r="F37" i="22" s="1"/>
  <c r="D38" i="22" s="1"/>
  <c r="G115" i="22"/>
  <c r="G116" i="22" l="1"/>
  <c r="E38" i="22"/>
  <c r="G117" i="22" l="1"/>
  <c r="F38" i="22"/>
  <c r="D39" i="22" s="1"/>
  <c r="G118" i="22" l="1"/>
  <c r="E39" i="22"/>
  <c r="G119" i="22" l="1"/>
  <c r="F39" i="22"/>
  <c r="D40" i="22" s="1"/>
  <c r="G120" i="22" l="1"/>
  <c r="E40" i="22"/>
  <c r="G121" i="22" l="1"/>
  <c r="F40" i="22"/>
  <c r="D41" i="22" s="1"/>
  <c r="G122" i="22" l="1"/>
  <c r="E41" i="22"/>
  <c r="G123" i="22" l="1"/>
  <c r="F41" i="22"/>
  <c r="D42" i="22" s="1"/>
  <c r="W38" i="22" s="1"/>
  <c r="I18" i="145" s="1"/>
  <c r="J52" i="146" l="1"/>
  <c r="G124" i="22"/>
  <c r="E42" i="22"/>
  <c r="W39" i="22" s="1"/>
  <c r="I19" i="145" s="1"/>
  <c r="J51" i="146" l="1"/>
  <c r="G125" i="22"/>
  <c r="F42" i="22"/>
  <c r="C25" i="166" l="1"/>
  <c r="C26" i="166" s="1"/>
  <c r="C34" i="166" s="1"/>
  <c r="K53" i="146"/>
  <c r="K58" i="146"/>
  <c r="J57" i="146" s="1"/>
  <c r="D43" i="22"/>
  <c r="E43" i="22" s="1"/>
  <c r="W45" i="22"/>
  <c r="G126" i="22"/>
  <c r="D16" i="145" l="1"/>
  <c r="G127" i="22"/>
  <c r="F43" i="22"/>
  <c r="D44" i="22" s="1"/>
  <c r="L11" i="163" l="1"/>
  <c r="D20" i="163"/>
  <c r="D22" i="163" s="1"/>
  <c r="L21" i="163" s="1"/>
  <c r="L11" i="160"/>
  <c r="L11" i="145"/>
  <c r="D20" i="145"/>
  <c r="G128" i="22"/>
  <c r="E44" i="22"/>
  <c r="L17" i="160" l="1"/>
  <c r="L12" i="160"/>
  <c r="O35" i="160" s="1"/>
  <c r="L17" i="163"/>
  <c r="L12" i="163"/>
  <c r="L12" i="145"/>
  <c r="L17" i="145"/>
  <c r="G129" i="22"/>
  <c r="F44" i="22"/>
  <c r="D45" i="22" s="1"/>
  <c r="J83" i="164" l="1"/>
  <c r="J75" i="164"/>
  <c r="K78" i="164"/>
  <c r="J75" i="161"/>
  <c r="J83" i="161"/>
  <c r="K78" i="161"/>
  <c r="O35" i="145"/>
  <c r="J75" i="146" s="1"/>
  <c r="G130" i="22"/>
  <c r="E45" i="22"/>
  <c r="K84" i="164" l="1"/>
  <c r="K84" i="161"/>
  <c r="K79" i="164"/>
  <c r="J77" i="164"/>
  <c r="J83" i="146"/>
  <c r="K84" i="146" s="1"/>
  <c r="G131" i="22"/>
  <c r="F45" i="22"/>
  <c r="D46" i="22" s="1"/>
  <c r="G132" i="22" l="1"/>
  <c r="E46" i="22"/>
  <c r="G133" i="22" l="1"/>
  <c r="F46" i="22"/>
  <c r="D47" i="22" s="1"/>
  <c r="G134" i="22" l="1"/>
  <c r="E47" i="22"/>
  <c r="G135" i="22" l="1"/>
  <c r="F47" i="22"/>
  <c r="D48" i="22" s="1"/>
  <c r="R6" i="22"/>
  <c r="G136" i="22" l="1"/>
  <c r="E48" i="22"/>
  <c r="R5" i="22"/>
  <c r="G137" i="22" l="1"/>
  <c r="F48" i="22"/>
  <c r="G138" i="22" l="1"/>
  <c r="D49" i="22"/>
  <c r="G139" i="22" l="1"/>
  <c r="E49" i="22"/>
  <c r="G140" i="22" l="1"/>
  <c r="F49" i="22"/>
  <c r="D50" i="22" s="1"/>
  <c r="G141" i="22" l="1"/>
  <c r="E50" i="22"/>
  <c r="G142" i="22" l="1"/>
  <c r="F50" i="22"/>
  <c r="D51" i="22" s="1"/>
  <c r="G143" i="22" l="1"/>
  <c r="E51" i="22"/>
  <c r="G144" i="22" l="1"/>
  <c r="F51" i="22"/>
  <c r="G145" i="22" l="1"/>
  <c r="D52" i="22"/>
  <c r="G146" i="22" l="1"/>
  <c r="E52" i="22"/>
  <c r="G147" i="22" l="1"/>
  <c r="F52" i="22"/>
  <c r="G148" i="22" l="1"/>
  <c r="D53" i="22"/>
  <c r="E53" i="22" s="1"/>
  <c r="F53" i="22" s="1"/>
  <c r="G149" i="22" l="1"/>
  <c r="D54" i="22"/>
  <c r="E54" i="22" s="1"/>
  <c r="F54" i="22" s="1"/>
  <c r="G150" i="22" l="1"/>
  <c r="D55" i="22"/>
  <c r="E55" i="22" s="1"/>
  <c r="F55" i="22" s="1"/>
  <c r="G151" i="22" l="1"/>
  <c r="D56" i="22"/>
  <c r="E56" i="22" s="1"/>
  <c r="F56" i="22" s="1"/>
  <c r="D57" i="22" s="1"/>
  <c r="E57" i="22" s="1"/>
  <c r="G152" i="22" l="1"/>
  <c r="F57" i="22"/>
  <c r="D58" i="22" s="1"/>
  <c r="G153" i="22" l="1"/>
  <c r="E58" i="22"/>
  <c r="G154" i="22" l="1"/>
  <c r="F58" i="22"/>
  <c r="D59" i="22" s="1"/>
  <c r="G155" i="22" l="1"/>
  <c r="E59" i="22"/>
  <c r="G156" i="22" l="1"/>
  <c r="F59" i="22"/>
  <c r="D60" i="22" s="1"/>
  <c r="G157" i="22" l="1"/>
  <c r="E60" i="22"/>
  <c r="G158" i="22" l="1"/>
  <c r="F60" i="22"/>
  <c r="D61" i="22" s="1"/>
  <c r="G159" i="22" l="1"/>
  <c r="E61" i="22"/>
  <c r="G160" i="22" l="1"/>
  <c r="F61" i="22"/>
  <c r="D62" i="22" s="1"/>
  <c r="G161" i="22" l="1"/>
  <c r="E62" i="22"/>
  <c r="G162" i="22" l="1"/>
  <c r="F62" i="22"/>
  <c r="D63" i="22" s="1"/>
  <c r="G163" i="22" l="1"/>
  <c r="E63" i="22"/>
  <c r="G164" i="22" l="1"/>
  <c r="F63" i="22"/>
  <c r="D64" i="22" s="1"/>
  <c r="G165" i="22" l="1"/>
  <c r="E64" i="22"/>
  <c r="G166" i="22" l="1"/>
  <c r="F64" i="22"/>
  <c r="D65" i="22" s="1"/>
  <c r="G167" i="22" l="1"/>
  <c r="E65" i="22"/>
  <c r="G168" i="22" l="1"/>
  <c r="F65" i="22"/>
  <c r="D66" i="22" s="1"/>
  <c r="G169" i="22" l="1"/>
  <c r="E66" i="22"/>
  <c r="G170" i="22" l="1"/>
  <c r="F66" i="22"/>
  <c r="D67" i="22" s="1"/>
  <c r="G171" i="22" l="1"/>
  <c r="E67" i="22"/>
  <c r="G172" i="22" l="1"/>
  <c r="F67" i="22"/>
  <c r="G173" i="22" l="1"/>
  <c r="D68" i="22"/>
  <c r="G174" i="22" l="1"/>
  <c r="E68" i="22"/>
  <c r="G175" i="22" l="1"/>
  <c r="F68" i="22"/>
  <c r="D69" i="22" s="1"/>
  <c r="G176" i="22" l="1"/>
  <c r="E69" i="22"/>
  <c r="G177" i="22" l="1"/>
  <c r="F69" i="22"/>
  <c r="D70" i="22" s="1"/>
  <c r="G178" i="22" l="1"/>
  <c r="E70" i="22"/>
  <c r="R15" i="22"/>
  <c r="G179" i="22" l="1"/>
  <c r="F70" i="22"/>
  <c r="D71" i="22" s="1"/>
  <c r="G180" i="22" l="1"/>
  <c r="E71" i="22"/>
  <c r="G181" i="22" l="1"/>
  <c r="F71" i="22"/>
  <c r="D72" i="22" s="1"/>
  <c r="G182" i="22" l="1"/>
  <c r="E72" i="22"/>
  <c r="G183" i="22" l="1"/>
  <c r="F72" i="22"/>
  <c r="D73" i="22" s="1"/>
  <c r="G184" i="22" l="1"/>
  <c r="E73" i="22"/>
  <c r="F73" i="22" l="1"/>
  <c r="D74" i="22" s="1"/>
  <c r="E74" i="22" s="1"/>
  <c r="G185" i="22"/>
  <c r="G186" i="22" l="1"/>
  <c r="F74" i="22"/>
  <c r="D75" i="22" s="1"/>
  <c r="G187" i="22" l="1"/>
  <c r="E75" i="22"/>
  <c r="G188" i="22" l="1"/>
  <c r="F75" i="22"/>
  <c r="D76" i="22" s="1"/>
  <c r="G189" i="22" l="1"/>
  <c r="E76" i="22"/>
  <c r="F76" i="22" l="1"/>
  <c r="G190" i="22"/>
  <c r="D77" i="22"/>
  <c r="G191" i="22" l="1"/>
  <c r="E77" i="22"/>
  <c r="F77" i="22" l="1"/>
  <c r="G192" i="22"/>
  <c r="D78" i="22"/>
  <c r="G193" i="22" l="1"/>
  <c r="E78" i="22"/>
  <c r="F78" i="22" s="1"/>
  <c r="G194" i="22" l="1"/>
  <c r="D79" i="22"/>
  <c r="G195" i="22" l="1"/>
  <c r="E79" i="22"/>
  <c r="F79" i="22" s="1"/>
  <c r="G196" i="22" l="1"/>
  <c r="D80" i="22"/>
  <c r="G197" i="22" l="1"/>
  <c r="E80" i="22"/>
  <c r="F80" i="22" s="1"/>
  <c r="G198" i="22" l="1"/>
  <c r="D81" i="22"/>
  <c r="G199" i="22" l="1"/>
  <c r="E81" i="22"/>
  <c r="F81" i="22" s="1"/>
  <c r="G200" i="22" l="1"/>
  <c r="D82" i="22"/>
  <c r="G201" i="22" l="1"/>
  <c r="E82" i="22"/>
  <c r="F82" i="22" s="1"/>
  <c r="G202" i="22" l="1"/>
  <c r="D83" i="22"/>
  <c r="G203" i="22" l="1"/>
  <c r="E83" i="22"/>
  <c r="F83" i="22" s="1"/>
  <c r="G204" i="22" l="1"/>
  <c r="D84" i="22"/>
  <c r="G205" i="22" l="1"/>
  <c r="E84" i="22"/>
  <c r="G206" i="22" l="1"/>
  <c r="F84" i="22"/>
  <c r="D85" i="22" s="1"/>
  <c r="G207" i="22" l="1"/>
  <c r="E85" i="22"/>
  <c r="G208" i="22" l="1"/>
  <c r="F85" i="22"/>
  <c r="G209" i="22" l="1"/>
  <c r="D86" i="22"/>
  <c r="G210" i="22" l="1"/>
  <c r="E86" i="22"/>
  <c r="G211" i="22" l="1"/>
  <c r="F86" i="22"/>
  <c r="G212" i="22" l="1"/>
  <c r="D87" i="22"/>
  <c r="G213" i="22" l="1"/>
  <c r="E87" i="22"/>
  <c r="G214" i="22" l="1"/>
  <c r="F87" i="22"/>
  <c r="G215" i="22" l="1"/>
  <c r="D88" i="22"/>
  <c r="G216" i="22" l="1"/>
  <c r="E88" i="22"/>
  <c r="F88" i="22" s="1"/>
  <c r="G217" i="22" l="1"/>
  <c r="G218" i="22" l="1"/>
  <c r="D89" i="22"/>
  <c r="G219" i="22" l="1"/>
  <c r="E89" i="22"/>
  <c r="F89" i="22" s="1"/>
  <c r="G220" i="22" l="1"/>
  <c r="G221" i="22" l="1"/>
  <c r="D90" i="22"/>
  <c r="G222" i="22" l="1"/>
  <c r="E90" i="22"/>
  <c r="F90" i="22" s="1"/>
  <c r="G223" i="22" l="1"/>
  <c r="G224" i="22" l="1"/>
  <c r="D91" i="22"/>
  <c r="G225" i="22" l="1"/>
  <c r="E91" i="22"/>
  <c r="F91" i="22" s="1"/>
  <c r="G226" i="22" l="1"/>
  <c r="G227" i="22" l="1"/>
  <c r="D92" i="22"/>
  <c r="G228" i="22" l="1"/>
  <c r="E92" i="22"/>
  <c r="F92" i="22" s="1"/>
  <c r="G229" i="22" l="1"/>
  <c r="G230" i="22" l="1"/>
  <c r="D93" i="22"/>
  <c r="G231" i="22" l="1"/>
  <c r="E93" i="22"/>
  <c r="F93" i="22" s="1"/>
  <c r="G232" i="22" l="1"/>
  <c r="G233" i="22" l="1"/>
  <c r="D94" i="22"/>
  <c r="G234" i="22" l="1"/>
  <c r="E94" i="22"/>
  <c r="F94" i="22" s="1"/>
  <c r="G235" i="22" l="1"/>
  <c r="G236" i="22" l="1"/>
  <c r="D95" i="22"/>
  <c r="G237" i="22" l="1"/>
  <c r="E95" i="22"/>
  <c r="F95" i="22" s="1"/>
  <c r="G238" i="22" l="1"/>
  <c r="G239" i="22" l="1"/>
  <c r="D96" i="22"/>
  <c r="G240" i="22" l="1"/>
  <c r="E96" i="22"/>
  <c r="G241" i="22" l="1"/>
  <c r="F96" i="22"/>
  <c r="G242" i="22" l="1"/>
  <c r="D97" i="22"/>
  <c r="S9" i="22"/>
  <c r="G243" i="22" l="1"/>
  <c r="E97" i="22"/>
  <c r="G244" i="22" l="1"/>
  <c r="F97" i="22"/>
  <c r="G245" i="22" l="1"/>
  <c r="D98" i="22"/>
  <c r="G246" i="22" l="1"/>
  <c r="E98" i="22"/>
  <c r="G247" i="22" l="1"/>
  <c r="F98" i="22"/>
  <c r="G248" i="22" l="1"/>
  <c r="D99" i="22"/>
  <c r="G249" i="22" l="1"/>
  <c r="E99" i="22"/>
  <c r="G250" i="22" l="1"/>
  <c r="F99" i="22"/>
  <c r="G251" i="22" l="1"/>
  <c r="D100" i="22"/>
  <c r="G252" i="22" l="1"/>
  <c r="E100" i="22"/>
  <c r="G253" i="22" l="1"/>
  <c r="F100" i="22"/>
  <c r="G254" i="22" l="1"/>
  <c r="D101" i="22"/>
  <c r="G255" i="22" l="1"/>
  <c r="E101" i="22"/>
  <c r="G256" i="22" l="1"/>
  <c r="F101" i="22"/>
  <c r="G257" i="22" l="1"/>
  <c r="D102" i="22"/>
  <c r="G258" i="22" l="1"/>
  <c r="E102" i="22"/>
  <c r="F102" i="22" s="1"/>
  <c r="G259" i="22" l="1"/>
  <c r="G260" i="22" l="1"/>
  <c r="D103" i="22"/>
  <c r="E103" i="22" s="1"/>
  <c r="F103" i="22" s="1"/>
  <c r="G261" i="22" l="1"/>
  <c r="D104" i="22"/>
  <c r="E104" i="22" s="1"/>
  <c r="F104" i="22" s="1"/>
  <c r="G262" i="22" l="1"/>
  <c r="D105" i="22"/>
  <c r="E105" i="22" s="1"/>
  <c r="F105" i="22" s="1"/>
  <c r="G263" i="22" l="1"/>
  <c r="D106" i="22"/>
  <c r="E106" i="22" s="1"/>
  <c r="F106" i="22" s="1"/>
  <c r="G264" i="22" l="1"/>
  <c r="D107" i="22"/>
  <c r="E107" i="22" s="1"/>
  <c r="F107" i="22" s="1"/>
  <c r="G265" i="22" l="1"/>
  <c r="D108" i="22"/>
  <c r="G266" i="22" l="1"/>
  <c r="E108" i="22"/>
  <c r="G267" i="22" l="1"/>
  <c r="F108" i="22"/>
  <c r="G268" i="22" l="1"/>
  <c r="D109" i="22"/>
  <c r="G269" i="22" l="1"/>
  <c r="E109" i="22"/>
  <c r="F109" i="22" s="1"/>
  <c r="G270" i="22" l="1"/>
  <c r="G271" i="22" l="1"/>
  <c r="D110" i="22"/>
  <c r="G272" i="22" l="1"/>
  <c r="E110" i="22"/>
  <c r="F110" i="22" s="1"/>
  <c r="G273" i="22" l="1"/>
  <c r="D111" i="22"/>
  <c r="E111" i="22" s="1"/>
  <c r="F111" i="22" s="1"/>
  <c r="G274" i="22" l="1"/>
  <c r="D112" i="22"/>
  <c r="E112" i="22" s="1"/>
  <c r="F112" i="22" s="1"/>
  <c r="G275" i="22" l="1"/>
  <c r="D113" i="22"/>
  <c r="E113" i="22" s="1"/>
  <c r="F113" i="22" s="1"/>
  <c r="G276" i="22" l="1"/>
  <c r="D114" i="22"/>
  <c r="E114" i="22" s="1"/>
  <c r="F114" i="22" s="1"/>
  <c r="G277" i="22" l="1"/>
  <c r="D115" i="22"/>
  <c r="E115" i="22" s="1"/>
  <c r="F115" i="22" s="1"/>
  <c r="G278" i="22" l="1"/>
  <c r="D116" i="22"/>
  <c r="E116" i="22" s="1"/>
  <c r="F116" i="22" s="1"/>
  <c r="G279" i="22" l="1"/>
  <c r="D117" i="22"/>
  <c r="E117" i="22" s="1"/>
  <c r="F117" i="22" s="1"/>
  <c r="G280" i="22" l="1"/>
  <c r="D118" i="22"/>
  <c r="E118" i="22" s="1"/>
  <c r="F118" i="22" s="1"/>
  <c r="G281" i="22" l="1"/>
  <c r="D119" i="22"/>
  <c r="E119" i="22" s="1"/>
  <c r="F119" i="22" s="1"/>
  <c r="G282" i="22" l="1"/>
  <c r="D120" i="22"/>
  <c r="E120" i="22" s="1"/>
  <c r="F120" i="22" s="1"/>
  <c r="G283" i="22" l="1"/>
  <c r="D121" i="22"/>
  <c r="E121" i="22" s="1"/>
  <c r="F121" i="22" s="1"/>
  <c r="G284" i="22" l="1"/>
  <c r="D122" i="22"/>
  <c r="E122" i="22" s="1"/>
  <c r="F122" i="22" s="1"/>
  <c r="G285" i="22" l="1"/>
  <c r="D123" i="22"/>
  <c r="E123" i="22" s="1"/>
  <c r="F123" i="22" s="1"/>
  <c r="G286" i="22" l="1"/>
  <c r="D124" i="22"/>
  <c r="E124" i="22" s="1"/>
  <c r="F124" i="22" s="1"/>
  <c r="G287" i="22" l="1"/>
  <c r="D125" i="22"/>
  <c r="E125" i="22" s="1"/>
  <c r="F125" i="22" s="1"/>
  <c r="G288" i="22" l="1"/>
  <c r="D126" i="22"/>
  <c r="E126" i="22" s="1"/>
  <c r="F126" i="22" s="1"/>
  <c r="G289" i="22" l="1"/>
  <c r="D127" i="22"/>
  <c r="E127" i="22" s="1"/>
  <c r="F127" i="22" s="1"/>
  <c r="G290" i="22" l="1"/>
  <c r="D128" i="22"/>
  <c r="E128" i="22" s="1"/>
  <c r="F128" i="22" s="1"/>
  <c r="G291" i="22" l="1"/>
  <c r="D129" i="22"/>
  <c r="E129" i="22" s="1"/>
  <c r="F129" i="22" s="1"/>
  <c r="G292" i="22" l="1"/>
  <c r="D130" i="22"/>
  <c r="E130" i="22" s="1"/>
  <c r="F130" i="22" s="1"/>
  <c r="G293" i="22" l="1"/>
  <c r="D131" i="22"/>
  <c r="E131" i="22" s="1"/>
  <c r="F131" i="22" s="1"/>
  <c r="G294" i="22" l="1"/>
  <c r="D132" i="22"/>
  <c r="E132" i="22" s="1"/>
  <c r="F132" i="22" s="1"/>
  <c r="G295" i="22" l="1"/>
  <c r="D133" i="22"/>
  <c r="E133" i="22" s="1"/>
  <c r="F133" i="22" s="1"/>
  <c r="G296" i="22" l="1"/>
  <c r="D134" i="22"/>
  <c r="E134" i="22" s="1"/>
  <c r="F134" i="22" s="1"/>
  <c r="G297" i="22" l="1"/>
  <c r="D135" i="22"/>
  <c r="E135" i="22" s="1"/>
  <c r="F135" i="22" s="1"/>
  <c r="G298" i="22" l="1"/>
  <c r="D136" i="22"/>
  <c r="E136" i="22" s="1"/>
  <c r="F136" i="22" s="1"/>
  <c r="G299" i="22" l="1"/>
  <c r="D137" i="22"/>
  <c r="E137" i="22" s="1"/>
  <c r="F137" i="22" s="1"/>
  <c r="G300" i="22" l="1"/>
  <c r="D138" i="22"/>
  <c r="E138" i="22" s="1"/>
  <c r="F138" i="22" s="1"/>
  <c r="G301" i="22" l="1"/>
  <c r="D139" i="22"/>
  <c r="E139" i="22" s="1"/>
  <c r="F139" i="22" s="1"/>
  <c r="G302" i="22" l="1"/>
  <c r="D140" i="22"/>
  <c r="E140" i="22" s="1"/>
  <c r="F140" i="22" s="1"/>
  <c r="G303" i="22" l="1"/>
  <c r="D141" i="22"/>
  <c r="E141" i="22" s="1"/>
  <c r="F141" i="22" s="1"/>
  <c r="G304" i="22" l="1"/>
  <c r="D142" i="22"/>
  <c r="E142" i="22" s="1"/>
  <c r="F142" i="22" s="1"/>
  <c r="G305" i="22" l="1"/>
  <c r="D143" i="22"/>
  <c r="E143" i="22" s="1"/>
  <c r="F143" i="22" s="1"/>
  <c r="G306" i="22" l="1"/>
  <c r="D144" i="22"/>
  <c r="E144" i="22" s="1"/>
  <c r="F144" i="22" s="1"/>
  <c r="G307" i="22" l="1"/>
  <c r="D145" i="22"/>
  <c r="E145" i="22" s="1"/>
  <c r="F145" i="22" s="1"/>
  <c r="G308" i="22" l="1"/>
  <c r="D146" i="22"/>
  <c r="E146" i="22" s="1"/>
  <c r="F146" i="22" s="1"/>
  <c r="G309" i="22" l="1"/>
  <c r="D147" i="22"/>
  <c r="E147" i="22" s="1"/>
  <c r="F147" i="22" s="1"/>
  <c r="G310" i="22" l="1"/>
  <c r="D148" i="22"/>
  <c r="E148" i="22" s="1"/>
  <c r="F148" i="22" s="1"/>
  <c r="G311" i="22" l="1"/>
  <c r="D149" i="22"/>
  <c r="E149" i="22" s="1"/>
  <c r="F149" i="22" s="1"/>
  <c r="G312" i="22" l="1"/>
  <c r="D150" i="22"/>
  <c r="E150" i="22" s="1"/>
  <c r="F150" i="22" s="1"/>
  <c r="G313" i="22" l="1"/>
  <c r="D151" i="22"/>
  <c r="E151" i="22" s="1"/>
  <c r="F151" i="22" s="1"/>
  <c r="G314" i="22" l="1"/>
  <c r="D152" i="22"/>
  <c r="E152" i="22" s="1"/>
  <c r="F152" i="22" s="1"/>
  <c r="G315" i="22" l="1"/>
  <c r="D153" i="22"/>
  <c r="E153" i="22" s="1"/>
  <c r="F153" i="22" s="1"/>
  <c r="G316" i="22" l="1"/>
  <c r="D154" i="22"/>
  <c r="E154" i="22" s="1"/>
  <c r="F154" i="22" s="1"/>
  <c r="G317" i="22" l="1"/>
  <c r="D155" i="22"/>
  <c r="E155" i="22" s="1"/>
  <c r="F155" i="22" s="1"/>
  <c r="G318" i="22" l="1"/>
  <c r="D156" i="22"/>
  <c r="G319" i="22" l="1"/>
  <c r="E156" i="22"/>
  <c r="G320" i="22" l="1"/>
  <c r="F156" i="22"/>
  <c r="D157" i="22" s="1"/>
  <c r="E157" i="22" s="1"/>
  <c r="G321" i="22" l="1"/>
  <c r="F157" i="22"/>
  <c r="G322" i="22" l="1"/>
  <c r="D158" i="22"/>
  <c r="G323" i="22" l="1"/>
  <c r="E158" i="22"/>
  <c r="G324" i="22" l="1"/>
  <c r="F158" i="22"/>
  <c r="G325" i="22" l="1"/>
  <c r="D159" i="22"/>
  <c r="G326" i="22" l="1"/>
  <c r="E159" i="22"/>
  <c r="G327" i="22" l="1"/>
  <c r="F159" i="22"/>
  <c r="G328" i="22" l="1"/>
  <c r="D160" i="22"/>
  <c r="G329" i="22" l="1"/>
  <c r="E160" i="22"/>
  <c r="G330" i="22" l="1"/>
  <c r="F160" i="22"/>
  <c r="G331" i="22" l="1"/>
  <c r="D161" i="22"/>
  <c r="G332" i="22" l="1"/>
  <c r="E161" i="22"/>
  <c r="G333" i="22" l="1"/>
  <c r="F161" i="22"/>
  <c r="G334" i="22" l="1"/>
  <c r="D162" i="22"/>
  <c r="E162" i="22" s="1"/>
  <c r="F162" i="22" s="1"/>
  <c r="G335" i="22" l="1"/>
  <c r="D163" i="22"/>
  <c r="E163" i="22" s="1"/>
  <c r="F163" i="22" s="1"/>
  <c r="G336" i="22" l="1"/>
  <c r="D164" i="22"/>
  <c r="E164" i="22" s="1"/>
  <c r="F164" i="22" s="1"/>
  <c r="G337" i="22" l="1"/>
  <c r="D165" i="22"/>
  <c r="E165" i="22" s="1"/>
  <c r="F165" i="22" s="1"/>
  <c r="G338" i="22" l="1"/>
  <c r="D166" i="22"/>
  <c r="E166" i="22" s="1"/>
  <c r="F166" i="22" s="1"/>
  <c r="G339" i="22" l="1"/>
  <c r="D167" i="22"/>
  <c r="E167" i="22" s="1"/>
  <c r="F167" i="22" s="1"/>
  <c r="G340" i="22" l="1"/>
  <c r="D168" i="22"/>
  <c r="G341" i="22" l="1"/>
  <c r="E168" i="22"/>
  <c r="G342" i="22" l="1"/>
  <c r="F168" i="22"/>
  <c r="D169" i="22" l="1"/>
  <c r="E169" i="22" s="1"/>
  <c r="F169" i="22" s="1"/>
  <c r="G343" i="22"/>
  <c r="D170" i="22" l="1"/>
  <c r="E170" i="22" s="1"/>
  <c r="F170" i="22" s="1"/>
  <c r="G344" i="22"/>
  <c r="D171" i="22" l="1"/>
  <c r="E171" i="22" s="1"/>
  <c r="F171" i="22" s="1"/>
  <c r="G345" i="22"/>
  <c r="D172" i="22" l="1"/>
  <c r="E172" i="22" s="1"/>
  <c r="F172" i="22" s="1"/>
  <c r="G346" i="22"/>
  <c r="D173" i="22" l="1"/>
  <c r="E173" i="22" s="1"/>
  <c r="F173" i="22" s="1"/>
  <c r="G347" i="22"/>
  <c r="D174" i="22" l="1"/>
  <c r="E174" i="22" s="1"/>
  <c r="F174" i="22" s="1"/>
  <c r="G348" i="22"/>
  <c r="D175" i="22" l="1"/>
  <c r="E175" i="22" s="1"/>
  <c r="F175" i="22" s="1"/>
  <c r="G349" i="22"/>
  <c r="D176" i="22" l="1"/>
  <c r="E176" i="22" s="1"/>
  <c r="F176" i="22" s="1"/>
  <c r="G350" i="22"/>
  <c r="D177" i="22" l="1"/>
  <c r="E177" i="22" s="1"/>
  <c r="F177" i="22" s="1"/>
  <c r="G351" i="22"/>
  <c r="D178" i="22" l="1"/>
  <c r="E178" i="22" s="1"/>
  <c r="F178" i="22" s="1"/>
  <c r="G352" i="22"/>
  <c r="D179" i="22" l="1"/>
  <c r="E179" i="22" s="1"/>
  <c r="F179" i="22" s="1"/>
  <c r="G353" i="22"/>
  <c r="D180" i="22" l="1"/>
  <c r="E180" i="22" s="1"/>
  <c r="F180" i="22" s="1"/>
  <c r="G354" i="22"/>
  <c r="D181" i="22" l="1"/>
  <c r="E181" i="22" s="1"/>
  <c r="F181" i="22" s="1"/>
  <c r="G355" i="22"/>
  <c r="F182" i="22" l="1"/>
  <c r="D182" i="22"/>
  <c r="E182" i="22" s="1"/>
  <c r="G356" i="22"/>
  <c r="G357" i="22" l="1"/>
  <c r="D183" i="22"/>
  <c r="E183" i="22" s="1"/>
  <c r="F183" i="22" s="1"/>
  <c r="D184" i="22" l="1"/>
  <c r="E184" i="22" s="1"/>
  <c r="F184" i="22" s="1"/>
  <c r="G358" i="22"/>
  <c r="D185" i="22" l="1"/>
  <c r="E185" i="22" s="1"/>
  <c r="F185" i="22" s="1"/>
  <c r="G359" i="22"/>
  <c r="D186" i="22" l="1"/>
  <c r="E186" i="22" s="1"/>
  <c r="F186" i="22" s="1"/>
  <c r="G360" i="22"/>
  <c r="D187" i="22" l="1"/>
  <c r="E187" i="22" s="1"/>
  <c r="F187" i="22" s="1"/>
  <c r="G361" i="22"/>
  <c r="F188" i="22" l="1"/>
  <c r="D188" i="22"/>
  <c r="E188" i="22" s="1"/>
  <c r="G362" i="22"/>
  <c r="G363" i="22" l="1"/>
  <c r="D189" i="22"/>
  <c r="E189" i="22" s="1"/>
  <c r="F189" i="22" s="1"/>
  <c r="D190" i="22" l="1"/>
  <c r="E190" i="22" s="1"/>
  <c r="F190" i="22" s="1"/>
  <c r="G364" i="22"/>
  <c r="F191" i="22" l="1"/>
  <c r="D191" i="22"/>
  <c r="E191" i="22" s="1"/>
  <c r="G365" i="22"/>
  <c r="D192" i="22" l="1"/>
  <c r="E192" i="22" s="1"/>
  <c r="F192" i="22" s="1"/>
  <c r="G366" i="22"/>
  <c r="D193" i="22" l="1"/>
  <c r="E193" i="22" s="1"/>
  <c r="F193" i="22" s="1"/>
  <c r="G367" i="22"/>
  <c r="D194" i="22" l="1"/>
  <c r="E194" i="22" s="1"/>
  <c r="F194" i="22" s="1"/>
  <c r="G368" i="22"/>
  <c r="D195" i="22" l="1"/>
  <c r="E195" i="22" s="1"/>
  <c r="F195" i="22" s="1"/>
  <c r="G369" i="22"/>
  <c r="D196" i="22" l="1"/>
  <c r="E196" i="22" s="1"/>
  <c r="F196" i="22" s="1"/>
  <c r="G370" i="22"/>
  <c r="D197" i="22" l="1"/>
  <c r="E197" i="22" s="1"/>
  <c r="F197" i="22" s="1"/>
  <c r="G371" i="22"/>
  <c r="D198" i="22" l="1"/>
  <c r="E198" i="22" s="1"/>
  <c r="F198" i="22" s="1"/>
  <c r="G372" i="22"/>
  <c r="D199" i="22" l="1"/>
  <c r="E199" i="22" s="1"/>
  <c r="F199" i="22" s="1"/>
  <c r="G373" i="22"/>
  <c r="D200" i="22" l="1"/>
  <c r="E200" i="22" s="1"/>
  <c r="F200" i="22" s="1"/>
  <c r="G374" i="22"/>
  <c r="D201" i="22" l="1"/>
  <c r="E201" i="22" s="1"/>
  <c r="F201" i="22" s="1"/>
  <c r="G375" i="22"/>
  <c r="D202" i="22" l="1"/>
  <c r="E202" i="22" s="1"/>
  <c r="F202" i="22" s="1"/>
  <c r="G376" i="22"/>
  <c r="F203" i="22" l="1"/>
  <c r="D203" i="22"/>
  <c r="E203" i="22" s="1"/>
  <c r="G377" i="22"/>
  <c r="S8" i="22"/>
  <c r="G378" i="22" l="1"/>
  <c r="D204" i="22"/>
  <c r="E204" i="22" s="1"/>
  <c r="F204" i="22" s="1"/>
  <c r="D205" i="22" l="1"/>
  <c r="E205" i="22" s="1"/>
  <c r="F205" i="22" s="1"/>
  <c r="G379" i="22"/>
  <c r="D206" i="22" l="1"/>
  <c r="E206" i="22" s="1"/>
  <c r="F206" i="22" s="1"/>
  <c r="G380" i="22"/>
  <c r="D207" i="22" l="1"/>
  <c r="E207" i="22" s="1"/>
  <c r="F207" i="22" s="1"/>
  <c r="G381" i="22"/>
  <c r="D208" i="22" l="1"/>
  <c r="E208" i="22" s="1"/>
  <c r="F208" i="22" s="1"/>
  <c r="G382" i="22"/>
  <c r="D209" i="22" l="1"/>
  <c r="E209" i="22" s="1"/>
  <c r="F209" i="22" s="1"/>
  <c r="G383" i="22"/>
  <c r="D210" i="22" l="1"/>
  <c r="E210" i="22" s="1"/>
  <c r="F210" i="22" s="1"/>
  <c r="G384" i="22"/>
  <c r="D211" i="22" l="1"/>
  <c r="E211" i="22" s="1"/>
  <c r="F211" i="22" s="1"/>
  <c r="G385" i="22"/>
  <c r="D212" i="22" l="1"/>
  <c r="E212" i="22" s="1"/>
  <c r="F212" i="22" s="1"/>
  <c r="G386" i="22"/>
  <c r="D213" i="22" l="1"/>
  <c r="E213" i="22" s="1"/>
  <c r="F213" i="22" s="1"/>
  <c r="G387" i="22"/>
  <c r="D214" i="22" l="1"/>
  <c r="E214" i="22" s="1"/>
  <c r="F214" i="22" s="1"/>
  <c r="G388" i="22"/>
  <c r="D215" i="22" l="1"/>
  <c r="E215" i="22" s="1"/>
  <c r="F215" i="22" s="1"/>
  <c r="G389" i="22"/>
  <c r="D216" i="22" l="1"/>
  <c r="E216" i="22" s="1"/>
  <c r="F216" i="22" s="1"/>
  <c r="G390" i="22"/>
  <c r="D217" i="22" l="1"/>
  <c r="G391" i="22"/>
  <c r="G392" i="22" l="1"/>
  <c r="E217" i="22"/>
  <c r="F217" i="22" s="1"/>
  <c r="D218" i="22" l="1"/>
  <c r="G393" i="22"/>
  <c r="E218" i="22" l="1"/>
  <c r="F218" i="22" s="1"/>
  <c r="G394" i="22"/>
  <c r="G395" i="22" l="1"/>
  <c r="D219" i="22"/>
  <c r="E219" i="22" l="1"/>
  <c r="F219" i="22" s="1"/>
  <c r="G396" i="22"/>
  <c r="G397" i="22" l="1"/>
  <c r="D220" i="22"/>
  <c r="E220" i="22" l="1"/>
  <c r="F220" i="22" s="1"/>
  <c r="G398" i="22"/>
  <c r="D221" i="22" l="1"/>
  <c r="G399" i="22"/>
  <c r="G400" i="22" l="1"/>
  <c r="E221" i="22"/>
  <c r="F221" i="22" s="1"/>
  <c r="D222" i="22" l="1"/>
  <c r="E222" i="22" s="1"/>
  <c r="F222" i="22" s="1"/>
  <c r="G401" i="22"/>
  <c r="D223" i="22" l="1"/>
  <c r="E223" i="22" s="1"/>
  <c r="F223" i="22" s="1"/>
  <c r="G402" i="22"/>
  <c r="D224" i="22" l="1"/>
  <c r="E224" i="22" s="1"/>
  <c r="F224" i="22" s="1"/>
  <c r="G403" i="22"/>
  <c r="D225" i="22" l="1"/>
  <c r="E225" i="22" s="1"/>
  <c r="F225" i="22" s="1"/>
  <c r="G404" i="22"/>
  <c r="D226" i="22" l="1"/>
  <c r="E226" i="22" s="1"/>
  <c r="F226" i="22" s="1"/>
  <c r="G405" i="22"/>
  <c r="D227" i="22" l="1"/>
  <c r="E227" i="22" s="1"/>
  <c r="F227" i="22" s="1"/>
  <c r="G406" i="22"/>
  <c r="D228" i="22" l="1"/>
  <c r="E228" i="22" s="1"/>
  <c r="F228" i="22" s="1"/>
  <c r="G407" i="22"/>
  <c r="D229" i="22" l="1"/>
  <c r="E229" i="22" s="1"/>
  <c r="F229" i="22" s="1"/>
  <c r="G408" i="22"/>
  <c r="D230" i="22" l="1"/>
  <c r="E230" i="22" s="1"/>
  <c r="F230" i="22" s="1"/>
  <c r="G409" i="22"/>
  <c r="D231" i="22" l="1"/>
  <c r="E231" i="22" s="1"/>
  <c r="F231" i="22" s="1"/>
  <c r="G410" i="22"/>
  <c r="D232" i="22" l="1"/>
  <c r="E232" i="22" s="1"/>
  <c r="F232" i="22" s="1"/>
  <c r="G411" i="22"/>
  <c r="D233" i="22" l="1"/>
  <c r="E233" i="22" s="1"/>
  <c r="F233" i="22" s="1"/>
  <c r="G412" i="22"/>
  <c r="D234" i="22" l="1"/>
  <c r="E234" i="22" s="1"/>
  <c r="F234" i="22" s="1"/>
  <c r="G413" i="22"/>
  <c r="D235" i="22" l="1"/>
  <c r="E235" i="22" s="1"/>
  <c r="F235" i="22" s="1"/>
  <c r="G414" i="22"/>
  <c r="D236" i="22" l="1"/>
  <c r="E236" i="22" s="1"/>
  <c r="F236" i="22" s="1"/>
  <c r="G415" i="22"/>
  <c r="D237" i="22" l="1"/>
  <c r="E237" i="22" s="1"/>
  <c r="F237" i="22" s="1"/>
  <c r="G416" i="22"/>
  <c r="D238" i="22" l="1"/>
  <c r="E238" i="22" s="1"/>
  <c r="F238" i="22" s="1"/>
  <c r="G417" i="22"/>
  <c r="D239" i="22" l="1"/>
  <c r="E239" i="22" s="1"/>
  <c r="F239" i="22" s="1"/>
  <c r="G418" i="22"/>
  <c r="D240" i="22" l="1"/>
  <c r="E240" i="22" s="1"/>
  <c r="F240" i="22" s="1"/>
  <c r="G419" i="22"/>
  <c r="D241" i="22" l="1"/>
  <c r="E241" i="22" s="1"/>
  <c r="F241" i="22" s="1"/>
  <c r="G420" i="22"/>
  <c r="D242" i="22" l="1"/>
  <c r="E242" i="22" s="1"/>
  <c r="F242" i="22" s="1"/>
  <c r="G421" i="22"/>
  <c r="D243" i="22" l="1"/>
  <c r="E243" i="22" s="1"/>
  <c r="F243" i="22" s="1"/>
  <c r="G422" i="22"/>
  <c r="D244" i="22" l="1"/>
  <c r="E244" i="22" s="1"/>
  <c r="F244" i="22" s="1"/>
  <c r="G423" i="22"/>
  <c r="F245" i="22" l="1"/>
  <c r="D245" i="22"/>
  <c r="E245" i="22" s="1"/>
  <c r="G424" i="22"/>
  <c r="G425" i="22" l="1"/>
  <c r="D246" i="22"/>
  <c r="E246" i="22" s="1"/>
  <c r="F246" i="22" s="1"/>
  <c r="D247" i="22" l="1"/>
  <c r="E247" i="22" s="1"/>
  <c r="F247" i="22" s="1"/>
  <c r="G426" i="22"/>
  <c r="D248" i="22" l="1"/>
  <c r="E248" i="22" s="1"/>
  <c r="F248" i="22" s="1"/>
  <c r="G427" i="22"/>
  <c r="D249" i="22" l="1"/>
  <c r="E249" i="22" s="1"/>
  <c r="F249" i="22" s="1"/>
  <c r="G428" i="22"/>
  <c r="D250" i="22" l="1"/>
  <c r="E250" i="22" s="1"/>
  <c r="F250" i="22" s="1"/>
  <c r="G429" i="22"/>
  <c r="D251" i="22" l="1"/>
  <c r="E251" i="22" s="1"/>
  <c r="F251" i="22" s="1"/>
  <c r="G430" i="22"/>
  <c r="D252" i="22" l="1"/>
  <c r="E252" i="22" s="1"/>
  <c r="F252" i="22" s="1"/>
  <c r="G431" i="22"/>
  <c r="D253" i="22" l="1"/>
  <c r="E253" i="22" s="1"/>
  <c r="F253" i="22" s="1"/>
  <c r="G432" i="22"/>
  <c r="D254" i="22" l="1"/>
  <c r="E254" i="22" s="1"/>
  <c r="F254" i="22" s="1"/>
  <c r="G433" i="22"/>
  <c r="D255" i="22" l="1"/>
  <c r="E255" i="22" s="1"/>
  <c r="F255" i="22" s="1"/>
  <c r="G434" i="22"/>
  <c r="D256" i="22" l="1"/>
  <c r="E256" i="22" s="1"/>
  <c r="F256" i="22" s="1"/>
  <c r="G435" i="22"/>
  <c r="D257" i="22" l="1"/>
  <c r="E257" i="22" s="1"/>
  <c r="F257" i="22" s="1"/>
  <c r="G436" i="22"/>
  <c r="D258" i="22" l="1"/>
  <c r="E258" i="22" s="1"/>
  <c r="F258" i="22" s="1"/>
  <c r="G437" i="22"/>
  <c r="D259" i="22" l="1"/>
  <c r="E259" i="22" s="1"/>
  <c r="F259" i="22" s="1"/>
  <c r="G438" i="22"/>
  <c r="D260" i="22" l="1"/>
  <c r="E260" i="22" s="1"/>
  <c r="F260" i="22" s="1"/>
  <c r="G439" i="22"/>
  <c r="D261" i="22" l="1"/>
  <c r="E261" i="22" s="1"/>
  <c r="F261" i="22" s="1"/>
  <c r="G440" i="22"/>
  <c r="D262" i="22" l="1"/>
  <c r="E262" i="22" s="1"/>
  <c r="F262" i="22" s="1"/>
  <c r="G441" i="22"/>
  <c r="D263" i="22" l="1"/>
  <c r="E263" i="22" s="1"/>
  <c r="F263" i="22" s="1"/>
  <c r="G442" i="22"/>
  <c r="F264" i="22" l="1"/>
  <c r="D264" i="22"/>
  <c r="E264" i="22" s="1"/>
  <c r="G443" i="22"/>
  <c r="D265" i="22" l="1"/>
  <c r="E265" i="22" s="1"/>
  <c r="F265" i="22" s="1"/>
  <c r="G444" i="22"/>
  <c r="D266" i="22" l="1"/>
  <c r="E266" i="22" s="1"/>
  <c r="F266" i="22" s="1"/>
  <c r="G445" i="22"/>
  <c r="D267" i="22" l="1"/>
  <c r="E267" i="22" s="1"/>
  <c r="F267" i="22" s="1"/>
  <c r="G446" i="22"/>
  <c r="D268" i="22" l="1"/>
  <c r="E268" i="22" s="1"/>
  <c r="F268" i="22" s="1"/>
  <c r="G447" i="22"/>
  <c r="D269" i="22" l="1"/>
  <c r="E269" i="22" s="1"/>
  <c r="F269" i="22" s="1"/>
  <c r="G448" i="22"/>
  <c r="D270" i="22" l="1"/>
  <c r="E270" i="22" s="1"/>
  <c r="F270" i="22" s="1"/>
  <c r="G449" i="22"/>
  <c r="D271" i="22" l="1"/>
  <c r="E271" i="22" s="1"/>
  <c r="F271" i="22" s="1"/>
  <c r="G450" i="22"/>
  <c r="D272" i="22" l="1"/>
  <c r="E272" i="22" s="1"/>
  <c r="F272" i="22" s="1"/>
  <c r="G451" i="22"/>
  <c r="D273" i="22" l="1"/>
  <c r="E273" i="22" s="1"/>
  <c r="F273" i="22" s="1"/>
  <c r="G452" i="22"/>
  <c r="D274" i="22" l="1"/>
  <c r="E274" i="22" s="1"/>
  <c r="F274" i="22" s="1"/>
  <c r="G453" i="22"/>
  <c r="D275" i="22" l="1"/>
  <c r="E275" i="22" s="1"/>
  <c r="F275" i="22" s="1"/>
  <c r="G454" i="22"/>
  <c r="D276" i="22" l="1"/>
  <c r="G455" i="22"/>
  <c r="E276" i="22" l="1"/>
  <c r="F276" i="22" s="1"/>
  <c r="G456" i="22"/>
  <c r="G457" i="22" l="1"/>
  <c r="D277" i="22"/>
  <c r="E277" i="22" l="1"/>
  <c r="F277" i="22" s="1"/>
  <c r="G458" i="22"/>
  <c r="G459" i="22" l="1"/>
  <c r="D278" i="22"/>
  <c r="E278" i="22" l="1"/>
  <c r="F278" i="22" s="1"/>
  <c r="G460" i="22"/>
  <c r="G461" i="22" l="1"/>
  <c r="D279" i="22"/>
  <c r="E279" i="22" l="1"/>
  <c r="F279" i="22" s="1"/>
  <c r="G462" i="22"/>
  <c r="G463" i="22" l="1"/>
  <c r="D280" i="22"/>
  <c r="E280" i="22" l="1"/>
  <c r="F280" i="22" s="1"/>
  <c r="G464" i="22"/>
  <c r="G465" i="22" l="1"/>
  <c r="D281" i="22"/>
  <c r="E281" i="22" l="1"/>
  <c r="F281" i="22" s="1"/>
  <c r="G466" i="22"/>
  <c r="G467" i="22" l="1"/>
  <c r="D282" i="22"/>
  <c r="E282" i="22" s="1"/>
  <c r="F282" i="22" s="1"/>
  <c r="D283" i="22" l="1"/>
  <c r="E283" i="22" s="1"/>
  <c r="F283" i="22" s="1"/>
  <c r="G468" i="22"/>
  <c r="D284" i="22" l="1"/>
  <c r="E284" i="22" s="1"/>
  <c r="F284" i="22" s="1"/>
  <c r="G469" i="22"/>
  <c r="D285" i="22" l="1"/>
  <c r="E285" i="22" s="1"/>
  <c r="F285" i="22" s="1"/>
  <c r="G470" i="22"/>
  <c r="D286" i="22" l="1"/>
  <c r="E286" i="22" s="1"/>
  <c r="F286" i="22" s="1"/>
  <c r="G471" i="22"/>
  <c r="D287" i="22" l="1"/>
  <c r="E287" i="22" s="1"/>
  <c r="F287" i="22" s="1"/>
  <c r="G472" i="22"/>
  <c r="D288" i="22" l="1"/>
  <c r="G473" i="22"/>
  <c r="E288" i="22" l="1"/>
  <c r="F288" i="22" s="1"/>
  <c r="D289" i="22"/>
  <c r="E289" i="22" s="1"/>
  <c r="F289" i="22" s="1"/>
  <c r="G474" i="22"/>
  <c r="F290" i="22" l="1"/>
  <c r="D290" i="22"/>
  <c r="E290" i="22" s="1"/>
  <c r="G475" i="22"/>
  <c r="G476" i="22" l="1"/>
  <c r="D291" i="22"/>
  <c r="E291" i="22" s="1"/>
  <c r="F291" i="22" s="1"/>
  <c r="D292" i="22" l="1"/>
  <c r="E292" i="22" s="1"/>
  <c r="F292" i="22" s="1"/>
  <c r="G477" i="22"/>
  <c r="D293" i="22" l="1"/>
  <c r="E293" i="22" s="1"/>
  <c r="F293" i="22" s="1"/>
  <c r="G478" i="22"/>
  <c r="D294" i="22" l="1"/>
  <c r="E294" i="22" s="1"/>
  <c r="F294" i="22" s="1"/>
  <c r="G479" i="22"/>
  <c r="D295" i="22" l="1"/>
  <c r="E295" i="22" s="1"/>
  <c r="F295" i="22" s="1"/>
  <c r="G480" i="22"/>
  <c r="D296" i="22" l="1"/>
  <c r="E296" i="22" s="1"/>
  <c r="F296" i="22" s="1"/>
  <c r="G481" i="22"/>
  <c r="D297" i="22" l="1"/>
  <c r="E297" i="22" s="1"/>
  <c r="F297" i="22" s="1"/>
  <c r="G482" i="22"/>
  <c r="D298" i="22" l="1"/>
  <c r="E298" i="22" s="1"/>
  <c r="F298" i="22" s="1"/>
  <c r="G483" i="22"/>
  <c r="D299" i="22" l="1"/>
  <c r="E299" i="22" s="1"/>
  <c r="F299" i="22" s="1"/>
  <c r="G484" i="22"/>
  <c r="D300" i="22" l="1"/>
  <c r="E300" i="22" s="1"/>
  <c r="F300" i="22" s="1"/>
  <c r="G485" i="22"/>
  <c r="D301" i="22" l="1"/>
  <c r="E301" i="22" s="1"/>
  <c r="F301" i="22" s="1"/>
  <c r="G486" i="22"/>
  <c r="D302" i="22" l="1"/>
  <c r="E302" i="22" s="1"/>
  <c r="F302" i="22" s="1"/>
  <c r="G487" i="22"/>
  <c r="D303" i="22" l="1"/>
  <c r="E303" i="22" s="1"/>
  <c r="F303" i="22" s="1"/>
  <c r="G488" i="22"/>
  <c r="D304" i="22" l="1"/>
  <c r="E304" i="22" s="1"/>
  <c r="F304" i="22" s="1"/>
  <c r="G489" i="22"/>
  <c r="D305" i="22" l="1"/>
  <c r="E305" i="22" s="1"/>
  <c r="F305" i="22" s="1"/>
  <c r="G490" i="22"/>
  <c r="D306" i="22" l="1"/>
  <c r="E306" i="22" s="1"/>
  <c r="F306" i="22" s="1"/>
  <c r="G491" i="22"/>
  <c r="D307" i="22" l="1"/>
  <c r="E307" i="22" s="1"/>
  <c r="F307" i="22" s="1"/>
  <c r="G492" i="22"/>
  <c r="D308" i="22" l="1"/>
  <c r="E308" i="22" s="1"/>
  <c r="F308" i="22" s="1"/>
  <c r="G493" i="22"/>
  <c r="F309" i="22" l="1"/>
  <c r="D309" i="22"/>
  <c r="E309" i="22" s="1"/>
  <c r="G494" i="22"/>
  <c r="G495" i="22" l="1"/>
  <c r="D310" i="22"/>
  <c r="E310" i="22" s="1"/>
  <c r="F310" i="22" s="1"/>
  <c r="D311" i="22" l="1"/>
  <c r="E311" i="22" s="1"/>
  <c r="F311" i="22" s="1"/>
  <c r="G496" i="22"/>
  <c r="D312" i="22" l="1"/>
  <c r="E312" i="22" s="1"/>
  <c r="F312" i="22" s="1"/>
  <c r="G497" i="22"/>
  <c r="D313" i="22" l="1"/>
  <c r="E313" i="22" s="1"/>
  <c r="F313" i="22" s="1"/>
  <c r="G498" i="22"/>
  <c r="D314" i="22" l="1"/>
  <c r="E314" i="22" s="1"/>
  <c r="F314" i="22" s="1"/>
  <c r="G499" i="22"/>
  <c r="F315" i="22" l="1"/>
  <c r="D315" i="22"/>
  <c r="E315" i="22" s="1"/>
  <c r="G500" i="22"/>
  <c r="G501" i="22" l="1"/>
  <c r="D316" i="22"/>
  <c r="E316" i="22" s="1"/>
  <c r="F316" i="22" s="1"/>
  <c r="D317" i="22" l="1"/>
  <c r="E317" i="22" s="1"/>
  <c r="F317" i="22" s="1"/>
  <c r="G502" i="22"/>
  <c r="D318" i="22" l="1"/>
  <c r="E318" i="22" s="1"/>
  <c r="F318" i="22" s="1"/>
  <c r="G503" i="22"/>
  <c r="D319" i="22" l="1"/>
  <c r="E319" i="22" s="1"/>
  <c r="F319" i="22" s="1"/>
  <c r="G504" i="22"/>
  <c r="D320" i="22" l="1"/>
  <c r="E320" i="22" s="1"/>
  <c r="F320" i="22" s="1"/>
  <c r="G505" i="22"/>
  <c r="D321" i="22" l="1"/>
  <c r="E321" i="22" s="1"/>
  <c r="F321" i="22" s="1"/>
  <c r="G506" i="22"/>
  <c r="D322" i="22" l="1"/>
  <c r="E322" i="22" s="1"/>
  <c r="F322" i="22" s="1"/>
  <c r="G507" i="22"/>
  <c r="D323" i="22" l="1"/>
  <c r="E323" i="22" s="1"/>
  <c r="F323" i="22" s="1"/>
  <c r="G508" i="22"/>
  <c r="D324" i="22" l="1"/>
  <c r="E324" i="22" s="1"/>
  <c r="F324" i="22" s="1"/>
  <c r="G509" i="22"/>
  <c r="D325" i="22" l="1"/>
  <c r="E325" i="22" s="1"/>
  <c r="F325" i="22" s="1"/>
  <c r="G510" i="22"/>
  <c r="D326" i="22" l="1"/>
  <c r="E326" i="22" s="1"/>
  <c r="F326" i="22" s="1"/>
  <c r="G511" i="22"/>
  <c r="D327" i="22" l="1"/>
  <c r="E327" i="22" s="1"/>
  <c r="F327" i="22" s="1"/>
  <c r="G512" i="22"/>
  <c r="D328" i="22" l="1"/>
  <c r="E328" i="22" s="1"/>
  <c r="F328" i="22" s="1"/>
  <c r="G513" i="22"/>
  <c r="D329" i="22" l="1"/>
  <c r="E329" i="22" s="1"/>
  <c r="F329" i="22" s="1"/>
  <c r="G514" i="22"/>
  <c r="D330" i="22" l="1"/>
  <c r="E330" i="22" s="1"/>
  <c r="F330" i="22" s="1"/>
  <c r="G515" i="22"/>
  <c r="D331" i="22" l="1"/>
  <c r="E331" i="22" s="1"/>
  <c r="F331" i="22" s="1"/>
  <c r="G516" i="22"/>
  <c r="D332" i="22" l="1"/>
  <c r="E332" i="22" s="1"/>
  <c r="F332" i="22" s="1"/>
  <c r="G517" i="22"/>
  <c r="D333" i="22" l="1"/>
  <c r="E333" i="22" s="1"/>
  <c r="F333" i="22" s="1"/>
  <c r="G518" i="22"/>
  <c r="D334" i="22" l="1"/>
  <c r="E334" i="22" s="1"/>
  <c r="F334" i="22" s="1"/>
  <c r="G519" i="22"/>
  <c r="D335" i="22" l="1"/>
  <c r="E335" i="22" s="1"/>
  <c r="F335" i="22" s="1"/>
  <c r="G520" i="22"/>
  <c r="D336" i="22" l="1"/>
  <c r="G521" i="22"/>
  <c r="G522" i="22" l="1"/>
  <c r="E336" i="22"/>
  <c r="F336" i="22" s="1"/>
  <c r="D337" i="22" l="1"/>
  <c r="G523" i="22"/>
  <c r="E337" i="22" l="1"/>
  <c r="F337" i="22" s="1"/>
  <c r="G524" i="22"/>
  <c r="G525" i="22" l="1"/>
  <c r="D338" i="22"/>
  <c r="E338" i="22" l="1"/>
  <c r="F338" i="22" s="1"/>
  <c r="G526" i="22"/>
  <c r="G527" i="22" l="1"/>
  <c r="D339" i="22"/>
  <c r="E339" i="22" l="1"/>
  <c r="F339" i="22" s="1"/>
  <c r="G528" i="22"/>
  <c r="G529" i="22" l="1"/>
  <c r="D340" i="22"/>
  <c r="E340" i="22" l="1"/>
  <c r="F340" i="22" s="1"/>
  <c r="G530" i="22"/>
  <c r="G531" i="22" l="1"/>
  <c r="D341" i="22"/>
  <c r="E341" i="22" l="1"/>
  <c r="F341" i="22" s="1"/>
  <c r="G532" i="22"/>
  <c r="G533" i="22" l="1"/>
  <c r="D342" i="22"/>
  <c r="E342" i="22" s="1"/>
  <c r="F342" i="22" s="1"/>
  <c r="D343" i="22" l="1"/>
  <c r="E343" i="22" s="1"/>
  <c r="F343" i="22" s="1"/>
  <c r="G534" i="22"/>
  <c r="D344" i="22" l="1"/>
  <c r="E344" i="22" s="1"/>
  <c r="F344" i="22" s="1"/>
  <c r="G535" i="22"/>
  <c r="D345" i="22" l="1"/>
  <c r="E345" i="22" s="1"/>
  <c r="F345" i="22" s="1"/>
  <c r="G536" i="22"/>
  <c r="D346" i="22" l="1"/>
  <c r="E346" i="22" s="1"/>
  <c r="F346" i="22" s="1"/>
  <c r="G537" i="22"/>
  <c r="D347" i="22" l="1"/>
  <c r="E347" i="22" s="1"/>
  <c r="F347" i="22" s="1"/>
  <c r="G538" i="22"/>
  <c r="D348" i="22" l="1"/>
  <c r="G539" i="22"/>
  <c r="E348" i="22" l="1"/>
  <c r="F348" i="22" s="1"/>
  <c r="D349" i="22"/>
  <c r="E349" i="22" s="1"/>
  <c r="F349" i="22" s="1"/>
  <c r="G540" i="22"/>
  <c r="D350" i="22" l="1"/>
  <c r="E350" i="22" s="1"/>
  <c r="F350" i="22" s="1"/>
  <c r="G541" i="22"/>
  <c r="D351" i="22" l="1"/>
  <c r="E351" i="22" s="1"/>
  <c r="F351" i="22" s="1"/>
  <c r="G542" i="22"/>
  <c r="D352" i="22" l="1"/>
  <c r="E352" i="22" s="1"/>
  <c r="F352" i="22" s="1"/>
  <c r="G543" i="22"/>
  <c r="D353" i="22" l="1"/>
  <c r="E353" i="22" s="1"/>
  <c r="F353" i="22" s="1"/>
  <c r="G544" i="22"/>
  <c r="D354" i="22" l="1"/>
  <c r="E354" i="22" s="1"/>
  <c r="F354" i="22" s="1"/>
  <c r="G545" i="22"/>
  <c r="D355" i="22" l="1"/>
  <c r="E355" i="22" s="1"/>
  <c r="F355" i="22" s="1"/>
  <c r="G546" i="22"/>
  <c r="D356" i="22" l="1"/>
  <c r="E356" i="22" s="1"/>
  <c r="F356" i="22" s="1"/>
  <c r="G547" i="22"/>
  <c r="D357" i="22" l="1"/>
  <c r="E357" i="22" s="1"/>
  <c r="F357" i="22" s="1"/>
  <c r="G548" i="22"/>
  <c r="D358" i="22" l="1"/>
  <c r="E358" i="22" s="1"/>
  <c r="F358" i="22" s="1"/>
  <c r="G549" i="22"/>
  <c r="D359" i="22" l="1"/>
  <c r="E359" i="22" s="1"/>
  <c r="F359" i="22" s="1"/>
  <c r="G550" i="22"/>
  <c r="D360" i="22" l="1"/>
  <c r="E360" i="22" s="1"/>
  <c r="F360" i="22" s="1"/>
  <c r="G551" i="22"/>
  <c r="F361" i="22" l="1"/>
  <c r="D361" i="22"/>
  <c r="E361" i="22" s="1"/>
  <c r="G552" i="22"/>
  <c r="D362" i="22" l="1"/>
  <c r="E362" i="22" s="1"/>
  <c r="F362" i="22" s="1"/>
  <c r="G553" i="22"/>
  <c r="D363" i="22" l="1"/>
  <c r="E363" i="22" s="1"/>
  <c r="F363" i="22" s="1"/>
  <c r="G554" i="22"/>
  <c r="D364" i="22" l="1"/>
  <c r="E364" i="22" s="1"/>
  <c r="F364" i="22" s="1"/>
  <c r="G555" i="22"/>
  <c r="F365" i="22" l="1"/>
  <c r="D365" i="22"/>
  <c r="E365" i="22" s="1"/>
  <c r="G556" i="22"/>
  <c r="D366" i="22" l="1"/>
  <c r="E366" i="22" s="1"/>
  <c r="F366" i="22" s="1"/>
  <c r="G557" i="22"/>
  <c r="D367" i="22" l="1"/>
  <c r="E367" i="22" s="1"/>
  <c r="F367" i="22" s="1"/>
  <c r="G558" i="22"/>
  <c r="F368" i="22" l="1"/>
  <c r="D368" i="22"/>
  <c r="E368" i="22" s="1"/>
  <c r="G559" i="22"/>
  <c r="G560" i="22" l="1"/>
  <c r="D369" i="22"/>
  <c r="E369" i="22" s="1"/>
  <c r="F369" i="22" s="1"/>
  <c r="D370" i="22" l="1"/>
  <c r="E370" i="22" s="1"/>
  <c r="F370" i="22" s="1"/>
  <c r="G561" i="22"/>
  <c r="D371" i="22" l="1"/>
  <c r="E371" i="22" s="1"/>
  <c r="F371" i="22" s="1"/>
  <c r="G562" i="22"/>
  <c r="D372" i="22" l="1"/>
  <c r="E372" i="22" s="1"/>
  <c r="F372" i="22" s="1"/>
  <c r="G563" i="22"/>
  <c r="D373" i="22" l="1"/>
  <c r="E373" i="22" s="1"/>
  <c r="F373" i="22" s="1"/>
  <c r="G564" i="22"/>
  <c r="D374" i="22" l="1"/>
  <c r="E374" i="22" s="1"/>
  <c r="F374" i="22" s="1"/>
  <c r="G565" i="22"/>
  <c r="D375" i="22" l="1"/>
  <c r="E375" i="22" s="1"/>
  <c r="F375" i="22" s="1"/>
  <c r="G566" i="22"/>
  <c r="D376" i="22" l="1"/>
  <c r="E376" i="22" s="1"/>
  <c r="F376" i="22" s="1"/>
  <c r="G567" i="22"/>
  <c r="D377" i="22" l="1"/>
  <c r="E377" i="22" s="1"/>
  <c r="F377" i="22" s="1"/>
  <c r="G568" i="22"/>
  <c r="D378" i="22" l="1"/>
  <c r="E378" i="22" s="1"/>
  <c r="F378" i="22" s="1"/>
  <c r="G569" i="22"/>
  <c r="D379" i="22" l="1"/>
  <c r="E379" i="22" s="1"/>
  <c r="F379" i="22" s="1"/>
  <c r="G570" i="22"/>
  <c r="D380" i="22" l="1"/>
  <c r="E380" i="22" s="1"/>
  <c r="F380" i="22" s="1"/>
  <c r="G571" i="22"/>
  <c r="D381" i="22" l="1"/>
  <c r="E381" i="22" s="1"/>
  <c r="F381" i="22" s="1"/>
  <c r="G572" i="22"/>
  <c r="D382" i="22" l="1"/>
  <c r="E382" i="22" s="1"/>
  <c r="F382" i="22" s="1"/>
  <c r="G573" i="22"/>
  <c r="D383" i="22" l="1"/>
  <c r="E383" i="22" s="1"/>
  <c r="F383" i="22" s="1"/>
  <c r="G574" i="22"/>
  <c r="D384" i="22" l="1"/>
  <c r="E384" i="22" s="1"/>
  <c r="F384" i="22" s="1"/>
  <c r="G575" i="22"/>
  <c r="F385" i="22" l="1"/>
  <c r="D385" i="22"/>
  <c r="E385" i="22" s="1"/>
  <c r="G576" i="22"/>
  <c r="D386" i="22" l="1"/>
  <c r="E386" i="22" s="1"/>
  <c r="F386" i="22" s="1"/>
  <c r="G577" i="22"/>
  <c r="D387" i="22" l="1"/>
  <c r="E387" i="22" s="1"/>
  <c r="F387" i="22" s="1"/>
  <c r="G578" i="22"/>
  <c r="D388" i="22" l="1"/>
  <c r="E388" i="22" s="1"/>
  <c r="F388" i="22" s="1"/>
  <c r="G579" i="22"/>
  <c r="F389" i="22" l="1"/>
  <c r="D389" i="22"/>
  <c r="E389" i="22" s="1"/>
  <c r="G580" i="22"/>
  <c r="G581" i="22" l="1"/>
  <c r="D390" i="22"/>
  <c r="E390" i="22" s="1"/>
  <c r="F390" i="22" s="1"/>
  <c r="D391" i="22" l="1"/>
  <c r="E391" i="22" s="1"/>
  <c r="F391" i="22" s="1"/>
  <c r="G582" i="22"/>
  <c r="D392" i="22" l="1"/>
  <c r="E392" i="22" s="1"/>
  <c r="F392" i="22" s="1"/>
  <c r="G583" i="22"/>
  <c r="D393" i="22" l="1"/>
  <c r="E393" i="22" s="1"/>
  <c r="F393" i="22" s="1"/>
  <c r="G584" i="22"/>
  <c r="F394" i="22" l="1"/>
  <c r="D394" i="22"/>
  <c r="E394" i="22" s="1"/>
  <c r="G585" i="22"/>
  <c r="G586" i="22" l="1"/>
  <c r="D395" i="22"/>
  <c r="E395" i="22" s="1"/>
  <c r="F395" i="22" s="1"/>
  <c r="D396" i="22" l="1"/>
  <c r="G587" i="22"/>
  <c r="G588" i="22" l="1"/>
  <c r="E396" i="22"/>
  <c r="F396" i="22" s="1"/>
  <c r="D397" i="22" l="1"/>
  <c r="G589" i="22"/>
  <c r="G590" i="22" l="1"/>
  <c r="E397" i="22"/>
  <c r="F397" i="22" s="1"/>
  <c r="D398" i="22" l="1"/>
  <c r="G591" i="22"/>
  <c r="E398" i="22" l="1"/>
  <c r="F398" i="22" s="1"/>
  <c r="G592" i="22"/>
  <c r="D399" i="22" l="1"/>
  <c r="G593" i="22"/>
  <c r="E399" i="22" l="1"/>
  <c r="F399" i="22" s="1"/>
  <c r="G594" i="22"/>
  <c r="G595" i="22" l="1"/>
  <c r="D400" i="22"/>
  <c r="E400" i="22" l="1"/>
  <c r="F400" i="22" s="1"/>
  <c r="G596" i="22"/>
  <c r="G597" i="22" l="1"/>
  <c r="D401" i="22"/>
  <c r="E401" i="22" l="1"/>
  <c r="F401" i="22" s="1"/>
  <c r="G598" i="22"/>
  <c r="G599" i="22" l="1"/>
  <c r="D402" i="22"/>
  <c r="E402" i="22" s="1"/>
  <c r="F402" i="22" s="1"/>
  <c r="D403" i="22" l="1"/>
  <c r="E403" i="22" s="1"/>
  <c r="F403" i="22" s="1"/>
  <c r="G600" i="22"/>
  <c r="D404" i="22" l="1"/>
  <c r="E404" i="22" s="1"/>
  <c r="F404" i="22" s="1"/>
  <c r="G601" i="22"/>
  <c r="D405" i="22" l="1"/>
  <c r="E405" i="22" s="1"/>
  <c r="F405" i="22" s="1"/>
  <c r="G602" i="22"/>
  <c r="D406" i="22" l="1"/>
  <c r="E406" i="22" s="1"/>
  <c r="F406" i="22" s="1"/>
  <c r="G603" i="22"/>
  <c r="D407" i="22" l="1"/>
  <c r="E407" i="22" s="1"/>
  <c r="F407" i="22" s="1"/>
  <c r="G604" i="22"/>
  <c r="D408" i="22" l="1"/>
  <c r="G605" i="22"/>
  <c r="E408" i="22" l="1"/>
  <c r="F408" i="22" s="1"/>
  <c r="D409" i="22"/>
  <c r="E409" i="22" s="1"/>
  <c r="F409" i="22" s="1"/>
  <c r="G606" i="22"/>
  <c r="D410" i="22" l="1"/>
  <c r="E410" i="22" s="1"/>
  <c r="F410" i="22" s="1"/>
  <c r="G607" i="22"/>
  <c r="D411" i="22" l="1"/>
  <c r="E411" i="22" s="1"/>
  <c r="F411" i="22" s="1"/>
  <c r="G608" i="22"/>
  <c r="D412" i="22" l="1"/>
  <c r="E412" i="22" s="1"/>
  <c r="F412" i="22" s="1"/>
  <c r="G609" i="22"/>
  <c r="D413" i="22" l="1"/>
  <c r="E413" i="22" s="1"/>
  <c r="F413" i="22" s="1"/>
  <c r="G610" i="22"/>
  <c r="D414" i="22" l="1"/>
  <c r="E414" i="22" s="1"/>
  <c r="F414" i="22" s="1"/>
  <c r="G611" i="22"/>
  <c r="F415" i="22" l="1"/>
  <c r="D415" i="22"/>
  <c r="E415" i="22" s="1"/>
  <c r="G612" i="22"/>
  <c r="G613" i="22" l="1"/>
  <c r="D416" i="22"/>
  <c r="E416" i="22" s="1"/>
  <c r="F416" i="22" s="1"/>
  <c r="D417" i="22" l="1"/>
  <c r="E417" i="22" s="1"/>
  <c r="F417" i="22" s="1"/>
  <c r="G614" i="22"/>
  <c r="D418" i="22" l="1"/>
  <c r="E418" i="22" s="1"/>
  <c r="F418" i="22" s="1"/>
  <c r="G615" i="22"/>
  <c r="D419" i="22" l="1"/>
  <c r="E419" i="22" s="1"/>
  <c r="F419" i="22" s="1"/>
  <c r="G616" i="22"/>
  <c r="D420" i="22" l="1"/>
  <c r="E420" i="22" s="1"/>
  <c r="F420" i="22" s="1"/>
  <c r="G617" i="22"/>
  <c r="D421" i="22" l="1"/>
  <c r="E421" i="22" s="1"/>
  <c r="F421" i="22" s="1"/>
  <c r="G618" i="22"/>
  <c r="D422" i="22" l="1"/>
  <c r="E422" i="22" s="1"/>
  <c r="F422" i="22" s="1"/>
  <c r="G619" i="22"/>
  <c r="D423" i="22" l="1"/>
  <c r="E423" i="22" s="1"/>
  <c r="F423" i="22" s="1"/>
  <c r="G620" i="22"/>
  <c r="D424" i="22" l="1"/>
  <c r="E424" i="22" s="1"/>
  <c r="F424" i="22" s="1"/>
  <c r="G621" i="22"/>
  <c r="F425" i="22" l="1"/>
  <c r="D425" i="22"/>
  <c r="E425" i="22" s="1"/>
  <c r="G622" i="22"/>
  <c r="D426" i="22" l="1"/>
  <c r="E426" i="22" s="1"/>
  <c r="F426" i="22" s="1"/>
  <c r="G623" i="22"/>
  <c r="D427" i="22" l="1"/>
  <c r="E427" i="22" s="1"/>
  <c r="F427" i="22" s="1"/>
  <c r="G624" i="22"/>
  <c r="D428" i="22" l="1"/>
  <c r="E428" i="22" s="1"/>
  <c r="F428" i="22" s="1"/>
  <c r="G625" i="22"/>
  <c r="D429" i="22" l="1"/>
  <c r="E429" i="22" s="1"/>
  <c r="F429" i="22" s="1"/>
  <c r="G626" i="22"/>
  <c r="D430" i="22" l="1"/>
  <c r="E430" i="22" s="1"/>
  <c r="F430" i="22" s="1"/>
  <c r="G627" i="22"/>
  <c r="D431" i="22" l="1"/>
  <c r="E431" i="22" s="1"/>
  <c r="F431" i="22" s="1"/>
  <c r="G628" i="22"/>
  <c r="D432" i="22" l="1"/>
  <c r="E432" i="22" s="1"/>
  <c r="F432" i="22" s="1"/>
  <c r="G629" i="22"/>
  <c r="F433" i="22" l="1"/>
  <c r="D433" i="22"/>
  <c r="E433" i="22" s="1"/>
  <c r="G630" i="22"/>
  <c r="G631" i="22" l="1"/>
  <c r="D434" i="22"/>
  <c r="E434" i="22" s="1"/>
  <c r="F434" i="22" s="1"/>
  <c r="D435" i="22" l="1"/>
  <c r="E435" i="22" s="1"/>
  <c r="F435" i="22" s="1"/>
  <c r="G632" i="22"/>
  <c r="D436" i="22" l="1"/>
  <c r="E436" i="22" s="1"/>
  <c r="F436" i="22" s="1"/>
  <c r="G633" i="22"/>
  <c r="D437" i="22" l="1"/>
  <c r="E437" i="22" s="1"/>
  <c r="F437" i="22" s="1"/>
  <c r="G634" i="22"/>
  <c r="D438" i="22" l="1"/>
  <c r="E438" i="22" s="1"/>
  <c r="F438" i="22" s="1"/>
  <c r="G635" i="22"/>
  <c r="D439" i="22" l="1"/>
  <c r="E439" i="22" s="1"/>
  <c r="F439" i="22" s="1"/>
  <c r="G636" i="22"/>
  <c r="D440" i="22" l="1"/>
  <c r="E440" i="22" s="1"/>
  <c r="F440" i="22" s="1"/>
  <c r="G637" i="22"/>
  <c r="D441" i="22" l="1"/>
  <c r="E441" i="22" s="1"/>
  <c r="F441" i="22" s="1"/>
  <c r="G638" i="22"/>
  <c r="D442" i="22" l="1"/>
  <c r="E442" i="22" s="1"/>
  <c r="F442" i="22" s="1"/>
  <c r="G639" i="22"/>
  <c r="D443" i="22" l="1"/>
  <c r="E443" i="22" s="1"/>
  <c r="F443" i="22" s="1"/>
  <c r="G640" i="22"/>
  <c r="F444" i="22" l="1"/>
  <c r="D444" i="22"/>
  <c r="E444" i="22" s="1"/>
  <c r="G641" i="22"/>
  <c r="G642" i="22" l="1"/>
  <c r="D445" i="22"/>
  <c r="E445" i="22" s="1"/>
  <c r="F445" i="22" s="1"/>
  <c r="D446" i="22" l="1"/>
  <c r="E446" i="22" s="1"/>
  <c r="F446" i="22" s="1"/>
  <c r="G643" i="22"/>
  <c r="F447" i="22" l="1"/>
  <c r="D447" i="22"/>
  <c r="E447" i="22" s="1"/>
  <c r="G644" i="22"/>
  <c r="G645" i="22" l="1"/>
  <c r="D448" i="22"/>
  <c r="E448" i="22" s="1"/>
  <c r="F448" i="22" s="1"/>
  <c r="D449" i="22" l="1"/>
  <c r="E449" i="22" s="1"/>
  <c r="F449" i="22" s="1"/>
  <c r="G646" i="22"/>
  <c r="D450" i="22" l="1"/>
  <c r="E450" i="22" s="1"/>
  <c r="F450" i="22" s="1"/>
  <c r="G647" i="22"/>
  <c r="D451" i="22" l="1"/>
  <c r="E451" i="22" s="1"/>
  <c r="F451" i="22" s="1"/>
  <c r="G648" i="22"/>
  <c r="D452" i="22" l="1"/>
  <c r="E452" i="22" s="1"/>
  <c r="F452" i="22" s="1"/>
  <c r="G649" i="22"/>
  <c r="D453" i="22" l="1"/>
  <c r="E453" i="22" s="1"/>
  <c r="F453" i="22" s="1"/>
  <c r="G650" i="22"/>
  <c r="D454" i="22" l="1"/>
  <c r="E454" i="22" s="1"/>
  <c r="F454" i="22" s="1"/>
  <c r="G651" i="22"/>
  <c r="D455" i="22" l="1"/>
  <c r="E455" i="22" s="1"/>
  <c r="F455" i="22" s="1"/>
  <c r="G652" i="22"/>
  <c r="D456" i="22" l="1"/>
  <c r="G653" i="22"/>
  <c r="G654" i="22" l="1"/>
  <c r="E456" i="22"/>
  <c r="F456" i="22" s="1"/>
  <c r="D457" i="22" l="1"/>
  <c r="G655" i="22"/>
  <c r="G656" i="22" l="1"/>
  <c r="E457" i="22"/>
  <c r="F457" i="22" s="1"/>
  <c r="D458" i="22" l="1"/>
  <c r="G657" i="22"/>
  <c r="G658" i="22" l="1"/>
  <c r="E458" i="22"/>
  <c r="F458" i="22" s="1"/>
  <c r="D459" i="22" l="1"/>
  <c r="G659" i="22"/>
  <c r="E459" i="22" l="1"/>
  <c r="F459" i="22" s="1"/>
  <c r="G660" i="22"/>
  <c r="G661" i="22" l="1"/>
  <c r="D460" i="22"/>
  <c r="E460" i="22" l="1"/>
  <c r="F460" i="22" s="1"/>
  <c r="G662" i="22"/>
  <c r="G663" i="22" l="1"/>
  <c r="D461" i="22"/>
  <c r="E461" i="22" l="1"/>
  <c r="F461" i="22" s="1"/>
  <c r="G664" i="22"/>
  <c r="G665" i="22" l="1"/>
  <c r="D462" i="22"/>
  <c r="E462" i="22" s="1"/>
  <c r="F462" i="22" s="1"/>
  <c r="D463" i="22" l="1"/>
  <c r="E463" i="22" s="1"/>
  <c r="F463" i="22" s="1"/>
  <c r="G666" i="22"/>
  <c r="D464" i="22" l="1"/>
  <c r="E464" i="22" s="1"/>
  <c r="F464" i="22" s="1"/>
  <c r="G667" i="22"/>
  <c r="D465" i="22" l="1"/>
  <c r="E465" i="22" s="1"/>
  <c r="F465" i="22" s="1"/>
  <c r="G668" i="22"/>
  <c r="D466" i="22" l="1"/>
  <c r="E466" i="22" s="1"/>
  <c r="F466" i="22" s="1"/>
  <c r="G669" i="22"/>
  <c r="D467" i="22" l="1"/>
  <c r="E467" i="22" s="1"/>
  <c r="F467" i="22" s="1"/>
  <c r="G670" i="22"/>
  <c r="D468" i="22" l="1"/>
  <c r="G671" i="22"/>
  <c r="E468" i="22" l="1"/>
  <c r="F468" i="22" s="1"/>
  <c r="D469" i="22"/>
  <c r="E469" i="22" s="1"/>
  <c r="F469" i="22" s="1"/>
  <c r="G672" i="22"/>
  <c r="D470" i="22" l="1"/>
  <c r="E470" i="22" s="1"/>
  <c r="F470" i="22" s="1"/>
  <c r="G673" i="22"/>
  <c r="D471" i="22" l="1"/>
  <c r="E471" i="22" s="1"/>
  <c r="F471" i="22" s="1"/>
  <c r="G674" i="22"/>
  <c r="D472" i="22" l="1"/>
  <c r="E472" i="22" s="1"/>
  <c r="F472" i="22" s="1"/>
  <c r="G675" i="22"/>
  <c r="D473" i="22" l="1"/>
  <c r="E473" i="22" s="1"/>
  <c r="F473" i="22" s="1"/>
  <c r="G676" i="22"/>
  <c r="F474" i="22" l="1"/>
  <c r="D474" i="22"/>
  <c r="E474" i="22" s="1"/>
  <c r="G677" i="22"/>
  <c r="D475" i="22" l="1"/>
  <c r="E475" i="22" s="1"/>
  <c r="F475" i="22" s="1"/>
  <c r="G678" i="22"/>
  <c r="D476" i="22" l="1"/>
  <c r="E476" i="22" s="1"/>
  <c r="F476" i="22" s="1"/>
  <c r="G679" i="22"/>
  <c r="F477" i="22" l="1"/>
  <c r="D477" i="22"/>
  <c r="E477" i="22" s="1"/>
  <c r="G680" i="22"/>
  <c r="G681" i="22" l="1"/>
  <c r="D478" i="22"/>
  <c r="E478" i="22" s="1"/>
  <c r="F478" i="22" s="1"/>
  <c r="D479" i="22" l="1"/>
  <c r="E479" i="22" s="1"/>
  <c r="F479" i="22" s="1"/>
  <c r="G682" i="22"/>
  <c r="F480" i="22" l="1"/>
  <c r="D480" i="22"/>
  <c r="E480" i="22" s="1"/>
  <c r="G683" i="22"/>
  <c r="G684" i="22" l="1"/>
  <c r="D481" i="22"/>
  <c r="E481" i="22" s="1"/>
  <c r="F481" i="22" s="1"/>
  <c r="D482" i="22" l="1"/>
  <c r="E482" i="22" s="1"/>
  <c r="F482" i="22" s="1"/>
  <c r="G685" i="22"/>
  <c r="D483" i="22" l="1"/>
  <c r="E483" i="22" s="1"/>
  <c r="F483" i="22" s="1"/>
  <c r="G686" i="22"/>
  <c r="D484" i="22" l="1"/>
  <c r="E484" i="22" s="1"/>
  <c r="F484" i="22" s="1"/>
  <c r="G687" i="22"/>
  <c r="D485" i="22" l="1"/>
  <c r="E485" i="22" s="1"/>
  <c r="F485" i="22" s="1"/>
  <c r="G688" i="22"/>
  <c r="D486" i="22" l="1"/>
  <c r="E486" i="22" s="1"/>
  <c r="F486" i="22" s="1"/>
  <c r="G689" i="22"/>
  <c r="D487" i="22" l="1"/>
  <c r="E487" i="22" s="1"/>
  <c r="F487" i="22" s="1"/>
  <c r="G690" i="22"/>
  <c r="D488" i="22" l="1"/>
  <c r="E488" i="22" s="1"/>
  <c r="F488" i="22" s="1"/>
  <c r="G691" i="22"/>
  <c r="D489" i="22" l="1"/>
  <c r="E489" i="22" s="1"/>
  <c r="F489" i="22" s="1"/>
  <c r="G692" i="22"/>
  <c r="D490" i="22" l="1"/>
  <c r="E490" i="22" s="1"/>
  <c r="F490" i="22" s="1"/>
  <c r="G693" i="22"/>
  <c r="D491" i="22" l="1"/>
  <c r="E491" i="22" s="1"/>
  <c r="F491" i="22" s="1"/>
  <c r="G694" i="22"/>
  <c r="D492" i="22" l="1"/>
  <c r="E492" i="22" s="1"/>
  <c r="F492" i="22" s="1"/>
  <c r="G695" i="22"/>
  <c r="D493" i="22" l="1"/>
  <c r="E493" i="22" s="1"/>
  <c r="F493" i="22" s="1"/>
  <c r="G696" i="22"/>
  <c r="D494" i="22" l="1"/>
  <c r="E494" i="22" s="1"/>
  <c r="F494" i="22" s="1"/>
  <c r="G697" i="22"/>
  <c r="D495" i="22" l="1"/>
  <c r="E495" i="22" s="1"/>
  <c r="F495" i="22" s="1"/>
  <c r="G698" i="22"/>
  <c r="D496" i="22" l="1"/>
  <c r="E496" i="22" s="1"/>
  <c r="F496" i="22" s="1"/>
  <c r="G699" i="22"/>
  <c r="D497" i="22" l="1"/>
  <c r="E497" i="22" s="1"/>
  <c r="F497" i="22" s="1"/>
  <c r="G700" i="22"/>
  <c r="D498" i="22" l="1"/>
  <c r="E498" i="22" s="1"/>
  <c r="F498" i="22" s="1"/>
  <c r="G701" i="22"/>
  <c r="D499" i="22" l="1"/>
  <c r="E499" i="22" s="1"/>
  <c r="F499" i="22" s="1"/>
  <c r="G702" i="22"/>
  <c r="F500" i="22" l="1"/>
  <c r="D500" i="22"/>
  <c r="E500" i="22" s="1"/>
  <c r="G703" i="22"/>
  <c r="G704" i="22" l="1"/>
  <c r="D501" i="22"/>
  <c r="E501" i="22" s="1"/>
  <c r="F501" i="22" s="1"/>
  <c r="D502" i="22" l="1"/>
  <c r="E502" i="22" s="1"/>
  <c r="F502" i="22" s="1"/>
  <c r="G705" i="22"/>
  <c r="D503" i="22" l="1"/>
  <c r="E503" i="22" s="1"/>
  <c r="F503" i="22" s="1"/>
  <c r="G706" i="22"/>
  <c r="D504" i="22" l="1"/>
  <c r="E504" i="22" s="1"/>
  <c r="F504" i="22" s="1"/>
  <c r="G707" i="22"/>
  <c r="D505" i="22" l="1"/>
  <c r="E505" i="22" s="1"/>
  <c r="F505" i="22" s="1"/>
  <c r="G708" i="22"/>
  <c r="D506" i="22" l="1"/>
  <c r="E506" i="22" s="1"/>
  <c r="F506" i="22" s="1"/>
  <c r="G709" i="22"/>
  <c r="D507" i="22" l="1"/>
  <c r="E507" i="22" s="1"/>
  <c r="F507" i="22" s="1"/>
  <c r="G710" i="22"/>
  <c r="D508" i="22" l="1"/>
  <c r="E508" i="22" s="1"/>
  <c r="F508" i="22" s="1"/>
  <c r="G711" i="22"/>
  <c r="D509" i="22" l="1"/>
  <c r="E509" i="22" s="1"/>
  <c r="F509" i="22" s="1"/>
  <c r="G712" i="22"/>
  <c r="D510" i="22" l="1"/>
  <c r="E510" i="22" s="1"/>
  <c r="F510" i="22" s="1"/>
  <c r="G713" i="22"/>
  <c r="D511" i="22" l="1"/>
  <c r="E511" i="22" s="1"/>
  <c r="F511" i="22" s="1"/>
  <c r="G714" i="22"/>
  <c r="D512" i="22" l="1"/>
  <c r="E512" i="22" s="1"/>
  <c r="F512" i="22" s="1"/>
  <c r="G715" i="22"/>
  <c r="D513" i="22" l="1"/>
  <c r="E513" i="22" s="1"/>
  <c r="F513" i="22" s="1"/>
  <c r="G716" i="22"/>
  <c r="D514" i="22" l="1"/>
  <c r="E514" i="22" s="1"/>
  <c r="F514" i="22" s="1"/>
  <c r="G717" i="22"/>
  <c r="D515" i="22" l="1"/>
  <c r="E515" i="22" s="1"/>
  <c r="F515" i="22" s="1"/>
  <c r="G718" i="22"/>
  <c r="D516" i="22" l="1"/>
  <c r="G719" i="22"/>
  <c r="G720" i="22" l="1"/>
  <c r="E516" i="22"/>
  <c r="F516" i="22" s="1"/>
  <c r="D517" i="22" l="1"/>
  <c r="G721" i="22"/>
  <c r="E517" i="22" l="1"/>
  <c r="F517" i="22" s="1"/>
  <c r="G722" i="22"/>
  <c r="G723" i="22" l="1"/>
  <c r="D518" i="22"/>
  <c r="E518" i="22" l="1"/>
  <c r="F518" i="22" s="1"/>
  <c r="G724" i="22"/>
  <c r="G725" i="22" l="1"/>
  <c r="D519" i="22"/>
  <c r="E519" i="22" l="1"/>
  <c r="F519" i="22" s="1"/>
  <c r="G726" i="22"/>
  <c r="D520" i="22" l="1"/>
  <c r="G727" i="22"/>
  <c r="G728" i="22" l="1"/>
  <c r="E520" i="22"/>
  <c r="F520" i="22" s="1"/>
  <c r="D521" i="22" l="1"/>
  <c r="G729" i="22"/>
  <c r="G730" i="22" l="1"/>
  <c r="E521" i="22"/>
  <c r="F521" i="22" s="1"/>
  <c r="D522" i="22" l="1"/>
  <c r="E522" i="22" s="1"/>
  <c r="F522" i="22" s="1"/>
  <c r="G731" i="22"/>
  <c r="D523" i="22" l="1"/>
  <c r="E523" i="22" s="1"/>
  <c r="F523" i="22" s="1"/>
  <c r="G732" i="22"/>
  <c r="D524" i="22" l="1"/>
  <c r="E524" i="22" s="1"/>
  <c r="F524" i="22" s="1"/>
  <c r="G733" i="22"/>
  <c r="D525" i="22" l="1"/>
  <c r="E525" i="22" s="1"/>
  <c r="F525" i="22" s="1"/>
  <c r="G734" i="22"/>
  <c r="D526" i="22" l="1"/>
  <c r="E526" i="22" s="1"/>
  <c r="F526" i="22" s="1"/>
  <c r="G735" i="22"/>
  <c r="D527" i="22" l="1"/>
  <c r="E527" i="22" s="1"/>
  <c r="F527" i="22" s="1"/>
  <c r="G736" i="22"/>
  <c r="D528" i="22" l="1"/>
  <c r="G737" i="22"/>
  <c r="E528" i="22" l="1"/>
  <c r="F528" i="22" s="1"/>
  <c r="D529" i="22"/>
  <c r="E529" i="22" s="1"/>
  <c r="F529" i="22" s="1"/>
  <c r="G738" i="22"/>
  <c r="D530" i="22" l="1"/>
  <c r="E530" i="22" s="1"/>
  <c r="F530" i="22" s="1"/>
  <c r="G739" i="22"/>
  <c r="D531" i="22" l="1"/>
  <c r="E531" i="22" s="1"/>
  <c r="F531" i="22" s="1"/>
  <c r="G740" i="22"/>
  <c r="D532" i="22" l="1"/>
  <c r="E532" i="22" s="1"/>
  <c r="F532" i="22" s="1"/>
  <c r="G741" i="22"/>
  <c r="F533" i="22" l="1"/>
  <c r="D533" i="22"/>
  <c r="E533" i="22" s="1"/>
  <c r="G742" i="22"/>
  <c r="G743" i="22" l="1"/>
  <c r="D534" i="22"/>
  <c r="E534" i="22" s="1"/>
  <c r="F534" i="22" s="1"/>
  <c r="D535" i="22" l="1"/>
  <c r="E535" i="22" s="1"/>
  <c r="F535" i="22" s="1"/>
  <c r="G744" i="22"/>
  <c r="D536" i="22" l="1"/>
  <c r="E536" i="22" s="1"/>
  <c r="F536" i="22" s="1"/>
  <c r="G745" i="22"/>
  <c r="D537" i="22" l="1"/>
  <c r="E537" i="22" s="1"/>
  <c r="F537" i="22" s="1"/>
  <c r="G746" i="22"/>
  <c r="D538" i="22" l="1"/>
  <c r="E538" i="22" s="1"/>
  <c r="F538" i="22" s="1"/>
  <c r="G747" i="22"/>
  <c r="D539" i="22" l="1"/>
  <c r="E539" i="22" s="1"/>
  <c r="F539" i="22" s="1"/>
  <c r="G748" i="22"/>
  <c r="D540" i="22" l="1"/>
  <c r="E540" i="22" s="1"/>
  <c r="F540" i="22" s="1"/>
  <c r="G749" i="22"/>
  <c r="D541" i="22" l="1"/>
  <c r="E541" i="22" s="1"/>
  <c r="F541" i="22" s="1"/>
  <c r="G750" i="22"/>
  <c r="D542" i="22" l="1"/>
  <c r="E542" i="22" s="1"/>
  <c r="F542" i="22" s="1"/>
  <c r="G751" i="22"/>
  <c r="D543" i="22" l="1"/>
  <c r="E543" i="22" s="1"/>
  <c r="F543" i="22" s="1"/>
  <c r="G752" i="22"/>
  <c r="D544" i="22" l="1"/>
  <c r="E544" i="22" s="1"/>
  <c r="F544" i="22" s="1"/>
  <c r="G753" i="22"/>
  <c r="D545" i="22" l="1"/>
  <c r="E545" i="22" s="1"/>
  <c r="F545" i="22" s="1"/>
  <c r="G754" i="22"/>
  <c r="D546" i="22" l="1"/>
  <c r="E546" i="22" s="1"/>
  <c r="F546" i="22" s="1"/>
  <c r="G755" i="22"/>
  <c r="D547" i="22" l="1"/>
  <c r="E547" i="22" s="1"/>
  <c r="F547" i="22" s="1"/>
  <c r="G756" i="22"/>
  <c r="D548" i="22" l="1"/>
  <c r="E548" i="22" s="1"/>
  <c r="F548" i="22" s="1"/>
  <c r="G757" i="22"/>
  <c r="D549" i="22" l="1"/>
  <c r="E549" i="22" s="1"/>
  <c r="F549" i="22" s="1"/>
  <c r="G758" i="22"/>
  <c r="D550" i="22" l="1"/>
  <c r="E550" i="22" s="1"/>
  <c r="F550" i="22" s="1"/>
  <c r="G759" i="22"/>
  <c r="D551" i="22" l="1"/>
  <c r="E551" i="22" s="1"/>
  <c r="F551" i="22" s="1"/>
  <c r="G760" i="22"/>
  <c r="D552" i="22" l="1"/>
  <c r="E552" i="22" s="1"/>
  <c r="F552" i="22" s="1"/>
  <c r="G761" i="22"/>
  <c r="D553" i="22" l="1"/>
  <c r="E553" i="22" s="1"/>
  <c r="F553" i="22" s="1"/>
  <c r="G762" i="22"/>
  <c r="D554" i="22" l="1"/>
  <c r="E554" i="22" s="1"/>
  <c r="F554" i="22" s="1"/>
  <c r="G763" i="22"/>
  <c r="D555" i="22" l="1"/>
  <c r="E555" i="22" s="1"/>
  <c r="F555" i="22" s="1"/>
  <c r="G764" i="22"/>
  <c r="D556" i="22" l="1"/>
  <c r="E556" i="22" s="1"/>
  <c r="F556" i="22" s="1"/>
  <c r="G765" i="22"/>
  <c r="D557" i="22" l="1"/>
  <c r="E557" i="22" s="1"/>
  <c r="F557" i="22" s="1"/>
  <c r="G766" i="22"/>
  <c r="D558" i="22" l="1"/>
  <c r="E558" i="22" s="1"/>
  <c r="F558" i="22" s="1"/>
  <c r="G767" i="22"/>
  <c r="D559" i="22" l="1"/>
  <c r="E559" i="22" s="1"/>
  <c r="F559" i="22" s="1"/>
  <c r="G768" i="22"/>
  <c r="D560" i="22" l="1"/>
  <c r="E560" i="22" s="1"/>
  <c r="F560" i="22" s="1"/>
  <c r="G769" i="22"/>
  <c r="D561" i="22" l="1"/>
  <c r="E561" i="22" s="1"/>
  <c r="F561" i="22" s="1"/>
  <c r="G770" i="22"/>
  <c r="D562" i="22" l="1"/>
  <c r="E562" i="22" s="1"/>
  <c r="F562" i="22" s="1"/>
  <c r="G771" i="22"/>
  <c r="D563" i="22" l="1"/>
  <c r="E563" i="22" s="1"/>
  <c r="F563" i="22" s="1"/>
  <c r="G772" i="22"/>
  <c r="D564" i="22" l="1"/>
  <c r="E564" i="22" s="1"/>
  <c r="F564" i="22" s="1"/>
  <c r="G773" i="22"/>
  <c r="D565" i="22" l="1"/>
  <c r="E565" i="22" s="1"/>
  <c r="F565" i="22" s="1"/>
  <c r="G774" i="22"/>
  <c r="D566" i="22" l="1"/>
  <c r="E566" i="22" s="1"/>
  <c r="F566" i="22" s="1"/>
  <c r="G775" i="22"/>
  <c r="D567" i="22" l="1"/>
  <c r="E567" i="22" s="1"/>
  <c r="F567" i="22" s="1"/>
  <c r="G776" i="22"/>
  <c r="D568" i="22" l="1"/>
  <c r="E568" i="22" s="1"/>
  <c r="F568" i="22" s="1"/>
  <c r="G777" i="22"/>
  <c r="D569" i="22" l="1"/>
  <c r="E569" i="22" s="1"/>
  <c r="F569" i="22" s="1"/>
  <c r="G778" i="22"/>
  <c r="D570" i="22" l="1"/>
  <c r="E570" i="22" s="1"/>
  <c r="F570" i="22" s="1"/>
  <c r="G779" i="22"/>
  <c r="D571" i="22" l="1"/>
  <c r="E571" i="22" s="1"/>
  <c r="F571" i="22" s="1"/>
  <c r="G780" i="22"/>
  <c r="D572" i="22" l="1"/>
  <c r="E572" i="22" s="1"/>
  <c r="F572" i="22" s="1"/>
  <c r="G781" i="22"/>
  <c r="D573" i="22" l="1"/>
  <c r="E573" i="22" s="1"/>
  <c r="F573" i="22" s="1"/>
  <c r="G782" i="22"/>
  <c r="D574" i="22" l="1"/>
  <c r="E574" i="22" s="1"/>
  <c r="F574" i="22" s="1"/>
  <c r="G783" i="22"/>
  <c r="D575" i="22" l="1"/>
  <c r="E575" i="22" s="1"/>
  <c r="F575" i="22" s="1"/>
  <c r="G784" i="22"/>
  <c r="D576" i="22" l="1"/>
  <c r="G785" i="22"/>
  <c r="G786" i="22" l="1"/>
  <c r="E576" i="22"/>
  <c r="F576" i="22" s="1"/>
  <c r="D577" i="22" l="1"/>
  <c r="G787" i="22"/>
  <c r="G788" i="22" l="1"/>
  <c r="E577" i="22"/>
  <c r="F577" i="22" s="1"/>
  <c r="D578" i="22" l="1"/>
  <c r="G789" i="22"/>
  <c r="E578" i="22" l="1"/>
  <c r="F578" i="22" s="1"/>
  <c r="G790" i="22"/>
  <c r="G791" i="22" l="1"/>
  <c r="D579" i="22"/>
  <c r="E579" i="22" l="1"/>
  <c r="F579" i="22" s="1"/>
  <c r="G792" i="22"/>
  <c r="G793" i="22" l="1"/>
  <c r="D580" i="22"/>
  <c r="E580" i="22" l="1"/>
  <c r="F580" i="22" s="1"/>
  <c r="G794" i="22"/>
  <c r="G795" i="22" l="1"/>
  <c r="D581" i="22"/>
  <c r="E581" i="22" l="1"/>
  <c r="F581" i="22" s="1"/>
  <c r="G796" i="22"/>
  <c r="G797" i="22" l="1"/>
  <c r="D582" i="22"/>
  <c r="E582" i="22" s="1"/>
  <c r="F582" i="22" s="1"/>
  <c r="F583" i="22" l="1"/>
  <c r="D583" i="22"/>
  <c r="E583" i="22" s="1"/>
  <c r="G798" i="22"/>
  <c r="G799" i="22" l="1"/>
  <c r="D584" i="22"/>
  <c r="E584" i="22" s="1"/>
  <c r="F584" i="22" s="1"/>
  <c r="D585" i="22" l="1"/>
  <c r="E585" i="22" s="1"/>
  <c r="F585" i="22" s="1"/>
  <c r="G800" i="22"/>
  <c r="D586" i="22" l="1"/>
  <c r="E586" i="22" s="1"/>
  <c r="F586" i="22" s="1"/>
  <c r="G801" i="22"/>
  <c r="D587" i="22" l="1"/>
  <c r="E587" i="22" s="1"/>
  <c r="F587" i="22" s="1"/>
  <c r="G802" i="22"/>
  <c r="D588" i="22" l="1"/>
  <c r="G803" i="22"/>
  <c r="E588" i="22" l="1"/>
  <c r="F588" i="22" s="1"/>
  <c r="D589" i="22"/>
  <c r="E589" i="22" s="1"/>
  <c r="F589" i="22" s="1"/>
  <c r="G804" i="22"/>
  <c r="D590" i="22" l="1"/>
  <c r="E590" i="22" s="1"/>
  <c r="F590" i="22" s="1"/>
  <c r="G805" i="22"/>
  <c r="D591" i="22" l="1"/>
  <c r="E591" i="22" s="1"/>
  <c r="F591" i="22" s="1"/>
  <c r="G806" i="22"/>
  <c r="D592" i="22" l="1"/>
  <c r="E592" i="22" s="1"/>
  <c r="F592" i="22" s="1"/>
  <c r="G807" i="22"/>
  <c r="D593" i="22" l="1"/>
  <c r="E593" i="22" s="1"/>
  <c r="F593" i="22" s="1"/>
  <c r="G808" i="22"/>
  <c r="D594" i="22" l="1"/>
  <c r="E594" i="22" s="1"/>
  <c r="F594" i="22" s="1"/>
  <c r="G809" i="22"/>
  <c r="D595" i="22" l="1"/>
  <c r="E595" i="22" s="1"/>
  <c r="F595" i="22" s="1"/>
  <c r="G810" i="22"/>
  <c r="F596" i="22" l="1"/>
  <c r="D596" i="22"/>
  <c r="E596" i="22" s="1"/>
  <c r="G811" i="22"/>
  <c r="D597" i="22" l="1"/>
  <c r="E597" i="22" s="1"/>
  <c r="F597" i="22" s="1"/>
  <c r="G812" i="22"/>
  <c r="D598" i="22" l="1"/>
  <c r="E598" i="22" s="1"/>
  <c r="F598" i="22" s="1"/>
  <c r="G813" i="22"/>
  <c r="D599" i="22" l="1"/>
  <c r="E599" i="22" s="1"/>
  <c r="F599" i="22" s="1"/>
  <c r="G814" i="22"/>
  <c r="D600" i="22" l="1"/>
  <c r="E600" i="22" s="1"/>
  <c r="F600" i="22" s="1"/>
  <c r="G815" i="22"/>
  <c r="D601" i="22" l="1"/>
  <c r="E601" i="22" s="1"/>
  <c r="F601" i="22" s="1"/>
  <c r="G816" i="22"/>
  <c r="D602" i="22" l="1"/>
  <c r="E602" i="22" s="1"/>
  <c r="F602" i="22" s="1"/>
  <c r="G817" i="22"/>
  <c r="F603" i="22" l="1"/>
  <c r="D603" i="22"/>
  <c r="E603" i="22" s="1"/>
  <c r="G818" i="22"/>
  <c r="D604" i="22" l="1"/>
  <c r="E604" i="22" s="1"/>
  <c r="F604" i="22" s="1"/>
  <c r="G819" i="22"/>
  <c r="D605" i="22" l="1"/>
  <c r="E605" i="22" s="1"/>
  <c r="F605" i="22" s="1"/>
  <c r="G820" i="22"/>
  <c r="D606" i="22" l="1"/>
  <c r="E606" i="22" s="1"/>
  <c r="F606" i="22" s="1"/>
  <c r="G821" i="22"/>
  <c r="D607" i="22" l="1"/>
  <c r="E607" i="22" s="1"/>
  <c r="F607" i="22" s="1"/>
  <c r="G822" i="22"/>
  <c r="D608" i="22" l="1"/>
  <c r="E608" i="22" s="1"/>
  <c r="F608" i="22" s="1"/>
  <c r="G823" i="22"/>
  <c r="D609" i="22" l="1"/>
  <c r="E609" i="22" s="1"/>
  <c r="F609" i="22" s="1"/>
  <c r="G824" i="22"/>
  <c r="D610" i="22" l="1"/>
  <c r="E610" i="22" s="1"/>
  <c r="F610" i="22" s="1"/>
  <c r="G825" i="22"/>
  <c r="D611" i="22" l="1"/>
  <c r="E611" i="22" s="1"/>
  <c r="F611" i="22" s="1"/>
  <c r="G826" i="22"/>
  <c r="D612" i="22" l="1"/>
  <c r="E612" i="22" s="1"/>
  <c r="F612" i="22" s="1"/>
  <c r="G827" i="22"/>
  <c r="D613" i="22" l="1"/>
  <c r="E613" i="22" s="1"/>
  <c r="F613" i="22" s="1"/>
  <c r="G828" i="22"/>
  <c r="D614" i="22" l="1"/>
  <c r="E614" i="22" s="1"/>
  <c r="F614" i="22" s="1"/>
  <c r="G829" i="22"/>
  <c r="D615" i="22" l="1"/>
  <c r="E615" i="22" s="1"/>
  <c r="F615" i="22" s="1"/>
  <c r="G830" i="22"/>
  <c r="D616" i="22" l="1"/>
  <c r="E616" i="22" s="1"/>
  <c r="F616" i="22" s="1"/>
  <c r="G831" i="22"/>
  <c r="D617" i="22" l="1"/>
  <c r="E617" i="22" s="1"/>
  <c r="F617" i="22" s="1"/>
  <c r="G832" i="22"/>
  <c r="D618" i="22" l="1"/>
  <c r="E618" i="22" s="1"/>
  <c r="F618" i="22" s="1"/>
  <c r="G833" i="22"/>
  <c r="D619" i="22" l="1"/>
  <c r="E619" i="22" s="1"/>
  <c r="F619" i="22" s="1"/>
  <c r="G834" i="22"/>
  <c r="F620" i="22" l="1"/>
  <c r="D620" i="22"/>
  <c r="E620" i="22" s="1"/>
  <c r="G835" i="22"/>
  <c r="D621" i="22" l="1"/>
  <c r="E621" i="22" s="1"/>
  <c r="F621" i="22" s="1"/>
  <c r="G836" i="22"/>
  <c r="D622" i="22" l="1"/>
  <c r="E622" i="22" s="1"/>
  <c r="F622" i="22" s="1"/>
  <c r="G837" i="22"/>
  <c r="D623" i="22" l="1"/>
  <c r="E623" i="22" s="1"/>
  <c r="F623" i="22" s="1"/>
  <c r="G838" i="22"/>
  <c r="D624" i="22" l="1"/>
  <c r="E624" i="22" s="1"/>
  <c r="F624" i="22" s="1"/>
  <c r="G839" i="22"/>
  <c r="D625" i="22" l="1"/>
  <c r="E625" i="22" s="1"/>
  <c r="F625" i="22" s="1"/>
  <c r="G840" i="22"/>
  <c r="D626" i="22" l="1"/>
  <c r="E626" i="22" s="1"/>
  <c r="F626" i="22" s="1"/>
  <c r="G841" i="22"/>
  <c r="D627" i="22" l="1"/>
  <c r="E627" i="22" s="1"/>
  <c r="F627" i="22" s="1"/>
  <c r="G842" i="22"/>
  <c r="D628" i="22" l="1"/>
  <c r="E628" i="22" s="1"/>
  <c r="F628" i="22" s="1"/>
  <c r="G843" i="22"/>
  <c r="D629" i="22" l="1"/>
  <c r="E629" i="22" s="1"/>
  <c r="F629" i="22" s="1"/>
  <c r="G844" i="22"/>
  <c r="D630" i="22" l="1"/>
  <c r="E630" i="22" s="1"/>
  <c r="F630" i="22" s="1"/>
  <c r="G845" i="22"/>
  <c r="D631" i="22" l="1"/>
  <c r="E631" i="22" s="1"/>
  <c r="F631" i="22" s="1"/>
  <c r="G846" i="22"/>
  <c r="D632" i="22" l="1"/>
  <c r="E632" i="22" s="1"/>
  <c r="F632" i="22" s="1"/>
  <c r="G847" i="22"/>
  <c r="D633" i="22" l="1"/>
  <c r="E633" i="22" s="1"/>
  <c r="F633" i="22" s="1"/>
  <c r="G848" i="22"/>
  <c r="D634" i="22" l="1"/>
  <c r="E634" i="22" s="1"/>
  <c r="F634" i="22" s="1"/>
  <c r="G849" i="22"/>
  <c r="D635" i="22" l="1"/>
  <c r="E635" i="22" s="1"/>
  <c r="F635" i="22" s="1"/>
  <c r="G850" i="22"/>
  <c r="D636" i="22" l="1"/>
  <c r="G851" i="22"/>
  <c r="G852" i="22" l="1"/>
  <c r="E636" i="22"/>
  <c r="F636" i="22" s="1"/>
  <c r="D637" i="22" l="1"/>
  <c r="G853" i="22"/>
  <c r="E637" i="22" l="1"/>
  <c r="F637" i="22" s="1"/>
  <c r="G854" i="22"/>
  <c r="G855" i="22" l="1"/>
  <c r="D638" i="22"/>
  <c r="E638" i="22" l="1"/>
  <c r="F638" i="22" s="1"/>
  <c r="G856" i="22"/>
  <c r="G857" i="22" l="1"/>
  <c r="D639" i="22"/>
  <c r="E639" i="22" l="1"/>
  <c r="F639" i="22" s="1"/>
  <c r="G858" i="22"/>
  <c r="G859" i="22" l="1"/>
  <c r="D640" i="22"/>
  <c r="E640" i="22" l="1"/>
  <c r="F640" i="22" s="1"/>
  <c r="G860" i="22"/>
  <c r="G861" i="22" l="1"/>
  <c r="D641" i="22"/>
  <c r="E641" i="22" l="1"/>
  <c r="F641" i="22" s="1"/>
  <c r="G862" i="22"/>
  <c r="G863" i="22" l="1"/>
  <c r="D642" i="22"/>
  <c r="E642" i="22" s="1"/>
  <c r="F642" i="22" s="1"/>
  <c r="D643" i="22" l="1"/>
  <c r="E643" i="22" s="1"/>
  <c r="F643" i="22" s="1"/>
  <c r="G864" i="22"/>
  <c r="D644" i="22" l="1"/>
  <c r="E644" i="22" s="1"/>
  <c r="F644" i="22" s="1"/>
  <c r="G865" i="22"/>
  <c r="D645" i="22" l="1"/>
  <c r="E645" i="22" s="1"/>
  <c r="F645" i="22" s="1"/>
  <c r="G866" i="22"/>
  <c r="D646" i="22" l="1"/>
  <c r="E646" i="22" s="1"/>
  <c r="F646" i="22" s="1"/>
  <c r="G867" i="22"/>
  <c r="D647" i="22" l="1"/>
  <c r="E647" i="22" s="1"/>
  <c r="F647" i="22" s="1"/>
  <c r="G868" i="22"/>
  <c r="D648" i="22" l="1"/>
  <c r="G869" i="22"/>
  <c r="E648" i="22" l="1"/>
  <c r="F648" i="22" s="1"/>
  <c r="D649" i="22"/>
  <c r="E649" i="22" s="1"/>
  <c r="F649" i="22" s="1"/>
  <c r="G870" i="22"/>
  <c r="D650" i="22" l="1"/>
  <c r="E650" i="22" s="1"/>
  <c r="F650" i="22" s="1"/>
  <c r="G871" i="22"/>
  <c r="D651" i="22" l="1"/>
  <c r="E651" i="22" s="1"/>
  <c r="F651" i="22" s="1"/>
  <c r="G872" i="22"/>
  <c r="D652" i="22" l="1"/>
  <c r="E652" i="22" s="1"/>
  <c r="F652" i="22" s="1"/>
  <c r="G873" i="22"/>
  <c r="D653" i="22" l="1"/>
  <c r="E653" i="22" s="1"/>
  <c r="F653" i="22" s="1"/>
  <c r="G874" i="22"/>
  <c r="F654" i="22" l="1"/>
  <c r="D654" i="22"/>
  <c r="E654" i="22" s="1"/>
  <c r="G875" i="22"/>
  <c r="D655" i="22" l="1"/>
  <c r="E655" i="22" s="1"/>
  <c r="F655" i="22" s="1"/>
  <c r="G876" i="22"/>
  <c r="D656" i="22" l="1"/>
  <c r="E656" i="22" s="1"/>
  <c r="F656" i="22" s="1"/>
  <c r="G877" i="22"/>
  <c r="D657" i="22" l="1"/>
  <c r="E657" i="22" s="1"/>
  <c r="F657" i="22" s="1"/>
  <c r="G878" i="22"/>
  <c r="D658" i="22" l="1"/>
  <c r="E658" i="22" s="1"/>
  <c r="F658" i="22" s="1"/>
  <c r="G879" i="22"/>
  <c r="D659" i="22" l="1"/>
  <c r="E659" i="22" s="1"/>
  <c r="F659" i="22" s="1"/>
  <c r="G880" i="22"/>
  <c r="D660" i="22" l="1"/>
  <c r="E660" i="22" s="1"/>
  <c r="F660" i="22" s="1"/>
  <c r="G881" i="22"/>
  <c r="D661" i="22" l="1"/>
  <c r="E661" i="22" s="1"/>
  <c r="F661" i="22" s="1"/>
  <c r="G882" i="22"/>
  <c r="F662" i="22" l="1"/>
  <c r="D662" i="22"/>
  <c r="E662" i="22" s="1"/>
  <c r="G883" i="22"/>
  <c r="G884" i="22" l="1"/>
  <c r="D663" i="22"/>
  <c r="E663" i="22" s="1"/>
  <c r="F663" i="22" s="1"/>
  <c r="D664" i="22" l="1"/>
  <c r="E664" i="22" s="1"/>
  <c r="F664" i="22" s="1"/>
  <c r="G885" i="22"/>
  <c r="D665" i="22" l="1"/>
  <c r="E665" i="22" s="1"/>
  <c r="F665" i="22" s="1"/>
  <c r="G886" i="22"/>
  <c r="F666" i="22" l="1"/>
  <c r="D666" i="22"/>
  <c r="E666" i="22" s="1"/>
  <c r="G887" i="22"/>
  <c r="D667" i="22" l="1"/>
  <c r="E667" i="22" s="1"/>
  <c r="F667" i="22" s="1"/>
  <c r="G888" i="22"/>
  <c r="D668" i="22" l="1"/>
  <c r="E668" i="22" s="1"/>
  <c r="F668" i="22" s="1"/>
  <c r="G889" i="22"/>
  <c r="D669" i="22" l="1"/>
  <c r="E669" i="22" s="1"/>
  <c r="F669" i="22" s="1"/>
  <c r="G890" i="22"/>
  <c r="D670" i="22" l="1"/>
  <c r="E670" i="22" s="1"/>
  <c r="F670" i="22" s="1"/>
  <c r="G891" i="22"/>
  <c r="D671" i="22" l="1"/>
  <c r="E671" i="22" s="1"/>
  <c r="F671" i="22" s="1"/>
  <c r="G892" i="22"/>
  <c r="D672" i="22" l="1"/>
  <c r="E672" i="22" s="1"/>
  <c r="F672" i="22" s="1"/>
  <c r="G893" i="22"/>
  <c r="F673" i="22" l="1"/>
  <c r="D673" i="22"/>
  <c r="E673" i="22" s="1"/>
  <c r="G894" i="22"/>
  <c r="G895" i="22" l="1"/>
  <c r="D674" i="22"/>
  <c r="E674" i="22" s="1"/>
  <c r="F674" i="22" s="1"/>
  <c r="D675" i="22" l="1"/>
  <c r="E675" i="22" s="1"/>
  <c r="F675" i="22" s="1"/>
  <c r="G896" i="22"/>
  <c r="D676" i="22" l="1"/>
  <c r="E676" i="22" s="1"/>
  <c r="F676" i="22" s="1"/>
  <c r="G897" i="22"/>
  <c r="D677" i="22" l="1"/>
  <c r="E677" i="22" s="1"/>
  <c r="F677" i="22" s="1"/>
  <c r="G898" i="22"/>
  <c r="D678" i="22" l="1"/>
  <c r="E678" i="22" s="1"/>
  <c r="F678" i="22" s="1"/>
  <c r="G899" i="22"/>
  <c r="D679" i="22" l="1"/>
  <c r="E679" i="22" s="1"/>
  <c r="F679" i="22" s="1"/>
  <c r="G900" i="22"/>
  <c r="D680" i="22" l="1"/>
  <c r="E680" i="22" s="1"/>
  <c r="F680" i="22" s="1"/>
  <c r="G901" i="22"/>
  <c r="D681" i="22" l="1"/>
  <c r="E681" i="22" s="1"/>
  <c r="F681" i="22" s="1"/>
  <c r="G902" i="22"/>
  <c r="D682" i="22" l="1"/>
  <c r="E682" i="22" s="1"/>
  <c r="F682" i="22" s="1"/>
  <c r="G903" i="22"/>
  <c r="D683" i="22" l="1"/>
  <c r="E683" i="22" s="1"/>
  <c r="F683" i="22" s="1"/>
  <c r="G904" i="22"/>
  <c r="D684" i="22" l="1"/>
  <c r="E684" i="22" s="1"/>
  <c r="F684" i="22" s="1"/>
  <c r="G905" i="22"/>
  <c r="D685" i="22" l="1"/>
  <c r="E685" i="22" s="1"/>
  <c r="F685" i="22" s="1"/>
  <c r="G906" i="22"/>
  <c r="D686" i="22" l="1"/>
  <c r="E686" i="22" s="1"/>
  <c r="F686" i="22" s="1"/>
  <c r="G907" i="22"/>
  <c r="D687" i="22" l="1"/>
  <c r="E687" i="22" s="1"/>
  <c r="F687" i="22" s="1"/>
  <c r="G908" i="22"/>
  <c r="D688" i="22" l="1"/>
  <c r="E688" i="22" s="1"/>
  <c r="F688" i="22" s="1"/>
  <c r="G909" i="22"/>
  <c r="D689" i="22" l="1"/>
  <c r="E689" i="22" s="1"/>
  <c r="F689" i="22" s="1"/>
  <c r="G910" i="22"/>
  <c r="D690" i="22" l="1"/>
  <c r="E690" i="22" s="1"/>
  <c r="F690" i="22" s="1"/>
  <c r="G911" i="22"/>
  <c r="D691" i="22" l="1"/>
  <c r="E691" i="22" s="1"/>
  <c r="F691" i="22" s="1"/>
  <c r="G912" i="22"/>
  <c r="D692" i="22" l="1"/>
  <c r="E692" i="22" s="1"/>
  <c r="F692" i="22" s="1"/>
  <c r="G913" i="22"/>
  <c r="D693" i="22" l="1"/>
  <c r="E693" i="22" s="1"/>
  <c r="F693" i="22" s="1"/>
  <c r="G914" i="22"/>
  <c r="D694" i="22" l="1"/>
  <c r="E694" i="22" s="1"/>
  <c r="F694" i="22" s="1"/>
  <c r="G915" i="22"/>
  <c r="D695" i="22" l="1"/>
  <c r="E695" i="22" s="1"/>
  <c r="F695" i="22" s="1"/>
  <c r="G916" i="22"/>
  <c r="D696" i="22" l="1"/>
  <c r="G917" i="22"/>
  <c r="G918" i="22" l="1"/>
  <c r="E696" i="22"/>
  <c r="F696" i="22" s="1"/>
  <c r="D697" i="22" l="1"/>
  <c r="G919" i="22"/>
  <c r="E697" i="22" l="1"/>
  <c r="F697" i="22" s="1"/>
  <c r="G920" i="22"/>
  <c r="G921" i="22" l="1"/>
  <c r="D698" i="22"/>
  <c r="E698" i="22" l="1"/>
  <c r="F698" i="22" s="1"/>
  <c r="G922" i="22"/>
  <c r="G923" i="22" l="1"/>
  <c r="D699" i="22"/>
  <c r="E699" i="22" l="1"/>
  <c r="F699" i="22" s="1"/>
  <c r="G924" i="22"/>
  <c r="G925" i="22" l="1"/>
  <c r="D700" i="22"/>
  <c r="E700" i="22" l="1"/>
  <c r="F700" i="22" s="1"/>
  <c r="G926" i="22"/>
  <c r="G927" i="22" l="1"/>
  <c r="D701" i="22"/>
  <c r="E701" i="22" l="1"/>
  <c r="F701" i="22" s="1"/>
  <c r="G928" i="22"/>
  <c r="G929" i="22" l="1"/>
  <c r="D702" i="22"/>
  <c r="E702" i="22" s="1"/>
  <c r="F702" i="22" s="1"/>
  <c r="D703" i="22" l="1"/>
  <c r="E703" i="22" s="1"/>
  <c r="F703" i="22" s="1"/>
  <c r="G930" i="22"/>
  <c r="D704" i="22" l="1"/>
  <c r="E704" i="22" s="1"/>
  <c r="F704" i="22" s="1"/>
  <c r="G931" i="22"/>
  <c r="D705" i="22" l="1"/>
  <c r="E705" i="22" s="1"/>
  <c r="F705" i="22" s="1"/>
  <c r="G932" i="22"/>
  <c r="D706" i="22" l="1"/>
  <c r="E706" i="22" s="1"/>
  <c r="F706" i="22" s="1"/>
  <c r="G933" i="22"/>
  <c r="D707" i="22" l="1"/>
  <c r="E707" i="22" s="1"/>
  <c r="F707" i="22" s="1"/>
  <c r="G934" i="22"/>
  <c r="D708" i="22" l="1"/>
  <c r="G935" i="22"/>
  <c r="E708" i="22" l="1"/>
  <c r="F708" i="22" s="1"/>
  <c r="D709" i="22"/>
  <c r="E709" i="22" s="1"/>
  <c r="F709" i="22" s="1"/>
  <c r="G936" i="22"/>
  <c r="D710" i="22" l="1"/>
  <c r="E710" i="22" s="1"/>
  <c r="F710" i="22" s="1"/>
  <c r="G937" i="22"/>
  <c r="D711" i="22" l="1"/>
  <c r="E711" i="22" s="1"/>
  <c r="F711" i="22" s="1"/>
  <c r="G938" i="22"/>
  <c r="D712" i="22" l="1"/>
  <c r="E712" i="22" s="1"/>
  <c r="F712" i="22" s="1"/>
  <c r="G939" i="22"/>
  <c r="D713" i="22" l="1"/>
  <c r="E713" i="22" s="1"/>
  <c r="F713" i="22" s="1"/>
  <c r="G940" i="22"/>
  <c r="D714" i="22" l="1"/>
  <c r="E714" i="22" s="1"/>
  <c r="F714" i="22" s="1"/>
  <c r="G941" i="22"/>
  <c r="D715" i="22" l="1"/>
  <c r="E715" i="22" s="1"/>
  <c r="F715" i="22" s="1"/>
  <c r="G942" i="22"/>
  <c r="D716" i="22" l="1"/>
  <c r="E716" i="22" s="1"/>
  <c r="F716" i="22" s="1"/>
  <c r="G943" i="22"/>
  <c r="D717" i="22" l="1"/>
  <c r="E717" i="22" s="1"/>
  <c r="F717" i="22" s="1"/>
  <c r="G944" i="22"/>
  <c r="D718" i="22" l="1"/>
  <c r="E718" i="22" s="1"/>
  <c r="F718" i="22" s="1"/>
  <c r="G945" i="22"/>
  <c r="D719" i="22" l="1"/>
  <c r="E719" i="22" s="1"/>
  <c r="F719" i="22" s="1"/>
  <c r="G946" i="22"/>
  <c r="D720" i="22" l="1"/>
  <c r="E720" i="22" s="1"/>
  <c r="F720" i="22" s="1"/>
  <c r="G947" i="22"/>
  <c r="D721" i="22" l="1"/>
  <c r="E721" i="22" s="1"/>
  <c r="F721" i="22" s="1"/>
  <c r="G948" i="22"/>
  <c r="D722" i="22" l="1"/>
  <c r="E722" i="22" s="1"/>
  <c r="F722" i="22" s="1"/>
  <c r="G949" i="22"/>
  <c r="D723" i="22" l="1"/>
  <c r="E723" i="22" s="1"/>
  <c r="F723" i="22" s="1"/>
  <c r="G950" i="22"/>
  <c r="D724" i="22" l="1"/>
  <c r="E724" i="22" s="1"/>
  <c r="F724" i="22" s="1"/>
  <c r="G951" i="22"/>
  <c r="D725" i="22" l="1"/>
  <c r="E725" i="22" s="1"/>
  <c r="F725" i="22" s="1"/>
  <c r="G952" i="22"/>
  <c r="D726" i="22" l="1"/>
  <c r="E726" i="22" s="1"/>
  <c r="F726" i="22" s="1"/>
  <c r="G953" i="22"/>
  <c r="D727" i="22" l="1"/>
  <c r="E727" i="22" s="1"/>
  <c r="F727" i="22" s="1"/>
  <c r="G954" i="22"/>
  <c r="D728" i="22" l="1"/>
  <c r="E728" i="22" s="1"/>
  <c r="F728" i="22" s="1"/>
  <c r="G955" i="22"/>
  <c r="D729" i="22" l="1"/>
  <c r="E729" i="22" s="1"/>
  <c r="F729" i="22" s="1"/>
  <c r="G956" i="22"/>
  <c r="D730" i="22" l="1"/>
  <c r="E730" i="22" s="1"/>
  <c r="F730" i="22" s="1"/>
  <c r="G957" i="22"/>
  <c r="F731" i="22" l="1"/>
  <c r="D731" i="22"/>
  <c r="E731" i="22" s="1"/>
  <c r="G958" i="22"/>
  <c r="D732" i="22" l="1"/>
  <c r="E732" i="22" s="1"/>
  <c r="F732" i="22" s="1"/>
  <c r="G959" i="22"/>
  <c r="D733" i="22" l="1"/>
  <c r="E733" i="22" s="1"/>
  <c r="F733" i="22" s="1"/>
  <c r="G960" i="22"/>
  <c r="D734" i="22" l="1"/>
  <c r="E734" i="22" s="1"/>
  <c r="F734" i="22" s="1"/>
  <c r="G961" i="22"/>
  <c r="D735" i="22" l="1"/>
  <c r="E735" i="22" s="1"/>
  <c r="F735" i="22" s="1"/>
  <c r="G962" i="22"/>
  <c r="F736" i="22" l="1"/>
  <c r="D736" i="22"/>
  <c r="E736" i="22" s="1"/>
  <c r="G963" i="22"/>
  <c r="D737" i="22" l="1"/>
  <c r="E737" i="22" s="1"/>
  <c r="F737" i="22" s="1"/>
  <c r="G964" i="22"/>
  <c r="D738" i="22" l="1"/>
  <c r="E738" i="22" s="1"/>
  <c r="F738" i="22" s="1"/>
  <c r="G965" i="22"/>
  <c r="D739" i="22" l="1"/>
  <c r="E739" i="22" s="1"/>
  <c r="F739" i="22" s="1"/>
  <c r="G966" i="22"/>
  <c r="D740" i="22" l="1"/>
  <c r="E740" i="22" s="1"/>
  <c r="F740" i="22" s="1"/>
  <c r="G967" i="22"/>
  <c r="D741" i="22" l="1"/>
  <c r="E741" i="22" s="1"/>
  <c r="F741" i="22" s="1"/>
  <c r="G968" i="22"/>
  <c r="D742" i="22" l="1"/>
  <c r="E742" i="22" s="1"/>
  <c r="F742" i="22" s="1"/>
  <c r="G969" i="22"/>
  <c r="D743" i="22" l="1"/>
  <c r="E743" i="22" s="1"/>
  <c r="F743" i="22" s="1"/>
  <c r="G970" i="22"/>
  <c r="D744" i="22" l="1"/>
  <c r="E744" i="22" s="1"/>
  <c r="F744" i="22" s="1"/>
  <c r="G971" i="22"/>
  <c r="D745" i="22" l="1"/>
  <c r="E745" i="22" s="1"/>
  <c r="F745" i="22" s="1"/>
  <c r="G972" i="22"/>
  <c r="D746" i="22" l="1"/>
  <c r="E746" i="22" s="1"/>
  <c r="F746" i="22" s="1"/>
  <c r="G973" i="22"/>
  <c r="D747" i="22" l="1"/>
  <c r="E747" i="22" s="1"/>
  <c r="F747" i="22" s="1"/>
  <c r="G974" i="22"/>
  <c r="D748" i="22" l="1"/>
  <c r="E748" i="22" s="1"/>
  <c r="F748" i="22" s="1"/>
  <c r="G975" i="22"/>
  <c r="F749" i="22" l="1"/>
  <c r="D749" i="22"/>
  <c r="E749" i="22" s="1"/>
  <c r="G976" i="22"/>
  <c r="G977" i="22" l="1"/>
  <c r="D750" i="22"/>
  <c r="E750" i="22" s="1"/>
  <c r="F750" i="22" s="1"/>
  <c r="D751" i="22" l="1"/>
  <c r="E751" i="22" s="1"/>
  <c r="F751" i="22" s="1"/>
  <c r="G978" i="22"/>
  <c r="D752" i="22" l="1"/>
  <c r="E752" i="22" s="1"/>
  <c r="F752" i="22" s="1"/>
  <c r="G979" i="22"/>
  <c r="D753" i="22" l="1"/>
  <c r="E753" i="22" s="1"/>
  <c r="F753" i="22" s="1"/>
  <c r="G980" i="22"/>
  <c r="F754" i="22" l="1"/>
  <c r="D754" i="22"/>
  <c r="E754" i="22" s="1"/>
  <c r="G981" i="22"/>
  <c r="D755" i="22" l="1"/>
  <c r="E755" i="22" s="1"/>
  <c r="F755" i="22" s="1"/>
  <c r="G982" i="22"/>
  <c r="D756" i="22" l="1"/>
  <c r="G983" i="22"/>
  <c r="G984" i="22" l="1"/>
  <c r="E756" i="22"/>
  <c r="F756" i="22" s="1"/>
  <c r="D757" i="22" l="1"/>
  <c r="G985" i="22"/>
  <c r="G986" i="22" l="1"/>
  <c r="E757" i="22"/>
  <c r="F757" i="22" s="1"/>
  <c r="D758" i="22" l="1"/>
  <c r="G987" i="22"/>
  <c r="G988" i="22" l="1"/>
  <c r="E758" i="22"/>
  <c r="F758" i="22" s="1"/>
  <c r="D759" i="22" l="1"/>
  <c r="G989" i="22"/>
  <c r="E759" i="22" l="1"/>
  <c r="F759" i="22" s="1"/>
  <c r="G990" i="22"/>
  <c r="G991" i="22" l="1"/>
  <c r="D760" i="22"/>
  <c r="E760" i="22" l="1"/>
  <c r="F760" i="22" s="1"/>
  <c r="G992" i="22"/>
  <c r="G993" i="22" l="1"/>
  <c r="D761" i="22"/>
  <c r="E761" i="22" l="1"/>
  <c r="F761" i="22" s="1"/>
  <c r="G994" i="22"/>
  <c r="G995" i="22" l="1"/>
  <c r="D762" i="22"/>
  <c r="E762" i="22" s="1"/>
  <c r="F762" i="22" s="1"/>
  <c r="D763" i="22" l="1"/>
  <c r="E763" i="22" s="1"/>
  <c r="F763" i="22" s="1"/>
  <c r="G996" i="22"/>
  <c r="D764" i="22" l="1"/>
  <c r="E764" i="22" s="1"/>
  <c r="F764" i="22" s="1"/>
  <c r="G997" i="22"/>
  <c r="D765" i="22" l="1"/>
  <c r="E765" i="22" s="1"/>
  <c r="F765" i="22" s="1"/>
  <c r="G998" i="22"/>
  <c r="D766" i="22" l="1"/>
  <c r="E766" i="22" s="1"/>
  <c r="F766" i="22" s="1"/>
  <c r="G999" i="22"/>
  <c r="D767" i="22" l="1"/>
  <c r="E767" i="22" s="1"/>
  <c r="F767" i="22" s="1"/>
  <c r="G1000" i="22"/>
  <c r="D768" i="22" l="1"/>
  <c r="G1001" i="22"/>
  <c r="E768" i="22" l="1"/>
  <c r="F768" i="22" s="1"/>
  <c r="D769" i="22"/>
  <c r="E769" i="22" s="1"/>
  <c r="F769" i="22" s="1"/>
  <c r="G1002" i="22"/>
  <c r="D770" i="22" l="1"/>
  <c r="E770" i="22" s="1"/>
  <c r="F770" i="22" s="1"/>
  <c r="G1003" i="22"/>
  <c r="D771" i="22" l="1"/>
  <c r="E771" i="22" s="1"/>
  <c r="F771" i="22" s="1"/>
  <c r="G1004" i="22"/>
  <c r="D772" i="22" l="1"/>
  <c r="E772" i="22" s="1"/>
  <c r="F772" i="22" s="1"/>
  <c r="G1005" i="22"/>
  <c r="D773" i="22" l="1"/>
  <c r="E773" i="22" s="1"/>
  <c r="F773" i="22" s="1"/>
  <c r="G1006" i="22"/>
  <c r="D774" i="22" l="1"/>
  <c r="E774" i="22" s="1"/>
  <c r="F774" i="22" s="1"/>
  <c r="G1007" i="22"/>
  <c r="D775" i="22" l="1"/>
  <c r="E775" i="22" s="1"/>
  <c r="F775" i="22" s="1"/>
  <c r="G1008" i="22"/>
  <c r="D776" i="22" l="1"/>
  <c r="E776" i="22" s="1"/>
  <c r="F776" i="22" s="1"/>
  <c r="G1009" i="22"/>
  <c r="D777" i="22" l="1"/>
  <c r="E777" i="22" s="1"/>
  <c r="F777" i="22" s="1"/>
  <c r="G1010" i="22"/>
  <c r="D778" i="22" l="1"/>
  <c r="E778" i="22" s="1"/>
  <c r="F778" i="22" s="1"/>
  <c r="G1011" i="22"/>
  <c r="D779" i="22" l="1"/>
  <c r="E779" i="22" s="1"/>
  <c r="F779" i="22" s="1"/>
  <c r="G1012" i="22"/>
  <c r="D780" i="22" l="1"/>
  <c r="E780" i="22" s="1"/>
  <c r="F780" i="22" s="1"/>
  <c r="G1013" i="22"/>
  <c r="D781" i="22" l="1"/>
  <c r="E781" i="22" s="1"/>
  <c r="F781" i="22" s="1"/>
  <c r="G1014" i="22"/>
  <c r="D782" i="22" l="1"/>
  <c r="E782" i="22" s="1"/>
  <c r="F782" i="22" s="1"/>
  <c r="G1015" i="22"/>
  <c r="D783" i="22" l="1"/>
  <c r="E783" i="22" s="1"/>
  <c r="F783" i="22" s="1"/>
  <c r="G1016" i="22"/>
  <c r="D784" i="22" l="1"/>
  <c r="E784" i="22" s="1"/>
  <c r="F784" i="22" s="1"/>
  <c r="G1017" i="22"/>
  <c r="D785" i="22" l="1"/>
  <c r="E785" i="22" s="1"/>
  <c r="F785" i="22" s="1"/>
  <c r="G1018" i="22"/>
  <c r="D786" i="22" l="1"/>
  <c r="E786" i="22" s="1"/>
  <c r="F786" i="22" s="1"/>
  <c r="G1019" i="22"/>
  <c r="D787" i="22" l="1"/>
  <c r="E787" i="22" s="1"/>
  <c r="F787" i="22" s="1"/>
  <c r="G1020" i="22"/>
  <c r="D788" i="22" l="1"/>
  <c r="E788" i="22" s="1"/>
  <c r="F788" i="22" s="1"/>
  <c r="G1021" i="22"/>
  <c r="D789" i="22" l="1"/>
  <c r="E789" i="22" s="1"/>
  <c r="F789" i="22" s="1"/>
  <c r="G1022" i="22"/>
  <c r="D790" i="22" l="1"/>
  <c r="E790" i="22" s="1"/>
  <c r="F790" i="22" s="1"/>
  <c r="G1023" i="22"/>
  <c r="D791" i="22" l="1"/>
  <c r="E791" i="22" s="1"/>
  <c r="F791" i="22" s="1"/>
  <c r="G1024" i="22"/>
  <c r="D792" i="22" l="1"/>
  <c r="E792" i="22" s="1"/>
  <c r="F792" i="22" s="1"/>
  <c r="G1025" i="22"/>
  <c r="D793" i="22" l="1"/>
  <c r="E793" i="22" s="1"/>
  <c r="F793" i="22" s="1"/>
  <c r="G1026" i="22"/>
  <c r="D794" i="22" l="1"/>
  <c r="E794" i="22" s="1"/>
  <c r="F794" i="22" s="1"/>
  <c r="G1027" i="22"/>
  <c r="D795" i="22" l="1"/>
  <c r="E795" i="22" s="1"/>
  <c r="F795" i="22" s="1"/>
  <c r="G1028" i="22"/>
  <c r="D796" i="22" l="1"/>
  <c r="E796" i="22" s="1"/>
  <c r="F796" i="22" s="1"/>
  <c r="G1029" i="22"/>
  <c r="D797" i="22" l="1"/>
  <c r="E797" i="22" s="1"/>
  <c r="F797" i="22" s="1"/>
  <c r="G1030" i="22"/>
  <c r="D798" i="22" l="1"/>
  <c r="E798" i="22" s="1"/>
  <c r="F798" i="22" s="1"/>
  <c r="G1031" i="22"/>
  <c r="D799" i="22" l="1"/>
  <c r="E799" i="22" s="1"/>
  <c r="F799" i="22" s="1"/>
  <c r="G1032" i="22"/>
  <c r="D800" i="22" l="1"/>
  <c r="E800" i="22" s="1"/>
  <c r="F800" i="22" s="1"/>
  <c r="G1033" i="22"/>
  <c r="D801" i="22" l="1"/>
  <c r="E801" i="22" s="1"/>
  <c r="F801" i="22" s="1"/>
  <c r="G1034" i="22"/>
  <c r="D802" i="22" l="1"/>
  <c r="E802" i="22" s="1"/>
  <c r="F802" i="22" s="1"/>
  <c r="G1035" i="22"/>
  <c r="D803" i="22" l="1"/>
  <c r="E803" i="22" s="1"/>
  <c r="F803" i="22" s="1"/>
  <c r="G1036" i="22"/>
  <c r="D804" i="22" l="1"/>
  <c r="E804" i="22" s="1"/>
  <c r="F804" i="22" s="1"/>
  <c r="G1037" i="22"/>
  <c r="D805" i="22" l="1"/>
  <c r="E805" i="22" s="1"/>
  <c r="F805" i="22" s="1"/>
  <c r="G1038" i="22"/>
  <c r="D806" i="22" l="1"/>
  <c r="E806" i="22" s="1"/>
  <c r="F806" i="22" s="1"/>
  <c r="G1039" i="22"/>
  <c r="D807" i="22" l="1"/>
  <c r="E807" i="22" s="1"/>
  <c r="F807" i="22" s="1"/>
  <c r="G1040" i="22"/>
  <c r="D808" i="22" l="1"/>
  <c r="E808" i="22" s="1"/>
  <c r="F808" i="22" s="1"/>
  <c r="G1041" i="22"/>
  <c r="D809" i="22" l="1"/>
  <c r="E809" i="22" s="1"/>
  <c r="F809" i="22" s="1"/>
  <c r="G1042" i="22"/>
  <c r="D810" i="22" l="1"/>
  <c r="E810" i="22" s="1"/>
  <c r="F810" i="22" s="1"/>
  <c r="G1043" i="22"/>
  <c r="D811" i="22" l="1"/>
  <c r="E811" i="22" s="1"/>
  <c r="F811" i="22" s="1"/>
  <c r="G1044" i="22"/>
  <c r="D812" i="22" l="1"/>
  <c r="E812" i="22" s="1"/>
  <c r="F812" i="22" s="1"/>
  <c r="G1045" i="22"/>
  <c r="D813" i="22" l="1"/>
  <c r="E813" i="22" s="1"/>
  <c r="F813" i="22" s="1"/>
  <c r="G1046" i="22"/>
  <c r="D814" i="22" l="1"/>
  <c r="E814" i="22" s="1"/>
  <c r="F814" i="22" s="1"/>
  <c r="G1047" i="22"/>
  <c r="D815" i="22" l="1"/>
  <c r="E815" i="22" s="1"/>
  <c r="F815" i="22" s="1"/>
  <c r="G1048" i="22"/>
  <c r="D816" i="22" l="1"/>
  <c r="G1049" i="22"/>
  <c r="G1050" i="22" l="1"/>
  <c r="E816" i="22"/>
  <c r="F816" i="22" s="1"/>
  <c r="D817" i="22" l="1"/>
  <c r="G1051" i="22"/>
  <c r="G1052" i="22" l="1"/>
  <c r="E817" i="22"/>
  <c r="F817" i="22" s="1"/>
  <c r="D818" i="22" l="1"/>
  <c r="G1053" i="22"/>
  <c r="G1054" i="22" l="1"/>
  <c r="E818" i="22"/>
  <c r="F818" i="22" s="1"/>
  <c r="D819" i="22" l="1"/>
  <c r="G1055" i="22"/>
  <c r="E819" i="22" l="1"/>
  <c r="F819" i="22" s="1"/>
  <c r="G1056" i="22"/>
  <c r="G1057" i="22" l="1"/>
  <c r="D820" i="22"/>
  <c r="E820" i="22" l="1"/>
  <c r="F820" i="22" s="1"/>
  <c r="G1058" i="22"/>
  <c r="G1059" i="22" l="1"/>
  <c r="D821" i="22"/>
  <c r="E821" i="22" l="1"/>
  <c r="F821" i="22" s="1"/>
  <c r="G1060" i="22"/>
  <c r="G1061" i="22" l="1"/>
  <c r="D822" i="22"/>
  <c r="E822" i="22" s="1"/>
  <c r="F822" i="22" s="1"/>
  <c r="D823" i="22" l="1"/>
  <c r="E823" i="22" s="1"/>
  <c r="F823" i="22" s="1"/>
  <c r="G1062" i="22"/>
  <c r="D824" i="22" l="1"/>
  <c r="E824" i="22" s="1"/>
  <c r="F824" i="22" s="1"/>
  <c r="G1063" i="22"/>
  <c r="D825" i="22" l="1"/>
  <c r="E825" i="22" s="1"/>
  <c r="F825" i="22" s="1"/>
  <c r="G1064" i="22"/>
  <c r="D826" i="22" l="1"/>
  <c r="E826" i="22" s="1"/>
  <c r="F826" i="22" s="1"/>
  <c r="G1065" i="22"/>
  <c r="D827" i="22" l="1"/>
  <c r="E827" i="22" s="1"/>
  <c r="F827" i="22" s="1"/>
  <c r="G1066" i="22"/>
  <c r="D828" i="22" l="1"/>
  <c r="G1067" i="22"/>
  <c r="E828" i="22" l="1"/>
  <c r="F828" i="22" s="1"/>
  <c r="D829" i="22"/>
  <c r="E829" i="22" s="1"/>
  <c r="F829" i="22" s="1"/>
  <c r="G1068" i="22"/>
  <c r="D830" i="22" l="1"/>
  <c r="E830" i="22" s="1"/>
  <c r="F830" i="22" s="1"/>
  <c r="G1069" i="22"/>
  <c r="D831" i="22" l="1"/>
  <c r="E831" i="22" s="1"/>
  <c r="F831" i="22" s="1"/>
  <c r="G1070" i="22"/>
  <c r="D832" i="22" l="1"/>
  <c r="E832" i="22" s="1"/>
  <c r="F832" i="22" s="1"/>
  <c r="G1071" i="22"/>
  <c r="D833" i="22" l="1"/>
  <c r="E833" i="22" s="1"/>
  <c r="F833" i="22" s="1"/>
  <c r="G1072" i="22"/>
  <c r="D834" i="22" l="1"/>
  <c r="E834" i="22" s="1"/>
  <c r="F834" i="22" s="1"/>
  <c r="G1073" i="22"/>
  <c r="D835" i="22" l="1"/>
  <c r="E835" i="22" s="1"/>
  <c r="F835" i="22" s="1"/>
  <c r="G1074" i="22"/>
  <c r="D836" i="22" l="1"/>
  <c r="E836" i="22" s="1"/>
  <c r="F836" i="22" s="1"/>
  <c r="G1075" i="22"/>
  <c r="D837" i="22" l="1"/>
  <c r="E837" i="22" s="1"/>
  <c r="F837" i="22" s="1"/>
  <c r="G1076" i="22"/>
  <c r="D838" i="22" l="1"/>
  <c r="E838" i="22" s="1"/>
  <c r="F838" i="22" s="1"/>
  <c r="G1077" i="22"/>
  <c r="D839" i="22" l="1"/>
  <c r="E839" i="22" s="1"/>
  <c r="F839" i="22" s="1"/>
  <c r="G1078" i="22"/>
  <c r="D840" i="22" l="1"/>
  <c r="E840" i="22" s="1"/>
  <c r="F840" i="22" s="1"/>
  <c r="G1079" i="22"/>
  <c r="D841" i="22" l="1"/>
  <c r="E841" i="22" s="1"/>
  <c r="F841" i="22" s="1"/>
  <c r="G1080" i="22"/>
  <c r="F842" i="22" l="1"/>
  <c r="D842" i="22"/>
  <c r="E842" i="22" s="1"/>
  <c r="G1081" i="22"/>
  <c r="G1082" i="22" l="1"/>
  <c r="D843" i="22"/>
  <c r="E843" i="22" s="1"/>
  <c r="F843" i="22" s="1"/>
  <c r="D844" i="22" l="1"/>
  <c r="E844" i="22" s="1"/>
  <c r="F844" i="22" s="1"/>
  <c r="G1083" i="22"/>
  <c r="D845" i="22" l="1"/>
  <c r="E845" i="22" s="1"/>
  <c r="F845" i="22" s="1"/>
  <c r="G1084" i="22"/>
  <c r="D846" i="22" l="1"/>
  <c r="E846" i="22" s="1"/>
  <c r="F846" i="22" s="1"/>
  <c r="G1085" i="22"/>
  <c r="D847" i="22" l="1"/>
  <c r="E847" i="22" s="1"/>
  <c r="F847" i="22" s="1"/>
  <c r="G1086" i="22"/>
  <c r="D848" i="22" l="1"/>
  <c r="E848" i="22" s="1"/>
  <c r="F848" i="22" s="1"/>
  <c r="G1087" i="22"/>
  <c r="F849" i="22" l="1"/>
  <c r="D849" i="22"/>
  <c r="E849" i="22" s="1"/>
  <c r="G1088" i="22"/>
  <c r="D850" i="22" l="1"/>
  <c r="E850" i="22" s="1"/>
  <c r="F850" i="22" s="1"/>
  <c r="G1089" i="22"/>
  <c r="D851" i="22" l="1"/>
  <c r="E851" i="22" s="1"/>
  <c r="F851" i="22" s="1"/>
  <c r="G1090" i="22"/>
  <c r="D852" i="22" l="1"/>
  <c r="E852" i="22" s="1"/>
  <c r="F852" i="22" s="1"/>
  <c r="G1091" i="22"/>
  <c r="D853" i="22" l="1"/>
  <c r="E853" i="22" s="1"/>
  <c r="F853" i="22" s="1"/>
  <c r="G1092" i="22"/>
  <c r="F854" i="22" l="1"/>
  <c r="D854" i="22"/>
  <c r="E854" i="22" s="1"/>
  <c r="G1093" i="22"/>
  <c r="G1094" i="22" l="1"/>
  <c r="D855" i="22"/>
  <c r="E855" i="22" s="1"/>
  <c r="F855" i="22" s="1"/>
  <c r="D856" i="22" l="1"/>
  <c r="E856" i="22" s="1"/>
  <c r="F856" i="22" s="1"/>
  <c r="G1095" i="22"/>
  <c r="D857" i="22" l="1"/>
  <c r="E857" i="22" s="1"/>
  <c r="F857" i="22" s="1"/>
  <c r="G1096" i="22"/>
  <c r="D858" i="22" l="1"/>
  <c r="E858" i="22" s="1"/>
  <c r="F858" i="22" s="1"/>
  <c r="G1097" i="22"/>
  <c r="D859" i="22" l="1"/>
  <c r="E859" i="22" s="1"/>
  <c r="F859" i="22" s="1"/>
  <c r="G1098" i="22"/>
  <c r="D860" i="22" l="1"/>
  <c r="E860" i="22" s="1"/>
  <c r="F860" i="22" s="1"/>
  <c r="G1099" i="22"/>
  <c r="D861" i="22" l="1"/>
  <c r="E861" i="22" s="1"/>
  <c r="F861" i="22" s="1"/>
  <c r="G1100" i="22"/>
  <c r="F862" i="22" l="1"/>
  <c r="D862" i="22"/>
  <c r="E862" i="22" s="1"/>
  <c r="G1101" i="22"/>
  <c r="D863" i="22" l="1"/>
  <c r="E863" i="22" s="1"/>
  <c r="F863" i="22" s="1"/>
  <c r="G1102" i="22"/>
  <c r="D864" i="22" l="1"/>
  <c r="E864" i="22" s="1"/>
  <c r="F864" i="22" s="1"/>
  <c r="G1103" i="22"/>
  <c r="D865" i="22" l="1"/>
  <c r="E865" i="22" s="1"/>
  <c r="F865" i="22" s="1"/>
  <c r="G1104" i="22"/>
  <c r="D866" i="22" l="1"/>
  <c r="E866" i="22" s="1"/>
  <c r="F866" i="22" s="1"/>
  <c r="G1105" i="22"/>
  <c r="D867" i="22" l="1"/>
  <c r="E867" i="22" s="1"/>
  <c r="F867" i="22" s="1"/>
  <c r="G1106" i="22"/>
  <c r="D868" i="22" l="1"/>
  <c r="E868" i="22" s="1"/>
  <c r="F868" i="22" s="1"/>
  <c r="G1107" i="22"/>
  <c r="D869" i="22" l="1"/>
  <c r="E869" i="22" s="1"/>
  <c r="F869" i="22" s="1"/>
  <c r="G1108" i="22"/>
  <c r="D870" i="22" l="1"/>
  <c r="E870" i="22" s="1"/>
  <c r="F870" i="22" s="1"/>
  <c r="G1109" i="22"/>
  <c r="D871" i="22" l="1"/>
  <c r="E871" i="22" s="1"/>
  <c r="F871" i="22" s="1"/>
  <c r="G1110" i="22"/>
  <c r="D872" i="22" l="1"/>
  <c r="E872" i="22" s="1"/>
  <c r="F872" i="22" s="1"/>
  <c r="G1111" i="22"/>
  <c r="D873" i="22" l="1"/>
  <c r="E873" i="22" s="1"/>
  <c r="F873" i="22" s="1"/>
  <c r="G1112" i="22"/>
  <c r="D874" i="22" l="1"/>
  <c r="E874" i="22" s="1"/>
  <c r="F874" i="22" s="1"/>
  <c r="G1113" i="22"/>
  <c r="D875" i="22" l="1"/>
  <c r="E875" i="22" s="1"/>
  <c r="F875" i="22" s="1"/>
  <c r="G1114" i="22"/>
  <c r="D876" i="22" l="1"/>
  <c r="G1115" i="22"/>
  <c r="G1116" i="22" l="1"/>
  <c r="E876" i="22"/>
  <c r="F876" i="22" s="1"/>
  <c r="D877" i="22" l="1"/>
  <c r="G1117" i="22"/>
  <c r="E877" i="22" l="1"/>
  <c r="F877" i="22" s="1"/>
  <c r="G1118" i="22"/>
  <c r="G1119" i="22" l="1"/>
  <c r="D878" i="22"/>
  <c r="E878" i="22" l="1"/>
  <c r="F878" i="22" s="1"/>
  <c r="G1120" i="22"/>
  <c r="G1121" i="22" l="1"/>
  <c r="D879" i="22"/>
  <c r="E879" i="22" l="1"/>
  <c r="F879" i="22" s="1"/>
  <c r="G1122" i="22"/>
  <c r="G1123" i="22" l="1"/>
  <c r="D880" i="22"/>
  <c r="E880" i="22" l="1"/>
  <c r="F880" i="22" s="1"/>
  <c r="G1124" i="22"/>
  <c r="G1125" i="22" l="1"/>
  <c r="D881" i="22"/>
  <c r="E881" i="22" l="1"/>
  <c r="F881" i="22" s="1"/>
  <c r="G1126" i="22"/>
  <c r="G1127" i="22" l="1"/>
  <c r="D882" i="22"/>
  <c r="E882" i="22" s="1"/>
  <c r="F882" i="22" s="1"/>
  <c r="D883" i="22" l="1"/>
  <c r="E883" i="22" s="1"/>
  <c r="F883" i="22" s="1"/>
  <c r="G1128" i="22"/>
  <c r="D884" i="22" l="1"/>
  <c r="E884" i="22" s="1"/>
  <c r="F884" i="22" s="1"/>
  <c r="G1129" i="22"/>
  <c r="D885" i="22" l="1"/>
  <c r="E885" i="22" s="1"/>
  <c r="F885" i="22" s="1"/>
  <c r="G1130" i="22"/>
  <c r="D886" i="22" l="1"/>
  <c r="E886" i="22" s="1"/>
  <c r="F886" i="22" s="1"/>
  <c r="G1131" i="22"/>
  <c r="D887" i="22" l="1"/>
  <c r="E887" i="22" s="1"/>
  <c r="F887" i="22" s="1"/>
  <c r="G1132" i="22"/>
  <c r="D888" i="22" l="1"/>
  <c r="G1133" i="22"/>
  <c r="E888" i="22" l="1"/>
  <c r="F888" i="22" s="1"/>
  <c r="D889" i="22"/>
  <c r="E889" i="22" s="1"/>
  <c r="F889" i="22" s="1"/>
  <c r="G1134" i="22"/>
  <c r="D890" i="22" l="1"/>
  <c r="E890" i="22" s="1"/>
  <c r="F890" i="22" s="1"/>
  <c r="G1135" i="22"/>
  <c r="D891" i="22" l="1"/>
  <c r="E891" i="22" s="1"/>
  <c r="F891" i="22" s="1"/>
  <c r="G1136" i="22"/>
  <c r="D892" i="22" l="1"/>
  <c r="E892" i="22" s="1"/>
  <c r="F892" i="22" s="1"/>
  <c r="G1137" i="22"/>
  <c r="D893" i="22" l="1"/>
  <c r="E893" i="22" s="1"/>
  <c r="F893" i="22" s="1"/>
  <c r="G1138" i="22"/>
  <c r="D894" i="22" l="1"/>
  <c r="E894" i="22" s="1"/>
  <c r="F894" i="22" s="1"/>
  <c r="G1139" i="22"/>
  <c r="D895" i="22" l="1"/>
  <c r="E895" i="22" s="1"/>
  <c r="F895" i="22" s="1"/>
  <c r="G1140" i="22"/>
  <c r="D896" i="22" l="1"/>
  <c r="E896" i="22" s="1"/>
  <c r="F896" i="22" s="1"/>
  <c r="G1141" i="22"/>
  <c r="D897" i="22" l="1"/>
  <c r="E897" i="22" s="1"/>
  <c r="F897" i="22" s="1"/>
  <c r="G1142" i="22"/>
  <c r="D898" i="22" l="1"/>
  <c r="E898" i="22" s="1"/>
  <c r="F898" i="22" s="1"/>
  <c r="G1143" i="22"/>
  <c r="D899" i="22" l="1"/>
  <c r="E899" i="22" s="1"/>
  <c r="F899" i="22" s="1"/>
  <c r="G1144" i="22"/>
  <c r="D900" i="22" l="1"/>
  <c r="E900" i="22" s="1"/>
  <c r="F900" i="22" s="1"/>
  <c r="G1145" i="22"/>
  <c r="D901" i="22" l="1"/>
  <c r="E901" i="22" s="1"/>
  <c r="F901" i="22" s="1"/>
  <c r="G1146" i="22"/>
  <c r="D902" i="22" l="1"/>
  <c r="E902" i="22" s="1"/>
  <c r="F902" i="22" s="1"/>
  <c r="G1147" i="22"/>
  <c r="D903" i="22" l="1"/>
  <c r="E903" i="22" s="1"/>
  <c r="F903" i="22" s="1"/>
  <c r="G1148" i="22"/>
  <c r="D904" i="22" l="1"/>
  <c r="E904" i="22" s="1"/>
  <c r="F904" i="22" s="1"/>
  <c r="G1149" i="22"/>
  <c r="D905" i="22" l="1"/>
  <c r="E905" i="22" s="1"/>
  <c r="F905" i="22" s="1"/>
  <c r="G1150" i="22"/>
  <c r="F906" i="22" l="1"/>
  <c r="D906" i="22"/>
  <c r="E906" i="22" s="1"/>
  <c r="G1151" i="22"/>
  <c r="G1152" i="22" l="1"/>
  <c r="D907" i="22"/>
  <c r="E907" i="22" s="1"/>
  <c r="F907" i="22" s="1"/>
  <c r="D908" i="22" l="1"/>
  <c r="E908" i="22" s="1"/>
  <c r="F908" i="22" s="1"/>
  <c r="G1153" i="22"/>
  <c r="D909" i="22" l="1"/>
  <c r="E909" i="22" s="1"/>
  <c r="F909" i="22" s="1"/>
  <c r="G1154" i="22"/>
  <c r="D910" i="22" l="1"/>
  <c r="E910" i="22" s="1"/>
  <c r="F910" i="22" s="1"/>
  <c r="G1155" i="22"/>
  <c r="D911" i="22" l="1"/>
  <c r="E911" i="22" s="1"/>
  <c r="F911" i="22" s="1"/>
  <c r="G1156" i="22"/>
  <c r="D912" i="22" l="1"/>
  <c r="E912" i="22" s="1"/>
  <c r="F912" i="22" s="1"/>
  <c r="G1157" i="22"/>
  <c r="D913" i="22" l="1"/>
  <c r="E913" i="22" s="1"/>
  <c r="F913" i="22" s="1"/>
  <c r="G1158" i="22"/>
  <c r="D914" i="22" l="1"/>
  <c r="E914" i="22" s="1"/>
  <c r="F914" i="22" s="1"/>
  <c r="G1159" i="22"/>
  <c r="D915" i="22" l="1"/>
  <c r="E915" i="22" s="1"/>
  <c r="F915" i="22" s="1"/>
  <c r="G1160" i="22"/>
  <c r="D916" i="22" l="1"/>
  <c r="E916" i="22" s="1"/>
  <c r="F916" i="22" s="1"/>
  <c r="G1161" i="22"/>
  <c r="D917" i="22" l="1"/>
  <c r="E917" i="22" s="1"/>
  <c r="F917" i="22" s="1"/>
  <c r="G1162" i="22"/>
  <c r="D918" i="22" l="1"/>
  <c r="E918" i="22" s="1"/>
  <c r="F918" i="22" s="1"/>
  <c r="G1163" i="22"/>
  <c r="D919" i="22" l="1"/>
  <c r="E919" i="22" s="1"/>
  <c r="F919" i="22" s="1"/>
  <c r="G1164" i="22"/>
  <c r="D920" i="22" l="1"/>
  <c r="E920" i="22" s="1"/>
  <c r="F920" i="22" s="1"/>
  <c r="G1165" i="22"/>
  <c r="D921" i="22" l="1"/>
  <c r="E921" i="22" s="1"/>
  <c r="F921" i="22" s="1"/>
  <c r="G1166" i="22"/>
  <c r="D922" i="22" l="1"/>
  <c r="E922" i="22" s="1"/>
  <c r="F922" i="22" s="1"/>
  <c r="G1167" i="22"/>
  <c r="D923" i="22" l="1"/>
  <c r="E923" i="22" s="1"/>
  <c r="F923" i="22" s="1"/>
  <c r="G1168" i="22"/>
  <c r="D924" i="22" l="1"/>
  <c r="E924" i="22" s="1"/>
  <c r="F924" i="22" s="1"/>
  <c r="G1169" i="22"/>
  <c r="D925" i="22" l="1"/>
  <c r="E925" i="22" s="1"/>
  <c r="F925" i="22" s="1"/>
  <c r="G1170" i="22"/>
  <c r="D926" i="22" l="1"/>
  <c r="E926" i="22" s="1"/>
  <c r="F926" i="22" s="1"/>
  <c r="G1171" i="22"/>
  <c r="D927" i="22" l="1"/>
  <c r="E927" i="22" s="1"/>
  <c r="F927" i="22" s="1"/>
  <c r="G1172" i="22"/>
  <c r="D928" i="22" l="1"/>
  <c r="E928" i="22" s="1"/>
  <c r="F928" i="22" s="1"/>
  <c r="G1173" i="22"/>
  <c r="D929" i="22" l="1"/>
  <c r="E929" i="22" s="1"/>
  <c r="F929" i="22" s="1"/>
  <c r="G1174" i="22"/>
  <c r="D930" i="22" l="1"/>
  <c r="E930" i="22" s="1"/>
  <c r="F930" i="22" s="1"/>
  <c r="G1175" i="22"/>
  <c r="D931" i="22" l="1"/>
  <c r="E931" i="22" s="1"/>
  <c r="F931" i="22" s="1"/>
  <c r="G1176" i="22"/>
  <c r="D932" i="22" l="1"/>
  <c r="E932" i="22" s="1"/>
  <c r="F932" i="22" s="1"/>
  <c r="G1177" i="22"/>
  <c r="D933" i="22" l="1"/>
  <c r="E933" i="22" s="1"/>
  <c r="F933" i="22" s="1"/>
  <c r="G1178" i="22"/>
  <c r="D934" i="22" l="1"/>
  <c r="E934" i="22" s="1"/>
  <c r="F934" i="22" s="1"/>
  <c r="G1179" i="22"/>
  <c r="D935" i="22" l="1"/>
  <c r="E935" i="22" s="1"/>
  <c r="F935" i="22" s="1"/>
  <c r="G1180" i="22"/>
  <c r="D936" i="22" l="1"/>
  <c r="G1181" i="22"/>
  <c r="E936" i="22" l="1"/>
  <c r="F936" i="22" s="1"/>
  <c r="G1182" i="22"/>
  <c r="G1183" i="22" l="1"/>
  <c r="D937" i="22"/>
  <c r="E937" i="22" l="1"/>
  <c r="F937" i="22" s="1"/>
  <c r="G1184" i="22"/>
  <c r="G1185" i="22" l="1"/>
  <c r="D938" i="22"/>
  <c r="E938" i="22" l="1"/>
  <c r="F938" i="22" s="1"/>
  <c r="G1186" i="22"/>
  <c r="G1187" i="22" l="1"/>
  <c r="D939" i="22"/>
  <c r="E939" i="22" l="1"/>
  <c r="F939" i="22" s="1"/>
  <c r="G1188" i="22"/>
  <c r="G1189" i="22" l="1"/>
  <c r="D940" i="22"/>
  <c r="E940" i="22" l="1"/>
  <c r="F940" i="22" s="1"/>
  <c r="G1190" i="22"/>
  <c r="G1191" i="22" l="1"/>
  <c r="D941" i="22"/>
  <c r="E941" i="22" l="1"/>
  <c r="F941" i="22" s="1"/>
  <c r="G1192" i="22"/>
  <c r="G1193" i="22" l="1"/>
  <c r="D942" i="22"/>
  <c r="E942" i="22" s="1"/>
  <c r="F942" i="22" s="1"/>
  <c r="D943" i="22" l="1"/>
  <c r="E943" i="22" s="1"/>
  <c r="F943" i="22" s="1"/>
  <c r="G1194" i="22"/>
  <c r="D944" i="22" l="1"/>
  <c r="E944" i="22" s="1"/>
  <c r="F944" i="22" s="1"/>
  <c r="G1195" i="22"/>
  <c r="D945" i="22" l="1"/>
  <c r="E945" i="22" s="1"/>
  <c r="F945" i="22" s="1"/>
  <c r="G1196" i="22"/>
  <c r="D946" i="22" l="1"/>
  <c r="E946" i="22" s="1"/>
  <c r="F946" i="22" s="1"/>
  <c r="G1197" i="22"/>
  <c r="D947" i="22" l="1"/>
  <c r="E947" i="22" s="1"/>
  <c r="F947" i="22" s="1"/>
  <c r="G1198" i="22"/>
  <c r="D948" i="22" l="1"/>
  <c r="G1199" i="22"/>
  <c r="E948" i="22" l="1"/>
  <c r="F948" i="22" s="1"/>
  <c r="D949" i="22"/>
  <c r="E949" i="22" s="1"/>
  <c r="F949" i="22" s="1"/>
  <c r="G1200" i="22"/>
  <c r="D950" i="22" l="1"/>
  <c r="E950" i="22" s="1"/>
  <c r="F950" i="22" s="1"/>
  <c r="G1201" i="22"/>
  <c r="D951" i="22" l="1"/>
  <c r="E951" i="22" s="1"/>
  <c r="F951" i="22" s="1"/>
  <c r="G1202" i="22"/>
  <c r="D952" i="22" l="1"/>
  <c r="E952" i="22" s="1"/>
  <c r="F952" i="22" s="1"/>
  <c r="G1203" i="22"/>
  <c r="D953" i="22" l="1"/>
  <c r="E953" i="22" s="1"/>
  <c r="F953" i="22" s="1"/>
  <c r="G1204" i="22"/>
  <c r="D954" i="22" l="1"/>
  <c r="E954" i="22" s="1"/>
  <c r="F954" i="22" s="1"/>
  <c r="G1205" i="22"/>
  <c r="D955" i="22" l="1"/>
  <c r="E955" i="22" s="1"/>
  <c r="F955" i="22" s="1"/>
  <c r="G1206" i="22"/>
  <c r="D956" i="22" l="1"/>
  <c r="E956" i="22" s="1"/>
  <c r="F956" i="22" s="1"/>
  <c r="G1207" i="22"/>
  <c r="D957" i="22" l="1"/>
  <c r="E957" i="22" s="1"/>
  <c r="F957" i="22" s="1"/>
  <c r="G1208" i="22"/>
  <c r="D958" i="22" l="1"/>
  <c r="E958" i="22" s="1"/>
  <c r="F958" i="22" s="1"/>
  <c r="G1209" i="22"/>
  <c r="D959" i="22" l="1"/>
  <c r="E959" i="22" s="1"/>
  <c r="F959" i="22" s="1"/>
  <c r="G1210" i="22"/>
  <c r="D960" i="22" l="1"/>
  <c r="E960" i="22" s="1"/>
  <c r="F960" i="22" s="1"/>
  <c r="G1211" i="22"/>
  <c r="D961" i="22" l="1"/>
  <c r="E961" i="22" s="1"/>
  <c r="F961" i="22" s="1"/>
  <c r="G1212" i="22"/>
  <c r="D962" i="22" l="1"/>
  <c r="E962" i="22" s="1"/>
  <c r="F962" i="22" s="1"/>
  <c r="G1213" i="22"/>
  <c r="D963" i="22" l="1"/>
  <c r="E963" i="22" s="1"/>
  <c r="F963" i="22" s="1"/>
  <c r="G1214" i="22"/>
  <c r="D964" i="22" l="1"/>
  <c r="E964" i="22" s="1"/>
  <c r="F964" i="22" s="1"/>
  <c r="G1215" i="22"/>
  <c r="D965" i="22" l="1"/>
  <c r="E965" i="22" s="1"/>
  <c r="F965" i="22" s="1"/>
  <c r="G1216" i="22"/>
  <c r="D966" i="22" l="1"/>
  <c r="E966" i="22" s="1"/>
  <c r="F966" i="22" s="1"/>
  <c r="G1217" i="22"/>
  <c r="D967" i="22" l="1"/>
  <c r="E967" i="22" s="1"/>
  <c r="F967" i="22" s="1"/>
  <c r="G1218" i="22"/>
  <c r="D968" i="22" l="1"/>
  <c r="E968" i="22" s="1"/>
  <c r="F968" i="22" s="1"/>
  <c r="G1219" i="22"/>
  <c r="D969" i="22" l="1"/>
  <c r="E969" i="22" s="1"/>
  <c r="F969" i="22" s="1"/>
  <c r="G1220" i="22"/>
  <c r="D970" i="22" l="1"/>
  <c r="E970" i="22" s="1"/>
  <c r="F970" i="22" s="1"/>
  <c r="G1221" i="22"/>
  <c r="D971" i="22" l="1"/>
  <c r="E971" i="22" s="1"/>
  <c r="F971" i="22" s="1"/>
  <c r="G1222" i="22"/>
  <c r="D972" i="22" l="1"/>
  <c r="E972" i="22" s="1"/>
  <c r="F972" i="22" s="1"/>
  <c r="G1223" i="22"/>
  <c r="D973" i="22" l="1"/>
  <c r="E973" i="22" s="1"/>
  <c r="F973" i="22" s="1"/>
  <c r="G1224" i="22"/>
  <c r="D974" i="22" l="1"/>
  <c r="E974" i="22" s="1"/>
  <c r="F974" i="22" s="1"/>
  <c r="G1225" i="22"/>
  <c r="D975" i="22" l="1"/>
  <c r="E975" i="22" s="1"/>
  <c r="F975" i="22" s="1"/>
  <c r="G1226" i="22"/>
  <c r="D976" i="22" l="1"/>
  <c r="E976" i="22" s="1"/>
  <c r="F976" i="22" s="1"/>
  <c r="G1227" i="22"/>
  <c r="D977" i="22" l="1"/>
  <c r="E977" i="22" s="1"/>
  <c r="F977" i="22" s="1"/>
  <c r="G1228" i="22"/>
  <c r="D978" i="22" l="1"/>
  <c r="E978" i="22" s="1"/>
  <c r="F978" i="22" s="1"/>
  <c r="G1229" i="22"/>
  <c r="D979" i="22" l="1"/>
  <c r="E979" i="22" s="1"/>
  <c r="F979" i="22" s="1"/>
  <c r="G1230" i="22"/>
  <c r="D980" i="22" l="1"/>
  <c r="E980" i="22" s="1"/>
  <c r="F980" i="22" s="1"/>
  <c r="G1231" i="22"/>
  <c r="D981" i="22" l="1"/>
  <c r="E981" i="22" s="1"/>
  <c r="F981" i="22" s="1"/>
  <c r="G1232" i="22"/>
  <c r="D982" i="22" l="1"/>
  <c r="E982" i="22" s="1"/>
  <c r="F982" i="22" s="1"/>
  <c r="G1233" i="22"/>
  <c r="D983" i="22" l="1"/>
  <c r="E983" i="22" s="1"/>
  <c r="F983" i="22" s="1"/>
  <c r="G1234" i="22"/>
  <c r="D984" i="22" l="1"/>
  <c r="E984" i="22" s="1"/>
  <c r="F984" i="22" s="1"/>
  <c r="G1235" i="22"/>
  <c r="D985" i="22" l="1"/>
  <c r="E985" i="22" s="1"/>
  <c r="F985" i="22" s="1"/>
  <c r="G1236" i="22"/>
  <c r="D986" i="22" l="1"/>
  <c r="E986" i="22" s="1"/>
  <c r="F986" i="22" s="1"/>
  <c r="D987" i="22" l="1"/>
  <c r="E987" i="22" s="1"/>
  <c r="F987" i="22" s="1"/>
  <c r="D988" i="22" l="1"/>
  <c r="E988" i="22" s="1"/>
  <c r="F988" i="22" s="1"/>
  <c r="D989" i="22" l="1"/>
  <c r="E989" i="22" s="1"/>
  <c r="F989" i="22" s="1"/>
  <c r="D990" i="22" l="1"/>
  <c r="E990" i="22" s="1"/>
  <c r="F990" i="22" s="1"/>
  <c r="D991" i="22" l="1"/>
  <c r="E991" i="22" s="1"/>
  <c r="F991" i="22" s="1"/>
  <c r="D992" i="22" l="1"/>
  <c r="E992" i="22" s="1"/>
  <c r="F992" i="22" s="1"/>
  <c r="D993" i="22" l="1"/>
  <c r="E993" i="22" s="1"/>
  <c r="F993" i="22" s="1"/>
  <c r="D994" i="22" l="1"/>
  <c r="E994" i="22" s="1"/>
  <c r="F994" i="22" s="1"/>
  <c r="D995" i="22" l="1"/>
  <c r="E995" i="22" s="1"/>
  <c r="F995" i="22" s="1"/>
  <c r="D996" i="22" l="1"/>
  <c r="E996" i="22" l="1"/>
  <c r="F996" i="22" s="1"/>
  <c r="D997" i="22" l="1"/>
  <c r="E997" i="22" l="1"/>
  <c r="F997" i="22" s="1"/>
  <c r="D998" i="22" l="1"/>
  <c r="E998" i="22" l="1"/>
  <c r="F998" i="22" s="1"/>
  <c r="D999" i="22" l="1"/>
  <c r="E999" i="22" l="1"/>
  <c r="F999" i="22" s="1"/>
  <c r="D1000" i="22" l="1"/>
  <c r="E1000" i="22" l="1"/>
  <c r="F1000" i="22" s="1"/>
  <c r="D1001" i="22" l="1"/>
  <c r="E1001" i="22" l="1"/>
  <c r="F1001" i="22" s="1"/>
  <c r="D1002" i="22" l="1"/>
  <c r="E1002" i="22" s="1"/>
  <c r="F1002" i="22" s="1"/>
  <c r="D1003" i="22" l="1"/>
  <c r="E1003" i="22" s="1"/>
  <c r="F1003" i="22" s="1"/>
  <c r="D1004" i="22" l="1"/>
  <c r="E1004" i="22" s="1"/>
  <c r="F1004" i="22" s="1"/>
  <c r="D1005" i="22" l="1"/>
  <c r="E1005" i="22" s="1"/>
  <c r="F1005" i="22" s="1"/>
  <c r="D1006" i="22" l="1"/>
  <c r="E1006" i="22" s="1"/>
  <c r="F1006" i="22" s="1"/>
  <c r="D1007" i="22" l="1"/>
  <c r="E1007" i="22" s="1"/>
  <c r="F1007" i="22" s="1"/>
  <c r="D1008" i="22" l="1"/>
  <c r="E1008" i="22" l="1"/>
  <c r="F1008" i="22" s="1"/>
  <c r="D1009" i="22"/>
  <c r="E1009" i="22" s="1"/>
  <c r="F1009" i="22" s="1"/>
  <c r="D1010" i="22" l="1"/>
  <c r="E1010" i="22" s="1"/>
  <c r="F1010" i="22" s="1"/>
  <c r="D1011" i="22" l="1"/>
  <c r="E1011" i="22" s="1"/>
  <c r="F1011" i="22" s="1"/>
  <c r="D1012" i="22" l="1"/>
  <c r="E1012" i="22" s="1"/>
  <c r="F1012" i="22" s="1"/>
  <c r="D1013" i="22" l="1"/>
  <c r="E1013" i="22" s="1"/>
  <c r="F1013" i="22" s="1"/>
  <c r="D1014" i="22" l="1"/>
  <c r="E1014" i="22" s="1"/>
  <c r="F1014" i="22" s="1"/>
  <c r="D1015" i="22" l="1"/>
  <c r="E1015" i="22" s="1"/>
  <c r="F1015" i="22" s="1"/>
  <c r="D1016" i="22" l="1"/>
  <c r="E1016" i="22" s="1"/>
  <c r="F1016" i="22" s="1"/>
  <c r="D1017" i="22" l="1"/>
  <c r="E1017" i="22" s="1"/>
  <c r="F1017" i="22" s="1"/>
  <c r="D1018" i="22" l="1"/>
  <c r="E1018" i="22" s="1"/>
  <c r="F1018" i="22" s="1"/>
  <c r="D1019" i="22" l="1"/>
  <c r="E1019" i="22" s="1"/>
  <c r="F1019" i="22" s="1"/>
  <c r="O2" i="2"/>
  <c r="O3" i="2" s="1"/>
  <c r="O4" i="2" s="1"/>
  <c r="O5" i="2" s="1"/>
  <c r="O6" i="2" s="1"/>
  <c r="O7" i="2" s="1"/>
  <c r="O8" i="2" s="1"/>
  <c r="O9" i="2" s="1"/>
  <c r="O10" i="2" s="1"/>
  <c r="O11" i="2" s="1"/>
  <c r="O12" i="2" s="1"/>
  <c r="O13" i="2" s="1"/>
  <c r="O14" i="2" s="1"/>
  <c r="O15" i="2" s="1"/>
  <c r="O16" i="2" s="1"/>
  <c r="O17" i="2" s="1"/>
  <c r="O18" i="2" s="1"/>
  <c r="O19" i="2" s="1"/>
  <c r="O20" i="2" s="1"/>
  <c r="O21" i="2" s="1"/>
  <c r="O22" i="2" s="1"/>
  <c r="O23" i="2" s="1"/>
  <c r="O24" i="2" s="1"/>
  <c r="O25" i="2" s="1"/>
  <c r="O26" i="2" s="1"/>
  <c r="O27" i="2" s="1"/>
  <c r="O28" i="2" s="1"/>
  <c r="O29" i="2" s="1"/>
  <c r="O30" i="2" s="1"/>
  <c r="O31" i="2" s="1"/>
  <c r="O32" i="2" s="1"/>
  <c r="O33" i="2" s="1"/>
  <c r="O34" i="2" s="1"/>
  <c r="O35" i="2" s="1"/>
  <c r="O36" i="2" s="1"/>
  <c r="O37" i="2" s="1"/>
  <c r="O38" i="2" s="1"/>
  <c r="O39" i="2" s="1"/>
  <c r="O40" i="2" s="1"/>
  <c r="O41" i="2" s="1"/>
  <c r="O42" i="2" s="1"/>
  <c r="O43" i="2" s="1"/>
  <c r="O44" i="2" s="1"/>
  <c r="O45" i="2" s="1"/>
  <c r="O46" i="2" s="1"/>
  <c r="O47" i="2" s="1"/>
  <c r="O48" i="2" s="1"/>
  <c r="O49" i="2" s="1"/>
  <c r="O50" i="2" s="1"/>
  <c r="O51" i="2" s="1"/>
  <c r="O52" i="2" s="1"/>
  <c r="O53" i="2" s="1"/>
  <c r="O54" i="2" s="1"/>
  <c r="O55" i="2" s="1"/>
  <c r="O56" i="2" s="1"/>
  <c r="O57" i="2" s="1"/>
  <c r="O58" i="2" s="1"/>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D1020" i="22" l="1"/>
  <c r="E1020" i="22" s="1"/>
  <c r="F1020" i="22" l="1"/>
  <c r="D1021" i="22" l="1"/>
  <c r="E1021" i="22" s="1"/>
  <c r="F1021" i="22" l="1"/>
  <c r="D1022" i="22" l="1"/>
  <c r="E1022" i="22" s="1"/>
  <c r="F1022" i="22" l="1"/>
  <c r="D1023" i="22" l="1"/>
  <c r="E1023" i="22" s="1"/>
  <c r="F1023" i="22" s="1"/>
  <c r="D1024" i="22" l="1"/>
  <c r="E1024" i="22" s="1"/>
  <c r="F1024" i="22" s="1"/>
  <c r="D1025" i="22" l="1"/>
  <c r="E1025" i="22" s="1"/>
  <c r="F1025" i="22" s="1"/>
  <c r="D1026" i="22" l="1"/>
  <c r="E1026" i="22" s="1"/>
  <c r="F1026" i="22" s="1"/>
  <c r="D1027" i="22" l="1"/>
  <c r="E1027" i="22" s="1"/>
  <c r="F1027" i="22" s="1"/>
  <c r="D1028" i="22" l="1"/>
  <c r="E1028" i="22" s="1"/>
  <c r="F1028" i="22" s="1"/>
  <c r="D1029" i="22" l="1"/>
  <c r="E1029" i="22" s="1"/>
  <c r="F1029" i="22" s="1"/>
  <c r="D1030" i="22" l="1"/>
  <c r="E1030" i="22" s="1"/>
  <c r="F1030" i="22" s="1"/>
  <c r="D1031" i="22" l="1"/>
  <c r="E1031" i="22" s="1"/>
  <c r="F1031" i="22" s="1"/>
  <c r="D1032" i="22" l="1"/>
  <c r="E1032" i="22" s="1"/>
  <c r="F1032" i="22" s="1"/>
  <c r="D1033" i="22" l="1"/>
  <c r="E1033" i="22" s="1"/>
  <c r="F1033" i="22" s="1"/>
  <c r="D1034" i="22" l="1"/>
  <c r="E1034" i="22" s="1"/>
  <c r="F1034" i="22" s="1"/>
  <c r="D1035" i="22" l="1"/>
  <c r="E1035" i="22" s="1"/>
  <c r="F1035" i="22" s="1"/>
  <c r="D1036" i="22" l="1"/>
  <c r="E1036" i="22" s="1"/>
  <c r="F1036" i="22" s="1"/>
  <c r="D1037" i="22" l="1"/>
  <c r="E1037" i="22" s="1"/>
  <c r="F1037" i="22" s="1"/>
  <c r="D1038" i="22" l="1"/>
  <c r="E1038" i="22" s="1"/>
  <c r="F1038" i="22" s="1"/>
  <c r="D1039" i="22" l="1"/>
  <c r="E1039" i="22" s="1"/>
  <c r="F1039" i="22" s="1"/>
  <c r="D1040" i="22" l="1"/>
  <c r="E1040" i="22" s="1"/>
  <c r="F1040" i="22" s="1"/>
  <c r="D1041" i="22" l="1"/>
  <c r="E1041" i="22" s="1"/>
  <c r="F1041" i="22" s="1"/>
  <c r="D1042" i="22" l="1"/>
  <c r="E1042" i="22" s="1"/>
  <c r="F1042" i="22" s="1"/>
  <c r="D1043" i="22" l="1"/>
  <c r="E1043" i="22" s="1"/>
  <c r="F1043" i="22" s="1"/>
  <c r="D1044" i="22" l="1"/>
  <c r="E1044" i="22" s="1"/>
  <c r="F1044" i="22" s="1"/>
  <c r="D1045" i="22" l="1"/>
  <c r="E1045" i="22" s="1"/>
  <c r="F1045" i="22" s="1"/>
  <c r="D1046" i="22" l="1"/>
  <c r="E1046" i="22" s="1"/>
  <c r="F1046" i="22" s="1"/>
  <c r="D1047" i="22" l="1"/>
  <c r="E1047" i="22" s="1"/>
  <c r="F1047" i="22" s="1"/>
  <c r="D1048" i="22" l="1"/>
  <c r="E1048" i="22" s="1"/>
  <c r="F1048" i="22" s="1"/>
  <c r="D1049" i="22" l="1"/>
  <c r="E1049" i="22" s="1"/>
  <c r="F1049" i="22" s="1"/>
  <c r="D1050" i="22" l="1"/>
  <c r="E1050" i="22" s="1"/>
  <c r="F1050" i="22" s="1"/>
  <c r="D1051" i="22" l="1"/>
  <c r="E1051" i="22" s="1"/>
  <c r="F1051" i="22" s="1"/>
  <c r="D1052" i="22" l="1"/>
  <c r="E1052" i="22" s="1"/>
  <c r="F1052" i="22" s="1"/>
  <c r="D1053" i="22" l="1"/>
  <c r="E1053" i="22" s="1"/>
  <c r="F1053" i="22" s="1"/>
  <c r="D1054" i="22" l="1"/>
  <c r="E1054" i="22" s="1"/>
  <c r="F1054" i="22" s="1"/>
  <c r="D1055" i="22" l="1"/>
  <c r="E1055" i="22" s="1"/>
  <c r="F1055" i="22" s="1"/>
  <c r="D1056" i="22" l="1"/>
  <c r="E1056" i="22" l="1"/>
  <c r="F1056" i="22" l="1"/>
  <c r="D1057" i="22" l="1"/>
  <c r="E1057" i="22" l="1"/>
  <c r="F1057" i="22" l="1"/>
  <c r="D1058" i="22" l="1"/>
  <c r="E1058" i="22" l="1"/>
  <c r="F1058" i="22" l="1"/>
  <c r="D1059" i="22" l="1"/>
  <c r="E1059" i="22" l="1"/>
  <c r="F1059" i="22" l="1"/>
  <c r="D1060" i="22" l="1"/>
  <c r="E1060" i="22" l="1"/>
  <c r="F1060" i="22" l="1"/>
  <c r="D1061" i="22" l="1"/>
  <c r="E1061" i="22" l="1"/>
  <c r="F1061" i="22" l="1"/>
  <c r="D1062" i="22" l="1"/>
  <c r="E1062" i="22" s="1"/>
  <c r="F1062" i="22" s="1"/>
  <c r="D1063" i="22" l="1"/>
  <c r="E1063" i="22" s="1"/>
  <c r="F1063" i="22" s="1"/>
  <c r="D1064" i="22" l="1"/>
  <c r="E1064" i="22" s="1"/>
  <c r="F1064" i="22" s="1"/>
  <c r="D1065" i="22" l="1"/>
  <c r="E1065" i="22" s="1"/>
  <c r="F1065" i="22" s="1"/>
  <c r="D1066" i="22" l="1"/>
  <c r="E1066" i="22" s="1"/>
  <c r="F1066" i="22" s="1"/>
  <c r="D1067" i="22" l="1"/>
  <c r="E1067" i="22" s="1"/>
  <c r="F1067" i="22" s="1"/>
  <c r="D1068" i="22" l="1"/>
  <c r="E1068" i="22" l="1"/>
  <c r="D1069" i="22"/>
  <c r="E1069" i="22" s="1"/>
  <c r="F1069" i="22" s="1"/>
  <c r="F1068" i="22" l="1"/>
  <c r="D1070" i="22"/>
  <c r="E1070" i="22" s="1"/>
  <c r="F1070" i="22" s="1"/>
  <c r="D1071" i="22" l="1"/>
  <c r="E1071" i="22" s="1"/>
  <c r="F1071" i="22" s="1"/>
  <c r="D1072" i="22" l="1"/>
  <c r="E1072" i="22" s="1"/>
  <c r="F1072" i="22" s="1"/>
  <c r="D1073" i="22" l="1"/>
  <c r="E1073" i="22" s="1"/>
  <c r="F1073" i="22" s="1"/>
  <c r="D1074" i="22" l="1"/>
  <c r="E1074" i="22" s="1"/>
  <c r="F1074" i="22" s="1"/>
  <c r="D1075" i="22" l="1"/>
  <c r="E1075" i="22" s="1"/>
  <c r="F1075" i="22" s="1"/>
  <c r="D1076" i="22" l="1"/>
  <c r="E1076" i="22" s="1"/>
  <c r="F1076" i="22" s="1"/>
  <c r="F1077" i="22" l="1"/>
  <c r="D1077" i="22"/>
  <c r="E1077" i="22" s="1"/>
  <c r="D1078" i="22" l="1"/>
  <c r="E1078" i="22" s="1"/>
  <c r="F1078" i="22" s="1"/>
  <c r="D1079" i="22" l="1"/>
  <c r="E1079" i="22" s="1"/>
  <c r="F1079" i="22" s="1"/>
  <c r="D1080" i="22" l="1"/>
  <c r="E1080" i="22" s="1"/>
  <c r="F1080" i="22" s="1"/>
  <c r="D1081" i="22" l="1"/>
  <c r="E1081" i="22" s="1"/>
  <c r="F1081" i="22" s="1"/>
  <c r="D1082" i="22" l="1"/>
  <c r="E1082" i="22" s="1"/>
  <c r="F1082" i="22" s="1"/>
  <c r="D1083" i="22" l="1"/>
  <c r="E1083" i="22" s="1"/>
  <c r="F1083" i="22" s="1"/>
  <c r="D1084" i="22" l="1"/>
  <c r="E1084" i="22" s="1"/>
  <c r="F1084" i="22" s="1"/>
  <c r="D1085" i="22" l="1"/>
  <c r="E1085" i="22" s="1"/>
  <c r="F1085" i="22" s="1"/>
  <c r="D1086" i="22" l="1"/>
  <c r="E1086" i="22" s="1"/>
  <c r="F1086" i="22" s="1"/>
  <c r="D1087" i="22" l="1"/>
  <c r="E1087" i="22" s="1"/>
  <c r="F1087" i="22" s="1"/>
  <c r="D1088" i="22" l="1"/>
  <c r="E1088" i="22" s="1"/>
  <c r="F1088" i="22" s="1"/>
  <c r="D1089" i="22" l="1"/>
  <c r="E1089" i="22" s="1"/>
  <c r="F1089" i="22" s="1"/>
  <c r="D1090" i="22" l="1"/>
  <c r="E1090" i="22" s="1"/>
  <c r="F1090" i="22" s="1"/>
  <c r="D1091" i="22" l="1"/>
  <c r="E1091" i="22" s="1"/>
  <c r="F1091" i="22" s="1"/>
  <c r="D1092" i="22" l="1"/>
  <c r="E1092" i="22" s="1"/>
  <c r="F1092" i="22" s="1"/>
  <c r="D1093" i="22" l="1"/>
  <c r="E1093" i="22" s="1"/>
  <c r="F1093" i="22" s="1"/>
  <c r="D1094" i="22" l="1"/>
  <c r="E1094" i="22" s="1"/>
  <c r="F1094" i="22" s="1"/>
  <c r="D1095" i="22" l="1"/>
  <c r="E1095" i="22" s="1"/>
  <c r="F1095" i="22" s="1"/>
  <c r="D1096" i="22" l="1"/>
  <c r="E1096" i="22" s="1"/>
  <c r="F1096" i="22" s="1"/>
  <c r="D1097" i="22" l="1"/>
  <c r="E1097" i="22" s="1"/>
  <c r="F1097" i="22" s="1"/>
  <c r="D1098" i="22" l="1"/>
  <c r="E1098" i="22" s="1"/>
  <c r="F1098" i="22" s="1"/>
  <c r="D1099" i="22" l="1"/>
  <c r="E1099" i="22" s="1"/>
  <c r="F1099" i="22" s="1"/>
  <c r="D1100" i="22" l="1"/>
  <c r="E1100" i="22" s="1"/>
  <c r="F1100" i="22" s="1"/>
  <c r="D1101" i="22" l="1"/>
  <c r="E1101" i="22" s="1"/>
  <c r="F1101" i="22" s="1"/>
  <c r="D1102" i="22" l="1"/>
  <c r="E1102" i="22" s="1"/>
  <c r="F1102" i="22" s="1"/>
  <c r="D1103" i="22" l="1"/>
  <c r="E1103" i="22" s="1"/>
  <c r="F1103" i="22" s="1"/>
  <c r="D1104" i="22" l="1"/>
  <c r="E1104" i="22" s="1"/>
  <c r="F1104" i="22" s="1"/>
  <c r="D1105" i="22" l="1"/>
  <c r="E1105" i="22" s="1"/>
  <c r="F1105" i="22" s="1"/>
  <c r="D1106" i="22" l="1"/>
  <c r="E1106" i="22" s="1"/>
  <c r="F1106" i="22" s="1"/>
  <c r="D1107" i="22" l="1"/>
  <c r="E1107" i="22" s="1"/>
  <c r="F1107" i="22" s="1"/>
  <c r="D1108" i="22" l="1"/>
  <c r="E1108" i="22" s="1"/>
  <c r="F1108" i="22" s="1"/>
  <c r="D1109" i="22" l="1"/>
  <c r="E1109" i="22" s="1"/>
  <c r="F1109" i="22" s="1"/>
  <c r="D1110" i="22" l="1"/>
  <c r="E1110" i="22" s="1"/>
  <c r="F1110" i="22" s="1"/>
  <c r="D1111" i="22" l="1"/>
  <c r="E1111" i="22" s="1"/>
  <c r="F1111" i="22" s="1"/>
  <c r="D1112" i="22" l="1"/>
  <c r="E1112" i="22" s="1"/>
  <c r="F1112" i="22" s="1"/>
  <c r="D1113" i="22" l="1"/>
  <c r="E1113" i="22" s="1"/>
  <c r="F1113" i="22" s="1"/>
  <c r="D1114" i="22" l="1"/>
  <c r="E1114" i="22" s="1"/>
  <c r="F1114" i="22" s="1"/>
  <c r="D1115" i="22" l="1"/>
  <c r="E1115" i="22" s="1"/>
  <c r="F1115" i="22" s="1"/>
  <c r="D1116" i="22" l="1"/>
  <c r="E1116" i="22" l="1"/>
  <c r="F1116" i="22" l="1"/>
  <c r="D1117" i="22" l="1"/>
  <c r="E1117" i="22" l="1"/>
  <c r="F1117" i="22" l="1"/>
  <c r="D1118" i="22" l="1"/>
  <c r="E1118" i="22" l="1"/>
  <c r="F1118" i="22" l="1"/>
  <c r="D1119" i="22" l="1"/>
  <c r="E1119" i="22" l="1"/>
  <c r="F1119" i="22" l="1"/>
  <c r="D1120" i="22" l="1"/>
  <c r="E1120" i="22" l="1"/>
  <c r="F1120" i="22" l="1"/>
  <c r="D1121" i="22" l="1"/>
  <c r="E1121" i="22" l="1"/>
  <c r="F1121" i="22" l="1"/>
  <c r="D1122" i="22" l="1"/>
  <c r="E1122" i="22" s="1"/>
  <c r="F1122" i="22" s="1"/>
  <c r="D1123" i="22" l="1"/>
  <c r="E1123" i="22" s="1"/>
  <c r="F1123" i="22" s="1"/>
  <c r="D1124" i="22" l="1"/>
  <c r="E1124" i="22" s="1"/>
  <c r="F1124" i="22" s="1"/>
  <c r="D1125" i="22" l="1"/>
  <c r="E1125" i="22" s="1"/>
  <c r="F1125" i="22" s="1"/>
  <c r="D1126" i="22" l="1"/>
  <c r="E1126" i="22" s="1"/>
  <c r="F1126" i="22" s="1"/>
  <c r="D1127" i="22" l="1"/>
  <c r="E1127" i="22" s="1"/>
  <c r="F1127" i="22" s="1"/>
  <c r="D1128" i="22" l="1"/>
  <c r="E1128" i="22" l="1"/>
  <c r="D1129" i="22"/>
  <c r="E1129" i="22" s="1"/>
  <c r="F1129" i="22" s="1"/>
  <c r="F1128" i="22" l="1"/>
  <c r="D1130" i="22"/>
  <c r="E1130" i="22" s="1"/>
  <c r="F1130" i="22" s="1"/>
  <c r="D1131" i="22" l="1"/>
  <c r="E1131" i="22" s="1"/>
  <c r="F1131" i="22" s="1"/>
  <c r="D1132" i="22" l="1"/>
  <c r="E1132" i="22" s="1"/>
  <c r="F1132" i="22" s="1"/>
  <c r="D1133" i="22" l="1"/>
  <c r="E1133" i="22" s="1"/>
  <c r="F1133" i="22" s="1"/>
  <c r="D1134" i="22" l="1"/>
  <c r="E1134" i="22" s="1"/>
  <c r="F1134" i="22" s="1"/>
  <c r="D1135" i="22" l="1"/>
  <c r="E1135" i="22" s="1"/>
  <c r="F1135" i="22" s="1"/>
  <c r="I25" i="22" l="1"/>
  <c r="K25" i="22"/>
  <c r="D1136" i="22"/>
  <c r="E1136" i="22" s="1"/>
  <c r="F1136" i="22" s="1"/>
  <c r="K26" i="22" l="1"/>
  <c r="I26" i="22"/>
  <c r="D1137" i="22"/>
  <c r="E1137" i="22" s="1"/>
  <c r="F1137" i="22" s="1"/>
  <c r="H27" i="22"/>
  <c r="K27" i="22" s="1"/>
  <c r="D1138" i="22" l="1"/>
  <c r="E1138" i="22" s="1"/>
  <c r="F1138" i="22" s="1"/>
  <c r="I27" i="22"/>
  <c r="H28" i="22"/>
  <c r="K28" i="22" s="1"/>
  <c r="D1139" i="22" l="1"/>
  <c r="E1139" i="22" s="1"/>
  <c r="F1139" i="22" s="1"/>
  <c r="I28" i="22"/>
  <c r="H29" i="22"/>
  <c r="K29" i="22" s="1"/>
  <c r="D1140" i="22" l="1"/>
  <c r="E1140" i="22" s="1"/>
  <c r="F1140" i="22" s="1"/>
  <c r="I29" i="22"/>
  <c r="H30" i="22"/>
  <c r="K30" i="22" s="1"/>
  <c r="D1141" i="22" l="1"/>
  <c r="E1141" i="22" s="1"/>
  <c r="F1141" i="22" s="1"/>
  <c r="H31" i="22"/>
  <c r="K31" i="22" s="1"/>
  <c r="I30" i="22"/>
  <c r="D1142" i="22" l="1"/>
  <c r="E1142" i="22" s="1"/>
  <c r="F1142" i="22" s="1"/>
  <c r="I31" i="22"/>
  <c r="H32" i="22"/>
  <c r="K32" i="22" s="1"/>
  <c r="D1143" i="22" l="1"/>
  <c r="E1143" i="22" s="1"/>
  <c r="F1143" i="22" s="1"/>
  <c r="H33" i="22"/>
  <c r="K33" i="22" s="1"/>
  <c r="I32" i="22"/>
  <c r="D1144" i="22" l="1"/>
  <c r="E1144" i="22" s="1"/>
  <c r="F1144" i="22" s="1"/>
  <c r="H34" i="22"/>
  <c r="K34" i="22" s="1"/>
  <c r="I33" i="22"/>
  <c r="D1145" i="22" l="1"/>
  <c r="E1145" i="22" s="1"/>
  <c r="F1145" i="22" s="1"/>
  <c r="H35" i="22"/>
  <c r="K35" i="22" s="1"/>
  <c r="I34" i="22"/>
  <c r="D1146" i="22" l="1"/>
  <c r="E1146" i="22" s="1"/>
  <c r="F1146" i="22" s="1"/>
  <c r="I35" i="22"/>
  <c r="H36" i="22"/>
  <c r="I24" i="145" l="1"/>
  <c r="W50" i="22"/>
  <c r="K36" i="22"/>
  <c r="D1147" i="22"/>
  <c r="E1147" i="22" s="1"/>
  <c r="F1147" i="22" s="1"/>
  <c r="I36" i="22"/>
  <c r="H37" i="22"/>
  <c r="K37" i="22" s="1"/>
  <c r="I25" i="145" l="1"/>
  <c r="W51" i="22"/>
  <c r="K21" i="146"/>
  <c r="J18" i="146"/>
  <c r="K24" i="42"/>
  <c r="K23" i="42"/>
  <c r="D1148" i="22"/>
  <c r="E1148" i="22" s="1"/>
  <c r="F1148" i="22" s="1"/>
  <c r="I37" i="22"/>
  <c r="H38" i="22"/>
  <c r="K38" i="22" s="1"/>
  <c r="D1149" i="22" l="1"/>
  <c r="E1149" i="22" s="1"/>
  <c r="F1149" i="22" s="1"/>
  <c r="I38" i="22"/>
  <c r="H39" i="22"/>
  <c r="K39" i="22" s="1"/>
  <c r="D1150" i="22" l="1"/>
  <c r="E1150" i="22" s="1"/>
  <c r="F1150" i="22" s="1"/>
  <c r="H40" i="22"/>
  <c r="K40" i="22" s="1"/>
  <c r="I39" i="22"/>
  <c r="D1151" i="22" l="1"/>
  <c r="E1151" i="22" s="1"/>
  <c r="F1151" i="22" s="1"/>
  <c r="H41" i="22"/>
  <c r="K41" i="22" s="1"/>
  <c r="I40" i="22"/>
  <c r="D1152" i="22" l="1"/>
  <c r="E1152" i="22" s="1"/>
  <c r="F1152" i="22" s="1"/>
  <c r="H42" i="22"/>
  <c r="I41" i="22"/>
  <c r="C41" i="166" l="1"/>
  <c r="K42" i="22"/>
  <c r="W46" i="22"/>
  <c r="D1153" i="22"/>
  <c r="E1153" i="22" s="1"/>
  <c r="F1153" i="22" s="1"/>
  <c r="H43" i="22"/>
  <c r="K43" i="22" s="1"/>
  <c r="I42" i="22"/>
  <c r="W47" i="22" s="1"/>
  <c r="D18" i="145" s="1"/>
  <c r="C33" i="166" l="1"/>
  <c r="C35" i="166" s="1"/>
  <c r="C42" i="166" s="1"/>
  <c r="C43" i="166" s="1"/>
  <c r="D17" i="145"/>
  <c r="D1154" i="22"/>
  <c r="E1154" i="22" s="1"/>
  <c r="F1154" i="22" s="1"/>
  <c r="I43" i="22"/>
  <c r="H44" i="22"/>
  <c r="K44" i="22" s="1"/>
  <c r="L20" i="160" l="1"/>
  <c r="D22" i="145"/>
  <c r="K78" i="146" s="1"/>
  <c r="L20" i="145"/>
  <c r="D1155" i="22"/>
  <c r="E1155" i="22" s="1"/>
  <c r="F1155" i="22" s="1"/>
  <c r="I44" i="22"/>
  <c r="H45" i="22"/>
  <c r="K45" i="22" s="1"/>
  <c r="J77" i="146" l="1"/>
  <c r="K79" i="146"/>
  <c r="L16" i="163"/>
  <c r="D21" i="163"/>
  <c r="L16" i="160"/>
  <c r="D21" i="160"/>
  <c r="O32" i="163"/>
  <c r="N35" i="163"/>
  <c r="J69" i="164" s="1"/>
  <c r="K70" i="164" s="1"/>
  <c r="D22" i="160"/>
  <c r="N35" i="145"/>
  <c r="J69" i="146" s="1"/>
  <c r="K70" i="146" s="1"/>
  <c r="O32" i="145"/>
  <c r="L16" i="145"/>
  <c r="D21" i="145"/>
  <c r="L21" i="145"/>
  <c r="D1156" i="22"/>
  <c r="E1156" i="22" s="1"/>
  <c r="F1156" i="22" s="1"/>
  <c r="I45" i="22"/>
  <c r="H46" i="22"/>
  <c r="K46" i="22" s="1"/>
  <c r="G30" i="160" l="1"/>
  <c r="H30" i="160" s="1"/>
  <c r="I30" i="160" s="1"/>
  <c r="G31" i="145"/>
  <c r="G32" i="145" s="1"/>
  <c r="G33" i="145" s="1"/>
  <c r="G31" i="160"/>
  <c r="H31" i="160" s="1"/>
  <c r="L18" i="160"/>
  <c r="L18" i="163"/>
  <c r="G31" i="163"/>
  <c r="O32" i="160"/>
  <c r="J18" i="161" s="1"/>
  <c r="L21" i="160"/>
  <c r="N35" i="160"/>
  <c r="J69" i="161" s="1"/>
  <c r="K70" i="161" s="1"/>
  <c r="L18" i="145"/>
  <c r="D1157" i="22"/>
  <c r="E1157" i="22" s="1"/>
  <c r="F1157" i="22" s="1"/>
  <c r="I46" i="22"/>
  <c r="H47" i="22"/>
  <c r="K47" i="22" s="1"/>
  <c r="G32" i="163" l="1"/>
  <c r="G33" i="163" s="1"/>
  <c r="G34" i="163" s="1"/>
  <c r="G35" i="163" s="1"/>
  <c r="G32" i="160"/>
  <c r="H32" i="160" s="1"/>
  <c r="D1158" i="22"/>
  <c r="E1158" i="22" s="1"/>
  <c r="F1158" i="22" s="1"/>
  <c r="H48" i="22"/>
  <c r="K48" i="22" s="1"/>
  <c r="I47" i="22"/>
  <c r="G36" i="163" l="1"/>
  <c r="G37" i="163" s="1"/>
  <c r="G38" i="163" s="1"/>
  <c r="G33" i="160"/>
  <c r="G34" i="145"/>
  <c r="G35" i="145" s="1"/>
  <c r="G36" i="145" s="1"/>
  <c r="G37" i="145" s="1"/>
  <c r="G38" i="145" s="1"/>
  <c r="D1159" i="22"/>
  <c r="E1159" i="22" s="1"/>
  <c r="F1159" i="22" s="1"/>
  <c r="I48" i="22"/>
  <c r="H49" i="22"/>
  <c r="K49" i="22" s="1"/>
  <c r="G34" i="160" l="1"/>
  <c r="H33" i="160"/>
  <c r="G39" i="163"/>
  <c r="G39" i="145"/>
  <c r="G40" i="145" s="1"/>
  <c r="G41" i="145" s="1"/>
  <c r="D1160" i="22"/>
  <c r="E1160" i="22" s="1"/>
  <c r="F1160" i="22" s="1"/>
  <c r="H50" i="22"/>
  <c r="K50" i="22" s="1"/>
  <c r="I49" i="22"/>
  <c r="G35" i="160" l="1"/>
  <c r="H34" i="160"/>
  <c r="G40" i="163"/>
  <c r="G41" i="163" s="1"/>
  <c r="G42" i="163" s="1"/>
  <c r="G43" i="163" s="1"/>
  <c r="G44" i="163" s="1"/>
  <c r="G45" i="163" s="1"/>
  <c r="G46" i="163" s="1"/>
  <c r="G47" i="163" s="1"/>
  <c r="G48" i="163" s="1"/>
  <c r="H48" i="163" s="1"/>
  <c r="G42" i="145"/>
  <c r="G43" i="145" s="1"/>
  <c r="G44" i="145" s="1"/>
  <c r="G45" i="145" s="1"/>
  <c r="G46" i="145" s="1"/>
  <c r="G47" i="145" s="1"/>
  <c r="G48" i="145" s="1"/>
  <c r="H48" i="145" s="1"/>
  <c r="I48" i="145" s="1"/>
  <c r="D1161" i="22"/>
  <c r="E1161" i="22" s="1"/>
  <c r="F1161" i="22" s="1"/>
  <c r="I50" i="22"/>
  <c r="H51" i="22"/>
  <c r="K51" i="22" s="1"/>
  <c r="H35" i="160" l="1"/>
  <c r="G36" i="160"/>
  <c r="G49" i="163"/>
  <c r="G49" i="145"/>
  <c r="H49" i="145" s="1"/>
  <c r="I49" i="145" s="1"/>
  <c r="D1162" i="22"/>
  <c r="E1162" i="22" s="1"/>
  <c r="F1162" i="22" s="1"/>
  <c r="I51" i="22"/>
  <c r="H52" i="22"/>
  <c r="K52" i="22" s="1"/>
  <c r="H36" i="160" l="1"/>
  <c r="G37" i="160"/>
  <c r="H49" i="163"/>
  <c r="G50" i="163"/>
  <c r="G51" i="163" s="1"/>
  <c r="G50" i="145"/>
  <c r="G51" i="145" s="1"/>
  <c r="D1163" i="22"/>
  <c r="E1163" i="22" s="1"/>
  <c r="F1163" i="22" s="1"/>
  <c r="I52" i="22"/>
  <c r="H53" i="22"/>
  <c r="K53" i="22" s="1"/>
  <c r="H37" i="160" l="1"/>
  <c r="G38" i="160"/>
  <c r="G52" i="163"/>
  <c r="H50" i="163"/>
  <c r="H50" i="145"/>
  <c r="I50" i="145" s="1"/>
  <c r="G52" i="145"/>
  <c r="D1164" i="22"/>
  <c r="E1164" i="22" s="1"/>
  <c r="F1164" i="22" s="1"/>
  <c r="I53" i="22"/>
  <c r="H54" i="22"/>
  <c r="K54" i="22" s="1"/>
  <c r="H38" i="160" l="1"/>
  <c r="G39" i="160"/>
  <c r="G53" i="163"/>
  <c r="H51" i="163"/>
  <c r="G53" i="145"/>
  <c r="H51" i="145"/>
  <c r="I51" i="145" s="1"/>
  <c r="D1165" i="22"/>
  <c r="E1165" i="22" s="1"/>
  <c r="F1165" i="22" s="1"/>
  <c r="I54" i="22"/>
  <c r="H55" i="22"/>
  <c r="K55" i="22" s="1"/>
  <c r="H39" i="160" l="1"/>
  <c r="G40" i="160"/>
  <c r="G54" i="163"/>
  <c r="H52" i="163"/>
  <c r="G54" i="145"/>
  <c r="H52" i="145"/>
  <c r="I52" i="145" s="1"/>
  <c r="D1166" i="22"/>
  <c r="E1166" i="22" s="1"/>
  <c r="F1166" i="22" s="1"/>
  <c r="H56" i="22"/>
  <c r="K56" i="22" s="1"/>
  <c r="I55" i="22"/>
  <c r="G41" i="160" l="1"/>
  <c r="H40" i="160"/>
  <c r="G55" i="163"/>
  <c r="H53" i="163"/>
  <c r="H53" i="145"/>
  <c r="I53" i="145" s="1"/>
  <c r="G55" i="145"/>
  <c r="D1167" i="22"/>
  <c r="E1167" i="22" s="1"/>
  <c r="F1167" i="22" s="1"/>
  <c r="H57" i="22"/>
  <c r="K57" i="22" s="1"/>
  <c r="I56" i="22"/>
  <c r="G42" i="160" l="1"/>
  <c r="H41" i="160"/>
  <c r="H54" i="145"/>
  <c r="I54" i="145" s="1"/>
  <c r="G56" i="163"/>
  <c r="H54" i="163"/>
  <c r="G56" i="145"/>
  <c r="D1168" i="22"/>
  <c r="E1168" i="22" s="1"/>
  <c r="F1168" i="22" s="1"/>
  <c r="H58" i="22"/>
  <c r="K58" i="22" s="1"/>
  <c r="I57" i="22"/>
  <c r="H55" i="145" l="1"/>
  <c r="I55" i="145" s="1"/>
  <c r="G43" i="160"/>
  <c r="H42" i="160"/>
  <c r="G57" i="163"/>
  <c r="H55" i="163"/>
  <c r="G57" i="145"/>
  <c r="D1169" i="22"/>
  <c r="E1169" i="22" s="1"/>
  <c r="F1169" i="22" s="1"/>
  <c r="I58" i="22"/>
  <c r="H59" i="22"/>
  <c r="K59" i="22" s="1"/>
  <c r="H56" i="145" l="1"/>
  <c r="I56" i="145" s="1"/>
  <c r="G44" i="160"/>
  <c r="H43" i="160"/>
  <c r="G58" i="163"/>
  <c r="H56" i="163"/>
  <c r="G58" i="145"/>
  <c r="H57" i="145"/>
  <c r="I57" i="145" s="1"/>
  <c r="D1170" i="22"/>
  <c r="E1170" i="22" s="1"/>
  <c r="F1170" i="22" s="1"/>
  <c r="I59" i="22"/>
  <c r="H60" i="22"/>
  <c r="K60" i="22" s="1"/>
  <c r="G45" i="160" l="1"/>
  <c r="H44" i="160"/>
  <c r="I44" i="160" s="1"/>
  <c r="H57" i="163"/>
  <c r="H58" i="163"/>
  <c r="G59" i="163"/>
  <c r="H58" i="145"/>
  <c r="I58" i="145" s="1"/>
  <c r="G59" i="145"/>
  <c r="D1171" i="22"/>
  <c r="E1171" i="22" s="1"/>
  <c r="F1171" i="22" s="1"/>
  <c r="H61" i="22"/>
  <c r="K61" i="22" s="1"/>
  <c r="I60" i="22"/>
  <c r="G46" i="160" l="1"/>
  <c r="H45" i="160"/>
  <c r="I45" i="160" s="1"/>
  <c r="H59" i="163"/>
  <c r="G60" i="163"/>
  <c r="H59" i="145"/>
  <c r="I59" i="145" s="1"/>
  <c r="G60" i="145"/>
  <c r="D1172" i="22"/>
  <c r="E1172" i="22" s="1"/>
  <c r="F1172" i="22" s="1"/>
  <c r="I61" i="22"/>
  <c r="H62" i="22"/>
  <c r="K62" i="22" s="1"/>
  <c r="G47" i="160" l="1"/>
  <c r="H46" i="160"/>
  <c r="I46" i="160" s="1"/>
  <c r="H60" i="163"/>
  <c r="G61" i="163"/>
  <c r="G61" i="145"/>
  <c r="H60" i="145"/>
  <c r="I60" i="145" s="1"/>
  <c r="D1173" i="22"/>
  <c r="E1173" i="22" s="1"/>
  <c r="F1173" i="22" s="1"/>
  <c r="I62" i="22"/>
  <c r="H63" i="22"/>
  <c r="K63" i="22" s="1"/>
  <c r="G48" i="160" l="1"/>
  <c r="H47" i="160"/>
  <c r="I47" i="160" s="1"/>
  <c r="H61" i="163"/>
  <c r="G62" i="163"/>
  <c r="G62" i="145"/>
  <c r="H61" i="145"/>
  <c r="I61" i="145" s="1"/>
  <c r="D1174" i="22"/>
  <c r="E1174" i="22" s="1"/>
  <c r="F1174" i="22" s="1"/>
  <c r="H64" i="22"/>
  <c r="K64" i="22" s="1"/>
  <c r="I63" i="22"/>
  <c r="H48" i="160" l="1"/>
  <c r="I48" i="160" s="1"/>
  <c r="G49" i="160"/>
  <c r="H62" i="163"/>
  <c r="G63" i="163"/>
  <c r="H62" i="145"/>
  <c r="I62" i="145" s="1"/>
  <c r="G63" i="145"/>
  <c r="D1175" i="22"/>
  <c r="E1175" i="22" s="1"/>
  <c r="F1175" i="22" s="1"/>
  <c r="H65" i="22"/>
  <c r="I64" i="22"/>
  <c r="K65" i="22" l="1"/>
  <c r="H66" i="22"/>
  <c r="I66" i="22" s="1"/>
  <c r="H49" i="160"/>
  <c r="I49" i="160" s="1"/>
  <c r="G50" i="160"/>
  <c r="G51" i="160" s="1"/>
  <c r="H63" i="163"/>
  <c r="G64" i="163"/>
  <c r="G64" i="145"/>
  <c r="H63" i="145"/>
  <c r="I63" i="145" s="1"/>
  <c r="D1176" i="22"/>
  <c r="I65" i="22"/>
  <c r="K66" i="22" l="1"/>
  <c r="G52" i="160"/>
  <c r="G53" i="160" s="1"/>
  <c r="H50" i="160"/>
  <c r="I50" i="160" s="1"/>
  <c r="H64" i="163"/>
  <c r="G65" i="163"/>
  <c r="H64" i="145"/>
  <c r="I64" i="145" s="1"/>
  <c r="G65" i="145"/>
  <c r="E1176" i="22"/>
  <c r="H67" i="22"/>
  <c r="K67" i="22" s="1"/>
  <c r="G54" i="160" l="1"/>
  <c r="H51" i="160"/>
  <c r="I51" i="160" s="1"/>
  <c r="H65" i="163"/>
  <c r="G66" i="163"/>
  <c r="G66" i="145"/>
  <c r="H65" i="145"/>
  <c r="I65" i="145" s="1"/>
  <c r="F1176" i="22"/>
  <c r="H68" i="22"/>
  <c r="K68" i="22" s="1"/>
  <c r="I67" i="22"/>
  <c r="H52" i="160" l="1"/>
  <c r="I52" i="160" s="1"/>
  <c r="G55" i="160"/>
  <c r="H66" i="163"/>
  <c r="G67" i="163"/>
  <c r="H66" i="145"/>
  <c r="I66" i="145" s="1"/>
  <c r="G67" i="145"/>
  <c r="D1177" i="22"/>
  <c r="H69" i="22"/>
  <c r="K69" i="22" s="1"/>
  <c r="I68" i="22"/>
  <c r="G56" i="160" l="1"/>
  <c r="H53" i="160"/>
  <c r="I53" i="160" s="1"/>
  <c r="H67" i="163"/>
  <c r="G68" i="163"/>
  <c r="G68" i="145"/>
  <c r="G69" i="145" s="1"/>
  <c r="G70" i="145" s="1"/>
  <c r="H67" i="145"/>
  <c r="I67" i="145" s="1"/>
  <c r="E1177" i="22"/>
  <c r="I69" i="22"/>
  <c r="H70" i="22"/>
  <c r="K70" i="22" s="1"/>
  <c r="H54" i="160" l="1"/>
  <c r="I54" i="160" s="1"/>
  <c r="G57" i="160"/>
  <c r="G58" i="160" s="1"/>
  <c r="H68" i="163"/>
  <c r="G69" i="163"/>
  <c r="H68" i="145"/>
  <c r="I68" i="145" s="1"/>
  <c r="G71" i="145"/>
  <c r="F1177" i="22"/>
  <c r="I70" i="22"/>
  <c r="H71" i="22"/>
  <c r="K71" i="22" s="1"/>
  <c r="G59" i="160" l="1"/>
  <c r="H55" i="160"/>
  <c r="I55" i="160" s="1"/>
  <c r="H69" i="163"/>
  <c r="G70" i="163"/>
  <c r="H69" i="145"/>
  <c r="I69" i="145" s="1"/>
  <c r="G72" i="145"/>
  <c r="D1178" i="22"/>
  <c r="I71" i="22"/>
  <c r="H72" i="22"/>
  <c r="K72" i="22" s="1"/>
  <c r="G60" i="160" l="1"/>
  <c r="H56" i="160"/>
  <c r="I56" i="160" s="1"/>
  <c r="H70" i="163"/>
  <c r="G71" i="163"/>
  <c r="H70" i="145"/>
  <c r="I70" i="145" s="1"/>
  <c r="G73" i="145"/>
  <c r="E1178" i="22"/>
  <c r="H73" i="22"/>
  <c r="K73" i="22" s="1"/>
  <c r="I72" i="22"/>
  <c r="H57" i="160" l="1"/>
  <c r="I57" i="160" s="1"/>
  <c r="G61" i="160"/>
  <c r="H71" i="163"/>
  <c r="G72" i="163"/>
  <c r="H71" i="145"/>
  <c r="I71" i="145" s="1"/>
  <c r="G74" i="145"/>
  <c r="F1178" i="22"/>
  <c r="I73" i="22"/>
  <c r="H74" i="22"/>
  <c r="K74" i="22" s="1"/>
  <c r="G62" i="160" l="1"/>
  <c r="H58" i="160"/>
  <c r="I58" i="160" s="1"/>
  <c r="H72" i="163"/>
  <c r="G73" i="163"/>
  <c r="H72" i="145"/>
  <c r="I72" i="145" s="1"/>
  <c r="G75" i="145"/>
  <c r="D1179" i="22"/>
  <c r="H75" i="22"/>
  <c r="K75" i="22" s="1"/>
  <c r="I74" i="22"/>
  <c r="H59" i="160" l="1"/>
  <c r="I59" i="160" s="1"/>
  <c r="G63" i="160"/>
  <c r="H73" i="163"/>
  <c r="G74" i="163"/>
  <c r="H73" i="145"/>
  <c r="I73" i="145" s="1"/>
  <c r="G76" i="145"/>
  <c r="E1179" i="22"/>
  <c r="H76" i="22"/>
  <c r="K76" i="22" s="1"/>
  <c r="I75" i="22"/>
  <c r="G64" i="160" l="1"/>
  <c r="G65" i="160" s="1"/>
  <c r="H60" i="160"/>
  <c r="I60" i="160" s="1"/>
  <c r="H74" i="163"/>
  <c r="G75" i="163"/>
  <c r="H74" i="145"/>
  <c r="I74" i="145" s="1"/>
  <c r="G77" i="145"/>
  <c r="F1179" i="22"/>
  <c r="H77" i="22"/>
  <c r="K77" i="22" s="1"/>
  <c r="I76" i="22"/>
  <c r="H61" i="160" l="1"/>
  <c r="I61" i="160" s="1"/>
  <c r="G66" i="160"/>
  <c r="G67" i="160" s="1"/>
  <c r="H75" i="163"/>
  <c r="G76" i="163"/>
  <c r="H75" i="145"/>
  <c r="I75" i="145" s="1"/>
  <c r="G78" i="145"/>
  <c r="D1180" i="22"/>
  <c r="H78" i="22"/>
  <c r="K78" i="22" s="1"/>
  <c r="I77" i="22"/>
  <c r="G68" i="160" l="1"/>
  <c r="G69" i="160" s="1"/>
  <c r="G70" i="160" s="1"/>
  <c r="H62" i="160"/>
  <c r="I62" i="160" s="1"/>
  <c r="H76" i="163"/>
  <c r="G77" i="163"/>
  <c r="H76" i="145"/>
  <c r="I76" i="145" s="1"/>
  <c r="G79" i="145"/>
  <c r="G80" i="145" s="1"/>
  <c r="G81" i="145" s="1"/>
  <c r="E1180" i="22"/>
  <c r="I78" i="22"/>
  <c r="H79" i="22"/>
  <c r="K79" i="22" s="1"/>
  <c r="H63" i="160" l="1"/>
  <c r="I63" i="160" s="1"/>
  <c r="G71" i="160"/>
  <c r="G72" i="160" s="1"/>
  <c r="H77" i="163"/>
  <c r="G78" i="163"/>
  <c r="H77" i="145"/>
  <c r="I77" i="145" s="1"/>
  <c r="G82" i="145"/>
  <c r="F1180" i="22"/>
  <c r="I79" i="22"/>
  <c r="H80" i="22"/>
  <c r="K80" i="22" s="1"/>
  <c r="G73" i="160" l="1"/>
  <c r="G74" i="160" s="1"/>
  <c r="H64" i="160"/>
  <c r="I64" i="160" s="1"/>
  <c r="H78" i="163"/>
  <c r="G79" i="163"/>
  <c r="H78" i="145"/>
  <c r="I78" i="145" s="1"/>
  <c r="G83" i="145"/>
  <c r="D1181" i="22"/>
  <c r="H81" i="22"/>
  <c r="K81" i="22" s="1"/>
  <c r="I80" i="22"/>
  <c r="H65" i="160" l="1"/>
  <c r="I65" i="160" s="1"/>
  <c r="G75" i="160"/>
  <c r="G76" i="160" s="1"/>
  <c r="H79" i="163"/>
  <c r="G80" i="163"/>
  <c r="H79" i="145"/>
  <c r="I79" i="145" s="1"/>
  <c r="G84" i="145"/>
  <c r="E1181" i="22"/>
  <c r="I81" i="22"/>
  <c r="H82" i="22"/>
  <c r="K82" i="22" s="1"/>
  <c r="H66" i="160" l="1"/>
  <c r="I66" i="160" s="1"/>
  <c r="H80" i="163"/>
  <c r="G81" i="163"/>
  <c r="G77" i="160"/>
  <c r="H80" i="145"/>
  <c r="I80" i="145" s="1"/>
  <c r="G85" i="145"/>
  <c r="F1181" i="22"/>
  <c r="H83" i="22"/>
  <c r="K83" i="22" s="1"/>
  <c r="I82" i="22"/>
  <c r="H67" i="160" l="1"/>
  <c r="I67" i="160" s="1"/>
  <c r="G78" i="160"/>
  <c r="H81" i="163"/>
  <c r="G82" i="163"/>
  <c r="H81" i="145"/>
  <c r="I81" i="145" s="1"/>
  <c r="G86" i="145"/>
  <c r="D1182" i="22"/>
  <c r="E1182" i="22" s="1"/>
  <c r="F1182" i="22" s="1"/>
  <c r="H84" i="22"/>
  <c r="K84" i="22" s="1"/>
  <c r="I83" i="22"/>
  <c r="H68" i="160" l="1"/>
  <c r="I68" i="160" s="1"/>
  <c r="H82" i="163"/>
  <c r="G83" i="163"/>
  <c r="G79" i="160"/>
  <c r="H82" i="145"/>
  <c r="I82" i="145" s="1"/>
  <c r="G87" i="145"/>
  <c r="D1183" i="22"/>
  <c r="E1183" i="22" s="1"/>
  <c r="F1183" i="22" s="1"/>
  <c r="I84" i="22"/>
  <c r="H85" i="22"/>
  <c r="K85" i="22" s="1"/>
  <c r="H69" i="160" l="1"/>
  <c r="I69" i="160" s="1"/>
  <c r="G80" i="160"/>
  <c r="H83" i="163"/>
  <c r="G84" i="163"/>
  <c r="H83" i="145"/>
  <c r="I83" i="145" s="1"/>
  <c r="G88" i="145"/>
  <c r="D1184" i="22"/>
  <c r="E1184" i="22" s="1"/>
  <c r="F1184" i="22" s="1"/>
  <c r="I85" i="22"/>
  <c r="H86" i="22"/>
  <c r="K86" i="22" s="1"/>
  <c r="H70" i="160" l="1"/>
  <c r="I70" i="160" s="1"/>
  <c r="G81" i="160"/>
  <c r="H84" i="163"/>
  <c r="G85" i="163"/>
  <c r="H84" i="145"/>
  <c r="I84" i="145" s="1"/>
  <c r="G89" i="145"/>
  <c r="D1185" i="22"/>
  <c r="E1185" i="22" s="1"/>
  <c r="F1185" i="22" s="1"/>
  <c r="I86" i="22"/>
  <c r="H87" i="22"/>
  <c r="K87" i="22" s="1"/>
  <c r="H71" i="160" l="1"/>
  <c r="I71" i="160" s="1"/>
  <c r="H85" i="163"/>
  <c r="G86" i="163"/>
  <c r="G82" i="160"/>
  <c r="H85" i="145"/>
  <c r="I85" i="145" s="1"/>
  <c r="G90" i="145"/>
  <c r="D1186" i="22"/>
  <c r="E1186" i="22" s="1"/>
  <c r="F1186" i="22" s="1"/>
  <c r="I87" i="22"/>
  <c r="H88" i="22"/>
  <c r="K88" i="22" s="1"/>
  <c r="H72" i="160" l="1"/>
  <c r="I72" i="160" s="1"/>
  <c r="H86" i="163"/>
  <c r="G87" i="163"/>
  <c r="G83" i="160"/>
  <c r="H86" i="145"/>
  <c r="I86" i="145" s="1"/>
  <c r="G91" i="145"/>
  <c r="D1187" i="22"/>
  <c r="E1187" i="22" s="1"/>
  <c r="F1187" i="22" s="1"/>
  <c r="H89" i="22"/>
  <c r="K89" i="22" s="1"/>
  <c r="I88" i="22"/>
  <c r="H73" i="160" l="1"/>
  <c r="I73" i="160" s="1"/>
  <c r="G84" i="160"/>
  <c r="H87" i="163"/>
  <c r="G88" i="163"/>
  <c r="H87" i="145"/>
  <c r="I87" i="145" s="1"/>
  <c r="G92" i="145"/>
  <c r="D1188" i="22"/>
  <c r="I89" i="22"/>
  <c r="H90" i="22"/>
  <c r="K90" i="22" s="1"/>
  <c r="H74" i="160" l="1"/>
  <c r="I74" i="160" s="1"/>
  <c r="H88" i="163"/>
  <c r="G89" i="163"/>
  <c r="G85" i="160"/>
  <c r="H88" i="145"/>
  <c r="I88" i="145" s="1"/>
  <c r="G93" i="145"/>
  <c r="E1188" i="22"/>
  <c r="D1189" i="22"/>
  <c r="E1189" i="22" s="1"/>
  <c r="F1189" i="22" s="1"/>
  <c r="H91" i="22"/>
  <c r="K91" i="22" s="1"/>
  <c r="I90" i="22"/>
  <c r="H75" i="160" l="1"/>
  <c r="I75" i="160" s="1"/>
  <c r="H89" i="163"/>
  <c r="G90" i="163"/>
  <c r="G86" i="160"/>
  <c r="H89" i="145"/>
  <c r="I89" i="145" s="1"/>
  <c r="G94" i="145"/>
  <c r="F1188" i="22"/>
  <c r="D1190" i="22"/>
  <c r="E1190" i="22" s="1"/>
  <c r="F1190" i="22" s="1"/>
  <c r="H92" i="22"/>
  <c r="K92" i="22" s="1"/>
  <c r="I91" i="22"/>
  <c r="H76" i="160" l="1"/>
  <c r="I76" i="160" s="1"/>
  <c r="G87" i="160"/>
  <c r="H90" i="163"/>
  <c r="G91" i="163"/>
  <c r="H90" i="145"/>
  <c r="I90" i="145" s="1"/>
  <c r="G95" i="145"/>
  <c r="D1191" i="22"/>
  <c r="E1191" i="22" s="1"/>
  <c r="F1191" i="22" s="1"/>
  <c r="I92" i="22"/>
  <c r="H93" i="22"/>
  <c r="K93" i="22" s="1"/>
  <c r="H77" i="160" l="1"/>
  <c r="I77" i="160" s="1"/>
  <c r="H91" i="163"/>
  <c r="G92" i="163"/>
  <c r="G88" i="160"/>
  <c r="H91" i="145"/>
  <c r="I91" i="145" s="1"/>
  <c r="G96" i="145"/>
  <c r="D1192" i="22"/>
  <c r="E1192" i="22" s="1"/>
  <c r="F1192" i="22" s="1"/>
  <c r="H94" i="22"/>
  <c r="K94" i="22" s="1"/>
  <c r="I93" i="22"/>
  <c r="H78" i="160" l="1"/>
  <c r="H92" i="163"/>
  <c r="G93" i="163"/>
  <c r="G89" i="160"/>
  <c r="H92" i="145"/>
  <c r="I92" i="145" s="1"/>
  <c r="G97" i="145"/>
  <c r="D1193" i="22"/>
  <c r="E1193" i="22" s="1"/>
  <c r="F1193" i="22" s="1"/>
  <c r="I94" i="22"/>
  <c r="H95" i="22"/>
  <c r="K95" i="22" s="1"/>
  <c r="I78" i="160" l="1"/>
  <c r="H79" i="160"/>
  <c r="I79" i="160" s="1"/>
  <c r="G90" i="160"/>
  <c r="H93" i="163"/>
  <c r="G94" i="163"/>
  <c r="H93" i="145"/>
  <c r="I93" i="145" s="1"/>
  <c r="G98" i="145"/>
  <c r="D1194" i="22"/>
  <c r="E1194" i="22" s="1"/>
  <c r="F1194" i="22" s="1"/>
  <c r="H96" i="22"/>
  <c r="K96" i="22" s="1"/>
  <c r="I95" i="22"/>
  <c r="H80" i="160" l="1"/>
  <c r="G91" i="160"/>
  <c r="H94" i="163"/>
  <c r="G95" i="163"/>
  <c r="H94" i="145"/>
  <c r="I94" i="145" s="1"/>
  <c r="G99" i="145"/>
  <c r="D1195" i="22"/>
  <c r="E1195" i="22" s="1"/>
  <c r="F1195" i="22" s="1"/>
  <c r="I96" i="22"/>
  <c r="H97" i="22"/>
  <c r="K97" i="22" s="1"/>
  <c r="H81" i="160" l="1"/>
  <c r="H95" i="163"/>
  <c r="G96" i="163"/>
  <c r="G92" i="160"/>
  <c r="H95" i="145"/>
  <c r="I95" i="145" s="1"/>
  <c r="G100" i="145"/>
  <c r="D1196" i="22"/>
  <c r="E1196" i="22" s="1"/>
  <c r="F1196" i="22" s="1"/>
  <c r="I97" i="22"/>
  <c r="H98" i="22"/>
  <c r="K98" i="22" s="1"/>
  <c r="H82" i="160" l="1"/>
  <c r="G93" i="160"/>
  <c r="H96" i="163"/>
  <c r="G97" i="163"/>
  <c r="H96" i="145"/>
  <c r="G101" i="145"/>
  <c r="D1197" i="22"/>
  <c r="E1197" i="22" s="1"/>
  <c r="F1197" i="22" s="1"/>
  <c r="I98" i="22"/>
  <c r="H99" i="22"/>
  <c r="K99" i="22" s="1"/>
  <c r="H83" i="160" l="1"/>
  <c r="H97" i="163"/>
  <c r="G98" i="163"/>
  <c r="G94" i="160"/>
  <c r="H97" i="145"/>
  <c r="G102" i="145"/>
  <c r="D1198" i="22"/>
  <c r="E1198" i="22" s="1"/>
  <c r="F1198" i="22" s="1"/>
  <c r="I99" i="22"/>
  <c r="H100" i="22"/>
  <c r="K100" i="22" s="1"/>
  <c r="H84" i="160" l="1"/>
  <c r="H98" i="163"/>
  <c r="G99" i="163"/>
  <c r="G95" i="160"/>
  <c r="G103" i="145"/>
  <c r="H98" i="145"/>
  <c r="D1199" i="22"/>
  <c r="E1199" i="22" s="1"/>
  <c r="F1199" i="22" s="1"/>
  <c r="I100" i="22"/>
  <c r="H101" i="22"/>
  <c r="K101" i="22" s="1"/>
  <c r="H85" i="160" l="1"/>
  <c r="G96" i="160"/>
  <c r="H99" i="163"/>
  <c r="G100" i="163"/>
  <c r="G104" i="145"/>
  <c r="H99" i="145"/>
  <c r="D1200" i="22"/>
  <c r="E1200" i="22" s="1"/>
  <c r="F1200" i="22" s="1"/>
  <c r="I101" i="22"/>
  <c r="H102" i="22"/>
  <c r="K102" i="22" s="1"/>
  <c r="H86" i="160" l="1"/>
  <c r="G97" i="160"/>
  <c r="H100" i="163"/>
  <c r="G101" i="163"/>
  <c r="G105" i="145"/>
  <c r="H100" i="145"/>
  <c r="D1201" i="22"/>
  <c r="E1201" i="22" s="1"/>
  <c r="F1201" i="22" s="1"/>
  <c r="I102" i="22"/>
  <c r="H103" i="22"/>
  <c r="K103" i="22" s="1"/>
  <c r="H87" i="160" l="1"/>
  <c r="H101" i="163"/>
  <c r="G102" i="163"/>
  <c r="G98" i="160"/>
  <c r="G106" i="145"/>
  <c r="H101" i="145"/>
  <c r="D1202" i="22"/>
  <c r="E1202" i="22" s="1"/>
  <c r="F1202" i="22" s="1"/>
  <c r="I103" i="22"/>
  <c r="H104" i="22"/>
  <c r="K104" i="22" s="1"/>
  <c r="H88" i="160" l="1"/>
  <c r="G99" i="160"/>
  <c r="H102" i="163"/>
  <c r="G103" i="163"/>
  <c r="N32" i="163"/>
  <c r="G107" i="145"/>
  <c r="H102" i="145"/>
  <c r="D1203" i="22"/>
  <c r="E1203" i="22" s="1"/>
  <c r="F1203" i="22" s="1"/>
  <c r="I104" i="22"/>
  <c r="H105" i="22"/>
  <c r="K105" i="22" s="1"/>
  <c r="H89" i="160" l="1"/>
  <c r="G100" i="160"/>
  <c r="H103" i="163"/>
  <c r="G104" i="163"/>
  <c r="G108" i="145"/>
  <c r="H103" i="145"/>
  <c r="D1204" i="22"/>
  <c r="E1204" i="22" s="1"/>
  <c r="F1204" i="22" s="1"/>
  <c r="I105" i="22"/>
  <c r="H106" i="22"/>
  <c r="K106" i="22" s="1"/>
  <c r="H90" i="160" l="1"/>
  <c r="G101" i="160"/>
  <c r="H104" i="163"/>
  <c r="G105" i="163"/>
  <c r="G106" i="163" s="1"/>
  <c r="G107" i="163" s="1"/>
  <c r="G108" i="163" s="1"/>
  <c r="G109" i="163" s="1"/>
  <c r="G110" i="163" s="1"/>
  <c r="G111" i="163" s="1"/>
  <c r="G112" i="163" s="1"/>
  <c r="G113" i="163" s="1"/>
  <c r="G114" i="163" s="1"/>
  <c r="G115" i="163" s="1"/>
  <c r="G116" i="163" s="1"/>
  <c r="G117" i="163" s="1"/>
  <c r="G118" i="163" s="1"/>
  <c r="G119" i="163" s="1"/>
  <c r="G120" i="163" s="1"/>
  <c r="G121" i="163" s="1"/>
  <c r="G122" i="163" s="1"/>
  <c r="G123" i="163" s="1"/>
  <c r="G124" i="163" s="1"/>
  <c r="G125" i="163" s="1"/>
  <c r="G126" i="163" s="1"/>
  <c r="G127" i="163" s="1"/>
  <c r="G128" i="163" s="1"/>
  <c r="G129" i="163" s="1"/>
  <c r="G130" i="163" s="1"/>
  <c r="G131" i="163" s="1"/>
  <c r="G132" i="163" s="1"/>
  <c r="G133" i="163" s="1"/>
  <c r="G134" i="163" s="1"/>
  <c r="G135" i="163" s="1"/>
  <c r="G136" i="163" s="1"/>
  <c r="G137" i="163" s="1"/>
  <c r="G138" i="163" s="1"/>
  <c r="G139" i="163" s="1"/>
  <c r="G140" i="163" s="1"/>
  <c r="G141" i="163" s="1"/>
  <c r="G142" i="163" s="1"/>
  <c r="G143" i="163" s="1"/>
  <c r="G144" i="163" s="1"/>
  <c r="G145" i="163" s="1"/>
  <c r="G146" i="163" s="1"/>
  <c r="G147" i="163" s="1"/>
  <c r="G148" i="163" s="1"/>
  <c r="G149" i="163" s="1"/>
  <c r="G150" i="163" s="1"/>
  <c r="G151" i="163" s="1"/>
  <c r="G152" i="163" s="1"/>
  <c r="G153" i="163" s="1"/>
  <c r="G154" i="163" s="1"/>
  <c r="G155" i="163" s="1"/>
  <c r="G156" i="163" s="1"/>
  <c r="G157" i="163" s="1"/>
  <c r="G158" i="163" s="1"/>
  <c r="G159" i="163" s="1"/>
  <c r="G160" i="163" s="1"/>
  <c r="G161" i="163" s="1"/>
  <c r="G162" i="163" s="1"/>
  <c r="G163" i="163" s="1"/>
  <c r="G164" i="163" s="1"/>
  <c r="G165" i="163" s="1"/>
  <c r="G166" i="163" s="1"/>
  <c r="G167" i="163" s="1"/>
  <c r="G168" i="163" s="1"/>
  <c r="G169" i="163" s="1"/>
  <c r="G170" i="163" s="1"/>
  <c r="G171" i="163" s="1"/>
  <c r="G172" i="163" s="1"/>
  <c r="G173" i="163" s="1"/>
  <c r="G174" i="163" s="1"/>
  <c r="G175" i="163" s="1"/>
  <c r="G176" i="163" s="1"/>
  <c r="G177" i="163" s="1"/>
  <c r="G178" i="163" s="1"/>
  <c r="G179" i="163" s="1"/>
  <c r="G180" i="163" s="1"/>
  <c r="G181" i="163" s="1"/>
  <c r="G182" i="163" s="1"/>
  <c r="G183" i="163" s="1"/>
  <c r="G184" i="163" s="1"/>
  <c r="G185" i="163" s="1"/>
  <c r="G186" i="163" s="1"/>
  <c r="G187" i="163" s="1"/>
  <c r="G188" i="163" s="1"/>
  <c r="G189" i="163" s="1"/>
  <c r="G190" i="163" s="1"/>
  <c r="G191" i="163" s="1"/>
  <c r="G192" i="163" s="1"/>
  <c r="G193" i="163" s="1"/>
  <c r="G194" i="163" s="1"/>
  <c r="G195" i="163" s="1"/>
  <c r="G196" i="163" s="1"/>
  <c r="G197" i="163" s="1"/>
  <c r="G198" i="163" s="1"/>
  <c r="G199" i="163" s="1"/>
  <c r="G200" i="163" s="1"/>
  <c r="G201" i="163" s="1"/>
  <c r="G202" i="163" s="1"/>
  <c r="G203" i="163" s="1"/>
  <c r="G204" i="163" s="1"/>
  <c r="G205" i="163" s="1"/>
  <c r="G206" i="163" s="1"/>
  <c r="G207" i="163" s="1"/>
  <c r="G208" i="163" s="1"/>
  <c r="G209" i="163" s="1"/>
  <c r="G210" i="163" s="1"/>
  <c r="G211" i="163" s="1"/>
  <c r="G212" i="163" s="1"/>
  <c r="G213" i="163" s="1"/>
  <c r="G214" i="163" s="1"/>
  <c r="G215" i="163" s="1"/>
  <c r="G216" i="163" s="1"/>
  <c r="G217" i="163" s="1"/>
  <c r="G218" i="163" s="1"/>
  <c r="G219" i="163" s="1"/>
  <c r="G220" i="163" s="1"/>
  <c r="G221" i="163" s="1"/>
  <c r="G222" i="163" s="1"/>
  <c r="G223" i="163" s="1"/>
  <c r="G224" i="163" s="1"/>
  <c r="G225" i="163" s="1"/>
  <c r="G226" i="163" s="1"/>
  <c r="G227" i="163" s="1"/>
  <c r="G228" i="163" s="1"/>
  <c r="G229" i="163" s="1"/>
  <c r="G230" i="163" s="1"/>
  <c r="G231" i="163" s="1"/>
  <c r="G232" i="163" s="1"/>
  <c r="G233" i="163" s="1"/>
  <c r="G234" i="163" s="1"/>
  <c r="G235" i="163" s="1"/>
  <c r="G236" i="163" s="1"/>
  <c r="G237" i="163" s="1"/>
  <c r="G238" i="163" s="1"/>
  <c r="G239" i="163" s="1"/>
  <c r="G240" i="163" s="1"/>
  <c r="G241" i="163" s="1"/>
  <c r="G242" i="163" s="1"/>
  <c r="G243" i="163" s="1"/>
  <c r="G244" i="163" s="1"/>
  <c r="G245" i="163" s="1"/>
  <c r="G246" i="163" s="1"/>
  <c r="G247" i="163" s="1"/>
  <c r="G248" i="163" s="1"/>
  <c r="G249" i="163" s="1"/>
  <c r="G250" i="163" s="1"/>
  <c r="G251" i="163" s="1"/>
  <c r="G252" i="163" s="1"/>
  <c r="G253" i="163" s="1"/>
  <c r="G254" i="163" s="1"/>
  <c r="G255" i="163" s="1"/>
  <c r="G256" i="163" s="1"/>
  <c r="G257" i="163" s="1"/>
  <c r="G258" i="163" s="1"/>
  <c r="G259" i="163" s="1"/>
  <c r="G260" i="163" s="1"/>
  <c r="G261" i="163" s="1"/>
  <c r="G262" i="163" s="1"/>
  <c r="G263" i="163" s="1"/>
  <c r="G264" i="163" s="1"/>
  <c r="G265" i="163" s="1"/>
  <c r="G266" i="163" s="1"/>
  <c r="G267" i="163" s="1"/>
  <c r="G268" i="163" s="1"/>
  <c r="G269" i="163" s="1"/>
  <c r="G270" i="163" s="1"/>
  <c r="G271" i="163" s="1"/>
  <c r="G272" i="163" s="1"/>
  <c r="G273" i="163" s="1"/>
  <c r="G274" i="163" s="1"/>
  <c r="G275" i="163" s="1"/>
  <c r="G276" i="163" s="1"/>
  <c r="G277" i="163" s="1"/>
  <c r="G278" i="163" s="1"/>
  <c r="G279" i="163" s="1"/>
  <c r="G280" i="163" s="1"/>
  <c r="G281" i="163" s="1"/>
  <c r="G282" i="163" s="1"/>
  <c r="G283" i="163" s="1"/>
  <c r="G284" i="163" s="1"/>
  <c r="G285" i="163" s="1"/>
  <c r="G286" i="163" s="1"/>
  <c r="G287" i="163" s="1"/>
  <c r="G288" i="163" s="1"/>
  <c r="G289" i="163" s="1"/>
  <c r="G290" i="163" s="1"/>
  <c r="G291" i="163" s="1"/>
  <c r="G292" i="163" s="1"/>
  <c r="G293" i="163" s="1"/>
  <c r="G294" i="163" s="1"/>
  <c r="G295" i="163" s="1"/>
  <c r="G296" i="163" s="1"/>
  <c r="G297" i="163" s="1"/>
  <c r="G298" i="163" s="1"/>
  <c r="G299" i="163" s="1"/>
  <c r="G300" i="163" s="1"/>
  <c r="G301" i="163" s="1"/>
  <c r="G302" i="163" s="1"/>
  <c r="G303" i="163" s="1"/>
  <c r="G304" i="163" s="1"/>
  <c r="G305" i="163" s="1"/>
  <c r="G306" i="163" s="1"/>
  <c r="G307" i="163" s="1"/>
  <c r="G308" i="163" s="1"/>
  <c r="G309" i="163" s="1"/>
  <c r="G310" i="163" s="1"/>
  <c r="G311" i="163" s="1"/>
  <c r="G312" i="163" s="1"/>
  <c r="G313" i="163" s="1"/>
  <c r="G314" i="163" s="1"/>
  <c r="G315" i="163" s="1"/>
  <c r="G316" i="163" s="1"/>
  <c r="G317" i="163" s="1"/>
  <c r="G318" i="163" s="1"/>
  <c r="G319" i="163" s="1"/>
  <c r="G320" i="163" s="1"/>
  <c r="G321" i="163" s="1"/>
  <c r="G322" i="163" s="1"/>
  <c r="G323" i="163" s="1"/>
  <c r="G324" i="163" s="1"/>
  <c r="G325" i="163" s="1"/>
  <c r="G326" i="163" s="1"/>
  <c r="G327" i="163" s="1"/>
  <c r="G328" i="163" s="1"/>
  <c r="G329" i="163" s="1"/>
  <c r="G330" i="163" s="1"/>
  <c r="G331" i="163" s="1"/>
  <c r="G332" i="163" s="1"/>
  <c r="G333" i="163" s="1"/>
  <c r="G334" i="163" s="1"/>
  <c r="G335" i="163" s="1"/>
  <c r="G336" i="163" s="1"/>
  <c r="G337" i="163" s="1"/>
  <c r="G338" i="163" s="1"/>
  <c r="G339" i="163" s="1"/>
  <c r="G340" i="163" s="1"/>
  <c r="G341" i="163" s="1"/>
  <c r="G342" i="163" s="1"/>
  <c r="G343" i="163" s="1"/>
  <c r="G344" i="163" s="1"/>
  <c r="G345" i="163" s="1"/>
  <c r="G346" i="163" s="1"/>
  <c r="G347" i="163" s="1"/>
  <c r="G348" i="163" s="1"/>
  <c r="G349" i="163" s="1"/>
  <c r="G350" i="163" s="1"/>
  <c r="G351" i="163" s="1"/>
  <c r="G352" i="163" s="1"/>
  <c r="G353" i="163" s="1"/>
  <c r="G354" i="163" s="1"/>
  <c r="G355" i="163" s="1"/>
  <c r="G356" i="163" s="1"/>
  <c r="G357" i="163" s="1"/>
  <c r="G358" i="163" s="1"/>
  <c r="G359" i="163" s="1"/>
  <c r="G360" i="163" s="1"/>
  <c r="G361" i="163" s="1"/>
  <c r="G362" i="163" s="1"/>
  <c r="G363" i="163" s="1"/>
  <c r="G364" i="163" s="1"/>
  <c r="G365" i="163" s="1"/>
  <c r="G366" i="163" s="1"/>
  <c r="G367" i="163" s="1"/>
  <c r="G368" i="163" s="1"/>
  <c r="G369" i="163" s="1"/>
  <c r="G370" i="163" s="1"/>
  <c r="G371" i="163" s="1"/>
  <c r="G372" i="163" s="1"/>
  <c r="G373" i="163" s="1"/>
  <c r="G374" i="163" s="1"/>
  <c r="G375" i="163" s="1"/>
  <c r="G376" i="163" s="1"/>
  <c r="G377" i="163" s="1"/>
  <c r="G378" i="163" s="1"/>
  <c r="G379" i="163" s="1"/>
  <c r="G380" i="163" s="1"/>
  <c r="G381" i="163" s="1"/>
  <c r="G382" i="163" s="1"/>
  <c r="G383" i="163" s="1"/>
  <c r="G384" i="163" s="1"/>
  <c r="G385" i="163" s="1"/>
  <c r="G386" i="163" s="1"/>
  <c r="G387" i="163" s="1"/>
  <c r="G388" i="163" s="1"/>
  <c r="G389" i="163" s="1"/>
  <c r="G390" i="163" s="1"/>
  <c r="G391" i="163" s="1"/>
  <c r="G392" i="163" s="1"/>
  <c r="G393" i="163" s="1"/>
  <c r="G394" i="163" s="1"/>
  <c r="G395" i="163" s="1"/>
  <c r="G396" i="163" s="1"/>
  <c r="G397" i="163" s="1"/>
  <c r="G398" i="163" s="1"/>
  <c r="G399" i="163" s="1"/>
  <c r="G400" i="163" s="1"/>
  <c r="G401" i="163" s="1"/>
  <c r="G402" i="163" s="1"/>
  <c r="G403" i="163" s="1"/>
  <c r="G404" i="163" s="1"/>
  <c r="G405" i="163" s="1"/>
  <c r="G406" i="163" s="1"/>
  <c r="G407" i="163" s="1"/>
  <c r="G408" i="163" s="1"/>
  <c r="G409" i="163" s="1"/>
  <c r="G410" i="163" s="1"/>
  <c r="G411" i="163" s="1"/>
  <c r="G412" i="163" s="1"/>
  <c r="G413" i="163" s="1"/>
  <c r="G414" i="163" s="1"/>
  <c r="G415" i="163" s="1"/>
  <c r="G416" i="163" s="1"/>
  <c r="G417" i="163" s="1"/>
  <c r="G418" i="163" s="1"/>
  <c r="G419" i="163" s="1"/>
  <c r="G420" i="163" s="1"/>
  <c r="G421" i="163" s="1"/>
  <c r="G422" i="163" s="1"/>
  <c r="G423" i="163" s="1"/>
  <c r="G424" i="163" s="1"/>
  <c r="G425" i="163" s="1"/>
  <c r="G426" i="163" s="1"/>
  <c r="G427" i="163" s="1"/>
  <c r="G428" i="163" s="1"/>
  <c r="G429" i="163" s="1"/>
  <c r="G430" i="163" s="1"/>
  <c r="G431" i="163" s="1"/>
  <c r="G432" i="163" s="1"/>
  <c r="G433" i="163" s="1"/>
  <c r="G434" i="163" s="1"/>
  <c r="G435" i="163" s="1"/>
  <c r="G436" i="163" s="1"/>
  <c r="G437" i="163" s="1"/>
  <c r="G438" i="163" s="1"/>
  <c r="G439" i="163" s="1"/>
  <c r="G440" i="163" s="1"/>
  <c r="G441" i="163" s="1"/>
  <c r="G442" i="163" s="1"/>
  <c r="G443" i="163" s="1"/>
  <c r="G444" i="163" s="1"/>
  <c r="G445" i="163" s="1"/>
  <c r="G446" i="163" s="1"/>
  <c r="G447" i="163" s="1"/>
  <c r="G448" i="163" s="1"/>
  <c r="G449" i="163" s="1"/>
  <c r="G450" i="163" s="1"/>
  <c r="G451" i="163" s="1"/>
  <c r="G452" i="163" s="1"/>
  <c r="G453" i="163" s="1"/>
  <c r="G454" i="163" s="1"/>
  <c r="G455" i="163" s="1"/>
  <c r="G456" i="163" s="1"/>
  <c r="G457" i="163" s="1"/>
  <c r="G458" i="163" s="1"/>
  <c r="G459" i="163" s="1"/>
  <c r="G460" i="163" s="1"/>
  <c r="G461" i="163" s="1"/>
  <c r="G462" i="163" s="1"/>
  <c r="G463" i="163" s="1"/>
  <c r="G464" i="163" s="1"/>
  <c r="G465" i="163" s="1"/>
  <c r="G466" i="163" s="1"/>
  <c r="G467" i="163" s="1"/>
  <c r="G468" i="163" s="1"/>
  <c r="G469" i="163" s="1"/>
  <c r="G470" i="163" s="1"/>
  <c r="G471" i="163" s="1"/>
  <c r="G472" i="163" s="1"/>
  <c r="G473" i="163" s="1"/>
  <c r="G474" i="163" s="1"/>
  <c r="G475" i="163" s="1"/>
  <c r="G476" i="163" s="1"/>
  <c r="G477" i="163" s="1"/>
  <c r="G478" i="163" s="1"/>
  <c r="G479" i="163" s="1"/>
  <c r="G480" i="163" s="1"/>
  <c r="G481" i="163" s="1"/>
  <c r="G482" i="163" s="1"/>
  <c r="G483" i="163" s="1"/>
  <c r="G484" i="163" s="1"/>
  <c r="G485" i="163" s="1"/>
  <c r="G486" i="163" s="1"/>
  <c r="G487" i="163" s="1"/>
  <c r="G488" i="163" s="1"/>
  <c r="G489" i="163" s="1"/>
  <c r="G490" i="163" s="1"/>
  <c r="G491" i="163" s="1"/>
  <c r="G492" i="163" s="1"/>
  <c r="G493" i="163" s="1"/>
  <c r="G494" i="163" s="1"/>
  <c r="G495" i="163" s="1"/>
  <c r="G496" i="163" s="1"/>
  <c r="G497" i="163" s="1"/>
  <c r="G498" i="163" s="1"/>
  <c r="G499" i="163" s="1"/>
  <c r="G500" i="163" s="1"/>
  <c r="G501" i="163" s="1"/>
  <c r="G502" i="163" s="1"/>
  <c r="G503" i="163" s="1"/>
  <c r="G504" i="163" s="1"/>
  <c r="G505" i="163" s="1"/>
  <c r="G506" i="163" s="1"/>
  <c r="G507" i="163" s="1"/>
  <c r="G508" i="163" s="1"/>
  <c r="G509" i="163" s="1"/>
  <c r="G510" i="163" s="1"/>
  <c r="G511" i="163" s="1"/>
  <c r="G512" i="163" s="1"/>
  <c r="G513" i="163" s="1"/>
  <c r="G514" i="163" s="1"/>
  <c r="G515" i="163" s="1"/>
  <c r="G516" i="163" s="1"/>
  <c r="G517" i="163" s="1"/>
  <c r="G518" i="163" s="1"/>
  <c r="G519" i="163" s="1"/>
  <c r="G520" i="163" s="1"/>
  <c r="G521" i="163" s="1"/>
  <c r="G522" i="163" s="1"/>
  <c r="G523" i="163" s="1"/>
  <c r="G524" i="163" s="1"/>
  <c r="G525" i="163" s="1"/>
  <c r="G526" i="163" s="1"/>
  <c r="G527" i="163" s="1"/>
  <c r="G528" i="163" s="1"/>
  <c r="G529" i="163" s="1"/>
  <c r="G530" i="163" s="1"/>
  <c r="G531" i="163" s="1"/>
  <c r="G532" i="163" s="1"/>
  <c r="G533" i="163" s="1"/>
  <c r="G534" i="163" s="1"/>
  <c r="G535" i="163" s="1"/>
  <c r="G536" i="163" s="1"/>
  <c r="G537" i="163" s="1"/>
  <c r="G538" i="163" s="1"/>
  <c r="G539" i="163" s="1"/>
  <c r="G540" i="163" s="1"/>
  <c r="G541" i="163" s="1"/>
  <c r="G542" i="163" s="1"/>
  <c r="G543" i="163" s="1"/>
  <c r="G544" i="163" s="1"/>
  <c r="G545" i="163" s="1"/>
  <c r="G546" i="163" s="1"/>
  <c r="G547" i="163" s="1"/>
  <c r="G548" i="163" s="1"/>
  <c r="G549" i="163" s="1"/>
  <c r="G550" i="163" s="1"/>
  <c r="G551" i="163" s="1"/>
  <c r="G552" i="163" s="1"/>
  <c r="G553" i="163" s="1"/>
  <c r="G554" i="163" s="1"/>
  <c r="G555" i="163" s="1"/>
  <c r="G556" i="163" s="1"/>
  <c r="G557" i="163" s="1"/>
  <c r="G558" i="163" s="1"/>
  <c r="G559" i="163" s="1"/>
  <c r="G560" i="163" s="1"/>
  <c r="G561" i="163" s="1"/>
  <c r="G562" i="163" s="1"/>
  <c r="G563" i="163" s="1"/>
  <c r="G564" i="163" s="1"/>
  <c r="G565" i="163" s="1"/>
  <c r="G566" i="163" s="1"/>
  <c r="G567" i="163" s="1"/>
  <c r="G568" i="163" s="1"/>
  <c r="G569" i="163" s="1"/>
  <c r="G570" i="163" s="1"/>
  <c r="G571" i="163" s="1"/>
  <c r="G572" i="163" s="1"/>
  <c r="G573" i="163" s="1"/>
  <c r="G574" i="163" s="1"/>
  <c r="G575" i="163" s="1"/>
  <c r="G576" i="163" s="1"/>
  <c r="G577" i="163" s="1"/>
  <c r="G578" i="163" s="1"/>
  <c r="G579" i="163" s="1"/>
  <c r="G580" i="163" s="1"/>
  <c r="G581" i="163" s="1"/>
  <c r="G582" i="163" s="1"/>
  <c r="G583" i="163" s="1"/>
  <c r="G584" i="163" s="1"/>
  <c r="G585" i="163" s="1"/>
  <c r="G586" i="163" s="1"/>
  <c r="G587" i="163" s="1"/>
  <c r="G588" i="163" s="1"/>
  <c r="G589" i="163" s="1"/>
  <c r="G590" i="163" s="1"/>
  <c r="G591" i="163" s="1"/>
  <c r="G592" i="163" s="1"/>
  <c r="G593" i="163" s="1"/>
  <c r="G594" i="163" s="1"/>
  <c r="G595" i="163" s="1"/>
  <c r="G596" i="163" s="1"/>
  <c r="G597" i="163" s="1"/>
  <c r="G598" i="163" s="1"/>
  <c r="G599" i="163" s="1"/>
  <c r="G600" i="163" s="1"/>
  <c r="G601" i="163" s="1"/>
  <c r="G602" i="163" s="1"/>
  <c r="G603" i="163" s="1"/>
  <c r="G604" i="163" s="1"/>
  <c r="G605" i="163" s="1"/>
  <c r="G606" i="163" s="1"/>
  <c r="G607" i="163" s="1"/>
  <c r="G608" i="163" s="1"/>
  <c r="G609" i="163" s="1"/>
  <c r="G610" i="163" s="1"/>
  <c r="G611" i="163" s="1"/>
  <c r="G612" i="163" s="1"/>
  <c r="G613" i="163" s="1"/>
  <c r="G614" i="163" s="1"/>
  <c r="G615" i="163" s="1"/>
  <c r="G616" i="163" s="1"/>
  <c r="G617" i="163" s="1"/>
  <c r="G618" i="163" s="1"/>
  <c r="G619" i="163" s="1"/>
  <c r="G620" i="163" s="1"/>
  <c r="G621" i="163" s="1"/>
  <c r="G622" i="163" s="1"/>
  <c r="G623" i="163" s="1"/>
  <c r="G624" i="163" s="1"/>
  <c r="G625" i="163" s="1"/>
  <c r="G626" i="163" s="1"/>
  <c r="G627" i="163" s="1"/>
  <c r="G628" i="163" s="1"/>
  <c r="G629" i="163" s="1"/>
  <c r="G630" i="163" s="1"/>
  <c r="G631" i="163" s="1"/>
  <c r="G632" i="163" s="1"/>
  <c r="G633" i="163" s="1"/>
  <c r="G634" i="163" s="1"/>
  <c r="G635" i="163" s="1"/>
  <c r="G636" i="163" s="1"/>
  <c r="G637" i="163" s="1"/>
  <c r="G638" i="163" s="1"/>
  <c r="G639" i="163" s="1"/>
  <c r="G640" i="163" s="1"/>
  <c r="G641" i="163" s="1"/>
  <c r="G642" i="163" s="1"/>
  <c r="G643" i="163" s="1"/>
  <c r="G644" i="163" s="1"/>
  <c r="G645" i="163" s="1"/>
  <c r="G646" i="163" s="1"/>
  <c r="G647" i="163" s="1"/>
  <c r="G648" i="163" s="1"/>
  <c r="G649" i="163" s="1"/>
  <c r="G650" i="163" s="1"/>
  <c r="G651" i="163" s="1"/>
  <c r="G652" i="163" s="1"/>
  <c r="G653" i="163" s="1"/>
  <c r="G654" i="163" s="1"/>
  <c r="G655" i="163" s="1"/>
  <c r="G656" i="163" s="1"/>
  <c r="G657" i="163" s="1"/>
  <c r="G658" i="163" s="1"/>
  <c r="G659" i="163" s="1"/>
  <c r="G660" i="163" s="1"/>
  <c r="G661" i="163" s="1"/>
  <c r="G662" i="163" s="1"/>
  <c r="G663" i="163" s="1"/>
  <c r="G664" i="163" s="1"/>
  <c r="G665" i="163" s="1"/>
  <c r="G666" i="163" s="1"/>
  <c r="G667" i="163" s="1"/>
  <c r="G668" i="163" s="1"/>
  <c r="G669" i="163" s="1"/>
  <c r="G670" i="163" s="1"/>
  <c r="G671" i="163" s="1"/>
  <c r="G672" i="163" s="1"/>
  <c r="G673" i="163" s="1"/>
  <c r="G674" i="163" s="1"/>
  <c r="G675" i="163" s="1"/>
  <c r="G676" i="163" s="1"/>
  <c r="G677" i="163" s="1"/>
  <c r="G678" i="163" s="1"/>
  <c r="G679" i="163" s="1"/>
  <c r="G680" i="163" s="1"/>
  <c r="G681" i="163" s="1"/>
  <c r="G682" i="163" s="1"/>
  <c r="G683" i="163" s="1"/>
  <c r="G684" i="163" s="1"/>
  <c r="G685" i="163" s="1"/>
  <c r="G686" i="163" s="1"/>
  <c r="G687" i="163" s="1"/>
  <c r="G688" i="163" s="1"/>
  <c r="G689" i="163" s="1"/>
  <c r="G690" i="163" s="1"/>
  <c r="G691" i="163" s="1"/>
  <c r="G692" i="163" s="1"/>
  <c r="G693" i="163" s="1"/>
  <c r="G694" i="163" s="1"/>
  <c r="G695" i="163" s="1"/>
  <c r="G696" i="163" s="1"/>
  <c r="G697" i="163" s="1"/>
  <c r="G698" i="163" s="1"/>
  <c r="G699" i="163" s="1"/>
  <c r="G700" i="163" s="1"/>
  <c r="G701" i="163" s="1"/>
  <c r="G702" i="163" s="1"/>
  <c r="G703" i="163" s="1"/>
  <c r="G704" i="163" s="1"/>
  <c r="G705" i="163" s="1"/>
  <c r="G706" i="163" s="1"/>
  <c r="G707" i="163" s="1"/>
  <c r="G708" i="163" s="1"/>
  <c r="G709" i="163" s="1"/>
  <c r="G710" i="163" s="1"/>
  <c r="G711" i="163" s="1"/>
  <c r="G712" i="163" s="1"/>
  <c r="G713" i="163" s="1"/>
  <c r="G714" i="163" s="1"/>
  <c r="G715" i="163" s="1"/>
  <c r="G716" i="163" s="1"/>
  <c r="G717" i="163" s="1"/>
  <c r="G718" i="163" s="1"/>
  <c r="G719" i="163" s="1"/>
  <c r="G720" i="163" s="1"/>
  <c r="G721" i="163" s="1"/>
  <c r="G722" i="163" s="1"/>
  <c r="G723" i="163" s="1"/>
  <c r="G724" i="163" s="1"/>
  <c r="G725" i="163" s="1"/>
  <c r="G726" i="163" s="1"/>
  <c r="G727" i="163" s="1"/>
  <c r="G728" i="163" s="1"/>
  <c r="G729" i="163" s="1"/>
  <c r="G730" i="163" s="1"/>
  <c r="G731" i="163" s="1"/>
  <c r="G732" i="163" s="1"/>
  <c r="G733" i="163" s="1"/>
  <c r="G734" i="163" s="1"/>
  <c r="G735" i="163" s="1"/>
  <c r="G736" i="163" s="1"/>
  <c r="G737" i="163" s="1"/>
  <c r="G738" i="163" s="1"/>
  <c r="G739" i="163" s="1"/>
  <c r="G740" i="163" s="1"/>
  <c r="G741" i="163" s="1"/>
  <c r="G742" i="163" s="1"/>
  <c r="G743" i="163" s="1"/>
  <c r="G744" i="163" s="1"/>
  <c r="G745" i="163" s="1"/>
  <c r="G746" i="163" s="1"/>
  <c r="G747" i="163" s="1"/>
  <c r="G748" i="163" s="1"/>
  <c r="G749" i="163" s="1"/>
  <c r="G750" i="163" s="1"/>
  <c r="G751" i="163" s="1"/>
  <c r="G752" i="163" s="1"/>
  <c r="G753" i="163" s="1"/>
  <c r="G754" i="163" s="1"/>
  <c r="G755" i="163" s="1"/>
  <c r="G756" i="163" s="1"/>
  <c r="G757" i="163" s="1"/>
  <c r="G758" i="163" s="1"/>
  <c r="G759" i="163" s="1"/>
  <c r="G760" i="163" s="1"/>
  <c r="G761" i="163" s="1"/>
  <c r="G762" i="163" s="1"/>
  <c r="G763" i="163" s="1"/>
  <c r="G764" i="163" s="1"/>
  <c r="G765" i="163" s="1"/>
  <c r="G766" i="163" s="1"/>
  <c r="G767" i="163" s="1"/>
  <c r="G768" i="163" s="1"/>
  <c r="G769" i="163" s="1"/>
  <c r="G770" i="163" s="1"/>
  <c r="G771" i="163" s="1"/>
  <c r="G772" i="163" s="1"/>
  <c r="G773" i="163" s="1"/>
  <c r="G774" i="163" s="1"/>
  <c r="G775" i="163" s="1"/>
  <c r="G776" i="163" s="1"/>
  <c r="G777" i="163" s="1"/>
  <c r="G778" i="163" s="1"/>
  <c r="G779" i="163" s="1"/>
  <c r="G780" i="163" s="1"/>
  <c r="G781" i="163" s="1"/>
  <c r="G782" i="163" s="1"/>
  <c r="G783" i="163" s="1"/>
  <c r="G784" i="163" s="1"/>
  <c r="G785" i="163" s="1"/>
  <c r="G786" i="163" s="1"/>
  <c r="G787" i="163" s="1"/>
  <c r="G788" i="163" s="1"/>
  <c r="G789" i="163" s="1"/>
  <c r="G790" i="163" s="1"/>
  <c r="G791" i="163" s="1"/>
  <c r="G792" i="163" s="1"/>
  <c r="G793" i="163" s="1"/>
  <c r="G794" i="163" s="1"/>
  <c r="G795" i="163" s="1"/>
  <c r="G796" i="163" s="1"/>
  <c r="G797" i="163" s="1"/>
  <c r="G798" i="163" s="1"/>
  <c r="G799" i="163" s="1"/>
  <c r="G800" i="163" s="1"/>
  <c r="G801" i="163" s="1"/>
  <c r="G802" i="163" s="1"/>
  <c r="G803" i="163" s="1"/>
  <c r="G804" i="163" s="1"/>
  <c r="G805" i="163" s="1"/>
  <c r="G806" i="163" s="1"/>
  <c r="G807" i="163" s="1"/>
  <c r="G808" i="163" s="1"/>
  <c r="G809" i="163" s="1"/>
  <c r="G810" i="163" s="1"/>
  <c r="G811" i="163" s="1"/>
  <c r="G812" i="163" s="1"/>
  <c r="G813" i="163" s="1"/>
  <c r="G814" i="163" s="1"/>
  <c r="G815" i="163" s="1"/>
  <c r="G816" i="163" s="1"/>
  <c r="G817" i="163" s="1"/>
  <c r="G818" i="163" s="1"/>
  <c r="G819" i="163" s="1"/>
  <c r="G820" i="163" s="1"/>
  <c r="G821" i="163" s="1"/>
  <c r="G822" i="163" s="1"/>
  <c r="G823" i="163" s="1"/>
  <c r="G824" i="163" s="1"/>
  <c r="G825" i="163" s="1"/>
  <c r="G826" i="163" s="1"/>
  <c r="G827" i="163" s="1"/>
  <c r="G828" i="163" s="1"/>
  <c r="G829" i="163" s="1"/>
  <c r="G830" i="163" s="1"/>
  <c r="G831" i="163" s="1"/>
  <c r="G832" i="163" s="1"/>
  <c r="G833" i="163" s="1"/>
  <c r="G834" i="163" s="1"/>
  <c r="G835" i="163" s="1"/>
  <c r="G836" i="163" s="1"/>
  <c r="G837" i="163" s="1"/>
  <c r="G838" i="163" s="1"/>
  <c r="G839" i="163" s="1"/>
  <c r="G840" i="163" s="1"/>
  <c r="G841" i="163" s="1"/>
  <c r="G842" i="163" s="1"/>
  <c r="G843" i="163" s="1"/>
  <c r="G844" i="163" s="1"/>
  <c r="G845" i="163" s="1"/>
  <c r="G846" i="163" s="1"/>
  <c r="G847" i="163" s="1"/>
  <c r="G848" i="163" s="1"/>
  <c r="G849" i="163" s="1"/>
  <c r="G850" i="163" s="1"/>
  <c r="G851" i="163" s="1"/>
  <c r="G852" i="163" s="1"/>
  <c r="G853" i="163" s="1"/>
  <c r="G854" i="163" s="1"/>
  <c r="G855" i="163" s="1"/>
  <c r="G856" i="163" s="1"/>
  <c r="G857" i="163" s="1"/>
  <c r="G858" i="163" s="1"/>
  <c r="G859" i="163" s="1"/>
  <c r="G860" i="163" s="1"/>
  <c r="G861" i="163" s="1"/>
  <c r="G862" i="163" s="1"/>
  <c r="G863" i="163" s="1"/>
  <c r="G864" i="163" s="1"/>
  <c r="G865" i="163" s="1"/>
  <c r="G866" i="163" s="1"/>
  <c r="G867" i="163" s="1"/>
  <c r="G868" i="163" s="1"/>
  <c r="G869" i="163" s="1"/>
  <c r="G870" i="163" s="1"/>
  <c r="G871" i="163" s="1"/>
  <c r="G872" i="163" s="1"/>
  <c r="G873" i="163" s="1"/>
  <c r="G874" i="163" s="1"/>
  <c r="G875" i="163" s="1"/>
  <c r="G876" i="163" s="1"/>
  <c r="G877" i="163" s="1"/>
  <c r="G878" i="163" s="1"/>
  <c r="G879" i="163" s="1"/>
  <c r="G880" i="163" s="1"/>
  <c r="G881" i="163" s="1"/>
  <c r="G882" i="163" s="1"/>
  <c r="G883" i="163" s="1"/>
  <c r="G884" i="163" s="1"/>
  <c r="G885" i="163" s="1"/>
  <c r="G886" i="163" s="1"/>
  <c r="G887" i="163" s="1"/>
  <c r="G888" i="163" s="1"/>
  <c r="G889" i="163" s="1"/>
  <c r="G890" i="163" s="1"/>
  <c r="G891" i="163" s="1"/>
  <c r="G892" i="163" s="1"/>
  <c r="G893" i="163" s="1"/>
  <c r="G894" i="163" s="1"/>
  <c r="G895" i="163" s="1"/>
  <c r="G896" i="163" s="1"/>
  <c r="G897" i="163" s="1"/>
  <c r="G898" i="163" s="1"/>
  <c r="G899" i="163" s="1"/>
  <c r="G900" i="163" s="1"/>
  <c r="G901" i="163" s="1"/>
  <c r="G902" i="163" s="1"/>
  <c r="G903" i="163" s="1"/>
  <c r="G904" i="163" s="1"/>
  <c r="G905" i="163" s="1"/>
  <c r="G906" i="163" s="1"/>
  <c r="G907" i="163" s="1"/>
  <c r="G908" i="163" s="1"/>
  <c r="G909" i="163" s="1"/>
  <c r="G910" i="163" s="1"/>
  <c r="G911" i="163" s="1"/>
  <c r="G912" i="163" s="1"/>
  <c r="G913" i="163" s="1"/>
  <c r="G914" i="163" s="1"/>
  <c r="G915" i="163" s="1"/>
  <c r="G916" i="163" s="1"/>
  <c r="G917" i="163" s="1"/>
  <c r="G918" i="163" s="1"/>
  <c r="G919" i="163" s="1"/>
  <c r="G920" i="163" s="1"/>
  <c r="G921" i="163" s="1"/>
  <c r="G922" i="163" s="1"/>
  <c r="G923" i="163" s="1"/>
  <c r="G924" i="163" s="1"/>
  <c r="G925" i="163" s="1"/>
  <c r="G926" i="163" s="1"/>
  <c r="G927" i="163" s="1"/>
  <c r="G928" i="163" s="1"/>
  <c r="G929" i="163" s="1"/>
  <c r="G930" i="163" s="1"/>
  <c r="G931" i="163" s="1"/>
  <c r="G932" i="163" s="1"/>
  <c r="G933" i="163" s="1"/>
  <c r="G934" i="163" s="1"/>
  <c r="G935" i="163" s="1"/>
  <c r="G936" i="163" s="1"/>
  <c r="G937" i="163" s="1"/>
  <c r="G938" i="163" s="1"/>
  <c r="G939" i="163" s="1"/>
  <c r="G940" i="163" s="1"/>
  <c r="G941" i="163" s="1"/>
  <c r="G942" i="163" s="1"/>
  <c r="G943" i="163" s="1"/>
  <c r="G944" i="163" s="1"/>
  <c r="G945" i="163" s="1"/>
  <c r="G946" i="163" s="1"/>
  <c r="G947" i="163" s="1"/>
  <c r="G948" i="163" s="1"/>
  <c r="G949" i="163" s="1"/>
  <c r="G950" i="163" s="1"/>
  <c r="G951" i="163" s="1"/>
  <c r="G952" i="163" s="1"/>
  <c r="G953" i="163" s="1"/>
  <c r="G954" i="163" s="1"/>
  <c r="G955" i="163" s="1"/>
  <c r="G956" i="163" s="1"/>
  <c r="G957" i="163" s="1"/>
  <c r="G958" i="163" s="1"/>
  <c r="G959" i="163" s="1"/>
  <c r="G960" i="163" s="1"/>
  <c r="G961" i="163" s="1"/>
  <c r="G962" i="163" s="1"/>
  <c r="G963" i="163" s="1"/>
  <c r="G964" i="163" s="1"/>
  <c r="G965" i="163" s="1"/>
  <c r="G966" i="163" s="1"/>
  <c r="G967" i="163" s="1"/>
  <c r="G968" i="163" s="1"/>
  <c r="G969" i="163" s="1"/>
  <c r="G970" i="163" s="1"/>
  <c r="G971" i="163" s="1"/>
  <c r="G972" i="163" s="1"/>
  <c r="G973" i="163" s="1"/>
  <c r="G974" i="163" s="1"/>
  <c r="G975" i="163" s="1"/>
  <c r="G976" i="163" s="1"/>
  <c r="G977" i="163" s="1"/>
  <c r="G978" i="163" s="1"/>
  <c r="G979" i="163" s="1"/>
  <c r="G980" i="163" s="1"/>
  <c r="G981" i="163" s="1"/>
  <c r="G982" i="163" s="1"/>
  <c r="G983" i="163" s="1"/>
  <c r="G984" i="163" s="1"/>
  <c r="G985" i="163" s="1"/>
  <c r="G986" i="163" s="1"/>
  <c r="G987" i="163" s="1"/>
  <c r="G988" i="163" s="1"/>
  <c r="G989" i="163" s="1"/>
  <c r="G990" i="163" s="1"/>
  <c r="G991" i="163" s="1"/>
  <c r="G992" i="163" s="1"/>
  <c r="G993" i="163" s="1"/>
  <c r="G994" i="163" s="1"/>
  <c r="G995" i="163" s="1"/>
  <c r="G996" i="163" s="1"/>
  <c r="G997" i="163" s="1"/>
  <c r="G998" i="163" s="1"/>
  <c r="G999" i="163" s="1"/>
  <c r="G1000" i="163" s="1"/>
  <c r="G1001" i="163" s="1"/>
  <c r="G1002" i="163" s="1"/>
  <c r="G1003" i="163" s="1"/>
  <c r="G1004" i="163" s="1"/>
  <c r="G1005" i="163" s="1"/>
  <c r="G1006" i="163" s="1"/>
  <c r="G1007" i="163" s="1"/>
  <c r="G1008" i="163" s="1"/>
  <c r="G1009" i="163" s="1"/>
  <c r="G1010" i="163" s="1"/>
  <c r="G1011" i="163" s="1"/>
  <c r="G1012" i="163" s="1"/>
  <c r="G1013" i="163" s="1"/>
  <c r="G1014" i="163" s="1"/>
  <c r="G1015" i="163" s="1"/>
  <c r="G1016" i="163" s="1"/>
  <c r="G1017" i="163" s="1"/>
  <c r="G1018" i="163" s="1"/>
  <c r="G1019" i="163" s="1"/>
  <c r="G1020" i="163" s="1"/>
  <c r="G1021" i="163" s="1"/>
  <c r="G1022" i="163" s="1"/>
  <c r="G1023" i="163" s="1"/>
  <c r="G1024" i="163" s="1"/>
  <c r="G1025" i="163" s="1"/>
  <c r="G1026" i="163" s="1"/>
  <c r="G1027" i="163" s="1"/>
  <c r="G1028" i="163" s="1"/>
  <c r="G1029" i="163" s="1"/>
  <c r="G1030" i="163" s="1"/>
  <c r="G1031" i="163" s="1"/>
  <c r="G1032" i="163" s="1"/>
  <c r="G1033" i="163" s="1"/>
  <c r="G1034" i="163" s="1"/>
  <c r="G1035" i="163" s="1"/>
  <c r="G1036" i="163" s="1"/>
  <c r="G1037" i="163" s="1"/>
  <c r="G1038" i="163" s="1"/>
  <c r="G1039" i="163" s="1"/>
  <c r="G1040" i="163" s="1"/>
  <c r="G1041" i="163" s="1"/>
  <c r="G1042" i="163" s="1"/>
  <c r="G1043" i="163" s="1"/>
  <c r="G1044" i="163" s="1"/>
  <c r="G1045" i="163" s="1"/>
  <c r="G1046" i="163" s="1"/>
  <c r="G1047" i="163" s="1"/>
  <c r="G1048" i="163" s="1"/>
  <c r="G1049" i="163" s="1"/>
  <c r="G1050" i="163" s="1"/>
  <c r="G1051" i="163" s="1"/>
  <c r="G1052" i="163" s="1"/>
  <c r="G1053" i="163" s="1"/>
  <c r="G1054" i="163" s="1"/>
  <c r="G1055" i="163" s="1"/>
  <c r="G1056" i="163" s="1"/>
  <c r="G1057" i="163" s="1"/>
  <c r="G1058" i="163" s="1"/>
  <c r="G1059" i="163" s="1"/>
  <c r="G1060" i="163" s="1"/>
  <c r="G1061" i="163" s="1"/>
  <c r="G1062" i="163" s="1"/>
  <c r="G1063" i="163" s="1"/>
  <c r="G1064" i="163" s="1"/>
  <c r="G1065" i="163" s="1"/>
  <c r="G1066" i="163" s="1"/>
  <c r="G1067" i="163" s="1"/>
  <c r="G1068" i="163" s="1"/>
  <c r="G1069" i="163" s="1"/>
  <c r="G1070" i="163" s="1"/>
  <c r="G1071" i="163" s="1"/>
  <c r="G1072" i="163" s="1"/>
  <c r="G1073" i="163" s="1"/>
  <c r="G1074" i="163" s="1"/>
  <c r="G1075" i="163" s="1"/>
  <c r="G1076" i="163" s="1"/>
  <c r="G1077" i="163" s="1"/>
  <c r="G1078" i="163" s="1"/>
  <c r="G1079" i="163" s="1"/>
  <c r="G1080" i="163" s="1"/>
  <c r="G1081" i="163" s="1"/>
  <c r="G1082" i="163" s="1"/>
  <c r="G1083" i="163" s="1"/>
  <c r="G1084" i="163" s="1"/>
  <c r="G1085" i="163" s="1"/>
  <c r="G1086" i="163" s="1"/>
  <c r="G1087" i="163" s="1"/>
  <c r="G1088" i="163" s="1"/>
  <c r="G1089" i="163" s="1"/>
  <c r="G1090" i="163" s="1"/>
  <c r="G1091" i="163" s="1"/>
  <c r="G1092" i="163" s="1"/>
  <c r="G1093" i="163" s="1"/>
  <c r="G1094" i="163" s="1"/>
  <c r="G1095" i="163" s="1"/>
  <c r="G1096" i="163" s="1"/>
  <c r="G1097" i="163" s="1"/>
  <c r="G1098" i="163" s="1"/>
  <c r="G1099" i="163" s="1"/>
  <c r="G1100" i="163" s="1"/>
  <c r="G1101" i="163" s="1"/>
  <c r="G1102" i="163" s="1"/>
  <c r="G1103" i="163" s="1"/>
  <c r="G1104" i="163" s="1"/>
  <c r="G1105" i="163" s="1"/>
  <c r="G1106" i="163" s="1"/>
  <c r="G1107" i="163" s="1"/>
  <c r="G1108" i="163" s="1"/>
  <c r="G1109" i="163" s="1"/>
  <c r="G1110" i="163" s="1"/>
  <c r="G1111" i="163" s="1"/>
  <c r="G1112" i="163" s="1"/>
  <c r="G1113" i="163" s="1"/>
  <c r="G1114" i="163" s="1"/>
  <c r="G1115" i="163" s="1"/>
  <c r="G1116" i="163" s="1"/>
  <c r="G1117" i="163" s="1"/>
  <c r="G1118" i="163" s="1"/>
  <c r="G1119" i="163" s="1"/>
  <c r="G1120" i="163" s="1"/>
  <c r="G1121" i="163" s="1"/>
  <c r="G1122" i="163" s="1"/>
  <c r="G1123" i="163" s="1"/>
  <c r="G1124" i="163" s="1"/>
  <c r="G1125" i="163" s="1"/>
  <c r="G1126" i="163" s="1"/>
  <c r="G1127" i="163" s="1"/>
  <c r="G1128" i="163" s="1"/>
  <c r="G1129" i="163" s="1"/>
  <c r="G1130" i="163" s="1"/>
  <c r="G1131" i="163" s="1"/>
  <c r="G1132" i="163" s="1"/>
  <c r="G1133" i="163" s="1"/>
  <c r="G1134" i="163" s="1"/>
  <c r="G1135" i="163" s="1"/>
  <c r="G1136" i="163" s="1"/>
  <c r="G1137" i="163" s="1"/>
  <c r="G1138" i="163" s="1"/>
  <c r="G1139" i="163" s="1"/>
  <c r="G1140" i="163" s="1"/>
  <c r="G1141" i="163" s="1"/>
  <c r="G1142" i="163" s="1"/>
  <c r="G1143" i="163" s="1"/>
  <c r="G1144" i="163" s="1"/>
  <c r="G1145" i="163" s="1"/>
  <c r="G1146" i="163" s="1"/>
  <c r="G1147" i="163" s="1"/>
  <c r="G1148" i="163" s="1"/>
  <c r="G1149" i="163" s="1"/>
  <c r="G1150" i="163" s="1"/>
  <c r="G1151" i="163" s="1"/>
  <c r="G1152" i="163" s="1"/>
  <c r="G1153" i="163" s="1"/>
  <c r="G1154" i="163" s="1"/>
  <c r="G1155" i="163" s="1"/>
  <c r="G1156" i="163" s="1"/>
  <c r="G1157" i="163" s="1"/>
  <c r="G1158" i="163" s="1"/>
  <c r="G1159" i="163" s="1"/>
  <c r="G1160" i="163" s="1"/>
  <c r="G1161" i="163" s="1"/>
  <c r="G1162" i="163" s="1"/>
  <c r="G1163" i="163" s="1"/>
  <c r="G1164" i="163" s="1"/>
  <c r="G1165" i="163" s="1"/>
  <c r="G1166" i="163" s="1"/>
  <c r="G1167" i="163" s="1"/>
  <c r="G1168" i="163" s="1"/>
  <c r="G1169" i="163" s="1"/>
  <c r="G1170" i="163" s="1"/>
  <c r="G1171" i="163" s="1"/>
  <c r="G1172" i="163" s="1"/>
  <c r="G1173" i="163" s="1"/>
  <c r="G1174" i="163" s="1"/>
  <c r="G1175" i="163" s="1"/>
  <c r="G1176" i="163" s="1"/>
  <c r="G1177" i="163" s="1"/>
  <c r="G1178" i="163" s="1"/>
  <c r="G1179" i="163" s="1"/>
  <c r="G1180" i="163" s="1"/>
  <c r="G1181" i="163" s="1"/>
  <c r="G1182" i="163" s="1"/>
  <c r="G1183" i="163" s="1"/>
  <c r="G1184" i="163" s="1"/>
  <c r="G1185" i="163" s="1"/>
  <c r="G1186" i="163" s="1"/>
  <c r="G1187" i="163" s="1"/>
  <c r="G1188" i="163" s="1"/>
  <c r="G1189" i="163" s="1"/>
  <c r="G1190" i="163" s="1"/>
  <c r="G1191" i="163" s="1"/>
  <c r="G1192" i="163" s="1"/>
  <c r="G1193" i="163" s="1"/>
  <c r="G1194" i="163" s="1"/>
  <c r="G1195" i="163" s="1"/>
  <c r="G1196" i="163" s="1"/>
  <c r="G1197" i="163" s="1"/>
  <c r="G1198" i="163" s="1"/>
  <c r="G1199" i="163" s="1"/>
  <c r="G1200" i="163" s="1"/>
  <c r="G1201" i="163" s="1"/>
  <c r="G1202" i="163" s="1"/>
  <c r="G1203" i="163" s="1"/>
  <c r="G1204" i="163" s="1"/>
  <c r="G1205" i="163" s="1"/>
  <c r="G1206" i="163" s="1"/>
  <c r="G1207" i="163" s="1"/>
  <c r="G1208" i="163" s="1"/>
  <c r="G1209" i="163" s="1"/>
  <c r="G1210" i="163" s="1"/>
  <c r="G1211" i="163" s="1"/>
  <c r="G1212" i="163" s="1"/>
  <c r="G1213" i="163" s="1"/>
  <c r="G1214" i="163" s="1"/>
  <c r="G1215" i="163" s="1"/>
  <c r="G1216" i="163" s="1"/>
  <c r="G1217" i="163" s="1"/>
  <c r="G1218" i="163" s="1"/>
  <c r="G1219" i="163" s="1"/>
  <c r="G1220" i="163" s="1"/>
  <c r="G1221" i="163" s="1"/>
  <c r="G1222" i="163" s="1"/>
  <c r="G1223" i="163" s="1"/>
  <c r="G1224" i="163" s="1"/>
  <c r="G1225" i="163" s="1"/>
  <c r="G1226" i="163" s="1"/>
  <c r="G1227" i="163" s="1"/>
  <c r="G1228" i="163" s="1"/>
  <c r="G1229" i="163" s="1"/>
  <c r="G1230" i="163" s="1"/>
  <c r="G1231" i="163" s="1"/>
  <c r="G1232" i="163" s="1"/>
  <c r="G1233" i="163" s="1"/>
  <c r="G1234" i="163" s="1"/>
  <c r="G1235" i="163" s="1"/>
  <c r="G1236" i="163" s="1"/>
  <c r="G1237" i="163" s="1"/>
  <c r="G1238" i="163" s="1"/>
  <c r="G1239" i="163" s="1"/>
  <c r="G1240" i="163" s="1"/>
  <c r="G1241" i="163" s="1"/>
  <c r="J46" i="164"/>
  <c r="K47" i="164" s="1"/>
  <c r="G109" i="145"/>
  <c r="H104" i="145"/>
  <c r="D1205" i="22"/>
  <c r="E1205" i="22" s="1"/>
  <c r="F1205" i="22" s="1"/>
  <c r="I106" i="22"/>
  <c r="H107" i="22"/>
  <c r="K107" i="22" s="1"/>
  <c r="H91" i="160" l="1"/>
  <c r="G102" i="160"/>
  <c r="G110" i="145"/>
  <c r="H105" i="145"/>
  <c r="D1206" i="22"/>
  <c r="E1206" i="22" s="1"/>
  <c r="F1206" i="22" s="1"/>
  <c r="I107" i="22"/>
  <c r="H108" i="22"/>
  <c r="K108" i="22" s="1"/>
  <c r="H92" i="160" l="1"/>
  <c r="G103" i="160"/>
  <c r="H106" i="145"/>
  <c r="G111" i="145"/>
  <c r="D1207" i="22"/>
  <c r="E1207" i="22" s="1"/>
  <c r="F1207" i="22" s="1"/>
  <c r="I108" i="22"/>
  <c r="H109" i="22"/>
  <c r="K109" i="22" s="1"/>
  <c r="H93" i="160" l="1"/>
  <c r="G104" i="160"/>
  <c r="H107" i="145"/>
  <c r="G112" i="145"/>
  <c r="D1208" i="22"/>
  <c r="E1208" i="22" s="1"/>
  <c r="F1208" i="22" s="1"/>
  <c r="I109" i="22"/>
  <c r="H110" i="22"/>
  <c r="K110" i="22" s="1"/>
  <c r="H94" i="160" l="1"/>
  <c r="G105" i="160"/>
  <c r="G113" i="145"/>
  <c r="H108" i="145"/>
  <c r="D1209" i="22"/>
  <c r="E1209" i="22" s="1"/>
  <c r="F1209" i="22" s="1"/>
  <c r="I110" i="22"/>
  <c r="H111" i="22"/>
  <c r="K111" i="22" s="1"/>
  <c r="G106" i="160" l="1"/>
  <c r="H95" i="160"/>
  <c r="H109" i="145"/>
  <c r="G114" i="145"/>
  <c r="D1210" i="22"/>
  <c r="E1210" i="22" s="1"/>
  <c r="F1210" i="22" s="1"/>
  <c r="I111" i="22"/>
  <c r="H112" i="22"/>
  <c r="K112" i="22" s="1"/>
  <c r="H96" i="160" l="1"/>
  <c r="G107" i="160"/>
  <c r="G115" i="145"/>
  <c r="H110" i="145"/>
  <c r="D1211" i="22"/>
  <c r="E1211" i="22" s="1"/>
  <c r="F1211" i="22" s="1"/>
  <c r="I112" i="22"/>
  <c r="H113" i="22"/>
  <c r="K113" i="22" s="1"/>
  <c r="H97" i="160" l="1"/>
  <c r="G108" i="160"/>
  <c r="H111" i="145"/>
  <c r="G116" i="145"/>
  <c r="D1212" i="22"/>
  <c r="E1212" i="22" s="1"/>
  <c r="F1212" i="22" s="1"/>
  <c r="I113" i="22"/>
  <c r="H114" i="22"/>
  <c r="K114" i="22" s="1"/>
  <c r="G109" i="160" l="1"/>
  <c r="H98" i="160"/>
  <c r="G117" i="145"/>
  <c r="H112" i="145"/>
  <c r="D1213" i="22"/>
  <c r="E1213" i="22" s="1"/>
  <c r="F1213" i="22" s="1"/>
  <c r="I114" i="22"/>
  <c r="H115" i="22"/>
  <c r="K115" i="22" s="1"/>
  <c r="H99" i="160" l="1"/>
  <c r="G110" i="160"/>
  <c r="H113" i="145"/>
  <c r="G118" i="145"/>
  <c r="D1214" i="22"/>
  <c r="E1214" i="22" s="1"/>
  <c r="F1214" i="22" s="1"/>
  <c r="I115" i="22"/>
  <c r="H116" i="22"/>
  <c r="K116" i="22" s="1"/>
  <c r="H100" i="160" l="1"/>
  <c r="G111" i="160"/>
  <c r="G119" i="145"/>
  <c r="H114" i="145"/>
  <c r="D1215" i="22"/>
  <c r="E1215" i="22" s="1"/>
  <c r="F1215" i="22" s="1"/>
  <c r="I116" i="22"/>
  <c r="H117" i="22"/>
  <c r="K117" i="22" s="1"/>
  <c r="G112" i="160" l="1"/>
  <c r="H101" i="160"/>
  <c r="H115" i="145"/>
  <c r="G120" i="145"/>
  <c r="D1216" i="22"/>
  <c r="E1216" i="22" s="1"/>
  <c r="F1216" i="22" s="1"/>
  <c r="I117" i="22"/>
  <c r="H118" i="22"/>
  <c r="K118" i="22" s="1"/>
  <c r="H102" i="160" l="1"/>
  <c r="N32" i="160"/>
  <c r="K21" i="161" s="1"/>
  <c r="G113" i="160"/>
  <c r="J46" i="161"/>
  <c r="K47" i="161" s="1"/>
  <c r="G121" i="145"/>
  <c r="H116" i="145"/>
  <c r="D1217" i="22"/>
  <c r="E1217" i="22" s="1"/>
  <c r="F1217" i="22" s="1"/>
  <c r="I118" i="22"/>
  <c r="H119" i="22"/>
  <c r="K119" i="22" s="1"/>
  <c r="J20" i="161" l="1"/>
  <c r="J19" i="161"/>
  <c r="K24" i="161"/>
  <c r="K23" i="161"/>
  <c r="G114" i="160"/>
  <c r="G115" i="160" s="1"/>
  <c r="G116" i="160" s="1"/>
  <c r="G117" i="160" s="1"/>
  <c r="G118" i="160" s="1"/>
  <c r="G119" i="160" s="1"/>
  <c r="G120" i="160" s="1"/>
  <c r="G121" i="160" s="1"/>
  <c r="G122" i="160" s="1"/>
  <c r="G123" i="160" s="1"/>
  <c r="G124" i="160" s="1"/>
  <c r="G125" i="160" s="1"/>
  <c r="G126" i="160" s="1"/>
  <c r="G127" i="160" s="1"/>
  <c r="G128" i="160" s="1"/>
  <c r="G129" i="160" s="1"/>
  <c r="G130" i="160" s="1"/>
  <c r="G131" i="160" s="1"/>
  <c r="G132" i="160" s="1"/>
  <c r="G133" i="160" s="1"/>
  <c r="G134" i="160" s="1"/>
  <c r="G135" i="160" s="1"/>
  <c r="G136" i="160" s="1"/>
  <c r="G137" i="160" s="1"/>
  <c r="G138" i="160" s="1"/>
  <c r="G139" i="160" s="1"/>
  <c r="G140" i="160" s="1"/>
  <c r="G141" i="160" s="1"/>
  <c r="G142" i="160" s="1"/>
  <c r="G143" i="160" s="1"/>
  <c r="G144" i="160" s="1"/>
  <c r="G145" i="160" s="1"/>
  <c r="G146" i="160" s="1"/>
  <c r="G147" i="160" s="1"/>
  <c r="G148" i="160" s="1"/>
  <c r="G149" i="160" s="1"/>
  <c r="G150" i="160" s="1"/>
  <c r="G151" i="160" s="1"/>
  <c r="G152" i="160" s="1"/>
  <c r="G153" i="160" s="1"/>
  <c r="G154" i="160" s="1"/>
  <c r="G155" i="160" s="1"/>
  <c r="G156" i="160" s="1"/>
  <c r="G157" i="160" s="1"/>
  <c r="G158" i="160" s="1"/>
  <c r="G159" i="160" s="1"/>
  <c r="G160" i="160" s="1"/>
  <c r="G161" i="160" s="1"/>
  <c r="G162" i="160" s="1"/>
  <c r="G163" i="160" s="1"/>
  <c r="G164" i="160" s="1"/>
  <c r="G165" i="160" s="1"/>
  <c r="G166" i="160" s="1"/>
  <c r="G167" i="160" s="1"/>
  <c r="G168" i="160" s="1"/>
  <c r="G169" i="160" s="1"/>
  <c r="G170" i="160" s="1"/>
  <c r="G171" i="160" s="1"/>
  <c r="G172" i="160" s="1"/>
  <c r="G173" i="160" s="1"/>
  <c r="G174" i="160" s="1"/>
  <c r="G175" i="160" s="1"/>
  <c r="G176" i="160" s="1"/>
  <c r="G177" i="160" s="1"/>
  <c r="G178" i="160" s="1"/>
  <c r="G179" i="160" s="1"/>
  <c r="G180" i="160" s="1"/>
  <c r="G181" i="160" s="1"/>
  <c r="G182" i="160" s="1"/>
  <c r="G183" i="160" s="1"/>
  <c r="G184" i="160" s="1"/>
  <c r="G185" i="160" s="1"/>
  <c r="G186" i="160" s="1"/>
  <c r="G187" i="160" s="1"/>
  <c r="G188" i="160" s="1"/>
  <c r="G189" i="160" s="1"/>
  <c r="G190" i="160" s="1"/>
  <c r="G191" i="160" s="1"/>
  <c r="G192" i="160" s="1"/>
  <c r="G193" i="160" s="1"/>
  <c r="G194" i="160" s="1"/>
  <c r="G195" i="160" s="1"/>
  <c r="G196" i="160" s="1"/>
  <c r="G197" i="160" s="1"/>
  <c r="G198" i="160" s="1"/>
  <c r="G199" i="160" s="1"/>
  <c r="G200" i="160" s="1"/>
  <c r="G201" i="160" s="1"/>
  <c r="G202" i="160" s="1"/>
  <c r="G203" i="160" s="1"/>
  <c r="G204" i="160" s="1"/>
  <c r="G205" i="160" s="1"/>
  <c r="G206" i="160" s="1"/>
  <c r="G207" i="160" s="1"/>
  <c r="G208" i="160" s="1"/>
  <c r="G209" i="160" s="1"/>
  <c r="G210" i="160" s="1"/>
  <c r="G211" i="160" s="1"/>
  <c r="G212" i="160" s="1"/>
  <c r="G213" i="160" s="1"/>
  <c r="G214" i="160" s="1"/>
  <c r="G215" i="160" s="1"/>
  <c r="G216" i="160" s="1"/>
  <c r="G217" i="160" s="1"/>
  <c r="G218" i="160" s="1"/>
  <c r="G219" i="160" s="1"/>
  <c r="G220" i="160" s="1"/>
  <c r="G221" i="160" s="1"/>
  <c r="G222" i="160" s="1"/>
  <c r="G223" i="160" s="1"/>
  <c r="G224" i="160" s="1"/>
  <c r="G225" i="160" s="1"/>
  <c r="G226" i="160" s="1"/>
  <c r="G227" i="160" s="1"/>
  <c r="G228" i="160" s="1"/>
  <c r="G229" i="160" s="1"/>
  <c r="G230" i="160" s="1"/>
  <c r="G231" i="160" s="1"/>
  <c r="G232" i="160" s="1"/>
  <c r="G233" i="160" s="1"/>
  <c r="G234" i="160" s="1"/>
  <c r="G235" i="160" s="1"/>
  <c r="G236" i="160" s="1"/>
  <c r="G237" i="160" s="1"/>
  <c r="G238" i="160" s="1"/>
  <c r="G239" i="160" s="1"/>
  <c r="G240" i="160" s="1"/>
  <c r="G241" i="160" s="1"/>
  <c r="G242" i="160" s="1"/>
  <c r="G243" i="160" s="1"/>
  <c r="G244" i="160" s="1"/>
  <c r="G245" i="160" s="1"/>
  <c r="G246" i="160" s="1"/>
  <c r="G247" i="160" s="1"/>
  <c r="G248" i="160" s="1"/>
  <c r="G249" i="160" s="1"/>
  <c r="G250" i="160" s="1"/>
  <c r="G251" i="160" s="1"/>
  <c r="G252" i="160" s="1"/>
  <c r="G253" i="160" s="1"/>
  <c r="G254" i="160" s="1"/>
  <c r="G255" i="160" s="1"/>
  <c r="G256" i="160" s="1"/>
  <c r="G257" i="160" s="1"/>
  <c r="G258" i="160" s="1"/>
  <c r="G259" i="160" s="1"/>
  <c r="G260" i="160" s="1"/>
  <c r="G261" i="160" s="1"/>
  <c r="G262" i="160" s="1"/>
  <c r="G263" i="160" s="1"/>
  <c r="G264" i="160" s="1"/>
  <c r="G265" i="160" s="1"/>
  <c r="G266" i="160" s="1"/>
  <c r="G267" i="160" s="1"/>
  <c r="G268" i="160" s="1"/>
  <c r="G269" i="160" s="1"/>
  <c r="G270" i="160" s="1"/>
  <c r="G271" i="160" s="1"/>
  <c r="G272" i="160" s="1"/>
  <c r="G273" i="160" s="1"/>
  <c r="G274" i="160" s="1"/>
  <c r="G275" i="160" s="1"/>
  <c r="G276" i="160" s="1"/>
  <c r="G277" i="160" s="1"/>
  <c r="G278" i="160" s="1"/>
  <c r="G279" i="160" s="1"/>
  <c r="G280" i="160" s="1"/>
  <c r="G281" i="160" s="1"/>
  <c r="G282" i="160" s="1"/>
  <c r="G283" i="160" s="1"/>
  <c r="G284" i="160" s="1"/>
  <c r="G285" i="160" s="1"/>
  <c r="G286" i="160" s="1"/>
  <c r="G287" i="160" s="1"/>
  <c r="G288" i="160" s="1"/>
  <c r="G289" i="160" s="1"/>
  <c r="G290" i="160" s="1"/>
  <c r="G291" i="160" s="1"/>
  <c r="G292" i="160" s="1"/>
  <c r="G293" i="160" s="1"/>
  <c r="G294" i="160" s="1"/>
  <c r="G295" i="160" s="1"/>
  <c r="G296" i="160" s="1"/>
  <c r="G297" i="160" s="1"/>
  <c r="G298" i="160" s="1"/>
  <c r="G299" i="160" s="1"/>
  <c r="G300" i="160" s="1"/>
  <c r="G301" i="160" s="1"/>
  <c r="G302" i="160" s="1"/>
  <c r="G303" i="160" s="1"/>
  <c r="G304" i="160" s="1"/>
  <c r="G305" i="160" s="1"/>
  <c r="G306" i="160" s="1"/>
  <c r="G307" i="160" s="1"/>
  <c r="G308" i="160" s="1"/>
  <c r="G309" i="160" s="1"/>
  <c r="G310" i="160" s="1"/>
  <c r="G311" i="160" s="1"/>
  <c r="G312" i="160" s="1"/>
  <c r="G313" i="160" s="1"/>
  <c r="G314" i="160" s="1"/>
  <c r="G315" i="160" s="1"/>
  <c r="G316" i="160" s="1"/>
  <c r="G317" i="160" s="1"/>
  <c r="G318" i="160" s="1"/>
  <c r="G319" i="160" s="1"/>
  <c r="G320" i="160" s="1"/>
  <c r="G321" i="160" s="1"/>
  <c r="G322" i="160" s="1"/>
  <c r="G323" i="160" s="1"/>
  <c r="G324" i="160" s="1"/>
  <c r="G325" i="160" s="1"/>
  <c r="G326" i="160" s="1"/>
  <c r="G327" i="160" s="1"/>
  <c r="G328" i="160" s="1"/>
  <c r="G329" i="160" s="1"/>
  <c r="G330" i="160" s="1"/>
  <c r="G331" i="160" s="1"/>
  <c r="G332" i="160" s="1"/>
  <c r="G333" i="160" s="1"/>
  <c r="G334" i="160" s="1"/>
  <c r="G335" i="160" s="1"/>
  <c r="G336" i="160" s="1"/>
  <c r="G337" i="160" s="1"/>
  <c r="G338" i="160" s="1"/>
  <c r="G339" i="160" s="1"/>
  <c r="G340" i="160" s="1"/>
  <c r="G341" i="160" s="1"/>
  <c r="G342" i="160" s="1"/>
  <c r="G343" i="160" s="1"/>
  <c r="G344" i="160" s="1"/>
  <c r="G345" i="160" s="1"/>
  <c r="G346" i="160" s="1"/>
  <c r="G347" i="160" s="1"/>
  <c r="G348" i="160" s="1"/>
  <c r="G349" i="160" s="1"/>
  <c r="G350" i="160" s="1"/>
  <c r="G351" i="160" s="1"/>
  <c r="G352" i="160" s="1"/>
  <c r="G353" i="160" s="1"/>
  <c r="G354" i="160" s="1"/>
  <c r="G355" i="160" s="1"/>
  <c r="G356" i="160" s="1"/>
  <c r="G357" i="160" s="1"/>
  <c r="G358" i="160" s="1"/>
  <c r="G359" i="160" s="1"/>
  <c r="G360" i="160" s="1"/>
  <c r="G361" i="160" s="1"/>
  <c r="G362" i="160" s="1"/>
  <c r="G363" i="160" s="1"/>
  <c r="G364" i="160" s="1"/>
  <c r="G365" i="160" s="1"/>
  <c r="G366" i="160" s="1"/>
  <c r="G367" i="160" s="1"/>
  <c r="G368" i="160" s="1"/>
  <c r="G369" i="160" s="1"/>
  <c r="G370" i="160" s="1"/>
  <c r="G371" i="160" s="1"/>
  <c r="G372" i="160" s="1"/>
  <c r="G373" i="160" s="1"/>
  <c r="G374" i="160" s="1"/>
  <c r="G375" i="160" s="1"/>
  <c r="G376" i="160" s="1"/>
  <c r="G377" i="160" s="1"/>
  <c r="G378" i="160" s="1"/>
  <c r="G379" i="160" s="1"/>
  <c r="G380" i="160" s="1"/>
  <c r="G381" i="160" s="1"/>
  <c r="G382" i="160" s="1"/>
  <c r="G383" i="160" s="1"/>
  <c r="G384" i="160" s="1"/>
  <c r="G385" i="160" s="1"/>
  <c r="G386" i="160" s="1"/>
  <c r="G387" i="160" s="1"/>
  <c r="G388" i="160" s="1"/>
  <c r="G389" i="160" s="1"/>
  <c r="G390" i="160" s="1"/>
  <c r="G391" i="160" s="1"/>
  <c r="G392" i="160" s="1"/>
  <c r="G393" i="160" s="1"/>
  <c r="G394" i="160" s="1"/>
  <c r="G395" i="160" s="1"/>
  <c r="G396" i="160" s="1"/>
  <c r="G397" i="160" s="1"/>
  <c r="G398" i="160" s="1"/>
  <c r="G399" i="160" s="1"/>
  <c r="G400" i="160" s="1"/>
  <c r="G401" i="160" s="1"/>
  <c r="G402" i="160" s="1"/>
  <c r="G403" i="160" s="1"/>
  <c r="G404" i="160" s="1"/>
  <c r="G405" i="160" s="1"/>
  <c r="G406" i="160" s="1"/>
  <c r="G407" i="160" s="1"/>
  <c r="G408" i="160" s="1"/>
  <c r="G409" i="160" s="1"/>
  <c r="G410" i="160" s="1"/>
  <c r="G411" i="160" s="1"/>
  <c r="G412" i="160" s="1"/>
  <c r="G413" i="160" s="1"/>
  <c r="G414" i="160" s="1"/>
  <c r="G415" i="160" s="1"/>
  <c r="G416" i="160" s="1"/>
  <c r="G417" i="160" s="1"/>
  <c r="G418" i="160" s="1"/>
  <c r="G419" i="160" s="1"/>
  <c r="G420" i="160" s="1"/>
  <c r="G421" i="160" s="1"/>
  <c r="G422" i="160" s="1"/>
  <c r="G423" i="160" s="1"/>
  <c r="G424" i="160" s="1"/>
  <c r="G425" i="160" s="1"/>
  <c r="G426" i="160" s="1"/>
  <c r="G427" i="160" s="1"/>
  <c r="G428" i="160" s="1"/>
  <c r="G429" i="160" s="1"/>
  <c r="G430" i="160" s="1"/>
  <c r="G431" i="160" s="1"/>
  <c r="G432" i="160" s="1"/>
  <c r="G433" i="160" s="1"/>
  <c r="G434" i="160" s="1"/>
  <c r="G435" i="160" s="1"/>
  <c r="G436" i="160" s="1"/>
  <c r="G437" i="160" s="1"/>
  <c r="G438" i="160" s="1"/>
  <c r="G439" i="160" s="1"/>
  <c r="G440" i="160" s="1"/>
  <c r="G441" i="160" s="1"/>
  <c r="G442" i="160" s="1"/>
  <c r="G443" i="160" s="1"/>
  <c r="G444" i="160" s="1"/>
  <c r="G445" i="160" s="1"/>
  <c r="G446" i="160" s="1"/>
  <c r="G447" i="160" s="1"/>
  <c r="G448" i="160" s="1"/>
  <c r="G449" i="160" s="1"/>
  <c r="G450" i="160" s="1"/>
  <c r="G451" i="160" s="1"/>
  <c r="G452" i="160" s="1"/>
  <c r="G453" i="160" s="1"/>
  <c r="G454" i="160" s="1"/>
  <c r="G455" i="160" s="1"/>
  <c r="G456" i="160" s="1"/>
  <c r="G457" i="160" s="1"/>
  <c r="G458" i="160" s="1"/>
  <c r="G459" i="160" s="1"/>
  <c r="G460" i="160" s="1"/>
  <c r="G461" i="160" s="1"/>
  <c r="G462" i="160" s="1"/>
  <c r="G463" i="160" s="1"/>
  <c r="G464" i="160" s="1"/>
  <c r="G465" i="160" s="1"/>
  <c r="G466" i="160" s="1"/>
  <c r="G467" i="160" s="1"/>
  <c r="G468" i="160" s="1"/>
  <c r="G469" i="160" s="1"/>
  <c r="G470" i="160" s="1"/>
  <c r="G471" i="160" s="1"/>
  <c r="G472" i="160" s="1"/>
  <c r="G473" i="160" s="1"/>
  <c r="G474" i="160" s="1"/>
  <c r="G475" i="160" s="1"/>
  <c r="G476" i="160" s="1"/>
  <c r="G477" i="160" s="1"/>
  <c r="G478" i="160" s="1"/>
  <c r="G479" i="160" s="1"/>
  <c r="G480" i="160" s="1"/>
  <c r="G481" i="160" s="1"/>
  <c r="G482" i="160" s="1"/>
  <c r="G483" i="160" s="1"/>
  <c r="G484" i="160" s="1"/>
  <c r="G485" i="160" s="1"/>
  <c r="G486" i="160" s="1"/>
  <c r="G487" i="160" s="1"/>
  <c r="G488" i="160" s="1"/>
  <c r="G489" i="160" s="1"/>
  <c r="G490" i="160" s="1"/>
  <c r="G491" i="160" s="1"/>
  <c r="G492" i="160" s="1"/>
  <c r="G493" i="160" s="1"/>
  <c r="G494" i="160" s="1"/>
  <c r="G495" i="160" s="1"/>
  <c r="G496" i="160" s="1"/>
  <c r="G497" i="160" s="1"/>
  <c r="G498" i="160" s="1"/>
  <c r="G499" i="160" s="1"/>
  <c r="G500" i="160" s="1"/>
  <c r="G501" i="160" s="1"/>
  <c r="G502" i="160" s="1"/>
  <c r="G503" i="160" s="1"/>
  <c r="G504" i="160" s="1"/>
  <c r="G505" i="160" s="1"/>
  <c r="G506" i="160" s="1"/>
  <c r="G507" i="160" s="1"/>
  <c r="G508" i="160" s="1"/>
  <c r="G509" i="160" s="1"/>
  <c r="G510" i="160" s="1"/>
  <c r="G511" i="160" s="1"/>
  <c r="G512" i="160" s="1"/>
  <c r="G513" i="160" s="1"/>
  <c r="G514" i="160" s="1"/>
  <c r="G515" i="160" s="1"/>
  <c r="G516" i="160" s="1"/>
  <c r="G517" i="160" s="1"/>
  <c r="G518" i="160" s="1"/>
  <c r="G519" i="160" s="1"/>
  <c r="G520" i="160" s="1"/>
  <c r="G521" i="160" s="1"/>
  <c r="G522" i="160" s="1"/>
  <c r="G523" i="160" s="1"/>
  <c r="G524" i="160" s="1"/>
  <c r="G525" i="160" s="1"/>
  <c r="G526" i="160" s="1"/>
  <c r="G527" i="160" s="1"/>
  <c r="G528" i="160" s="1"/>
  <c r="G529" i="160" s="1"/>
  <c r="G530" i="160" s="1"/>
  <c r="G531" i="160" s="1"/>
  <c r="G532" i="160" s="1"/>
  <c r="G533" i="160" s="1"/>
  <c r="G534" i="160" s="1"/>
  <c r="G535" i="160" s="1"/>
  <c r="G536" i="160" s="1"/>
  <c r="G537" i="160" s="1"/>
  <c r="G538" i="160" s="1"/>
  <c r="G539" i="160" s="1"/>
  <c r="G540" i="160" s="1"/>
  <c r="G541" i="160" s="1"/>
  <c r="G542" i="160" s="1"/>
  <c r="G543" i="160" s="1"/>
  <c r="G544" i="160" s="1"/>
  <c r="G545" i="160" s="1"/>
  <c r="G546" i="160" s="1"/>
  <c r="G547" i="160" s="1"/>
  <c r="G548" i="160" s="1"/>
  <c r="G549" i="160" s="1"/>
  <c r="G550" i="160" s="1"/>
  <c r="G551" i="160" s="1"/>
  <c r="G552" i="160" s="1"/>
  <c r="G553" i="160" s="1"/>
  <c r="G554" i="160" s="1"/>
  <c r="G555" i="160" s="1"/>
  <c r="G556" i="160" s="1"/>
  <c r="G557" i="160" s="1"/>
  <c r="G558" i="160" s="1"/>
  <c r="G559" i="160" s="1"/>
  <c r="G560" i="160" s="1"/>
  <c r="G561" i="160" s="1"/>
  <c r="G562" i="160" s="1"/>
  <c r="G563" i="160" s="1"/>
  <c r="G564" i="160" s="1"/>
  <c r="G565" i="160" s="1"/>
  <c r="G566" i="160" s="1"/>
  <c r="G567" i="160" s="1"/>
  <c r="G568" i="160" s="1"/>
  <c r="G569" i="160" s="1"/>
  <c r="G570" i="160" s="1"/>
  <c r="G571" i="160" s="1"/>
  <c r="G572" i="160" s="1"/>
  <c r="G573" i="160" s="1"/>
  <c r="G574" i="160" s="1"/>
  <c r="G575" i="160" s="1"/>
  <c r="G576" i="160" s="1"/>
  <c r="G577" i="160" s="1"/>
  <c r="G578" i="160" s="1"/>
  <c r="G579" i="160" s="1"/>
  <c r="G580" i="160" s="1"/>
  <c r="G581" i="160" s="1"/>
  <c r="G582" i="160" s="1"/>
  <c r="G583" i="160" s="1"/>
  <c r="G584" i="160" s="1"/>
  <c r="G585" i="160" s="1"/>
  <c r="G586" i="160" s="1"/>
  <c r="G587" i="160" s="1"/>
  <c r="G588" i="160" s="1"/>
  <c r="G589" i="160" s="1"/>
  <c r="G590" i="160" s="1"/>
  <c r="G591" i="160" s="1"/>
  <c r="G592" i="160" s="1"/>
  <c r="G593" i="160" s="1"/>
  <c r="G594" i="160" s="1"/>
  <c r="G595" i="160" s="1"/>
  <c r="G596" i="160" s="1"/>
  <c r="G597" i="160" s="1"/>
  <c r="G598" i="160" s="1"/>
  <c r="G599" i="160" s="1"/>
  <c r="G600" i="160" s="1"/>
  <c r="G601" i="160" s="1"/>
  <c r="G602" i="160" s="1"/>
  <c r="G603" i="160" s="1"/>
  <c r="G604" i="160" s="1"/>
  <c r="G605" i="160" s="1"/>
  <c r="G606" i="160" s="1"/>
  <c r="G607" i="160" s="1"/>
  <c r="G608" i="160" s="1"/>
  <c r="G609" i="160" s="1"/>
  <c r="G610" i="160" s="1"/>
  <c r="G611" i="160" s="1"/>
  <c r="G612" i="160" s="1"/>
  <c r="G613" i="160" s="1"/>
  <c r="G614" i="160" s="1"/>
  <c r="G615" i="160" s="1"/>
  <c r="G616" i="160" s="1"/>
  <c r="G617" i="160" s="1"/>
  <c r="G618" i="160" s="1"/>
  <c r="G619" i="160" s="1"/>
  <c r="G620" i="160" s="1"/>
  <c r="G621" i="160" s="1"/>
  <c r="G622" i="160" s="1"/>
  <c r="G623" i="160" s="1"/>
  <c r="G624" i="160" s="1"/>
  <c r="G625" i="160" s="1"/>
  <c r="G626" i="160" s="1"/>
  <c r="G627" i="160" s="1"/>
  <c r="G628" i="160" s="1"/>
  <c r="G629" i="160" s="1"/>
  <c r="G630" i="160" s="1"/>
  <c r="G631" i="160" s="1"/>
  <c r="G632" i="160" s="1"/>
  <c r="G633" i="160" s="1"/>
  <c r="G634" i="160" s="1"/>
  <c r="G635" i="160" s="1"/>
  <c r="G636" i="160" s="1"/>
  <c r="G637" i="160" s="1"/>
  <c r="G638" i="160" s="1"/>
  <c r="G639" i="160" s="1"/>
  <c r="G640" i="160" s="1"/>
  <c r="G641" i="160" s="1"/>
  <c r="G642" i="160" s="1"/>
  <c r="G643" i="160" s="1"/>
  <c r="G644" i="160" s="1"/>
  <c r="G645" i="160" s="1"/>
  <c r="G646" i="160" s="1"/>
  <c r="G647" i="160" s="1"/>
  <c r="G648" i="160" s="1"/>
  <c r="G649" i="160" s="1"/>
  <c r="G650" i="160" s="1"/>
  <c r="G651" i="160" s="1"/>
  <c r="G652" i="160" s="1"/>
  <c r="G653" i="160" s="1"/>
  <c r="G654" i="160" s="1"/>
  <c r="G655" i="160" s="1"/>
  <c r="G656" i="160" s="1"/>
  <c r="G657" i="160" s="1"/>
  <c r="G658" i="160" s="1"/>
  <c r="G659" i="160" s="1"/>
  <c r="G660" i="160" s="1"/>
  <c r="G661" i="160" s="1"/>
  <c r="G662" i="160" s="1"/>
  <c r="G663" i="160" s="1"/>
  <c r="G664" i="160" s="1"/>
  <c r="G665" i="160" s="1"/>
  <c r="G666" i="160" s="1"/>
  <c r="G667" i="160" s="1"/>
  <c r="G668" i="160" s="1"/>
  <c r="G669" i="160" s="1"/>
  <c r="G670" i="160" s="1"/>
  <c r="G671" i="160" s="1"/>
  <c r="G672" i="160" s="1"/>
  <c r="G673" i="160" s="1"/>
  <c r="G674" i="160" s="1"/>
  <c r="G675" i="160" s="1"/>
  <c r="G676" i="160" s="1"/>
  <c r="G677" i="160" s="1"/>
  <c r="G678" i="160" s="1"/>
  <c r="G679" i="160" s="1"/>
  <c r="G680" i="160" s="1"/>
  <c r="G681" i="160" s="1"/>
  <c r="G682" i="160" s="1"/>
  <c r="G683" i="160" s="1"/>
  <c r="G684" i="160" s="1"/>
  <c r="G685" i="160" s="1"/>
  <c r="G686" i="160" s="1"/>
  <c r="G687" i="160" s="1"/>
  <c r="G688" i="160" s="1"/>
  <c r="G689" i="160" s="1"/>
  <c r="G690" i="160" s="1"/>
  <c r="G691" i="160" s="1"/>
  <c r="G692" i="160" s="1"/>
  <c r="G693" i="160" s="1"/>
  <c r="G694" i="160" s="1"/>
  <c r="G695" i="160" s="1"/>
  <c r="G696" i="160" s="1"/>
  <c r="G697" i="160" s="1"/>
  <c r="G698" i="160" s="1"/>
  <c r="G699" i="160" s="1"/>
  <c r="G700" i="160" s="1"/>
  <c r="G701" i="160" s="1"/>
  <c r="G702" i="160" s="1"/>
  <c r="G703" i="160" s="1"/>
  <c r="G704" i="160" s="1"/>
  <c r="G705" i="160" s="1"/>
  <c r="G706" i="160" s="1"/>
  <c r="G707" i="160" s="1"/>
  <c r="G708" i="160" s="1"/>
  <c r="G709" i="160" s="1"/>
  <c r="G710" i="160" s="1"/>
  <c r="G711" i="160" s="1"/>
  <c r="G712" i="160" s="1"/>
  <c r="G713" i="160" s="1"/>
  <c r="G714" i="160" s="1"/>
  <c r="G715" i="160" s="1"/>
  <c r="G716" i="160" s="1"/>
  <c r="G717" i="160" s="1"/>
  <c r="G718" i="160" s="1"/>
  <c r="G719" i="160" s="1"/>
  <c r="G720" i="160" s="1"/>
  <c r="G721" i="160" s="1"/>
  <c r="G722" i="160" s="1"/>
  <c r="G723" i="160" s="1"/>
  <c r="G724" i="160" s="1"/>
  <c r="G725" i="160" s="1"/>
  <c r="G726" i="160" s="1"/>
  <c r="G727" i="160" s="1"/>
  <c r="G728" i="160" s="1"/>
  <c r="G729" i="160" s="1"/>
  <c r="G730" i="160" s="1"/>
  <c r="G731" i="160" s="1"/>
  <c r="G732" i="160" s="1"/>
  <c r="G733" i="160" s="1"/>
  <c r="G734" i="160" s="1"/>
  <c r="G735" i="160" s="1"/>
  <c r="G736" i="160" s="1"/>
  <c r="G737" i="160" s="1"/>
  <c r="G738" i="160" s="1"/>
  <c r="G739" i="160" s="1"/>
  <c r="G740" i="160" s="1"/>
  <c r="G741" i="160" s="1"/>
  <c r="G742" i="160" s="1"/>
  <c r="G743" i="160" s="1"/>
  <c r="G744" i="160" s="1"/>
  <c r="G745" i="160" s="1"/>
  <c r="G746" i="160" s="1"/>
  <c r="G747" i="160" s="1"/>
  <c r="G748" i="160" s="1"/>
  <c r="G749" i="160" s="1"/>
  <c r="G750" i="160" s="1"/>
  <c r="G751" i="160" s="1"/>
  <c r="G752" i="160" s="1"/>
  <c r="G753" i="160" s="1"/>
  <c r="G754" i="160" s="1"/>
  <c r="G755" i="160" s="1"/>
  <c r="G756" i="160" s="1"/>
  <c r="G757" i="160" s="1"/>
  <c r="G758" i="160" s="1"/>
  <c r="G759" i="160" s="1"/>
  <c r="G760" i="160" s="1"/>
  <c r="G761" i="160" s="1"/>
  <c r="G762" i="160" s="1"/>
  <c r="G763" i="160" s="1"/>
  <c r="G764" i="160" s="1"/>
  <c r="G765" i="160" s="1"/>
  <c r="G766" i="160" s="1"/>
  <c r="G767" i="160" s="1"/>
  <c r="G768" i="160" s="1"/>
  <c r="G769" i="160" s="1"/>
  <c r="G770" i="160" s="1"/>
  <c r="G771" i="160" s="1"/>
  <c r="G772" i="160" s="1"/>
  <c r="G773" i="160" s="1"/>
  <c r="G774" i="160" s="1"/>
  <c r="G775" i="160" s="1"/>
  <c r="G776" i="160" s="1"/>
  <c r="G777" i="160" s="1"/>
  <c r="G778" i="160" s="1"/>
  <c r="G779" i="160" s="1"/>
  <c r="G780" i="160" s="1"/>
  <c r="G781" i="160" s="1"/>
  <c r="G782" i="160" s="1"/>
  <c r="G783" i="160" s="1"/>
  <c r="G784" i="160" s="1"/>
  <c r="G785" i="160" s="1"/>
  <c r="G786" i="160" s="1"/>
  <c r="G787" i="160" s="1"/>
  <c r="G788" i="160" s="1"/>
  <c r="G789" i="160" s="1"/>
  <c r="G790" i="160" s="1"/>
  <c r="G791" i="160" s="1"/>
  <c r="G792" i="160" s="1"/>
  <c r="G793" i="160" s="1"/>
  <c r="G794" i="160" s="1"/>
  <c r="G795" i="160" s="1"/>
  <c r="G796" i="160" s="1"/>
  <c r="G797" i="160" s="1"/>
  <c r="G798" i="160" s="1"/>
  <c r="G799" i="160" s="1"/>
  <c r="G800" i="160" s="1"/>
  <c r="G801" i="160" s="1"/>
  <c r="G802" i="160" s="1"/>
  <c r="G803" i="160" s="1"/>
  <c r="G804" i="160" s="1"/>
  <c r="G805" i="160" s="1"/>
  <c r="G806" i="160" s="1"/>
  <c r="G807" i="160" s="1"/>
  <c r="G808" i="160" s="1"/>
  <c r="G809" i="160" s="1"/>
  <c r="G810" i="160" s="1"/>
  <c r="G811" i="160" s="1"/>
  <c r="G812" i="160" s="1"/>
  <c r="G813" i="160" s="1"/>
  <c r="G814" i="160" s="1"/>
  <c r="G815" i="160" s="1"/>
  <c r="G816" i="160" s="1"/>
  <c r="G817" i="160" s="1"/>
  <c r="G818" i="160" s="1"/>
  <c r="G819" i="160" s="1"/>
  <c r="G820" i="160" s="1"/>
  <c r="G821" i="160" s="1"/>
  <c r="G822" i="160" s="1"/>
  <c r="G823" i="160" s="1"/>
  <c r="G824" i="160" s="1"/>
  <c r="G825" i="160" s="1"/>
  <c r="G826" i="160" s="1"/>
  <c r="G827" i="160" s="1"/>
  <c r="G828" i="160" s="1"/>
  <c r="G829" i="160" s="1"/>
  <c r="G830" i="160" s="1"/>
  <c r="G831" i="160" s="1"/>
  <c r="G832" i="160" s="1"/>
  <c r="G833" i="160" s="1"/>
  <c r="G834" i="160" s="1"/>
  <c r="G835" i="160" s="1"/>
  <c r="G836" i="160" s="1"/>
  <c r="G837" i="160" s="1"/>
  <c r="G838" i="160" s="1"/>
  <c r="G839" i="160" s="1"/>
  <c r="G840" i="160" s="1"/>
  <c r="G841" i="160" s="1"/>
  <c r="G842" i="160" s="1"/>
  <c r="G843" i="160" s="1"/>
  <c r="G844" i="160" s="1"/>
  <c r="G845" i="160" s="1"/>
  <c r="G846" i="160" s="1"/>
  <c r="G847" i="160" s="1"/>
  <c r="G848" i="160" s="1"/>
  <c r="G849" i="160" s="1"/>
  <c r="G850" i="160" s="1"/>
  <c r="G851" i="160" s="1"/>
  <c r="G852" i="160" s="1"/>
  <c r="G853" i="160" s="1"/>
  <c r="G854" i="160" s="1"/>
  <c r="G855" i="160" s="1"/>
  <c r="G856" i="160" s="1"/>
  <c r="G857" i="160" s="1"/>
  <c r="G858" i="160" s="1"/>
  <c r="G859" i="160" s="1"/>
  <c r="G860" i="160" s="1"/>
  <c r="G861" i="160" s="1"/>
  <c r="G862" i="160" s="1"/>
  <c r="G863" i="160" s="1"/>
  <c r="G864" i="160" s="1"/>
  <c r="G865" i="160" s="1"/>
  <c r="G866" i="160" s="1"/>
  <c r="G867" i="160" s="1"/>
  <c r="G868" i="160" s="1"/>
  <c r="G869" i="160" s="1"/>
  <c r="G870" i="160" s="1"/>
  <c r="G871" i="160" s="1"/>
  <c r="G872" i="160" s="1"/>
  <c r="G873" i="160" s="1"/>
  <c r="G874" i="160" s="1"/>
  <c r="G875" i="160" s="1"/>
  <c r="G876" i="160" s="1"/>
  <c r="G877" i="160" s="1"/>
  <c r="G878" i="160" s="1"/>
  <c r="G879" i="160" s="1"/>
  <c r="G880" i="160" s="1"/>
  <c r="G881" i="160" s="1"/>
  <c r="G882" i="160" s="1"/>
  <c r="G883" i="160" s="1"/>
  <c r="G884" i="160" s="1"/>
  <c r="G885" i="160" s="1"/>
  <c r="G886" i="160" s="1"/>
  <c r="G887" i="160" s="1"/>
  <c r="G888" i="160" s="1"/>
  <c r="G889" i="160" s="1"/>
  <c r="G890" i="160" s="1"/>
  <c r="G891" i="160" s="1"/>
  <c r="G892" i="160" s="1"/>
  <c r="G893" i="160" s="1"/>
  <c r="G894" i="160" s="1"/>
  <c r="G895" i="160" s="1"/>
  <c r="G896" i="160" s="1"/>
  <c r="G897" i="160" s="1"/>
  <c r="G898" i="160" s="1"/>
  <c r="G899" i="160" s="1"/>
  <c r="G900" i="160" s="1"/>
  <c r="G901" i="160" s="1"/>
  <c r="G902" i="160" s="1"/>
  <c r="G903" i="160" s="1"/>
  <c r="G904" i="160" s="1"/>
  <c r="G905" i="160" s="1"/>
  <c r="G906" i="160" s="1"/>
  <c r="G907" i="160" s="1"/>
  <c r="G908" i="160" s="1"/>
  <c r="G909" i="160" s="1"/>
  <c r="G910" i="160" s="1"/>
  <c r="G911" i="160" s="1"/>
  <c r="G912" i="160" s="1"/>
  <c r="G913" i="160" s="1"/>
  <c r="G914" i="160" s="1"/>
  <c r="G915" i="160" s="1"/>
  <c r="G916" i="160" s="1"/>
  <c r="G917" i="160" s="1"/>
  <c r="G918" i="160" s="1"/>
  <c r="G919" i="160" s="1"/>
  <c r="G920" i="160" s="1"/>
  <c r="G921" i="160" s="1"/>
  <c r="G922" i="160" s="1"/>
  <c r="G923" i="160" s="1"/>
  <c r="G924" i="160" s="1"/>
  <c r="G925" i="160" s="1"/>
  <c r="G926" i="160" s="1"/>
  <c r="G927" i="160" s="1"/>
  <c r="G928" i="160" s="1"/>
  <c r="G929" i="160" s="1"/>
  <c r="G930" i="160" s="1"/>
  <c r="G931" i="160" s="1"/>
  <c r="G932" i="160" s="1"/>
  <c r="G933" i="160" s="1"/>
  <c r="G934" i="160" s="1"/>
  <c r="G935" i="160" s="1"/>
  <c r="G936" i="160" s="1"/>
  <c r="G937" i="160" s="1"/>
  <c r="G938" i="160" s="1"/>
  <c r="G939" i="160" s="1"/>
  <c r="G940" i="160" s="1"/>
  <c r="G941" i="160" s="1"/>
  <c r="G942" i="160" s="1"/>
  <c r="G943" i="160" s="1"/>
  <c r="G944" i="160" s="1"/>
  <c r="G945" i="160" s="1"/>
  <c r="G946" i="160" s="1"/>
  <c r="G947" i="160" s="1"/>
  <c r="G948" i="160" s="1"/>
  <c r="G949" i="160" s="1"/>
  <c r="G950" i="160" s="1"/>
  <c r="G951" i="160" s="1"/>
  <c r="G952" i="160" s="1"/>
  <c r="G953" i="160" s="1"/>
  <c r="G954" i="160" s="1"/>
  <c r="G955" i="160" s="1"/>
  <c r="G956" i="160" s="1"/>
  <c r="G957" i="160" s="1"/>
  <c r="G958" i="160" s="1"/>
  <c r="G959" i="160" s="1"/>
  <c r="G960" i="160" s="1"/>
  <c r="G961" i="160" s="1"/>
  <c r="G962" i="160" s="1"/>
  <c r="G963" i="160" s="1"/>
  <c r="G964" i="160" s="1"/>
  <c r="G965" i="160" s="1"/>
  <c r="G966" i="160" s="1"/>
  <c r="G967" i="160" s="1"/>
  <c r="G968" i="160" s="1"/>
  <c r="G969" i="160" s="1"/>
  <c r="G970" i="160" s="1"/>
  <c r="G971" i="160" s="1"/>
  <c r="G972" i="160" s="1"/>
  <c r="G973" i="160" s="1"/>
  <c r="G974" i="160" s="1"/>
  <c r="G975" i="160" s="1"/>
  <c r="G976" i="160" s="1"/>
  <c r="G977" i="160" s="1"/>
  <c r="G978" i="160" s="1"/>
  <c r="G979" i="160" s="1"/>
  <c r="G980" i="160" s="1"/>
  <c r="G981" i="160" s="1"/>
  <c r="G982" i="160" s="1"/>
  <c r="G983" i="160" s="1"/>
  <c r="G984" i="160" s="1"/>
  <c r="G985" i="160" s="1"/>
  <c r="G986" i="160" s="1"/>
  <c r="G987" i="160" s="1"/>
  <c r="G988" i="160" s="1"/>
  <c r="G989" i="160" s="1"/>
  <c r="G990" i="160" s="1"/>
  <c r="G991" i="160" s="1"/>
  <c r="G992" i="160" s="1"/>
  <c r="G993" i="160" s="1"/>
  <c r="G994" i="160" s="1"/>
  <c r="G995" i="160" s="1"/>
  <c r="G996" i="160" s="1"/>
  <c r="G997" i="160" s="1"/>
  <c r="G998" i="160" s="1"/>
  <c r="G999" i="160" s="1"/>
  <c r="G1000" i="160" s="1"/>
  <c r="G1001" i="160" s="1"/>
  <c r="G1002" i="160" s="1"/>
  <c r="G1003" i="160" s="1"/>
  <c r="G1004" i="160" s="1"/>
  <c r="G1005" i="160" s="1"/>
  <c r="G1006" i="160" s="1"/>
  <c r="G1007" i="160" s="1"/>
  <c r="G1008" i="160" s="1"/>
  <c r="G1009" i="160" s="1"/>
  <c r="G1010" i="160" s="1"/>
  <c r="G1011" i="160" s="1"/>
  <c r="G1012" i="160" s="1"/>
  <c r="G1013" i="160" s="1"/>
  <c r="G1014" i="160" s="1"/>
  <c r="G1015" i="160" s="1"/>
  <c r="G1016" i="160" s="1"/>
  <c r="G1017" i="160" s="1"/>
  <c r="G1018" i="160" s="1"/>
  <c r="G1019" i="160" s="1"/>
  <c r="G1020" i="160" s="1"/>
  <c r="G1021" i="160" s="1"/>
  <c r="G1022" i="160" s="1"/>
  <c r="G1023" i="160" s="1"/>
  <c r="G1024" i="160" s="1"/>
  <c r="G1025" i="160" s="1"/>
  <c r="G1026" i="160" s="1"/>
  <c r="G1027" i="160" s="1"/>
  <c r="G1028" i="160" s="1"/>
  <c r="G1029" i="160" s="1"/>
  <c r="G1030" i="160" s="1"/>
  <c r="G1031" i="160" s="1"/>
  <c r="G1032" i="160" s="1"/>
  <c r="G1033" i="160" s="1"/>
  <c r="G1034" i="160" s="1"/>
  <c r="G1035" i="160" s="1"/>
  <c r="G1036" i="160" s="1"/>
  <c r="G1037" i="160" s="1"/>
  <c r="G1038" i="160" s="1"/>
  <c r="G1039" i="160" s="1"/>
  <c r="G1040" i="160" s="1"/>
  <c r="G1041" i="160" s="1"/>
  <c r="G1042" i="160" s="1"/>
  <c r="G1043" i="160" s="1"/>
  <c r="G1044" i="160" s="1"/>
  <c r="G1045" i="160" s="1"/>
  <c r="G1046" i="160" s="1"/>
  <c r="G1047" i="160" s="1"/>
  <c r="G1048" i="160" s="1"/>
  <c r="G1049" i="160" s="1"/>
  <c r="G1050" i="160" s="1"/>
  <c r="G1051" i="160" s="1"/>
  <c r="G1052" i="160" s="1"/>
  <c r="G1053" i="160" s="1"/>
  <c r="G1054" i="160" s="1"/>
  <c r="G1055" i="160" s="1"/>
  <c r="G1056" i="160" s="1"/>
  <c r="G1057" i="160" s="1"/>
  <c r="G1058" i="160" s="1"/>
  <c r="G1059" i="160" s="1"/>
  <c r="G1060" i="160" s="1"/>
  <c r="G1061" i="160" s="1"/>
  <c r="G1062" i="160" s="1"/>
  <c r="G1063" i="160" s="1"/>
  <c r="G1064" i="160" s="1"/>
  <c r="G1065" i="160" s="1"/>
  <c r="G1066" i="160" s="1"/>
  <c r="G1067" i="160" s="1"/>
  <c r="G1068" i="160" s="1"/>
  <c r="G1069" i="160" s="1"/>
  <c r="G1070" i="160" s="1"/>
  <c r="G1071" i="160" s="1"/>
  <c r="G1072" i="160" s="1"/>
  <c r="G1073" i="160" s="1"/>
  <c r="G1074" i="160" s="1"/>
  <c r="G1075" i="160" s="1"/>
  <c r="G1076" i="160" s="1"/>
  <c r="G1077" i="160" s="1"/>
  <c r="G1078" i="160" s="1"/>
  <c r="G1079" i="160" s="1"/>
  <c r="G1080" i="160" s="1"/>
  <c r="G1081" i="160" s="1"/>
  <c r="G1082" i="160" s="1"/>
  <c r="G1083" i="160" s="1"/>
  <c r="G1084" i="160" s="1"/>
  <c r="G1085" i="160" s="1"/>
  <c r="G1086" i="160" s="1"/>
  <c r="G1087" i="160" s="1"/>
  <c r="G1088" i="160" s="1"/>
  <c r="G1089" i="160" s="1"/>
  <c r="G1090" i="160" s="1"/>
  <c r="G1091" i="160" s="1"/>
  <c r="G1092" i="160" s="1"/>
  <c r="G1093" i="160" s="1"/>
  <c r="G1094" i="160" s="1"/>
  <c r="G1095" i="160" s="1"/>
  <c r="G1096" i="160" s="1"/>
  <c r="G1097" i="160" s="1"/>
  <c r="G1098" i="160" s="1"/>
  <c r="G1099" i="160" s="1"/>
  <c r="G1100" i="160" s="1"/>
  <c r="G1101" i="160" s="1"/>
  <c r="G1102" i="160" s="1"/>
  <c r="G1103" i="160" s="1"/>
  <c r="G1104" i="160" s="1"/>
  <c r="G1105" i="160" s="1"/>
  <c r="G1106" i="160" s="1"/>
  <c r="G1107" i="160" s="1"/>
  <c r="G1108" i="160" s="1"/>
  <c r="G1109" i="160" s="1"/>
  <c r="G1110" i="160" s="1"/>
  <c r="G1111" i="160" s="1"/>
  <c r="G1112" i="160" s="1"/>
  <c r="G1113" i="160" s="1"/>
  <c r="G1114" i="160" s="1"/>
  <c r="G1115" i="160" s="1"/>
  <c r="G1116" i="160" s="1"/>
  <c r="G1117" i="160" s="1"/>
  <c r="G1118" i="160" s="1"/>
  <c r="G1119" i="160" s="1"/>
  <c r="G1120" i="160" s="1"/>
  <c r="G1121" i="160" s="1"/>
  <c r="G1122" i="160" s="1"/>
  <c r="G1123" i="160" s="1"/>
  <c r="G1124" i="160" s="1"/>
  <c r="G1125" i="160" s="1"/>
  <c r="G1126" i="160" s="1"/>
  <c r="G1127" i="160" s="1"/>
  <c r="G1128" i="160" s="1"/>
  <c r="G1129" i="160" s="1"/>
  <c r="G1130" i="160" s="1"/>
  <c r="G1131" i="160" s="1"/>
  <c r="G1132" i="160" s="1"/>
  <c r="G1133" i="160" s="1"/>
  <c r="G1134" i="160" s="1"/>
  <c r="G1135" i="160" s="1"/>
  <c r="G1136" i="160" s="1"/>
  <c r="G1137" i="160" s="1"/>
  <c r="G1138" i="160" s="1"/>
  <c r="G1139" i="160" s="1"/>
  <c r="G1140" i="160" s="1"/>
  <c r="G1141" i="160" s="1"/>
  <c r="G1142" i="160" s="1"/>
  <c r="G1143" i="160" s="1"/>
  <c r="G1144" i="160" s="1"/>
  <c r="G1145" i="160" s="1"/>
  <c r="G1146" i="160" s="1"/>
  <c r="G1147" i="160" s="1"/>
  <c r="G1148" i="160" s="1"/>
  <c r="G1149" i="160" s="1"/>
  <c r="G1150" i="160" s="1"/>
  <c r="G1151" i="160" s="1"/>
  <c r="G1152" i="160" s="1"/>
  <c r="G1153" i="160" s="1"/>
  <c r="G1154" i="160" s="1"/>
  <c r="G1155" i="160" s="1"/>
  <c r="G1156" i="160" s="1"/>
  <c r="G1157" i="160" s="1"/>
  <c r="G1158" i="160" s="1"/>
  <c r="G1159" i="160" s="1"/>
  <c r="G1160" i="160" s="1"/>
  <c r="G1161" i="160" s="1"/>
  <c r="G1162" i="160" s="1"/>
  <c r="G1163" i="160" s="1"/>
  <c r="G1164" i="160" s="1"/>
  <c r="G1165" i="160" s="1"/>
  <c r="G1166" i="160" s="1"/>
  <c r="G1167" i="160" s="1"/>
  <c r="G1168" i="160" s="1"/>
  <c r="G1169" i="160" s="1"/>
  <c r="G1170" i="160" s="1"/>
  <c r="G1171" i="160" s="1"/>
  <c r="G1172" i="160" s="1"/>
  <c r="G1173" i="160" s="1"/>
  <c r="G1174" i="160" s="1"/>
  <c r="G1175" i="160" s="1"/>
  <c r="G1176" i="160" s="1"/>
  <c r="G1177" i="160" s="1"/>
  <c r="G1178" i="160" s="1"/>
  <c r="G1179" i="160" s="1"/>
  <c r="G1180" i="160" s="1"/>
  <c r="G1181" i="160" s="1"/>
  <c r="G1182" i="160" s="1"/>
  <c r="G1183" i="160" s="1"/>
  <c r="G1184" i="160" s="1"/>
  <c r="G1185" i="160" s="1"/>
  <c r="G1186" i="160" s="1"/>
  <c r="G1187" i="160" s="1"/>
  <c r="G1188" i="160" s="1"/>
  <c r="G1189" i="160" s="1"/>
  <c r="G1190" i="160" s="1"/>
  <c r="G1191" i="160" s="1"/>
  <c r="G1192" i="160" s="1"/>
  <c r="G1193" i="160" s="1"/>
  <c r="G1194" i="160" s="1"/>
  <c r="G1195" i="160" s="1"/>
  <c r="G1196" i="160" s="1"/>
  <c r="G1197" i="160" s="1"/>
  <c r="G1198" i="160" s="1"/>
  <c r="G1199" i="160" s="1"/>
  <c r="G1200" i="160" s="1"/>
  <c r="G1201" i="160" s="1"/>
  <c r="G1202" i="160" s="1"/>
  <c r="G1203" i="160" s="1"/>
  <c r="G1204" i="160" s="1"/>
  <c r="G1205" i="160" s="1"/>
  <c r="G1206" i="160" s="1"/>
  <c r="G1207" i="160" s="1"/>
  <c r="G1208" i="160" s="1"/>
  <c r="G1209" i="160" s="1"/>
  <c r="G1210" i="160" s="1"/>
  <c r="G1211" i="160" s="1"/>
  <c r="G1212" i="160" s="1"/>
  <c r="G1213" i="160" s="1"/>
  <c r="G1214" i="160" s="1"/>
  <c r="G1215" i="160" s="1"/>
  <c r="G1216" i="160" s="1"/>
  <c r="G1217" i="160" s="1"/>
  <c r="G1218" i="160" s="1"/>
  <c r="G1219" i="160" s="1"/>
  <c r="G1220" i="160" s="1"/>
  <c r="G1221" i="160" s="1"/>
  <c r="G1222" i="160" s="1"/>
  <c r="G1223" i="160" s="1"/>
  <c r="G1224" i="160" s="1"/>
  <c r="G1225" i="160" s="1"/>
  <c r="G1226" i="160" s="1"/>
  <c r="G1227" i="160" s="1"/>
  <c r="G1228" i="160" s="1"/>
  <c r="G1229" i="160" s="1"/>
  <c r="G1230" i="160" s="1"/>
  <c r="G1231" i="160" s="1"/>
  <c r="G1232" i="160" s="1"/>
  <c r="G1233" i="160" s="1"/>
  <c r="G1234" i="160" s="1"/>
  <c r="G1235" i="160" s="1"/>
  <c r="G1236" i="160" s="1"/>
  <c r="G1237" i="160" s="1"/>
  <c r="G1238" i="160" s="1"/>
  <c r="G1239" i="160" s="1"/>
  <c r="G1240" i="160" s="1"/>
  <c r="G1241" i="160" s="1"/>
  <c r="H103" i="160"/>
  <c r="H117" i="145"/>
  <c r="G122" i="145"/>
  <c r="D1218" i="22"/>
  <c r="E1218" i="22" s="1"/>
  <c r="F1218" i="22" s="1"/>
  <c r="I119" i="22"/>
  <c r="H120" i="22"/>
  <c r="K120" i="22" s="1"/>
  <c r="H104" i="160" l="1"/>
  <c r="G123" i="145"/>
  <c r="H118" i="145"/>
  <c r="D1219" i="22"/>
  <c r="E1219" i="22" s="1"/>
  <c r="F1219" i="22" s="1"/>
  <c r="I120" i="22"/>
  <c r="H121" i="22"/>
  <c r="K121" i="22" s="1"/>
  <c r="H105" i="160" l="1"/>
  <c r="H119" i="145"/>
  <c r="G124" i="145"/>
  <c r="D1220" i="22"/>
  <c r="E1220" i="22" s="1"/>
  <c r="F1220" i="22" s="1"/>
  <c r="I121" i="22"/>
  <c r="H122" i="22"/>
  <c r="K122" i="22" s="1"/>
  <c r="H106" i="160" l="1"/>
  <c r="G125" i="145"/>
  <c r="H120" i="145"/>
  <c r="D1221" i="22"/>
  <c r="E1221" i="22" s="1"/>
  <c r="F1221" i="22" s="1"/>
  <c r="I122" i="22"/>
  <c r="H123" i="22"/>
  <c r="K123" i="22" s="1"/>
  <c r="H107" i="160" l="1"/>
  <c r="H121" i="145"/>
  <c r="G126" i="145"/>
  <c r="D1222" i="22"/>
  <c r="E1222" i="22" s="1"/>
  <c r="F1222" i="22" s="1"/>
  <c r="I123" i="22"/>
  <c r="H124" i="22"/>
  <c r="K124" i="22" s="1"/>
  <c r="H108" i="160" l="1"/>
  <c r="G127" i="145"/>
  <c r="H122" i="145"/>
  <c r="D1223" i="22"/>
  <c r="E1223" i="22" s="1"/>
  <c r="F1223" i="22" s="1"/>
  <c r="I124" i="22"/>
  <c r="H125" i="22"/>
  <c r="K125" i="22" s="1"/>
  <c r="H109" i="160" l="1"/>
  <c r="H123" i="145"/>
  <c r="G128" i="145"/>
  <c r="D1224" i="22"/>
  <c r="E1224" i="22" s="1"/>
  <c r="F1224" i="22" s="1"/>
  <c r="I125" i="22"/>
  <c r="H126" i="22"/>
  <c r="K126" i="22" s="1"/>
  <c r="H110" i="160" l="1"/>
  <c r="G129" i="145"/>
  <c r="H124" i="145"/>
  <c r="D1225" i="22"/>
  <c r="E1225" i="22" s="1"/>
  <c r="F1225" i="22" s="1"/>
  <c r="I126" i="22"/>
  <c r="H127" i="22"/>
  <c r="K127" i="22" s="1"/>
  <c r="H111" i="160" l="1"/>
  <c r="H125" i="145"/>
  <c r="G130" i="145"/>
  <c r="D1226" i="22"/>
  <c r="E1226" i="22" s="1"/>
  <c r="F1226" i="22" s="1"/>
  <c r="I127" i="22"/>
  <c r="H128" i="22"/>
  <c r="K128" i="22" s="1"/>
  <c r="H112" i="160" l="1"/>
  <c r="N32" i="145"/>
  <c r="G131" i="145"/>
  <c r="H126" i="145"/>
  <c r="D1227" i="22"/>
  <c r="E1227" i="22" s="1"/>
  <c r="F1227" i="22" s="1"/>
  <c r="I128" i="22"/>
  <c r="H129" i="22"/>
  <c r="K129" i="22" s="1"/>
  <c r="K24" i="146" l="1"/>
  <c r="K23" i="146"/>
  <c r="J19" i="146"/>
  <c r="J20" i="146"/>
  <c r="H113" i="160"/>
  <c r="H127" i="145"/>
  <c r="G132" i="145"/>
  <c r="D1228" i="22"/>
  <c r="E1228" i="22" s="1"/>
  <c r="F1228" i="22" s="1"/>
  <c r="I129" i="22"/>
  <c r="H130" i="22"/>
  <c r="K130" i="22" s="1"/>
  <c r="G133" i="145" l="1"/>
  <c r="H128" i="145"/>
  <c r="D1229" i="22"/>
  <c r="E1229" i="22" s="1"/>
  <c r="F1229" i="22" s="1"/>
  <c r="I130" i="22"/>
  <c r="H131" i="22"/>
  <c r="K131" i="22" s="1"/>
  <c r="H129" i="145" l="1"/>
  <c r="G134" i="145"/>
  <c r="D1230" i="22"/>
  <c r="E1230" i="22" s="1"/>
  <c r="F1230" i="22" s="1"/>
  <c r="I131" i="22"/>
  <c r="H132" i="22"/>
  <c r="K132" i="22" s="1"/>
  <c r="G135" i="145" l="1"/>
  <c r="H130" i="145"/>
  <c r="D1231" i="22"/>
  <c r="E1231" i="22" s="1"/>
  <c r="F1231" i="22" s="1"/>
  <c r="I132" i="22"/>
  <c r="H133" i="22"/>
  <c r="K133" i="22" s="1"/>
  <c r="H131" i="145" l="1"/>
  <c r="G136" i="145"/>
  <c r="D1232" i="22"/>
  <c r="E1232" i="22" s="1"/>
  <c r="F1232" i="22" s="1"/>
  <c r="I133" i="22"/>
  <c r="H134" i="22"/>
  <c r="K134" i="22" s="1"/>
  <c r="G137" i="145" l="1"/>
  <c r="H132" i="145"/>
  <c r="D1233" i="22"/>
  <c r="E1233" i="22" s="1"/>
  <c r="F1233" i="22" s="1"/>
  <c r="I134" i="22"/>
  <c r="H135" i="22"/>
  <c r="K135" i="22" s="1"/>
  <c r="H133" i="145" l="1"/>
  <c r="G138" i="145"/>
  <c r="D1234" i="22"/>
  <c r="E1234" i="22" s="1"/>
  <c r="F1234" i="22" s="1"/>
  <c r="I135" i="22"/>
  <c r="H136" i="22"/>
  <c r="K136" i="22" s="1"/>
  <c r="G139" i="145" l="1"/>
  <c r="H134" i="145"/>
  <c r="D1235" i="22"/>
  <c r="E1235" i="22" s="1"/>
  <c r="F1235" i="22" s="1"/>
  <c r="D1236" i="22" s="1"/>
  <c r="I136" i="22"/>
  <c r="H137" i="22"/>
  <c r="K137" i="22" s="1"/>
  <c r="H135" i="145" l="1"/>
  <c r="G140" i="145"/>
  <c r="C9" i="23"/>
  <c r="C10" i="23"/>
  <c r="C11" i="23"/>
  <c r="C12" i="23"/>
  <c r="C13" i="23"/>
  <c r="J52" i="42"/>
  <c r="E1236" i="22"/>
  <c r="I137" i="22"/>
  <c r="H138" i="22"/>
  <c r="K138" i="22" s="1"/>
  <c r="G141" i="145" l="1"/>
  <c r="G142" i="145" s="1"/>
  <c r="G143" i="145" s="1"/>
  <c r="G144" i="145" s="1"/>
  <c r="G145" i="145" s="1"/>
  <c r="G146" i="145" s="1"/>
  <c r="G147" i="145" s="1"/>
  <c r="G148" i="145" s="1"/>
  <c r="G149" i="145" s="1"/>
  <c r="G150" i="145" s="1"/>
  <c r="G151" i="145" s="1"/>
  <c r="G152" i="145" s="1"/>
  <c r="G153" i="145" s="1"/>
  <c r="G154" i="145" s="1"/>
  <c r="G155" i="145" s="1"/>
  <c r="G156" i="145" s="1"/>
  <c r="G157" i="145" s="1"/>
  <c r="G158" i="145" s="1"/>
  <c r="G159" i="145" s="1"/>
  <c r="G160" i="145" s="1"/>
  <c r="G161" i="145" s="1"/>
  <c r="G162" i="145" s="1"/>
  <c r="G163" i="145" s="1"/>
  <c r="G164" i="145" s="1"/>
  <c r="G165" i="145" s="1"/>
  <c r="G166" i="145" s="1"/>
  <c r="G167" i="145" s="1"/>
  <c r="G168" i="145" s="1"/>
  <c r="G169" i="145" s="1"/>
  <c r="G170" i="145" s="1"/>
  <c r="G171" i="145" s="1"/>
  <c r="G172" i="145" s="1"/>
  <c r="G173" i="145" s="1"/>
  <c r="G174" i="145" s="1"/>
  <c r="G175" i="145" s="1"/>
  <c r="G176" i="145" s="1"/>
  <c r="G177" i="145" s="1"/>
  <c r="G178" i="145" s="1"/>
  <c r="G179" i="145" s="1"/>
  <c r="G180" i="145" s="1"/>
  <c r="G181" i="145" s="1"/>
  <c r="G182" i="145" s="1"/>
  <c r="G183" i="145" s="1"/>
  <c r="G184" i="145" s="1"/>
  <c r="G185" i="145" s="1"/>
  <c r="G186" i="145" s="1"/>
  <c r="G187" i="145" s="1"/>
  <c r="G188" i="145" s="1"/>
  <c r="G189" i="145" s="1"/>
  <c r="G190" i="145" s="1"/>
  <c r="G191" i="145" s="1"/>
  <c r="G192" i="145" s="1"/>
  <c r="G193" i="145" s="1"/>
  <c r="G194" i="145" s="1"/>
  <c r="G195" i="145" s="1"/>
  <c r="G196" i="145" s="1"/>
  <c r="G197" i="145" s="1"/>
  <c r="G198" i="145" s="1"/>
  <c r="G199" i="145" s="1"/>
  <c r="G200" i="145" s="1"/>
  <c r="G201" i="145" s="1"/>
  <c r="G202" i="145" s="1"/>
  <c r="G203" i="145" s="1"/>
  <c r="G204" i="145" s="1"/>
  <c r="G205" i="145" s="1"/>
  <c r="G206" i="145" s="1"/>
  <c r="G207" i="145" s="1"/>
  <c r="G208" i="145" s="1"/>
  <c r="G209" i="145" s="1"/>
  <c r="G210" i="145" s="1"/>
  <c r="G211" i="145" s="1"/>
  <c r="G212" i="145" s="1"/>
  <c r="G213" i="145" s="1"/>
  <c r="G214" i="145" s="1"/>
  <c r="G215" i="145" s="1"/>
  <c r="G216" i="145" s="1"/>
  <c r="G217" i="145" s="1"/>
  <c r="G218" i="145" s="1"/>
  <c r="G219" i="145" s="1"/>
  <c r="G220" i="145" s="1"/>
  <c r="G221" i="145" s="1"/>
  <c r="G222" i="145" s="1"/>
  <c r="G223" i="145" s="1"/>
  <c r="G224" i="145" s="1"/>
  <c r="G225" i="145" s="1"/>
  <c r="G226" i="145" s="1"/>
  <c r="G227" i="145" s="1"/>
  <c r="G228" i="145" s="1"/>
  <c r="G229" i="145" s="1"/>
  <c r="G230" i="145" s="1"/>
  <c r="G231" i="145" s="1"/>
  <c r="G232" i="145" s="1"/>
  <c r="G233" i="145" s="1"/>
  <c r="G234" i="145" s="1"/>
  <c r="G235" i="145" s="1"/>
  <c r="G236" i="145" s="1"/>
  <c r="G237" i="145" s="1"/>
  <c r="G238" i="145" s="1"/>
  <c r="G239" i="145" s="1"/>
  <c r="G240" i="145" s="1"/>
  <c r="G241" i="145" s="1"/>
  <c r="G242" i="145" s="1"/>
  <c r="G243" i="145" s="1"/>
  <c r="G244" i="145" s="1"/>
  <c r="G245" i="145" s="1"/>
  <c r="G246" i="145" s="1"/>
  <c r="G247" i="145" s="1"/>
  <c r="G248" i="145" s="1"/>
  <c r="G249" i="145" s="1"/>
  <c r="G250" i="145" s="1"/>
  <c r="G251" i="145" s="1"/>
  <c r="G252" i="145" s="1"/>
  <c r="G253" i="145" s="1"/>
  <c r="G254" i="145" s="1"/>
  <c r="G255" i="145" s="1"/>
  <c r="G256" i="145" s="1"/>
  <c r="G257" i="145" s="1"/>
  <c r="G258" i="145" s="1"/>
  <c r="G259" i="145" s="1"/>
  <c r="G260" i="145" s="1"/>
  <c r="G261" i="145" s="1"/>
  <c r="G262" i="145" s="1"/>
  <c r="G263" i="145" s="1"/>
  <c r="G264" i="145" s="1"/>
  <c r="G265" i="145" s="1"/>
  <c r="G266" i="145" s="1"/>
  <c r="G267" i="145" s="1"/>
  <c r="G268" i="145" s="1"/>
  <c r="G269" i="145" s="1"/>
  <c r="G270" i="145" s="1"/>
  <c r="G271" i="145" s="1"/>
  <c r="G272" i="145" s="1"/>
  <c r="G273" i="145" s="1"/>
  <c r="G274" i="145" s="1"/>
  <c r="G275" i="145" s="1"/>
  <c r="G276" i="145" s="1"/>
  <c r="G277" i="145" s="1"/>
  <c r="G278" i="145" s="1"/>
  <c r="G279" i="145" s="1"/>
  <c r="G280" i="145" s="1"/>
  <c r="G281" i="145" s="1"/>
  <c r="G282" i="145" s="1"/>
  <c r="G283" i="145" s="1"/>
  <c r="G284" i="145" s="1"/>
  <c r="G285" i="145" s="1"/>
  <c r="G286" i="145" s="1"/>
  <c r="G287" i="145" s="1"/>
  <c r="G288" i="145" s="1"/>
  <c r="G289" i="145" s="1"/>
  <c r="G290" i="145" s="1"/>
  <c r="G291" i="145" s="1"/>
  <c r="G292" i="145" s="1"/>
  <c r="G293" i="145" s="1"/>
  <c r="G294" i="145" s="1"/>
  <c r="G295" i="145" s="1"/>
  <c r="G296" i="145" s="1"/>
  <c r="G297" i="145" s="1"/>
  <c r="G298" i="145" s="1"/>
  <c r="G299" i="145" s="1"/>
  <c r="G300" i="145" s="1"/>
  <c r="G301" i="145" s="1"/>
  <c r="G302" i="145" s="1"/>
  <c r="G303" i="145" s="1"/>
  <c r="G304" i="145" s="1"/>
  <c r="G305" i="145" s="1"/>
  <c r="G306" i="145" s="1"/>
  <c r="G307" i="145" s="1"/>
  <c r="G308" i="145" s="1"/>
  <c r="G309" i="145" s="1"/>
  <c r="G310" i="145" s="1"/>
  <c r="G311" i="145" s="1"/>
  <c r="G312" i="145" s="1"/>
  <c r="G313" i="145" s="1"/>
  <c r="G314" i="145" s="1"/>
  <c r="G315" i="145" s="1"/>
  <c r="G316" i="145" s="1"/>
  <c r="G317" i="145" s="1"/>
  <c r="G318" i="145" s="1"/>
  <c r="G319" i="145" s="1"/>
  <c r="G320" i="145" s="1"/>
  <c r="G321" i="145" s="1"/>
  <c r="G322" i="145" s="1"/>
  <c r="G323" i="145" s="1"/>
  <c r="G324" i="145" s="1"/>
  <c r="G325" i="145" s="1"/>
  <c r="G326" i="145" s="1"/>
  <c r="G327" i="145" s="1"/>
  <c r="G328" i="145" s="1"/>
  <c r="G329" i="145" s="1"/>
  <c r="G330" i="145" s="1"/>
  <c r="G331" i="145" s="1"/>
  <c r="G332" i="145" s="1"/>
  <c r="G333" i="145" s="1"/>
  <c r="G334" i="145" s="1"/>
  <c r="G335" i="145" s="1"/>
  <c r="G336" i="145" s="1"/>
  <c r="G337" i="145" s="1"/>
  <c r="G338" i="145" s="1"/>
  <c r="G339" i="145" s="1"/>
  <c r="G340" i="145" s="1"/>
  <c r="G341" i="145" s="1"/>
  <c r="G342" i="145" s="1"/>
  <c r="G343" i="145" s="1"/>
  <c r="G344" i="145" s="1"/>
  <c r="G345" i="145" s="1"/>
  <c r="G346" i="145" s="1"/>
  <c r="G347" i="145" s="1"/>
  <c r="G348" i="145" s="1"/>
  <c r="G349" i="145" s="1"/>
  <c r="G350" i="145" s="1"/>
  <c r="G351" i="145" s="1"/>
  <c r="G352" i="145" s="1"/>
  <c r="G353" i="145" s="1"/>
  <c r="G354" i="145" s="1"/>
  <c r="G355" i="145" s="1"/>
  <c r="G356" i="145" s="1"/>
  <c r="G357" i="145" s="1"/>
  <c r="G358" i="145" s="1"/>
  <c r="G359" i="145" s="1"/>
  <c r="G360" i="145" s="1"/>
  <c r="G361" i="145" s="1"/>
  <c r="G362" i="145" s="1"/>
  <c r="G363" i="145" s="1"/>
  <c r="G364" i="145" s="1"/>
  <c r="G365" i="145" s="1"/>
  <c r="G366" i="145" s="1"/>
  <c r="G367" i="145" s="1"/>
  <c r="G368" i="145" s="1"/>
  <c r="G369" i="145" s="1"/>
  <c r="G370" i="145" s="1"/>
  <c r="G371" i="145" s="1"/>
  <c r="G372" i="145" s="1"/>
  <c r="G373" i="145" s="1"/>
  <c r="G374" i="145" s="1"/>
  <c r="G375" i="145" s="1"/>
  <c r="G376" i="145" s="1"/>
  <c r="G377" i="145" s="1"/>
  <c r="G378" i="145" s="1"/>
  <c r="G379" i="145" s="1"/>
  <c r="G380" i="145" s="1"/>
  <c r="G381" i="145" s="1"/>
  <c r="G382" i="145" s="1"/>
  <c r="G383" i="145" s="1"/>
  <c r="G384" i="145" s="1"/>
  <c r="G385" i="145" s="1"/>
  <c r="G386" i="145" s="1"/>
  <c r="G387" i="145" s="1"/>
  <c r="G388" i="145" s="1"/>
  <c r="G389" i="145" s="1"/>
  <c r="G390" i="145" s="1"/>
  <c r="G391" i="145" s="1"/>
  <c r="G392" i="145" s="1"/>
  <c r="G393" i="145" s="1"/>
  <c r="G394" i="145" s="1"/>
  <c r="G395" i="145" s="1"/>
  <c r="G396" i="145" s="1"/>
  <c r="G397" i="145" s="1"/>
  <c r="G398" i="145" s="1"/>
  <c r="G399" i="145" s="1"/>
  <c r="G400" i="145" s="1"/>
  <c r="G401" i="145" s="1"/>
  <c r="G402" i="145" s="1"/>
  <c r="G403" i="145" s="1"/>
  <c r="G404" i="145" s="1"/>
  <c r="G405" i="145" s="1"/>
  <c r="G406" i="145" s="1"/>
  <c r="G407" i="145" s="1"/>
  <c r="G408" i="145" s="1"/>
  <c r="G409" i="145" s="1"/>
  <c r="G410" i="145" s="1"/>
  <c r="G411" i="145" s="1"/>
  <c r="G412" i="145" s="1"/>
  <c r="G413" i="145" s="1"/>
  <c r="G414" i="145" s="1"/>
  <c r="G415" i="145" s="1"/>
  <c r="G416" i="145" s="1"/>
  <c r="G417" i="145" s="1"/>
  <c r="G418" i="145" s="1"/>
  <c r="G419" i="145" s="1"/>
  <c r="G420" i="145" s="1"/>
  <c r="G421" i="145" s="1"/>
  <c r="G422" i="145" s="1"/>
  <c r="G423" i="145" s="1"/>
  <c r="G424" i="145" s="1"/>
  <c r="G425" i="145" s="1"/>
  <c r="G426" i="145" s="1"/>
  <c r="G427" i="145" s="1"/>
  <c r="G428" i="145" s="1"/>
  <c r="G429" i="145" s="1"/>
  <c r="G430" i="145" s="1"/>
  <c r="G431" i="145" s="1"/>
  <c r="G432" i="145" s="1"/>
  <c r="G433" i="145" s="1"/>
  <c r="G434" i="145" s="1"/>
  <c r="G435" i="145" s="1"/>
  <c r="G436" i="145" s="1"/>
  <c r="G437" i="145" s="1"/>
  <c r="G438" i="145" s="1"/>
  <c r="G439" i="145" s="1"/>
  <c r="G440" i="145" s="1"/>
  <c r="G441" i="145" s="1"/>
  <c r="G442" i="145" s="1"/>
  <c r="G443" i="145" s="1"/>
  <c r="G444" i="145" s="1"/>
  <c r="G445" i="145" s="1"/>
  <c r="G446" i="145" s="1"/>
  <c r="G447" i="145" s="1"/>
  <c r="G448" i="145" s="1"/>
  <c r="G449" i="145" s="1"/>
  <c r="G450" i="145" s="1"/>
  <c r="G451" i="145" s="1"/>
  <c r="G452" i="145" s="1"/>
  <c r="G453" i="145" s="1"/>
  <c r="G454" i="145" s="1"/>
  <c r="G455" i="145" s="1"/>
  <c r="G456" i="145" s="1"/>
  <c r="G457" i="145" s="1"/>
  <c r="G458" i="145" s="1"/>
  <c r="G459" i="145" s="1"/>
  <c r="G460" i="145" s="1"/>
  <c r="G461" i="145" s="1"/>
  <c r="G462" i="145" s="1"/>
  <c r="G463" i="145" s="1"/>
  <c r="G464" i="145" s="1"/>
  <c r="G465" i="145" s="1"/>
  <c r="G466" i="145" s="1"/>
  <c r="G467" i="145" s="1"/>
  <c r="G468" i="145" s="1"/>
  <c r="G469" i="145" s="1"/>
  <c r="G470" i="145" s="1"/>
  <c r="G471" i="145" s="1"/>
  <c r="G472" i="145" s="1"/>
  <c r="G473" i="145" s="1"/>
  <c r="G474" i="145" s="1"/>
  <c r="G475" i="145" s="1"/>
  <c r="G476" i="145" s="1"/>
  <c r="G477" i="145" s="1"/>
  <c r="G478" i="145" s="1"/>
  <c r="G479" i="145" s="1"/>
  <c r="G480" i="145" s="1"/>
  <c r="G481" i="145" s="1"/>
  <c r="G482" i="145" s="1"/>
  <c r="G483" i="145" s="1"/>
  <c r="G484" i="145" s="1"/>
  <c r="G485" i="145" s="1"/>
  <c r="G486" i="145" s="1"/>
  <c r="G487" i="145" s="1"/>
  <c r="G488" i="145" s="1"/>
  <c r="G489" i="145" s="1"/>
  <c r="G490" i="145" s="1"/>
  <c r="G491" i="145" s="1"/>
  <c r="G492" i="145" s="1"/>
  <c r="G493" i="145" s="1"/>
  <c r="G494" i="145" s="1"/>
  <c r="G495" i="145" s="1"/>
  <c r="G496" i="145" s="1"/>
  <c r="G497" i="145" s="1"/>
  <c r="G498" i="145" s="1"/>
  <c r="G499" i="145" s="1"/>
  <c r="G500" i="145" s="1"/>
  <c r="G501" i="145" s="1"/>
  <c r="G502" i="145" s="1"/>
  <c r="G503" i="145" s="1"/>
  <c r="G504" i="145" s="1"/>
  <c r="G505" i="145" s="1"/>
  <c r="G506" i="145" s="1"/>
  <c r="G507" i="145" s="1"/>
  <c r="G508" i="145" s="1"/>
  <c r="G509" i="145" s="1"/>
  <c r="G510" i="145" s="1"/>
  <c r="G511" i="145" s="1"/>
  <c r="G512" i="145" s="1"/>
  <c r="G513" i="145" s="1"/>
  <c r="G514" i="145" s="1"/>
  <c r="G515" i="145" s="1"/>
  <c r="G516" i="145" s="1"/>
  <c r="G517" i="145" s="1"/>
  <c r="G518" i="145" s="1"/>
  <c r="G519" i="145" s="1"/>
  <c r="G520" i="145" s="1"/>
  <c r="G521" i="145" s="1"/>
  <c r="G522" i="145" s="1"/>
  <c r="G523" i="145" s="1"/>
  <c r="G524" i="145" s="1"/>
  <c r="G525" i="145" s="1"/>
  <c r="G526" i="145" s="1"/>
  <c r="G527" i="145" s="1"/>
  <c r="G528" i="145" s="1"/>
  <c r="G529" i="145" s="1"/>
  <c r="G530" i="145" s="1"/>
  <c r="G531" i="145" s="1"/>
  <c r="G532" i="145" s="1"/>
  <c r="G533" i="145" s="1"/>
  <c r="G534" i="145" s="1"/>
  <c r="G535" i="145" s="1"/>
  <c r="G536" i="145" s="1"/>
  <c r="G537" i="145" s="1"/>
  <c r="G538" i="145" s="1"/>
  <c r="G539" i="145" s="1"/>
  <c r="G540" i="145" s="1"/>
  <c r="G541" i="145" s="1"/>
  <c r="G542" i="145" s="1"/>
  <c r="G543" i="145" s="1"/>
  <c r="G544" i="145" s="1"/>
  <c r="G545" i="145" s="1"/>
  <c r="G546" i="145" s="1"/>
  <c r="G547" i="145" s="1"/>
  <c r="G548" i="145" s="1"/>
  <c r="G549" i="145" s="1"/>
  <c r="G550" i="145" s="1"/>
  <c r="G551" i="145" s="1"/>
  <c r="G552" i="145" s="1"/>
  <c r="G553" i="145" s="1"/>
  <c r="G554" i="145" s="1"/>
  <c r="G555" i="145" s="1"/>
  <c r="G556" i="145" s="1"/>
  <c r="G557" i="145" s="1"/>
  <c r="G558" i="145" s="1"/>
  <c r="G559" i="145" s="1"/>
  <c r="G560" i="145" s="1"/>
  <c r="G561" i="145" s="1"/>
  <c r="G562" i="145" s="1"/>
  <c r="G563" i="145" s="1"/>
  <c r="G564" i="145" s="1"/>
  <c r="G565" i="145" s="1"/>
  <c r="G566" i="145" s="1"/>
  <c r="G567" i="145" s="1"/>
  <c r="G568" i="145" s="1"/>
  <c r="G569" i="145" s="1"/>
  <c r="G570" i="145" s="1"/>
  <c r="G571" i="145" s="1"/>
  <c r="G572" i="145" s="1"/>
  <c r="G573" i="145" s="1"/>
  <c r="G574" i="145" s="1"/>
  <c r="G575" i="145" s="1"/>
  <c r="G576" i="145" s="1"/>
  <c r="G577" i="145" s="1"/>
  <c r="G578" i="145" s="1"/>
  <c r="G579" i="145" s="1"/>
  <c r="G580" i="145" s="1"/>
  <c r="G581" i="145" s="1"/>
  <c r="G582" i="145" s="1"/>
  <c r="G583" i="145" s="1"/>
  <c r="G584" i="145" s="1"/>
  <c r="G585" i="145" s="1"/>
  <c r="G586" i="145" s="1"/>
  <c r="G587" i="145" s="1"/>
  <c r="G588" i="145" s="1"/>
  <c r="G589" i="145" s="1"/>
  <c r="G590" i="145" s="1"/>
  <c r="G591" i="145" s="1"/>
  <c r="G592" i="145" s="1"/>
  <c r="G593" i="145" s="1"/>
  <c r="G594" i="145" s="1"/>
  <c r="G595" i="145" s="1"/>
  <c r="G596" i="145" s="1"/>
  <c r="G597" i="145" s="1"/>
  <c r="G598" i="145" s="1"/>
  <c r="G599" i="145" s="1"/>
  <c r="G600" i="145" s="1"/>
  <c r="G601" i="145" s="1"/>
  <c r="G602" i="145" s="1"/>
  <c r="G603" i="145" s="1"/>
  <c r="G604" i="145" s="1"/>
  <c r="G605" i="145" s="1"/>
  <c r="G606" i="145" s="1"/>
  <c r="G607" i="145" s="1"/>
  <c r="G608" i="145" s="1"/>
  <c r="G609" i="145" s="1"/>
  <c r="G610" i="145" s="1"/>
  <c r="G611" i="145" s="1"/>
  <c r="G612" i="145" s="1"/>
  <c r="G613" i="145" s="1"/>
  <c r="G614" i="145" s="1"/>
  <c r="G615" i="145" s="1"/>
  <c r="G616" i="145" s="1"/>
  <c r="G617" i="145" s="1"/>
  <c r="G618" i="145" s="1"/>
  <c r="G619" i="145" s="1"/>
  <c r="G620" i="145" s="1"/>
  <c r="G621" i="145" s="1"/>
  <c r="G622" i="145" s="1"/>
  <c r="G623" i="145" s="1"/>
  <c r="G624" i="145" s="1"/>
  <c r="G625" i="145" s="1"/>
  <c r="G626" i="145" s="1"/>
  <c r="G627" i="145" s="1"/>
  <c r="G628" i="145" s="1"/>
  <c r="G629" i="145" s="1"/>
  <c r="G630" i="145" s="1"/>
  <c r="G631" i="145" s="1"/>
  <c r="G632" i="145" s="1"/>
  <c r="G633" i="145" s="1"/>
  <c r="G634" i="145" s="1"/>
  <c r="G635" i="145" s="1"/>
  <c r="G636" i="145" s="1"/>
  <c r="G637" i="145" s="1"/>
  <c r="G638" i="145" s="1"/>
  <c r="G639" i="145" s="1"/>
  <c r="G640" i="145" s="1"/>
  <c r="G641" i="145" s="1"/>
  <c r="G642" i="145" s="1"/>
  <c r="G643" i="145" s="1"/>
  <c r="G644" i="145" s="1"/>
  <c r="G645" i="145" s="1"/>
  <c r="G646" i="145" s="1"/>
  <c r="G647" i="145" s="1"/>
  <c r="G648" i="145" s="1"/>
  <c r="G649" i="145" s="1"/>
  <c r="G650" i="145" s="1"/>
  <c r="G651" i="145" s="1"/>
  <c r="G652" i="145" s="1"/>
  <c r="G653" i="145" s="1"/>
  <c r="G654" i="145" s="1"/>
  <c r="G655" i="145" s="1"/>
  <c r="G656" i="145" s="1"/>
  <c r="G657" i="145" s="1"/>
  <c r="G658" i="145" s="1"/>
  <c r="G659" i="145" s="1"/>
  <c r="G660" i="145" s="1"/>
  <c r="G661" i="145" s="1"/>
  <c r="G662" i="145" s="1"/>
  <c r="G663" i="145" s="1"/>
  <c r="G664" i="145" s="1"/>
  <c r="G665" i="145" s="1"/>
  <c r="G666" i="145" s="1"/>
  <c r="G667" i="145" s="1"/>
  <c r="G668" i="145" s="1"/>
  <c r="G669" i="145" s="1"/>
  <c r="G670" i="145" s="1"/>
  <c r="G671" i="145" s="1"/>
  <c r="G672" i="145" s="1"/>
  <c r="G673" i="145" s="1"/>
  <c r="G674" i="145" s="1"/>
  <c r="G675" i="145" s="1"/>
  <c r="G676" i="145" s="1"/>
  <c r="G677" i="145" s="1"/>
  <c r="G678" i="145" s="1"/>
  <c r="G679" i="145" s="1"/>
  <c r="G680" i="145" s="1"/>
  <c r="G681" i="145" s="1"/>
  <c r="G682" i="145" s="1"/>
  <c r="G683" i="145" s="1"/>
  <c r="G684" i="145" s="1"/>
  <c r="G685" i="145" s="1"/>
  <c r="G686" i="145" s="1"/>
  <c r="G687" i="145" s="1"/>
  <c r="G688" i="145" s="1"/>
  <c r="G689" i="145" s="1"/>
  <c r="G690" i="145" s="1"/>
  <c r="G691" i="145" s="1"/>
  <c r="G692" i="145" s="1"/>
  <c r="G693" i="145" s="1"/>
  <c r="G694" i="145" s="1"/>
  <c r="G695" i="145" s="1"/>
  <c r="G696" i="145" s="1"/>
  <c r="G697" i="145" s="1"/>
  <c r="G698" i="145" s="1"/>
  <c r="G699" i="145" s="1"/>
  <c r="G700" i="145" s="1"/>
  <c r="G701" i="145" s="1"/>
  <c r="G702" i="145" s="1"/>
  <c r="G703" i="145" s="1"/>
  <c r="G704" i="145" s="1"/>
  <c r="G705" i="145" s="1"/>
  <c r="G706" i="145" s="1"/>
  <c r="G707" i="145" s="1"/>
  <c r="G708" i="145" s="1"/>
  <c r="G709" i="145" s="1"/>
  <c r="G710" i="145" s="1"/>
  <c r="G711" i="145" s="1"/>
  <c r="G712" i="145" s="1"/>
  <c r="G713" i="145" s="1"/>
  <c r="G714" i="145" s="1"/>
  <c r="G715" i="145" s="1"/>
  <c r="G716" i="145" s="1"/>
  <c r="G717" i="145" s="1"/>
  <c r="G718" i="145" s="1"/>
  <c r="G719" i="145" s="1"/>
  <c r="G720" i="145" s="1"/>
  <c r="G721" i="145" s="1"/>
  <c r="G722" i="145" s="1"/>
  <c r="G723" i="145" s="1"/>
  <c r="G724" i="145" s="1"/>
  <c r="G725" i="145" s="1"/>
  <c r="G726" i="145" s="1"/>
  <c r="G727" i="145" s="1"/>
  <c r="G728" i="145" s="1"/>
  <c r="G729" i="145" s="1"/>
  <c r="G730" i="145" s="1"/>
  <c r="G731" i="145" s="1"/>
  <c r="G732" i="145" s="1"/>
  <c r="G733" i="145" s="1"/>
  <c r="G734" i="145" s="1"/>
  <c r="G735" i="145" s="1"/>
  <c r="G736" i="145" s="1"/>
  <c r="G737" i="145" s="1"/>
  <c r="G738" i="145" s="1"/>
  <c r="G739" i="145" s="1"/>
  <c r="G740" i="145" s="1"/>
  <c r="G741" i="145" s="1"/>
  <c r="G742" i="145" s="1"/>
  <c r="G743" i="145" s="1"/>
  <c r="G744" i="145" s="1"/>
  <c r="G745" i="145" s="1"/>
  <c r="G746" i="145" s="1"/>
  <c r="G747" i="145" s="1"/>
  <c r="G748" i="145" s="1"/>
  <c r="G749" i="145" s="1"/>
  <c r="G750" i="145" s="1"/>
  <c r="G751" i="145" s="1"/>
  <c r="G752" i="145" s="1"/>
  <c r="G753" i="145" s="1"/>
  <c r="G754" i="145" s="1"/>
  <c r="G755" i="145" s="1"/>
  <c r="G756" i="145" s="1"/>
  <c r="G757" i="145" s="1"/>
  <c r="G758" i="145" s="1"/>
  <c r="G759" i="145" s="1"/>
  <c r="G760" i="145" s="1"/>
  <c r="G761" i="145" s="1"/>
  <c r="G762" i="145" s="1"/>
  <c r="G763" i="145" s="1"/>
  <c r="G764" i="145" s="1"/>
  <c r="G765" i="145" s="1"/>
  <c r="G766" i="145" s="1"/>
  <c r="G767" i="145" s="1"/>
  <c r="G768" i="145" s="1"/>
  <c r="G769" i="145" s="1"/>
  <c r="G770" i="145" s="1"/>
  <c r="G771" i="145" s="1"/>
  <c r="G772" i="145" s="1"/>
  <c r="G773" i="145" s="1"/>
  <c r="G774" i="145" s="1"/>
  <c r="G775" i="145" s="1"/>
  <c r="G776" i="145" s="1"/>
  <c r="G777" i="145" s="1"/>
  <c r="G778" i="145" s="1"/>
  <c r="G779" i="145" s="1"/>
  <c r="G780" i="145" s="1"/>
  <c r="G781" i="145" s="1"/>
  <c r="G782" i="145" s="1"/>
  <c r="G783" i="145" s="1"/>
  <c r="G784" i="145" s="1"/>
  <c r="G785" i="145" s="1"/>
  <c r="G786" i="145" s="1"/>
  <c r="G787" i="145" s="1"/>
  <c r="G788" i="145" s="1"/>
  <c r="G789" i="145" s="1"/>
  <c r="G790" i="145" s="1"/>
  <c r="G791" i="145" s="1"/>
  <c r="G792" i="145" s="1"/>
  <c r="G793" i="145" s="1"/>
  <c r="G794" i="145" s="1"/>
  <c r="G795" i="145" s="1"/>
  <c r="G796" i="145" s="1"/>
  <c r="G797" i="145" s="1"/>
  <c r="G798" i="145" s="1"/>
  <c r="G799" i="145" s="1"/>
  <c r="G800" i="145" s="1"/>
  <c r="G801" i="145" s="1"/>
  <c r="G802" i="145" s="1"/>
  <c r="G803" i="145" s="1"/>
  <c r="G804" i="145" s="1"/>
  <c r="G805" i="145" s="1"/>
  <c r="G806" i="145" s="1"/>
  <c r="G807" i="145" s="1"/>
  <c r="G808" i="145" s="1"/>
  <c r="G809" i="145" s="1"/>
  <c r="G810" i="145" s="1"/>
  <c r="G811" i="145" s="1"/>
  <c r="G812" i="145" s="1"/>
  <c r="G813" i="145" s="1"/>
  <c r="G814" i="145" s="1"/>
  <c r="G815" i="145" s="1"/>
  <c r="G816" i="145" s="1"/>
  <c r="G817" i="145" s="1"/>
  <c r="G818" i="145" s="1"/>
  <c r="G819" i="145" s="1"/>
  <c r="G820" i="145" s="1"/>
  <c r="G821" i="145" s="1"/>
  <c r="G822" i="145" s="1"/>
  <c r="G823" i="145" s="1"/>
  <c r="G824" i="145" s="1"/>
  <c r="G825" i="145" s="1"/>
  <c r="G826" i="145" s="1"/>
  <c r="G827" i="145" s="1"/>
  <c r="G828" i="145" s="1"/>
  <c r="G829" i="145" s="1"/>
  <c r="G830" i="145" s="1"/>
  <c r="G831" i="145" s="1"/>
  <c r="G832" i="145" s="1"/>
  <c r="G833" i="145" s="1"/>
  <c r="G834" i="145" s="1"/>
  <c r="G835" i="145" s="1"/>
  <c r="G836" i="145" s="1"/>
  <c r="G837" i="145" s="1"/>
  <c r="G838" i="145" s="1"/>
  <c r="G839" i="145" s="1"/>
  <c r="G840" i="145" s="1"/>
  <c r="G841" i="145" s="1"/>
  <c r="G842" i="145" s="1"/>
  <c r="G843" i="145" s="1"/>
  <c r="G844" i="145" s="1"/>
  <c r="G845" i="145" s="1"/>
  <c r="G846" i="145" s="1"/>
  <c r="G847" i="145" s="1"/>
  <c r="G848" i="145" s="1"/>
  <c r="G849" i="145" s="1"/>
  <c r="G850" i="145" s="1"/>
  <c r="G851" i="145" s="1"/>
  <c r="G852" i="145" s="1"/>
  <c r="G853" i="145" s="1"/>
  <c r="G854" i="145" s="1"/>
  <c r="G855" i="145" s="1"/>
  <c r="G856" i="145" s="1"/>
  <c r="G857" i="145" s="1"/>
  <c r="G858" i="145" s="1"/>
  <c r="G859" i="145" s="1"/>
  <c r="G860" i="145" s="1"/>
  <c r="G861" i="145" s="1"/>
  <c r="G862" i="145" s="1"/>
  <c r="G863" i="145" s="1"/>
  <c r="G864" i="145" s="1"/>
  <c r="G865" i="145" s="1"/>
  <c r="G866" i="145" s="1"/>
  <c r="G867" i="145" s="1"/>
  <c r="G868" i="145" s="1"/>
  <c r="G869" i="145" s="1"/>
  <c r="G870" i="145" s="1"/>
  <c r="G871" i="145" s="1"/>
  <c r="G872" i="145" s="1"/>
  <c r="G873" i="145" s="1"/>
  <c r="G874" i="145" s="1"/>
  <c r="G875" i="145" s="1"/>
  <c r="G876" i="145" s="1"/>
  <c r="G877" i="145" s="1"/>
  <c r="G878" i="145" s="1"/>
  <c r="G879" i="145" s="1"/>
  <c r="G880" i="145" s="1"/>
  <c r="G881" i="145" s="1"/>
  <c r="G882" i="145" s="1"/>
  <c r="G883" i="145" s="1"/>
  <c r="G884" i="145" s="1"/>
  <c r="G885" i="145" s="1"/>
  <c r="G886" i="145" s="1"/>
  <c r="G887" i="145" s="1"/>
  <c r="G888" i="145" s="1"/>
  <c r="G889" i="145" s="1"/>
  <c r="G890" i="145" s="1"/>
  <c r="G891" i="145" s="1"/>
  <c r="G892" i="145" s="1"/>
  <c r="G893" i="145" s="1"/>
  <c r="G894" i="145" s="1"/>
  <c r="G895" i="145" s="1"/>
  <c r="G896" i="145" s="1"/>
  <c r="G897" i="145" s="1"/>
  <c r="G898" i="145" s="1"/>
  <c r="G899" i="145" s="1"/>
  <c r="G900" i="145" s="1"/>
  <c r="G901" i="145" s="1"/>
  <c r="G902" i="145" s="1"/>
  <c r="G903" i="145" s="1"/>
  <c r="G904" i="145" s="1"/>
  <c r="G905" i="145" s="1"/>
  <c r="G906" i="145" s="1"/>
  <c r="G907" i="145" s="1"/>
  <c r="G908" i="145" s="1"/>
  <c r="G909" i="145" s="1"/>
  <c r="G910" i="145" s="1"/>
  <c r="G911" i="145" s="1"/>
  <c r="G912" i="145" s="1"/>
  <c r="G913" i="145" s="1"/>
  <c r="G914" i="145" s="1"/>
  <c r="G915" i="145" s="1"/>
  <c r="G916" i="145" s="1"/>
  <c r="G917" i="145" s="1"/>
  <c r="G918" i="145" s="1"/>
  <c r="G919" i="145" s="1"/>
  <c r="G920" i="145" s="1"/>
  <c r="G921" i="145" s="1"/>
  <c r="G922" i="145" s="1"/>
  <c r="G923" i="145" s="1"/>
  <c r="G924" i="145" s="1"/>
  <c r="G925" i="145" s="1"/>
  <c r="G926" i="145" s="1"/>
  <c r="G927" i="145" s="1"/>
  <c r="G928" i="145" s="1"/>
  <c r="G929" i="145" s="1"/>
  <c r="G930" i="145" s="1"/>
  <c r="G931" i="145" s="1"/>
  <c r="G932" i="145" s="1"/>
  <c r="G933" i="145" s="1"/>
  <c r="G934" i="145" s="1"/>
  <c r="G935" i="145" s="1"/>
  <c r="G936" i="145" s="1"/>
  <c r="G937" i="145" s="1"/>
  <c r="G938" i="145" s="1"/>
  <c r="G939" i="145" s="1"/>
  <c r="G940" i="145" s="1"/>
  <c r="G941" i="145" s="1"/>
  <c r="G942" i="145" s="1"/>
  <c r="G943" i="145" s="1"/>
  <c r="G944" i="145" s="1"/>
  <c r="G945" i="145" s="1"/>
  <c r="G946" i="145" s="1"/>
  <c r="G947" i="145" s="1"/>
  <c r="G948" i="145" s="1"/>
  <c r="G949" i="145" s="1"/>
  <c r="G950" i="145" s="1"/>
  <c r="G951" i="145" s="1"/>
  <c r="G952" i="145" s="1"/>
  <c r="G953" i="145" s="1"/>
  <c r="G954" i="145" s="1"/>
  <c r="G955" i="145" s="1"/>
  <c r="G956" i="145" s="1"/>
  <c r="G957" i="145" s="1"/>
  <c r="G958" i="145" s="1"/>
  <c r="G959" i="145" s="1"/>
  <c r="G960" i="145" s="1"/>
  <c r="G961" i="145" s="1"/>
  <c r="G962" i="145" s="1"/>
  <c r="G963" i="145" s="1"/>
  <c r="G964" i="145" s="1"/>
  <c r="G965" i="145" s="1"/>
  <c r="G966" i="145" s="1"/>
  <c r="G967" i="145" s="1"/>
  <c r="G968" i="145" s="1"/>
  <c r="G969" i="145" s="1"/>
  <c r="G970" i="145" s="1"/>
  <c r="G971" i="145" s="1"/>
  <c r="G972" i="145" s="1"/>
  <c r="G973" i="145" s="1"/>
  <c r="G974" i="145" s="1"/>
  <c r="G975" i="145" s="1"/>
  <c r="G976" i="145" s="1"/>
  <c r="G977" i="145" s="1"/>
  <c r="G978" i="145" s="1"/>
  <c r="G979" i="145" s="1"/>
  <c r="G980" i="145" s="1"/>
  <c r="G981" i="145" s="1"/>
  <c r="G982" i="145" s="1"/>
  <c r="G983" i="145" s="1"/>
  <c r="G984" i="145" s="1"/>
  <c r="G985" i="145" s="1"/>
  <c r="G986" i="145" s="1"/>
  <c r="G987" i="145" s="1"/>
  <c r="G988" i="145" s="1"/>
  <c r="G989" i="145" s="1"/>
  <c r="G990" i="145" s="1"/>
  <c r="G991" i="145" s="1"/>
  <c r="G992" i="145" s="1"/>
  <c r="G993" i="145" s="1"/>
  <c r="G994" i="145" s="1"/>
  <c r="G995" i="145" s="1"/>
  <c r="G996" i="145" s="1"/>
  <c r="G997" i="145" s="1"/>
  <c r="G998" i="145" s="1"/>
  <c r="G999" i="145" s="1"/>
  <c r="G1000" i="145" s="1"/>
  <c r="G1001" i="145" s="1"/>
  <c r="G1002" i="145" s="1"/>
  <c r="G1003" i="145" s="1"/>
  <c r="G1004" i="145" s="1"/>
  <c r="G1005" i="145" s="1"/>
  <c r="G1006" i="145" s="1"/>
  <c r="G1007" i="145" s="1"/>
  <c r="G1008" i="145" s="1"/>
  <c r="G1009" i="145" s="1"/>
  <c r="G1010" i="145" s="1"/>
  <c r="G1011" i="145" s="1"/>
  <c r="G1012" i="145" s="1"/>
  <c r="G1013" i="145" s="1"/>
  <c r="G1014" i="145" s="1"/>
  <c r="G1015" i="145" s="1"/>
  <c r="G1016" i="145" s="1"/>
  <c r="G1017" i="145" s="1"/>
  <c r="G1018" i="145" s="1"/>
  <c r="G1019" i="145" s="1"/>
  <c r="G1020" i="145" s="1"/>
  <c r="G1021" i="145" s="1"/>
  <c r="G1022" i="145" s="1"/>
  <c r="G1023" i="145" s="1"/>
  <c r="G1024" i="145" s="1"/>
  <c r="G1025" i="145" s="1"/>
  <c r="G1026" i="145" s="1"/>
  <c r="G1027" i="145" s="1"/>
  <c r="G1028" i="145" s="1"/>
  <c r="G1029" i="145" s="1"/>
  <c r="G1030" i="145" s="1"/>
  <c r="G1031" i="145" s="1"/>
  <c r="G1032" i="145" s="1"/>
  <c r="G1033" i="145" s="1"/>
  <c r="G1034" i="145" s="1"/>
  <c r="G1035" i="145" s="1"/>
  <c r="G1036" i="145" s="1"/>
  <c r="G1037" i="145" s="1"/>
  <c r="G1038" i="145" s="1"/>
  <c r="G1039" i="145" s="1"/>
  <c r="G1040" i="145" s="1"/>
  <c r="G1041" i="145" s="1"/>
  <c r="G1042" i="145" s="1"/>
  <c r="G1043" i="145" s="1"/>
  <c r="G1044" i="145" s="1"/>
  <c r="G1045" i="145" s="1"/>
  <c r="G1046" i="145" s="1"/>
  <c r="G1047" i="145" s="1"/>
  <c r="G1048" i="145" s="1"/>
  <c r="G1049" i="145" s="1"/>
  <c r="G1050" i="145" s="1"/>
  <c r="G1051" i="145" s="1"/>
  <c r="G1052" i="145" s="1"/>
  <c r="G1053" i="145" s="1"/>
  <c r="G1054" i="145" s="1"/>
  <c r="G1055" i="145" s="1"/>
  <c r="G1056" i="145" s="1"/>
  <c r="G1057" i="145" s="1"/>
  <c r="G1058" i="145" s="1"/>
  <c r="G1059" i="145" s="1"/>
  <c r="G1060" i="145" s="1"/>
  <c r="G1061" i="145" s="1"/>
  <c r="G1062" i="145" s="1"/>
  <c r="G1063" i="145" s="1"/>
  <c r="G1064" i="145" s="1"/>
  <c r="G1065" i="145" s="1"/>
  <c r="G1066" i="145" s="1"/>
  <c r="G1067" i="145" s="1"/>
  <c r="G1068" i="145" s="1"/>
  <c r="G1069" i="145" s="1"/>
  <c r="G1070" i="145" s="1"/>
  <c r="G1071" i="145" s="1"/>
  <c r="G1072" i="145" s="1"/>
  <c r="G1073" i="145" s="1"/>
  <c r="G1074" i="145" s="1"/>
  <c r="G1075" i="145" s="1"/>
  <c r="G1076" i="145" s="1"/>
  <c r="G1077" i="145" s="1"/>
  <c r="G1078" i="145" s="1"/>
  <c r="G1079" i="145" s="1"/>
  <c r="G1080" i="145" s="1"/>
  <c r="G1081" i="145" s="1"/>
  <c r="G1082" i="145" s="1"/>
  <c r="G1083" i="145" s="1"/>
  <c r="G1084" i="145" s="1"/>
  <c r="G1085" i="145" s="1"/>
  <c r="G1086" i="145" s="1"/>
  <c r="G1087" i="145" s="1"/>
  <c r="G1088" i="145" s="1"/>
  <c r="G1089" i="145" s="1"/>
  <c r="G1090" i="145" s="1"/>
  <c r="G1091" i="145" s="1"/>
  <c r="G1092" i="145" s="1"/>
  <c r="G1093" i="145" s="1"/>
  <c r="G1094" i="145" s="1"/>
  <c r="G1095" i="145" s="1"/>
  <c r="G1096" i="145" s="1"/>
  <c r="G1097" i="145" s="1"/>
  <c r="G1098" i="145" s="1"/>
  <c r="G1099" i="145" s="1"/>
  <c r="G1100" i="145" s="1"/>
  <c r="G1101" i="145" s="1"/>
  <c r="G1102" i="145" s="1"/>
  <c r="G1103" i="145" s="1"/>
  <c r="G1104" i="145" s="1"/>
  <c r="G1105" i="145" s="1"/>
  <c r="G1106" i="145" s="1"/>
  <c r="G1107" i="145" s="1"/>
  <c r="G1108" i="145" s="1"/>
  <c r="G1109" i="145" s="1"/>
  <c r="G1110" i="145" s="1"/>
  <c r="G1111" i="145" s="1"/>
  <c r="G1112" i="145" s="1"/>
  <c r="G1113" i="145" s="1"/>
  <c r="G1114" i="145" s="1"/>
  <c r="G1115" i="145" s="1"/>
  <c r="G1116" i="145" s="1"/>
  <c r="G1117" i="145" s="1"/>
  <c r="G1118" i="145" s="1"/>
  <c r="G1119" i="145" s="1"/>
  <c r="G1120" i="145" s="1"/>
  <c r="G1121" i="145" s="1"/>
  <c r="G1122" i="145" s="1"/>
  <c r="G1123" i="145" s="1"/>
  <c r="G1124" i="145" s="1"/>
  <c r="G1125" i="145" s="1"/>
  <c r="G1126" i="145" s="1"/>
  <c r="G1127" i="145" s="1"/>
  <c r="G1128" i="145" s="1"/>
  <c r="G1129" i="145" s="1"/>
  <c r="G1130" i="145" s="1"/>
  <c r="G1131" i="145" s="1"/>
  <c r="G1132" i="145" s="1"/>
  <c r="G1133" i="145" s="1"/>
  <c r="G1134" i="145" s="1"/>
  <c r="G1135" i="145" s="1"/>
  <c r="G1136" i="145" s="1"/>
  <c r="G1137" i="145" s="1"/>
  <c r="G1138" i="145" s="1"/>
  <c r="G1139" i="145" s="1"/>
  <c r="G1140" i="145" s="1"/>
  <c r="G1141" i="145" s="1"/>
  <c r="G1142" i="145" s="1"/>
  <c r="G1143" i="145" s="1"/>
  <c r="G1144" i="145" s="1"/>
  <c r="G1145" i="145" s="1"/>
  <c r="G1146" i="145" s="1"/>
  <c r="G1147" i="145" s="1"/>
  <c r="G1148" i="145" s="1"/>
  <c r="G1149" i="145" s="1"/>
  <c r="G1150" i="145" s="1"/>
  <c r="G1151" i="145" s="1"/>
  <c r="G1152" i="145" s="1"/>
  <c r="G1153" i="145" s="1"/>
  <c r="G1154" i="145" s="1"/>
  <c r="G1155" i="145" s="1"/>
  <c r="G1156" i="145" s="1"/>
  <c r="G1157" i="145" s="1"/>
  <c r="G1158" i="145" s="1"/>
  <c r="G1159" i="145" s="1"/>
  <c r="G1160" i="145" s="1"/>
  <c r="G1161" i="145" s="1"/>
  <c r="G1162" i="145" s="1"/>
  <c r="G1163" i="145" s="1"/>
  <c r="G1164" i="145" s="1"/>
  <c r="G1165" i="145" s="1"/>
  <c r="G1166" i="145" s="1"/>
  <c r="G1167" i="145" s="1"/>
  <c r="G1168" i="145" s="1"/>
  <c r="G1169" i="145" s="1"/>
  <c r="G1170" i="145" s="1"/>
  <c r="G1171" i="145" s="1"/>
  <c r="G1172" i="145" s="1"/>
  <c r="G1173" i="145" s="1"/>
  <c r="G1174" i="145" s="1"/>
  <c r="G1175" i="145" s="1"/>
  <c r="G1176" i="145" s="1"/>
  <c r="G1177" i="145" s="1"/>
  <c r="G1178" i="145" s="1"/>
  <c r="G1179" i="145" s="1"/>
  <c r="G1180" i="145" s="1"/>
  <c r="G1181" i="145" s="1"/>
  <c r="G1182" i="145" s="1"/>
  <c r="G1183" i="145" s="1"/>
  <c r="G1184" i="145" s="1"/>
  <c r="G1185" i="145" s="1"/>
  <c r="G1186" i="145" s="1"/>
  <c r="G1187" i="145" s="1"/>
  <c r="G1188" i="145" s="1"/>
  <c r="G1189" i="145" s="1"/>
  <c r="G1190" i="145" s="1"/>
  <c r="G1191" i="145" s="1"/>
  <c r="G1192" i="145" s="1"/>
  <c r="G1193" i="145" s="1"/>
  <c r="G1194" i="145" s="1"/>
  <c r="G1195" i="145" s="1"/>
  <c r="G1196" i="145" s="1"/>
  <c r="G1197" i="145" s="1"/>
  <c r="G1198" i="145" s="1"/>
  <c r="G1199" i="145" s="1"/>
  <c r="G1200" i="145" s="1"/>
  <c r="G1201" i="145" s="1"/>
  <c r="G1202" i="145" s="1"/>
  <c r="G1203" i="145" s="1"/>
  <c r="G1204" i="145" s="1"/>
  <c r="G1205" i="145" s="1"/>
  <c r="G1206" i="145" s="1"/>
  <c r="G1207" i="145" s="1"/>
  <c r="G1208" i="145" s="1"/>
  <c r="G1209" i="145" s="1"/>
  <c r="G1210" i="145" s="1"/>
  <c r="G1211" i="145" s="1"/>
  <c r="G1212" i="145" s="1"/>
  <c r="G1213" i="145" s="1"/>
  <c r="G1214" i="145" s="1"/>
  <c r="G1215" i="145" s="1"/>
  <c r="G1216" i="145" s="1"/>
  <c r="G1217" i="145" s="1"/>
  <c r="G1218" i="145" s="1"/>
  <c r="G1219" i="145" s="1"/>
  <c r="G1220" i="145" s="1"/>
  <c r="G1221" i="145" s="1"/>
  <c r="G1222" i="145" s="1"/>
  <c r="G1223" i="145" s="1"/>
  <c r="G1224" i="145" s="1"/>
  <c r="G1225" i="145" s="1"/>
  <c r="G1226" i="145" s="1"/>
  <c r="G1227" i="145" s="1"/>
  <c r="G1228" i="145" s="1"/>
  <c r="G1229" i="145" s="1"/>
  <c r="G1230" i="145" s="1"/>
  <c r="G1231" i="145" s="1"/>
  <c r="G1232" i="145" s="1"/>
  <c r="G1233" i="145" s="1"/>
  <c r="G1234" i="145" s="1"/>
  <c r="G1235" i="145" s="1"/>
  <c r="G1236" i="145" s="1"/>
  <c r="G1237" i="145" s="1"/>
  <c r="G1238" i="145" s="1"/>
  <c r="G1239" i="145" s="1"/>
  <c r="G1240" i="145" s="1"/>
  <c r="G1241" i="145" s="1"/>
  <c r="J46" i="146" s="1"/>
  <c r="K47" i="146" s="1"/>
  <c r="H136" i="145"/>
  <c r="B9" i="23"/>
  <c r="B10" i="23"/>
  <c r="B11" i="23"/>
  <c r="B12" i="23"/>
  <c r="B13" i="23"/>
  <c r="J51" i="42"/>
  <c r="K63" i="42"/>
  <c r="J62" i="42" s="1"/>
  <c r="I138" i="22"/>
  <c r="H139" i="22"/>
  <c r="K139" i="22" s="1"/>
  <c r="F1236" i="22"/>
  <c r="H137" i="145" l="1"/>
  <c r="K58" i="42"/>
  <c r="J57" i="42" s="1"/>
  <c r="K53" i="42"/>
  <c r="I139" i="22"/>
  <c r="H140" i="22"/>
  <c r="K140" i="22" s="1"/>
  <c r="H138" i="145" l="1"/>
  <c r="I140" i="22"/>
  <c r="H141" i="22"/>
  <c r="K141" i="22" s="1"/>
  <c r="H139" i="145" l="1"/>
  <c r="I141" i="22"/>
  <c r="H142" i="22"/>
  <c r="K142" i="22" s="1"/>
  <c r="H140" i="145" l="1"/>
  <c r="I142" i="22"/>
  <c r="H143" i="22"/>
  <c r="K143" i="22" s="1"/>
  <c r="I143" i="22" l="1"/>
  <c r="H144" i="22"/>
  <c r="K144" i="22" s="1"/>
  <c r="I144" i="22" l="1"/>
  <c r="H145" i="22"/>
  <c r="K145" i="22" s="1"/>
  <c r="I145" i="22" l="1"/>
  <c r="H146" i="22"/>
  <c r="K146" i="22" s="1"/>
  <c r="I146" i="22" l="1"/>
  <c r="H147" i="22"/>
  <c r="K147" i="22" s="1"/>
  <c r="I147" i="22" l="1"/>
  <c r="H148" i="22"/>
  <c r="K148" i="22" s="1"/>
  <c r="I148" i="22" l="1"/>
  <c r="H149" i="22"/>
  <c r="K149" i="22" s="1"/>
  <c r="I149" i="22" l="1"/>
  <c r="H150" i="22"/>
  <c r="K150" i="22" s="1"/>
  <c r="I150" i="22" l="1"/>
  <c r="H151" i="22"/>
  <c r="K151" i="22" s="1"/>
  <c r="I151" i="22" l="1"/>
  <c r="H152" i="22"/>
  <c r="K152" i="22" s="1"/>
  <c r="I152" i="22" l="1"/>
  <c r="H153" i="22"/>
  <c r="K153" i="22" s="1"/>
  <c r="I153" i="22" l="1"/>
  <c r="H154" i="22"/>
  <c r="K154" i="22" s="1"/>
  <c r="I154" i="22" l="1"/>
  <c r="H155" i="22"/>
  <c r="K155" i="22" s="1"/>
  <c r="I155" i="22" l="1"/>
  <c r="H156" i="22"/>
  <c r="K156" i="22" s="1"/>
  <c r="I156" i="22" l="1"/>
  <c r="H157" i="22"/>
  <c r="K157" i="22" s="1"/>
  <c r="I157" i="22" l="1"/>
  <c r="H158" i="22"/>
  <c r="K158" i="22" s="1"/>
  <c r="I158" i="22" l="1"/>
  <c r="H159" i="22"/>
  <c r="K159" i="22" s="1"/>
  <c r="I159" i="22" l="1"/>
  <c r="H160" i="22"/>
  <c r="K160" i="22" s="1"/>
  <c r="I160" i="22" l="1"/>
  <c r="H161" i="22"/>
  <c r="K161" i="22" s="1"/>
  <c r="I161" i="22" l="1"/>
  <c r="H162" i="22"/>
  <c r="K162" i="22" s="1"/>
  <c r="I162" i="22" l="1"/>
  <c r="H163" i="22"/>
  <c r="K163" i="22" s="1"/>
  <c r="I163" i="22" l="1"/>
  <c r="H164" i="22"/>
  <c r="K164" i="22" s="1"/>
  <c r="I164" i="22" l="1"/>
  <c r="H165" i="22"/>
  <c r="K165" i="22" s="1"/>
  <c r="I165" i="22" l="1"/>
  <c r="H166" i="22"/>
  <c r="K166" i="22" s="1"/>
  <c r="I166" i="22" l="1"/>
  <c r="H167" i="22"/>
  <c r="K167" i="22" s="1"/>
  <c r="I167" i="22" l="1"/>
  <c r="H168" i="22"/>
  <c r="K168" i="22" s="1"/>
  <c r="I168" i="22" l="1"/>
  <c r="H169" i="22"/>
  <c r="K169" i="22" s="1"/>
  <c r="I169" i="22" l="1"/>
  <c r="H170" i="22"/>
  <c r="K170" i="22" s="1"/>
  <c r="I170" i="22" l="1"/>
  <c r="H171" i="22"/>
  <c r="K171" i="22" s="1"/>
  <c r="I171" i="22" l="1"/>
  <c r="H172" i="22"/>
  <c r="K172" i="22" s="1"/>
  <c r="I172" i="22" l="1"/>
  <c r="H173" i="22"/>
  <c r="K173" i="22" s="1"/>
  <c r="I173" i="22" l="1"/>
  <c r="H174" i="22"/>
  <c r="K174" i="22" s="1"/>
  <c r="I174" i="22" l="1"/>
  <c r="H175" i="22"/>
  <c r="K175" i="22" s="1"/>
  <c r="I175" i="22" l="1"/>
  <c r="H176" i="22"/>
  <c r="K176" i="22" s="1"/>
  <c r="I176" i="22" l="1"/>
  <c r="H177" i="22"/>
  <c r="K177" i="22" s="1"/>
  <c r="I177" i="22" l="1"/>
  <c r="H178" i="22"/>
  <c r="K178" i="22" s="1"/>
  <c r="I178" i="22" l="1"/>
  <c r="H179" i="22"/>
  <c r="K179" i="22" s="1"/>
  <c r="I179" i="22" l="1"/>
  <c r="H180" i="22"/>
  <c r="K180" i="22" s="1"/>
  <c r="I180" i="22" l="1"/>
  <c r="H181" i="22"/>
  <c r="K181" i="22" s="1"/>
  <c r="I181" i="22" l="1"/>
  <c r="H182" i="22"/>
  <c r="K182" i="22" s="1"/>
  <c r="I182" i="22" l="1"/>
  <c r="H183" i="22"/>
  <c r="K183" i="22" s="1"/>
  <c r="I183" i="22" l="1"/>
  <c r="H184" i="22"/>
  <c r="K184" i="22" s="1"/>
  <c r="I184" i="22" l="1"/>
  <c r="H185" i="22"/>
  <c r="K185" i="22" s="1"/>
  <c r="I185" i="22" l="1"/>
  <c r="H186" i="22"/>
  <c r="K186" i="22" s="1"/>
  <c r="I186" i="22" l="1"/>
  <c r="H187" i="22"/>
  <c r="K187" i="22" s="1"/>
  <c r="I187" i="22" l="1"/>
  <c r="H188" i="22"/>
  <c r="K188" i="22" s="1"/>
  <c r="I188" i="22" l="1"/>
  <c r="H189" i="22"/>
  <c r="K189" i="22" s="1"/>
  <c r="I189" i="22" l="1"/>
  <c r="H190" i="22"/>
  <c r="K190" i="22" s="1"/>
  <c r="I190" i="22" l="1"/>
  <c r="H191" i="22"/>
  <c r="K191" i="22" s="1"/>
  <c r="I191" i="22" l="1"/>
  <c r="H192" i="22"/>
  <c r="K192" i="22" s="1"/>
  <c r="I192" i="22" l="1"/>
  <c r="H193" i="22"/>
  <c r="K193" i="22" s="1"/>
  <c r="I193" i="22" l="1"/>
  <c r="H194" i="22"/>
  <c r="K194" i="22" s="1"/>
  <c r="I194" i="22" l="1"/>
  <c r="H195" i="22"/>
  <c r="K195" i="22" s="1"/>
  <c r="I195" i="22" l="1"/>
  <c r="H196" i="22"/>
  <c r="K196" i="22" s="1"/>
  <c r="I196" i="22" l="1"/>
  <c r="H197" i="22"/>
  <c r="K197" i="22" s="1"/>
  <c r="I197" i="22" l="1"/>
  <c r="H198" i="22"/>
  <c r="K198" i="22" s="1"/>
  <c r="I198" i="22" l="1"/>
  <c r="H199" i="22"/>
  <c r="K199" i="22" s="1"/>
  <c r="I199" i="22" l="1"/>
  <c r="H200" i="22"/>
  <c r="K200" i="22" s="1"/>
  <c r="I200" i="22" l="1"/>
  <c r="H201" i="22"/>
  <c r="K201" i="22" s="1"/>
  <c r="I201" i="22" l="1"/>
  <c r="H202" i="22"/>
  <c r="K202" i="22" s="1"/>
  <c r="I202" i="22" l="1"/>
  <c r="H203" i="22"/>
  <c r="K203" i="22" s="1"/>
  <c r="I203" i="22" l="1"/>
  <c r="H204" i="22"/>
  <c r="K204" i="22" s="1"/>
  <c r="I204" i="22" l="1"/>
  <c r="H205" i="22"/>
  <c r="K205" i="22" s="1"/>
  <c r="I205" i="22" l="1"/>
  <c r="H206" i="22"/>
  <c r="K206" i="22" s="1"/>
  <c r="I206" i="22" l="1"/>
  <c r="H207" i="22"/>
  <c r="K207" i="22" s="1"/>
  <c r="I207" i="22" l="1"/>
  <c r="H208" i="22"/>
  <c r="K208" i="22" s="1"/>
  <c r="I208" i="22" l="1"/>
  <c r="H209" i="22"/>
  <c r="K209" i="22" s="1"/>
  <c r="I209" i="22" l="1"/>
  <c r="H210" i="22"/>
  <c r="K210" i="22" s="1"/>
  <c r="I210" i="22" l="1"/>
  <c r="H211" i="22"/>
  <c r="K211" i="22" s="1"/>
  <c r="I211" i="22" l="1"/>
  <c r="H212" i="22"/>
  <c r="K212" i="22" s="1"/>
  <c r="I212" i="22" l="1"/>
  <c r="H213" i="22"/>
  <c r="K213" i="22" s="1"/>
  <c r="I213" i="22" l="1"/>
  <c r="H214" i="22"/>
  <c r="K214" i="22" s="1"/>
  <c r="I214" i="22" l="1"/>
  <c r="H215" i="22"/>
  <c r="K215" i="22" s="1"/>
  <c r="I215" i="22" l="1"/>
  <c r="H216" i="22"/>
  <c r="K216" i="22" s="1"/>
  <c r="I216" i="22" l="1"/>
  <c r="H217" i="22"/>
  <c r="K217" i="22" s="1"/>
  <c r="I217" i="22" l="1"/>
  <c r="H218" i="22"/>
  <c r="K218" i="22" s="1"/>
  <c r="I218" i="22" l="1"/>
  <c r="H219" i="22"/>
  <c r="K219" i="22" s="1"/>
  <c r="I219" i="22" l="1"/>
  <c r="H220" i="22"/>
  <c r="K220" i="22" s="1"/>
  <c r="I220" i="22" l="1"/>
  <c r="H221" i="22"/>
  <c r="K221" i="22" s="1"/>
  <c r="I221" i="22" l="1"/>
  <c r="H222" i="22"/>
  <c r="K222" i="22" s="1"/>
  <c r="I222" i="22" l="1"/>
  <c r="H223" i="22"/>
  <c r="K223" i="22" s="1"/>
  <c r="I223" i="22" l="1"/>
  <c r="H224" i="22"/>
  <c r="K224" i="22" s="1"/>
  <c r="I224" i="22" l="1"/>
  <c r="H225" i="22"/>
  <c r="K225" i="22" s="1"/>
  <c r="I225" i="22" l="1"/>
  <c r="H226" i="22"/>
  <c r="K226" i="22" s="1"/>
  <c r="I226" i="22" l="1"/>
  <c r="H227" i="22"/>
  <c r="K227" i="22" s="1"/>
  <c r="I227" i="22" l="1"/>
  <c r="H228" i="22"/>
  <c r="K228" i="22" s="1"/>
  <c r="I228" i="22" l="1"/>
  <c r="H229" i="22"/>
  <c r="K229" i="22" s="1"/>
  <c r="I229" i="22" l="1"/>
  <c r="H230" i="22"/>
  <c r="K230" i="22" s="1"/>
  <c r="I230" i="22" l="1"/>
  <c r="H231" i="22"/>
  <c r="K231" i="22" s="1"/>
  <c r="I231" i="22" l="1"/>
  <c r="H232" i="22"/>
  <c r="K232" i="22" s="1"/>
  <c r="I232" i="22" l="1"/>
  <c r="H233" i="22"/>
  <c r="K233" i="22" s="1"/>
  <c r="I233" i="22" l="1"/>
  <c r="H234" i="22"/>
  <c r="K234" i="22" s="1"/>
  <c r="I234" i="22" l="1"/>
  <c r="H235" i="22"/>
  <c r="K235" i="22" s="1"/>
  <c r="I235" i="22" l="1"/>
  <c r="H236" i="22"/>
  <c r="K236" i="22" s="1"/>
  <c r="I236" i="22" l="1"/>
  <c r="H237" i="22"/>
  <c r="K237" i="22" s="1"/>
  <c r="I237" i="22" l="1"/>
  <c r="H238" i="22"/>
  <c r="K238" i="22" s="1"/>
  <c r="I238" i="22" l="1"/>
  <c r="H239" i="22"/>
  <c r="K239" i="22" s="1"/>
  <c r="I239" i="22" l="1"/>
  <c r="H240" i="22"/>
  <c r="K240" i="22" s="1"/>
  <c r="I240" i="22" l="1"/>
  <c r="H241" i="22"/>
  <c r="K241" i="22" s="1"/>
  <c r="I241" i="22" l="1"/>
  <c r="H242" i="22"/>
  <c r="K242" i="22" s="1"/>
  <c r="I242" i="22" l="1"/>
  <c r="H243" i="22"/>
  <c r="K243" i="22" s="1"/>
  <c r="I243" i="22" l="1"/>
  <c r="H244" i="22"/>
  <c r="K244" i="22" s="1"/>
  <c r="I244" i="22" l="1"/>
  <c r="H245" i="22"/>
  <c r="K245" i="22" s="1"/>
  <c r="I245" i="22" l="1"/>
  <c r="H246" i="22"/>
  <c r="K246" i="22" s="1"/>
  <c r="I246" i="22" l="1"/>
  <c r="H247" i="22"/>
  <c r="K247" i="22" s="1"/>
  <c r="I247" i="22" l="1"/>
  <c r="H248" i="22"/>
  <c r="K248" i="22" s="1"/>
  <c r="I248" i="22" l="1"/>
  <c r="H249" i="22"/>
  <c r="K249" i="22" s="1"/>
  <c r="I249" i="22" l="1"/>
  <c r="H250" i="22"/>
  <c r="K250" i="22" s="1"/>
  <c r="I250" i="22" l="1"/>
  <c r="H251" i="22"/>
  <c r="K251" i="22" s="1"/>
  <c r="I251" i="22" l="1"/>
  <c r="H252" i="22"/>
  <c r="K252" i="22" s="1"/>
  <c r="I252" i="22" l="1"/>
  <c r="H253" i="22"/>
  <c r="K253" i="22" s="1"/>
  <c r="I253" i="22" l="1"/>
  <c r="H254" i="22"/>
  <c r="K254" i="22" s="1"/>
  <c r="I254" i="22" l="1"/>
  <c r="H255" i="22"/>
  <c r="K255" i="22" s="1"/>
  <c r="I255" i="22" l="1"/>
  <c r="H256" i="22"/>
  <c r="K256" i="22" s="1"/>
  <c r="I256" i="22" l="1"/>
  <c r="H257" i="22"/>
  <c r="K257" i="22" s="1"/>
  <c r="I257" i="22" l="1"/>
  <c r="H258" i="22"/>
  <c r="K258" i="22" s="1"/>
  <c r="I258" i="22" l="1"/>
  <c r="H259" i="22"/>
  <c r="K259" i="22" s="1"/>
  <c r="I259" i="22" l="1"/>
  <c r="H260" i="22"/>
  <c r="K260" i="22" s="1"/>
  <c r="I260" i="22" l="1"/>
  <c r="H261" i="22"/>
  <c r="K261" i="22" s="1"/>
  <c r="I261" i="22" l="1"/>
  <c r="H262" i="22"/>
  <c r="K262" i="22" s="1"/>
  <c r="I262" i="22" l="1"/>
  <c r="H263" i="22"/>
  <c r="K263" i="22" s="1"/>
  <c r="I263" i="22" l="1"/>
  <c r="H264" i="22"/>
  <c r="K264" i="22" s="1"/>
  <c r="I264" i="22" l="1"/>
  <c r="H265" i="22"/>
  <c r="K265" i="22" s="1"/>
  <c r="I265" i="22" l="1"/>
  <c r="H266" i="22"/>
  <c r="K266" i="22" s="1"/>
  <c r="I266" i="22" l="1"/>
  <c r="H267" i="22"/>
  <c r="K267" i="22" s="1"/>
  <c r="I267" i="22" l="1"/>
  <c r="H268" i="22"/>
  <c r="K268" i="22" s="1"/>
  <c r="I268" i="22" l="1"/>
  <c r="H269" i="22"/>
  <c r="K269" i="22" s="1"/>
  <c r="I269" i="22" l="1"/>
  <c r="H270" i="22"/>
  <c r="K270" i="22" s="1"/>
  <c r="I270" i="22" l="1"/>
  <c r="H271" i="22"/>
  <c r="K271" i="22" s="1"/>
  <c r="I271" i="22" l="1"/>
  <c r="H272" i="22"/>
  <c r="K272" i="22" s="1"/>
  <c r="I272" i="22" l="1"/>
  <c r="H273" i="22"/>
  <c r="K273" i="22" s="1"/>
  <c r="I273" i="22" l="1"/>
  <c r="H274" i="22"/>
  <c r="K274" i="22" s="1"/>
  <c r="I274" i="22" l="1"/>
  <c r="H275" i="22"/>
  <c r="K275" i="22" s="1"/>
  <c r="I275" i="22" l="1"/>
  <c r="H276" i="22"/>
  <c r="K276" i="22" s="1"/>
  <c r="I276" i="22" l="1"/>
  <c r="H277" i="22"/>
  <c r="K277" i="22" s="1"/>
  <c r="I277" i="22" l="1"/>
  <c r="H278" i="22"/>
  <c r="K278" i="22" s="1"/>
  <c r="I278" i="22" l="1"/>
  <c r="H279" i="22"/>
  <c r="K279" i="22" s="1"/>
  <c r="I279" i="22" l="1"/>
  <c r="H280" i="22"/>
  <c r="K280" i="22" s="1"/>
  <c r="I280" i="22" l="1"/>
  <c r="H281" i="22"/>
  <c r="K281" i="22" s="1"/>
  <c r="I281" i="22" l="1"/>
  <c r="H282" i="22"/>
  <c r="K282" i="22" s="1"/>
  <c r="I282" i="22" l="1"/>
  <c r="H283" i="22"/>
  <c r="K283" i="22" s="1"/>
  <c r="I283" i="22" l="1"/>
  <c r="H284" i="22"/>
  <c r="K284" i="22" s="1"/>
  <c r="I284" i="22" l="1"/>
  <c r="H285" i="22"/>
  <c r="K285" i="22" s="1"/>
  <c r="I285" i="22" l="1"/>
  <c r="H286" i="22"/>
  <c r="K286" i="22" s="1"/>
  <c r="I286" i="22" l="1"/>
  <c r="H287" i="22"/>
  <c r="K287" i="22" s="1"/>
  <c r="I287" i="22" l="1"/>
  <c r="H288" i="22"/>
  <c r="K288" i="22" s="1"/>
  <c r="I288" i="22" l="1"/>
  <c r="H289" i="22"/>
  <c r="K289" i="22" s="1"/>
  <c r="I289" i="22" l="1"/>
  <c r="H290" i="22"/>
  <c r="K290" i="22" s="1"/>
  <c r="I290" i="22" l="1"/>
  <c r="H291" i="22"/>
  <c r="K291" i="22" s="1"/>
  <c r="I291" i="22" l="1"/>
  <c r="H292" i="22"/>
  <c r="K292" i="22" s="1"/>
  <c r="I292" i="22" l="1"/>
  <c r="H293" i="22"/>
  <c r="K293" i="22" s="1"/>
  <c r="I293" i="22" l="1"/>
  <c r="H294" i="22"/>
  <c r="K294" i="22" s="1"/>
  <c r="I294" i="22" l="1"/>
  <c r="H295" i="22"/>
  <c r="K295" i="22" s="1"/>
  <c r="I295" i="22" l="1"/>
  <c r="H296" i="22"/>
  <c r="K296" i="22" s="1"/>
  <c r="I296" i="22" l="1"/>
  <c r="H297" i="22"/>
  <c r="K297" i="22" s="1"/>
  <c r="I297" i="22" l="1"/>
  <c r="H298" i="22"/>
  <c r="K298" i="22" s="1"/>
  <c r="I298" i="22" l="1"/>
  <c r="H299" i="22"/>
  <c r="K299" i="22" s="1"/>
  <c r="I299" i="22" l="1"/>
  <c r="H300" i="22"/>
  <c r="K300" i="22" s="1"/>
  <c r="I300" i="22" l="1"/>
  <c r="H301" i="22"/>
  <c r="K301" i="22" s="1"/>
  <c r="I301" i="22" l="1"/>
  <c r="H302" i="22"/>
  <c r="K302" i="22" s="1"/>
  <c r="I302" i="22" l="1"/>
  <c r="H303" i="22"/>
  <c r="K303" i="22" s="1"/>
  <c r="I303" i="22" l="1"/>
  <c r="H304" i="22"/>
  <c r="K304" i="22" s="1"/>
  <c r="I304" i="22" l="1"/>
  <c r="H305" i="22"/>
  <c r="K305" i="22" s="1"/>
  <c r="I305" i="22" l="1"/>
  <c r="H306" i="22"/>
  <c r="K306" i="22" s="1"/>
  <c r="I306" i="22" l="1"/>
  <c r="H307" i="22"/>
  <c r="K307" i="22" s="1"/>
  <c r="I307" i="22" l="1"/>
  <c r="H308" i="22"/>
  <c r="K308" i="22" s="1"/>
  <c r="I308" i="22" l="1"/>
  <c r="H309" i="22"/>
  <c r="K309" i="22" s="1"/>
  <c r="I309" i="22" l="1"/>
  <c r="H310" i="22"/>
  <c r="K310" i="22" s="1"/>
  <c r="I310" i="22" l="1"/>
  <c r="H311" i="22"/>
  <c r="K311" i="22" s="1"/>
  <c r="I311" i="22" l="1"/>
  <c r="H312" i="22"/>
  <c r="K312" i="22" s="1"/>
  <c r="I312" i="22" l="1"/>
  <c r="H313" i="22"/>
  <c r="K313" i="22" s="1"/>
  <c r="I313" i="22" l="1"/>
  <c r="H314" i="22"/>
  <c r="K314" i="22" s="1"/>
  <c r="I314" i="22" l="1"/>
  <c r="H315" i="22"/>
  <c r="K315" i="22" s="1"/>
  <c r="I315" i="22" l="1"/>
  <c r="H316" i="22"/>
  <c r="K316" i="22" s="1"/>
  <c r="I316" i="22" l="1"/>
  <c r="H317" i="22"/>
  <c r="K317" i="22" s="1"/>
  <c r="I317" i="22" l="1"/>
  <c r="H318" i="22"/>
  <c r="K318" i="22" s="1"/>
  <c r="I318" i="22" l="1"/>
  <c r="H319" i="22"/>
  <c r="K319" i="22" s="1"/>
  <c r="I319" i="22" l="1"/>
  <c r="H320" i="22"/>
  <c r="K320" i="22" s="1"/>
  <c r="I320" i="22" l="1"/>
  <c r="H321" i="22"/>
  <c r="K321" i="22" s="1"/>
  <c r="I321" i="22" l="1"/>
  <c r="H322" i="22"/>
  <c r="K322" i="22" s="1"/>
  <c r="I322" i="22" l="1"/>
  <c r="H323" i="22"/>
  <c r="K323" i="22" s="1"/>
  <c r="I323" i="22" l="1"/>
  <c r="H324" i="22"/>
  <c r="K324" i="22" s="1"/>
  <c r="I324" i="22" l="1"/>
  <c r="H325" i="22"/>
  <c r="K325" i="22" s="1"/>
  <c r="I325" i="22" l="1"/>
  <c r="H326" i="22"/>
  <c r="K326" i="22" s="1"/>
  <c r="I326" i="22" l="1"/>
  <c r="H327" i="22"/>
  <c r="K327" i="22" s="1"/>
  <c r="I327" i="22" l="1"/>
  <c r="H328" i="22"/>
  <c r="K328" i="22" s="1"/>
  <c r="I328" i="22" l="1"/>
  <c r="H329" i="22"/>
  <c r="K329" i="22" s="1"/>
  <c r="I329" i="22" l="1"/>
  <c r="H330" i="22"/>
  <c r="K330" i="22" s="1"/>
  <c r="I330" i="22" l="1"/>
  <c r="H331" i="22"/>
  <c r="K331" i="22" s="1"/>
  <c r="I331" i="22" l="1"/>
  <c r="H332" i="22"/>
  <c r="K332" i="22" s="1"/>
  <c r="I332" i="22" l="1"/>
  <c r="H333" i="22"/>
  <c r="K333" i="22" s="1"/>
  <c r="I333" i="22" l="1"/>
  <c r="H334" i="22"/>
  <c r="K334" i="22" s="1"/>
  <c r="I334" i="22" l="1"/>
  <c r="H335" i="22"/>
  <c r="K335" i="22" s="1"/>
  <c r="I335" i="22" l="1"/>
  <c r="H336" i="22"/>
  <c r="K336" i="22" s="1"/>
  <c r="I336" i="22" l="1"/>
  <c r="H337" i="22"/>
  <c r="K337" i="22" s="1"/>
  <c r="I337" i="22" l="1"/>
  <c r="H338" i="22"/>
  <c r="K338" i="22" s="1"/>
  <c r="I338" i="22" l="1"/>
  <c r="H339" i="22"/>
  <c r="K339" i="22" s="1"/>
  <c r="I339" i="22" l="1"/>
  <c r="H340" i="22"/>
  <c r="K340" i="22" s="1"/>
  <c r="I340" i="22" l="1"/>
  <c r="H341" i="22"/>
  <c r="K341" i="22" s="1"/>
  <c r="I341" i="22" l="1"/>
  <c r="H342" i="22"/>
  <c r="K342" i="22" s="1"/>
  <c r="I342" i="22" l="1"/>
  <c r="H343" i="22"/>
  <c r="K343" i="22" s="1"/>
  <c r="I343" i="22" l="1"/>
  <c r="H344" i="22"/>
  <c r="K344" i="22" s="1"/>
  <c r="I344" i="22" l="1"/>
  <c r="H345" i="22"/>
  <c r="K345" i="22" s="1"/>
  <c r="I345" i="22" l="1"/>
  <c r="H346" i="22"/>
  <c r="K346" i="22" s="1"/>
  <c r="I346" i="22" l="1"/>
  <c r="H347" i="22"/>
  <c r="K347" i="22" s="1"/>
  <c r="I347" i="22" l="1"/>
  <c r="H348" i="22"/>
  <c r="K348" i="22" s="1"/>
  <c r="I348" i="22" l="1"/>
  <c r="H349" i="22"/>
  <c r="K349" i="22" s="1"/>
  <c r="I349" i="22" l="1"/>
  <c r="H350" i="22"/>
  <c r="K350" i="22" s="1"/>
  <c r="I350" i="22" l="1"/>
  <c r="H351" i="22"/>
  <c r="K351" i="22" s="1"/>
  <c r="I351" i="22" l="1"/>
  <c r="H352" i="22"/>
  <c r="K352" i="22" s="1"/>
  <c r="I352" i="22" l="1"/>
  <c r="H353" i="22"/>
  <c r="K353" i="22" s="1"/>
  <c r="I353" i="22" l="1"/>
  <c r="H354" i="22"/>
  <c r="K354" i="22" s="1"/>
  <c r="I354" i="22" l="1"/>
  <c r="H355" i="22"/>
  <c r="K355" i="22" s="1"/>
  <c r="I355" i="22" l="1"/>
  <c r="H356" i="22"/>
  <c r="K356" i="22" s="1"/>
  <c r="I356" i="22" l="1"/>
  <c r="H357" i="22"/>
  <c r="K357" i="22" s="1"/>
  <c r="I357" i="22" l="1"/>
  <c r="H358" i="22"/>
  <c r="K358" i="22" s="1"/>
  <c r="I358" i="22" l="1"/>
  <c r="H359" i="22"/>
  <c r="K359" i="22" s="1"/>
  <c r="I359" i="22" l="1"/>
  <c r="H360" i="22"/>
  <c r="K360" i="22" s="1"/>
  <c r="I360" i="22" l="1"/>
  <c r="H361" i="22"/>
  <c r="K361" i="22" s="1"/>
  <c r="I361" i="22" l="1"/>
  <c r="H362" i="22"/>
  <c r="K362" i="22" s="1"/>
  <c r="I362" i="22" l="1"/>
  <c r="H363" i="22"/>
  <c r="K363" i="22" s="1"/>
  <c r="I363" i="22" l="1"/>
  <c r="H364" i="22"/>
  <c r="K364" i="22" s="1"/>
  <c r="I364" i="22" l="1"/>
  <c r="H365" i="22"/>
  <c r="K365" i="22" s="1"/>
  <c r="I365" i="22" l="1"/>
  <c r="H366" i="22"/>
  <c r="K366" i="22" s="1"/>
  <c r="I366" i="22" l="1"/>
  <c r="H367" i="22"/>
  <c r="K367" i="22" s="1"/>
  <c r="I367" i="22" l="1"/>
  <c r="H368" i="22"/>
  <c r="K368" i="22" s="1"/>
  <c r="I368" i="22" l="1"/>
  <c r="H369" i="22"/>
  <c r="K369" i="22" s="1"/>
  <c r="I369" i="22" l="1"/>
  <c r="H370" i="22"/>
  <c r="K370" i="22" s="1"/>
  <c r="I370" i="22" l="1"/>
  <c r="H371" i="22"/>
  <c r="K371" i="22" s="1"/>
  <c r="I371" i="22" l="1"/>
  <c r="H372" i="22"/>
  <c r="K372" i="22" s="1"/>
  <c r="I372" i="22" l="1"/>
  <c r="H373" i="22"/>
  <c r="K373" i="22" s="1"/>
  <c r="I373" i="22" l="1"/>
  <c r="H374" i="22"/>
  <c r="K374" i="22" s="1"/>
  <c r="I374" i="22" l="1"/>
  <c r="H375" i="22"/>
  <c r="K375" i="22" s="1"/>
  <c r="I375" i="22" l="1"/>
  <c r="H376" i="22"/>
  <c r="K376" i="22" s="1"/>
  <c r="I376" i="22" l="1"/>
  <c r="H377" i="22"/>
  <c r="K377" i="22" s="1"/>
  <c r="I377" i="22" l="1"/>
  <c r="H378" i="22"/>
  <c r="K378" i="22" s="1"/>
  <c r="I378" i="22" l="1"/>
  <c r="H379" i="22"/>
  <c r="K379" i="22" s="1"/>
  <c r="I379" i="22" l="1"/>
  <c r="H380" i="22"/>
  <c r="K380" i="22" s="1"/>
  <c r="I380" i="22" l="1"/>
  <c r="H381" i="22"/>
  <c r="K381" i="22" s="1"/>
  <c r="I381" i="22" l="1"/>
  <c r="H382" i="22"/>
  <c r="K382" i="22" s="1"/>
  <c r="I382" i="22" l="1"/>
  <c r="H383" i="22"/>
  <c r="K383" i="22" s="1"/>
  <c r="I383" i="22" l="1"/>
  <c r="H384" i="22"/>
  <c r="K384" i="22" s="1"/>
  <c r="I384" i="22" l="1"/>
  <c r="H385" i="22"/>
  <c r="K385" i="22" s="1"/>
  <c r="I385" i="22" l="1"/>
  <c r="H386" i="22"/>
  <c r="K386" i="22" s="1"/>
  <c r="I386" i="22" l="1"/>
  <c r="H387" i="22"/>
  <c r="K387" i="22" s="1"/>
  <c r="I387" i="22" l="1"/>
  <c r="H388" i="22"/>
  <c r="K388" i="22" s="1"/>
  <c r="I388" i="22" l="1"/>
  <c r="H389" i="22"/>
  <c r="K389" i="22" s="1"/>
  <c r="I389" i="22" l="1"/>
  <c r="H390" i="22"/>
  <c r="K390" i="22" s="1"/>
  <c r="I390" i="22" l="1"/>
  <c r="H391" i="22"/>
  <c r="K391" i="22" s="1"/>
  <c r="I391" i="22" l="1"/>
  <c r="H392" i="22"/>
  <c r="K392" i="22" s="1"/>
  <c r="I392" i="22" l="1"/>
  <c r="H393" i="22"/>
  <c r="K393" i="22" s="1"/>
  <c r="I393" i="22" l="1"/>
  <c r="H394" i="22"/>
  <c r="K394" i="22" s="1"/>
  <c r="I394" i="22" l="1"/>
  <c r="H395" i="22"/>
  <c r="K395" i="22" s="1"/>
  <c r="I395" i="22" l="1"/>
  <c r="H396" i="22"/>
  <c r="K396" i="22" s="1"/>
  <c r="I396" i="22" l="1"/>
  <c r="H397" i="22"/>
  <c r="K397" i="22" s="1"/>
  <c r="I397" i="22" l="1"/>
  <c r="H398" i="22"/>
  <c r="K398" i="22" s="1"/>
  <c r="I398" i="22" l="1"/>
  <c r="H399" i="22"/>
  <c r="K399" i="22" s="1"/>
  <c r="I399" i="22" l="1"/>
  <c r="H400" i="22"/>
  <c r="K400" i="22" s="1"/>
  <c r="I400" i="22" l="1"/>
  <c r="H401" i="22"/>
  <c r="K401" i="22" s="1"/>
  <c r="I401" i="22" l="1"/>
  <c r="H402" i="22"/>
  <c r="K402" i="22" s="1"/>
  <c r="I402" i="22" l="1"/>
  <c r="H403" i="22"/>
  <c r="K403" i="22" s="1"/>
  <c r="I403" i="22" l="1"/>
  <c r="H404" i="22"/>
  <c r="K404" i="22" s="1"/>
  <c r="I404" i="22" l="1"/>
  <c r="H405" i="22"/>
  <c r="K405" i="22" s="1"/>
  <c r="I405" i="22" l="1"/>
  <c r="H406" i="22"/>
  <c r="K406" i="22" s="1"/>
  <c r="I406" i="22" l="1"/>
  <c r="H407" i="22"/>
  <c r="K407" i="22" s="1"/>
  <c r="I407" i="22" l="1"/>
  <c r="H408" i="22"/>
  <c r="K408" i="22" s="1"/>
  <c r="I408" i="22" l="1"/>
  <c r="H409" i="22"/>
  <c r="K409" i="22" s="1"/>
  <c r="I409" i="22" l="1"/>
  <c r="H410" i="22"/>
  <c r="K410" i="22" s="1"/>
  <c r="I410" i="22" l="1"/>
  <c r="H411" i="22"/>
  <c r="K411" i="22" s="1"/>
  <c r="I411" i="22" l="1"/>
  <c r="H412" i="22"/>
  <c r="K412" i="22" s="1"/>
  <c r="I412" i="22" l="1"/>
  <c r="H413" i="22"/>
  <c r="K413" i="22" s="1"/>
  <c r="I413" i="22" l="1"/>
  <c r="H414" i="22"/>
  <c r="K414" i="22" s="1"/>
  <c r="I414" i="22" l="1"/>
  <c r="H415" i="22"/>
  <c r="K415" i="22" s="1"/>
  <c r="I415" i="22" l="1"/>
  <c r="H416" i="22"/>
  <c r="K416" i="22" s="1"/>
  <c r="I416" i="22" l="1"/>
  <c r="H417" i="22"/>
  <c r="K417" i="22" s="1"/>
  <c r="I417" i="22" l="1"/>
  <c r="H418" i="22"/>
  <c r="K418" i="22" s="1"/>
  <c r="I418" i="22" l="1"/>
  <c r="H419" i="22"/>
  <c r="K419" i="22" s="1"/>
  <c r="I419" i="22" l="1"/>
  <c r="H420" i="22"/>
  <c r="K420" i="22" s="1"/>
  <c r="I420" i="22" l="1"/>
  <c r="H421" i="22"/>
  <c r="K421" i="22" s="1"/>
  <c r="I421" i="22" l="1"/>
  <c r="H422" i="22"/>
  <c r="K422" i="22" s="1"/>
  <c r="I422" i="22" l="1"/>
  <c r="H423" i="22"/>
  <c r="K423" i="22" s="1"/>
  <c r="I423" i="22" l="1"/>
  <c r="H424" i="22"/>
  <c r="K424" i="22" s="1"/>
  <c r="I424" i="22" l="1"/>
  <c r="H425" i="22"/>
  <c r="K425" i="22" s="1"/>
  <c r="I425" i="22" l="1"/>
  <c r="H426" i="22"/>
  <c r="K426" i="22" s="1"/>
  <c r="I426" i="22" l="1"/>
  <c r="H427" i="22"/>
  <c r="K427" i="22" s="1"/>
  <c r="I427" i="22" l="1"/>
  <c r="H428" i="22"/>
  <c r="K428" i="22" s="1"/>
  <c r="I428" i="22" l="1"/>
  <c r="H429" i="22"/>
  <c r="K429" i="22" s="1"/>
  <c r="I429" i="22" l="1"/>
  <c r="H430" i="22"/>
  <c r="K430" i="22" s="1"/>
  <c r="I430" i="22" l="1"/>
  <c r="H431" i="22"/>
  <c r="K431" i="22" s="1"/>
  <c r="I431" i="22" l="1"/>
  <c r="H432" i="22"/>
  <c r="K432" i="22" s="1"/>
  <c r="I432" i="22" l="1"/>
  <c r="H433" i="22"/>
  <c r="K433" i="22" s="1"/>
  <c r="I433" i="22" l="1"/>
  <c r="H434" i="22"/>
  <c r="K434" i="22" s="1"/>
  <c r="I434" i="22" l="1"/>
  <c r="H435" i="22"/>
  <c r="K435" i="22" s="1"/>
  <c r="I435" i="22" l="1"/>
  <c r="H436" i="22"/>
  <c r="K436" i="22" s="1"/>
  <c r="I436" i="22" l="1"/>
  <c r="H437" i="22"/>
  <c r="K437" i="22" s="1"/>
  <c r="I437" i="22" l="1"/>
  <c r="H438" i="22"/>
  <c r="K438" i="22" s="1"/>
  <c r="I438" i="22" l="1"/>
  <c r="H439" i="22"/>
  <c r="K439" i="22" s="1"/>
  <c r="I439" i="22" l="1"/>
  <c r="H440" i="22"/>
  <c r="K440" i="22" s="1"/>
  <c r="I440" i="22" l="1"/>
  <c r="H441" i="22"/>
  <c r="K441" i="22" s="1"/>
  <c r="I441" i="22" l="1"/>
  <c r="H442" i="22"/>
  <c r="K442" i="22" s="1"/>
  <c r="I442" i="22" l="1"/>
  <c r="H443" i="22"/>
  <c r="K443" i="22" s="1"/>
  <c r="I443" i="22" l="1"/>
  <c r="H444" i="22"/>
  <c r="K444" i="22" s="1"/>
  <c r="I444" i="22" l="1"/>
  <c r="H445" i="22"/>
  <c r="K445" i="22" s="1"/>
  <c r="I445" i="22" l="1"/>
  <c r="H446" i="22"/>
  <c r="K446" i="22" s="1"/>
  <c r="I446" i="22" l="1"/>
  <c r="H447" i="22"/>
  <c r="K447" i="22" s="1"/>
  <c r="I447" i="22" l="1"/>
  <c r="H448" i="22"/>
  <c r="K448" i="22" s="1"/>
  <c r="I448" i="22" l="1"/>
  <c r="H449" i="22"/>
  <c r="K449" i="22" s="1"/>
  <c r="I449" i="22" l="1"/>
  <c r="H450" i="22"/>
  <c r="K450" i="22" s="1"/>
  <c r="I450" i="22" l="1"/>
  <c r="H451" i="22"/>
  <c r="K451" i="22" s="1"/>
  <c r="I451" i="22" l="1"/>
  <c r="H452" i="22"/>
  <c r="K452" i="22" s="1"/>
  <c r="I452" i="22" l="1"/>
  <c r="H453" i="22"/>
  <c r="K453" i="22" s="1"/>
  <c r="I453" i="22" l="1"/>
  <c r="H454" i="22"/>
  <c r="K454" i="22" s="1"/>
  <c r="I454" i="22" l="1"/>
  <c r="H455" i="22"/>
  <c r="K455" i="22" s="1"/>
  <c r="I455" i="22" l="1"/>
  <c r="H456" i="22"/>
  <c r="K456" i="22" s="1"/>
  <c r="I456" i="22" l="1"/>
  <c r="H457" i="22"/>
  <c r="K457" i="22" s="1"/>
  <c r="I457" i="22" l="1"/>
  <c r="H458" i="22"/>
  <c r="K458" i="22" s="1"/>
  <c r="I458" i="22" l="1"/>
  <c r="H459" i="22"/>
  <c r="K459" i="22" s="1"/>
  <c r="I459" i="22" l="1"/>
  <c r="H460" i="22"/>
  <c r="K460" i="22" s="1"/>
  <c r="I460" i="22" l="1"/>
  <c r="H461" i="22"/>
  <c r="K461" i="22" s="1"/>
  <c r="I461" i="22" l="1"/>
  <c r="H462" i="22"/>
  <c r="K462" i="22" s="1"/>
  <c r="I462" i="22" l="1"/>
  <c r="H463" i="22"/>
  <c r="K463" i="22" s="1"/>
  <c r="I463" i="22" l="1"/>
  <c r="H464" i="22"/>
  <c r="K464" i="22" s="1"/>
  <c r="I464" i="22" l="1"/>
  <c r="H465" i="22"/>
  <c r="K465" i="22" s="1"/>
  <c r="I465" i="22" l="1"/>
  <c r="H466" i="22"/>
  <c r="K466" i="22" s="1"/>
  <c r="I466" i="22" l="1"/>
  <c r="H467" i="22"/>
  <c r="K467" i="22" s="1"/>
  <c r="I467" i="22" l="1"/>
  <c r="H468" i="22"/>
  <c r="K468" i="22" s="1"/>
  <c r="I468" i="22" l="1"/>
  <c r="H469" i="22"/>
  <c r="K469" i="22" s="1"/>
  <c r="I469" i="22" l="1"/>
  <c r="H470" i="22"/>
  <c r="K470" i="22" s="1"/>
  <c r="I470" i="22" l="1"/>
  <c r="H471" i="22"/>
  <c r="K471" i="22" s="1"/>
  <c r="I471" i="22" l="1"/>
  <c r="H472" i="22"/>
  <c r="K472" i="22" s="1"/>
  <c r="I472" i="22" l="1"/>
  <c r="H473" i="22"/>
  <c r="K473" i="22" s="1"/>
  <c r="I473" i="22" l="1"/>
  <c r="H474" i="22"/>
  <c r="K474" i="22" s="1"/>
  <c r="I474" i="22" l="1"/>
  <c r="H475" i="22"/>
  <c r="K475" i="22" s="1"/>
  <c r="I475" i="22" l="1"/>
  <c r="H476" i="22"/>
  <c r="K476" i="22" s="1"/>
  <c r="I476" i="22" l="1"/>
  <c r="H477" i="22"/>
  <c r="K477" i="22" s="1"/>
  <c r="I477" i="22" l="1"/>
  <c r="H478" i="22"/>
  <c r="K478" i="22" s="1"/>
  <c r="I478" i="22" l="1"/>
  <c r="H479" i="22"/>
  <c r="K479" i="22" s="1"/>
  <c r="I479" i="22" l="1"/>
  <c r="H480" i="22"/>
  <c r="K480" i="22" s="1"/>
  <c r="I480" i="22" l="1"/>
  <c r="H481" i="22"/>
  <c r="K481" i="22" s="1"/>
  <c r="I481" i="22" l="1"/>
  <c r="H482" i="22"/>
  <c r="K482" i="22" s="1"/>
  <c r="I482" i="22" l="1"/>
  <c r="H483" i="22"/>
  <c r="K483" i="22" s="1"/>
  <c r="I483" i="22" l="1"/>
  <c r="H484" i="22"/>
  <c r="K484" i="22" s="1"/>
  <c r="I484" i="22" l="1"/>
  <c r="H485" i="22"/>
  <c r="K485" i="22" s="1"/>
  <c r="I485" i="22" l="1"/>
  <c r="H486" i="22"/>
  <c r="K486" i="22" s="1"/>
  <c r="I486" i="22" l="1"/>
  <c r="H487" i="22"/>
  <c r="K487" i="22" s="1"/>
  <c r="I487" i="22" l="1"/>
  <c r="H488" i="22"/>
  <c r="K488" i="22" s="1"/>
  <c r="I488" i="22" l="1"/>
  <c r="H489" i="22"/>
  <c r="K489" i="22" s="1"/>
  <c r="I489" i="22" l="1"/>
  <c r="H490" i="22"/>
  <c r="K490" i="22" s="1"/>
  <c r="I490" i="22" l="1"/>
  <c r="H491" i="22"/>
  <c r="K491" i="22" s="1"/>
  <c r="I491" i="22" l="1"/>
  <c r="H492" i="22"/>
  <c r="K492" i="22" s="1"/>
  <c r="I492" i="22" l="1"/>
  <c r="H493" i="22"/>
  <c r="K493" i="22" s="1"/>
  <c r="I493" i="22" l="1"/>
  <c r="H494" i="22"/>
  <c r="K494" i="22" s="1"/>
  <c r="I494" i="22" l="1"/>
  <c r="H495" i="22"/>
  <c r="K495" i="22" s="1"/>
  <c r="I495" i="22" l="1"/>
  <c r="H496" i="22"/>
  <c r="K496" i="22" s="1"/>
  <c r="I496" i="22" l="1"/>
  <c r="H497" i="22"/>
  <c r="K497" i="22" s="1"/>
  <c r="I497" i="22" l="1"/>
  <c r="H498" i="22"/>
  <c r="K498" i="22" s="1"/>
  <c r="I498" i="22" l="1"/>
  <c r="H499" i="22"/>
  <c r="K499" i="22" s="1"/>
  <c r="I499" i="22" l="1"/>
  <c r="H500" i="22"/>
  <c r="K500" i="22" s="1"/>
  <c r="I500" i="22" l="1"/>
  <c r="H501" i="22"/>
  <c r="K501" i="22" s="1"/>
  <c r="I501" i="22" l="1"/>
  <c r="H502" i="22"/>
  <c r="K502" i="22" s="1"/>
  <c r="I502" i="22" l="1"/>
  <c r="H503" i="22"/>
  <c r="K503" i="22" s="1"/>
  <c r="I503" i="22" l="1"/>
  <c r="H504" i="22"/>
  <c r="K504" i="22" s="1"/>
  <c r="I504" i="22" l="1"/>
  <c r="H505" i="22"/>
  <c r="K505" i="22" s="1"/>
  <c r="I505" i="22" l="1"/>
  <c r="H506" i="22"/>
  <c r="K506" i="22" s="1"/>
  <c r="I506" i="22" l="1"/>
  <c r="H507" i="22"/>
  <c r="K507" i="22" s="1"/>
  <c r="I507" i="22" l="1"/>
  <c r="H508" i="22"/>
  <c r="K508" i="22" s="1"/>
  <c r="I508" i="22" l="1"/>
  <c r="H509" i="22"/>
  <c r="K509" i="22" s="1"/>
  <c r="I509" i="22" l="1"/>
  <c r="H510" i="22"/>
  <c r="K510" i="22" s="1"/>
  <c r="I510" i="22" l="1"/>
  <c r="H511" i="22"/>
  <c r="K511" i="22" s="1"/>
  <c r="I511" i="22" l="1"/>
  <c r="H512" i="22"/>
  <c r="K512" i="22" s="1"/>
  <c r="I512" i="22" l="1"/>
  <c r="H513" i="22"/>
  <c r="K513" i="22" s="1"/>
  <c r="I513" i="22" l="1"/>
  <c r="H514" i="22"/>
  <c r="K514" i="22" s="1"/>
  <c r="I514" i="22" l="1"/>
  <c r="H515" i="22"/>
  <c r="K515" i="22" s="1"/>
  <c r="I515" i="22" l="1"/>
  <c r="H516" i="22"/>
  <c r="K516" i="22" s="1"/>
  <c r="I516" i="22" l="1"/>
  <c r="H517" i="22"/>
  <c r="K517" i="22" s="1"/>
  <c r="I517" i="22" l="1"/>
  <c r="H518" i="22"/>
  <c r="K518" i="22" s="1"/>
  <c r="I518" i="22" l="1"/>
  <c r="H519" i="22"/>
  <c r="K519" i="22" s="1"/>
  <c r="I519" i="22" l="1"/>
  <c r="H520" i="22"/>
  <c r="K520" i="22" s="1"/>
  <c r="I520" i="22" l="1"/>
  <c r="H521" i="22"/>
  <c r="K521" i="22" s="1"/>
  <c r="I521" i="22" l="1"/>
  <c r="H522" i="22"/>
  <c r="K522" i="22" s="1"/>
  <c r="I522" i="22" l="1"/>
  <c r="H523" i="22"/>
  <c r="K523" i="22" s="1"/>
  <c r="I523" i="22" l="1"/>
  <c r="H524" i="22"/>
  <c r="K524" i="22" s="1"/>
  <c r="I524" i="22" l="1"/>
  <c r="H525" i="22"/>
  <c r="K525" i="22" s="1"/>
  <c r="I525" i="22" l="1"/>
  <c r="H526" i="22"/>
  <c r="K526" i="22" s="1"/>
  <c r="I526" i="22" l="1"/>
  <c r="H527" i="22"/>
  <c r="K527" i="22" s="1"/>
  <c r="I527" i="22" l="1"/>
  <c r="H528" i="22"/>
  <c r="K528" i="22" s="1"/>
  <c r="I528" i="22" l="1"/>
  <c r="H529" i="22"/>
  <c r="K529" i="22" s="1"/>
  <c r="I529" i="22" l="1"/>
  <c r="H530" i="22"/>
  <c r="K530" i="22" s="1"/>
  <c r="I530" i="22" l="1"/>
  <c r="H531" i="22"/>
  <c r="K531" i="22" s="1"/>
  <c r="I531" i="22" l="1"/>
  <c r="H532" i="22"/>
  <c r="K532" i="22" s="1"/>
  <c r="I532" i="22" l="1"/>
  <c r="H533" i="22"/>
  <c r="K533" i="22" s="1"/>
  <c r="I533" i="22" l="1"/>
  <c r="H534" i="22"/>
  <c r="K534" i="22" s="1"/>
  <c r="I534" i="22" l="1"/>
  <c r="H535" i="22"/>
  <c r="K535" i="22" s="1"/>
  <c r="I535" i="22" l="1"/>
  <c r="H536" i="22"/>
  <c r="K536" i="22" s="1"/>
  <c r="I536" i="22" l="1"/>
  <c r="H537" i="22"/>
  <c r="K537" i="22" s="1"/>
  <c r="I537" i="22" l="1"/>
  <c r="H538" i="22"/>
  <c r="K538" i="22" s="1"/>
  <c r="I538" i="22" l="1"/>
  <c r="H539" i="22"/>
  <c r="K539" i="22" s="1"/>
  <c r="I539" i="22" l="1"/>
  <c r="H540" i="22"/>
  <c r="K540" i="22" s="1"/>
  <c r="I540" i="22" l="1"/>
  <c r="H541" i="22"/>
  <c r="K541" i="22" s="1"/>
  <c r="I541" i="22" l="1"/>
  <c r="H542" i="22"/>
  <c r="K542" i="22" s="1"/>
  <c r="I542" i="22" l="1"/>
  <c r="H543" i="22"/>
  <c r="K543" i="22" s="1"/>
  <c r="I543" i="22" l="1"/>
  <c r="H544" i="22"/>
  <c r="K544" i="22" s="1"/>
  <c r="I544" i="22" l="1"/>
  <c r="H545" i="22"/>
  <c r="K545" i="22" s="1"/>
  <c r="I545" i="22" l="1"/>
  <c r="H546" i="22"/>
  <c r="K546" i="22" s="1"/>
  <c r="I546" i="22" l="1"/>
  <c r="H547" i="22"/>
  <c r="K547" i="22" s="1"/>
  <c r="I547" i="22" l="1"/>
  <c r="H548" i="22"/>
  <c r="K548" i="22" s="1"/>
  <c r="I548" i="22" l="1"/>
  <c r="H549" i="22"/>
  <c r="K549" i="22" s="1"/>
  <c r="I549" i="22" l="1"/>
  <c r="H550" i="22"/>
  <c r="K550" i="22" s="1"/>
  <c r="I550" i="22" l="1"/>
  <c r="H551" i="22"/>
  <c r="K551" i="22" s="1"/>
  <c r="I551" i="22" l="1"/>
  <c r="H552" i="22"/>
  <c r="K552" i="22" s="1"/>
  <c r="I552" i="22" l="1"/>
  <c r="H553" i="22"/>
  <c r="K553" i="22" s="1"/>
  <c r="I553" i="22" l="1"/>
  <c r="H554" i="22"/>
  <c r="K554" i="22" s="1"/>
  <c r="I554" i="22" l="1"/>
  <c r="H555" i="22"/>
  <c r="K555" i="22" s="1"/>
  <c r="I555" i="22" l="1"/>
  <c r="H556" i="22"/>
  <c r="K556" i="22" s="1"/>
  <c r="I556" i="22" l="1"/>
  <c r="H557" i="22"/>
  <c r="K557" i="22" s="1"/>
  <c r="I557" i="22" l="1"/>
  <c r="H558" i="22"/>
  <c r="K558" i="22" s="1"/>
  <c r="I558" i="22" l="1"/>
  <c r="H559" i="22"/>
  <c r="K559" i="22" s="1"/>
  <c r="I559" i="22" l="1"/>
  <c r="H560" i="22"/>
  <c r="K560" i="22" s="1"/>
  <c r="I560" i="22" l="1"/>
  <c r="H561" i="22"/>
  <c r="K561" i="22" s="1"/>
  <c r="I561" i="22" l="1"/>
  <c r="H562" i="22"/>
  <c r="K562" i="22" s="1"/>
  <c r="I562" i="22" l="1"/>
  <c r="H563" i="22"/>
  <c r="K563" i="22" s="1"/>
  <c r="I563" i="22" l="1"/>
  <c r="H564" i="22"/>
  <c r="K564" i="22" s="1"/>
  <c r="I564" i="22" l="1"/>
  <c r="H565" i="22"/>
  <c r="K565" i="22" s="1"/>
  <c r="I565" i="22" l="1"/>
  <c r="H566" i="22"/>
  <c r="K566" i="22" s="1"/>
  <c r="I566" i="22" l="1"/>
  <c r="H567" i="22"/>
  <c r="K567" i="22" s="1"/>
  <c r="I567" i="22" l="1"/>
  <c r="H568" i="22"/>
  <c r="K568" i="22" s="1"/>
  <c r="I568" i="22" l="1"/>
  <c r="H569" i="22"/>
  <c r="K569" i="22" s="1"/>
  <c r="I569" i="22" l="1"/>
  <c r="H570" i="22"/>
  <c r="K570" i="22" s="1"/>
  <c r="I570" i="22" l="1"/>
  <c r="H571" i="22"/>
  <c r="K571" i="22" s="1"/>
  <c r="I571" i="22" l="1"/>
  <c r="H572" i="22"/>
  <c r="K572" i="22" s="1"/>
  <c r="I572" i="22" l="1"/>
  <c r="H573" i="22"/>
  <c r="K573" i="22" s="1"/>
  <c r="I573" i="22" l="1"/>
  <c r="H574" i="22"/>
  <c r="K574" i="22" s="1"/>
  <c r="I574" i="22" l="1"/>
  <c r="H575" i="22"/>
  <c r="K575" i="22" s="1"/>
  <c r="I575" i="22" l="1"/>
  <c r="H576" i="22"/>
  <c r="K576" i="22" s="1"/>
  <c r="I576" i="22" l="1"/>
  <c r="H577" i="22"/>
  <c r="K577" i="22" s="1"/>
  <c r="I577" i="22" l="1"/>
  <c r="H578" i="22"/>
  <c r="K578" i="22" s="1"/>
  <c r="I578" i="22" l="1"/>
  <c r="H579" i="22"/>
  <c r="K579" i="22" s="1"/>
  <c r="I579" i="22" l="1"/>
  <c r="H580" i="22"/>
  <c r="K580" i="22" s="1"/>
  <c r="I580" i="22" l="1"/>
  <c r="H581" i="22"/>
  <c r="K581" i="22" s="1"/>
  <c r="I581" i="22" l="1"/>
  <c r="H582" i="22"/>
  <c r="K582" i="22" s="1"/>
  <c r="I582" i="22" l="1"/>
  <c r="H583" i="22"/>
  <c r="K583" i="22" s="1"/>
  <c r="I583" i="22" l="1"/>
  <c r="H584" i="22"/>
  <c r="K584" i="22" s="1"/>
  <c r="I584" i="22" l="1"/>
  <c r="H585" i="22"/>
  <c r="K585" i="22" s="1"/>
  <c r="I585" i="22" l="1"/>
  <c r="H586" i="22"/>
  <c r="K586" i="22" s="1"/>
  <c r="I586" i="22" l="1"/>
  <c r="H587" i="22"/>
  <c r="K587" i="22" s="1"/>
  <c r="I587" i="22" l="1"/>
  <c r="H588" i="22"/>
  <c r="K588" i="22" s="1"/>
  <c r="I588" i="22" l="1"/>
  <c r="H589" i="22"/>
  <c r="K589" i="22" s="1"/>
  <c r="I589" i="22" l="1"/>
  <c r="H590" i="22"/>
  <c r="K590" i="22" s="1"/>
  <c r="I590" i="22" l="1"/>
  <c r="H591" i="22"/>
  <c r="K591" i="22" s="1"/>
  <c r="I591" i="22" l="1"/>
  <c r="H592" i="22"/>
  <c r="K592" i="22" s="1"/>
  <c r="I592" i="22" l="1"/>
  <c r="H593" i="22"/>
  <c r="K593" i="22" s="1"/>
  <c r="I593" i="22" l="1"/>
  <c r="H594" i="22"/>
  <c r="K594" i="22" s="1"/>
  <c r="I594" i="22" l="1"/>
  <c r="H595" i="22"/>
  <c r="K595" i="22" s="1"/>
  <c r="I595" i="22" l="1"/>
  <c r="H596" i="22"/>
  <c r="K596" i="22" s="1"/>
  <c r="I596" i="22" l="1"/>
  <c r="H597" i="22"/>
  <c r="K597" i="22" s="1"/>
  <c r="I597" i="22" l="1"/>
  <c r="H598" i="22"/>
  <c r="K598" i="22" s="1"/>
  <c r="I598" i="22" l="1"/>
  <c r="H599" i="22"/>
  <c r="K599" i="22" s="1"/>
  <c r="I599" i="22" l="1"/>
  <c r="H600" i="22"/>
  <c r="K600" i="22" s="1"/>
  <c r="I600" i="22" l="1"/>
  <c r="H601" i="22"/>
  <c r="K601" i="22" s="1"/>
  <c r="I601" i="22" l="1"/>
  <c r="H602" i="22"/>
  <c r="K602" i="22" s="1"/>
  <c r="I602" i="22" l="1"/>
  <c r="H603" i="22"/>
  <c r="K603" i="22" s="1"/>
  <c r="I603" i="22" l="1"/>
  <c r="H604" i="22"/>
  <c r="K604" i="22" s="1"/>
  <c r="I604" i="22" l="1"/>
  <c r="H605" i="22"/>
  <c r="K605" i="22" s="1"/>
  <c r="I605" i="22" l="1"/>
  <c r="H606" i="22"/>
  <c r="K606" i="22" s="1"/>
  <c r="I606" i="22" l="1"/>
  <c r="H607" i="22"/>
  <c r="K607" i="22" s="1"/>
  <c r="I607" i="22" l="1"/>
  <c r="H608" i="22"/>
  <c r="K608" i="22" s="1"/>
  <c r="I608" i="22" l="1"/>
  <c r="H609" i="22"/>
  <c r="K609" i="22" s="1"/>
  <c r="I609" i="22" l="1"/>
  <c r="H610" i="22"/>
  <c r="K610" i="22" s="1"/>
  <c r="I610" i="22" l="1"/>
  <c r="H611" i="22"/>
  <c r="K611" i="22" s="1"/>
  <c r="I611" i="22" l="1"/>
  <c r="H612" i="22"/>
  <c r="K612" i="22" s="1"/>
  <c r="I612" i="22" l="1"/>
  <c r="H613" i="22"/>
  <c r="K613" i="22" s="1"/>
  <c r="I613" i="22" l="1"/>
  <c r="H614" i="22"/>
  <c r="K614" i="22" s="1"/>
  <c r="I614" i="22" l="1"/>
  <c r="H615" i="22"/>
  <c r="K615" i="22" s="1"/>
  <c r="I615" i="22" l="1"/>
  <c r="H616" i="22"/>
  <c r="K616" i="22" s="1"/>
  <c r="I616" i="22" l="1"/>
  <c r="H617" i="22"/>
  <c r="K617" i="22" s="1"/>
  <c r="I617" i="22" l="1"/>
  <c r="H618" i="22"/>
  <c r="K618" i="22" s="1"/>
  <c r="I618" i="22" l="1"/>
  <c r="H619" i="22"/>
  <c r="K619" i="22" s="1"/>
  <c r="I619" i="22" l="1"/>
  <c r="H620" i="22"/>
  <c r="K620" i="22" s="1"/>
  <c r="I620" i="22" l="1"/>
  <c r="H621" i="22"/>
  <c r="K621" i="22" s="1"/>
  <c r="I621" i="22" l="1"/>
  <c r="H622" i="22"/>
  <c r="K622" i="22" s="1"/>
  <c r="I622" i="22" l="1"/>
  <c r="H623" i="22"/>
  <c r="K623" i="22" s="1"/>
  <c r="I623" i="22" l="1"/>
  <c r="H624" i="22"/>
  <c r="K624" i="22" s="1"/>
  <c r="I624" i="22" l="1"/>
  <c r="H625" i="22"/>
  <c r="K625" i="22" s="1"/>
  <c r="I625" i="22" l="1"/>
  <c r="H626" i="22"/>
  <c r="K626" i="22" s="1"/>
  <c r="I626" i="22" l="1"/>
  <c r="H627" i="22"/>
  <c r="K627" i="22" s="1"/>
  <c r="I627" i="22" l="1"/>
  <c r="H628" i="22"/>
  <c r="K628" i="22" s="1"/>
  <c r="I628" i="22" l="1"/>
  <c r="H629" i="22"/>
  <c r="K629" i="22" s="1"/>
  <c r="I629" i="22" l="1"/>
  <c r="H630" i="22"/>
  <c r="K630" i="22" s="1"/>
  <c r="I630" i="22" l="1"/>
  <c r="H631" i="22"/>
  <c r="K631" i="22" s="1"/>
  <c r="I631" i="22" l="1"/>
  <c r="H632" i="22"/>
  <c r="K632" i="22" s="1"/>
  <c r="I632" i="22" l="1"/>
  <c r="H633" i="22"/>
  <c r="K633" i="22" s="1"/>
  <c r="I633" i="22" l="1"/>
  <c r="H634" i="22"/>
  <c r="K634" i="22" s="1"/>
  <c r="I634" i="22" l="1"/>
  <c r="H635" i="22"/>
  <c r="K635" i="22" s="1"/>
  <c r="I635" i="22" l="1"/>
  <c r="H636" i="22"/>
  <c r="K636" i="22" s="1"/>
  <c r="I636" i="22" l="1"/>
  <c r="H637" i="22"/>
  <c r="K637" i="22" s="1"/>
  <c r="I637" i="22" l="1"/>
  <c r="H638" i="22"/>
  <c r="K638" i="22" s="1"/>
  <c r="I638" i="22" l="1"/>
  <c r="H639" i="22"/>
  <c r="K639" i="22" s="1"/>
  <c r="I639" i="22" l="1"/>
  <c r="H640" i="22"/>
  <c r="K640" i="22" s="1"/>
  <c r="I640" i="22" l="1"/>
  <c r="H641" i="22"/>
  <c r="K641" i="22" s="1"/>
  <c r="I641" i="22" l="1"/>
  <c r="H642" i="22"/>
  <c r="K642" i="22" s="1"/>
  <c r="I642" i="22" l="1"/>
  <c r="H643" i="22"/>
  <c r="K643" i="22" s="1"/>
  <c r="I643" i="22" l="1"/>
  <c r="H644" i="22"/>
  <c r="K644" i="22" s="1"/>
  <c r="I644" i="22" l="1"/>
  <c r="H645" i="22"/>
  <c r="K645" i="22" s="1"/>
  <c r="I645" i="22" l="1"/>
  <c r="H646" i="22"/>
  <c r="K646" i="22" s="1"/>
  <c r="I646" i="22" l="1"/>
  <c r="H647" i="22"/>
  <c r="K647" i="22" s="1"/>
  <c r="I647" i="22" l="1"/>
  <c r="H648" i="22"/>
  <c r="K648" i="22" s="1"/>
  <c r="I648" i="22" l="1"/>
  <c r="H649" i="22"/>
  <c r="K649" i="22" s="1"/>
  <c r="I649" i="22" l="1"/>
  <c r="H650" i="22"/>
  <c r="K650" i="22" s="1"/>
  <c r="I650" i="22" l="1"/>
  <c r="H651" i="22"/>
  <c r="K651" i="22" s="1"/>
  <c r="I651" i="22" l="1"/>
  <c r="H652" i="22"/>
  <c r="K652" i="22" s="1"/>
  <c r="I652" i="22" l="1"/>
  <c r="H653" i="22"/>
  <c r="K653" i="22" s="1"/>
  <c r="I653" i="22" l="1"/>
  <c r="H654" i="22"/>
  <c r="K654" i="22" s="1"/>
  <c r="I654" i="22" l="1"/>
  <c r="H655" i="22"/>
  <c r="K655" i="22" s="1"/>
  <c r="I655" i="22" l="1"/>
  <c r="H656" i="22"/>
  <c r="K656" i="22" s="1"/>
  <c r="I656" i="22" l="1"/>
  <c r="H657" i="22"/>
  <c r="K657" i="22" s="1"/>
  <c r="I657" i="22" l="1"/>
  <c r="H658" i="22"/>
  <c r="K658" i="22" s="1"/>
  <c r="I658" i="22" l="1"/>
  <c r="H659" i="22"/>
  <c r="K659" i="22" s="1"/>
  <c r="I659" i="22" l="1"/>
  <c r="H660" i="22"/>
  <c r="K660" i="22" s="1"/>
  <c r="I660" i="22" l="1"/>
  <c r="H661" i="22"/>
  <c r="K661" i="22" s="1"/>
  <c r="I661" i="22" l="1"/>
  <c r="H662" i="22"/>
  <c r="K662" i="22" s="1"/>
  <c r="I662" i="22" l="1"/>
  <c r="H663" i="22"/>
  <c r="K663" i="22" s="1"/>
  <c r="I663" i="22" l="1"/>
  <c r="H664" i="22"/>
  <c r="K664" i="22" s="1"/>
  <c r="I664" i="22" l="1"/>
  <c r="H665" i="22"/>
  <c r="K665" i="22" s="1"/>
  <c r="I665" i="22" l="1"/>
  <c r="H666" i="22"/>
  <c r="K666" i="22" s="1"/>
  <c r="I666" i="22" l="1"/>
  <c r="H667" i="22"/>
  <c r="K667" i="22" s="1"/>
  <c r="I667" i="22" l="1"/>
  <c r="H668" i="22"/>
  <c r="K668" i="22" s="1"/>
  <c r="I668" i="22" l="1"/>
  <c r="H669" i="22"/>
  <c r="K669" i="22" s="1"/>
  <c r="I669" i="22" l="1"/>
  <c r="H670" i="22"/>
  <c r="K670" i="22" s="1"/>
  <c r="I670" i="22" l="1"/>
  <c r="H671" i="22"/>
  <c r="K671" i="22" s="1"/>
  <c r="I671" i="22" l="1"/>
  <c r="H672" i="22"/>
  <c r="K672" i="22" s="1"/>
  <c r="I672" i="22" l="1"/>
  <c r="H673" i="22"/>
  <c r="K673" i="22" s="1"/>
  <c r="I673" i="22" l="1"/>
  <c r="H674" i="22"/>
  <c r="K674" i="22" s="1"/>
  <c r="I674" i="22" l="1"/>
  <c r="H675" i="22"/>
  <c r="K675" i="22" s="1"/>
  <c r="I675" i="22" l="1"/>
  <c r="H676" i="22"/>
  <c r="K676" i="22" s="1"/>
  <c r="I676" i="22" l="1"/>
  <c r="H677" i="22"/>
  <c r="K677" i="22" s="1"/>
  <c r="I677" i="22" l="1"/>
  <c r="H678" i="22"/>
  <c r="K678" i="22" s="1"/>
  <c r="I678" i="22" l="1"/>
  <c r="H679" i="22"/>
  <c r="K679" i="22" s="1"/>
  <c r="I679" i="22" l="1"/>
  <c r="H680" i="22"/>
  <c r="K680" i="22" s="1"/>
  <c r="I680" i="22" l="1"/>
  <c r="H681" i="22"/>
  <c r="K681" i="22" s="1"/>
  <c r="I681" i="22" l="1"/>
  <c r="H682" i="22"/>
  <c r="K682" i="22" s="1"/>
  <c r="I682" i="22" l="1"/>
  <c r="H683" i="22"/>
  <c r="K683" i="22" s="1"/>
  <c r="I683" i="22" l="1"/>
  <c r="H684" i="22"/>
  <c r="K684" i="22" s="1"/>
  <c r="I684" i="22" l="1"/>
  <c r="H685" i="22"/>
  <c r="K685" i="22" s="1"/>
  <c r="I685" i="22" l="1"/>
  <c r="H686" i="22"/>
  <c r="K686" i="22" s="1"/>
  <c r="I686" i="22" l="1"/>
  <c r="H687" i="22"/>
  <c r="K687" i="22" s="1"/>
  <c r="I687" i="22" l="1"/>
  <c r="H688" i="22"/>
  <c r="K688" i="22" s="1"/>
  <c r="I688" i="22" l="1"/>
  <c r="H689" i="22"/>
  <c r="K689" i="22" s="1"/>
  <c r="I689" i="22" l="1"/>
  <c r="H690" i="22"/>
  <c r="K690" i="22" s="1"/>
  <c r="I690" i="22" l="1"/>
  <c r="H691" i="22"/>
  <c r="K691" i="22" s="1"/>
  <c r="I691" i="22" l="1"/>
  <c r="H692" i="22"/>
  <c r="K692" i="22" s="1"/>
  <c r="I692" i="22" l="1"/>
  <c r="H693" i="22"/>
  <c r="K693" i="22" s="1"/>
  <c r="I693" i="22" l="1"/>
  <c r="H694" i="22"/>
  <c r="K694" i="22" s="1"/>
  <c r="I694" i="22" l="1"/>
  <c r="H695" i="22"/>
  <c r="K695" i="22" s="1"/>
  <c r="I695" i="22" l="1"/>
  <c r="H696" i="22"/>
  <c r="K696" i="22" s="1"/>
  <c r="I696" i="22" l="1"/>
  <c r="H697" i="22"/>
  <c r="K697" i="22" s="1"/>
  <c r="I697" i="22" l="1"/>
  <c r="H698" i="22"/>
  <c r="K698" i="22" s="1"/>
  <c r="I698" i="22" l="1"/>
  <c r="H699" i="22"/>
  <c r="K699" i="22" s="1"/>
  <c r="I699" i="22" l="1"/>
  <c r="H700" i="22"/>
  <c r="K700" i="22" s="1"/>
  <c r="I700" i="22" l="1"/>
  <c r="H701" i="22"/>
  <c r="K701" i="22" s="1"/>
  <c r="I701" i="22" l="1"/>
  <c r="H702" i="22"/>
  <c r="K702" i="22" s="1"/>
  <c r="I702" i="22" l="1"/>
  <c r="H703" i="22"/>
  <c r="K703" i="22" s="1"/>
  <c r="I703" i="22" l="1"/>
  <c r="H704" i="22"/>
  <c r="K704" i="22" s="1"/>
  <c r="I704" i="22" l="1"/>
  <c r="H705" i="22"/>
  <c r="K705" i="22" s="1"/>
  <c r="I705" i="22" l="1"/>
  <c r="H706" i="22"/>
  <c r="K706" i="22" s="1"/>
  <c r="I706" i="22" l="1"/>
  <c r="H707" i="22"/>
  <c r="K707" i="22" s="1"/>
  <c r="I707" i="22" l="1"/>
  <c r="H708" i="22"/>
  <c r="K708" i="22" s="1"/>
  <c r="I708" i="22" l="1"/>
  <c r="H709" i="22"/>
  <c r="K709" i="22" s="1"/>
  <c r="I709" i="22" l="1"/>
  <c r="H710" i="22"/>
  <c r="K710" i="22" s="1"/>
  <c r="I710" i="22" l="1"/>
  <c r="H711" i="22"/>
  <c r="K711" i="22" s="1"/>
  <c r="I711" i="22" l="1"/>
  <c r="H712" i="22"/>
  <c r="K712" i="22" s="1"/>
  <c r="I712" i="22" l="1"/>
  <c r="H713" i="22"/>
  <c r="K713" i="22" s="1"/>
  <c r="I713" i="22" l="1"/>
  <c r="H714" i="22"/>
  <c r="K714" i="22" s="1"/>
  <c r="I714" i="22" l="1"/>
  <c r="H715" i="22"/>
  <c r="K715" i="22" s="1"/>
  <c r="I715" i="22" l="1"/>
  <c r="H716" i="22"/>
  <c r="K716" i="22" s="1"/>
  <c r="I716" i="22" l="1"/>
  <c r="H717" i="22"/>
  <c r="K717" i="22" s="1"/>
  <c r="I717" i="22" l="1"/>
  <c r="H718" i="22"/>
  <c r="K718" i="22" s="1"/>
  <c r="I718" i="22" l="1"/>
  <c r="H719" i="22"/>
  <c r="K719" i="22" s="1"/>
  <c r="I719" i="22" l="1"/>
  <c r="H720" i="22"/>
  <c r="K720" i="22" s="1"/>
  <c r="I720" i="22" l="1"/>
  <c r="H721" i="22"/>
  <c r="K721" i="22" s="1"/>
  <c r="I721" i="22" l="1"/>
  <c r="H722" i="22"/>
  <c r="K722" i="22" s="1"/>
  <c r="I722" i="22" l="1"/>
  <c r="H723" i="22"/>
  <c r="K723" i="22" s="1"/>
  <c r="I723" i="22" l="1"/>
  <c r="H724" i="22"/>
  <c r="K724" i="22" s="1"/>
  <c r="I724" i="22" l="1"/>
  <c r="H725" i="22"/>
  <c r="K725" i="22" s="1"/>
  <c r="I725" i="22" l="1"/>
  <c r="H726" i="22"/>
  <c r="K726" i="22" s="1"/>
  <c r="I726" i="22" l="1"/>
  <c r="H727" i="22"/>
  <c r="K727" i="22" s="1"/>
  <c r="I727" i="22" l="1"/>
  <c r="H728" i="22"/>
  <c r="K728" i="22" s="1"/>
  <c r="I728" i="22" l="1"/>
  <c r="H729" i="22"/>
  <c r="K729" i="22" s="1"/>
  <c r="I729" i="22" l="1"/>
  <c r="H730" i="22"/>
  <c r="K730" i="22" s="1"/>
  <c r="I730" i="22" l="1"/>
  <c r="H731" i="22"/>
  <c r="K731" i="22" s="1"/>
  <c r="I731" i="22" l="1"/>
  <c r="H732" i="22"/>
  <c r="K732" i="22" s="1"/>
  <c r="I732" i="22" l="1"/>
  <c r="H733" i="22"/>
  <c r="K733" i="22" s="1"/>
  <c r="I733" i="22" l="1"/>
  <c r="H734" i="22"/>
  <c r="K734" i="22" s="1"/>
  <c r="I734" i="22" l="1"/>
  <c r="H735" i="22"/>
  <c r="K735" i="22" s="1"/>
  <c r="I735" i="22" l="1"/>
  <c r="H736" i="22"/>
  <c r="K736" i="22" s="1"/>
  <c r="I736" i="22" l="1"/>
  <c r="H737" i="22"/>
  <c r="K737" i="22" s="1"/>
  <c r="I737" i="22" l="1"/>
  <c r="H738" i="22"/>
  <c r="K738" i="22" s="1"/>
  <c r="I738" i="22" l="1"/>
  <c r="H739" i="22"/>
  <c r="K739" i="22" s="1"/>
  <c r="I739" i="22" l="1"/>
  <c r="H740" i="22"/>
  <c r="K740" i="22" s="1"/>
  <c r="I740" i="22" l="1"/>
  <c r="H741" i="22"/>
  <c r="K741" i="22" s="1"/>
  <c r="I741" i="22" l="1"/>
  <c r="H742" i="22"/>
  <c r="K742" i="22" s="1"/>
  <c r="I742" i="22" l="1"/>
  <c r="H743" i="22"/>
  <c r="K743" i="22" s="1"/>
  <c r="I743" i="22" l="1"/>
  <c r="H744" i="22"/>
  <c r="K744" i="22" s="1"/>
  <c r="I744" i="22" l="1"/>
  <c r="H745" i="22"/>
  <c r="K745" i="22" s="1"/>
  <c r="I745" i="22" l="1"/>
  <c r="H746" i="22"/>
  <c r="K746" i="22" s="1"/>
  <c r="I746" i="22" l="1"/>
  <c r="H747" i="22"/>
  <c r="K747" i="22" s="1"/>
  <c r="I747" i="22" l="1"/>
  <c r="H748" i="22"/>
  <c r="K748" i="22" s="1"/>
  <c r="I748" i="22" l="1"/>
  <c r="H749" i="22"/>
  <c r="K749" i="22" s="1"/>
  <c r="I749" i="22" l="1"/>
  <c r="H750" i="22"/>
  <c r="K750" i="22" s="1"/>
  <c r="I750" i="22" l="1"/>
  <c r="H751" i="22"/>
  <c r="K751" i="22" s="1"/>
  <c r="I751" i="22" l="1"/>
  <c r="H752" i="22"/>
  <c r="K752" i="22" s="1"/>
  <c r="I752" i="22" l="1"/>
  <c r="H753" i="22"/>
  <c r="K753" i="22" s="1"/>
  <c r="I753" i="22" l="1"/>
  <c r="H754" i="22"/>
  <c r="K754" i="22" s="1"/>
  <c r="I754" i="22" l="1"/>
  <c r="H755" i="22"/>
  <c r="K755" i="22" s="1"/>
  <c r="I755" i="22" l="1"/>
  <c r="H756" i="22"/>
  <c r="K756" i="22" s="1"/>
  <c r="I756" i="22" l="1"/>
  <c r="H757" i="22"/>
  <c r="K757" i="22" s="1"/>
  <c r="I757" i="22" l="1"/>
  <c r="H758" i="22"/>
  <c r="K758" i="22" s="1"/>
  <c r="I758" i="22" l="1"/>
  <c r="H759" i="22"/>
  <c r="K759" i="22" s="1"/>
  <c r="I759" i="22" l="1"/>
  <c r="H760" i="22"/>
  <c r="K760" i="22" s="1"/>
  <c r="I760" i="22" l="1"/>
  <c r="H761" i="22"/>
  <c r="K761" i="22" s="1"/>
  <c r="I761" i="22" l="1"/>
  <c r="H762" i="22"/>
  <c r="K762" i="22" s="1"/>
  <c r="I762" i="22" l="1"/>
  <c r="H763" i="22"/>
  <c r="K763" i="22" s="1"/>
  <c r="I763" i="22" l="1"/>
  <c r="H764" i="22"/>
  <c r="K764" i="22" s="1"/>
  <c r="I764" i="22" l="1"/>
  <c r="H765" i="22"/>
  <c r="K765" i="22" s="1"/>
  <c r="I765" i="22" l="1"/>
  <c r="H766" i="22"/>
  <c r="K766" i="22" s="1"/>
  <c r="I766" i="22" l="1"/>
  <c r="H767" i="22"/>
  <c r="K767" i="22" s="1"/>
  <c r="I767" i="22" l="1"/>
  <c r="H768" i="22"/>
  <c r="K768" i="22" s="1"/>
  <c r="I768" i="22" l="1"/>
  <c r="H769" i="22"/>
  <c r="K769" i="22" s="1"/>
  <c r="I769" i="22" l="1"/>
  <c r="H770" i="22"/>
  <c r="K770" i="22" s="1"/>
  <c r="I770" i="22" l="1"/>
  <c r="H771" i="22"/>
  <c r="K771" i="22" s="1"/>
  <c r="I771" i="22" l="1"/>
  <c r="H772" i="22"/>
  <c r="K772" i="22" s="1"/>
  <c r="I772" i="22" l="1"/>
  <c r="H773" i="22"/>
  <c r="K773" i="22" s="1"/>
  <c r="I773" i="22" l="1"/>
  <c r="H774" i="22"/>
  <c r="K774" i="22" s="1"/>
  <c r="I774" i="22" l="1"/>
  <c r="H775" i="22"/>
  <c r="K775" i="22" s="1"/>
  <c r="I775" i="22" l="1"/>
  <c r="H776" i="22"/>
  <c r="K776" i="22" s="1"/>
  <c r="I776" i="22" l="1"/>
  <c r="H777" i="22"/>
  <c r="K777" i="22" s="1"/>
  <c r="I777" i="22" l="1"/>
  <c r="H778" i="22"/>
  <c r="K778" i="22" s="1"/>
  <c r="I778" i="22" l="1"/>
  <c r="H779" i="22"/>
  <c r="K779" i="22" s="1"/>
  <c r="I779" i="22" l="1"/>
  <c r="H780" i="22"/>
  <c r="K780" i="22" s="1"/>
  <c r="I780" i="22" l="1"/>
  <c r="H781" i="22"/>
  <c r="K781" i="22" s="1"/>
  <c r="I781" i="22" l="1"/>
  <c r="H782" i="22"/>
  <c r="K782" i="22" s="1"/>
  <c r="I782" i="22" l="1"/>
  <c r="H783" i="22"/>
  <c r="K783" i="22" s="1"/>
  <c r="I783" i="22" l="1"/>
  <c r="H784" i="22"/>
  <c r="K784" i="22" s="1"/>
  <c r="I784" i="22" l="1"/>
  <c r="H785" i="22"/>
  <c r="K785" i="22" s="1"/>
  <c r="I785" i="22" l="1"/>
  <c r="H786" i="22"/>
  <c r="K786" i="22" s="1"/>
  <c r="I786" i="22" l="1"/>
  <c r="H787" i="22"/>
  <c r="K787" i="22" s="1"/>
  <c r="I787" i="22" l="1"/>
  <c r="H788" i="22"/>
  <c r="K788" i="22" s="1"/>
  <c r="I788" i="22" l="1"/>
  <c r="H789" i="22"/>
  <c r="K789" i="22" s="1"/>
  <c r="I789" i="22" l="1"/>
  <c r="H790" i="22"/>
  <c r="K790" i="22" s="1"/>
  <c r="I790" i="22" l="1"/>
  <c r="H791" i="22"/>
  <c r="K791" i="22" s="1"/>
  <c r="I791" i="22" l="1"/>
  <c r="H792" i="22"/>
  <c r="K792" i="22" s="1"/>
  <c r="I792" i="22" l="1"/>
  <c r="H793" i="22"/>
  <c r="K793" i="22" s="1"/>
  <c r="I793" i="22" l="1"/>
  <c r="H794" i="22"/>
  <c r="K794" i="22" s="1"/>
  <c r="I794" i="22" l="1"/>
  <c r="H795" i="22"/>
  <c r="K795" i="22" s="1"/>
  <c r="I795" i="22" l="1"/>
  <c r="H796" i="22"/>
  <c r="K796" i="22" s="1"/>
  <c r="I796" i="22" l="1"/>
  <c r="H797" i="22"/>
  <c r="K797" i="22" s="1"/>
  <c r="I797" i="22" l="1"/>
  <c r="H798" i="22"/>
  <c r="K798" i="22" s="1"/>
  <c r="I798" i="22" l="1"/>
  <c r="H799" i="22"/>
  <c r="K799" i="22" s="1"/>
  <c r="I799" i="22" l="1"/>
  <c r="H800" i="22"/>
  <c r="K800" i="22" s="1"/>
  <c r="I800" i="22" l="1"/>
  <c r="H801" i="22"/>
  <c r="K801" i="22" s="1"/>
  <c r="I801" i="22" l="1"/>
  <c r="H802" i="22"/>
  <c r="K802" i="22" s="1"/>
  <c r="I802" i="22" l="1"/>
  <c r="H803" i="22"/>
  <c r="K803" i="22" s="1"/>
  <c r="I803" i="22" l="1"/>
  <c r="H804" i="22"/>
  <c r="K804" i="22" s="1"/>
  <c r="I804" i="22" l="1"/>
  <c r="H805" i="22"/>
  <c r="K805" i="22" s="1"/>
  <c r="I805" i="22" l="1"/>
  <c r="H806" i="22"/>
  <c r="K806" i="22" s="1"/>
  <c r="I806" i="22" l="1"/>
  <c r="H807" i="22"/>
  <c r="K807" i="22" s="1"/>
  <c r="I807" i="22" l="1"/>
  <c r="H808" i="22"/>
  <c r="K808" i="22" s="1"/>
  <c r="I808" i="22" l="1"/>
  <c r="H809" i="22"/>
  <c r="K809" i="22" s="1"/>
  <c r="I809" i="22" l="1"/>
  <c r="H810" i="22"/>
  <c r="K810" i="22" s="1"/>
  <c r="I810" i="22" l="1"/>
  <c r="H811" i="22"/>
  <c r="K811" i="22" s="1"/>
  <c r="I811" i="22" l="1"/>
  <c r="H812" i="22"/>
  <c r="K812" i="22" s="1"/>
  <c r="I812" i="22" l="1"/>
  <c r="H813" i="22"/>
  <c r="K813" i="22" s="1"/>
  <c r="I813" i="22" l="1"/>
  <c r="H814" i="22"/>
  <c r="K814" i="22" s="1"/>
  <c r="I814" i="22" l="1"/>
  <c r="H815" i="22"/>
  <c r="K815" i="22" s="1"/>
  <c r="I815" i="22" l="1"/>
  <c r="H816" i="22"/>
  <c r="K816" i="22" s="1"/>
  <c r="I816" i="22" l="1"/>
  <c r="H817" i="22"/>
  <c r="K817" i="22" s="1"/>
  <c r="I817" i="22" l="1"/>
  <c r="H818" i="22"/>
  <c r="K818" i="22" s="1"/>
  <c r="I818" i="22" l="1"/>
  <c r="H819" i="22"/>
  <c r="K819" i="22" s="1"/>
  <c r="I819" i="22" l="1"/>
  <c r="H820" i="22"/>
  <c r="K820" i="22" s="1"/>
  <c r="I820" i="22" l="1"/>
  <c r="H821" i="22"/>
  <c r="K821" i="22" s="1"/>
  <c r="I821" i="22" l="1"/>
  <c r="H822" i="22"/>
  <c r="K822" i="22" s="1"/>
  <c r="I822" i="22" l="1"/>
  <c r="H823" i="22"/>
  <c r="K823" i="22" s="1"/>
  <c r="I823" i="22" l="1"/>
  <c r="H824" i="22"/>
  <c r="K824" i="22" s="1"/>
  <c r="I824" i="22" l="1"/>
  <c r="H825" i="22"/>
  <c r="K825" i="22" s="1"/>
  <c r="I825" i="22" l="1"/>
  <c r="H826" i="22"/>
  <c r="K826" i="22" s="1"/>
  <c r="I826" i="22" l="1"/>
  <c r="H827" i="22"/>
  <c r="K827" i="22" s="1"/>
  <c r="I827" i="22" l="1"/>
  <c r="H828" i="22"/>
  <c r="K828" i="22" s="1"/>
  <c r="I828" i="22" l="1"/>
  <c r="H829" i="22"/>
  <c r="K829" i="22" s="1"/>
  <c r="I829" i="22" l="1"/>
  <c r="H830" i="22"/>
  <c r="K830" i="22" s="1"/>
  <c r="I830" i="22" l="1"/>
  <c r="H831" i="22"/>
  <c r="K831" i="22" s="1"/>
  <c r="I831" i="22" l="1"/>
  <c r="H832" i="22"/>
  <c r="K832" i="22" s="1"/>
  <c r="I832" i="22" l="1"/>
  <c r="H833" i="22"/>
  <c r="K833" i="22" s="1"/>
  <c r="I833" i="22" l="1"/>
  <c r="H834" i="22"/>
  <c r="K834" i="22" s="1"/>
  <c r="I834" i="22" l="1"/>
  <c r="H835" i="22"/>
  <c r="K835" i="22" s="1"/>
  <c r="I835" i="22" l="1"/>
  <c r="H836" i="22"/>
  <c r="K836" i="22" s="1"/>
  <c r="I836" i="22" l="1"/>
  <c r="H837" i="22"/>
  <c r="K837" i="22" s="1"/>
  <c r="I837" i="22" l="1"/>
  <c r="H838" i="22"/>
  <c r="K838" i="22" s="1"/>
  <c r="I838" i="22" l="1"/>
  <c r="H839" i="22"/>
  <c r="K839" i="22" s="1"/>
  <c r="I839" i="22" l="1"/>
  <c r="H840" i="22"/>
  <c r="K840" i="22" s="1"/>
  <c r="I840" i="22" l="1"/>
  <c r="H841" i="22"/>
  <c r="K841" i="22" s="1"/>
  <c r="I841" i="22" l="1"/>
  <c r="H842" i="22"/>
  <c r="K842" i="22" s="1"/>
  <c r="I842" i="22" l="1"/>
  <c r="H843" i="22"/>
  <c r="K843" i="22" s="1"/>
  <c r="I843" i="22" l="1"/>
  <c r="H844" i="22"/>
  <c r="K844" i="22" s="1"/>
  <c r="I844" i="22" l="1"/>
  <c r="H845" i="22"/>
  <c r="K845" i="22" s="1"/>
  <c r="I845" i="22" l="1"/>
  <c r="H846" i="22"/>
  <c r="K846" i="22" s="1"/>
  <c r="I846" i="22" l="1"/>
  <c r="H847" i="22"/>
  <c r="K847" i="22" s="1"/>
  <c r="I847" i="22" l="1"/>
  <c r="H848" i="22"/>
  <c r="K848" i="22" s="1"/>
  <c r="I848" i="22" l="1"/>
  <c r="H849" i="22"/>
  <c r="K849" i="22" s="1"/>
  <c r="I849" i="22" l="1"/>
  <c r="H850" i="22"/>
  <c r="K850" i="22" s="1"/>
  <c r="I850" i="22" l="1"/>
  <c r="H851" i="22"/>
  <c r="K851" i="22" s="1"/>
  <c r="I851" i="22" l="1"/>
  <c r="H852" i="22"/>
  <c r="K852" i="22" s="1"/>
  <c r="I852" i="22" l="1"/>
  <c r="H853" i="22"/>
  <c r="K853" i="22" s="1"/>
  <c r="I853" i="22" l="1"/>
  <c r="H854" i="22"/>
  <c r="K854" i="22" s="1"/>
  <c r="I854" i="22" l="1"/>
  <c r="H855" i="22"/>
  <c r="K855" i="22" s="1"/>
  <c r="I855" i="22" l="1"/>
  <c r="H856" i="22"/>
  <c r="K856" i="22" s="1"/>
  <c r="I856" i="22" l="1"/>
  <c r="H857" i="22"/>
  <c r="K857" i="22" s="1"/>
  <c r="I857" i="22" l="1"/>
  <c r="H858" i="22"/>
  <c r="K858" i="22" s="1"/>
  <c r="I858" i="22" l="1"/>
  <c r="H859" i="22"/>
  <c r="K859" i="22" s="1"/>
  <c r="I859" i="22" l="1"/>
  <c r="H860" i="22"/>
  <c r="K860" i="22" s="1"/>
  <c r="I860" i="22" l="1"/>
  <c r="H861" i="22"/>
  <c r="K861" i="22" s="1"/>
  <c r="I861" i="22" l="1"/>
  <c r="H862" i="22"/>
  <c r="K862" i="22" s="1"/>
  <c r="I862" i="22" l="1"/>
  <c r="H863" i="22"/>
  <c r="K863" i="22" s="1"/>
  <c r="I863" i="22" l="1"/>
  <c r="H864" i="22"/>
  <c r="K864" i="22" s="1"/>
  <c r="I864" i="22" l="1"/>
  <c r="H865" i="22"/>
  <c r="K865" i="22" s="1"/>
  <c r="I865" i="22" l="1"/>
  <c r="H866" i="22"/>
  <c r="K866" i="22" s="1"/>
  <c r="I866" i="22" l="1"/>
  <c r="H867" i="22"/>
  <c r="K867" i="22" s="1"/>
  <c r="I867" i="22" l="1"/>
  <c r="H868" i="22"/>
  <c r="K868" i="22" s="1"/>
  <c r="I868" i="22" l="1"/>
  <c r="H869" i="22"/>
  <c r="K869" i="22" s="1"/>
  <c r="I869" i="22" l="1"/>
  <c r="H870" i="22"/>
  <c r="K870" i="22" s="1"/>
  <c r="I870" i="22" l="1"/>
  <c r="H871" i="22"/>
  <c r="K871" i="22" s="1"/>
  <c r="I871" i="22" l="1"/>
  <c r="H872" i="22"/>
  <c r="K872" i="22" s="1"/>
  <c r="I872" i="22" l="1"/>
  <c r="H873" i="22"/>
  <c r="K873" i="22" s="1"/>
  <c r="I873" i="22" l="1"/>
  <c r="H874" i="22"/>
  <c r="K874" i="22" s="1"/>
  <c r="I874" i="22" l="1"/>
  <c r="H875" i="22"/>
  <c r="K875" i="22" s="1"/>
  <c r="I875" i="22" l="1"/>
  <c r="H876" i="22"/>
  <c r="K876" i="22" s="1"/>
  <c r="I876" i="22" l="1"/>
  <c r="H877" i="22"/>
  <c r="K877" i="22" s="1"/>
  <c r="I877" i="22" l="1"/>
  <c r="H878" i="22"/>
  <c r="K878" i="22" s="1"/>
  <c r="I878" i="22" l="1"/>
  <c r="H879" i="22"/>
  <c r="K879" i="22" s="1"/>
  <c r="I879" i="22" l="1"/>
  <c r="H880" i="22"/>
  <c r="K880" i="22" s="1"/>
  <c r="I880" i="22" l="1"/>
  <c r="H881" i="22"/>
  <c r="K881" i="22" s="1"/>
  <c r="I881" i="22" l="1"/>
  <c r="H882" i="22"/>
  <c r="K882" i="22" s="1"/>
  <c r="I882" i="22" l="1"/>
  <c r="H883" i="22"/>
  <c r="K883" i="22" s="1"/>
  <c r="I883" i="22" l="1"/>
  <c r="H884" i="22"/>
  <c r="K884" i="22" s="1"/>
  <c r="I884" i="22" l="1"/>
  <c r="H885" i="22"/>
  <c r="K885" i="22" s="1"/>
  <c r="I885" i="22" l="1"/>
  <c r="H886" i="22"/>
  <c r="K886" i="22" s="1"/>
  <c r="I886" i="22" l="1"/>
  <c r="H887" i="22"/>
  <c r="K887" i="22" s="1"/>
  <c r="I887" i="22" l="1"/>
  <c r="H888" i="22"/>
  <c r="K888" i="22" s="1"/>
  <c r="I888" i="22" l="1"/>
  <c r="H889" i="22"/>
  <c r="K889" i="22" s="1"/>
  <c r="I889" i="22" l="1"/>
  <c r="H890" i="22"/>
  <c r="K890" i="22" s="1"/>
  <c r="I890" i="22" l="1"/>
  <c r="H891" i="22"/>
  <c r="K891" i="22" s="1"/>
  <c r="I891" i="22" l="1"/>
  <c r="H892" i="22"/>
  <c r="K892" i="22" s="1"/>
  <c r="I892" i="22" l="1"/>
  <c r="H893" i="22"/>
  <c r="K893" i="22" s="1"/>
  <c r="I893" i="22" l="1"/>
  <c r="H894" i="22"/>
  <c r="K894" i="22" s="1"/>
  <c r="I894" i="22" l="1"/>
  <c r="H895" i="22"/>
  <c r="K895" i="22" s="1"/>
  <c r="I895" i="22" l="1"/>
  <c r="H896" i="22"/>
  <c r="K896" i="22" s="1"/>
  <c r="I896" i="22" l="1"/>
  <c r="H897" i="22"/>
  <c r="K897" i="22" s="1"/>
  <c r="I897" i="22" l="1"/>
  <c r="H898" i="22"/>
  <c r="K898" i="22" s="1"/>
  <c r="I898" i="22" l="1"/>
  <c r="H899" i="22"/>
  <c r="K899" i="22" s="1"/>
  <c r="I899" i="22" l="1"/>
  <c r="H900" i="22"/>
  <c r="K900" i="22" s="1"/>
  <c r="I900" i="22" l="1"/>
  <c r="H901" i="22"/>
  <c r="K901" i="22" s="1"/>
  <c r="I901" i="22" l="1"/>
  <c r="H902" i="22"/>
  <c r="K902" i="22" s="1"/>
  <c r="I902" i="22" l="1"/>
  <c r="H903" i="22"/>
  <c r="K903" i="22" s="1"/>
  <c r="I903" i="22" l="1"/>
  <c r="H904" i="22"/>
  <c r="K904" i="22" s="1"/>
  <c r="I904" i="22" l="1"/>
  <c r="H905" i="22"/>
  <c r="K905" i="22" s="1"/>
  <c r="I905" i="22" l="1"/>
  <c r="H906" i="22"/>
  <c r="K906" i="22" s="1"/>
  <c r="I906" i="22" l="1"/>
  <c r="H907" i="22"/>
  <c r="K907" i="22" s="1"/>
  <c r="I907" i="22" l="1"/>
  <c r="H908" i="22"/>
  <c r="K908" i="22" s="1"/>
  <c r="I908" i="22" l="1"/>
  <c r="H909" i="22"/>
  <c r="K909" i="22" s="1"/>
  <c r="I909" i="22" l="1"/>
  <c r="H910" i="22"/>
  <c r="K910" i="22" s="1"/>
  <c r="I910" i="22" l="1"/>
  <c r="H911" i="22"/>
  <c r="K911" i="22" s="1"/>
  <c r="I911" i="22" l="1"/>
  <c r="H912" i="22"/>
  <c r="K912" i="22" s="1"/>
  <c r="I912" i="22" l="1"/>
  <c r="H913" i="22"/>
  <c r="K913" i="22" s="1"/>
  <c r="I913" i="22" l="1"/>
  <c r="H914" i="22"/>
  <c r="K914" i="22" s="1"/>
  <c r="I914" i="22" l="1"/>
  <c r="H915" i="22"/>
  <c r="K915" i="22" s="1"/>
  <c r="I915" i="22" l="1"/>
  <c r="H916" i="22"/>
  <c r="K916" i="22" s="1"/>
  <c r="I916" i="22" l="1"/>
  <c r="H917" i="22"/>
  <c r="K917" i="22" s="1"/>
  <c r="I917" i="22" l="1"/>
  <c r="H918" i="22"/>
  <c r="K918" i="22" s="1"/>
  <c r="I918" i="22" l="1"/>
  <c r="H919" i="22"/>
  <c r="K919" i="22" s="1"/>
  <c r="I919" i="22" l="1"/>
  <c r="H920" i="22"/>
  <c r="K920" i="22" s="1"/>
  <c r="I920" i="22" l="1"/>
  <c r="H921" i="22"/>
  <c r="K921" i="22" s="1"/>
  <c r="I921" i="22" l="1"/>
  <c r="H922" i="22"/>
  <c r="K922" i="22" s="1"/>
  <c r="I922" i="22" l="1"/>
  <c r="H923" i="22"/>
  <c r="K923" i="22" s="1"/>
  <c r="I923" i="22" l="1"/>
  <c r="H924" i="22"/>
  <c r="K924" i="22" s="1"/>
  <c r="I924" i="22" l="1"/>
  <c r="H925" i="22"/>
  <c r="K925" i="22" s="1"/>
  <c r="I925" i="22" l="1"/>
  <c r="H926" i="22"/>
  <c r="K926" i="22" s="1"/>
  <c r="I926" i="22" l="1"/>
  <c r="H927" i="22"/>
  <c r="K927" i="22" s="1"/>
  <c r="I927" i="22" l="1"/>
  <c r="H928" i="22"/>
  <c r="K928" i="22" s="1"/>
  <c r="I928" i="22" l="1"/>
  <c r="H929" i="22"/>
  <c r="K929" i="22" s="1"/>
  <c r="I929" i="22" l="1"/>
  <c r="H930" i="22"/>
  <c r="K930" i="22" s="1"/>
  <c r="I930" i="22" l="1"/>
  <c r="H931" i="22"/>
  <c r="K931" i="22" s="1"/>
  <c r="I931" i="22" l="1"/>
  <c r="H932" i="22"/>
  <c r="K932" i="22" s="1"/>
  <c r="I932" i="22" l="1"/>
  <c r="H933" i="22"/>
  <c r="K933" i="22" s="1"/>
  <c r="I933" i="22" l="1"/>
  <c r="H934" i="22"/>
  <c r="K934" i="22" s="1"/>
  <c r="I934" i="22" l="1"/>
  <c r="H935" i="22"/>
  <c r="K935" i="22" s="1"/>
  <c r="I935" i="22" l="1"/>
  <c r="H936" i="22"/>
  <c r="K936" i="22" s="1"/>
  <c r="I936" i="22" l="1"/>
  <c r="H937" i="22"/>
  <c r="K937" i="22" s="1"/>
  <c r="I937" i="22" l="1"/>
  <c r="H938" i="22"/>
  <c r="K938" i="22" s="1"/>
  <c r="I938" i="22" l="1"/>
  <c r="H939" i="22"/>
  <c r="K939" i="22" s="1"/>
  <c r="I939" i="22" l="1"/>
  <c r="H940" i="22"/>
  <c r="K940" i="22" s="1"/>
  <c r="I940" i="22" l="1"/>
  <c r="H941" i="22"/>
  <c r="K941" i="22" s="1"/>
  <c r="I941" i="22" l="1"/>
  <c r="H942" i="22"/>
  <c r="K942" i="22" s="1"/>
  <c r="I942" i="22" l="1"/>
  <c r="H943" i="22"/>
  <c r="K943" i="22" s="1"/>
  <c r="I943" i="22" l="1"/>
  <c r="H944" i="22"/>
  <c r="K944" i="22" s="1"/>
  <c r="I944" i="22" l="1"/>
  <c r="H945" i="22"/>
  <c r="K945" i="22" s="1"/>
  <c r="I945" i="22" l="1"/>
  <c r="H946" i="22"/>
  <c r="K946" i="22" s="1"/>
  <c r="I946" i="22" l="1"/>
  <c r="H947" i="22"/>
  <c r="K947" i="22" s="1"/>
  <c r="I947" i="22" l="1"/>
  <c r="H948" i="22"/>
  <c r="K948" i="22" s="1"/>
  <c r="I948" i="22" l="1"/>
  <c r="H949" i="22"/>
  <c r="K949" i="22" s="1"/>
  <c r="I949" i="22" l="1"/>
  <c r="H950" i="22"/>
  <c r="K950" i="22" s="1"/>
  <c r="I950" i="22" l="1"/>
  <c r="H951" i="22"/>
  <c r="K951" i="22" s="1"/>
  <c r="I951" i="22" l="1"/>
  <c r="H952" i="22"/>
  <c r="K952" i="22" s="1"/>
  <c r="I952" i="22" l="1"/>
  <c r="H953" i="22"/>
  <c r="K953" i="22" s="1"/>
  <c r="I953" i="22" l="1"/>
  <c r="H954" i="22"/>
  <c r="K954" i="22" s="1"/>
  <c r="I954" i="22" l="1"/>
  <c r="H955" i="22"/>
  <c r="K955" i="22" s="1"/>
  <c r="I955" i="22" l="1"/>
  <c r="H956" i="22"/>
  <c r="K956" i="22" s="1"/>
  <c r="I956" i="22" l="1"/>
  <c r="H957" i="22"/>
  <c r="K957" i="22" s="1"/>
  <c r="I957" i="22" l="1"/>
  <c r="H958" i="22"/>
  <c r="K958" i="22" s="1"/>
  <c r="I958" i="22" l="1"/>
  <c r="H959" i="22"/>
  <c r="K959" i="22" s="1"/>
  <c r="I959" i="22" l="1"/>
  <c r="H960" i="22"/>
  <c r="K960" i="22" s="1"/>
  <c r="I960" i="22" l="1"/>
  <c r="H961" i="22"/>
  <c r="K961" i="22" s="1"/>
  <c r="I961" i="22" l="1"/>
  <c r="H962" i="22"/>
  <c r="K962" i="22" s="1"/>
  <c r="I962" i="22" l="1"/>
  <c r="H963" i="22"/>
  <c r="K963" i="22" s="1"/>
  <c r="I963" i="22" l="1"/>
  <c r="H964" i="22"/>
  <c r="K964" i="22" s="1"/>
  <c r="I964" i="22" l="1"/>
  <c r="H965" i="22"/>
  <c r="K965" i="22" s="1"/>
  <c r="I965" i="22" l="1"/>
  <c r="H966" i="22"/>
  <c r="K966" i="22" s="1"/>
  <c r="I966" i="22" l="1"/>
  <c r="H967" i="22"/>
  <c r="K967" i="22" s="1"/>
  <c r="I967" i="22" l="1"/>
  <c r="H968" i="22"/>
  <c r="K968" i="22" s="1"/>
  <c r="I968" i="22" l="1"/>
  <c r="H969" i="22"/>
  <c r="K969" i="22" s="1"/>
  <c r="I969" i="22" l="1"/>
  <c r="H970" i="22"/>
  <c r="K970" i="22" s="1"/>
  <c r="I970" i="22" l="1"/>
  <c r="H971" i="22"/>
  <c r="K971" i="22" s="1"/>
  <c r="I971" i="22" l="1"/>
  <c r="H972" i="22"/>
  <c r="K972" i="22" s="1"/>
  <c r="I972" i="22" l="1"/>
  <c r="H973" i="22"/>
  <c r="K973" i="22" s="1"/>
  <c r="I973" i="22" l="1"/>
  <c r="H974" i="22"/>
  <c r="K974" i="22" s="1"/>
  <c r="I974" i="22" l="1"/>
  <c r="H975" i="22"/>
  <c r="K975" i="22" s="1"/>
  <c r="I975" i="22" l="1"/>
  <c r="H976" i="22"/>
  <c r="K976" i="22" s="1"/>
  <c r="I976" i="22" l="1"/>
  <c r="H977" i="22"/>
  <c r="K977" i="22" s="1"/>
  <c r="I977" i="22" l="1"/>
  <c r="H978" i="22"/>
  <c r="K978" i="22" s="1"/>
  <c r="I978" i="22" l="1"/>
  <c r="H979" i="22"/>
  <c r="K979" i="22" s="1"/>
  <c r="I979" i="22" l="1"/>
  <c r="H980" i="22"/>
  <c r="K980" i="22" s="1"/>
  <c r="I980" i="22" l="1"/>
  <c r="H981" i="22"/>
  <c r="K981" i="22" s="1"/>
  <c r="I981" i="22" l="1"/>
  <c r="H982" i="22"/>
  <c r="K982" i="22" s="1"/>
  <c r="I982" i="22" l="1"/>
  <c r="H983" i="22"/>
  <c r="K983" i="22" s="1"/>
  <c r="I983" i="22" l="1"/>
  <c r="H984" i="22"/>
  <c r="K984" i="22" s="1"/>
  <c r="I984" i="22" l="1"/>
  <c r="H985" i="22"/>
  <c r="K985" i="22" s="1"/>
  <c r="I985" i="22" l="1"/>
  <c r="H986" i="22"/>
  <c r="K986" i="22" s="1"/>
  <c r="I986" i="22" l="1"/>
  <c r="H987" i="22"/>
  <c r="K987" i="22" s="1"/>
  <c r="I987" i="22" l="1"/>
  <c r="H988" i="22"/>
  <c r="K988" i="22" s="1"/>
  <c r="I988" i="22" l="1"/>
  <c r="H989" i="22"/>
  <c r="K989" i="22" s="1"/>
  <c r="I989" i="22" l="1"/>
  <c r="H990" i="22"/>
  <c r="K990" i="22" s="1"/>
  <c r="I990" i="22" l="1"/>
  <c r="H991" i="22"/>
  <c r="K991" i="22" s="1"/>
  <c r="I991" i="22" l="1"/>
  <c r="H992" i="22"/>
  <c r="K992" i="22" s="1"/>
  <c r="I992" i="22" l="1"/>
  <c r="H993" i="22"/>
  <c r="K993" i="22" s="1"/>
  <c r="I993" i="22" l="1"/>
  <c r="H994" i="22"/>
  <c r="K994" i="22" s="1"/>
  <c r="I994" i="22" l="1"/>
  <c r="H995" i="22"/>
  <c r="K995" i="22" s="1"/>
  <c r="I995" i="22" l="1"/>
  <c r="H996" i="22"/>
  <c r="K996" i="22" s="1"/>
  <c r="I996" i="22" l="1"/>
  <c r="H997" i="22"/>
  <c r="K997" i="22" s="1"/>
  <c r="I997" i="22" l="1"/>
  <c r="H998" i="22"/>
  <c r="K998" i="22" s="1"/>
  <c r="I998" i="22" l="1"/>
  <c r="H999" i="22"/>
  <c r="K999" i="22" s="1"/>
  <c r="I999" i="22" l="1"/>
  <c r="H1000" i="22"/>
  <c r="K1000" i="22" s="1"/>
  <c r="I1000" i="22" l="1"/>
  <c r="H1001" i="22"/>
  <c r="K1001" i="22" s="1"/>
  <c r="I1001" i="22" l="1"/>
  <c r="H1002" i="22"/>
  <c r="K1002" i="22" s="1"/>
  <c r="I1002" i="22" l="1"/>
  <c r="H1003" i="22"/>
  <c r="K1003" i="22" s="1"/>
  <c r="I1003" i="22" l="1"/>
  <c r="H1004" i="22"/>
  <c r="K1004" i="22" s="1"/>
  <c r="I1004" i="22" l="1"/>
  <c r="H1005" i="22"/>
  <c r="K1005" i="22" s="1"/>
  <c r="I1005" i="22" l="1"/>
  <c r="H1006" i="22"/>
  <c r="K1006" i="22" s="1"/>
  <c r="I1006" i="22" l="1"/>
  <c r="H1007" i="22"/>
  <c r="K1007" i="22" s="1"/>
  <c r="I1007" i="22" l="1"/>
  <c r="H1008" i="22"/>
  <c r="K1008" i="22" s="1"/>
  <c r="I1008" i="22" l="1"/>
  <c r="H1009" i="22"/>
  <c r="K1009" i="22" s="1"/>
  <c r="I1009" i="22" l="1"/>
  <c r="H1010" i="22"/>
  <c r="K1010" i="22" s="1"/>
  <c r="I1010" i="22" l="1"/>
  <c r="H1011" i="22"/>
  <c r="K1011" i="22" s="1"/>
  <c r="I1011" i="22" l="1"/>
  <c r="H1012" i="22"/>
  <c r="K1012" i="22" s="1"/>
  <c r="I1012" i="22" l="1"/>
  <c r="H1013" i="22"/>
  <c r="K1013" i="22" s="1"/>
  <c r="I1013" i="22" l="1"/>
  <c r="H1014" i="22"/>
  <c r="K1014" i="22" s="1"/>
  <c r="I1014" i="22" l="1"/>
  <c r="H1015" i="22"/>
  <c r="K1015" i="22" s="1"/>
  <c r="I1015" i="22" l="1"/>
  <c r="H1016" i="22"/>
  <c r="K1016" i="22" s="1"/>
  <c r="I1016" i="22" l="1"/>
  <c r="H1017" i="22"/>
  <c r="K1017" i="22" s="1"/>
  <c r="I1017" i="22" l="1"/>
  <c r="H1018" i="22"/>
  <c r="K1018" i="22" s="1"/>
  <c r="I1018" i="22" l="1"/>
  <c r="H1019" i="22"/>
  <c r="K1019" i="22" s="1"/>
  <c r="I1019" i="22" l="1"/>
  <c r="H1020" i="22"/>
  <c r="K1020" i="22" s="1"/>
  <c r="I1020" i="22" l="1"/>
  <c r="H1021" i="22"/>
  <c r="K1021" i="22" s="1"/>
  <c r="I1021" i="22" l="1"/>
  <c r="H1022" i="22"/>
  <c r="K1022" i="22" s="1"/>
  <c r="I1022" i="22" l="1"/>
  <c r="H1023" i="22"/>
  <c r="K1023" i="22" s="1"/>
  <c r="I1023" i="22" l="1"/>
  <c r="H1024" i="22"/>
  <c r="K1024" i="22" s="1"/>
  <c r="I1024" i="22" l="1"/>
  <c r="H1025" i="22"/>
  <c r="K1025" i="22" s="1"/>
  <c r="I1025" i="22" l="1"/>
  <c r="H1026" i="22"/>
  <c r="K1026" i="22" s="1"/>
  <c r="I1026" i="22" l="1"/>
  <c r="H1027" i="22"/>
  <c r="K1027" i="22" s="1"/>
  <c r="I1027" i="22" l="1"/>
  <c r="H1028" i="22"/>
  <c r="K1028" i="22" s="1"/>
  <c r="I1028" i="22" l="1"/>
  <c r="H1029" i="22"/>
  <c r="K1029" i="22" s="1"/>
  <c r="I1029" i="22" l="1"/>
  <c r="H1030" i="22"/>
  <c r="K1030" i="22" s="1"/>
  <c r="I1030" i="22" l="1"/>
  <c r="H1031" i="22"/>
  <c r="K1031" i="22" s="1"/>
  <c r="I1031" i="22" l="1"/>
  <c r="H1032" i="22"/>
  <c r="K1032" i="22" s="1"/>
  <c r="I1032" i="22" l="1"/>
  <c r="H1033" i="22"/>
  <c r="K1033" i="22" s="1"/>
  <c r="I1033" i="22" l="1"/>
  <c r="H1034" i="22"/>
  <c r="K1034" i="22" s="1"/>
  <c r="I1034" i="22" l="1"/>
  <c r="H1035" i="22"/>
  <c r="K1035" i="22" s="1"/>
  <c r="I1035" i="22" l="1"/>
  <c r="H1036" i="22"/>
  <c r="K1036" i="22" s="1"/>
  <c r="I1036" i="22" l="1"/>
  <c r="H1037" i="22"/>
  <c r="K1037" i="22" s="1"/>
  <c r="I1037" i="22" l="1"/>
  <c r="H1038" i="22"/>
  <c r="K1038" i="22" s="1"/>
  <c r="I1038" i="22" l="1"/>
  <c r="H1039" i="22"/>
  <c r="K1039" i="22" s="1"/>
  <c r="I1039" i="22" l="1"/>
  <c r="H1040" i="22"/>
  <c r="K1040" i="22" s="1"/>
  <c r="I1040" i="22" l="1"/>
  <c r="H1041" i="22"/>
  <c r="K1041" i="22" s="1"/>
  <c r="I1041" i="22" l="1"/>
  <c r="H1042" i="22"/>
  <c r="K1042" i="22" s="1"/>
  <c r="I1042" i="22" l="1"/>
  <c r="H1043" i="22"/>
  <c r="K1043" i="22" s="1"/>
  <c r="I1043" i="22" l="1"/>
  <c r="H1044" i="22"/>
  <c r="K1044" i="22" s="1"/>
  <c r="I1044" i="22" l="1"/>
  <c r="H1045" i="22"/>
  <c r="K1045" i="22" s="1"/>
  <c r="I1045" i="22" l="1"/>
  <c r="H1046" i="22"/>
  <c r="K1046" i="22" s="1"/>
  <c r="I1046" i="22" l="1"/>
  <c r="H1047" i="22"/>
  <c r="K1047" i="22" s="1"/>
  <c r="I1047" i="22" l="1"/>
  <c r="H1048" i="22"/>
  <c r="K1048" i="22" s="1"/>
  <c r="I1048" i="22" l="1"/>
  <c r="H1049" i="22"/>
  <c r="K1049" i="22" s="1"/>
  <c r="I1049" i="22" l="1"/>
  <c r="H1050" i="22"/>
  <c r="K1050" i="22" s="1"/>
  <c r="I1050" i="22" l="1"/>
  <c r="H1051" i="22"/>
  <c r="K1051" i="22" s="1"/>
  <c r="I1051" i="22" l="1"/>
  <c r="H1052" i="22"/>
  <c r="K1052" i="22" s="1"/>
  <c r="I1052" i="22" l="1"/>
  <c r="H1053" i="22"/>
  <c r="K1053" i="22" s="1"/>
  <c r="I1053" i="22" l="1"/>
  <c r="H1054" i="22"/>
  <c r="K1054" i="22" s="1"/>
  <c r="I1054" i="22" l="1"/>
  <c r="H1055" i="22"/>
  <c r="K1055" i="22" s="1"/>
  <c r="I1055" i="22" l="1"/>
  <c r="H1056" i="22"/>
  <c r="K1056" i="22" s="1"/>
  <c r="I1056" i="22" l="1"/>
  <c r="H1057" i="22"/>
  <c r="K1057" i="22" s="1"/>
  <c r="I1057" i="22" l="1"/>
  <c r="H1058" i="22"/>
  <c r="K1058" i="22" s="1"/>
  <c r="I1058" i="22" l="1"/>
  <c r="H1059" i="22"/>
  <c r="K1059" i="22" s="1"/>
  <c r="I1059" i="22" l="1"/>
  <c r="H1060" i="22"/>
  <c r="K1060" i="22" s="1"/>
  <c r="I1060" i="22" l="1"/>
  <c r="H1061" i="22"/>
  <c r="K1061" i="22" s="1"/>
  <c r="I1061" i="22" l="1"/>
  <c r="H1062" i="22"/>
  <c r="K1062" i="22" s="1"/>
  <c r="I1062" i="22" l="1"/>
  <c r="H1063" i="22"/>
  <c r="K1063" i="22" s="1"/>
  <c r="I1063" i="22" l="1"/>
  <c r="H1064" i="22"/>
  <c r="K1064" i="22" s="1"/>
  <c r="I1064" i="22" l="1"/>
  <c r="H1065" i="22"/>
  <c r="K1065" i="22" s="1"/>
  <c r="I1065" i="22" l="1"/>
  <c r="H1066" i="22"/>
  <c r="K1066" i="22" s="1"/>
  <c r="I1066" i="22" l="1"/>
  <c r="H1067" i="22"/>
  <c r="K1067" i="22" s="1"/>
  <c r="I1067" i="22" l="1"/>
  <c r="H1068" i="22"/>
  <c r="K1068" i="22" s="1"/>
  <c r="I1068" i="22" l="1"/>
  <c r="H1069" i="22"/>
  <c r="K1069" i="22" s="1"/>
  <c r="I1069" i="22" l="1"/>
  <c r="H1070" i="22"/>
  <c r="K1070" i="22" s="1"/>
  <c r="I1070" i="22" l="1"/>
  <c r="H1071" i="22"/>
  <c r="K1071" i="22" s="1"/>
  <c r="I1071" i="22" l="1"/>
  <c r="H1072" i="22"/>
  <c r="K1072" i="22" s="1"/>
  <c r="I1072" i="22" l="1"/>
  <c r="H1073" i="22"/>
  <c r="K1073" i="22" s="1"/>
  <c r="I1073" i="22" l="1"/>
  <c r="H1074" i="22"/>
  <c r="K1074" i="22" s="1"/>
  <c r="I1074" i="22" l="1"/>
  <c r="H1075" i="22"/>
  <c r="K1075" i="22" s="1"/>
  <c r="I1075" i="22" l="1"/>
  <c r="H1076" i="22"/>
  <c r="K1076" i="22" s="1"/>
  <c r="I1076" i="22" l="1"/>
  <c r="H1077" i="22"/>
  <c r="K1077" i="22" s="1"/>
  <c r="I1077" i="22" l="1"/>
  <c r="H1078" i="22"/>
  <c r="K1078" i="22" s="1"/>
  <c r="I1078" i="22" l="1"/>
  <c r="H1079" i="22"/>
  <c r="K1079" i="22" s="1"/>
  <c r="I1079" i="22" l="1"/>
  <c r="H1080" i="22"/>
  <c r="K1080" i="22" s="1"/>
  <c r="I1080" i="22" l="1"/>
  <c r="H1081" i="22"/>
  <c r="K1081" i="22" s="1"/>
  <c r="I1081" i="22" l="1"/>
  <c r="H1082" i="22"/>
  <c r="K1082" i="22" s="1"/>
  <c r="I1082" i="22" l="1"/>
  <c r="H1083" i="22"/>
  <c r="K1083" i="22" s="1"/>
  <c r="I1083" i="22" l="1"/>
  <c r="H1084" i="22"/>
  <c r="K1084" i="22" s="1"/>
  <c r="I1084" i="22" l="1"/>
  <c r="H1085" i="22"/>
  <c r="K1085" i="22" s="1"/>
  <c r="I1085" i="22" l="1"/>
  <c r="H1086" i="22"/>
  <c r="K1086" i="22" s="1"/>
  <c r="I1086" i="22" l="1"/>
  <c r="H1087" i="22"/>
  <c r="K1087" i="22" s="1"/>
  <c r="I1087" i="22" l="1"/>
  <c r="H1088" i="22"/>
  <c r="K1088" i="22" s="1"/>
  <c r="I1088" i="22" l="1"/>
  <c r="H1089" i="22"/>
  <c r="K1089" i="22" s="1"/>
  <c r="I1089" i="22" l="1"/>
  <c r="H1090" i="22"/>
  <c r="K1090" i="22" s="1"/>
  <c r="I1090" i="22" l="1"/>
  <c r="H1091" i="22"/>
  <c r="K1091" i="22" s="1"/>
  <c r="I1091" i="22" l="1"/>
  <c r="H1092" i="22"/>
  <c r="K1092" i="22" s="1"/>
  <c r="I1092" i="22" l="1"/>
  <c r="H1093" i="22"/>
  <c r="K1093" i="22" s="1"/>
  <c r="I1093" i="22" l="1"/>
  <c r="H1094" i="22"/>
  <c r="K1094" i="22" s="1"/>
  <c r="I1094" i="22" l="1"/>
  <c r="H1095" i="22"/>
  <c r="K1095" i="22" s="1"/>
  <c r="I1095" i="22" l="1"/>
  <c r="H1096" i="22"/>
  <c r="K1096" i="22" s="1"/>
  <c r="I1096" i="22" l="1"/>
  <c r="H1097" i="22"/>
  <c r="K1097" i="22" s="1"/>
  <c r="I1097" i="22" l="1"/>
  <c r="H1098" i="22"/>
  <c r="K1098" i="22" s="1"/>
  <c r="I1098" i="22" l="1"/>
  <c r="H1099" i="22"/>
  <c r="K1099" i="22" s="1"/>
  <c r="I1099" i="22" l="1"/>
  <c r="H1100" i="22"/>
  <c r="K1100" i="22" s="1"/>
  <c r="I1100" i="22" l="1"/>
  <c r="H1101" i="22"/>
  <c r="K1101" i="22" s="1"/>
  <c r="I1101" i="22" l="1"/>
  <c r="H1102" i="22"/>
  <c r="K1102" i="22" s="1"/>
  <c r="I1102" i="22" l="1"/>
  <c r="H1103" i="22"/>
  <c r="K1103" i="22" s="1"/>
  <c r="I1103" i="22" l="1"/>
  <c r="H1104" i="22"/>
  <c r="K1104" i="22" s="1"/>
  <c r="I1104" i="22" l="1"/>
  <c r="H1105" i="22"/>
  <c r="K1105" i="22" s="1"/>
  <c r="I1105" i="22" l="1"/>
  <c r="H1106" i="22"/>
  <c r="K1106" i="22" s="1"/>
  <c r="I1106" i="22" l="1"/>
  <c r="H1107" i="22"/>
  <c r="K1107" i="22" s="1"/>
  <c r="I1107" i="22" l="1"/>
  <c r="H1108" i="22"/>
  <c r="K1108" i="22" s="1"/>
  <c r="I1108" i="22" l="1"/>
  <c r="H1109" i="22"/>
  <c r="K1109" i="22" s="1"/>
  <c r="I1109" i="22" l="1"/>
  <c r="H1110" i="22"/>
  <c r="K1110" i="22" s="1"/>
  <c r="I1110" i="22" l="1"/>
  <c r="H1111" i="22"/>
  <c r="K1111" i="22" s="1"/>
  <c r="I1111" i="22" l="1"/>
  <c r="H1112" i="22"/>
  <c r="K1112" i="22" s="1"/>
  <c r="I1112" i="22" l="1"/>
  <c r="H1113" i="22"/>
  <c r="K1113" i="22" s="1"/>
  <c r="I1113" i="22" l="1"/>
  <c r="H1114" i="22"/>
  <c r="K1114" i="22" s="1"/>
  <c r="I1114" i="22" l="1"/>
  <c r="H1115" i="22"/>
  <c r="K1115" i="22" s="1"/>
  <c r="I1115" i="22" l="1"/>
  <c r="H1116" i="22"/>
  <c r="K1116" i="22" s="1"/>
  <c r="I1116" i="22" l="1"/>
  <c r="H1117" i="22"/>
  <c r="K1117" i="22" s="1"/>
  <c r="I1117" i="22" l="1"/>
  <c r="H1118" i="22"/>
  <c r="K1118" i="22" s="1"/>
  <c r="I1118" i="22" l="1"/>
  <c r="H1119" i="22"/>
  <c r="K1119" i="22" s="1"/>
  <c r="I1119" i="22" l="1"/>
  <c r="H1120" i="22"/>
  <c r="K1120" i="22" s="1"/>
  <c r="I1120" i="22" l="1"/>
  <c r="H1121" i="22"/>
  <c r="K1121" i="22" s="1"/>
  <c r="I1121" i="22" l="1"/>
  <c r="H1122" i="22"/>
  <c r="K1122" i="22" s="1"/>
  <c r="I1122" i="22" l="1"/>
  <c r="H1123" i="22"/>
  <c r="K1123" i="22" s="1"/>
  <c r="I1123" i="22" l="1"/>
  <c r="H1124" i="22"/>
  <c r="K1124" i="22" s="1"/>
  <c r="I1124" i="22" l="1"/>
  <c r="H1125" i="22"/>
  <c r="K1125" i="22" s="1"/>
  <c r="I1125" i="22" l="1"/>
  <c r="H1126" i="22"/>
  <c r="K1126" i="22" s="1"/>
  <c r="I1126" i="22" l="1"/>
  <c r="H1127" i="22"/>
  <c r="K1127" i="22" s="1"/>
  <c r="I1127" i="22" l="1"/>
  <c r="H1128" i="22"/>
  <c r="K1128" i="22" s="1"/>
  <c r="I1128" i="22" l="1"/>
  <c r="H1129" i="22"/>
  <c r="K1129" i="22" s="1"/>
  <c r="I1129" i="22" l="1"/>
  <c r="H1130" i="22"/>
  <c r="K1130" i="22" s="1"/>
  <c r="I1130" i="22" l="1"/>
  <c r="H1131" i="22"/>
  <c r="K1131" i="22" s="1"/>
  <c r="I1131" i="22" l="1"/>
  <c r="H1132" i="22"/>
  <c r="K1132" i="22" s="1"/>
  <c r="I1132" i="22" l="1"/>
  <c r="H1133" i="22"/>
  <c r="K1133" i="22" s="1"/>
  <c r="I1133" i="22" l="1"/>
  <c r="H1134" i="22"/>
  <c r="K1134" i="22" s="1"/>
  <c r="I1134" i="22" l="1"/>
  <c r="H1135" i="22"/>
  <c r="K1135" i="22" s="1"/>
  <c r="I1135" i="22" l="1"/>
  <c r="H1136" i="22"/>
  <c r="K1136" i="22" s="1"/>
  <c r="I1136" i="22" l="1"/>
  <c r="H1137" i="22"/>
  <c r="K1137" i="22" s="1"/>
  <c r="I1137" i="22" l="1"/>
  <c r="H1138" i="22"/>
  <c r="K1138" i="22" s="1"/>
  <c r="I1138" i="22" l="1"/>
  <c r="H1139" i="22"/>
  <c r="K1139" i="22" s="1"/>
  <c r="I1139" i="22" l="1"/>
  <c r="H1140" i="22"/>
  <c r="K1140" i="22" s="1"/>
  <c r="I1140" i="22" l="1"/>
  <c r="H1141" i="22"/>
  <c r="K1141" i="22" s="1"/>
  <c r="I1141" i="22" l="1"/>
  <c r="H1142" i="22"/>
  <c r="K1142" i="22" s="1"/>
  <c r="I1142" i="22" l="1"/>
  <c r="H1143" i="22"/>
  <c r="K1143" i="22" s="1"/>
  <c r="I1143" i="22" l="1"/>
  <c r="H1144" i="22"/>
  <c r="K1144" i="22" s="1"/>
  <c r="I1144" i="22" l="1"/>
  <c r="H1145" i="22"/>
  <c r="K1145" i="22" s="1"/>
  <c r="I1145" i="22" l="1"/>
  <c r="H1146" i="22"/>
  <c r="K1146" i="22" s="1"/>
  <c r="I1146" i="22" l="1"/>
  <c r="H1147" i="22"/>
  <c r="K1147" i="22" s="1"/>
  <c r="I1147" i="22" l="1"/>
  <c r="H1148" i="22"/>
  <c r="K1148" i="22" s="1"/>
  <c r="I1148" i="22" l="1"/>
  <c r="H1149" i="22"/>
  <c r="K1149" i="22" s="1"/>
  <c r="I1149" i="22" l="1"/>
  <c r="H1150" i="22"/>
  <c r="K1150" i="22" s="1"/>
  <c r="I1150" i="22" l="1"/>
  <c r="H1151" i="22"/>
  <c r="K1151" i="22" s="1"/>
  <c r="I1151" i="22" l="1"/>
  <c r="H1152" i="22"/>
  <c r="K1152" i="22" s="1"/>
  <c r="I1152" i="22" l="1"/>
  <c r="H1153" i="22"/>
  <c r="K1153" i="22" s="1"/>
  <c r="I1153" i="22" l="1"/>
  <c r="H1154" i="22"/>
  <c r="K1154" i="22" s="1"/>
  <c r="I1154" i="22" l="1"/>
  <c r="H1155" i="22"/>
  <c r="K1155" i="22" s="1"/>
  <c r="I1155" i="22" l="1"/>
  <c r="H1156" i="22"/>
  <c r="K1156" i="22" s="1"/>
  <c r="I1156" i="22" l="1"/>
  <c r="H1157" i="22"/>
  <c r="K1157" i="22" s="1"/>
  <c r="I1157" i="22" l="1"/>
  <c r="H1158" i="22"/>
  <c r="K1158" i="22" s="1"/>
  <c r="I1158" i="22" l="1"/>
  <c r="H1159" i="22"/>
  <c r="K1159" i="22" s="1"/>
  <c r="I1159" i="22" l="1"/>
  <c r="H1160" i="22"/>
  <c r="K1160" i="22" s="1"/>
  <c r="I1160" i="22" l="1"/>
  <c r="H1161" i="22"/>
  <c r="K1161" i="22" s="1"/>
  <c r="I1161" i="22" l="1"/>
  <c r="H1162" i="22"/>
  <c r="K1162" i="22" s="1"/>
  <c r="I1162" i="22" l="1"/>
  <c r="H1163" i="22"/>
  <c r="K1163" i="22" s="1"/>
  <c r="I1163" i="22" l="1"/>
  <c r="H1164" i="22"/>
  <c r="K1164" i="22" s="1"/>
  <c r="I1164" i="22" l="1"/>
  <c r="H1165" i="22"/>
  <c r="K1165" i="22" s="1"/>
  <c r="I1165" i="22" l="1"/>
  <c r="H1166" i="22"/>
  <c r="K1166" i="22" s="1"/>
  <c r="I1166" i="22" l="1"/>
  <c r="H1167" i="22"/>
  <c r="K1167" i="22" s="1"/>
  <c r="I1167" i="22" l="1"/>
  <c r="H1168" i="22"/>
  <c r="K1168" i="22" s="1"/>
  <c r="I1168" i="22" l="1"/>
  <c r="H1169" i="22"/>
  <c r="K1169" i="22" s="1"/>
  <c r="I1169" i="22" l="1"/>
  <c r="H1170" i="22"/>
  <c r="K1170" i="22" s="1"/>
  <c r="I1170" i="22" l="1"/>
  <c r="H1171" i="22"/>
  <c r="K1171" i="22" s="1"/>
  <c r="I1171" i="22" l="1"/>
  <c r="H1172" i="22"/>
  <c r="K1172" i="22" s="1"/>
  <c r="I1172" i="22" l="1"/>
  <c r="H1173" i="22"/>
  <c r="K1173" i="22" s="1"/>
  <c r="I1173" i="22" l="1"/>
  <c r="H1174" i="22"/>
  <c r="K1174" i="22" s="1"/>
  <c r="I1174" i="22" l="1"/>
  <c r="H1175" i="22"/>
  <c r="K1175" i="22" s="1"/>
  <c r="I1175" i="22" l="1"/>
  <c r="H1176" i="22"/>
  <c r="K1176" i="22" s="1"/>
  <c r="I1176" i="22" l="1"/>
  <c r="H1177" i="22"/>
  <c r="K1177" i="22" s="1"/>
  <c r="I1177" i="22" l="1"/>
  <c r="H1178" i="22"/>
  <c r="K1178" i="22" s="1"/>
  <c r="I1178" i="22" l="1"/>
  <c r="H1179" i="22"/>
  <c r="K1179" i="22" s="1"/>
  <c r="I1179" i="22" l="1"/>
  <c r="H1180" i="22"/>
  <c r="K1180" i="22" s="1"/>
  <c r="I1180" i="22" l="1"/>
  <c r="H1181" i="22"/>
  <c r="K1181" i="22" s="1"/>
  <c r="I1181" i="22" l="1"/>
  <c r="H1182" i="22"/>
  <c r="K1182" i="22" s="1"/>
  <c r="I1182" i="22" l="1"/>
  <c r="H1183" i="22"/>
  <c r="K1183" i="22" s="1"/>
  <c r="I1183" i="22" l="1"/>
  <c r="H1184" i="22"/>
  <c r="K1184" i="22" s="1"/>
  <c r="I1184" i="22" l="1"/>
  <c r="H1185" i="22"/>
  <c r="K1185" i="22" s="1"/>
  <c r="I1185" i="22" l="1"/>
  <c r="H1186" i="22"/>
  <c r="K1186" i="22" s="1"/>
  <c r="I1186" i="22" l="1"/>
  <c r="H1187" i="22"/>
  <c r="K1187" i="22" s="1"/>
  <c r="I1187" i="22" l="1"/>
  <c r="H1188" i="22"/>
  <c r="K1188" i="22" s="1"/>
  <c r="I1188" i="22" l="1"/>
  <c r="H1189" i="22"/>
  <c r="K1189" i="22" s="1"/>
  <c r="I1189" i="22" l="1"/>
  <c r="H1190" i="22"/>
  <c r="K1190" i="22" s="1"/>
  <c r="I1190" i="22" l="1"/>
  <c r="H1191" i="22"/>
  <c r="K1191" i="22" s="1"/>
  <c r="I1191" i="22" l="1"/>
  <c r="H1192" i="22"/>
  <c r="K1192" i="22" s="1"/>
  <c r="I1192" i="22" l="1"/>
  <c r="H1193" i="22"/>
  <c r="K1193" i="22" s="1"/>
  <c r="I1193" i="22" l="1"/>
  <c r="H1194" i="22"/>
  <c r="K1194" i="22" s="1"/>
  <c r="I1194" i="22" l="1"/>
  <c r="H1195" i="22"/>
  <c r="K1195" i="22" s="1"/>
  <c r="I1195" i="22" l="1"/>
  <c r="H1196" i="22"/>
  <c r="K1196" i="22" s="1"/>
  <c r="I1196" i="22" l="1"/>
  <c r="H1197" i="22"/>
  <c r="K1197" i="22" s="1"/>
  <c r="I1197" i="22" l="1"/>
  <c r="H1198" i="22"/>
  <c r="K1198" i="22" s="1"/>
  <c r="I1198" i="22" l="1"/>
  <c r="H1199" i="22"/>
  <c r="K1199" i="22" s="1"/>
  <c r="I1199" i="22" l="1"/>
  <c r="H1200" i="22"/>
  <c r="K1200" i="22" s="1"/>
  <c r="I1200" i="22" l="1"/>
  <c r="H1201" i="22"/>
  <c r="K1201" i="22" s="1"/>
  <c r="I1201" i="22" l="1"/>
  <c r="H1202" i="22"/>
  <c r="K1202" i="22" s="1"/>
  <c r="I1202" i="22" l="1"/>
  <c r="H1203" i="22"/>
  <c r="K1203" i="22" s="1"/>
  <c r="I1203" i="22" l="1"/>
  <c r="H1204" i="22"/>
  <c r="K1204" i="22" s="1"/>
  <c r="I1204" i="22" l="1"/>
  <c r="H1205" i="22"/>
  <c r="K1205" i="22" s="1"/>
  <c r="I1205" i="22" l="1"/>
  <c r="H1206" i="22"/>
  <c r="K1206" i="22" s="1"/>
  <c r="I1206" i="22" l="1"/>
  <c r="H1207" i="22"/>
  <c r="K1207" i="22" s="1"/>
  <c r="I1207" i="22" l="1"/>
  <c r="H1208" i="22"/>
  <c r="K1208" i="22" s="1"/>
  <c r="I1208" i="22" l="1"/>
  <c r="H1209" i="22"/>
  <c r="K1209" i="22" s="1"/>
  <c r="I1209" i="22" l="1"/>
  <c r="H1210" i="22"/>
  <c r="K1210" i="22" s="1"/>
  <c r="I1210" i="22" l="1"/>
  <c r="H1211" i="22"/>
  <c r="K1211" i="22" s="1"/>
  <c r="I1211" i="22" l="1"/>
  <c r="H1212" i="22"/>
  <c r="K1212" i="22" s="1"/>
  <c r="I1212" i="22" l="1"/>
  <c r="H1213" i="22"/>
  <c r="K1213" i="22" s="1"/>
  <c r="I1213" i="22" l="1"/>
  <c r="H1214" i="22"/>
  <c r="K1214" i="22" s="1"/>
  <c r="I1214" i="22" l="1"/>
  <c r="H1215" i="22"/>
  <c r="K1215" i="22" s="1"/>
  <c r="I1215" i="22" l="1"/>
  <c r="H1216" i="22"/>
  <c r="K1216" i="22" s="1"/>
  <c r="I1216" i="22" l="1"/>
  <c r="H1217" i="22"/>
  <c r="K1217" i="22" s="1"/>
  <c r="I1217" i="22" l="1"/>
  <c r="H1218" i="22"/>
  <c r="K1218" i="22" s="1"/>
  <c r="I1218" i="22" l="1"/>
  <c r="H1219" i="22"/>
  <c r="K1219" i="22" s="1"/>
  <c r="I1219" i="22" l="1"/>
  <c r="H1220" i="22"/>
  <c r="K1220" i="22" s="1"/>
  <c r="I1220" i="22" l="1"/>
  <c r="H1221" i="22"/>
  <c r="K1221" i="22" s="1"/>
  <c r="I1221" i="22" l="1"/>
  <c r="H1222" i="22"/>
  <c r="K1222" i="22" s="1"/>
  <c r="I1222" i="22" l="1"/>
  <c r="H1223" i="22"/>
  <c r="K1223" i="22" s="1"/>
  <c r="I1223" i="22" l="1"/>
  <c r="H1224" i="22"/>
  <c r="K1224" i="22" s="1"/>
  <c r="I1224" i="22" l="1"/>
  <c r="H1225" i="22"/>
  <c r="K1225" i="22" s="1"/>
  <c r="I1225" i="22" l="1"/>
  <c r="H1226" i="22"/>
  <c r="K1226" i="22" s="1"/>
  <c r="I1226" i="22" l="1"/>
  <c r="H1227" i="22"/>
  <c r="K1227" i="22" s="1"/>
  <c r="I1227" i="22" l="1"/>
  <c r="H1228" i="22"/>
  <c r="K1228" i="22" s="1"/>
  <c r="I1228" i="22" l="1"/>
  <c r="H1229" i="22"/>
  <c r="K1229" i="22" s="1"/>
  <c r="I1229" i="22" l="1"/>
  <c r="H1230" i="22"/>
  <c r="K1230" i="22" s="1"/>
  <c r="I1230" i="22" l="1"/>
  <c r="H1231" i="22"/>
  <c r="K1231" i="22" s="1"/>
  <c r="I1231" i="22" l="1"/>
  <c r="H1232" i="22"/>
  <c r="K1232" i="22" s="1"/>
  <c r="I1232" i="22" l="1"/>
  <c r="H1233" i="22"/>
  <c r="K1233" i="22" s="1"/>
  <c r="I1233" i="22" l="1"/>
  <c r="H1234" i="22"/>
  <c r="K1234" i="22" s="1"/>
  <c r="I1234" i="22" l="1"/>
  <c r="H1235" i="22"/>
  <c r="K1235" i="22" s="1"/>
  <c r="I1235" i="22" l="1"/>
  <c r="H1236" i="22"/>
  <c r="I1236" i="22" l="1"/>
  <c r="K1236" i="22"/>
  <c r="J69" i="42" s="1"/>
  <c r="K70" i="42" s="1"/>
</calcChain>
</file>

<file path=xl/sharedStrings.xml><?xml version="1.0" encoding="utf-8"?>
<sst xmlns="http://schemas.openxmlformats.org/spreadsheetml/2006/main" count="8152" uniqueCount="1725">
  <si>
    <t>Month of Payment</t>
  </si>
  <si>
    <t>Principal</t>
  </si>
  <si>
    <t>Interest</t>
  </si>
  <si>
    <t>Asset classes</t>
  </si>
  <si>
    <t>Equipment</t>
  </si>
  <si>
    <t>Building</t>
  </si>
  <si>
    <t>Land</t>
  </si>
  <si>
    <t>Years of amortization</t>
  </si>
  <si>
    <t>Dr: Expenditure - Lease Obligation Principal Payment</t>
  </si>
  <si>
    <t>Dr: Expenditure - Lease Obligation Interest Payment</t>
  </si>
  <si>
    <t>Payment at beginning or end of month</t>
  </si>
  <si>
    <t>Beginning</t>
  </si>
  <si>
    <t>End</t>
  </si>
  <si>
    <t>Principal Payments</t>
  </si>
  <si>
    <t>Interest Payments</t>
  </si>
  <si>
    <t>Yes</t>
  </si>
  <si>
    <t>No</t>
  </si>
  <si>
    <t xml:space="preserve">Payment </t>
  </si>
  <si>
    <t>2. Do your leasing arrangements have any residual value guarantees provided by YOU which ARE NOT included in the measurement of the lease liability?</t>
  </si>
  <si>
    <t>Annual interest rate (see instructions)</t>
  </si>
  <si>
    <t>Fiscal Reporting Year</t>
  </si>
  <si>
    <t>Reporting Fiscal Year:</t>
  </si>
  <si>
    <t>Contract length (in months)</t>
  </si>
  <si>
    <t>FI$Cal</t>
  </si>
  <si>
    <t>Non-FI$Cal</t>
  </si>
  <si>
    <t>Fund Number:</t>
  </si>
  <si>
    <t>These formulas remain in this worksheet, hidden, because of issues involving the indirect function when present in another worksheet.</t>
  </si>
  <si>
    <t>Cr: Lease Obligation Interest Payable</t>
  </si>
  <si>
    <t>Lease Description:</t>
  </si>
  <si>
    <t>Is the payment at beginning or end of the month?</t>
  </si>
  <si>
    <t>Org Code:</t>
  </si>
  <si>
    <t>Asset description, (e.g. 300 Capitol Mall)</t>
  </si>
  <si>
    <t>Fund paying contract</t>
  </si>
  <si>
    <t>First month of contract</t>
  </si>
  <si>
    <t>Contract Description</t>
  </si>
  <si>
    <t>Contract Information:</t>
  </si>
  <si>
    <t>1. Do your leasing arrangements have any variable payments which ARE NOT included in the measurement of the lease liability?</t>
  </si>
  <si>
    <t>Amortization of GASB 87 Contract Payments</t>
  </si>
  <si>
    <t>Asset useful life (in months)</t>
  </si>
  <si>
    <t>Asset class</t>
  </si>
  <si>
    <t>Is this a proprietary fund?</t>
  </si>
  <si>
    <t>This formula is used only when a lease is amended.</t>
  </si>
  <si>
    <t>Dr: 5424100 - Depreciation - Buildings</t>
  </si>
  <si>
    <t>Dr: 5424400 - Depreciation - Equipment</t>
  </si>
  <si>
    <t>Cr: 1601900 - Accumulated Depreciation - Buildings</t>
  </si>
  <si>
    <t>Cr: 1605900 - Accumulated Depreciation - Equipment</t>
  </si>
  <si>
    <t>2021–2022</t>
  </si>
  <si>
    <t>Initial obligation amount</t>
  </si>
  <si>
    <t>Fiscal Year</t>
  </si>
  <si>
    <t>Asset full depreciation/amort month</t>
  </si>
  <si>
    <t>Dr: 1601000 - Buildings and Building Improvements</t>
  </si>
  <si>
    <t>Dr: 1605000 - Equipment</t>
  </si>
  <si>
    <t>Dr: 1600000 - Land</t>
  </si>
  <si>
    <t>Dr: Acct 0448 - BUILDINGS AND BLDG. IMPROVEMENTS</t>
  </si>
  <si>
    <t>Dr: Acct 0450 - EQUIPMENT</t>
  </si>
  <si>
    <t>Dr: Acct 0446 - LAND</t>
  </si>
  <si>
    <t>Unmodified contract termination month</t>
  </si>
  <si>
    <t>Direct payments at lease inception</t>
  </si>
  <si>
    <t>Accumulated Amortization</t>
  </si>
  <si>
    <t>The below cells are used for financed purchase depreciation purposes.</t>
  </si>
  <si>
    <t>Entry #</t>
  </si>
  <si>
    <t>Cr: 1623490 - Accumulated Amortization - Right to Use Leased Buildings</t>
  </si>
  <si>
    <t>Cr: 1623290 - Accumulated Amortization - Right to Use Leased Land</t>
  </si>
  <si>
    <t>Cr: 1623690 - Accumulated Amortization - Right to Use Leased Equipment</t>
  </si>
  <si>
    <t>Dr: Acct 0486 - ACCUM. AMORT-RIGHT TO USE LEASED BLDG</t>
  </si>
  <si>
    <t>Dr: Acct 0479 - ACCUM. AMORT-RIGHT TO USE LEASED EQ</t>
  </si>
  <si>
    <t>Dr: Acct 0485 - ACCUM. AMORT-RIGHT TO USE LEASED LAND</t>
  </si>
  <si>
    <t>Cr: 1623400 - Right to Use Leased Buildings - Amortizable</t>
  </si>
  <si>
    <t>Cr: 1623600 - Right to Use Leased Equipment - Amortizable</t>
  </si>
  <si>
    <t>Cr: 1623200 - Right to Use Leased Land - Amortizable</t>
  </si>
  <si>
    <t>Cr: Acct 0476 - Right to Use Leased Land - Amortizable</t>
  </si>
  <si>
    <t>Cr: Acct 0477 - Right to Use Leased Buildings - Amortizable</t>
  </si>
  <si>
    <t>Cr: Acct 0478 - Right to Use Leased Equipment - Amortizable</t>
  </si>
  <si>
    <r>
      <rPr>
        <b/>
        <sz val="16"/>
        <color theme="1"/>
        <rFont val="arial"/>
        <family val="2"/>
      </rPr>
      <t xml:space="preserve">Contract Monthly Payment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contract starts and after it ends.
      For payments made on other than monthly basis (e.g. quarterly, semi-annually, annually), enter $0 for the months during the lease contract when no payments are made.</t>
    </r>
  </si>
  <si>
    <t>Business Unit (Organization Code)</t>
  </si>
  <si>
    <t>Business Unit (Org Code)</t>
  </si>
  <si>
    <t>Fund Number</t>
  </si>
  <si>
    <t>Business Unit Name</t>
  </si>
  <si>
    <t>&lt;-- Select reporting fiscal year</t>
  </si>
  <si>
    <t>Department of Training</t>
  </si>
  <si>
    <t>1234</t>
  </si>
  <si>
    <t>Cr: Acct 0458 - ACCUMULATED DEPRECIATION - BUILDINGS AND BUILDING IMPROVEMENTS</t>
  </si>
  <si>
    <t>Cr: Acct 0462 - ACCUMULATED DEPRECIATION - EQUIPMENT</t>
  </si>
  <si>
    <t>Land is not depreciable</t>
  </si>
  <si>
    <t>Cr: Acct 0486 - ACCUMULATED AMORTIZATION - RIGHT-TO-USE LEASED BUILDINGS</t>
  </si>
  <si>
    <t>Cr: Acct 0479 - ACCUMULATED AMORTIZATION - RIGHT-TO-USE LEASED EQUIPMENT</t>
  </si>
  <si>
    <t>Cr: Acct 0485 - ACCUMULATED AMORTIZATION - RIGHT-TO-USE LEASED LAND</t>
  </si>
  <si>
    <t>Cr: 1623490 - Accumulated Amortization - Right-to-Use Leased Buildings</t>
  </si>
  <si>
    <t>Cr: 1623690 - Accumulated Amortization - Right-to-Use Leased Equipment</t>
  </si>
  <si>
    <t>Cr: 1623290 - Accumulated Amortization - Right-to-Use Leased Land</t>
  </si>
  <si>
    <t>Reclassify the principal amount due in the next FY to the current liability.</t>
  </si>
  <si>
    <t>If multiple funds pay for the contract, department should re-allocate the entries below to each fund based on the fund's share of the payment.</t>
  </si>
  <si>
    <t>Equipment XYZ</t>
  </si>
  <si>
    <t>800 Hypothetical Street Land</t>
  </si>
  <si>
    <t>Fund Type</t>
  </si>
  <si>
    <t>Proprietary - Internal Service Fund</t>
  </si>
  <si>
    <t>Governmental Fund</t>
  </si>
  <si>
    <t>Proprietary - Enterprise Fund</t>
  </si>
  <si>
    <t>Commencement Date (Informative Only)</t>
  </si>
  <si>
    <t>Dr: Acct 0842 - CAPITAL OUTLAY</t>
  </si>
  <si>
    <t>Cr: Acct 0789 - PROCEEDS FROM LEASES</t>
  </si>
  <si>
    <t>Cr: Acct 0XXX - FUNCTIONAL EXPENSE</t>
  </si>
  <si>
    <t>Cr: Acct 0842 - CAPITAL OUTLAY</t>
  </si>
  <si>
    <t>Dr: Acct 0789 - PROCEEDS FROM LEASES</t>
  </si>
  <si>
    <t>Dr: Acct 0848 - DEBT SERVICE - PRINCIPAL LEASES</t>
  </si>
  <si>
    <t>Cr: Acct 0848 - DEBT SERVICE - PRINCIPAL LEASES</t>
  </si>
  <si>
    <r>
      <rPr>
        <b/>
        <sz val="14"/>
        <color theme="1"/>
        <rFont val="arial"/>
        <family val="2"/>
      </rPr>
      <t xml:space="preserve">INSTRUCTIONS:  This worksheet is used only for new leases or existing leases that do not have any modifications. See a separate worksheet for existing leases with modifications. 
</t>
    </r>
    <r>
      <rPr>
        <i/>
        <sz val="14"/>
        <color rgb="FFFF0000"/>
        <rFont val="arial"/>
        <family val="2"/>
      </rPr>
      <t>Enter corresponding lease contract information in yellow highlighted cells. Do not change white cells, as the entry in those fields are automatically generated based on inputs to yellow cells.</t>
    </r>
  </si>
  <si>
    <t>Dr: Acct 0950 - BEGINNING FUND BALANCE</t>
  </si>
  <si>
    <t>Cr: Acct 0950 - BEGINNING FUND BALANCE</t>
  </si>
  <si>
    <t>2022–2023</t>
  </si>
  <si>
    <t>N/A - New lease this year</t>
  </si>
  <si>
    <t>Dr: Acct 0952 - BEGINNING FUND ADJUSTMENT/PRIOR PERIOD ADJUSTMENT</t>
  </si>
  <si>
    <t>Cr: Acct 0952 - BEGINNING FUND ADJUSTMENT/PRIOR PERIOD ADJUSTMENT</t>
  </si>
  <si>
    <t>Functional Expense (lookup of BU)</t>
  </si>
  <si>
    <t>Agency</t>
  </si>
  <si>
    <t>Title</t>
  </si>
  <si>
    <t>Hier1</t>
  </si>
  <si>
    <t>Desc1</t>
  </si>
  <si>
    <t>Desc2</t>
  </si>
  <si>
    <t>Hier2</t>
  </si>
  <si>
    <t>Hier3</t>
  </si>
  <si>
    <t>Hier4</t>
  </si>
  <si>
    <t>Hier5</t>
  </si>
  <si>
    <t>EffectiveDate</t>
  </si>
  <si>
    <t>CancelDate</t>
  </si>
  <si>
    <t>0000</t>
  </si>
  <si>
    <t>BOND INTEREST AND REDEMPTION</t>
  </si>
  <si>
    <t>9000</t>
  </si>
  <si>
    <t/>
  </si>
  <si>
    <t>9030</t>
  </si>
  <si>
    <t>9600</t>
  </si>
  <si>
    <t>04/04/1984</t>
  </si>
  <si>
    <t>00/00/0000</t>
  </si>
  <si>
    <t>0010</t>
  </si>
  <si>
    <t>LEGISLATIVE, JUDICIAL AND EXEC</t>
  </si>
  <si>
    <t>0808</t>
  </si>
  <si>
    <t>GENERAL GOVERNMENT</t>
  </si>
  <si>
    <t>07/11/2006</t>
  </si>
  <si>
    <t>0015</t>
  </si>
  <si>
    <t>ADD AGENCY TEST</t>
  </si>
  <si>
    <t>99/99/9999</t>
  </si>
  <si>
    <t>0020</t>
  </si>
  <si>
    <t>LEGISLATIVE</t>
  </si>
  <si>
    <t>0100</t>
  </si>
  <si>
    <t>LEGISLATURE</t>
  </si>
  <si>
    <t>0110</t>
  </si>
  <si>
    <t>SENATE</t>
  </si>
  <si>
    <t>06/26/1985</t>
  </si>
  <si>
    <t>0120</t>
  </si>
  <si>
    <t>ASSEMBLY</t>
  </si>
  <si>
    <t>0130</t>
  </si>
  <si>
    <t>LEGISLATIVE JOINT EXPENSES</t>
  </si>
  <si>
    <t>0150</t>
  </si>
  <si>
    <t>CONTRIB TO LEGIS RETIRE FUND</t>
  </si>
  <si>
    <t>0155</t>
  </si>
  <si>
    <t>AUDITOR GENERAL OFFICE</t>
  </si>
  <si>
    <t>0160</t>
  </si>
  <si>
    <t>LEGISLATIVE COUNSEL BUREAU</t>
  </si>
  <si>
    <t>0170</t>
  </si>
  <si>
    <t>CA LAW REVISION COMMISSION</t>
  </si>
  <si>
    <t>07/01/1985</t>
  </si>
  <si>
    <t>0180</t>
  </si>
  <si>
    <t>COMMISSION ON UNIFORM ST LAWS</t>
  </si>
  <si>
    <t>0200</t>
  </si>
  <si>
    <t>JUDICIAL</t>
  </si>
  <si>
    <t>0240</t>
  </si>
  <si>
    <t>CA JUDICAL CENTER LIBRARY</t>
  </si>
  <si>
    <t>08/18/2000</t>
  </si>
  <si>
    <t>0250</t>
  </si>
  <si>
    <t>JUDICIARY</t>
  </si>
  <si>
    <t>0260</t>
  </si>
  <si>
    <t>SUPREME COURT</t>
  </si>
  <si>
    <t>0270</t>
  </si>
  <si>
    <t>JUDICIAL COUNCIL</t>
  </si>
  <si>
    <t>0280</t>
  </si>
  <si>
    <t>COMM ON JUDICIAL PERFORMANCE</t>
  </si>
  <si>
    <t>0290</t>
  </si>
  <si>
    <t>HABEAS RESOURCE CENTER</t>
  </si>
  <si>
    <t>07/23/1999</t>
  </si>
  <si>
    <t>0300</t>
  </si>
  <si>
    <t>DISTRICT COURTS OF APPEAL</t>
  </si>
  <si>
    <t>04/05/1984</t>
  </si>
  <si>
    <t>0310</t>
  </si>
  <si>
    <t>FIRST DIST COURT OF APPEAL</t>
  </si>
  <si>
    <t>0320</t>
  </si>
  <si>
    <t>SECOND DIST COURT OF APPEAL</t>
  </si>
  <si>
    <t>0330</t>
  </si>
  <si>
    <t>THIRD DIST COURT OF APPEAL</t>
  </si>
  <si>
    <t>0340</t>
  </si>
  <si>
    <t>FOURTH DIST COURT OF APPEAL</t>
  </si>
  <si>
    <t>0350</t>
  </si>
  <si>
    <t>FIFTH DIST COURT OF APPEAL</t>
  </si>
  <si>
    <t>0360</t>
  </si>
  <si>
    <t>SIXTH DIST COURT OF APPEAL</t>
  </si>
  <si>
    <t>0390</t>
  </si>
  <si>
    <t>CONTRIB TO JUDGES RET FUND</t>
  </si>
  <si>
    <t>0420</t>
  </si>
  <si>
    <t>SAL OF SUPERIOR COURT JUDGES</t>
  </si>
  <si>
    <t>0440</t>
  </si>
  <si>
    <t>ST BLOCK GRANT FOR SUP CT JUDG</t>
  </si>
  <si>
    <t>0450</t>
  </si>
  <si>
    <t>ST. BLK GRANT TRIAL CT.FUNDING</t>
  </si>
  <si>
    <t>0460</t>
  </si>
  <si>
    <t>NAT CENTER FOR STATE COURTS</t>
  </si>
  <si>
    <t>0490</t>
  </si>
  <si>
    <t>EXECUTIVE</t>
  </si>
  <si>
    <t>0500</t>
  </si>
  <si>
    <t>GOVERNORS OFFICE</t>
  </si>
  <si>
    <t>0505</t>
  </si>
  <si>
    <t>OFFICE OF TECHNOLOGY</t>
  </si>
  <si>
    <t>GENERAL GOVERNMENT- DO NOT USE</t>
  </si>
  <si>
    <t>11/04/2016</t>
  </si>
  <si>
    <t>0509</t>
  </si>
  <si>
    <t>GOV OFC OF BUSINESS &amp; ECONOMIC</t>
  </si>
  <si>
    <t>08/06/2013</t>
  </si>
  <si>
    <t>0511</t>
  </si>
  <si>
    <t>SEC FOR GOVERNMENT OPERATIONS</t>
  </si>
  <si>
    <t>08/26/2014</t>
  </si>
  <si>
    <t>0515</t>
  </si>
  <si>
    <t>SEC FOR BUS-CONSUM-SERV &amp; HOUS</t>
  </si>
  <si>
    <t>0825</t>
  </si>
  <si>
    <t>BUS, CONSUMER SERV, HOUSING</t>
  </si>
  <si>
    <t>08/19/2016</t>
  </si>
  <si>
    <t>0521</t>
  </si>
  <si>
    <t>SECRETARY OF TRANSPORTATION AG</t>
  </si>
  <si>
    <t>0830</t>
  </si>
  <si>
    <t>TRANSPORTATION</t>
  </si>
  <si>
    <t>0530</t>
  </si>
  <si>
    <t>HEALTH AND WELFARE AGENCY</t>
  </si>
  <si>
    <t>0815</t>
  </si>
  <si>
    <t>HEALTH AND HUMAN SERVICES</t>
  </si>
  <si>
    <t>0531</t>
  </si>
  <si>
    <t>OFFICE OF SYSTEM INTEGRATION</t>
  </si>
  <si>
    <t>0540</t>
  </si>
  <si>
    <t>NATURAL RESOURCES AGENCY, SECY</t>
  </si>
  <si>
    <t>0820</t>
  </si>
  <si>
    <t>RESOURCES</t>
  </si>
  <si>
    <t>07/08/2016</t>
  </si>
  <si>
    <t>00/00/1999</t>
  </si>
  <si>
    <t>0550</t>
  </si>
  <si>
    <t>YOUTH &amp; ADULT CORRECTIONAL AG</t>
  </si>
  <si>
    <t>0835</t>
  </si>
  <si>
    <t>CORRECTIONS AND REHAB DONOTUSE</t>
  </si>
  <si>
    <t>0552</t>
  </si>
  <si>
    <t>OFFICE OF THE INSPECTOR GENERL</t>
  </si>
  <si>
    <t>0553</t>
  </si>
  <si>
    <t>OFFICE OF INSPECTOR GENERAL</t>
  </si>
  <si>
    <t>08/29/2001</t>
  </si>
  <si>
    <t>0555</t>
  </si>
  <si>
    <t>ENVIRONMENTAL PROTECTION, SECY</t>
  </si>
  <si>
    <t>0558</t>
  </si>
  <si>
    <t>SECTY CHILD DEV &amp; EDUCATION</t>
  </si>
  <si>
    <t>0810</t>
  </si>
  <si>
    <t>EDUCATION - DO NOT USE</t>
  </si>
  <si>
    <t>0559</t>
  </si>
  <si>
    <t>SEC-LABOR-AND-WORKFORCE-DEVLMT</t>
  </si>
  <si>
    <t>0560</t>
  </si>
  <si>
    <t>CITIZEN INIT &amp; VOLUNTARY ACT</t>
  </si>
  <si>
    <t>0565</t>
  </si>
  <si>
    <t>CA COMM INDUSTRIAL INNOVATION</t>
  </si>
  <si>
    <t>0570</t>
  </si>
  <si>
    <t>GOV COUNCIL ON WEL &amp; PHYS FIT</t>
  </si>
  <si>
    <t>0580</t>
  </si>
  <si>
    <t>OFFICE CA/MEXICO AFFAIRS</t>
  </si>
  <si>
    <t>0585</t>
  </si>
  <si>
    <t>CA STATE WORLD TRADE COMM</t>
  </si>
  <si>
    <t>0590</t>
  </si>
  <si>
    <t>SOUTHWEST BOARDER REG CONN</t>
  </si>
  <si>
    <t>01/01/1984</t>
  </si>
  <si>
    <t>0630</t>
  </si>
  <si>
    <t>OFC/SP HEALTH CARE NEGOTIATNS</t>
  </si>
  <si>
    <t>0650</t>
  </si>
  <si>
    <t>OFFICE OF PLANNING &amp; RESEARCH</t>
  </si>
  <si>
    <t>0660</t>
  </si>
  <si>
    <t>DEPT. OF ECONOMIC OPPORTUNITY</t>
  </si>
  <si>
    <t>0670</t>
  </si>
  <si>
    <t>OFFICE LONG-ERM CARE</t>
  </si>
  <si>
    <t>06/28/1984</t>
  </si>
  <si>
    <t>0690</t>
  </si>
  <si>
    <t>CA EMERGENCY MANAGEMENT AGENCY</t>
  </si>
  <si>
    <t>09/17/2009</t>
  </si>
  <si>
    <t>0695</t>
  </si>
  <si>
    <t>NATURAL DISASTER ASSISTANCE</t>
  </si>
  <si>
    <t>06/28/1990</t>
  </si>
  <si>
    <t>0697</t>
  </si>
  <si>
    <t>NORTHRIDGE EARTHQUAKE</t>
  </si>
  <si>
    <t>07/30/1997</t>
  </si>
  <si>
    <t>0720</t>
  </si>
  <si>
    <t>GOVERNORS PORTRAIT</t>
  </si>
  <si>
    <t>0730</t>
  </si>
  <si>
    <t>REG OF GOV ELECT &amp; OUTGO GOV</t>
  </si>
  <si>
    <t>0740</t>
  </si>
  <si>
    <t>EXECUTIVE/CONSTITUTIONAL OFF</t>
  </si>
  <si>
    <t>0750</t>
  </si>
  <si>
    <t>OFFICE OF LIEUTENANT GOVERNOR</t>
  </si>
  <si>
    <t>0780</t>
  </si>
  <si>
    <t>RURAL YOUTH EMPLOYMENT COMM</t>
  </si>
  <si>
    <t>DEPARTMENT OF JUSTICE</t>
  </si>
  <si>
    <t>OJ HAWKINS DATA CENTER</t>
  </si>
  <si>
    <t>0840</t>
  </si>
  <si>
    <t>STATE CONTROLLER</t>
  </si>
  <si>
    <t>0841</t>
  </si>
  <si>
    <t>SCO STATEWIDE INFO TECH PROJ</t>
  </si>
  <si>
    <t>0845</t>
  </si>
  <si>
    <t>DEPARTMENT OF INSURANCE</t>
  </si>
  <si>
    <t>10/24/1995</t>
  </si>
  <si>
    <t>0850</t>
  </si>
  <si>
    <t>CAL STATE LOTTERY COMMISSION</t>
  </si>
  <si>
    <t>0855</t>
  </si>
  <si>
    <t>GAMBLING CONTROL COMMISSION</t>
  </si>
  <si>
    <t>0860</t>
  </si>
  <si>
    <t>STATE BOARD OF EQUALIZATION</t>
  </si>
  <si>
    <t>0870</t>
  </si>
  <si>
    <t>OFFICE OF TAX APPEALS</t>
  </si>
  <si>
    <t>08/06/2018</t>
  </si>
  <si>
    <t>0890</t>
  </si>
  <si>
    <t>SECRETARY OF STATE</t>
  </si>
  <si>
    <t>0911</t>
  </si>
  <si>
    <t>CITIZENS REDISTRICTING COMM</t>
  </si>
  <si>
    <t>08/25/2010</t>
  </si>
  <si>
    <t>0950</t>
  </si>
  <si>
    <t>STATE TREASURER</t>
  </si>
  <si>
    <t>04/18/1988</t>
  </si>
  <si>
    <t>0953</t>
  </si>
  <si>
    <t>LOCAL AGY INDEBTEDNSS LOAN PGM</t>
  </si>
  <si>
    <t>0954</t>
  </si>
  <si>
    <t>SCHOLARSHARE INVESTMENT BOARD</t>
  </si>
  <si>
    <t>EDUCATION</t>
  </si>
  <si>
    <t>0955</t>
  </si>
  <si>
    <t>CALIF REVENUE BOND FINAN AU</t>
  </si>
  <si>
    <t>0956</t>
  </si>
  <si>
    <t>DEBT ADVISORY COMMISSION</t>
  </si>
  <si>
    <t>0959</t>
  </si>
  <si>
    <t>CA DEBT LIMIT ALLOCATN COMMITE</t>
  </si>
  <si>
    <t>0960</t>
  </si>
  <si>
    <t>LOCAL AGCY INDEBTEDNESS LN PG</t>
  </si>
  <si>
    <t>0962</t>
  </si>
  <si>
    <t>CAL RAIL PASSENGER FIN COMM</t>
  </si>
  <si>
    <t>0964</t>
  </si>
  <si>
    <t>CA TRANSPORTATION FINANCE AUTH</t>
  </si>
  <si>
    <t>0965</t>
  </si>
  <si>
    <t>CA INDUSTRL DEV FIN ADVRY COMM</t>
  </si>
  <si>
    <t>0968</t>
  </si>
  <si>
    <t>MORTGAGE BOND ALLOC COMMITTEE</t>
  </si>
  <si>
    <t>0970</t>
  </si>
  <si>
    <t>0971</t>
  </si>
  <si>
    <t>CA ALT ENERGY SOURCE FIN AUTHY</t>
  </si>
  <si>
    <t>0974</t>
  </si>
  <si>
    <t>POLLUTION CONTRL FINANCNG AUTH</t>
  </si>
  <si>
    <t>0975</t>
  </si>
  <si>
    <t>L.A. STATE BLDG AUTHORITY</t>
  </si>
  <si>
    <t>0976</t>
  </si>
  <si>
    <t>CAPITOL AREA DEVELOPMENT AUTH</t>
  </si>
  <si>
    <t>0977</t>
  </si>
  <si>
    <t>CA HEALTH FACILITIES FIN AUTH</t>
  </si>
  <si>
    <t>0978</t>
  </si>
  <si>
    <t>S.F. STATE BLDG AUTHORITY</t>
  </si>
  <si>
    <t>0979</t>
  </si>
  <si>
    <t>OAKLAND JOINT POWERS AUTHORITY</t>
  </si>
  <si>
    <t>0980</t>
  </si>
  <si>
    <t>0981</t>
  </si>
  <si>
    <t>CALIFORNIA ABLE ACT BOARD</t>
  </si>
  <si>
    <t>08/10/2017</t>
  </si>
  <si>
    <t>0983</t>
  </si>
  <si>
    <t>CA URBN WTRFRNT AREA RES FIN</t>
  </si>
  <si>
    <t>0984</t>
  </si>
  <si>
    <t>SECURE CHOICE RETIRE SAVINGS I</t>
  </si>
  <si>
    <t>09/29/2014</t>
  </si>
  <si>
    <t>0985</t>
  </si>
  <si>
    <t>CA SCHOOL FINANCE AUTHORITY</t>
  </si>
  <si>
    <t>0986</t>
  </si>
  <si>
    <t>CAL STUDENT LOAN AUTHORITY</t>
  </si>
  <si>
    <t>0989</t>
  </si>
  <si>
    <t>CAL EDUC FACILITIES AUTHORITY</t>
  </si>
  <si>
    <t>0992</t>
  </si>
  <si>
    <t>HAZARD SUB CLEANUP FIN AUTH</t>
  </si>
  <si>
    <t>0994</t>
  </si>
  <si>
    <t>CA.COMM.TO PROMOTE SELF-ESTEEM</t>
  </si>
  <si>
    <t>1000</t>
  </si>
  <si>
    <t>STATE AND CONSUMER SERVICES</t>
  </si>
  <si>
    <t>1045</t>
  </si>
  <si>
    <t>CANNABIS CONTROL APPEALS PANEL</t>
  </si>
  <si>
    <t>1108</t>
  </si>
  <si>
    <t>CALIFORNIA AEROSPACE COMM.</t>
  </si>
  <si>
    <t>1110</t>
  </si>
  <si>
    <t>DEPT OF CONSUMER AFFAIRS</t>
  </si>
  <si>
    <t>1111</t>
  </si>
  <si>
    <t>1115</t>
  </si>
  <si>
    <t>DEPARTMENT OF CANNABIS CONTROL</t>
  </si>
  <si>
    <t>07/14/2023</t>
  </si>
  <si>
    <t>1120</t>
  </si>
  <si>
    <t>BOARD OF ACCOUNTANCY</t>
  </si>
  <si>
    <t>1130</t>
  </si>
  <si>
    <t>BD OF ARCHITECTURAL EXAMINERS</t>
  </si>
  <si>
    <t>1140</t>
  </si>
  <si>
    <t>STATE ATHLETIC COMMISSION</t>
  </si>
  <si>
    <t>1150</t>
  </si>
  <si>
    <t>BUREAU OF AUTOMOTIVE REPAIR</t>
  </si>
  <si>
    <t>1160</t>
  </si>
  <si>
    <t>BOARD OF BARBER EXAMINERS</t>
  </si>
  <si>
    <t>1165</t>
  </si>
  <si>
    <t>BD OF BARBERING &amp; COSMETOLOGY</t>
  </si>
  <si>
    <t>1170</t>
  </si>
  <si>
    <t>BD OF BEHAVIORAL SCIENCE EXAM</t>
  </si>
  <si>
    <t>1180</t>
  </si>
  <si>
    <t>CEMETERY BOARD</t>
  </si>
  <si>
    <t>1190</t>
  </si>
  <si>
    <t>BUR COLLECTION/INVEST SERVICE</t>
  </si>
  <si>
    <t>1200</t>
  </si>
  <si>
    <t>BUREAU OF COLLECTION AGENCIES</t>
  </si>
  <si>
    <t>1210</t>
  </si>
  <si>
    <t>BUREAU OF PRIVATE INVEST &amp; ADJ</t>
  </si>
  <si>
    <t>1220</t>
  </si>
  <si>
    <t>ST BD OF REGIS CONSTR INSP</t>
  </si>
  <si>
    <t>1230</t>
  </si>
  <si>
    <t>CONTRACTORS LICENSE BOARD</t>
  </si>
  <si>
    <t>1240</t>
  </si>
  <si>
    <t>BOARD OF COSMETOLOGY</t>
  </si>
  <si>
    <t>1250</t>
  </si>
  <si>
    <t>BOARD OF DENTAL EXAMINERS</t>
  </si>
  <si>
    <t>10/28/2016</t>
  </si>
  <si>
    <t>1260</t>
  </si>
  <si>
    <t>BOARD OF DENTISTRY</t>
  </si>
  <si>
    <t>1270</t>
  </si>
  <si>
    <t>BOARD OF DENTAL AUXILIARIES</t>
  </si>
  <si>
    <t>1280</t>
  </si>
  <si>
    <t>BU OF ELECTRON &amp; APPL REPAIR</t>
  </si>
  <si>
    <t>1300</t>
  </si>
  <si>
    <t>BUREAU OF PERSONNEL SERVICES</t>
  </si>
  <si>
    <t>1310</t>
  </si>
  <si>
    <t>NURSES REGISTRY</t>
  </si>
  <si>
    <t>1330</t>
  </si>
  <si>
    <t>BD OF FUNERAL DIR &amp; EMBALMERS</t>
  </si>
  <si>
    <t>1340</t>
  </si>
  <si>
    <t>BD OF REGIS FOR GEOLOGISTS</t>
  </si>
  <si>
    <t>1350</t>
  </si>
  <si>
    <t>BD OF GUIDE DOGS FOR THE BLIND</t>
  </si>
  <si>
    <t>1360</t>
  </si>
  <si>
    <t>BUREAU OF HOME FURNISHING</t>
  </si>
  <si>
    <t>1370</t>
  </si>
  <si>
    <t>BD OF LANDSCAPE ARCHITECTS</t>
  </si>
  <si>
    <t>1380</t>
  </si>
  <si>
    <t>MEDICAL QUALITY ASSURANCE</t>
  </si>
  <si>
    <t>11/03/2016</t>
  </si>
  <si>
    <t>1390</t>
  </si>
  <si>
    <t>BD OF MED QUALITY ASSURANCE</t>
  </si>
  <si>
    <t>1400</t>
  </si>
  <si>
    <t>ACUPUNCTURE ADVIS COMMITTEE</t>
  </si>
  <si>
    <t>1410</t>
  </si>
  <si>
    <t>BD-MED EXAM-HEARING AID DISP</t>
  </si>
  <si>
    <t>1420</t>
  </si>
  <si>
    <t>PHYSICAL THERAPY EXAM COMM</t>
  </si>
  <si>
    <t>1430</t>
  </si>
  <si>
    <t>BD OF REGIS PHYS ASST EX COMM</t>
  </si>
  <si>
    <t>1440</t>
  </si>
  <si>
    <t>PODIATRY EXAMINING COMMITTEE</t>
  </si>
  <si>
    <t>1450</t>
  </si>
  <si>
    <t>PSYCHOLOGY EXAMINING COMMITTEE</t>
  </si>
  <si>
    <t>1455</t>
  </si>
  <si>
    <t>RESPIRATORY CARE EXAM COMITE</t>
  </si>
  <si>
    <t>1460</t>
  </si>
  <si>
    <t>BD OF M Q ASSURSP PATH AUDIO</t>
  </si>
  <si>
    <t>1470</t>
  </si>
  <si>
    <t>BD OF NURSING HOME ADMIN</t>
  </si>
  <si>
    <t>1475</t>
  </si>
  <si>
    <t>BD OF OCCUPATIONAL THERAPY</t>
  </si>
  <si>
    <t>1480</t>
  </si>
  <si>
    <t>BOARD OF OPTOMETRY</t>
  </si>
  <si>
    <t>1485</t>
  </si>
  <si>
    <t>OSTEOPATHIC-MEDICAL-OF CA</t>
  </si>
  <si>
    <t>1490</t>
  </si>
  <si>
    <t>BOARD OF PHARMACY</t>
  </si>
  <si>
    <t>1500</t>
  </si>
  <si>
    <t>BD OF REG-PROFFESSIONAL ENGRS</t>
  </si>
  <si>
    <t>1510</t>
  </si>
  <si>
    <t>BD OF REGISTERED NURSING</t>
  </si>
  <si>
    <t>1520</t>
  </si>
  <si>
    <t>CERT SHORTHAND REPORTERS BD</t>
  </si>
  <si>
    <t>1530</t>
  </si>
  <si>
    <t>STRUCTURAL PEST CONTROL BOARD</t>
  </si>
  <si>
    <t>1540</t>
  </si>
  <si>
    <t>TAX PREPARERS' PROGRAM</t>
  </si>
  <si>
    <t>1550</t>
  </si>
  <si>
    <t>VETERINARY MEDICINE</t>
  </si>
  <si>
    <t>1560</t>
  </si>
  <si>
    <t>VETERINARY MEDICINE EXAM BOARD</t>
  </si>
  <si>
    <t>1570</t>
  </si>
  <si>
    <t>ANIMAL HEALTH TECH EXAM COMM</t>
  </si>
  <si>
    <t>1580</t>
  </si>
  <si>
    <t>BD OF VOC NURS AND PSYCH TECH</t>
  </si>
  <si>
    <t>1590</t>
  </si>
  <si>
    <t>VOCATIONAL NURSE EXAM BOARD</t>
  </si>
  <si>
    <t>1600</t>
  </si>
  <si>
    <t>PSYCH TECH EXAMINING COMMITTEE</t>
  </si>
  <si>
    <t>1654</t>
  </si>
  <si>
    <t>1655</t>
  </si>
  <si>
    <t>DEPT OF CONSUMER AFF -ADM SEV</t>
  </si>
  <si>
    <t>1660</t>
  </si>
  <si>
    <t>DEPT CONSUMER AFF-INVESTIGATE</t>
  </si>
  <si>
    <t>1670</t>
  </si>
  <si>
    <t>DEPT CONSUMER AFF-ADMINISTN</t>
  </si>
  <si>
    <t>1680</t>
  </si>
  <si>
    <t>CONSUMER AFF-BLDG MAINT &amp; OP</t>
  </si>
  <si>
    <t>1690</t>
  </si>
  <si>
    <t>SIESMIC SAFETY COMMISSION</t>
  </si>
  <si>
    <t>1700</t>
  </si>
  <si>
    <t>DEPT FAIR EMPLOYMENT &amp; HOUSING</t>
  </si>
  <si>
    <t>1701</t>
  </si>
  <si>
    <t>BUSINESS OVERSIGHT</t>
  </si>
  <si>
    <t>1703</t>
  </si>
  <si>
    <t>CA PRIVACY PROTECTION AGENCY</t>
  </si>
  <si>
    <t>BUS CONSUMER SER HOUSING</t>
  </si>
  <si>
    <t>05/09/2022</t>
  </si>
  <si>
    <t>1705</t>
  </si>
  <si>
    <t>FAIR EMPLOY AND HOUSING COMM</t>
  </si>
  <si>
    <t>1750</t>
  </si>
  <si>
    <t>HORSE RACING BOARD</t>
  </si>
  <si>
    <t>1790</t>
  </si>
  <si>
    <t>OFFICE OF STATE ARCHITECT</t>
  </si>
  <si>
    <t>1800</t>
  </si>
  <si>
    <t>OFFICE OF STATE PRINTING</t>
  </si>
  <si>
    <t>1820</t>
  </si>
  <si>
    <t>OFFICE OF PUBLIC SCHOOL CONSTR</t>
  </si>
  <si>
    <t>1830</t>
  </si>
  <si>
    <t>STATE ALLOCATION BOARD</t>
  </si>
  <si>
    <t>1860</t>
  </si>
  <si>
    <t>INTERGOVT PERS ACT ADVIS COUNC</t>
  </si>
  <si>
    <t>1880</t>
  </si>
  <si>
    <t>STATE PERSONNEL BOARD</t>
  </si>
  <si>
    <t>2000</t>
  </si>
  <si>
    <t>BUSINESS, TRANSP AND HOUSING</t>
  </si>
  <si>
    <t>12/21/2016</t>
  </si>
  <si>
    <t>2010</t>
  </si>
  <si>
    <t>BUSINESS AND HOUSING</t>
  </si>
  <si>
    <t>2020</t>
  </si>
  <si>
    <t>2050</t>
  </si>
  <si>
    <t>BUS, TRANSP AND HSNG AGCY PROG</t>
  </si>
  <si>
    <t>2060</t>
  </si>
  <si>
    <t>SOLAR CAL OFFICE</t>
  </si>
  <si>
    <t>2070</t>
  </si>
  <si>
    <t>SOLAR BUSINESS OFFICE</t>
  </si>
  <si>
    <t>2080</t>
  </si>
  <si>
    <t>SOLAR AND ENERGY CONS MTG CORP</t>
  </si>
  <si>
    <t>2100</t>
  </si>
  <si>
    <t>DEPT OF ALCOHOLIC BEV CONTROL</t>
  </si>
  <si>
    <t>12/12/2016</t>
  </si>
  <si>
    <t>2120</t>
  </si>
  <si>
    <t>ALCOHOLIC BEV CTRL APPEALS BD</t>
  </si>
  <si>
    <t>2140</t>
  </si>
  <si>
    <t>STATE BANKING DEPARTMENT</t>
  </si>
  <si>
    <t>2150</t>
  </si>
  <si>
    <t>FINANCIAL INSTITUTIONS</t>
  </si>
  <si>
    <t>ADD BACK TO POST PY REVERSAL</t>
  </si>
  <si>
    <t>DELETE 16/17</t>
  </si>
  <si>
    <t>08/18/2016</t>
  </si>
  <si>
    <t>2180</t>
  </si>
  <si>
    <t>DEPART OF CORPORATIONS</t>
  </si>
  <si>
    <t>08/24/2016</t>
  </si>
  <si>
    <t>2190</t>
  </si>
  <si>
    <t>MAJOR MEDICAL INSURANCE BOARD</t>
  </si>
  <si>
    <t>2200</t>
  </si>
  <si>
    <t>DEPARTMENT OF COMMERCE</t>
  </si>
  <si>
    <t>2220</t>
  </si>
  <si>
    <t>OFFICE OF SMALL BUSINESS DEVEL</t>
  </si>
  <si>
    <t>2222</t>
  </si>
  <si>
    <t>ST ASST FD FOR ENTERPRISE</t>
  </si>
  <si>
    <t>2225</t>
  </si>
  <si>
    <t>UNITARY FUND PROGRAMS</t>
  </si>
  <si>
    <t>2230</t>
  </si>
  <si>
    <t>CA INDTRL DEV FINCL ADVRY COMM</t>
  </si>
  <si>
    <t>2235</t>
  </si>
  <si>
    <t>CA HOME LOAN MORTGAGE ASSN</t>
  </si>
  <si>
    <t>2240</t>
  </si>
  <si>
    <t>DEPT-HOUSING/COMMUNITY DEVEL</t>
  </si>
  <si>
    <t>2245</t>
  </si>
  <si>
    <t>CALIFORNIA HOUSING FINANCE AGY</t>
  </si>
  <si>
    <t>2265</t>
  </si>
  <si>
    <t>CALIFORNIA HOUSING INSURANCE</t>
  </si>
  <si>
    <t>2270</t>
  </si>
  <si>
    <t>2290</t>
  </si>
  <si>
    <t>2295</t>
  </si>
  <si>
    <t>INSURANCE ADVISORY OFFICE</t>
  </si>
  <si>
    <t>2320</t>
  </si>
  <si>
    <t>DEPARTMENT OF REAL ESTATE</t>
  </si>
  <si>
    <t>12/20/2018</t>
  </si>
  <si>
    <t>2340</t>
  </si>
  <si>
    <t>DEPARTMENT OF SAVINGS AND LOAN</t>
  </si>
  <si>
    <t>2400</t>
  </si>
  <si>
    <t>DEPT. OF MANAGED HEALTH CARE</t>
  </si>
  <si>
    <t>2500</t>
  </si>
  <si>
    <t>08/18/2017</t>
  </si>
  <si>
    <t>2600</t>
  </si>
  <si>
    <t>CA TRANSPORTATION COMM</t>
  </si>
  <si>
    <t>2640</t>
  </si>
  <si>
    <t>STATE TRANSIT ASSISTANCE</t>
  </si>
  <si>
    <t>2660</t>
  </si>
  <si>
    <t>DEPT OF TRANSPORTATION</t>
  </si>
  <si>
    <t>2665</t>
  </si>
  <si>
    <t>HIGH SPEED RAIL AUTHORITY</t>
  </si>
  <si>
    <t>2670</t>
  </si>
  <si>
    <t>BD OF PILOT COMMISSIONERS-SF</t>
  </si>
  <si>
    <t>08/03/2017</t>
  </si>
  <si>
    <t>2700</t>
  </si>
  <si>
    <t>OFFICE OF TRAFFIC SAFETY</t>
  </si>
  <si>
    <t>MERGED W/0521-ADD 4 PY ACCR RV</t>
  </si>
  <si>
    <t>09/28/2016</t>
  </si>
  <si>
    <t>2720</t>
  </si>
  <si>
    <t>DEPT OF CAL HIGHWAY PATROL</t>
  </si>
  <si>
    <t>2740</t>
  </si>
  <si>
    <t>DEPARTMENT OF MOTOR VEHICLES</t>
  </si>
  <si>
    <t>2780</t>
  </si>
  <si>
    <t>STEPHEN P TEALE DATA CENTER</t>
  </si>
  <si>
    <t>2900</t>
  </si>
  <si>
    <t>TRADE AND COMMERCE</t>
  </si>
  <si>
    <t>2920</t>
  </si>
  <si>
    <t>TECHNOLOGY TRADE &amp; COMMERCE AG</t>
  </si>
  <si>
    <t>3000</t>
  </si>
  <si>
    <t>NATURAL RESOURCES</t>
  </si>
  <si>
    <t>3100</t>
  </si>
  <si>
    <t>EXPOSITION PARK</t>
  </si>
  <si>
    <t>10/17/2018</t>
  </si>
  <si>
    <t>3105</t>
  </si>
  <si>
    <t>CALIFORNIA AFRO-AMERICAN MUSEU</t>
  </si>
  <si>
    <t>09/05/2014</t>
  </si>
  <si>
    <t>3110</t>
  </si>
  <si>
    <t>SPECIAL RESOURCES PROGRAMS</t>
  </si>
  <si>
    <t>3125</t>
  </si>
  <si>
    <t>CALIF TAHOE CONSERVANCY</t>
  </si>
  <si>
    <t>3130</t>
  </si>
  <si>
    <t>WATERWAYS MANAGEMENT PLANNING</t>
  </si>
  <si>
    <t>3140</t>
  </si>
  <si>
    <t>SEA GRANT PROGRAM</t>
  </si>
  <si>
    <t>3150</t>
  </si>
  <si>
    <t>CALIF TAHOE REGIONAL PLANNING</t>
  </si>
  <si>
    <t>3180</t>
  </si>
  <si>
    <t>GEOTHERMAL RESOURCES DEV PRGMS</t>
  </si>
  <si>
    <t>3210</t>
  </si>
  <si>
    <t>ENVIRONMENTAL PROTECTION PGM</t>
  </si>
  <si>
    <t>03/08/2001</t>
  </si>
  <si>
    <t>3300</t>
  </si>
  <si>
    <t>ST ASSIT FD-ENGY CA BUS/INDUS</t>
  </si>
  <si>
    <t>3310</t>
  </si>
  <si>
    <t>CA ALT ENERGY SOURCE FIN AUTH</t>
  </si>
  <si>
    <t>3320</t>
  </si>
  <si>
    <t>POLLUTN CONTL FINANCING AUTH</t>
  </si>
  <si>
    <t>3340</t>
  </si>
  <si>
    <t>CALIFORNIA CONSERVATION CORPS</t>
  </si>
  <si>
    <t>3355</t>
  </si>
  <si>
    <t>OFFICE OF ENERGY INFRA SAFETY</t>
  </si>
  <si>
    <t>3360</t>
  </si>
  <si>
    <t>ENERGY RES CONS AND DEV COMM</t>
  </si>
  <si>
    <t>3410</t>
  </si>
  <si>
    <t>HUMBOLDT BAY FUND</t>
  </si>
  <si>
    <t>07/21/1986</t>
  </si>
  <si>
    <t>3460</t>
  </si>
  <si>
    <t>COLORADO RIVER BOARD OF CALIF</t>
  </si>
  <si>
    <t>3480</t>
  </si>
  <si>
    <t>DEPARTMENT OF CONSERVATION</t>
  </si>
  <si>
    <t>3540</t>
  </si>
  <si>
    <t>DEPARTMENT OF FORESTRY</t>
  </si>
  <si>
    <t>3560</t>
  </si>
  <si>
    <t>STATE LANDS COMMISSION</t>
  </si>
  <si>
    <t>3580</t>
  </si>
  <si>
    <t>SEISMIC SAFETY COMMISSION</t>
  </si>
  <si>
    <t>3600</t>
  </si>
  <si>
    <t>DEPT OF FISH AND GAME</t>
  </si>
  <si>
    <t>3640</t>
  </si>
  <si>
    <t>WILDLIFE CONSERVATION BOARD</t>
  </si>
  <si>
    <t>3720</t>
  </si>
  <si>
    <t>CALIFORNIA COASTAL COMMISSION</t>
  </si>
  <si>
    <t>3760</t>
  </si>
  <si>
    <t>STATE COASTAL CONSERVANCY</t>
  </si>
  <si>
    <t>08/05/2016</t>
  </si>
  <si>
    <t>3780</t>
  </si>
  <si>
    <t>NATIVE AMERICAN HERITAGE COMM</t>
  </si>
  <si>
    <t>3790</t>
  </si>
  <si>
    <t>DEPT OF PARKS AND RECREATION</t>
  </si>
  <si>
    <t>3810</t>
  </si>
  <si>
    <t>SANTA MONICA MOUNTAINS CONSERV</t>
  </si>
  <si>
    <t>3820</t>
  </si>
  <si>
    <t>SF BAY CONSERVATION/DEVEL COMM</t>
  </si>
  <si>
    <t>3825</t>
  </si>
  <si>
    <t>SAN GABRIEL/LOWER LA RIVERS</t>
  </si>
  <si>
    <t>3830</t>
  </si>
  <si>
    <t>SAN JOAQUIN RIVER CONSUCY</t>
  </si>
  <si>
    <t>3835</t>
  </si>
  <si>
    <t>BALDWIN HILLS CONSERVANCY</t>
  </si>
  <si>
    <t>10/15/2002</t>
  </si>
  <si>
    <t>3840</t>
  </si>
  <si>
    <t>DELTA PROTECTION COMMISSION</t>
  </si>
  <si>
    <t>04/04/1994</t>
  </si>
  <si>
    <t>3845</t>
  </si>
  <si>
    <t>SAN DIEGO RIVE CONSERVANCY</t>
  </si>
  <si>
    <t>08/18/2004</t>
  </si>
  <si>
    <t>3850</t>
  </si>
  <si>
    <t>COACHELLA VALLEY MTS CONSV</t>
  </si>
  <si>
    <t>3855</t>
  </si>
  <si>
    <t>SIERRA NEVADA CONSERVANCY</t>
  </si>
  <si>
    <t>3860</t>
  </si>
  <si>
    <t>DEPARTMENT OF WATER RESOURCES</t>
  </si>
  <si>
    <t>3870</t>
  </si>
  <si>
    <t>CA BAY DELTA</t>
  </si>
  <si>
    <t>3875</t>
  </si>
  <si>
    <t>SAC-SAN JOAQUIN DELTA CONSERV</t>
  </si>
  <si>
    <t>3885</t>
  </si>
  <si>
    <t>DELTA STEWARDSHIP COUNCIL</t>
  </si>
  <si>
    <t>3900</t>
  </si>
  <si>
    <t>AIR RESOURCES BOARD</t>
  </si>
  <si>
    <t>06/23/1992</t>
  </si>
  <si>
    <t>3910</t>
  </si>
  <si>
    <t>CA INTEGRATED WASTE MANAGE. BD</t>
  </si>
  <si>
    <t>3930</t>
  </si>
  <si>
    <t>DEPT OF PESTICIDE REGULATION</t>
  </si>
  <si>
    <t>3940</t>
  </si>
  <si>
    <t>ST WATER RESOURCES CONTROL BD</t>
  </si>
  <si>
    <t>3945</t>
  </si>
  <si>
    <t>PYMT OF INTEREST ON PMIA LOANS</t>
  </si>
  <si>
    <t>10/23/1990</t>
  </si>
  <si>
    <t>3946</t>
  </si>
  <si>
    <t>GENERAL OBLIGATION BONDS</t>
  </si>
  <si>
    <t>3948</t>
  </si>
  <si>
    <t>STATE MANDATED LOCAL COSTS</t>
  </si>
  <si>
    <t>3949</t>
  </si>
  <si>
    <t>MISC ADJUSTMENTS</t>
  </si>
  <si>
    <t>3960</t>
  </si>
  <si>
    <t>DEPT OF TOXIC SUBSTANCES CTL</t>
  </si>
  <si>
    <t>3970</t>
  </si>
  <si>
    <t>RESOURCES RECYCLING RECOVERY</t>
  </si>
  <si>
    <t>3980</t>
  </si>
  <si>
    <t>OFFICE OF ENVIR HLTH HAZ ASS</t>
  </si>
  <si>
    <t>4000</t>
  </si>
  <si>
    <t>HEALTH AND WELFARE</t>
  </si>
  <si>
    <t>4100</t>
  </si>
  <si>
    <t>STATE COUNCIL-DEV DISABILITY</t>
  </si>
  <si>
    <t>4110</t>
  </si>
  <si>
    <t>AREA BOARD-DEV DISABILITY</t>
  </si>
  <si>
    <t>4120</t>
  </si>
  <si>
    <t>EMERGENCY MEDICAL SERVICE AUTH</t>
  </si>
  <si>
    <t>4130</t>
  </si>
  <si>
    <t>HLTH AND HUMAN SVCS AGY CTR</t>
  </si>
  <si>
    <t>4140</t>
  </si>
  <si>
    <t>OFFICE OF HEALTH PLAN &amp; DEV</t>
  </si>
  <si>
    <t>4150</t>
  </si>
  <si>
    <t>DEPT OF MANAGED HEALTH CARE</t>
  </si>
  <si>
    <t>RENUMBERED FROM 2400</t>
  </si>
  <si>
    <t>4170</t>
  </si>
  <si>
    <t>DEPARTMENT OF AGING</t>
  </si>
  <si>
    <t>4180</t>
  </si>
  <si>
    <t>COMMISSION ON AGING</t>
  </si>
  <si>
    <t>4185</t>
  </si>
  <si>
    <t>CALIFORNIA SENIOR LEGISLATURE</t>
  </si>
  <si>
    <t>4210</t>
  </si>
  <si>
    <t>GOV COUNCIL DRUG/ALCOHOL ABUSE</t>
  </si>
  <si>
    <t>4220</t>
  </si>
  <si>
    <t>GOV ADV COM CHILD DEVEL PROG</t>
  </si>
  <si>
    <t>4250</t>
  </si>
  <si>
    <t>CA. CHILDREN AND FAMILIES COMM</t>
  </si>
  <si>
    <t>4260</t>
  </si>
  <si>
    <t>DEPARTMENT OF HEALTH CARE SVCS</t>
  </si>
  <si>
    <t>4265</t>
  </si>
  <si>
    <t>DEPARTMENT OF PUBLIC HEALTH</t>
  </si>
  <si>
    <t>4270</t>
  </si>
  <si>
    <t>CAL MED ASSISTANCE COMMISSION</t>
  </si>
  <si>
    <t>4280</t>
  </si>
  <si>
    <t>MANAGED RISK MED INSUR BD.</t>
  </si>
  <si>
    <t>4300</t>
  </si>
  <si>
    <t>DEPT. DEVELOPMENTAL SVCS</t>
  </si>
  <si>
    <t>4310</t>
  </si>
  <si>
    <t>DO NOT USE AGENCY MERGED WITH</t>
  </si>
  <si>
    <t>09/07/2018</t>
  </si>
  <si>
    <t>4320</t>
  </si>
  <si>
    <t>STATE HOSPITALS</t>
  </si>
  <si>
    <t>4350</t>
  </si>
  <si>
    <t>4370</t>
  </si>
  <si>
    <t>4390</t>
  </si>
  <si>
    <t>4400</t>
  </si>
  <si>
    <t>4430</t>
  </si>
  <si>
    <t>4440</t>
  </si>
  <si>
    <t>DEPT. OF STATE HOSPITAL</t>
  </si>
  <si>
    <t>4450</t>
  </si>
  <si>
    <t>SACRAMENTO STATE HOSPITAL</t>
  </si>
  <si>
    <t>4460</t>
  </si>
  <si>
    <t>4470</t>
  </si>
  <si>
    <t>ATASCADERO STATE HOSPITAL</t>
  </si>
  <si>
    <t>4490</t>
  </si>
  <si>
    <t>METROPOLITAN STATE HOSPITAL</t>
  </si>
  <si>
    <t>4500</t>
  </si>
  <si>
    <t>NAPA STATE HOSPITAL</t>
  </si>
  <si>
    <t>4510</t>
  </si>
  <si>
    <t>PATTON STATE HOSPITAL</t>
  </si>
  <si>
    <t>4520</t>
  </si>
  <si>
    <t>STOCKTON STATE HOSPITAL-DMH</t>
  </si>
  <si>
    <t>4530</t>
  </si>
  <si>
    <t>VACAVILLE STATE HOSPITAL</t>
  </si>
  <si>
    <t>4540</t>
  </si>
  <si>
    <t>COALINGA STATE HOSPITAL</t>
  </si>
  <si>
    <t>4550</t>
  </si>
  <si>
    <t>SALINAS STATE HOSPITAL</t>
  </si>
  <si>
    <t>4560</t>
  </si>
  <si>
    <t>MENTAL HEALTH SVCS OVERSIGHT</t>
  </si>
  <si>
    <t>4700</t>
  </si>
  <si>
    <t>DEPT. COMMUNTY SVCS AND DEV</t>
  </si>
  <si>
    <t>4800</t>
  </si>
  <si>
    <t>CA. HLTH AND BENEFIT EXCHANGE</t>
  </si>
  <si>
    <t>5160</t>
  </si>
  <si>
    <t>DEPARTMENT OF REHABILITATION</t>
  </si>
  <si>
    <t>5165</t>
  </si>
  <si>
    <t>YOUTH AND COMMUNITY RESTORATIO</t>
  </si>
  <si>
    <t>09/09/2019</t>
  </si>
  <si>
    <t>5170</t>
  </si>
  <si>
    <t>ST INDPT LIVING COUNCIL</t>
  </si>
  <si>
    <t>5175</t>
  </si>
  <si>
    <t>DEPT OF CHILD SUPPORT SERVICE</t>
  </si>
  <si>
    <t>5180</t>
  </si>
  <si>
    <t>DEPT OF SOCIAL SERVICES</t>
  </si>
  <si>
    <t>5190</t>
  </si>
  <si>
    <t>CALIF HEALTH FACILITIES COMM</t>
  </si>
  <si>
    <t>5195</t>
  </si>
  <si>
    <t>STATE-LOCAL REALIGNMENT</t>
  </si>
  <si>
    <t>5196</t>
  </si>
  <si>
    <t>STATE-LOCAL REALIGNMENT,2011</t>
  </si>
  <si>
    <t>5210</t>
  </si>
  <si>
    <t>CORRECTIONS AND REHABILITATION</t>
  </si>
  <si>
    <t>5225</t>
  </si>
  <si>
    <t>DEPT OF CORRECTIONS &amp; REHAB</t>
  </si>
  <si>
    <t>5226</t>
  </si>
  <si>
    <t>CORRECTIONS &amp; REHAB HDQTRS</t>
  </si>
  <si>
    <t>5227</t>
  </si>
  <si>
    <t>STATE/COMMUNITY CORRECTIONS</t>
  </si>
  <si>
    <t>5228</t>
  </si>
  <si>
    <t>SAFE NGHBORHOODS &amp; SCHOOLS ACT</t>
  </si>
  <si>
    <t>5231</t>
  </si>
  <si>
    <t>CORRECTIONS &amp; REHAB CORCORAN</t>
  </si>
  <si>
    <t>5232</t>
  </si>
  <si>
    <t>CORRECTIONS &amp; REHAB EL CENTRO</t>
  </si>
  <si>
    <t>5233</t>
  </si>
  <si>
    <t>CORRECTIONS &amp; REHAB BAKERSFLD</t>
  </si>
  <si>
    <t>5234</t>
  </si>
  <si>
    <t>CORRECTIONS &amp; REHAB SACTO</t>
  </si>
  <si>
    <t>5236</t>
  </si>
  <si>
    <t>CORRECTIONS &amp; REHAB NO COAST</t>
  </si>
  <si>
    <t>5237</t>
  </si>
  <si>
    <t>CORRECTIONS &amp; REHAB CNTR COAS</t>
  </si>
  <si>
    <t>5238</t>
  </si>
  <si>
    <t>CORRECTIONS &amp; REHAB SO CAL</t>
  </si>
  <si>
    <t>5239</t>
  </si>
  <si>
    <t>DEPARTMENT OF CORRECTIONS</t>
  </si>
  <si>
    <t>5240</t>
  </si>
  <si>
    <t>DEPT OF CORRECTIONS-UNALLOC</t>
  </si>
  <si>
    <t>5241</t>
  </si>
  <si>
    <t>CORRECTIONS &amp; REHAB NO YOUTH</t>
  </si>
  <si>
    <t>5242</t>
  </si>
  <si>
    <t>CORRECTIONS &amp; REHAB SO YOUTH</t>
  </si>
  <si>
    <t>5250</t>
  </si>
  <si>
    <t>5260</t>
  </si>
  <si>
    <t>PAROLE &amp; COMMUNITY SVC DIV</t>
  </si>
  <si>
    <t>5280</t>
  </si>
  <si>
    <t>CORRECTIONAL INSTITUTIONS</t>
  </si>
  <si>
    <t>5281</t>
  </si>
  <si>
    <t>CORCORAN REGION</t>
  </si>
  <si>
    <t>5282</t>
  </si>
  <si>
    <t>EL CENTRO REGION</t>
  </si>
  <si>
    <t>5283</t>
  </si>
  <si>
    <t>BAKERSFIELD REGION</t>
  </si>
  <si>
    <t>5284</t>
  </si>
  <si>
    <t>SACRAMENTO REGION</t>
  </si>
  <si>
    <t>5285</t>
  </si>
  <si>
    <t>NORTH COAST REGION</t>
  </si>
  <si>
    <t>5286</t>
  </si>
  <si>
    <t>CENTRAL COAST REGION</t>
  </si>
  <si>
    <t>5287</t>
  </si>
  <si>
    <t>SOUTHERN CALIFORNIA REGION</t>
  </si>
  <si>
    <t>5288</t>
  </si>
  <si>
    <t>CENTRAL VALLEY REGION</t>
  </si>
  <si>
    <t>5290</t>
  </si>
  <si>
    <t>CALIF CORR CENTER SUSANVILLE</t>
  </si>
  <si>
    <t>5291</t>
  </si>
  <si>
    <t>CA ST PRISON-MADERA CO II</t>
  </si>
  <si>
    <t>5292</t>
  </si>
  <si>
    <t>CA ST PRISON-MONTEREY CO SOLII</t>
  </si>
  <si>
    <t>5295</t>
  </si>
  <si>
    <t>CA ST PRISON-LASSEN CO SUSANII</t>
  </si>
  <si>
    <t>5300</t>
  </si>
  <si>
    <t>CA CORRECTIONAL INSTITUTION</t>
  </si>
  <si>
    <t>5310</t>
  </si>
  <si>
    <t>CALIFORNIA INSTITUTION FOR MEN</t>
  </si>
  <si>
    <t>5320</t>
  </si>
  <si>
    <t>CALIF INSTITUTION FOR WOMEN</t>
  </si>
  <si>
    <t>5330</t>
  </si>
  <si>
    <t>CALIFORNIA MEDICAL FACILITY</t>
  </si>
  <si>
    <t>5335</t>
  </si>
  <si>
    <t>CA STATE PRISON-SOLANO COUNTY</t>
  </si>
  <si>
    <t>5340</t>
  </si>
  <si>
    <t>CALIFORNIA MENS COLONY</t>
  </si>
  <si>
    <t>5341</t>
  </si>
  <si>
    <t>CALIF ST PRISON, FRESNO CO</t>
  </si>
  <si>
    <t>5342</t>
  </si>
  <si>
    <t>CALIF ST PRISON, IMPERIAL CO</t>
  </si>
  <si>
    <t>5343</t>
  </si>
  <si>
    <t>CALIF RECEPTION CENTER, LA</t>
  </si>
  <si>
    <t>5344</t>
  </si>
  <si>
    <t>CA STATE PRISON, SACRAMENTO</t>
  </si>
  <si>
    <t>5349</t>
  </si>
  <si>
    <t>CORCORAN CENTER</t>
  </si>
  <si>
    <t>5350</t>
  </si>
  <si>
    <t>CALIF REHABILITATION CENTER</t>
  </si>
  <si>
    <t>5351</t>
  </si>
  <si>
    <t>CA STATE PRISON-AMADOR COUNTY</t>
  </si>
  <si>
    <t>5352</t>
  </si>
  <si>
    <t>CA STATE PRISON-KINGS COUNTY</t>
  </si>
  <si>
    <t>5353</t>
  </si>
  <si>
    <t>CA STATE PRISON- L.A. COUNTY</t>
  </si>
  <si>
    <t>5354</t>
  </si>
  <si>
    <t>CA STATE PRISON-RIVERSIDE CO.</t>
  </si>
  <si>
    <t>5355</t>
  </si>
  <si>
    <t>CALIF ST PRISON RIVERSIDE</t>
  </si>
  <si>
    <t>5356</t>
  </si>
  <si>
    <t>CA STATE PRISON-S/BERN COUNTY</t>
  </si>
  <si>
    <t>5357</t>
  </si>
  <si>
    <t>CA STATE PRISON-S/DIEGO CO.</t>
  </si>
  <si>
    <t>5358</t>
  </si>
  <si>
    <t>CA STATE PRISON - CORCORAN</t>
  </si>
  <si>
    <t>5359</t>
  </si>
  <si>
    <t>PRISON OF THE REDWOODS</t>
  </si>
  <si>
    <t>5361</t>
  </si>
  <si>
    <t>CA STATE PRISON, MADERA COUNTY</t>
  </si>
  <si>
    <t>5362</t>
  </si>
  <si>
    <t>CA ST PRISON, IMPERIAL COUNTY</t>
  </si>
  <si>
    <t>5363</t>
  </si>
  <si>
    <t>CA ST PRISON,WASCO,KERN COUNTY</t>
  </si>
  <si>
    <t>5364</t>
  </si>
  <si>
    <t>CA ST PRISON, DELANO, KERN CO.</t>
  </si>
  <si>
    <t>5365</t>
  </si>
  <si>
    <t>CA ST PRISON-KERN CO AT DELANO</t>
  </si>
  <si>
    <t>5370</t>
  </si>
  <si>
    <t>DEUEL VOCATIONAL INSTITUTION</t>
  </si>
  <si>
    <t>5380</t>
  </si>
  <si>
    <t>FOLSOM STATE PRISON</t>
  </si>
  <si>
    <t>5384</t>
  </si>
  <si>
    <t>NO. CA WOMEN'S FACILITY</t>
  </si>
  <si>
    <t>5388</t>
  </si>
  <si>
    <t>RICHARD A MCGEE TRAINING CTR</t>
  </si>
  <si>
    <t>5390</t>
  </si>
  <si>
    <t>SAN QUENTIN STATE PRISON</t>
  </si>
  <si>
    <t>5400</t>
  </si>
  <si>
    <t>SIERRA CONSERVATION CENTER</t>
  </si>
  <si>
    <t>5420</t>
  </si>
  <si>
    <t>PRISON INDUSTRY AUTHORITY</t>
  </si>
  <si>
    <t>5430</t>
  </si>
  <si>
    <t>BOARD OF CORRECTIONS</t>
  </si>
  <si>
    <t>5440</t>
  </si>
  <si>
    <t>BOARD OF PRISON TERMS</t>
  </si>
  <si>
    <t>5450</t>
  </si>
  <si>
    <t>YOUTHFUL OFFENDER PAROLE BOARD</t>
  </si>
  <si>
    <t>5459</t>
  </si>
  <si>
    <t>DEPT OF YOUTH AUTHORITY</t>
  </si>
  <si>
    <t>5460</t>
  </si>
  <si>
    <t>DEPT OF YOUTH AUTHORITY-UNALOC</t>
  </si>
  <si>
    <t>5465</t>
  </si>
  <si>
    <t>YOUTH AUTHTY-HEADQUARTERS REG</t>
  </si>
  <si>
    <t>5470</t>
  </si>
  <si>
    <t>DEPT OF THE YOUTH AUTHORITY</t>
  </si>
  <si>
    <t>5471</t>
  </si>
  <si>
    <t>NORTHERN SCHOOLS</t>
  </si>
  <si>
    <t>5472</t>
  </si>
  <si>
    <t>NORTHERN CAMPS</t>
  </si>
  <si>
    <t>5473</t>
  </si>
  <si>
    <t>YOUTH AUTHTY-NORTH REGION</t>
  </si>
  <si>
    <t>5474</t>
  </si>
  <si>
    <t>SOUTHERN YOUTH CONSERV CAMPS</t>
  </si>
  <si>
    <t>5480</t>
  </si>
  <si>
    <t>COMM. ON CORR PEACE OFFICERS'</t>
  </si>
  <si>
    <t>5490</t>
  </si>
  <si>
    <t>YOUTH AUTH CONSERVATION CAMPS</t>
  </si>
  <si>
    <t>5500</t>
  </si>
  <si>
    <t>NO CAL RECEPTION CENTER/CLINIC</t>
  </si>
  <si>
    <t>5510</t>
  </si>
  <si>
    <t>SOUTHERN RECEP CENTER/CLINIC</t>
  </si>
  <si>
    <t>5520</t>
  </si>
  <si>
    <t>EL PASO DE ROBLES SCHOOL</t>
  </si>
  <si>
    <t>5530</t>
  </si>
  <si>
    <t>FRED C NELLES SCHOOL FOR BOYS</t>
  </si>
  <si>
    <t>5580</t>
  </si>
  <si>
    <t>PRESTON SCHOOL OF INDUSTRY</t>
  </si>
  <si>
    <t>5590</t>
  </si>
  <si>
    <t>VENTURA SCHOOL</t>
  </si>
  <si>
    <t>5600</t>
  </si>
  <si>
    <t>YOUTH TRAINING SCHOOL</t>
  </si>
  <si>
    <t>5990</t>
  </si>
  <si>
    <t>FED IMMIGRATION-INCARCERATION</t>
  </si>
  <si>
    <t>5991</t>
  </si>
  <si>
    <t>VIOLENT OFFENDER</t>
  </si>
  <si>
    <t>6000</t>
  </si>
  <si>
    <t>6010</t>
  </si>
  <si>
    <t>K-12 EDUCATION</t>
  </si>
  <si>
    <t>6020</t>
  </si>
  <si>
    <t>HIGHER EDUCATION</t>
  </si>
  <si>
    <t>6050</t>
  </si>
  <si>
    <t>DEPARTMENT OF EDUCATION</t>
  </si>
  <si>
    <t>08/19/1986</t>
  </si>
  <si>
    <t>6100</t>
  </si>
  <si>
    <t>6110</t>
  </si>
  <si>
    <t>DEPT. OF EDUCATION HD QTRS</t>
  </si>
  <si>
    <t>6120</t>
  </si>
  <si>
    <t>STATE LIBRARY</t>
  </si>
  <si>
    <t>6125</t>
  </si>
  <si>
    <t>ED-AUDIT-APPLS</t>
  </si>
  <si>
    <t>08/15/2003</t>
  </si>
  <si>
    <t>6190</t>
  </si>
  <si>
    <t>SPECIAL SCHOOLS</t>
  </si>
  <si>
    <t>6200</t>
  </si>
  <si>
    <t>CALIF SCHOOL FOR THE BLIND</t>
  </si>
  <si>
    <t>6210</t>
  </si>
  <si>
    <t>DIAGN SCH-NEUR HND CHIL-NO CAL</t>
  </si>
  <si>
    <t>6220</t>
  </si>
  <si>
    <t>DIAGN SCH NEUR HND CHIL CT CA</t>
  </si>
  <si>
    <t>6230</t>
  </si>
  <si>
    <t>DIAGN SCH-NEUR HND CHIL-SO CAL</t>
  </si>
  <si>
    <t>6240</t>
  </si>
  <si>
    <t>SCHOOL FOR THE DEAF, FREMONT</t>
  </si>
  <si>
    <t>6250</t>
  </si>
  <si>
    <t>SCHOOL FOR THE DEAF,RIVERSIDE</t>
  </si>
  <si>
    <t>6255</t>
  </si>
  <si>
    <t>CALIF STATE SUMMER SCHOOL FOR</t>
  </si>
  <si>
    <t>6260</t>
  </si>
  <si>
    <t>DIAGNOSTIC CENTERS</t>
  </si>
  <si>
    <t>08/03/1998</t>
  </si>
  <si>
    <t>6300</t>
  </si>
  <si>
    <t>CONTRIB TO ST TEARCHR RET FUND</t>
  </si>
  <si>
    <t>6320</t>
  </si>
  <si>
    <t>CA ST COUNCIL ON VOCATNL EDUC</t>
  </si>
  <si>
    <t>6330</t>
  </si>
  <si>
    <t>CA CAREER RESOURCE NETWORK</t>
  </si>
  <si>
    <t>6350</t>
  </si>
  <si>
    <t>SCHOOL FACILITIES AID PROGRAM</t>
  </si>
  <si>
    <t>6360</t>
  </si>
  <si>
    <t>COMM TEACHER CREDENTIALING</t>
  </si>
  <si>
    <t>6380</t>
  </si>
  <si>
    <t>DEBT SERV ON PUB SCHL BLDG</t>
  </si>
  <si>
    <t>6420</t>
  </si>
  <si>
    <t>CA POSTSECONDARY EDUC COMM</t>
  </si>
  <si>
    <t>6425</t>
  </si>
  <si>
    <t>COMM REVIEW MASTR PLAN-HIGH ED</t>
  </si>
  <si>
    <t>6440</t>
  </si>
  <si>
    <t>UNIVERSITY OF CALIFORNIA</t>
  </si>
  <si>
    <t>6445</t>
  </si>
  <si>
    <t>CA INSTITUTE REGENERATIVE MED</t>
  </si>
  <si>
    <t>10/28/2005</t>
  </si>
  <si>
    <t>6600</t>
  </si>
  <si>
    <t>HASTINGS COLLEGE OF LAW</t>
  </si>
  <si>
    <t>6610</t>
  </si>
  <si>
    <t>TOTAL CALIF STATE UNIVERSITIES</t>
  </si>
  <si>
    <t>6620</t>
  </si>
  <si>
    <t>CSU STATE WIDE PROGRAMS</t>
  </si>
  <si>
    <t>6630</t>
  </si>
  <si>
    <t>CSU SYSTEM WIDE PROGRAMS</t>
  </si>
  <si>
    <t>6640</t>
  </si>
  <si>
    <t>CSU CAMPUSES</t>
  </si>
  <si>
    <t>6645</t>
  </si>
  <si>
    <t>CSU HLTH BENEFITS RETIRED ANNU</t>
  </si>
  <si>
    <t>6650</t>
  </si>
  <si>
    <t>CAL ST COLLEGE BAKERSFIELD</t>
  </si>
  <si>
    <t>6660</t>
  </si>
  <si>
    <t>CAL ST COLL SAN BERNARDINO</t>
  </si>
  <si>
    <t>6670</t>
  </si>
  <si>
    <t>CAL ST COLL STANISLAUS</t>
  </si>
  <si>
    <t>6680</t>
  </si>
  <si>
    <t>CAL ST UNIV CHICO</t>
  </si>
  <si>
    <t>6690</t>
  </si>
  <si>
    <t>CAL ST UNIV DOMINGUEZ HILLS</t>
  </si>
  <si>
    <t>6700</t>
  </si>
  <si>
    <t>CAL ST UNIV FRESNO</t>
  </si>
  <si>
    <t>6710</t>
  </si>
  <si>
    <t>CAL ST UNIV FULLERTON</t>
  </si>
  <si>
    <t>6720</t>
  </si>
  <si>
    <t>CAL ST UNIV EAST BAY</t>
  </si>
  <si>
    <t>6730</t>
  </si>
  <si>
    <t>HUMBOLDT STATE UNIVERSITY</t>
  </si>
  <si>
    <t>6740</t>
  </si>
  <si>
    <t>CAL ST UNIV LONG BEACH</t>
  </si>
  <si>
    <t>6750</t>
  </si>
  <si>
    <t>CAL ST UNIV LOS ANGELES</t>
  </si>
  <si>
    <t>6752</t>
  </si>
  <si>
    <t>CAL ST UNIV MARITIME ACADEMY</t>
  </si>
  <si>
    <t>6756</t>
  </si>
  <si>
    <t>CAL ST UNIV MONTEREY BAY</t>
  </si>
  <si>
    <t>6760</t>
  </si>
  <si>
    <t>CAL ST UNIV NORTHRIDGE</t>
  </si>
  <si>
    <t>6770</t>
  </si>
  <si>
    <t>CAL ST POLY UNIV POMONA</t>
  </si>
  <si>
    <t>6780</t>
  </si>
  <si>
    <t>CAL ST UNIV SACRAMENTO</t>
  </si>
  <si>
    <t>6790</t>
  </si>
  <si>
    <t>SAN DIEGO STATE UNIVERSITY</t>
  </si>
  <si>
    <t>6800</t>
  </si>
  <si>
    <t>SAN FRANCISCO STATE UNIVERSITY</t>
  </si>
  <si>
    <t>6810</t>
  </si>
  <si>
    <t>SAN JOSE STATE UNIVERSITY</t>
  </si>
  <si>
    <t>6820</t>
  </si>
  <si>
    <t>CAL POLY ST UNIVERSITY SLO</t>
  </si>
  <si>
    <t>6830</t>
  </si>
  <si>
    <t>SONOMA STATE UNIVERSITY</t>
  </si>
  <si>
    <t>6840</t>
  </si>
  <si>
    <t>CA STATE UNIV., SAN MARCOS</t>
  </si>
  <si>
    <t>6850</t>
  </si>
  <si>
    <t>CAL ST UNIV CHANNEL ISLANDS</t>
  </si>
  <si>
    <t>6860</t>
  </si>
  <si>
    <t>CALIFORNIA MARITIME ACADEMY</t>
  </si>
  <si>
    <t>6870</t>
  </si>
  <si>
    <t>BD OF GOVS-COMMUNITY COLLEGES</t>
  </si>
  <si>
    <t>6880</t>
  </si>
  <si>
    <t>COUNC.FOR PR.POSTSECOND.&amp;VO.ED</t>
  </si>
  <si>
    <t>6910</t>
  </si>
  <si>
    <t>AWARDS FOR INNOVATION HIGHR ED</t>
  </si>
  <si>
    <t>6980</t>
  </si>
  <si>
    <t>CA STUDENT AID COMMISSION</t>
  </si>
  <si>
    <t>7000</t>
  </si>
  <si>
    <t>LABOR AND WORKFORCE DEVELOPM</t>
  </si>
  <si>
    <t>7020</t>
  </si>
  <si>
    <t>LABOR &amp; WORKFORCE DVLPMNT, SEC</t>
  </si>
  <si>
    <t>7100</t>
  </si>
  <si>
    <t>EMPLOYMENT-DEVELOPMENT-DEPT</t>
  </si>
  <si>
    <t>7120</t>
  </si>
  <si>
    <t>CA WORKFORCE INVESTMENT BOARD</t>
  </si>
  <si>
    <t>7300</t>
  </si>
  <si>
    <t>AGRICULTURL-LABOR-RELATION-BD</t>
  </si>
  <si>
    <t>7320</t>
  </si>
  <si>
    <t>PUB EMPLOYMENT RELATIONS</t>
  </si>
  <si>
    <t>7350</t>
  </si>
  <si>
    <t>DEPT-OF-INDUSTRIAL-RELATIONS</t>
  </si>
  <si>
    <t>7501</t>
  </si>
  <si>
    <t>DEPT OF HUMAN RESOURCES</t>
  </si>
  <si>
    <t>7502</t>
  </si>
  <si>
    <t>DEPARTMENT OF TECHNOLOGY</t>
  </si>
  <si>
    <t>7503</t>
  </si>
  <si>
    <t>7600</t>
  </si>
  <si>
    <t>DEPT OF TAX &amp; FEE ADMINISTRATN</t>
  </si>
  <si>
    <t>7730</t>
  </si>
  <si>
    <t>FRANCHISE TAX BOARD</t>
  </si>
  <si>
    <t>7760</t>
  </si>
  <si>
    <t>DEPARTMENT OF GENERAL SERVICES</t>
  </si>
  <si>
    <t>7870</t>
  </si>
  <si>
    <t>CA VICTIM COMP/GOVT CLMS BD</t>
  </si>
  <si>
    <t>7900</t>
  </si>
  <si>
    <t>PUBLIC EMPLOYEES RETIREMENT SY</t>
  </si>
  <si>
    <t>7910</t>
  </si>
  <si>
    <t>OFFICE OF ADMINISTRATIVE LAW</t>
  </si>
  <si>
    <t>7920</t>
  </si>
  <si>
    <t>TEACHERS RETIREMENT SYSTEM</t>
  </si>
  <si>
    <t>8000</t>
  </si>
  <si>
    <t>OTHER GOVERNMENTAL UNITS</t>
  </si>
  <si>
    <t>8010</t>
  </si>
  <si>
    <t>CIVIL/CRIMINAL JUSTICE</t>
  </si>
  <si>
    <t>8100</t>
  </si>
  <si>
    <t>OFFICE OF CRIMINAL JUST PLAN</t>
  </si>
  <si>
    <t>8103</t>
  </si>
  <si>
    <t>BD OF VICTIM'S ASSISTANCE</t>
  </si>
  <si>
    <t>8105</t>
  </si>
  <si>
    <t>COMM FOR REVISION OF JUVENILE</t>
  </si>
  <si>
    <t>09/14/2006</t>
  </si>
  <si>
    <t>8120</t>
  </si>
  <si>
    <t>COMM ON PEACE OFF STD &amp; TRNG</t>
  </si>
  <si>
    <t>8140</t>
  </si>
  <si>
    <t>OFFICE OF STATE PUBLIC DEF</t>
  </si>
  <si>
    <t>8160</t>
  </si>
  <si>
    <t>ASST TO CO FOR DEF OF INDIGENT</t>
  </si>
  <si>
    <t>8170</t>
  </si>
  <si>
    <t>SUBV FOR GRDSHP/CONSHP PROCEED</t>
  </si>
  <si>
    <t>8180</t>
  </si>
  <si>
    <t>PAY TO CO FOR COSTS OF HOM TRI</t>
  </si>
  <si>
    <t>8190</t>
  </si>
  <si>
    <t>ADMIN AND PAY OF TORT LIAB CLM</t>
  </si>
  <si>
    <t>8200</t>
  </si>
  <si>
    <t>CA COMM FOR ECONOMIC DEV</t>
  </si>
  <si>
    <t>8225</t>
  </si>
  <si>
    <t>CAL ENTERTAINMENT COMMISSION</t>
  </si>
  <si>
    <t>8255</t>
  </si>
  <si>
    <t>CAL BICENTENNIAL COMMISSION</t>
  </si>
  <si>
    <t>8260</t>
  </si>
  <si>
    <t>ARTS COUNCIL</t>
  </si>
  <si>
    <t>8280</t>
  </si>
  <si>
    <t>8290</t>
  </si>
  <si>
    <t>CALIF PUBLIC BROADCASTING COMM</t>
  </si>
  <si>
    <t>8300</t>
  </si>
  <si>
    <t>AGRICULTURAL LABOR RELATNS BD</t>
  </si>
  <si>
    <t>8350</t>
  </si>
  <si>
    <t>DEPT OF INDUSTRIAL RELATIONS</t>
  </si>
  <si>
    <t>8360</t>
  </si>
  <si>
    <t>INDUSTRIAL RELUNPAID WAGE FD</t>
  </si>
  <si>
    <t>8370</t>
  </si>
  <si>
    <t>UNINSURED EMPLOYERS FD</t>
  </si>
  <si>
    <t>8385</t>
  </si>
  <si>
    <t>CA CITIZEN COMPENSATION COMM</t>
  </si>
  <si>
    <t>8420</t>
  </si>
  <si>
    <t>WORKERS COMPENSATION BENEFITS</t>
  </si>
  <si>
    <t>8430</t>
  </si>
  <si>
    <t>COMPENSATION INSURANCE FUND</t>
  </si>
  <si>
    <t>8450</t>
  </si>
  <si>
    <t>SUBSEQUENT INJURIES</t>
  </si>
  <si>
    <t>8460</t>
  </si>
  <si>
    <t>DISASTER SERVICE WORKERS</t>
  </si>
  <si>
    <t>8510</t>
  </si>
  <si>
    <t>BOARD OF OSTEOPATHIC EXAMINERS</t>
  </si>
  <si>
    <t>8530</t>
  </si>
  <si>
    <t>8540</t>
  </si>
  <si>
    <t>CAL AUCTIONEER COMMISSION</t>
  </si>
  <si>
    <t>8560</t>
  </si>
  <si>
    <t>CALIF EXPOSITION AND FAIRS</t>
  </si>
  <si>
    <t>8570</t>
  </si>
  <si>
    <t>DEPT OF FOOD AND AGRICULTURE</t>
  </si>
  <si>
    <t>8590</t>
  </si>
  <si>
    <t>FINANCIAL ASSIST TO LOCAL FAIR</t>
  </si>
  <si>
    <t>8600</t>
  </si>
  <si>
    <t>COUNTY FAIRS</t>
  </si>
  <si>
    <t>8610</t>
  </si>
  <si>
    <t>DISTRICT AGRICULTURAL ASSNS</t>
  </si>
  <si>
    <t>8620</t>
  </si>
  <si>
    <t>FAIR POLITICAL PRACTICES COMM</t>
  </si>
  <si>
    <t>8640</t>
  </si>
  <si>
    <t>POLITICAL REFORM ACT OF 1974</t>
  </si>
  <si>
    <t>8655</t>
  </si>
  <si>
    <t>INDEP.CITIZENS REDIST.COMM.</t>
  </si>
  <si>
    <t>04/26/1991</t>
  </si>
  <si>
    <t>8660</t>
  </si>
  <si>
    <t>PUBLIC UTILITIES COMMISSION</t>
  </si>
  <si>
    <t>8665</t>
  </si>
  <si>
    <t>CONSUMER POWER &amp; CONSERVN</t>
  </si>
  <si>
    <t>10/25/2002</t>
  </si>
  <si>
    <t>8680</t>
  </si>
  <si>
    <t>STATE BAR OF CALIFORNIA</t>
  </si>
  <si>
    <t>8690</t>
  </si>
  <si>
    <t>SEISMIC COMMISSION</t>
  </si>
  <si>
    <t>8700</t>
  </si>
  <si>
    <t>BOARD OF CONTROL</t>
  </si>
  <si>
    <t>8720</t>
  </si>
  <si>
    <t>INDEMNIFICATN OF PVT CITIZENS</t>
  </si>
  <si>
    <t>8730</t>
  </si>
  <si>
    <t>COMMISSION ON STATE FINANCE</t>
  </si>
  <si>
    <t>8740</t>
  </si>
  <si>
    <t>CALIF INFORMATION SYS IMPL COM</t>
  </si>
  <si>
    <t>8750</t>
  </si>
  <si>
    <t>COMMISSION ON LOCAL GOVERANCE</t>
  </si>
  <si>
    <t>08/07/1998</t>
  </si>
  <si>
    <t>8760</t>
  </si>
  <si>
    <t>COMMISSION OF THE CALIFORNIAS</t>
  </si>
  <si>
    <t>8770</t>
  </si>
  <si>
    <t>ELECTRICITY OVERSIGH BOARD</t>
  </si>
  <si>
    <t>8780</t>
  </si>
  <si>
    <t>COMM ON CAL GOVT ORG &amp; ECONOMY</t>
  </si>
  <si>
    <t>8790</t>
  </si>
  <si>
    <t>DISABILITY ACCESS COMMISSION</t>
  </si>
  <si>
    <t>8800</t>
  </si>
  <si>
    <t>MEMBERSHIP/COUNCIL/STATE GOVT</t>
  </si>
  <si>
    <t>8810</t>
  </si>
  <si>
    <t>RETAIL CREDIT ADVISORY COMM</t>
  </si>
  <si>
    <t>8820</t>
  </si>
  <si>
    <t>COMMISSION ON STATUS OF WOMEN</t>
  </si>
  <si>
    <t>8825</t>
  </si>
  <si>
    <t>ASIAN/PACIFIC ISLANDER AMER AF</t>
  </si>
  <si>
    <t>8830</t>
  </si>
  <si>
    <t>CAL LAW REVISION COMMISSION</t>
  </si>
  <si>
    <t>8850</t>
  </si>
  <si>
    <t>PUBLIC WORKS BOARD</t>
  </si>
  <si>
    <t>8855</t>
  </si>
  <si>
    <t>BUREAU OF STATE AUDITS</t>
  </si>
  <si>
    <t>8860</t>
  </si>
  <si>
    <t>DEPT OF FINANCE</t>
  </si>
  <si>
    <t>8870</t>
  </si>
  <si>
    <t>DEPT OF FINANCE - OPERATIONS</t>
  </si>
  <si>
    <t>8880</t>
  </si>
  <si>
    <t>FINANCIAL INFO SYSTEM FOR CA</t>
  </si>
  <si>
    <t>8882</t>
  </si>
  <si>
    <t>CALIF CONSTITUTION REVISION CO</t>
  </si>
  <si>
    <t>12/28/1994</t>
  </si>
  <si>
    <t>8885</t>
  </si>
  <si>
    <t>COMM ON STATE MANDATES</t>
  </si>
  <si>
    <t>8915</t>
  </si>
  <si>
    <t>8940</t>
  </si>
  <si>
    <t>MILITARY DEPARTMENT</t>
  </si>
  <si>
    <t>8950</t>
  </si>
  <si>
    <t>DEPT OF VETERANS AFFAIRS</t>
  </si>
  <si>
    <t>8955</t>
  </si>
  <si>
    <t>8960</t>
  </si>
  <si>
    <t>VETS HOME - YOUNTVILLE</t>
  </si>
  <si>
    <t>8965</t>
  </si>
  <si>
    <t>VETS HOME - BARSTOW</t>
  </si>
  <si>
    <t>8966</t>
  </si>
  <si>
    <t>VETERAN'S HOME OF CA-CHULA VIS</t>
  </si>
  <si>
    <t>8967</t>
  </si>
  <si>
    <t>VETERANS HOME OF CA-GLAVC</t>
  </si>
  <si>
    <t>8970</t>
  </si>
  <si>
    <t>VIETNAM VETS MEMORIAL COMM</t>
  </si>
  <si>
    <t>8975</t>
  </si>
  <si>
    <t>VETERANS MEMORIAL COMMISSION</t>
  </si>
  <si>
    <t>9010</t>
  </si>
  <si>
    <t>TAX RELIEF</t>
  </si>
  <si>
    <t>9020</t>
  </si>
  <si>
    <t>REVENUE DISTRIBUTION</t>
  </si>
  <si>
    <t>DEBT SERVICE</t>
  </si>
  <si>
    <t>9035</t>
  </si>
  <si>
    <t>STATEWIDE DISTRIBUTED COSTS</t>
  </si>
  <si>
    <t>06/13/1988</t>
  </si>
  <si>
    <t>9040</t>
  </si>
  <si>
    <t>UNCLASSIFIED</t>
  </si>
  <si>
    <t>9050</t>
  </si>
  <si>
    <t>UNALLOCATED</t>
  </si>
  <si>
    <t>9060</t>
  </si>
  <si>
    <t>SAVINGS</t>
  </si>
  <si>
    <t>9100</t>
  </si>
  <si>
    <t>GENERAL TAX RELIEF</t>
  </si>
  <si>
    <t>01/22/2010</t>
  </si>
  <si>
    <t>9110</t>
  </si>
  <si>
    <t>SENIOR CITIZENS PROP TAX ASSIS</t>
  </si>
  <si>
    <t>9120</t>
  </si>
  <si>
    <t>SENIOR CITIZENS PROP TAX DEFER</t>
  </si>
  <si>
    <t>9130</t>
  </si>
  <si>
    <t>SENIOR CITIZENS RENT TAX ASSIS</t>
  </si>
  <si>
    <t>9140</t>
  </si>
  <si>
    <t>PERSONAL PROPERTY TAX RELIEF</t>
  </si>
  <si>
    <t>9150</t>
  </si>
  <si>
    <t>HOMEOWNERS PROP TAX RELIEF</t>
  </si>
  <si>
    <t>9160</t>
  </si>
  <si>
    <t>SUBVENTIONS FOR OPEN SPACE</t>
  </si>
  <si>
    <t>9170</t>
  </si>
  <si>
    <t>PAY LOC GOV SA/PR TAX REV LOSS</t>
  </si>
  <si>
    <t>9180</t>
  </si>
  <si>
    <t>RENTERS TAX RELIEF</t>
  </si>
  <si>
    <t>9190</t>
  </si>
  <si>
    <t>SUBSTANDARD HOUSING</t>
  </si>
  <si>
    <t>9200</t>
  </si>
  <si>
    <t>ALTERN ENERGY TAX CR REFUND</t>
  </si>
  <si>
    <t>9210</t>
  </si>
  <si>
    <t>PROP 13 FISCAL RELIEF LOC GOVT</t>
  </si>
  <si>
    <t>9285</t>
  </si>
  <si>
    <t>TRIAL COURT SECURITY</t>
  </si>
  <si>
    <t>08/12/2015</t>
  </si>
  <si>
    <t>9286</t>
  </si>
  <si>
    <t>TRIAL COURT SECURITY-JUDGESHIP</t>
  </si>
  <si>
    <t>9300</t>
  </si>
  <si>
    <t>PAYMENT TO COUNTIES-HOMICIDE</t>
  </si>
  <si>
    <t>9350</t>
  </si>
  <si>
    <t>SHARED REVENUES</t>
  </si>
  <si>
    <t>9380</t>
  </si>
  <si>
    <t>APPORT OF OFF-HIGHWAY LIC FEES</t>
  </si>
  <si>
    <t>03/05/2009</t>
  </si>
  <si>
    <t>9390</t>
  </si>
  <si>
    <t>APPT FED RCPT FLOOD CTL LANDS</t>
  </si>
  <si>
    <t>9400</t>
  </si>
  <si>
    <t>APPT FED RECPT FR FOREST RESV</t>
  </si>
  <si>
    <t>9410</t>
  </si>
  <si>
    <t>APPT OF FED RCPT GRAZING LAND</t>
  </si>
  <si>
    <t>9420</t>
  </si>
  <si>
    <t>APPT FED POTASH LEASE RENTALS</t>
  </si>
  <si>
    <t>9430</t>
  </si>
  <si>
    <t>APPT OF MTR VEH LICENSE FEES</t>
  </si>
  <si>
    <t>9440</t>
  </si>
  <si>
    <t>APPT OF CIGARETTE TAX</t>
  </si>
  <si>
    <t>9460</t>
  </si>
  <si>
    <t>APPT OF TIDELAND REVENUES</t>
  </si>
  <si>
    <t>9480</t>
  </si>
  <si>
    <t>APPT FOR COUNTY ROADS</t>
  </si>
  <si>
    <t>9490</t>
  </si>
  <si>
    <t>APPORT FOR CITY STREETS</t>
  </si>
  <si>
    <t>9500</t>
  </si>
  <si>
    <t>APPT COUNTY ROADS/CITY STREETS</t>
  </si>
  <si>
    <t>9505</t>
  </si>
  <si>
    <t>APPT FOR STREETS AND HIGHWAY</t>
  </si>
  <si>
    <t>9515</t>
  </si>
  <si>
    <t>APPT LOCAL AGENCY REIMB</t>
  </si>
  <si>
    <t>9520</t>
  </si>
  <si>
    <t>APPT OF GEOTHERMAL RESOURCES</t>
  </si>
  <si>
    <t>9535</t>
  </si>
  <si>
    <t>APPORTIONMENT OF LOCAL</t>
  </si>
  <si>
    <t>9540</t>
  </si>
  <si>
    <t>FEDERAL REVENUE SHARING</t>
  </si>
  <si>
    <t>9590</t>
  </si>
  <si>
    <t>PAYMENT OF PMIA INTEREST</t>
  </si>
  <si>
    <t>DEBT SERVICE INT &amp; FISCAL CHGS</t>
  </si>
  <si>
    <t>11/06/1993</t>
  </si>
  <si>
    <t>GO BOND &amp; COMM PAP DEBT SVC</t>
  </si>
  <si>
    <t>0847</t>
  </si>
  <si>
    <t>9610</t>
  </si>
  <si>
    <t>LEASE-REV NOTES &amp; BONDS</t>
  </si>
  <si>
    <t>9612</t>
  </si>
  <si>
    <t>ENHN TOBAC ASSET-BACKED BND</t>
  </si>
  <si>
    <t>WHEN TOBACCO REVENUE IS SHORT</t>
  </si>
  <si>
    <t>9613</t>
  </si>
  <si>
    <t>UNENHANCED TOBACCO BD PROCEEDS</t>
  </si>
  <si>
    <t>02/26/2008</t>
  </si>
  <si>
    <t>9618</t>
  </si>
  <si>
    <t>ECONOMIC RECOVERY FINANCE COMM</t>
  </si>
  <si>
    <t>9620</t>
  </si>
  <si>
    <t>CASH MGMT &amp; BUDGETARY LOANS</t>
  </si>
  <si>
    <t>9625</t>
  </si>
  <si>
    <t>INT PYMTS TO FEDERAL GOVT</t>
  </si>
  <si>
    <t>0846</t>
  </si>
  <si>
    <t>9632</t>
  </si>
  <si>
    <t>9634</t>
  </si>
  <si>
    <t>9636</t>
  </si>
  <si>
    <t>MISCELLANEOUS ADJUSTMENTS</t>
  </si>
  <si>
    <t>9650</t>
  </si>
  <si>
    <t>HEALTH BENEFITS FOR ANNUITANTS</t>
  </si>
  <si>
    <t>9651</t>
  </si>
  <si>
    <t>PREFUND HEALTH &amp; DENTAL BEN</t>
  </si>
  <si>
    <t>9658</t>
  </si>
  <si>
    <t>BUDGET STABILIZATION ACCOUNT</t>
  </si>
  <si>
    <t>9670</t>
  </si>
  <si>
    <t>LEGISLATIVE CLAIMS</t>
  </si>
  <si>
    <t>9671</t>
  </si>
  <si>
    <t>EQUITY CLAIMS OF BD OF CONTROL</t>
  </si>
  <si>
    <t>03/30/1994</t>
  </si>
  <si>
    <t>9672</t>
  </si>
  <si>
    <t>SETTLEMENTS &amp; JUDGEMENTS DOJ</t>
  </si>
  <si>
    <t>9673</t>
  </si>
  <si>
    <t>S.F.-OAKLAND BAY BR.&amp;I-880</t>
  </si>
  <si>
    <t>9675</t>
  </si>
  <si>
    <t>CONSTRUCTN REPAIR-LOCAL ST&amp;RD</t>
  </si>
  <si>
    <t>9680</t>
  </si>
  <si>
    <t>STATE MANDATED LOCAL PROGRAMS</t>
  </si>
  <si>
    <t>9690</t>
  </si>
  <si>
    <t>REFUNDS OF TAX, LIC, OTHER FEE</t>
  </si>
  <si>
    <t>9695</t>
  </si>
  <si>
    <t>UNIVERSAL TELEPHONE SERVICE</t>
  </si>
  <si>
    <t>06/23/1987</t>
  </si>
  <si>
    <t>01/01/1989</t>
  </si>
  <si>
    <t>9720</t>
  </si>
  <si>
    <t>WORKING CAPITAL ADVANCES</t>
  </si>
  <si>
    <t>9730</t>
  </si>
  <si>
    <t>ST CLEAN WTR GRANTS REVLVG FD</t>
  </si>
  <si>
    <t>9740</t>
  </si>
  <si>
    <t>COOP PERSONNEL SERV REVLVNG FD</t>
  </si>
  <si>
    <t>9750</t>
  </si>
  <si>
    <t>COUNTY FORMATION REVOLVING FD</t>
  </si>
  <si>
    <t>9790</t>
  </si>
  <si>
    <t>AUGM MED FRUIT FLY ERAD PROG</t>
  </si>
  <si>
    <t>9800</t>
  </si>
  <si>
    <t>AUGMENTATION/EMP COMPENSATION</t>
  </si>
  <si>
    <t>9801</t>
  </si>
  <si>
    <t>REDUCTION FOR EMPLOYEE COMP</t>
  </si>
  <si>
    <t>9802</t>
  </si>
  <si>
    <t>JUNE TO JULY PAYROLL DEFERRAL</t>
  </si>
  <si>
    <t>0802</t>
  </si>
  <si>
    <t>DEFERRED PAYROLL ADJUST</t>
  </si>
  <si>
    <t>9810</t>
  </si>
  <si>
    <t>UNALLOCATED ATTORNEY FEES</t>
  </si>
  <si>
    <t>9818</t>
  </si>
  <si>
    <t>FEDERAL LEVY OF STATE FUNDS</t>
  </si>
  <si>
    <t>12/16/1988</t>
  </si>
  <si>
    <t>9820</t>
  </si>
  <si>
    <t>AUGMENTATION PRICE INCREASES</t>
  </si>
  <si>
    <t>9840</t>
  </si>
  <si>
    <t>RESV FOR CONTINGENCIES/EMERG</t>
  </si>
  <si>
    <t>9850</t>
  </si>
  <si>
    <t>LOANS-CONTINGENCY/EMERGENCY</t>
  </si>
  <si>
    <t>9855</t>
  </si>
  <si>
    <t>LEGISLATIVE INITIATIVES</t>
  </si>
  <si>
    <t>04/06/1984</t>
  </si>
  <si>
    <t>9860</t>
  </si>
  <si>
    <t>UNALLOCATED CAPITAL OUTLAY</t>
  </si>
  <si>
    <t>9865</t>
  </si>
  <si>
    <t>PAYMT OF ARCH ENGINEERNG COST</t>
  </si>
  <si>
    <t>9875</t>
  </si>
  <si>
    <t>GEN FND DEFICIT RECOVERY PMTS</t>
  </si>
  <si>
    <t>11/02/2004</t>
  </si>
  <si>
    <t>9880</t>
  </si>
  <si>
    <t>AUGM OFFICE OF ADMIN LAW SERV</t>
  </si>
  <si>
    <t>9885</t>
  </si>
  <si>
    <t>RESERVE FOR ENCUMBRANCE</t>
  </si>
  <si>
    <t>01/23/1991</t>
  </si>
  <si>
    <t>9889</t>
  </si>
  <si>
    <t>PUBLIC SCHOOL SYSTEM STABILIZA</t>
  </si>
  <si>
    <t>PUBLIC SCHOOL SYSTEM</t>
  </si>
  <si>
    <t>STABILIZATION ACCOUNT</t>
  </si>
  <si>
    <t>04/01/2020</t>
  </si>
  <si>
    <t>9890</t>
  </si>
  <si>
    <t>RES FOR ECONOMIC UNCERTAINTIES</t>
  </si>
  <si>
    <t>9891</t>
  </si>
  <si>
    <t>DEPT OF HEALTH HUMAN SERVICES</t>
  </si>
  <si>
    <t>9892</t>
  </si>
  <si>
    <t>SUPPLEMENTAL PENSION PAYMENTS</t>
  </si>
  <si>
    <t>0843</t>
  </si>
  <si>
    <t>INT. ON INTERFUND LOANS</t>
  </si>
  <si>
    <t>11/22/2019</t>
  </si>
  <si>
    <t>9895</t>
  </si>
  <si>
    <t>PETROLEUM VIOLATION ESCROW PRO</t>
  </si>
  <si>
    <t>9896</t>
  </si>
  <si>
    <t>OUTER CONT SHELF LAND ACT</t>
  </si>
  <si>
    <t>9898</t>
  </si>
  <si>
    <t>PERS GENERAL FUND PAYMENT</t>
  </si>
  <si>
    <t>11/04/1998</t>
  </si>
  <si>
    <t>9900</t>
  </si>
  <si>
    <t>GEN FD CREDITS FROM SPEC FUNDS</t>
  </si>
  <si>
    <t>9901</t>
  </si>
  <si>
    <t>STATEWIDE GEN ADM EXP (PR)</t>
  </si>
  <si>
    <t>9909</t>
  </si>
  <si>
    <t>HLTH INS PORTABLTY ACCTABLTY</t>
  </si>
  <si>
    <t>9910</t>
  </si>
  <si>
    <t>GEN FD CREDITS FROM FED FUNDS</t>
  </si>
  <si>
    <t>9920</t>
  </si>
  <si>
    <t>MANDATED REDUCTIONS</t>
  </si>
  <si>
    <t>9930</t>
  </si>
  <si>
    <t>PERS RATE REDUCTION-SEC. 3.60</t>
  </si>
  <si>
    <t>9935</t>
  </si>
  <si>
    <t>VARIOUS RETIREMENT SAV PROPSL</t>
  </si>
  <si>
    <t>9936</t>
  </si>
  <si>
    <t>PERS-SURPLUS ASSET SAVINGS</t>
  </si>
  <si>
    <t>9942</t>
  </si>
  <si>
    <t>EST. BOND FUND APPROP ADJ.</t>
  </si>
  <si>
    <t>10/17/1988</t>
  </si>
  <si>
    <t>9990</t>
  </si>
  <si>
    <t>MISCELLANEOUS</t>
  </si>
  <si>
    <t>9998</t>
  </si>
  <si>
    <t>CONTROL SEC FOR BUDGET</t>
  </si>
  <si>
    <t>9999</t>
  </si>
  <si>
    <t>CONTROLLER'S USE-MEMO ENTRIES</t>
  </si>
  <si>
    <t>09/13/2002</t>
  </si>
  <si>
    <t>General government</t>
  </si>
  <si>
    <t>Education</t>
  </si>
  <si>
    <t>Health and human services</t>
  </si>
  <si>
    <t>Resources</t>
  </si>
  <si>
    <t>Transportation</t>
  </si>
  <si>
    <t>Proprietary fund</t>
  </si>
  <si>
    <t>Unidentified</t>
  </si>
  <si>
    <t>Please select fund type above.</t>
  </si>
  <si>
    <t>Cr: Acct 0808 - GENERAL GOV. (GAAP ADJ)</t>
  </si>
  <si>
    <t>Cr: Acct 0810 - EDUCATION EXP (GAAP ADJ)</t>
  </si>
  <si>
    <t>Cr: Acct 0815 - HLTH&amp;HUM SV SV.LAB(GAAP ADJ)</t>
  </si>
  <si>
    <t>Cr: Acct 0820 - NAT RES &amp; ENVIRON (GAAP ADJ)</t>
  </si>
  <si>
    <t>Cr: Acct 0825 - BUS, CONSUMER SERV, HOUSING</t>
  </si>
  <si>
    <t>Cr: Acct 0830 - TRANSPORTATION (GAAP ADJ)</t>
  </si>
  <si>
    <t>Cr: Acct 0835 - CORRECTIONS AND REHABILITATION</t>
  </si>
  <si>
    <t>Cr: Acct 0870 - SERVICES &amp; CHARGES (MG ADJ)</t>
  </si>
  <si>
    <t>End of Lease Term (display the total asset amount if lease expired)</t>
  </si>
  <si>
    <t>Establish Beginning Balances (existing leases only)</t>
  </si>
  <si>
    <t>Record New Leases (new leases only)</t>
  </si>
  <si>
    <t>Record Annual Activity (all leases)</t>
  </si>
  <si>
    <t>Remove Lease Asset at the End of the Lease Term (only at the end of the lease term)</t>
  </si>
  <si>
    <t>Record entry to write off the lease asset and accumulated amortization at the end of the lease term.</t>
  </si>
  <si>
    <t>Cr: Acct 0691 - RIGHT-TO-USE LEASE LIABILITY</t>
  </si>
  <si>
    <t>Dr: Acct 0875 - DEPRECIATION/AMORTIZATION</t>
  </si>
  <si>
    <t>Dr: Acct 0691 - RIGHT-TO-USE LEASE LIABILITY</t>
  </si>
  <si>
    <t>Cr: Acct 0649 -  RIGHT-TO-USE LEASE LIABILITY (CURRENT PROTION LT)</t>
  </si>
  <si>
    <t>Record right-to-use leased asset.</t>
  </si>
  <si>
    <t>Record amortization of the leased asset for the year.</t>
  </si>
  <si>
    <t>Reclassify rents and leases exp. to lease principal and interest exp.</t>
  </si>
  <si>
    <t>Reduce lease liability for total current year principal payments.</t>
  </si>
  <si>
    <t>Amortization months</t>
  </si>
  <si>
    <t>First month of payment following amendment</t>
  </si>
  <si>
    <t>Amended Obligation Net Change</t>
  </si>
  <si>
    <t>Adjusted Balance of Lease Asset</t>
  </si>
  <si>
    <t>Is this an early termination?</t>
  </si>
  <si>
    <t>Fiscal Years
(To calculate Principal/Interest &amp; Amortization in the output Tab.)</t>
  </si>
  <si>
    <t>CY Interest Total</t>
  </si>
  <si>
    <t>CY Principal Total</t>
  </si>
  <si>
    <t>Remeasured Lease Liability</t>
  </si>
  <si>
    <t>Amended Obligation Amount</t>
  </si>
  <si>
    <t>Obligation Balance before lease Modif.</t>
  </si>
  <si>
    <t>Lease liability balance before change</t>
  </si>
  <si>
    <t>Remeasured Lease Asset</t>
  </si>
  <si>
    <t>Total</t>
  </si>
  <si>
    <t>Asset CV before lease Modif.</t>
  </si>
  <si>
    <t>before change in assumptions</t>
  </si>
  <si>
    <t>Adjust by same amount as adjustment of lease liability</t>
  </si>
  <si>
    <t>Adjusted Balance of lease Asset</t>
  </si>
  <si>
    <t>Adjusted balance of lease Asset</t>
  </si>
  <si>
    <t>Accum. Amort. Before lease Modif.</t>
  </si>
  <si>
    <t>Cell D16</t>
  </si>
  <si>
    <t>Total Amended ROU Asset</t>
  </si>
  <si>
    <t>Establish Beginning Balance Entries:</t>
  </si>
  <si>
    <t>PY Ending Balances</t>
  </si>
  <si>
    <t>Ending Oblig. Bal.</t>
  </si>
  <si>
    <t>Ending Acc. Amort Bal.</t>
  </si>
  <si>
    <t>ROU Asset</t>
  </si>
  <si>
    <t>Convert to FY for 1st mo. of contract</t>
  </si>
  <si>
    <t>Calculate the term ended</t>
  </si>
  <si>
    <t xml:space="preserve">convert to FY for contract ended </t>
  </si>
  <si>
    <t>Asset Amount, when expired</t>
  </si>
  <si>
    <t xml:space="preserve">  CY Interest Total</t>
  </si>
  <si>
    <t xml:space="preserve">  CY Principal Total</t>
  </si>
  <si>
    <t>d</t>
  </si>
  <si>
    <t>e</t>
  </si>
  <si>
    <t>f</t>
  </si>
  <si>
    <t>Ref</t>
  </si>
  <si>
    <t>Accumulated Amortization before Contract Modifications</t>
  </si>
  <si>
    <t>Asset Carrying Value before Contract Modifications</t>
  </si>
  <si>
    <t>a</t>
  </si>
  <si>
    <t>b</t>
  </si>
  <si>
    <t>c</t>
  </si>
  <si>
    <t>-</t>
  </si>
  <si>
    <t>+</t>
  </si>
  <si>
    <t>ROU Asset/Liab Adj. due to modif.</t>
  </si>
  <si>
    <t xml:space="preserve"> Next FY based on the Reporting FY selected in the Output tab</t>
  </si>
  <si>
    <t>Cell D21</t>
  </si>
  <si>
    <t>Dr: Acct 0808 - GENERAL GOV. (GAAP ADJ)</t>
  </si>
  <si>
    <t>Dr: Acct 0810 - EDUCATION EXP (GAAP ADJ)</t>
  </si>
  <si>
    <t>Dr: Acct 0815 - HLTH&amp;HUM SV SV.LAB(GAAP ADJ)</t>
  </si>
  <si>
    <t>Dr: Acct 0820 - NAT RES &amp; ENVIRON (GAAP ADJ)</t>
  </si>
  <si>
    <t>Dr: Acct 0825 - BUS, CONSUMER SERV, HOUSING</t>
  </si>
  <si>
    <t>Dr: Acct 0830 - TRANSPORTATION (GAAP ADJ)</t>
  </si>
  <si>
    <t>Dr: Acct 0835 - CORRECTIONS AND REHABILITATION</t>
  </si>
  <si>
    <t>Dr: Acct 0870 - SERVICES &amp; CHARGES (MG ADJ)</t>
  </si>
  <si>
    <t>Dr: Acct 0XXX - FUNCTIONAL EXPENSE</t>
  </si>
  <si>
    <t xml:space="preserve">These formulas/information remain in this worksheet, hidden, to calculate the amendments present in the output worksheet. </t>
  </si>
  <si>
    <t>•</t>
  </si>
  <si>
    <t>No direct payments at lease inception</t>
  </si>
  <si>
    <t xml:space="preserve">Example 1: </t>
  </si>
  <si>
    <t>Remeasured Lease Liability in January 2023</t>
  </si>
  <si>
    <t xml:space="preserve">Amended Obligation Amount </t>
  </si>
  <si>
    <t>This example illustrates an existing option exercised in January 2023 to increase the term, which was previously determined to be not reasonably certain.</t>
  </si>
  <si>
    <t>0.20% incremental borrow rate (FY 2021-2022 for 0-60 months)</t>
  </si>
  <si>
    <t>2.40% incremental borrow rate (FY 2022-2023 for 0-60 months)</t>
  </si>
  <si>
    <t>3.5-year (42 months) lease term (July 2021 - December 2024)</t>
  </si>
  <si>
    <t>4-year (48 months) lease term (January 2023-December 2026)</t>
  </si>
  <si>
    <t>Initial Payment Information (see Example 1 Original Input tab)</t>
  </si>
  <si>
    <t>Obligation Balance before Contract Modifications</t>
  </si>
  <si>
    <t>$5,000 monthly lease payments (payment is at the beginning of the month)</t>
  </si>
  <si>
    <t>When the lease liability is remeasured, adjust the lease asset by the same value.</t>
  </si>
  <si>
    <t>Remeasured Lease Asset in January 2023</t>
  </si>
  <si>
    <t>Lease liability balance before contract modifications (see Example 1 Original Input tab, "d")</t>
  </si>
  <si>
    <t xml:space="preserve">Adjust by same amount as adjustment of lease liability </t>
  </si>
  <si>
    <t>Amortization of GASB 87 Contract Modification Payments</t>
  </si>
  <si>
    <r>
      <rPr>
        <b/>
        <sz val="16"/>
        <color theme="1"/>
        <rFont val="arial"/>
        <family val="2"/>
      </rPr>
      <t xml:space="preserve">Contract Modification Monthly Payment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modified contract starts and after it ends.
      For payments made on other than monthly basis (e.g. quarterly, semi-annually, annually), enter $0 for the months during the lease contract when no payments are made.</t>
    </r>
  </si>
  <si>
    <t>New PV Payments - Lease Liability</t>
  </si>
  <si>
    <t>Accumulated Amortization before Contract Modifications (see Example Original 1 Input, tab "e")</t>
  </si>
  <si>
    <t>If yes, select reporting fiscal year. If no, leave the second cell blank.</t>
  </si>
  <si>
    <t xml:space="preserve">Example 3: </t>
  </si>
  <si>
    <t>This example illustrates an early termination of a right-to-use leased asset.</t>
  </si>
  <si>
    <t>Initial Payment Information (see Example 3 Original Input tab)</t>
  </si>
  <si>
    <t>Equipment ABC</t>
  </si>
  <si>
    <t>Accumulated 
Amortization</t>
  </si>
  <si>
    <t>$50,000 monthly lease payments (payment is at the beginning of the month)</t>
  </si>
  <si>
    <t>4-year (48 months) lease term (September 2021 - August 2025)</t>
  </si>
  <si>
    <t>Adjusting Journal Entry</t>
  </si>
  <si>
    <t>Early Termination in March 2023 (FY 22-23)</t>
  </si>
  <si>
    <t>Balances as of June 30, 2023, before the termination reporting fiscal year 22-23:</t>
  </si>
  <si>
    <t>Dr. Accumulated Amortization</t>
  </si>
  <si>
    <t>$10,000 monthly lease payments (payment is at the beginning of the month)</t>
  </si>
  <si>
    <t>7-year (84 months) lease term (July 2021 - June 2028)</t>
  </si>
  <si>
    <t>0.90% incremental borrow rate (FY 2021-2022 for 61-120 months)</t>
  </si>
  <si>
    <t xml:space="preserve">Example 2: </t>
  </si>
  <si>
    <t>Initial Payment Information (see Example 2 Original Input tab)</t>
  </si>
  <si>
    <t>3-year (36 months) lease term (September 2023-August 2025)</t>
  </si>
  <si>
    <t>Lease liability balance before contract modifications (see Example 2 Original Input tab, "d")</t>
  </si>
  <si>
    <t>Modified Payment Information (see Example 1 Modification Input tab)</t>
  </si>
  <si>
    <t>Amended Obligation Amount (see Example 1 Modification Input tab, "g")</t>
  </si>
  <si>
    <t>Adjusted balance of lease Asset (see Example 1 Modification Input tab, "i")</t>
  </si>
  <si>
    <t>Modified Payment Information (see Example 2 Modification Input tab)</t>
  </si>
  <si>
    <t>Amended Obligation Amount (see Example 2 Modification Input tab, "g")</t>
  </si>
  <si>
    <t>Adjusted balance of lease Asset (see Example 2 Modification Input tab, "i")</t>
  </si>
  <si>
    <t xml:space="preserve">See Entry #10 in the Example 1 Modification Output tab for the adjusting entry. </t>
  </si>
  <si>
    <t xml:space="preserve">See Entry #9 in the Example 2 Modification Output tab for the adjusting entry. </t>
  </si>
  <si>
    <t xml:space="preserve">Adjust the lease liability and lease asset to zero. See Entry #9 in the Example 3 Modification Output tab.	  </t>
  </si>
  <si>
    <t>CY RTU Asset Amortization Total</t>
  </si>
  <si>
    <t>Right to Use Asset,
 Carrying Value 
at the end of the Month</t>
  </si>
  <si>
    <t>Right to Use Asset Monthly Amortization</t>
  </si>
  <si>
    <t>Amended Right to Use Asset Amount</t>
  </si>
  <si>
    <t>Asset Useful Life (in months)</t>
  </si>
  <si>
    <t>Amended Contract Length (in months)</t>
  </si>
  <si>
    <t>Amortization Months</t>
  </si>
  <si>
    <t>Right to Use Asset,
Carrying Value 
at the end of the Month</t>
  </si>
  <si>
    <t>Right to Use Asset, 
Carrying Value 
at the end of the Month</t>
  </si>
  <si>
    <t>Roll forward prior year right-to-use leases to record opening balances</t>
  </si>
  <si>
    <t>Record lease at commencement (fund-based entries only)</t>
  </si>
  <si>
    <t xml:space="preserve">Replace proceeds from leases with right-to-use lease liability. </t>
  </si>
  <si>
    <t xml:space="preserve">Record lease modifications to increase in the RTU leased asset. </t>
  </si>
  <si>
    <t>Right To Use Asset Monthly Amortization</t>
  </si>
  <si>
    <t>Right To Use Asset, Carrying Value at the end of the Month</t>
  </si>
  <si>
    <t>Roll forward prior year right-to-use leases to record opening balances.</t>
  </si>
  <si>
    <t>Balances at the end of the month before contract modifications as of Reporting FY 22-23</t>
  </si>
  <si>
    <t>Current year totals before contract modifications as of Reporting FY 22-23</t>
  </si>
  <si>
    <t xml:space="preserve">  CY RTU Asset Amort. Total</t>
  </si>
  <si>
    <t>Right to use asset amount</t>
  </si>
  <si>
    <t>Amended Right to Use Asset Amount as of January 2023</t>
  </si>
  <si>
    <t>Amended right to use asset amount (see Example 1 Modification Input tab, "j")</t>
  </si>
  <si>
    <t>Amended right to use asset amount (see Example 2 Modification Input tab, "j")</t>
  </si>
  <si>
    <t>RTU Asset, CV at 6/30/22</t>
  </si>
  <si>
    <t>RTU Asset Amount</t>
  </si>
  <si>
    <t xml:space="preserve">CR: RTU Asset </t>
  </si>
  <si>
    <t>To caculate the total RTU Asset Amount:</t>
  </si>
  <si>
    <t>CR: Gain/Loss</t>
  </si>
  <si>
    <t xml:space="preserve">Record early termination or lease modifications to decrease in the RTU leased asset. </t>
  </si>
  <si>
    <t>Note to department: Verify the accuracy of information below before submitting to the SCO.</t>
  </si>
  <si>
    <t>NOTE: This is an annual accrual. It is to be reversed at the start of the next fiscal year. Entry #0 already combines the current and non current amounts when establishing the beginning balance. No additional action required.</t>
  </si>
  <si>
    <t>Dr: Acct 0789 - LEASE AND OTHER FINANCING PROCEEDS</t>
  </si>
  <si>
    <t>GASB 87 - Lessee - Remeasurement Example</t>
  </si>
  <si>
    <t>Present Value (PV) of Lease Liability as of July 1, 2021 = $209,284 (Initial obligation amount in the Example 1 Original Input tab)</t>
  </si>
  <si>
    <t>PV of Lease Liability as of January 2023 = $229,079 (Amended Obligation Amount  in  the Example 1 Modification Input tab )</t>
  </si>
  <si>
    <t>Adjust by same amount as adjustment of lease liability (see above)</t>
  </si>
  <si>
    <t>Adjusted balance of lease asset (see Example 1 Modification Input tab, "i")</t>
  </si>
  <si>
    <t>RTU Asset carrying value before contract modifications (see Example 1 Original Input tab, "f")</t>
  </si>
  <si>
    <t>GASB 87 - Lessee - Partial Termination Example</t>
  </si>
  <si>
    <t>Present Value (PV) of Lease Liability as of July 1, 2021 = $795,601 (Initial obligation amount in the Example 2 Original Input tab)</t>
  </si>
  <si>
    <t>RTU Asset Carrying Value before Contract Modifications (see Example 2 Original Input tab, "f")</t>
  </si>
  <si>
    <t>PV of Lease Liability as of September 2022 = $347,704 (Amended Obligation Amount  in  the Example 2 Modification Input tab )</t>
  </si>
  <si>
    <t>Present Value (PV) of Lease Liability as of September 1, 2021 = $2,390,227 (Initial obligation amount in the Example 3 Original Input tab)</t>
  </si>
  <si>
    <t>GASB 87 - Lessee - Full Termination Example</t>
  </si>
  <si>
    <t>Accumulated Amortization before Contract Modifications (see Example 2 Original Input tab, "e")</t>
  </si>
  <si>
    <t>Obligation Balance/Lease Liability (see Example Original 3 Input tab, "a")</t>
  </si>
  <si>
    <t>Accumulated Amortization  (see Example Original 3 Input tab, "b")</t>
  </si>
  <si>
    <t>RTU Asset Carrying Value  (see Example Original 3 Input tab, "c")</t>
  </si>
  <si>
    <t>Dr: Lease Liability</t>
  </si>
  <si>
    <t>Resources:</t>
  </si>
  <si>
    <t>Enter corresponding lease modification contract information in yellow highlighted cells. Do not change white cells, as the entry in those fields are automatically generated based on inputs to yellow cells.</t>
  </si>
  <si>
    <t>https://sco.ca.gov/sard_gasb_87_reporting_instructions.html</t>
  </si>
  <si>
    <t>Remeasured Lease Liability in September 2022</t>
  </si>
  <si>
    <t>Remeasured Lease Asset in September 2022</t>
  </si>
  <si>
    <t>Amended Right to Use Asset Amount as of September 2022</t>
  </si>
  <si>
    <t>Lease Remeasurement and Modifications (only if a significant modification occurred during the fiscal year)</t>
  </si>
  <si>
    <r>
      <rPr>
        <b/>
        <sz val="14"/>
        <color theme="1"/>
        <rFont val="arial"/>
        <family val="2"/>
      </rPr>
      <t xml:space="preserve">INSTRUCTIONS: </t>
    </r>
    <r>
      <rPr>
        <sz val="14"/>
        <color theme="1"/>
        <rFont val="arial"/>
        <family val="2"/>
      </rPr>
      <t>This worksheet is used only for lease contract modifications. Only complete it if the original contract is a lease without transferring ownership to your department. Before completing it, please read the "</t>
    </r>
    <r>
      <rPr>
        <b/>
        <sz val="14"/>
        <color theme="1"/>
        <rFont val="arial"/>
        <family val="2"/>
      </rPr>
      <t>Instructions for Completing the GASB 87 Lessee Modification Template Workbook</t>
    </r>
    <r>
      <rPr>
        <sz val="14"/>
        <color theme="1"/>
        <rFont val="arial"/>
        <family val="2"/>
      </rPr>
      <t>" and review the "</t>
    </r>
    <r>
      <rPr>
        <b/>
        <sz val="14"/>
        <color theme="1"/>
        <rFont val="arial"/>
        <family val="2"/>
      </rPr>
      <t>GASB 87 Lease Remeasurement and Modification Guidance</t>
    </r>
    <r>
      <rPr>
        <sz val="14"/>
        <color theme="1"/>
        <rFont val="arial"/>
        <family val="2"/>
      </rPr>
      <t xml:space="preserve">" on the SCO website to determine whether it is appropriate to modify the lease contract. 
</t>
    </r>
  </si>
  <si>
    <t>change based on the modified contract (see Example 1 Modification Input tab, "h")</t>
  </si>
  <si>
    <t>change based on the modified contract (see Example 2 Modification Input tab, "h")</t>
  </si>
  <si>
    <t>Accumulated Amortization - June 30th</t>
  </si>
  <si>
    <t>Obligation Balance - June 30th</t>
  </si>
  <si>
    <t>Right to Use Asset, Carrying Value - June 30th</t>
  </si>
  <si>
    <t>g</t>
  </si>
  <si>
    <t>h</t>
  </si>
  <si>
    <t>i</t>
  </si>
  <si>
    <t>Right to Use Asset, Carrying Value - June 30th prior to Modification</t>
  </si>
  <si>
    <t>First Year of Modification Only - Ending balances as of June 30th, prior to the modification.</t>
  </si>
  <si>
    <t>Obligation Balance - June 30th prior to Modification</t>
  </si>
  <si>
    <t>Accumulated Amortization - June 30th prior to Modification</t>
  </si>
  <si>
    <t>N/A - Lease was modified this reporting year</t>
  </si>
  <si>
    <t>No - Failed to report the modification in the prior reporting year</t>
  </si>
  <si>
    <t>Yes - The modification was reported in the prior reporting year</t>
  </si>
  <si>
    <t>This example illustrates a decrease in the lessee's right to use the underlying asset (decrease in term) in September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</si>
</sst>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0.0000%"/>
    <numFmt numFmtId="165" formatCode="[$-409]mmmm\-yyyy;@"/>
    <numFmt numFmtId="166" formatCode="_(* #,##0_);_(* \(#,##0\);_(* &quot;-&quot;??_);_(@_)"/>
    <numFmt numFmtId="167" formatCode="_(&quot;$&quot;* #,##0_);_(&quot;$&quot;* \(#,##0\);_(&quot;$&quot;* &quot;-&quot;??_);_(@_)"/>
    <numFmt numFmtId="168" formatCode="0000"/>
    <numFmt numFmtId="169" formatCode="&quot;$&quot;#,##0.00"/>
    <numFmt numFmtId="170" formatCode="&quot;$&quot;#,##0"/>
  </numFmts>
  <fonts count="68"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2"/>
      <color rgb="FFFF0000"/>
      <name val="arial"/>
      <family val="2"/>
    </font>
    <font>
      <b/>
      <sz val="12"/>
      <color theme="1"/>
      <name val="arial"/>
      <family val="2"/>
    </font>
    <font>
      <sz val="12"/>
      <color rgb="FF00B0F0"/>
      <name val="Arial"/>
      <family val="2"/>
    </font>
    <font>
      <i/>
      <sz val="12"/>
      <color theme="1"/>
      <name val="Arial"/>
      <family val="2"/>
    </font>
    <font>
      <b/>
      <sz val="12"/>
      <name val="Arial"/>
      <family val="2"/>
    </font>
    <font>
      <sz val="12"/>
      <name val="Arial"/>
      <family val="2"/>
    </font>
    <font>
      <b/>
      <sz val="12"/>
      <color rgb="FFFF0000"/>
      <name val="Arial"/>
      <family val="2"/>
    </font>
    <font>
      <sz val="12"/>
      <color theme="8" tint="-0.249977111117893"/>
      <name val="Arial"/>
      <family val="2"/>
    </font>
    <font>
      <b/>
      <sz val="12"/>
      <color theme="8" tint="-0.249977111117893"/>
      <name val="Arial"/>
      <family val="2"/>
    </font>
    <font>
      <sz val="11"/>
      <color theme="0"/>
      <name val="Calibri"/>
      <family val="2"/>
      <scheme val="minor"/>
    </font>
    <font>
      <b/>
      <sz val="14"/>
      <color theme="1"/>
      <name val="arial"/>
      <family val="2"/>
    </font>
    <font>
      <b/>
      <sz val="16"/>
      <color theme="1"/>
      <name val="arial"/>
      <family val="2"/>
    </font>
    <font>
      <sz val="14"/>
      <color theme="1"/>
      <name val="arial"/>
      <family val="2"/>
    </font>
    <font>
      <sz val="12"/>
      <color theme="1"/>
      <name val="Wingdings 2"/>
      <family val="1"/>
      <charset val="2"/>
    </font>
    <font>
      <sz val="12"/>
      <color theme="0"/>
      <name val="Arial"/>
      <family val="2"/>
    </font>
    <font>
      <i/>
      <sz val="14"/>
      <color rgb="FFFF0000"/>
      <name val="arial"/>
      <family val="2"/>
    </font>
    <font>
      <b/>
      <sz val="11"/>
      <color rgb="FF000000"/>
      <name val="Calibri"/>
      <family val="2"/>
    </font>
    <font>
      <sz val="11"/>
      <color rgb="FF000000"/>
      <name val="Calibri"/>
      <family val="2"/>
    </font>
    <font>
      <sz val="11"/>
      <color rgb="FF000000"/>
      <name val="Calibri"/>
      <family val="2"/>
    </font>
    <font>
      <sz val="12"/>
      <color theme="1"/>
      <name val="Calibri"/>
      <family val="2"/>
      <scheme val="minor"/>
    </font>
    <font>
      <i/>
      <sz val="12"/>
      <name val="Arial"/>
      <family val="2"/>
    </font>
    <font>
      <sz val="11"/>
      <color rgb="FFFF0000"/>
      <name val="Calibri"/>
      <family val="2"/>
      <scheme val="minor"/>
    </font>
    <font>
      <b/>
      <sz val="11"/>
      <color theme="1"/>
      <name val="Calibri"/>
      <family val="2"/>
      <scheme val="minor"/>
    </font>
    <font>
      <sz val="11"/>
      <color rgb="FFFF0000"/>
      <name val="arial"/>
      <family val="2"/>
    </font>
    <font>
      <sz val="9"/>
      <color theme="1"/>
      <name val="arial"/>
      <family val="2"/>
    </font>
    <font>
      <b/>
      <u/>
      <sz val="9"/>
      <name val="arial"/>
      <family val="2"/>
    </font>
    <font>
      <sz val="9"/>
      <color theme="4" tint="-0.499984740745262"/>
      <name val="arial"/>
      <family val="2"/>
    </font>
    <font>
      <sz val="9"/>
      <color rgb="FF00B0F0"/>
      <name val="arial"/>
      <family val="2"/>
    </font>
    <font>
      <b/>
      <sz val="9"/>
      <color theme="4" tint="-0.499984740745262"/>
      <name val="arial"/>
      <family val="2"/>
    </font>
    <font>
      <sz val="9"/>
      <name val="arial"/>
      <family val="2"/>
    </font>
    <font>
      <sz val="9"/>
      <color rgb="FFFF0000"/>
      <name val="arial"/>
      <family val="2"/>
    </font>
    <font>
      <b/>
      <sz val="9"/>
      <color theme="1"/>
      <name val="arial"/>
      <family val="2"/>
    </font>
    <font>
      <sz val="9"/>
      <color theme="5" tint="-0.499984740745262"/>
      <name val="arial"/>
      <family val="2"/>
    </font>
    <font>
      <b/>
      <sz val="9"/>
      <color theme="5" tint="-0.499984740745262"/>
      <name val="arial"/>
      <family val="2"/>
    </font>
    <font>
      <sz val="9"/>
      <color theme="8" tint="-0.499984740745262"/>
      <name val="arial"/>
      <family val="2"/>
    </font>
    <font>
      <b/>
      <sz val="9"/>
      <color rgb="FFFF0000"/>
      <name val="arial"/>
      <family val="2"/>
    </font>
    <font>
      <b/>
      <sz val="9"/>
      <color theme="8" tint="-0.249977111117893"/>
      <name val="arial"/>
      <family val="2"/>
    </font>
    <font>
      <sz val="9"/>
      <color theme="8" tint="-0.249977111117893"/>
      <name val="arial"/>
      <family val="2"/>
    </font>
    <font>
      <u/>
      <sz val="12"/>
      <color theme="1"/>
      <name val="arial"/>
      <family val="2"/>
    </font>
    <font>
      <b/>
      <u/>
      <sz val="11"/>
      <color theme="1"/>
      <name val="Calibri"/>
      <family val="2"/>
      <scheme val="minor"/>
    </font>
    <font>
      <sz val="11"/>
      <name val="Calibri"/>
      <family val="2"/>
      <scheme val="minor"/>
    </font>
    <font>
      <i/>
      <sz val="11"/>
      <color theme="1"/>
      <name val="Calibri"/>
      <family val="2"/>
      <scheme val="minor"/>
    </font>
    <font>
      <b/>
      <sz val="11"/>
      <color rgb="FFFF0000"/>
      <name val="Calibri"/>
      <family val="2"/>
      <scheme val="minor"/>
    </font>
    <font>
      <b/>
      <sz val="11"/>
      <color theme="1"/>
      <name val="arial"/>
      <family val="2"/>
    </font>
    <font>
      <b/>
      <sz val="11"/>
      <name val="Calibri"/>
      <family val="2"/>
      <scheme val="minor"/>
    </font>
    <font>
      <b/>
      <sz val="16"/>
      <color rgb="FFFF0000"/>
      <name val="Arial"/>
      <family val="2"/>
    </font>
    <font>
      <sz val="16"/>
      <color theme="8" tint="-0.249977111117893"/>
      <name val="Arial"/>
      <family val="2"/>
    </font>
    <font>
      <i/>
      <sz val="12"/>
      <color rgb="FFFF0000"/>
      <name val="Arial"/>
      <family val="2"/>
    </font>
    <font>
      <b/>
      <sz val="14"/>
      <name val="Arial"/>
      <family val="2"/>
    </font>
    <font>
      <i/>
      <sz val="14"/>
      <name val="Arial"/>
      <family val="2"/>
    </font>
    <font>
      <strike/>
      <sz val="12"/>
      <color rgb="FFFF0000"/>
      <name val="Arial"/>
      <family val="2"/>
    </font>
    <font>
      <i/>
      <strike/>
      <sz val="14"/>
      <color rgb="FFFF0000"/>
      <name val="Arial"/>
      <family val="2"/>
    </font>
    <font>
      <strike/>
      <sz val="12"/>
      <color theme="8" tint="-0.249977111117893"/>
      <name val="Arial"/>
      <family val="2"/>
    </font>
    <font>
      <strike/>
      <sz val="12"/>
      <name val="Arial"/>
      <family val="2"/>
    </font>
    <font>
      <b/>
      <strike/>
      <sz val="12"/>
      <name val="Arial"/>
      <family val="2"/>
    </font>
    <font>
      <strike/>
      <sz val="12"/>
      <color theme="1"/>
      <name val="Arial"/>
      <family val="2"/>
    </font>
    <font>
      <b/>
      <u/>
      <sz val="12"/>
      <color theme="1"/>
      <name val="arial"/>
      <family val="2"/>
    </font>
    <font>
      <u/>
      <sz val="11"/>
      <color theme="10"/>
      <name val="Calibri"/>
      <family val="2"/>
      <scheme val="minor"/>
    </font>
    <font>
      <u/>
      <sz val="14"/>
      <color theme="10"/>
      <name val="Arial Narrow"/>
      <family val="2"/>
    </font>
  </fonts>
  <fills count="12">
    <fill>
      <patternFill patternType="none"/>
    </fill>
    <fill>
      <patternFill patternType="gray125"/>
    </fill>
    <fill>
      <patternFill patternType="solid">
        <fgColor rgb="FFFFFF00"/>
        <bgColor indexed="64"/>
      </patternFill>
    </fill>
    <fill>
      <patternFill patternType="solid">
        <fgColor theme="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0C0C0"/>
        <bgColor rgb="FFC0C0C0"/>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9"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rgb="FFD0D7E5"/>
      </left>
      <right style="thin">
        <color rgb="FFD0D7E5"/>
      </right>
      <top style="thin">
        <color rgb="FFD0D7E5"/>
      </top>
      <bottom style="thin">
        <color rgb="FFD0D7E5"/>
      </bottom>
      <diagonal/>
    </border>
    <border>
      <left style="thin">
        <color rgb="FFFF0000"/>
      </left>
      <right style="thin">
        <color rgb="FFFF0000"/>
      </right>
      <top style="thin">
        <color rgb="FFFF0000"/>
      </top>
      <bottom style="thin">
        <color rgb="FFFF0000"/>
      </bottom>
      <diagonal/>
    </border>
    <border>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s>
  <cellStyleXfs count="6">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8" fillId="3" borderId="0" applyNumberFormat="0" applyBorder="0" applyAlignment="0" applyProtection="0"/>
    <xf numFmtId="0" fontId="66" fillId="0" borderId="0" applyNumberFormat="0" applyFill="0" applyBorder="0" applyAlignment="0" applyProtection="0"/>
  </cellStyleXfs>
  <cellXfs count="339">
    <xf numFmtId="0" fontId="0" fillId="0" borderId="0" xfId="0"/>
    <xf numFmtId="0" fontId="0" fillId="0" borderId="0" xfId="0" quotePrefix="1"/>
    <xf numFmtId="8" fontId="6" fillId="0" borderId="0" xfId="1" applyNumberFormat="1" applyFont="1" applyProtection="1"/>
    <xf numFmtId="43" fontId="6" fillId="0" borderId="0" xfId="1" applyFont="1" applyProtection="1"/>
    <xf numFmtId="44" fontId="6" fillId="0" borderId="1" xfId="2" applyFont="1" applyBorder="1" applyProtection="1"/>
    <xf numFmtId="44" fontId="6" fillId="0" borderId="1" xfId="2" applyFont="1" applyFill="1" applyBorder="1" applyProtection="1"/>
    <xf numFmtId="44" fontId="6" fillId="0" borderId="0" xfId="2" applyFont="1" applyProtection="1"/>
    <xf numFmtId="43" fontId="10" fillId="5" borderId="1" xfId="1" applyFont="1" applyFill="1" applyBorder="1" applyAlignment="1" applyProtection="1">
      <alignment horizontal="center" wrapText="1"/>
    </xf>
    <xf numFmtId="44" fontId="15" fillId="5" borderId="1" xfId="2" applyFont="1" applyFill="1" applyBorder="1" applyAlignment="1" applyProtection="1">
      <alignment horizontal="center" wrapText="1"/>
    </xf>
    <xf numFmtId="43" fontId="6" fillId="0" borderId="1" xfId="1" applyFont="1" applyBorder="1" applyProtection="1"/>
    <xf numFmtId="43" fontId="1" fillId="0" borderId="0" xfId="1" applyFont="1" applyBorder="1" applyProtection="1"/>
    <xf numFmtId="167" fontId="7" fillId="0" borderId="0" xfId="2" applyNumberFormat="1" applyFont="1" applyProtection="1"/>
    <xf numFmtId="167" fontId="16" fillId="0" borderId="0" xfId="2" applyNumberFormat="1" applyFont="1" applyProtection="1"/>
    <xf numFmtId="167" fontId="16" fillId="0" borderId="0" xfId="2" applyNumberFormat="1" applyFont="1" applyFill="1" applyProtection="1"/>
    <xf numFmtId="167" fontId="14" fillId="0" borderId="0" xfId="2" applyNumberFormat="1" applyFont="1" applyFill="1" applyProtection="1"/>
    <xf numFmtId="167" fontId="14" fillId="0" borderId="0" xfId="2" applyNumberFormat="1" applyFont="1" applyProtection="1"/>
    <xf numFmtId="167" fontId="6" fillId="0" borderId="1" xfId="2" applyNumberFormat="1" applyFont="1" applyBorder="1" applyProtection="1"/>
    <xf numFmtId="44" fontId="6" fillId="0" borderId="0" xfId="2" applyFont="1" applyFill="1" applyProtection="1"/>
    <xf numFmtId="44" fontId="9" fillId="0" borderId="0" xfId="2" applyFont="1" applyFill="1" applyAlignment="1" applyProtection="1">
      <alignment horizontal="left" vertical="top"/>
    </xf>
    <xf numFmtId="44" fontId="1" fillId="0" borderId="1" xfId="2" applyFont="1" applyBorder="1" applyProtection="1"/>
    <xf numFmtId="44" fontId="6" fillId="0" borderId="0" xfId="2" applyFont="1" applyAlignment="1" applyProtection="1">
      <alignment wrapText="1"/>
    </xf>
    <xf numFmtId="0" fontId="25" fillId="6" borderId="1" xfId="0" applyFont="1" applyFill="1" applyBorder="1" applyAlignment="1">
      <alignment horizontal="center" vertical="center"/>
    </xf>
    <xf numFmtId="0" fontId="0" fillId="0" borderId="0" xfId="0" applyAlignment="1">
      <alignment wrapText="1"/>
    </xf>
    <xf numFmtId="0" fontId="26" fillId="0" borderId="9" xfId="0" applyFont="1" applyBorder="1" applyAlignment="1">
      <alignment vertical="center"/>
    </xf>
    <xf numFmtId="0" fontId="27" fillId="0" borderId="9" xfId="0" applyFont="1" applyBorder="1" applyAlignment="1">
      <alignment vertical="center" wrapText="1"/>
    </xf>
    <xf numFmtId="0" fontId="0" fillId="0" borderId="0" xfId="0" applyProtection="1">
      <protection hidden="1"/>
    </xf>
    <xf numFmtId="43" fontId="15" fillId="0" borderId="0" xfId="1" applyFont="1" applyAlignment="1" applyProtection="1">
      <alignment horizontal="left" vertical="top" wrapText="1"/>
      <protection hidden="1"/>
    </xf>
    <xf numFmtId="43" fontId="9" fillId="0" borderId="0" xfId="1" applyFont="1" applyProtection="1"/>
    <xf numFmtId="167" fontId="16" fillId="5" borderId="0" xfId="2" applyNumberFormat="1" applyFont="1" applyFill="1" applyProtection="1"/>
    <xf numFmtId="0" fontId="34" fillId="7" borderId="0" xfId="0" applyFont="1" applyFill="1" applyProtection="1">
      <protection hidden="1"/>
    </xf>
    <xf numFmtId="0" fontId="35" fillId="0" borderId="0" xfId="0" applyFont="1" applyProtection="1">
      <protection hidden="1"/>
    </xf>
    <xf numFmtId="0" fontId="36" fillId="0" borderId="0" xfId="0" applyFont="1" applyProtection="1">
      <protection hidden="1"/>
    </xf>
    <xf numFmtId="0" fontId="37" fillId="0" borderId="0" xfId="0" applyFont="1" applyProtection="1">
      <protection hidden="1"/>
    </xf>
    <xf numFmtId="43" fontId="38" fillId="0" borderId="0" xfId="1" applyFont="1" applyFill="1" applyBorder="1" applyAlignment="1" applyProtection="1">
      <alignment horizontal="right"/>
    </xf>
    <xf numFmtId="10" fontId="39" fillId="0" borderId="0" xfId="3" applyNumberFormat="1" applyFont="1" applyFill="1" applyBorder="1" applyAlignment="1" applyProtection="1">
      <alignment horizontal="right"/>
    </xf>
    <xf numFmtId="0" fontId="41" fillId="0" borderId="0" xfId="0" applyFont="1" applyProtection="1">
      <protection hidden="1"/>
    </xf>
    <xf numFmtId="44" fontId="39" fillId="0" borderId="0" xfId="2" applyFont="1" applyFill="1" applyBorder="1" applyAlignment="1" applyProtection="1">
      <alignment horizontal="left"/>
    </xf>
    <xf numFmtId="0" fontId="42" fillId="0" borderId="0" xfId="0" applyFont="1" applyProtection="1">
      <protection hidden="1"/>
    </xf>
    <xf numFmtId="0" fontId="43" fillId="0" borderId="1" xfId="0" applyFont="1" applyBorder="1" applyAlignment="1" applyProtection="1">
      <alignment wrapText="1"/>
      <protection hidden="1"/>
    </xf>
    <xf numFmtId="0" fontId="44" fillId="7" borderId="12" xfId="0" quotePrefix="1" applyFont="1" applyFill="1" applyBorder="1" applyAlignment="1" applyProtection="1">
      <alignment wrapText="1"/>
      <protection hidden="1"/>
    </xf>
    <xf numFmtId="0" fontId="45" fillId="7" borderId="12" xfId="0" applyFont="1" applyFill="1" applyBorder="1" applyAlignment="1" applyProtection="1">
      <alignment horizontal="center" wrapText="1"/>
      <protection hidden="1"/>
    </xf>
    <xf numFmtId="0" fontId="44" fillId="7" borderId="12" xfId="0" applyFont="1" applyFill="1" applyBorder="1" applyAlignment="1" applyProtection="1">
      <alignment horizontal="right"/>
      <protection hidden="1"/>
    </xf>
    <xf numFmtId="14" fontId="44" fillId="7" borderId="12" xfId="0" applyNumberFormat="1" applyFont="1" applyFill="1" applyBorder="1" applyProtection="1">
      <protection hidden="1"/>
    </xf>
    <xf numFmtId="43" fontId="45" fillId="0" borderId="12" xfId="1" applyFont="1" applyBorder="1" applyProtection="1">
      <protection hidden="1"/>
    </xf>
    <xf numFmtId="0" fontId="46" fillId="8" borderId="1" xfId="0" applyFont="1" applyFill="1" applyBorder="1" applyProtection="1">
      <protection hidden="1"/>
    </xf>
    <xf numFmtId="167" fontId="1" fillId="0" borderId="0" xfId="2" applyNumberFormat="1" applyFont="1" applyProtection="1"/>
    <xf numFmtId="44" fontId="6" fillId="4" borderId="1" xfId="2" applyFont="1" applyFill="1" applyBorder="1" applyProtection="1"/>
    <xf numFmtId="44" fontId="1" fillId="4" borderId="1" xfId="2" applyFont="1" applyFill="1" applyBorder="1" applyProtection="1"/>
    <xf numFmtId="44" fontId="10" fillId="4" borderId="1" xfId="2" applyFont="1" applyFill="1" applyBorder="1" applyProtection="1"/>
    <xf numFmtId="7" fontId="41" fillId="0" borderId="0" xfId="0" applyNumberFormat="1" applyFont="1" applyProtection="1">
      <protection hidden="1"/>
    </xf>
    <xf numFmtId="7" fontId="35" fillId="0" borderId="0" xfId="0" applyNumberFormat="1" applyFont="1" applyProtection="1">
      <protection hidden="1"/>
    </xf>
    <xf numFmtId="7" fontId="42" fillId="0" borderId="11" xfId="0" applyNumberFormat="1" applyFont="1" applyBorder="1" applyProtection="1">
      <protection hidden="1"/>
    </xf>
    <xf numFmtId="7" fontId="37" fillId="9" borderId="11" xfId="1" applyNumberFormat="1" applyFont="1" applyFill="1" applyBorder="1" applyProtection="1">
      <protection hidden="1"/>
    </xf>
    <xf numFmtId="7" fontId="41" fillId="9" borderId="0" xfId="0" applyNumberFormat="1" applyFont="1" applyFill="1" applyProtection="1">
      <protection hidden="1"/>
    </xf>
    <xf numFmtId="0" fontId="35" fillId="8" borderId="0" xfId="0" applyFont="1" applyFill="1" applyProtection="1">
      <protection hidden="1"/>
    </xf>
    <xf numFmtId="7" fontId="35" fillId="8" borderId="0" xfId="0" applyNumberFormat="1" applyFont="1" applyFill="1" applyProtection="1">
      <protection hidden="1"/>
    </xf>
    <xf numFmtId="0" fontId="42" fillId="8" borderId="0" xfId="0" applyFont="1" applyFill="1" applyProtection="1">
      <protection hidden="1"/>
    </xf>
    <xf numFmtId="7" fontId="42" fillId="8" borderId="11" xfId="0" applyNumberFormat="1" applyFont="1" applyFill="1" applyBorder="1" applyProtection="1">
      <protection hidden="1"/>
    </xf>
    <xf numFmtId="0" fontId="33" fillId="0" borderId="0" xfId="0" applyFont="1" applyProtection="1">
      <protection hidden="1"/>
    </xf>
    <xf numFmtId="0" fontId="31" fillId="0" borderId="0" xfId="0" applyFont="1"/>
    <xf numFmtId="0" fontId="48" fillId="10" borderId="0" xfId="0" applyFont="1" applyFill="1"/>
    <xf numFmtId="0" fontId="0" fillId="10" borderId="0" xfId="0" applyFill="1"/>
    <xf numFmtId="0" fontId="48" fillId="10" borderId="0" xfId="0" applyFont="1" applyFill="1" applyAlignment="1">
      <alignment horizontal="left" vertical="top"/>
    </xf>
    <xf numFmtId="0" fontId="0" fillId="10" borderId="0" xfId="0" applyFill="1" applyAlignment="1">
      <alignment horizontal="left" vertical="top" wrapText="1"/>
    </xf>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48" fillId="0" borderId="0" xfId="0" applyFont="1" applyAlignment="1">
      <alignment horizontal="left" vertical="top"/>
    </xf>
    <xf numFmtId="49" fontId="0" fillId="0" borderId="0" xfId="0" applyNumberFormat="1" applyAlignment="1">
      <alignment horizontal="left"/>
    </xf>
    <xf numFmtId="49" fontId="50" fillId="0" borderId="0" xfId="0" applyNumberFormat="1" applyFont="1" applyAlignment="1">
      <alignment horizontal="left"/>
    </xf>
    <xf numFmtId="0" fontId="51" fillId="0" borderId="0" xfId="0" applyFont="1"/>
    <xf numFmtId="0" fontId="30" fillId="0" borderId="0" xfId="0" applyFont="1"/>
    <xf numFmtId="0" fontId="49" fillId="0" borderId="0" xfId="0" applyFont="1" applyAlignment="1">
      <alignment vertical="top" wrapText="1"/>
    </xf>
    <xf numFmtId="170" fontId="0" fillId="0" borderId="0" xfId="0" applyNumberFormat="1"/>
    <xf numFmtId="0" fontId="0" fillId="0" borderId="11" xfId="0" applyBorder="1"/>
    <xf numFmtId="0" fontId="48" fillId="0" borderId="0" xfId="0" applyFont="1"/>
    <xf numFmtId="0" fontId="52" fillId="0" borderId="0" xfId="0" applyFont="1" applyAlignment="1" applyProtection="1">
      <alignment wrapText="1"/>
      <protection hidden="1"/>
    </xf>
    <xf numFmtId="170" fontId="30" fillId="0" borderId="0" xfId="0" applyNumberFormat="1" applyFont="1"/>
    <xf numFmtId="170" fontId="0" fillId="0" borderId="11" xfId="0" applyNumberFormat="1" applyBorder="1"/>
    <xf numFmtId="170" fontId="0" fillId="10" borderId="0" xfId="0" applyNumberFormat="1" applyFill="1"/>
    <xf numFmtId="170" fontId="30" fillId="0" borderId="11" xfId="0" applyNumberFormat="1" applyFont="1" applyBorder="1"/>
    <xf numFmtId="43" fontId="41" fillId="0" borderId="0" xfId="0" applyNumberFormat="1" applyFont="1" applyProtection="1">
      <protection hidden="1"/>
    </xf>
    <xf numFmtId="43" fontId="42" fillId="8" borderId="11" xfId="0" applyNumberFormat="1" applyFont="1" applyFill="1" applyBorder="1" applyProtection="1">
      <protection hidden="1"/>
    </xf>
    <xf numFmtId="167" fontId="55" fillId="5" borderId="0" xfId="2" applyNumberFormat="1" applyFont="1" applyFill="1" applyAlignment="1" applyProtection="1">
      <alignment vertical="center"/>
    </xf>
    <xf numFmtId="167" fontId="55" fillId="0" borderId="0" xfId="2" applyNumberFormat="1" applyFont="1" applyFill="1" applyAlignment="1" applyProtection="1">
      <alignment vertical="center"/>
    </xf>
    <xf numFmtId="167" fontId="14" fillId="0" borderId="0" xfId="2" applyNumberFormat="1" applyFont="1" applyFill="1" applyAlignment="1" applyProtection="1">
      <alignment horizontal="center"/>
    </xf>
    <xf numFmtId="8" fontId="14" fillId="0" borderId="0" xfId="1" applyNumberFormat="1" applyFont="1" applyProtection="1"/>
    <xf numFmtId="43" fontId="14" fillId="0" borderId="0" xfId="1" applyFont="1" applyProtection="1"/>
    <xf numFmtId="43" fontId="13" fillId="5" borderId="1" xfId="1" applyFont="1" applyFill="1" applyBorder="1" applyAlignment="1" applyProtection="1">
      <alignment horizontal="center" wrapText="1"/>
    </xf>
    <xf numFmtId="44" fontId="13" fillId="5" borderId="1" xfId="2" applyFont="1" applyFill="1" applyBorder="1" applyAlignment="1" applyProtection="1">
      <alignment horizontal="center" wrapText="1"/>
    </xf>
    <xf numFmtId="43" fontId="13" fillId="0" borderId="0" xfId="1" applyFont="1" applyAlignment="1" applyProtection="1">
      <alignment horizontal="left" vertical="top" wrapText="1"/>
      <protection hidden="1"/>
    </xf>
    <xf numFmtId="43" fontId="14" fillId="0" borderId="1" xfId="1" applyFont="1" applyBorder="1" applyProtection="1"/>
    <xf numFmtId="44" fontId="14" fillId="0" borderId="1" xfId="2" applyFont="1" applyBorder="1" applyProtection="1"/>
    <xf numFmtId="0" fontId="49" fillId="0" borderId="0" xfId="0" applyFont="1" applyProtection="1">
      <protection hidden="1"/>
    </xf>
    <xf numFmtId="44" fontId="14" fillId="0" borderId="1" xfId="2" applyFont="1" applyFill="1" applyBorder="1" applyProtection="1"/>
    <xf numFmtId="167" fontId="14" fillId="0" borderId="0" xfId="2" applyNumberFormat="1" applyFont="1" applyFill="1" applyAlignment="1" applyProtection="1"/>
    <xf numFmtId="167" fontId="14" fillId="0" borderId="0" xfId="2" applyNumberFormat="1" applyFont="1" applyAlignment="1" applyProtection="1"/>
    <xf numFmtId="167" fontId="61" fillId="0" borderId="0" xfId="2" applyNumberFormat="1" applyFont="1" applyProtection="1"/>
    <xf numFmtId="167" fontId="62" fillId="0" borderId="0" xfId="2" applyNumberFormat="1" applyFont="1" applyProtection="1"/>
    <xf numFmtId="44" fontId="32" fillId="4" borderId="15" xfId="2" applyFont="1" applyFill="1" applyBorder="1" applyAlignment="1" applyProtection="1">
      <alignment horizontal="left"/>
      <protection hidden="1"/>
    </xf>
    <xf numFmtId="169" fontId="32" fillId="2" borderId="16" xfId="0" applyNumberFormat="1" applyFont="1" applyFill="1" applyBorder="1" applyProtection="1">
      <protection hidden="1"/>
    </xf>
    <xf numFmtId="44" fontId="32" fillId="4" borderId="17" xfId="2" applyFont="1" applyFill="1" applyBorder="1" applyAlignment="1" applyProtection="1">
      <alignment horizontal="left"/>
      <protection hidden="1"/>
    </xf>
    <xf numFmtId="169" fontId="32" fillId="2" borderId="18" xfId="0" applyNumberFormat="1" applyFont="1" applyFill="1" applyBorder="1" applyProtection="1">
      <protection hidden="1"/>
    </xf>
    <xf numFmtId="44" fontId="32" fillId="4" borderId="19" xfId="2" applyFont="1" applyFill="1" applyBorder="1" applyAlignment="1" applyProtection="1">
      <alignment wrapText="1"/>
      <protection hidden="1"/>
    </xf>
    <xf numFmtId="169" fontId="32" fillId="2" borderId="20" xfId="0" applyNumberFormat="1" applyFont="1" applyFill="1" applyBorder="1" applyProtection="1">
      <protection hidden="1"/>
    </xf>
    <xf numFmtId="0" fontId="19" fillId="0" borderId="0" xfId="2" applyNumberFormat="1" applyFont="1" applyAlignment="1" applyProtection="1">
      <alignment horizontal="left" vertical="top" wrapText="1"/>
      <protection hidden="1"/>
    </xf>
    <xf numFmtId="44" fontId="6" fillId="0" borderId="0" xfId="2" applyFont="1" applyAlignment="1" applyProtection="1">
      <alignment vertical="center" wrapText="1"/>
    </xf>
    <xf numFmtId="0" fontId="6" fillId="0" borderId="0" xfId="0" applyFont="1" applyAlignment="1">
      <alignment wrapText="1"/>
    </xf>
    <xf numFmtId="0" fontId="33" fillId="0" borderId="0" xfId="0" applyFont="1" applyAlignment="1">
      <alignment wrapText="1"/>
    </xf>
    <xf numFmtId="0" fontId="6" fillId="0" borderId="0" xfId="0" applyFont="1" applyAlignment="1">
      <alignment vertical="center" wrapText="1"/>
    </xf>
    <xf numFmtId="0" fontId="33" fillId="0" borderId="0" xfId="0" applyFont="1" applyAlignment="1">
      <alignment vertical="center" wrapText="1"/>
    </xf>
    <xf numFmtId="0" fontId="33" fillId="0" borderId="0" xfId="0" applyFont="1"/>
    <xf numFmtId="0" fontId="7" fillId="0" borderId="0" xfId="0" applyFont="1"/>
    <xf numFmtId="0" fontId="6" fillId="0" borderId="0" xfId="0" applyFont="1"/>
    <xf numFmtId="0" fontId="19" fillId="0" borderId="0" xfId="0" applyFont="1" applyAlignment="1">
      <alignment vertical="center"/>
    </xf>
    <xf numFmtId="0" fontId="40" fillId="0" borderId="0" xfId="0" applyFont="1" applyAlignment="1">
      <alignment horizontal="center"/>
    </xf>
    <xf numFmtId="0" fontId="15" fillId="4" borderId="2" xfId="0" applyFont="1" applyFill="1" applyBorder="1" applyAlignment="1">
      <alignment horizontal="left"/>
    </xf>
    <xf numFmtId="0" fontId="15" fillId="4" borderId="3" xfId="0" applyFont="1" applyFill="1" applyBorder="1" applyAlignment="1">
      <alignment horizontal="left"/>
    </xf>
    <xf numFmtId="0" fontId="15" fillId="4" borderId="4" xfId="0" applyFont="1" applyFill="1" applyBorder="1" applyAlignment="1">
      <alignment horizontal="left"/>
    </xf>
    <xf numFmtId="0" fontId="33" fillId="7" borderId="0" xfId="0" applyFont="1" applyFill="1"/>
    <xf numFmtId="0" fontId="56" fillId="0" borderId="0" xfId="0" applyFont="1"/>
    <xf numFmtId="0" fontId="9" fillId="2" borderId="1" xfId="0" applyFont="1" applyFill="1" applyBorder="1" applyAlignment="1">
      <alignment horizontal="right" indent="1"/>
    </xf>
    <xf numFmtId="0" fontId="6" fillId="0" borderId="0" xfId="0" applyFont="1" applyAlignment="1">
      <alignment horizontal="right"/>
    </xf>
    <xf numFmtId="0" fontId="10" fillId="5" borderId="1" xfId="0" applyFont="1" applyFill="1" applyBorder="1" applyAlignment="1">
      <alignment horizontal="center" wrapText="1"/>
    </xf>
    <xf numFmtId="0" fontId="33" fillId="0" borderId="0" xfId="0" applyFont="1" applyAlignment="1">
      <alignment horizontal="left" wrapText="1"/>
    </xf>
    <xf numFmtId="0" fontId="46" fillId="0" borderId="1" xfId="0" applyFont="1" applyBorder="1"/>
    <xf numFmtId="165" fontId="6" fillId="5" borderId="1" xfId="0" applyNumberFormat="1" applyFont="1" applyFill="1" applyBorder="1" applyAlignment="1">
      <alignment horizontal="left"/>
    </xf>
    <xf numFmtId="44" fontId="9" fillId="2" borderId="1" xfId="2" applyFont="1" applyFill="1" applyBorder="1" applyProtection="1"/>
    <xf numFmtId="44" fontId="6" fillId="0" borderId="1" xfId="0" applyNumberFormat="1" applyFont="1" applyBorder="1"/>
    <xf numFmtId="0" fontId="46" fillId="8" borderId="1" xfId="0" applyFont="1" applyFill="1" applyBorder="1" applyAlignment="1">
      <alignment vertical="center" wrapText="1"/>
    </xf>
    <xf numFmtId="165" fontId="46" fillId="8" borderId="1" xfId="0" applyNumberFormat="1" applyFont="1" applyFill="1" applyBorder="1" applyAlignment="1">
      <alignment horizontal="left"/>
    </xf>
    <xf numFmtId="7" fontId="46" fillId="8" borderId="1" xfId="0" applyNumberFormat="1" applyFont="1" applyFill="1" applyBorder="1"/>
    <xf numFmtId="43" fontId="33" fillId="0" borderId="0" xfId="0" applyNumberFormat="1" applyFont="1"/>
    <xf numFmtId="0" fontId="9" fillId="0" borderId="0" xfId="0" applyFont="1" applyAlignment="1">
      <alignment horizontal="center" vertical="center"/>
    </xf>
    <xf numFmtId="0" fontId="7" fillId="0" borderId="0" xfId="0" applyFont="1" applyAlignment="1">
      <alignment vertical="center"/>
    </xf>
    <xf numFmtId="0" fontId="9" fillId="0" borderId="0" xfId="0" applyFont="1" applyAlignment="1">
      <alignment horizontal="center"/>
    </xf>
    <xf numFmtId="0" fontId="10" fillId="0" borderId="2" xfId="0" applyFont="1" applyBorder="1" applyAlignment="1">
      <alignment horizontal="left"/>
    </xf>
    <xf numFmtId="0" fontId="10" fillId="0" borderId="3" xfId="0" applyFont="1" applyBorder="1" applyAlignment="1">
      <alignment horizontal="left"/>
    </xf>
    <xf numFmtId="0" fontId="10" fillId="0" borderId="4" xfId="0" applyFont="1" applyBorder="1" applyAlignment="1">
      <alignment horizontal="left"/>
    </xf>
    <xf numFmtId="0" fontId="15" fillId="0" borderId="7" xfId="0" applyFont="1" applyBorder="1" applyAlignment="1">
      <alignment horizontal="left" vertical="top" wrapText="1"/>
    </xf>
    <xf numFmtId="0" fontId="15" fillId="0" borderId="0" xfId="0" applyFont="1" applyAlignment="1">
      <alignment horizontal="left" vertical="top" wrapText="1"/>
    </xf>
    <xf numFmtId="0" fontId="9" fillId="0" borderId="0" xfId="0" applyFont="1"/>
    <xf numFmtId="167" fontId="16" fillId="0" borderId="0" xfId="0" applyNumberFormat="1" applyFont="1" applyAlignment="1">
      <alignment horizontal="left"/>
    </xf>
    <xf numFmtId="167" fontId="15" fillId="0" borderId="0" xfId="0" applyNumberFormat="1" applyFont="1"/>
    <xf numFmtId="167" fontId="16" fillId="0" borderId="0" xfId="0" applyNumberFormat="1" applyFont="1"/>
    <xf numFmtId="0" fontId="54" fillId="5" borderId="0" xfId="0" applyFont="1" applyFill="1" applyAlignment="1">
      <alignment horizontal="left" vertical="center"/>
    </xf>
    <xf numFmtId="167" fontId="15" fillId="5" borderId="0" xfId="0" applyNumberFormat="1" applyFont="1" applyFill="1"/>
    <xf numFmtId="167" fontId="16" fillId="5" borderId="0" xfId="0" applyNumberFormat="1" applyFont="1" applyFill="1"/>
    <xf numFmtId="167" fontId="16" fillId="5" borderId="0" xfId="0" applyNumberFormat="1" applyFont="1" applyFill="1" applyAlignment="1">
      <alignment horizontal="left"/>
    </xf>
    <xf numFmtId="0" fontId="10" fillId="0" borderId="0" xfId="0" applyFont="1"/>
    <xf numFmtId="0" fontId="9" fillId="0" borderId="10" xfId="0" applyFont="1" applyBorder="1" applyAlignment="1">
      <alignment horizontal="center"/>
    </xf>
    <xf numFmtId="167" fontId="24" fillId="0" borderId="0" xfId="0" applyNumberFormat="1" applyFont="1" applyAlignment="1">
      <alignment horizontal="left"/>
    </xf>
    <xf numFmtId="167" fontId="14" fillId="0" borderId="0" xfId="0" applyNumberFormat="1" applyFont="1"/>
    <xf numFmtId="167" fontId="14" fillId="0" borderId="0" xfId="0" applyNumberFormat="1" applyFont="1" applyAlignment="1">
      <alignment horizontal="left"/>
    </xf>
    <xf numFmtId="167" fontId="13" fillId="0" borderId="0" xfId="0" applyNumberFormat="1" applyFont="1"/>
    <xf numFmtId="0" fontId="13" fillId="0" borderId="0" xfId="0" applyFont="1"/>
    <xf numFmtId="43" fontId="7" fillId="0" borderId="0" xfId="1" applyFont="1" applyProtection="1"/>
    <xf numFmtId="167" fontId="54" fillId="5" borderId="0" xfId="0" applyNumberFormat="1" applyFont="1" applyFill="1" applyAlignment="1">
      <alignment vertical="center"/>
    </xf>
    <xf numFmtId="167" fontId="55" fillId="5" borderId="0" xfId="0" applyNumberFormat="1" applyFont="1" applyFill="1" applyAlignment="1">
      <alignment vertical="center"/>
    </xf>
    <xf numFmtId="167" fontId="55" fillId="5" borderId="0" xfId="0" applyNumberFormat="1" applyFont="1" applyFill="1" applyAlignment="1">
      <alignment horizontal="left" vertical="center"/>
    </xf>
    <xf numFmtId="0" fontId="59" fillId="0" borderId="10" xfId="0" applyFont="1" applyBorder="1" applyAlignment="1">
      <alignment horizontal="center"/>
    </xf>
    <xf numFmtId="167" fontId="60" fillId="0" borderId="0" xfId="0" applyNumberFormat="1" applyFont="1" applyAlignment="1">
      <alignment horizontal="left"/>
    </xf>
    <xf numFmtId="167" fontId="61" fillId="0" borderId="0" xfId="0" applyNumberFormat="1" applyFont="1"/>
    <xf numFmtId="0" fontId="59" fillId="0" borderId="0" xfId="0" applyFont="1" applyAlignment="1">
      <alignment horizontal="center"/>
    </xf>
    <xf numFmtId="167" fontId="62" fillId="0" borderId="0" xfId="0" applyNumberFormat="1" applyFont="1"/>
    <xf numFmtId="0" fontId="22" fillId="0" borderId="0" xfId="0" applyFont="1"/>
    <xf numFmtId="167" fontId="63" fillId="0" borderId="0" xfId="0" applyNumberFormat="1" applyFont="1"/>
    <xf numFmtId="0" fontId="1" fillId="0" borderId="0" xfId="0" applyFont="1"/>
    <xf numFmtId="167" fontId="17" fillId="0" borderId="0" xfId="0" applyNumberFormat="1" applyFont="1"/>
    <xf numFmtId="167" fontId="29" fillId="0" borderId="0" xfId="0" applyNumberFormat="1" applyFont="1" applyAlignment="1">
      <alignment horizontal="left"/>
    </xf>
    <xf numFmtId="0" fontId="64" fillId="0" borderId="0" xfId="0" applyFont="1"/>
    <xf numFmtId="167" fontId="29" fillId="0" borderId="0" xfId="0" applyNumberFormat="1" applyFont="1"/>
    <xf numFmtId="0" fontId="14" fillId="0" borderId="0" xfId="0" applyFont="1"/>
    <xf numFmtId="0" fontId="4" fillId="0" borderId="0" xfId="0" applyFont="1"/>
    <xf numFmtId="0" fontId="5" fillId="0" borderId="0" xfId="0" applyFont="1"/>
    <xf numFmtId="0" fontId="3" fillId="0" borderId="0" xfId="0" applyFont="1"/>
    <xf numFmtId="43" fontId="7" fillId="0" borderId="0" xfId="1" applyFont="1" applyFill="1" applyProtection="1"/>
    <xf numFmtId="0" fontId="28" fillId="0" borderId="0" xfId="0" applyFont="1"/>
    <xf numFmtId="0" fontId="58" fillId="0" borderId="0" xfId="0" applyFont="1" applyAlignment="1">
      <alignment horizontal="left" wrapText="1"/>
    </xf>
    <xf numFmtId="43" fontId="33" fillId="0" borderId="0" xfId="1" applyFont="1" applyProtection="1"/>
    <xf numFmtId="167" fontId="7" fillId="0" borderId="0" xfId="0" applyNumberFormat="1" applyFont="1"/>
    <xf numFmtId="0" fontId="15" fillId="5" borderId="0" xfId="0" applyFont="1" applyFill="1" applyAlignment="1">
      <alignment horizontal="left"/>
    </xf>
    <xf numFmtId="0" fontId="10" fillId="0" borderId="0" xfId="0" applyFont="1" applyAlignment="1">
      <alignment horizontal="center"/>
    </xf>
    <xf numFmtId="0" fontId="10" fillId="0" borderId="0" xfId="0" applyFont="1" applyAlignment="1">
      <alignment horizontal="center" vertical="top"/>
    </xf>
    <xf numFmtId="0" fontId="10" fillId="0" borderId="0" xfId="0" applyFont="1" applyAlignment="1">
      <alignment horizontal="left"/>
    </xf>
    <xf numFmtId="0" fontId="6" fillId="0" borderId="0" xfId="0" applyFont="1" applyAlignment="1">
      <alignment horizontal="left"/>
    </xf>
    <xf numFmtId="0" fontId="10" fillId="0" borderId="0" xfId="0" applyFont="1" applyAlignment="1">
      <alignment horizontal="left" wrapText="1"/>
    </xf>
    <xf numFmtId="168" fontId="6" fillId="0" borderId="0" xfId="0" applyNumberFormat="1" applyFont="1" applyAlignment="1">
      <alignment horizontal="left"/>
    </xf>
    <xf numFmtId="0" fontId="9" fillId="2" borderId="0" xfId="0" applyFont="1" applyFill="1" applyAlignment="1">
      <alignment vertical="top"/>
    </xf>
    <xf numFmtId="0" fontId="10" fillId="0" borderId="6" xfId="0" applyFont="1" applyBorder="1" applyAlignment="1">
      <alignment horizontal="left"/>
    </xf>
    <xf numFmtId="0" fontId="10" fillId="0" borderId="1" xfId="0" applyFont="1" applyBorder="1"/>
    <xf numFmtId="44" fontId="9" fillId="2" borderId="0" xfId="2" applyFont="1" applyFill="1" applyAlignment="1" applyProtection="1">
      <alignment horizontal="left" vertical="top"/>
    </xf>
    <xf numFmtId="0" fontId="10" fillId="0" borderId="0" xfId="0" applyFont="1" applyAlignment="1">
      <alignment horizontal="left" vertical="top"/>
    </xf>
    <xf numFmtId="0" fontId="6" fillId="0" borderId="0" xfId="0" applyFont="1" applyAlignment="1">
      <alignment horizontal="left" vertical="top"/>
    </xf>
    <xf numFmtId="0" fontId="6" fillId="0" borderId="0" xfId="0" applyFont="1" applyAlignment="1">
      <alignment vertical="top"/>
    </xf>
    <xf numFmtId="0" fontId="10" fillId="0" borderId="0" xfId="0" applyFont="1" applyAlignment="1">
      <alignment horizontal="left" vertical="top" wrapText="1"/>
    </xf>
    <xf numFmtId="0" fontId="11" fillId="0" borderId="0" xfId="0" applyFont="1"/>
    <xf numFmtId="167" fontId="11" fillId="0" borderId="0" xfId="0" applyNumberFormat="1" applyFont="1"/>
    <xf numFmtId="0" fontId="12" fillId="0" borderId="0" xfId="0" applyFont="1"/>
    <xf numFmtId="0" fontId="15" fillId="0" borderId="0" xfId="0" applyFont="1"/>
    <xf numFmtId="14" fontId="11" fillId="0" borderId="0" xfId="0" applyNumberFormat="1" applyFont="1"/>
    <xf numFmtId="7" fontId="6" fillId="0" borderId="0" xfId="0" applyNumberFormat="1" applyFont="1"/>
    <xf numFmtId="44" fontId="6" fillId="4" borderId="1" xfId="0" applyNumberFormat="1" applyFont="1" applyFill="1" applyBorder="1"/>
    <xf numFmtId="0" fontId="65" fillId="0" borderId="0" xfId="0" applyFont="1" applyAlignment="1">
      <alignment horizontal="center"/>
    </xf>
    <xf numFmtId="0" fontId="65" fillId="0" borderId="0" xfId="0" applyFont="1"/>
    <xf numFmtId="0" fontId="47" fillId="0" borderId="0" xfId="0" applyFont="1"/>
    <xf numFmtId="0" fontId="17" fillId="0" borderId="0" xfId="0" applyFont="1" applyAlignment="1">
      <alignment horizontal="center"/>
    </xf>
    <xf numFmtId="0" fontId="1" fillId="0" borderId="0" xfId="0" applyFont="1" applyAlignment="1">
      <alignment horizontal="left"/>
    </xf>
    <xf numFmtId="44" fontId="6" fillId="0" borderId="0" xfId="0" applyNumberFormat="1" applyFont="1"/>
    <xf numFmtId="0" fontId="6" fillId="0" borderId="0" xfId="0" applyFont="1" applyAlignment="1">
      <alignment horizontal="center"/>
    </xf>
    <xf numFmtId="44" fontId="1" fillId="0" borderId="0" xfId="0" applyNumberFormat="1" applyFont="1"/>
    <xf numFmtId="167" fontId="55" fillId="0" borderId="0" xfId="0" applyNumberFormat="1" applyFont="1" applyAlignment="1">
      <alignment vertical="center"/>
    </xf>
    <xf numFmtId="167" fontId="55" fillId="0" borderId="0" xfId="0" applyNumberFormat="1" applyFont="1" applyAlignment="1">
      <alignment horizontal="left" vertical="center"/>
    </xf>
    <xf numFmtId="0" fontId="16" fillId="0" borderId="0" xfId="0" applyFont="1"/>
    <xf numFmtId="0" fontId="56" fillId="0" borderId="0" xfId="0" applyFont="1" applyAlignment="1">
      <alignment horizontal="left"/>
    </xf>
    <xf numFmtId="167" fontId="3" fillId="0" borderId="0" xfId="0" applyNumberFormat="1" applyFont="1"/>
    <xf numFmtId="0" fontId="13" fillId="0" borderId="0" xfId="0" applyFont="1" applyAlignment="1">
      <alignment horizontal="center"/>
    </xf>
    <xf numFmtId="44" fontId="6" fillId="0" borderId="3" xfId="0" applyNumberFormat="1" applyFont="1" applyBorder="1"/>
    <xf numFmtId="167" fontId="0" fillId="0" borderId="0" xfId="0" quotePrefix="1" applyNumberFormat="1"/>
    <xf numFmtId="167" fontId="0" fillId="0" borderId="0" xfId="0" applyNumberFormat="1"/>
    <xf numFmtId="167" fontId="0" fillId="0" borderId="3" xfId="0" applyNumberFormat="1" applyBorder="1"/>
    <xf numFmtId="0" fontId="49" fillId="0" borderId="0" xfId="0" quotePrefix="1" applyFont="1"/>
    <xf numFmtId="169" fontId="49" fillId="0" borderId="0" xfId="0" applyNumberFormat="1" applyFont="1"/>
    <xf numFmtId="0" fontId="49" fillId="0" borderId="0" xfId="0" applyFont="1"/>
    <xf numFmtId="167" fontId="49" fillId="0" borderId="0" xfId="0" applyNumberFormat="1" applyFont="1"/>
    <xf numFmtId="0" fontId="53" fillId="0" borderId="0" xfId="0" applyFont="1"/>
    <xf numFmtId="167" fontId="53" fillId="0" borderId="3" xfId="0" applyNumberFormat="1" applyFont="1" applyBorder="1"/>
    <xf numFmtId="169" fontId="30" fillId="0" borderId="0" xfId="0" applyNumberFormat="1" applyFont="1"/>
    <xf numFmtId="169" fontId="0" fillId="0" borderId="0" xfId="0" applyNumberFormat="1"/>
    <xf numFmtId="0" fontId="57" fillId="0" borderId="0" xfId="0" applyFont="1" applyAlignment="1">
      <alignment vertical="center"/>
    </xf>
    <xf numFmtId="0" fontId="14" fillId="0" borderId="0" xfId="0" applyFont="1" applyAlignment="1">
      <alignment horizontal="right"/>
    </xf>
    <xf numFmtId="0" fontId="13" fillId="5" borderId="1" xfId="0" applyFont="1" applyFill="1" applyBorder="1" applyAlignment="1">
      <alignment horizontal="center" wrapText="1"/>
    </xf>
    <xf numFmtId="44" fontId="14" fillId="0" borderId="1" xfId="0" applyNumberFormat="1" applyFont="1" applyBorder="1"/>
    <xf numFmtId="0" fontId="54" fillId="5" borderId="0" xfId="0" applyFont="1" applyFill="1" applyAlignment="1" applyProtection="1">
      <alignment horizontal="left" vertical="center"/>
      <protection locked="0"/>
    </xf>
    <xf numFmtId="0" fontId="32" fillId="4" borderId="15" xfId="2" applyNumberFormat="1" applyFont="1" applyFill="1" applyBorder="1" applyAlignment="1" applyProtection="1">
      <alignment horizontal="left"/>
      <protection hidden="1"/>
    </xf>
    <xf numFmtId="0" fontId="32" fillId="4" borderId="17" xfId="2" applyNumberFormat="1" applyFont="1" applyFill="1" applyBorder="1" applyAlignment="1" applyProtection="1">
      <alignment horizontal="left"/>
      <protection hidden="1"/>
    </xf>
    <xf numFmtId="0" fontId="32" fillId="4" borderId="19" xfId="2" applyNumberFormat="1" applyFont="1" applyFill="1" applyBorder="1" applyAlignment="1" applyProtection="1">
      <alignment wrapText="1"/>
      <protection hidden="1"/>
    </xf>
    <xf numFmtId="44" fontId="6" fillId="11" borderId="1" xfId="2" applyFont="1" applyFill="1" applyBorder="1" applyProtection="1"/>
    <xf numFmtId="44" fontId="14" fillId="11" borderId="1" xfId="2" applyFont="1" applyFill="1" applyBorder="1" applyProtection="1"/>
    <xf numFmtId="167" fontId="7" fillId="0" borderId="0" xfId="2" applyNumberFormat="1" applyFont="1" applyFill="1" applyProtection="1"/>
    <xf numFmtId="167" fontId="1" fillId="0" borderId="0" xfId="2" applyNumberFormat="1" applyFont="1" applyFill="1" applyProtection="1"/>
    <xf numFmtId="49" fontId="50" fillId="0" borderId="0" xfId="0" applyNumberFormat="1" applyFont="1" applyAlignment="1">
      <alignment horizontal="left"/>
    </xf>
    <xf numFmtId="49" fontId="0" fillId="0" borderId="0" xfId="0" applyNumberFormat="1" applyAlignment="1">
      <alignment horizontal="left" vertical="top" wrapText="1"/>
    </xf>
    <xf numFmtId="0" fontId="49" fillId="0" borderId="0" xfId="0" applyFont="1" applyAlignment="1">
      <alignment horizontal="left" vertical="top" wrapText="1"/>
    </xf>
    <xf numFmtId="0" fontId="50" fillId="0" borderId="0" xfId="0" applyFont="1" applyAlignment="1">
      <alignment horizontal="left" vertical="top"/>
    </xf>
    <xf numFmtId="0" fontId="15" fillId="4" borderId="1" xfId="0" applyFont="1" applyFill="1" applyBorder="1" applyAlignment="1">
      <alignment horizontal="left"/>
    </xf>
    <xf numFmtId="168" fontId="9" fillId="2" borderId="2" xfId="1" applyNumberFormat="1" applyFont="1" applyFill="1" applyBorder="1" applyAlignment="1" applyProtection="1">
      <alignment horizontal="center"/>
    </xf>
    <xf numFmtId="168" fontId="9" fillId="2" borderId="4" xfId="1" applyNumberFormat="1" applyFont="1" applyFill="1" applyBorder="1" applyAlignment="1" applyProtection="1">
      <alignment horizontal="center"/>
    </xf>
    <xf numFmtId="43" fontId="9" fillId="2" borderId="1" xfId="2" applyNumberFormat="1" applyFont="1" applyFill="1" applyBorder="1" applyAlignment="1" applyProtection="1">
      <alignment horizontal="right" vertical="top"/>
    </xf>
    <xf numFmtId="7" fontId="9" fillId="2" borderId="1" xfId="2" applyNumberFormat="1" applyFont="1" applyFill="1" applyBorder="1" applyAlignment="1" applyProtection="1">
      <alignment horizontal="right" vertical="top"/>
    </xf>
    <xf numFmtId="0" fontId="1" fillId="4" borderId="1" xfId="0" applyFont="1" applyFill="1" applyBorder="1" applyAlignment="1">
      <alignment horizontal="left"/>
    </xf>
    <xf numFmtId="166" fontId="23" fillId="3" borderId="1" xfId="4" applyNumberFormat="1" applyFont="1" applyBorder="1" applyAlignment="1" applyProtection="1">
      <alignment horizontal="right"/>
    </xf>
    <xf numFmtId="7" fontId="1" fillId="0" borderId="2" xfId="2" applyNumberFormat="1" applyFont="1" applyBorder="1" applyAlignment="1" applyProtection="1">
      <alignment horizontal="right" vertical="top"/>
    </xf>
    <xf numFmtId="7" fontId="1" fillId="0" borderId="3" xfId="2" applyNumberFormat="1" applyFont="1" applyBorder="1" applyAlignment="1" applyProtection="1">
      <alignment horizontal="right" vertical="top"/>
    </xf>
    <xf numFmtId="7" fontId="1" fillId="0" borderId="4" xfId="2" applyNumberFormat="1" applyFont="1" applyBorder="1" applyAlignment="1" applyProtection="1">
      <alignment horizontal="right" vertical="top"/>
    </xf>
    <xf numFmtId="166" fontId="6" fillId="0" borderId="1" xfId="1" applyNumberFormat="1" applyFont="1" applyBorder="1" applyAlignment="1" applyProtection="1">
      <alignment horizontal="right"/>
    </xf>
    <xf numFmtId="0" fontId="1" fillId="4" borderId="2" xfId="0" applyFont="1" applyFill="1" applyBorder="1" applyAlignment="1">
      <alignment horizontal="left"/>
    </xf>
    <xf numFmtId="0" fontId="1" fillId="4" borderId="3" xfId="0" applyFont="1" applyFill="1" applyBorder="1" applyAlignment="1">
      <alignment horizontal="left"/>
    </xf>
    <xf numFmtId="0" fontId="1" fillId="4" borderId="4" xfId="0" applyFont="1" applyFill="1" applyBorder="1" applyAlignment="1">
      <alignment horizontal="left"/>
    </xf>
    <xf numFmtId="7" fontId="6" fillId="0" borderId="2" xfId="2" applyNumberFormat="1" applyFont="1" applyBorder="1" applyAlignment="1" applyProtection="1">
      <alignment horizontal="right" vertical="top"/>
    </xf>
    <xf numFmtId="7" fontId="6" fillId="0" borderId="3" xfId="2" applyNumberFormat="1" applyFont="1" applyBorder="1" applyAlignment="1" applyProtection="1">
      <alignment horizontal="right" vertical="top"/>
    </xf>
    <xf numFmtId="7" fontId="6" fillId="0" borderId="4" xfId="2" applyNumberFormat="1" applyFont="1" applyBorder="1" applyAlignment="1" applyProtection="1">
      <alignment horizontal="right" vertical="top"/>
    </xf>
    <xf numFmtId="0" fontId="52" fillId="4" borderId="13" xfId="0" applyFont="1" applyFill="1" applyBorder="1" applyAlignment="1" applyProtection="1">
      <alignment horizontal="left" wrapText="1"/>
      <protection hidden="1"/>
    </xf>
    <xf numFmtId="0" fontId="52" fillId="4" borderId="14" xfId="0" applyFont="1" applyFill="1" applyBorder="1" applyAlignment="1" applyProtection="1">
      <alignment horizontal="left" wrapText="1"/>
      <protection hidden="1"/>
    </xf>
    <xf numFmtId="0" fontId="10" fillId="5" borderId="2" xfId="0" applyFont="1" applyFill="1" applyBorder="1" applyAlignment="1">
      <alignment horizontal="left" wrapText="1"/>
    </xf>
    <xf numFmtId="0" fontId="10" fillId="5" borderId="3" xfId="0" applyFont="1" applyFill="1" applyBorder="1" applyAlignment="1">
      <alignment horizontal="left" wrapText="1"/>
    </xf>
    <xf numFmtId="0" fontId="10" fillId="5" borderId="4" xfId="0" applyFont="1" applyFill="1" applyBorder="1" applyAlignment="1">
      <alignment horizontal="left" wrapText="1"/>
    </xf>
    <xf numFmtId="0" fontId="15" fillId="4" borderId="2" xfId="0" applyFont="1" applyFill="1" applyBorder="1" applyAlignment="1">
      <alignment horizontal="left" wrapText="1"/>
    </xf>
    <xf numFmtId="0" fontId="15" fillId="4" borderId="3" xfId="0" applyFont="1" applyFill="1" applyBorder="1" applyAlignment="1">
      <alignment horizontal="left" wrapText="1"/>
    </xf>
    <xf numFmtId="0" fontId="15" fillId="4" borderId="4" xfId="0" applyFont="1" applyFill="1" applyBorder="1" applyAlignment="1">
      <alignment horizontal="left" wrapText="1"/>
    </xf>
    <xf numFmtId="8" fontId="9" fillId="2" borderId="1" xfId="1" applyNumberFormat="1" applyFont="1" applyFill="1" applyBorder="1" applyAlignment="1" applyProtection="1">
      <alignment horizontal="right"/>
    </xf>
    <xf numFmtId="0" fontId="21" fillId="0" borderId="0" xfId="2" applyNumberFormat="1" applyFont="1" applyAlignment="1" applyProtection="1">
      <alignment horizontal="left" vertical="top" wrapText="1"/>
    </xf>
    <xf numFmtId="0" fontId="6" fillId="4" borderId="1" xfId="0" applyFont="1" applyFill="1" applyBorder="1" applyAlignment="1">
      <alignment horizontal="left"/>
    </xf>
    <xf numFmtId="165" fontId="6" fillId="0" borderId="1" xfId="0" applyNumberFormat="1" applyFont="1" applyBorder="1" applyAlignment="1">
      <alignment horizontal="right"/>
    </xf>
    <xf numFmtId="0" fontId="15" fillId="4" borderId="2" xfId="0" applyFont="1" applyFill="1" applyBorder="1" applyAlignment="1">
      <alignment horizontal="left"/>
    </xf>
    <xf numFmtId="0" fontId="15" fillId="4" borderId="3" xfId="0" applyFont="1" applyFill="1" applyBorder="1" applyAlignment="1">
      <alignment horizontal="left"/>
    </xf>
    <xf numFmtId="0" fontId="15" fillId="4" borderId="4" xfId="0" applyFont="1" applyFill="1" applyBorder="1" applyAlignment="1">
      <alignment horizontal="left"/>
    </xf>
    <xf numFmtId="44" fontId="9" fillId="2" borderId="1" xfId="2" applyFont="1" applyFill="1" applyBorder="1" applyAlignment="1" applyProtection="1">
      <alignment horizontal="right"/>
    </xf>
    <xf numFmtId="0" fontId="67" fillId="0" borderId="0" xfId="5" quotePrefix="1" applyFont="1" applyFill="1" applyProtection="1"/>
    <xf numFmtId="0" fontId="24" fillId="0" borderId="0" xfId="2" applyNumberFormat="1" applyFont="1" applyAlignment="1" applyProtection="1">
      <alignment horizontal="left" vertical="center" wrapText="1"/>
    </xf>
    <xf numFmtId="168" fontId="9" fillId="2" borderId="2" xfId="1" applyNumberFormat="1" applyFont="1" applyFill="1" applyBorder="1" applyAlignment="1" applyProtection="1">
      <alignment horizontal="right"/>
    </xf>
    <xf numFmtId="168" fontId="9" fillId="2" borderId="3" xfId="1" applyNumberFormat="1" applyFont="1" applyFill="1" applyBorder="1" applyAlignment="1" applyProtection="1">
      <alignment horizontal="right"/>
    </xf>
    <xf numFmtId="168" fontId="9" fillId="2" borderId="4" xfId="1" applyNumberFormat="1" applyFont="1" applyFill="1" applyBorder="1" applyAlignment="1" applyProtection="1">
      <alignment horizontal="right"/>
    </xf>
    <xf numFmtId="0" fontId="19" fillId="0" borderId="8" xfId="0" applyFont="1" applyBorder="1" applyAlignment="1">
      <alignment horizontal="center" vertical="center"/>
    </xf>
    <xf numFmtId="0" fontId="19" fillId="0" borderId="6" xfId="0" applyFont="1" applyBorder="1" applyAlignment="1">
      <alignment horizontal="center" vertical="center"/>
    </xf>
    <xf numFmtId="0" fontId="10" fillId="4" borderId="2" xfId="0" applyFont="1" applyFill="1" applyBorder="1" applyAlignment="1">
      <alignment horizontal="center"/>
    </xf>
    <xf numFmtId="0" fontId="10" fillId="4" borderId="3" xfId="0" applyFont="1" applyFill="1" applyBorder="1" applyAlignment="1">
      <alignment horizontal="center"/>
    </xf>
    <xf numFmtId="0" fontId="10" fillId="4" borderId="4" xfId="0" applyFont="1" applyFill="1" applyBorder="1" applyAlignment="1">
      <alignment horizontal="center"/>
    </xf>
    <xf numFmtId="0" fontId="15" fillId="4" borderId="5" xfId="0" applyFont="1" applyFill="1" applyBorder="1" applyAlignment="1">
      <alignment horizontal="left"/>
    </xf>
    <xf numFmtId="0" fontId="9" fillId="2" borderId="5" xfId="0" applyFont="1" applyFill="1" applyBorder="1" applyAlignment="1">
      <alignment horizontal="right"/>
    </xf>
    <xf numFmtId="164" fontId="9" fillId="2" borderId="1" xfId="3" applyNumberFormat="1" applyFont="1" applyFill="1" applyBorder="1" applyAlignment="1" applyProtection="1">
      <alignment horizontal="right"/>
    </xf>
    <xf numFmtId="49" fontId="9" fillId="2" borderId="2" xfId="1" quotePrefix="1" applyNumberFormat="1" applyFont="1" applyFill="1" applyBorder="1" applyAlignment="1" applyProtection="1">
      <alignment horizontal="right"/>
    </xf>
    <xf numFmtId="49" fontId="9" fillId="2" borderId="3" xfId="1" applyNumberFormat="1" applyFont="1" applyFill="1" applyBorder="1" applyAlignment="1" applyProtection="1">
      <alignment horizontal="right"/>
    </xf>
    <xf numFmtId="49" fontId="9" fillId="2" borderId="4" xfId="1" applyNumberFormat="1" applyFont="1" applyFill="1" applyBorder="1" applyAlignment="1" applyProtection="1">
      <alignment horizontal="right"/>
    </xf>
    <xf numFmtId="168" fontId="9" fillId="2" borderId="1" xfId="1" applyNumberFormat="1" applyFont="1" applyFill="1" applyBorder="1" applyAlignment="1" applyProtection="1">
      <alignment horizontal="right"/>
    </xf>
    <xf numFmtId="0" fontId="58" fillId="0" borderId="0" xfId="0" applyFont="1" applyAlignment="1">
      <alignment horizontal="left" wrapText="1"/>
    </xf>
    <xf numFmtId="0" fontId="54" fillId="2" borderId="0" xfId="0" applyFont="1" applyFill="1" applyAlignment="1">
      <alignment horizontal="left" wrapText="1"/>
    </xf>
    <xf numFmtId="0" fontId="13" fillId="0" borderId="1" xfId="0" applyFont="1" applyBorder="1" applyAlignment="1">
      <alignment horizontal="left" vertical="top" wrapText="1"/>
    </xf>
    <xf numFmtId="0" fontId="9" fillId="2" borderId="1" xfId="0" applyFont="1" applyFill="1" applyBorder="1" applyAlignment="1">
      <alignment horizontal="left" vertical="top" wrapText="1"/>
    </xf>
    <xf numFmtId="0" fontId="10" fillId="0" borderId="0" xfId="0" applyFont="1" applyAlignment="1">
      <alignment vertical="center" wrapText="1"/>
    </xf>
    <xf numFmtId="0" fontId="10" fillId="0" borderId="1" xfId="0" applyFont="1" applyBorder="1" applyAlignment="1">
      <alignment horizontal="left"/>
    </xf>
    <xf numFmtId="0" fontId="7" fillId="0" borderId="1" xfId="0" applyFont="1" applyBorder="1" applyAlignment="1">
      <alignment horizontal="left"/>
    </xf>
    <xf numFmtId="0" fontId="10" fillId="0" borderId="2" xfId="0" applyFont="1" applyBorder="1" applyAlignment="1">
      <alignment horizontal="left"/>
    </xf>
    <xf numFmtId="0" fontId="10" fillId="0" borderId="3" xfId="0" applyFont="1" applyBorder="1" applyAlignment="1">
      <alignment horizontal="left"/>
    </xf>
    <xf numFmtId="0" fontId="10" fillId="0" borderId="4" xfId="0" applyFont="1" applyBorder="1" applyAlignment="1">
      <alignment horizontal="left"/>
    </xf>
    <xf numFmtId="0" fontId="14" fillId="0" borderId="2" xfId="0" applyFont="1" applyBorder="1" applyAlignment="1">
      <alignment horizontal="left"/>
    </xf>
    <xf numFmtId="0" fontId="14" fillId="0" borderId="3" xfId="0" applyFont="1" applyBorder="1" applyAlignment="1">
      <alignment horizontal="left"/>
    </xf>
    <xf numFmtId="0" fontId="14" fillId="0" borderId="4" xfId="0" applyFont="1" applyBorder="1" applyAlignment="1">
      <alignment horizontal="left"/>
    </xf>
    <xf numFmtId="0" fontId="14" fillId="0" borderId="1" xfId="0" applyFont="1" applyBorder="1" applyAlignment="1">
      <alignment horizontal="left"/>
    </xf>
    <xf numFmtId="168" fontId="14" fillId="0" borderId="1" xfId="0" applyNumberFormat="1" applyFont="1" applyBorder="1" applyAlignment="1">
      <alignment horizontal="left"/>
    </xf>
    <xf numFmtId="0" fontId="9" fillId="2" borderId="1" xfId="0" applyFont="1" applyFill="1" applyBorder="1" applyAlignment="1">
      <alignment horizontal="left"/>
    </xf>
    <xf numFmtId="0" fontId="6" fillId="0" borderId="0" xfId="0" applyFont="1" applyAlignment="1">
      <alignment horizontal="left" vertical="top" wrapText="1"/>
    </xf>
    <xf numFmtId="0" fontId="19" fillId="0" borderId="0" xfId="0" applyFont="1" applyAlignment="1">
      <alignment horizontal="center"/>
    </xf>
    <xf numFmtId="0" fontId="10" fillId="0" borderId="0" xfId="0" applyFont="1" applyAlignment="1">
      <alignment horizontal="left"/>
    </xf>
    <xf numFmtId="7" fontId="6" fillId="0" borderId="1" xfId="2" applyNumberFormat="1" applyFont="1" applyBorder="1" applyAlignment="1" applyProtection="1">
      <alignment horizontal="right" vertical="top"/>
    </xf>
    <xf numFmtId="0" fontId="6" fillId="4" borderId="2" xfId="0" applyFont="1" applyFill="1" applyBorder="1" applyAlignment="1">
      <alignment horizontal="left"/>
    </xf>
    <xf numFmtId="0" fontId="6" fillId="4" borderId="3" xfId="0" applyFont="1" applyFill="1" applyBorder="1" applyAlignment="1">
      <alignment horizontal="left"/>
    </xf>
    <xf numFmtId="0" fontId="6" fillId="4" borderId="4" xfId="0" applyFont="1" applyFill="1" applyBorder="1" applyAlignment="1">
      <alignment horizontal="left"/>
    </xf>
    <xf numFmtId="14" fontId="9" fillId="2" borderId="2" xfId="1" applyNumberFormat="1" applyFont="1" applyFill="1" applyBorder="1" applyAlignment="1" applyProtection="1">
      <alignment horizontal="right"/>
    </xf>
    <xf numFmtId="14" fontId="9" fillId="2" borderId="3" xfId="1" applyNumberFormat="1" applyFont="1" applyFill="1" applyBorder="1" applyAlignment="1" applyProtection="1">
      <alignment horizontal="right"/>
    </xf>
    <xf numFmtId="14" fontId="9" fillId="2" borderId="4" xfId="1" applyNumberFormat="1" applyFont="1" applyFill="1" applyBorder="1" applyAlignment="1" applyProtection="1">
      <alignment horizontal="right"/>
    </xf>
    <xf numFmtId="7" fontId="9" fillId="2" borderId="2" xfId="2" applyNumberFormat="1" applyFont="1" applyFill="1" applyBorder="1" applyAlignment="1" applyProtection="1">
      <alignment horizontal="right" vertical="top"/>
    </xf>
    <xf numFmtId="7" fontId="9" fillId="2" borderId="3" xfId="2" applyNumberFormat="1" applyFont="1" applyFill="1" applyBorder="1" applyAlignment="1" applyProtection="1">
      <alignment horizontal="right" vertical="top"/>
    </xf>
    <xf numFmtId="7" fontId="9" fillId="2" borderId="4" xfId="2" applyNumberFormat="1" applyFont="1" applyFill="1" applyBorder="1" applyAlignment="1" applyProtection="1">
      <alignment horizontal="right" vertical="top"/>
    </xf>
    <xf numFmtId="7" fontId="14" fillId="0" borderId="2" xfId="2" applyNumberFormat="1" applyFont="1" applyFill="1" applyBorder="1" applyAlignment="1" applyProtection="1">
      <alignment horizontal="right" vertical="top"/>
    </xf>
    <xf numFmtId="7" fontId="14" fillId="0" borderId="3" xfId="2" applyNumberFormat="1" applyFont="1" applyFill="1" applyBorder="1" applyAlignment="1" applyProtection="1">
      <alignment horizontal="right" vertical="top"/>
    </xf>
    <xf numFmtId="7" fontId="14" fillId="0" borderId="4" xfId="2" applyNumberFormat="1" applyFont="1" applyFill="1" applyBorder="1" applyAlignment="1" applyProtection="1">
      <alignment horizontal="right" vertical="top"/>
    </xf>
    <xf numFmtId="49" fontId="9" fillId="2" borderId="2" xfId="1" applyNumberFormat="1" applyFont="1" applyFill="1" applyBorder="1" applyAlignment="1" applyProtection="1">
      <alignment horizontal="right"/>
    </xf>
    <xf numFmtId="0" fontId="13" fillId="5" borderId="3" xfId="0" applyFont="1" applyFill="1" applyBorder="1" applyAlignment="1">
      <alignment horizontal="left" wrapText="1"/>
    </xf>
    <xf numFmtId="0" fontId="13" fillId="5" borderId="4" xfId="0" applyFont="1" applyFill="1" applyBorder="1" applyAlignment="1">
      <alignment horizontal="left" wrapText="1"/>
    </xf>
    <xf numFmtId="0" fontId="13" fillId="4" borderId="1" xfId="0" applyFont="1" applyFill="1" applyBorder="1" applyAlignment="1">
      <alignment horizontal="left"/>
    </xf>
    <xf numFmtId="8" fontId="14" fillId="2" borderId="1" xfId="1" applyNumberFormat="1" applyFont="1" applyFill="1" applyBorder="1" applyAlignment="1" applyProtection="1">
      <alignment horizontal="right"/>
    </xf>
    <xf numFmtId="0" fontId="14" fillId="4" borderId="3" xfId="0" applyFont="1" applyFill="1" applyBorder="1" applyAlignment="1">
      <alignment horizontal="left"/>
    </xf>
    <xf numFmtId="0" fontId="14" fillId="4" borderId="4" xfId="0" applyFont="1" applyFill="1" applyBorder="1" applyAlignment="1">
      <alignment horizontal="left"/>
    </xf>
    <xf numFmtId="166" fontId="14" fillId="0" borderId="1" xfId="1" applyNumberFormat="1" applyFont="1" applyBorder="1" applyAlignment="1" applyProtection="1">
      <alignment horizontal="right"/>
    </xf>
    <xf numFmtId="0" fontId="14" fillId="4" borderId="1" xfId="0" applyFont="1" applyFill="1" applyBorder="1" applyAlignment="1">
      <alignment horizontal="left"/>
    </xf>
    <xf numFmtId="166" fontId="14" fillId="3" borderId="1" xfId="4" applyNumberFormat="1" applyFont="1" applyBorder="1" applyAlignment="1" applyProtection="1">
      <alignment horizontal="right"/>
    </xf>
    <xf numFmtId="0" fontId="2" fillId="4" borderId="1" xfId="0" applyFont="1" applyFill="1" applyBorder="1" applyAlignment="1">
      <alignment horizontal="left"/>
    </xf>
    <xf numFmtId="43" fontId="1" fillId="0" borderId="2" xfId="2" applyNumberFormat="1" applyFont="1" applyBorder="1" applyAlignment="1" applyProtection="1">
      <alignment horizontal="right" vertical="top"/>
    </xf>
  </cellXfs>
  <cellStyles count="6">
    <cellStyle name="Accent1" xfId="4" builtinId="29"/>
    <cellStyle name="Comma" xfId="1" builtinId="3"/>
    <cellStyle name="Currency" xfId="2" builtinId="4"/>
    <cellStyle name="Hyperlink" xfId="5" builtinId="8"/>
    <cellStyle name="Normal" xfId="0" builtinId="0"/>
    <cellStyle name="Percent" xfId="3" builtinId="5"/>
  </cellStyles>
  <dxfs count="0"/>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13608</xdr:colOff>
      <xdr:row>17</xdr:row>
      <xdr:rowOff>1</xdr:rowOff>
    </xdr:from>
    <xdr:to>
      <xdr:col>11</xdr:col>
      <xdr:colOff>419101</xdr:colOff>
      <xdr:row>17</xdr:row>
      <xdr:rowOff>298452</xdr:rowOff>
    </xdr:to>
    <xdr:sp macro="" textlink="">
      <xdr:nvSpPr>
        <xdr:cNvPr id="2" name="TextBox 1">
          <a:extLst>
            <a:ext uri="{FF2B5EF4-FFF2-40B4-BE49-F238E27FC236}">
              <a16:creationId xmlns:a16="http://schemas.microsoft.com/office/drawing/2014/main" id="{F167BA14-FA40-4E9C-BD02-E192AD2BBAC2}"/>
            </a:ext>
          </a:extLst>
        </xdr:cNvPr>
        <xdr:cNvSpPr txBox="1"/>
      </xdr:nvSpPr>
      <xdr:spPr>
        <a:xfrm>
          <a:off x="19244583" y="4076701"/>
          <a:ext cx="402318" cy="301626"/>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18</xdr:row>
      <xdr:rowOff>272143</xdr:rowOff>
    </xdr:from>
    <xdr:to>
      <xdr:col>11</xdr:col>
      <xdr:colOff>419100</xdr:colOff>
      <xdr:row>19</xdr:row>
      <xdr:rowOff>271237</xdr:rowOff>
    </xdr:to>
    <xdr:sp macro="" textlink="">
      <xdr:nvSpPr>
        <xdr:cNvPr id="3" name="TextBox 2">
          <a:extLst>
            <a:ext uri="{FF2B5EF4-FFF2-40B4-BE49-F238E27FC236}">
              <a16:creationId xmlns:a16="http://schemas.microsoft.com/office/drawing/2014/main" id="{18EF2752-2AF2-4C63-B3B5-6F6E0C32F69E}"/>
            </a:ext>
          </a:extLst>
        </xdr:cNvPr>
        <xdr:cNvSpPr txBox="1"/>
      </xdr:nvSpPr>
      <xdr:spPr>
        <a:xfrm>
          <a:off x="19244583" y="4650468"/>
          <a:ext cx="402317" cy="294369"/>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711652</xdr:colOff>
      <xdr:row>20</xdr:row>
      <xdr:rowOff>25855</xdr:rowOff>
    </xdr:from>
    <xdr:to>
      <xdr:col>12</xdr:col>
      <xdr:colOff>1623329</xdr:colOff>
      <xdr:row>20</xdr:row>
      <xdr:rowOff>243568</xdr:rowOff>
    </xdr:to>
    <xdr:sp macro="" textlink="">
      <xdr:nvSpPr>
        <xdr:cNvPr id="4" name="TextBox 3">
          <a:extLst>
            <a:ext uri="{FF2B5EF4-FFF2-40B4-BE49-F238E27FC236}">
              <a16:creationId xmlns:a16="http://schemas.microsoft.com/office/drawing/2014/main" id="{85582653-4E0F-4113-84CF-3B1D19EA3769}"/>
            </a:ext>
          </a:extLst>
        </xdr:cNvPr>
        <xdr:cNvSpPr txBox="1"/>
      </xdr:nvSpPr>
      <xdr:spPr>
        <a:xfrm>
          <a:off x="21704752" y="4959805"/>
          <a:ext cx="911677" cy="21771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5</xdr:col>
      <xdr:colOff>1580029</xdr:colOff>
      <xdr:row>4</xdr:row>
      <xdr:rowOff>414616</xdr:rowOff>
    </xdr:from>
    <xdr:to>
      <xdr:col>6</xdr:col>
      <xdr:colOff>349997</xdr:colOff>
      <xdr:row>26</xdr:row>
      <xdr:rowOff>56028</xdr:rowOff>
    </xdr:to>
    <xdr:sp macro="" textlink="">
      <xdr:nvSpPr>
        <xdr:cNvPr id="11" name="Left Brace 10">
          <a:extLst>
            <a:ext uri="{FF2B5EF4-FFF2-40B4-BE49-F238E27FC236}">
              <a16:creationId xmlns:a16="http://schemas.microsoft.com/office/drawing/2014/main" id="{C116B867-4101-4430-ACB7-0FE489F6CD68}"/>
            </a:ext>
          </a:extLst>
        </xdr:cNvPr>
        <xdr:cNvSpPr/>
      </xdr:nvSpPr>
      <xdr:spPr>
        <a:xfrm rot="10800000">
          <a:off x="9312088" y="1961028"/>
          <a:ext cx="450850" cy="6185647"/>
        </a:xfrm>
        <a:prstGeom prst="leftBrace">
          <a:avLst>
            <a:gd name="adj1" fmla="val 8333"/>
            <a:gd name="adj2" fmla="val 63410"/>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235324</xdr:colOff>
      <xdr:row>12</xdr:row>
      <xdr:rowOff>168088</xdr:rowOff>
    </xdr:from>
    <xdr:to>
      <xdr:col>7</xdr:col>
      <xdr:colOff>2633382</xdr:colOff>
      <xdr:row>13</xdr:row>
      <xdr:rowOff>246529</xdr:rowOff>
    </xdr:to>
    <xdr:sp macro="" textlink="">
      <xdr:nvSpPr>
        <xdr:cNvPr id="12" name="TextBox 11">
          <a:extLst>
            <a:ext uri="{FF2B5EF4-FFF2-40B4-BE49-F238E27FC236}">
              <a16:creationId xmlns:a16="http://schemas.microsoft.com/office/drawing/2014/main" id="{0BEE768B-3E12-4974-AFBD-876AF1242B1D}"/>
            </a:ext>
          </a:extLst>
        </xdr:cNvPr>
        <xdr:cNvSpPr txBox="1"/>
      </xdr:nvSpPr>
      <xdr:spPr>
        <a:xfrm>
          <a:off x="9648265" y="4179794"/>
          <a:ext cx="4078941"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modified contract </a:t>
          </a:r>
          <a:r>
            <a:rPr lang="en-US" sz="1600" b="1">
              <a:solidFill>
                <a:srgbClr val="C00000"/>
              </a:solidFill>
            </a:rPr>
            <a:t>payment information</a:t>
          </a:r>
          <a:endParaRPr lang="en-US" sz="1600" b="1" baseline="0">
            <a:solidFill>
              <a:srgbClr val="C00000"/>
            </a:solidFill>
          </a:endParaRPr>
        </a:p>
        <a:p>
          <a:endParaRPr lang="en-US" sz="1100"/>
        </a:p>
      </xdr:txBody>
    </xdr:sp>
    <xdr:clientData/>
  </xdr:twoCellAnchor>
  <xdr:twoCellAnchor>
    <xdr:from>
      <xdr:col>15</xdr:col>
      <xdr:colOff>22407</xdr:colOff>
      <xdr:row>17</xdr:row>
      <xdr:rowOff>11204</xdr:rowOff>
    </xdr:from>
    <xdr:to>
      <xdr:col>15</xdr:col>
      <xdr:colOff>201704</xdr:colOff>
      <xdr:row>19</xdr:row>
      <xdr:rowOff>280147</xdr:rowOff>
    </xdr:to>
    <xdr:sp macro="" textlink="">
      <xdr:nvSpPr>
        <xdr:cNvPr id="14" name="Left Brace 13">
          <a:extLst>
            <a:ext uri="{FF2B5EF4-FFF2-40B4-BE49-F238E27FC236}">
              <a16:creationId xmlns:a16="http://schemas.microsoft.com/office/drawing/2014/main" id="{0E5DCAEC-0BA5-82AD-7AA5-B2947D90895D}"/>
            </a:ext>
          </a:extLst>
        </xdr:cNvPr>
        <xdr:cNvSpPr/>
      </xdr:nvSpPr>
      <xdr:spPr>
        <a:xfrm rot="10800000">
          <a:off x="15486525" y="5479675"/>
          <a:ext cx="179297" cy="851648"/>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201006</xdr:colOff>
      <xdr:row>17</xdr:row>
      <xdr:rowOff>159687</xdr:rowOff>
    </xdr:from>
    <xdr:to>
      <xdr:col>17</xdr:col>
      <xdr:colOff>391507</xdr:colOff>
      <xdr:row>19</xdr:row>
      <xdr:rowOff>137273</xdr:rowOff>
    </xdr:to>
    <xdr:sp macro="" textlink="">
      <xdr:nvSpPr>
        <xdr:cNvPr id="15" name="TextBox 14">
          <a:extLst>
            <a:ext uri="{FF2B5EF4-FFF2-40B4-BE49-F238E27FC236}">
              <a16:creationId xmlns:a16="http://schemas.microsoft.com/office/drawing/2014/main" id="{2CBC30D0-21A2-F324-7B06-512349E5AE19}"/>
            </a:ext>
          </a:extLst>
        </xdr:cNvPr>
        <xdr:cNvSpPr txBox="1"/>
      </xdr:nvSpPr>
      <xdr:spPr>
        <a:xfrm>
          <a:off x="16857850" y="6851000"/>
          <a:ext cx="1440657" cy="73958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1 Original Input" tab, Ref a-c</a:t>
          </a:r>
          <a:endParaRPr lang="en-US" sz="1200" b="1" baseline="0">
            <a:solidFill>
              <a:srgbClr val="C00000"/>
            </a:solidFill>
          </a:endParaRPr>
        </a:p>
        <a:p>
          <a:endParaRPr lang="en-US" sz="1100"/>
        </a:p>
      </xdr:txBody>
    </xdr:sp>
    <xdr:clientData/>
  </xdr:twoCellAnchor>
  <xdr:twoCellAnchor>
    <xdr:from>
      <xdr:col>5</xdr:col>
      <xdr:colOff>532979</xdr:colOff>
      <xdr:row>14</xdr:row>
      <xdr:rowOff>297655</xdr:rowOff>
    </xdr:from>
    <xdr:to>
      <xdr:col>5</xdr:col>
      <xdr:colOff>928687</xdr:colOff>
      <xdr:row>17</xdr:row>
      <xdr:rowOff>404812</xdr:rowOff>
    </xdr:to>
    <xdr:sp macro="" textlink="">
      <xdr:nvSpPr>
        <xdr:cNvPr id="18" name="Left Brace 17">
          <a:extLst>
            <a:ext uri="{FF2B5EF4-FFF2-40B4-BE49-F238E27FC236}">
              <a16:creationId xmlns:a16="http://schemas.microsoft.com/office/drawing/2014/main" id="{9B8C3444-A1A8-4B77-81B8-CD6A53CCD417}"/>
            </a:ext>
          </a:extLst>
        </xdr:cNvPr>
        <xdr:cNvSpPr/>
      </xdr:nvSpPr>
      <xdr:spPr>
        <a:xfrm>
          <a:off x="8283948" y="4964905"/>
          <a:ext cx="395708" cy="1333501"/>
        </a:xfrm>
        <a:prstGeom prst="leftBrace">
          <a:avLst>
            <a:gd name="adj1" fmla="val 71278"/>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818030</xdr:colOff>
      <xdr:row>15</xdr:row>
      <xdr:rowOff>145676</xdr:rowOff>
    </xdr:from>
    <xdr:to>
      <xdr:col>5</xdr:col>
      <xdr:colOff>605118</xdr:colOff>
      <xdr:row>17</xdr:row>
      <xdr:rowOff>11205</xdr:rowOff>
    </xdr:to>
    <xdr:sp macro="" textlink="">
      <xdr:nvSpPr>
        <xdr:cNvPr id="20" name="TextBox 19">
          <a:extLst>
            <a:ext uri="{FF2B5EF4-FFF2-40B4-BE49-F238E27FC236}">
              <a16:creationId xmlns:a16="http://schemas.microsoft.com/office/drawing/2014/main" id="{2FEB36D6-0078-4562-B274-E979C76E7E3A}"/>
            </a:ext>
          </a:extLst>
        </xdr:cNvPr>
        <xdr:cNvSpPr txBox="1"/>
      </xdr:nvSpPr>
      <xdr:spPr>
        <a:xfrm>
          <a:off x="6869206" y="5031441"/>
          <a:ext cx="1467971" cy="806823"/>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1 Original Input" tab, Ref d-f</a:t>
          </a:r>
          <a:endParaRPr lang="en-US" sz="1200" b="1" baseline="0">
            <a:solidFill>
              <a:srgbClr val="C00000"/>
            </a:solidFill>
          </a:endParaRPr>
        </a:p>
        <a:p>
          <a:endParaRPr lang="en-US" sz="1100"/>
        </a:p>
      </xdr:txBody>
    </xdr:sp>
    <xdr:clientData/>
  </xdr:twoCellAnchor>
  <xdr:twoCellAnchor>
    <xdr:from>
      <xdr:col>2</xdr:col>
      <xdr:colOff>2611671</xdr:colOff>
      <xdr:row>18</xdr:row>
      <xdr:rowOff>11205</xdr:rowOff>
    </xdr:from>
    <xdr:to>
      <xdr:col>3</xdr:col>
      <xdr:colOff>179996</xdr:colOff>
      <xdr:row>19</xdr:row>
      <xdr:rowOff>11206</xdr:rowOff>
    </xdr:to>
    <xdr:sp macro="" textlink="">
      <xdr:nvSpPr>
        <xdr:cNvPr id="21" name="TextBox 20">
          <a:extLst>
            <a:ext uri="{FF2B5EF4-FFF2-40B4-BE49-F238E27FC236}">
              <a16:creationId xmlns:a16="http://schemas.microsoft.com/office/drawing/2014/main" id="{BB879ACE-CFC7-4608-BBF8-CF7F3BDB3D09}"/>
            </a:ext>
          </a:extLst>
        </xdr:cNvPr>
        <xdr:cNvSpPr txBox="1"/>
      </xdr:nvSpPr>
      <xdr:spPr>
        <a:xfrm>
          <a:off x="4266640" y="6369143"/>
          <a:ext cx="282950"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2</xdr:col>
      <xdr:colOff>2610970</xdr:colOff>
      <xdr:row>19</xdr:row>
      <xdr:rowOff>22411</xdr:rowOff>
    </xdr:from>
    <xdr:to>
      <xdr:col>3</xdr:col>
      <xdr:colOff>179295</xdr:colOff>
      <xdr:row>20</xdr:row>
      <xdr:rowOff>22411</xdr:rowOff>
    </xdr:to>
    <xdr:sp macro="" textlink="">
      <xdr:nvSpPr>
        <xdr:cNvPr id="22" name="TextBox 21">
          <a:extLst>
            <a:ext uri="{FF2B5EF4-FFF2-40B4-BE49-F238E27FC236}">
              <a16:creationId xmlns:a16="http://schemas.microsoft.com/office/drawing/2014/main" id="{C851A14A-A5E9-4A57-05BB-DA6980F6EF72}"/>
            </a:ext>
          </a:extLst>
        </xdr:cNvPr>
        <xdr:cNvSpPr txBox="1"/>
      </xdr:nvSpPr>
      <xdr:spPr>
        <a:xfrm>
          <a:off x="4269441" y="6073587"/>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twoCellAnchor>
    <xdr:from>
      <xdr:col>2</xdr:col>
      <xdr:colOff>2610970</xdr:colOff>
      <xdr:row>20</xdr:row>
      <xdr:rowOff>11205</xdr:rowOff>
    </xdr:from>
    <xdr:to>
      <xdr:col>3</xdr:col>
      <xdr:colOff>179295</xdr:colOff>
      <xdr:row>21</xdr:row>
      <xdr:rowOff>11205</xdr:rowOff>
    </xdr:to>
    <xdr:sp macro="" textlink="">
      <xdr:nvSpPr>
        <xdr:cNvPr id="23" name="TextBox 22">
          <a:extLst>
            <a:ext uri="{FF2B5EF4-FFF2-40B4-BE49-F238E27FC236}">
              <a16:creationId xmlns:a16="http://schemas.microsoft.com/office/drawing/2014/main" id="{A9BDC58E-89C6-CFB7-AE3F-539F8F4EDF9C}"/>
            </a:ext>
          </a:extLst>
        </xdr:cNvPr>
        <xdr:cNvSpPr txBox="1"/>
      </xdr:nvSpPr>
      <xdr:spPr>
        <a:xfrm>
          <a:off x="4269441" y="6353734"/>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twoCellAnchor>
    <xdr:from>
      <xdr:col>2</xdr:col>
      <xdr:colOff>683559</xdr:colOff>
      <xdr:row>47</xdr:row>
      <xdr:rowOff>22411</xdr:rowOff>
    </xdr:from>
    <xdr:to>
      <xdr:col>2</xdr:col>
      <xdr:colOff>2353235</xdr:colOff>
      <xdr:row>95</xdr:row>
      <xdr:rowOff>89647</xdr:rowOff>
    </xdr:to>
    <xdr:sp macro="" textlink="">
      <xdr:nvSpPr>
        <xdr:cNvPr id="24" name="Left Brace 23">
          <a:extLst>
            <a:ext uri="{FF2B5EF4-FFF2-40B4-BE49-F238E27FC236}">
              <a16:creationId xmlns:a16="http://schemas.microsoft.com/office/drawing/2014/main" id="{2DC0A74D-B831-4C35-8A75-5F662318FFD3}"/>
            </a:ext>
          </a:extLst>
        </xdr:cNvPr>
        <xdr:cNvSpPr/>
      </xdr:nvSpPr>
      <xdr:spPr>
        <a:xfrm>
          <a:off x="2342030" y="14758146"/>
          <a:ext cx="1669676" cy="11900648"/>
        </a:xfrm>
        <a:prstGeom prst="leftBrace">
          <a:avLst>
            <a:gd name="adj1" fmla="val 8333"/>
            <a:gd name="adj2" fmla="val 4682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268941</xdr:colOff>
      <xdr:row>68</xdr:row>
      <xdr:rowOff>56029</xdr:rowOff>
    </xdr:from>
    <xdr:to>
      <xdr:col>2</xdr:col>
      <xdr:colOff>1232647</xdr:colOff>
      <xdr:row>71</xdr:row>
      <xdr:rowOff>190498</xdr:rowOff>
    </xdr:to>
    <xdr:sp macro="" textlink="">
      <xdr:nvSpPr>
        <xdr:cNvPr id="26" name="TextBox 25">
          <a:extLst>
            <a:ext uri="{FF2B5EF4-FFF2-40B4-BE49-F238E27FC236}">
              <a16:creationId xmlns:a16="http://schemas.microsoft.com/office/drawing/2014/main" id="{2D0632AC-235B-4235-91D8-357F2BA2DC77}"/>
            </a:ext>
          </a:extLst>
        </xdr:cNvPr>
        <xdr:cNvSpPr txBox="1"/>
      </xdr:nvSpPr>
      <xdr:spPr>
        <a:xfrm>
          <a:off x="1927412" y="19968882"/>
          <a:ext cx="963706" cy="874057"/>
        </a:xfrm>
        <a:prstGeom prst="rect">
          <a:avLst/>
        </a:prstGeom>
        <a:solidFill>
          <a:schemeClr val="lt1"/>
        </a:solidFill>
        <a:ln w="19050"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Modified contract monthly payments</a:t>
          </a:r>
          <a:endParaRPr lang="en-US" sz="1200" b="1" baseline="0">
            <a:solidFill>
              <a:srgbClr val="C00000"/>
            </a:solidFill>
          </a:endParaRPr>
        </a:p>
        <a:p>
          <a:endParaRPr lang="en-US" sz="1100"/>
        </a:p>
      </xdr:txBody>
    </xdr:sp>
    <xdr:clientData/>
  </xdr:twoCellAnchor>
  <xdr:twoCellAnchor>
    <xdr:from>
      <xdr:col>2</xdr:col>
      <xdr:colOff>2610971</xdr:colOff>
      <xdr:row>21</xdr:row>
      <xdr:rowOff>22411</xdr:rowOff>
    </xdr:from>
    <xdr:to>
      <xdr:col>3</xdr:col>
      <xdr:colOff>179296</xdr:colOff>
      <xdr:row>22</xdr:row>
      <xdr:rowOff>22411</xdr:rowOff>
    </xdr:to>
    <xdr:sp macro="" textlink="">
      <xdr:nvSpPr>
        <xdr:cNvPr id="27" name="TextBox 26">
          <a:extLst>
            <a:ext uri="{FF2B5EF4-FFF2-40B4-BE49-F238E27FC236}">
              <a16:creationId xmlns:a16="http://schemas.microsoft.com/office/drawing/2014/main" id="{C5172DCD-1344-68B2-D2BA-D242D658C0F5}"/>
            </a:ext>
          </a:extLst>
        </xdr:cNvPr>
        <xdr:cNvSpPr txBox="1"/>
      </xdr:nvSpPr>
      <xdr:spPr>
        <a:xfrm>
          <a:off x="4269442" y="6656293"/>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6</xdr:col>
      <xdr:colOff>437031</xdr:colOff>
      <xdr:row>7</xdr:row>
      <xdr:rowOff>89647</xdr:rowOff>
    </xdr:from>
    <xdr:to>
      <xdr:col>8</xdr:col>
      <xdr:colOff>1064559</xdr:colOff>
      <xdr:row>10</xdr:row>
      <xdr:rowOff>145676</xdr:rowOff>
    </xdr:to>
    <xdr:sp macro="" textlink="">
      <xdr:nvSpPr>
        <xdr:cNvPr id="28" name="TextBox 27">
          <a:extLst>
            <a:ext uri="{FF2B5EF4-FFF2-40B4-BE49-F238E27FC236}">
              <a16:creationId xmlns:a16="http://schemas.microsoft.com/office/drawing/2014/main" id="{DFD4381E-3624-45D9-92D3-64CB64752FDB}"/>
            </a:ext>
          </a:extLst>
        </xdr:cNvPr>
        <xdr:cNvSpPr txBox="1"/>
      </xdr:nvSpPr>
      <xdr:spPr>
        <a:xfrm>
          <a:off x="9849972" y="2644588"/>
          <a:ext cx="5076263" cy="930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Payment 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$5,000 monthly lease payment (payment is at the beginning of the month)</a:t>
          </a:r>
          <a:endParaRPr lang="en-US" sz="1200">
            <a:effectLst/>
          </a:endParaRPr>
        </a:p>
        <a:p>
          <a:r>
            <a:rPr lang="en-US" sz="1200" baseline="0">
              <a:solidFill>
                <a:schemeClr val="dk1"/>
              </a:solidFill>
              <a:effectLst/>
              <a:latin typeface="+mn-lt"/>
              <a:ea typeface="+mn-ea"/>
              <a:cs typeface="+mn-cs"/>
            </a:rPr>
            <a:t> • 4 year (48 months) lease term</a:t>
          </a:r>
          <a:endParaRPr lang="en-US" sz="1200">
            <a:effectLst/>
          </a:endParaRPr>
        </a:p>
        <a:p>
          <a:r>
            <a:rPr lang="en-US" sz="1200" baseline="0">
              <a:solidFill>
                <a:schemeClr val="dk1"/>
              </a:solidFill>
              <a:effectLst/>
              <a:latin typeface="+mn-lt"/>
              <a:ea typeface="+mn-ea"/>
              <a:cs typeface="+mn-cs"/>
            </a:rPr>
            <a:t> • 2.40% incremental borrow rate</a:t>
          </a:r>
          <a:endParaRPr lang="en-US" sz="1200">
            <a:effectLst/>
          </a:endParaRPr>
        </a:p>
      </xdr:txBody>
    </xdr:sp>
    <xdr:clientData/>
  </xdr:twoCellAnchor>
  <xdr:twoCellAnchor>
    <xdr:from>
      <xdr:col>15</xdr:col>
      <xdr:colOff>178599</xdr:colOff>
      <xdr:row>22</xdr:row>
      <xdr:rowOff>148483</xdr:rowOff>
    </xdr:from>
    <xdr:to>
      <xdr:col>17</xdr:col>
      <xdr:colOff>369100</xdr:colOff>
      <xdr:row>24</xdr:row>
      <xdr:rowOff>373719</xdr:rowOff>
    </xdr:to>
    <xdr:sp macro="" textlink="">
      <xdr:nvSpPr>
        <xdr:cNvPr id="6" name="TextBox 5">
          <a:extLst>
            <a:ext uri="{FF2B5EF4-FFF2-40B4-BE49-F238E27FC236}">
              <a16:creationId xmlns:a16="http://schemas.microsoft.com/office/drawing/2014/main" id="{264592CE-C39F-4E15-8F31-0842CA7E83CA}"/>
            </a:ext>
          </a:extLst>
        </xdr:cNvPr>
        <xdr:cNvSpPr txBox="1"/>
      </xdr:nvSpPr>
      <xdr:spPr>
        <a:xfrm>
          <a:off x="17285499" y="8435233"/>
          <a:ext cx="1476376" cy="730061"/>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1 Original Input" tab, Ref g-i</a:t>
          </a:r>
          <a:endParaRPr lang="en-US" sz="1200" b="1" baseline="0">
            <a:solidFill>
              <a:srgbClr val="C00000"/>
            </a:solidFill>
          </a:endParaRPr>
        </a:p>
        <a:p>
          <a:endParaRPr lang="en-US" sz="1100"/>
        </a:p>
      </xdr:txBody>
    </xdr:sp>
    <xdr:clientData/>
  </xdr:twoCellAnchor>
  <xdr:twoCellAnchor>
    <xdr:from>
      <xdr:col>15</xdr:col>
      <xdr:colOff>0</xdr:colOff>
      <xdr:row>22</xdr:row>
      <xdr:rowOff>0</xdr:rowOff>
    </xdr:from>
    <xdr:to>
      <xdr:col>15</xdr:col>
      <xdr:colOff>179297</xdr:colOff>
      <xdr:row>25</xdr:row>
      <xdr:rowOff>97493</xdr:rowOff>
    </xdr:to>
    <xdr:sp macro="" textlink="">
      <xdr:nvSpPr>
        <xdr:cNvPr id="7" name="Left Brace 6">
          <a:extLst>
            <a:ext uri="{FF2B5EF4-FFF2-40B4-BE49-F238E27FC236}">
              <a16:creationId xmlns:a16="http://schemas.microsoft.com/office/drawing/2014/main" id="{EC4966C7-528E-48AB-ABDC-EF771F83F9C0}"/>
            </a:ext>
          </a:extLst>
        </xdr:cNvPr>
        <xdr:cNvSpPr/>
      </xdr:nvSpPr>
      <xdr:spPr>
        <a:xfrm rot="10800000">
          <a:off x="28670250" y="8286750"/>
          <a:ext cx="179297" cy="1021418"/>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xdr:row>
      <xdr:rowOff>238123</xdr:rowOff>
    </xdr:from>
    <xdr:to>
      <xdr:col>8</xdr:col>
      <xdr:colOff>1678781</xdr:colOff>
      <xdr:row>45</xdr:row>
      <xdr:rowOff>23812</xdr:rowOff>
    </xdr:to>
    <xdr:sp macro="" textlink="">
      <xdr:nvSpPr>
        <xdr:cNvPr id="2" name="Rectangle: Rounded Corners 1">
          <a:extLst>
            <a:ext uri="{FF2B5EF4-FFF2-40B4-BE49-F238E27FC236}">
              <a16:creationId xmlns:a16="http://schemas.microsoft.com/office/drawing/2014/main" id="{64CC5FB8-7DC1-4289-97B8-870E1E837198}"/>
            </a:ext>
          </a:extLst>
        </xdr:cNvPr>
        <xdr:cNvSpPr/>
      </xdr:nvSpPr>
      <xdr:spPr>
        <a:xfrm>
          <a:off x="0" y="14073186"/>
          <a:ext cx="13942219" cy="285751"/>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5</xdr:col>
      <xdr:colOff>202407</xdr:colOff>
      <xdr:row>34</xdr:row>
      <xdr:rowOff>238123</xdr:rowOff>
    </xdr:from>
    <xdr:to>
      <xdr:col>5</xdr:col>
      <xdr:colOff>695325</xdr:colOff>
      <xdr:row>36</xdr:row>
      <xdr:rowOff>47624</xdr:rowOff>
    </xdr:to>
    <xdr:sp macro="" textlink="">
      <xdr:nvSpPr>
        <xdr:cNvPr id="6" name="TextBox 5">
          <a:extLst>
            <a:ext uri="{FF2B5EF4-FFF2-40B4-BE49-F238E27FC236}">
              <a16:creationId xmlns:a16="http://schemas.microsoft.com/office/drawing/2014/main" id="{67E7419D-4DBB-457C-AB65-5606CFC2508C}"/>
            </a:ext>
          </a:extLst>
        </xdr:cNvPr>
        <xdr:cNvSpPr txBox="1"/>
      </xdr:nvSpPr>
      <xdr:spPr>
        <a:xfrm>
          <a:off x="7593807" y="11572873"/>
          <a:ext cx="492918" cy="304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a/g</a:t>
          </a:r>
        </a:p>
      </xdr:txBody>
    </xdr:sp>
    <xdr:clientData/>
  </xdr:twoCellAnchor>
  <xdr:twoCellAnchor>
    <xdr:from>
      <xdr:col>7</xdr:col>
      <xdr:colOff>273845</xdr:colOff>
      <xdr:row>34</xdr:row>
      <xdr:rowOff>226218</xdr:rowOff>
    </xdr:from>
    <xdr:to>
      <xdr:col>7</xdr:col>
      <xdr:colOff>704850</xdr:colOff>
      <xdr:row>36</xdr:row>
      <xdr:rowOff>9525</xdr:rowOff>
    </xdr:to>
    <xdr:sp macro="" textlink="">
      <xdr:nvSpPr>
        <xdr:cNvPr id="7" name="TextBox 6">
          <a:extLst>
            <a:ext uri="{FF2B5EF4-FFF2-40B4-BE49-F238E27FC236}">
              <a16:creationId xmlns:a16="http://schemas.microsoft.com/office/drawing/2014/main" id="{3A9BADFA-83A7-3065-A775-A544221F6E08}"/>
            </a:ext>
          </a:extLst>
        </xdr:cNvPr>
        <xdr:cNvSpPr txBox="1"/>
      </xdr:nvSpPr>
      <xdr:spPr>
        <a:xfrm>
          <a:off x="11132345" y="11560968"/>
          <a:ext cx="431005" cy="278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b/h</a:t>
          </a:r>
        </a:p>
      </xdr:txBody>
    </xdr:sp>
    <xdr:clientData/>
  </xdr:twoCellAnchor>
  <xdr:twoCellAnchor>
    <xdr:from>
      <xdr:col>8</xdr:col>
      <xdr:colOff>178595</xdr:colOff>
      <xdr:row>34</xdr:row>
      <xdr:rowOff>214313</xdr:rowOff>
    </xdr:from>
    <xdr:to>
      <xdr:col>8</xdr:col>
      <xdr:colOff>628650</xdr:colOff>
      <xdr:row>35</xdr:row>
      <xdr:rowOff>209550</xdr:rowOff>
    </xdr:to>
    <xdr:sp macro="" textlink="">
      <xdr:nvSpPr>
        <xdr:cNvPr id="8" name="TextBox 7">
          <a:extLst>
            <a:ext uri="{FF2B5EF4-FFF2-40B4-BE49-F238E27FC236}">
              <a16:creationId xmlns:a16="http://schemas.microsoft.com/office/drawing/2014/main" id="{94730D35-9895-A2BD-77F2-C15FAB5A3D83}"/>
            </a:ext>
          </a:extLst>
        </xdr:cNvPr>
        <xdr:cNvSpPr txBox="1"/>
      </xdr:nvSpPr>
      <xdr:spPr>
        <a:xfrm>
          <a:off x="12770645" y="11549063"/>
          <a:ext cx="450055" cy="2428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c/i</a:t>
          </a:r>
        </a:p>
      </xdr:txBody>
    </xdr:sp>
    <xdr:clientData/>
  </xdr:twoCellAnchor>
  <xdr:twoCellAnchor>
    <xdr:from>
      <xdr:col>19</xdr:col>
      <xdr:colOff>261938</xdr:colOff>
      <xdr:row>37</xdr:row>
      <xdr:rowOff>238126</xdr:rowOff>
    </xdr:from>
    <xdr:to>
      <xdr:col>22</xdr:col>
      <xdr:colOff>452436</xdr:colOff>
      <xdr:row>41</xdr:row>
      <xdr:rowOff>202406</xdr:rowOff>
    </xdr:to>
    <xdr:sp macro="" textlink="">
      <xdr:nvSpPr>
        <xdr:cNvPr id="9" name="TextBox 8">
          <a:extLst>
            <a:ext uri="{FF2B5EF4-FFF2-40B4-BE49-F238E27FC236}">
              <a16:creationId xmlns:a16="http://schemas.microsoft.com/office/drawing/2014/main" id="{0B61EE22-1BE5-4A4F-A891-70A0805AF4C6}"/>
            </a:ext>
          </a:extLst>
        </xdr:cNvPr>
        <xdr:cNvSpPr txBox="1"/>
      </xdr:nvSpPr>
      <xdr:spPr>
        <a:xfrm>
          <a:off x="14216063" y="12573001"/>
          <a:ext cx="3262311" cy="964405"/>
        </a:xfrm>
        <a:prstGeom prst="rect">
          <a:avLst/>
        </a:prstGeom>
        <a:ln w="28575">
          <a:solidFill>
            <a:srgbClr val="C00000"/>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r>
            <a:rPr lang="en-US" sz="1100" b="1">
              <a:solidFill>
                <a:srgbClr val="C00000"/>
              </a:solidFill>
              <a:effectLst/>
              <a:latin typeface="+mn-lt"/>
              <a:ea typeface="+mn-ea"/>
              <a:cs typeface="+mn-cs"/>
            </a:rPr>
            <a:t>The lease contract was terminated in March 2023 (FY 22-23). Use the prior year's June balances to adjust the lease liability and lease asset to zero.</a:t>
          </a:r>
          <a:endParaRPr lang="en-US">
            <a:solidFill>
              <a:srgbClr val="C00000"/>
            </a:solidFill>
            <a:effectLst/>
          </a:endParaRPr>
        </a:p>
      </xdr:txBody>
    </xdr:sp>
    <xdr:clientData/>
  </xdr:twoCellAnchor>
  <xdr:twoCellAnchor>
    <xdr:from>
      <xdr:col>6</xdr:col>
      <xdr:colOff>11907</xdr:colOff>
      <xdr:row>3</xdr:row>
      <xdr:rowOff>416718</xdr:rowOff>
    </xdr:from>
    <xdr:to>
      <xdr:col>6</xdr:col>
      <xdr:colOff>462757</xdr:colOff>
      <xdr:row>21</xdr:row>
      <xdr:rowOff>9207</xdr:rowOff>
    </xdr:to>
    <xdr:sp macro="" textlink="">
      <xdr:nvSpPr>
        <xdr:cNvPr id="10" name="Left Brace 9">
          <a:extLst>
            <a:ext uri="{FF2B5EF4-FFF2-40B4-BE49-F238E27FC236}">
              <a16:creationId xmlns:a16="http://schemas.microsoft.com/office/drawing/2014/main" id="{5C0B4C86-78F4-4995-B1B8-56D7BF2447F0}"/>
            </a:ext>
          </a:extLst>
        </xdr:cNvPr>
        <xdr:cNvSpPr/>
      </xdr:nvSpPr>
      <xdr:spPr>
        <a:xfrm rot="10800000">
          <a:off x="8893970" y="1797843"/>
          <a:ext cx="450850" cy="5081270"/>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416719</xdr:colOff>
      <xdr:row>10</xdr:row>
      <xdr:rowOff>273844</xdr:rowOff>
    </xdr:from>
    <xdr:to>
      <xdr:col>8</xdr:col>
      <xdr:colOff>565197</xdr:colOff>
      <xdr:row>12</xdr:row>
      <xdr:rowOff>48326</xdr:rowOff>
    </xdr:to>
    <xdr:sp macro="" textlink="">
      <xdr:nvSpPr>
        <xdr:cNvPr id="11" name="TextBox 10">
          <a:extLst>
            <a:ext uri="{FF2B5EF4-FFF2-40B4-BE49-F238E27FC236}">
              <a16:creationId xmlns:a16="http://schemas.microsoft.com/office/drawing/2014/main" id="{0519E098-889B-474B-8258-6EF433A6871D}"/>
            </a:ext>
          </a:extLst>
        </xdr:cNvPr>
        <xdr:cNvSpPr txBox="1"/>
      </xdr:nvSpPr>
      <xdr:spPr>
        <a:xfrm>
          <a:off x="9298782" y="3869532"/>
          <a:ext cx="3529853"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payment information</a:t>
          </a:r>
          <a:endParaRPr lang="en-US" sz="1600" b="1" baseline="0">
            <a:solidFill>
              <a:srgbClr val="C00000"/>
            </a:solidFill>
          </a:endParaRPr>
        </a:p>
        <a:p>
          <a:endParaRPr lang="en-US" sz="1100"/>
        </a:p>
      </xdr:txBody>
    </xdr:sp>
    <xdr:clientData/>
  </xdr:twoCellAnchor>
  <xdr:twoCellAnchor>
    <xdr:from>
      <xdr:col>6</xdr:col>
      <xdr:colOff>547687</xdr:colOff>
      <xdr:row>13</xdr:row>
      <xdr:rowOff>238126</xdr:rowOff>
    </xdr:from>
    <xdr:to>
      <xdr:col>19</xdr:col>
      <xdr:colOff>631031</xdr:colOff>
      <xdr:row>17</xdr:row>
      <xdr:rowOff>22411</xdr:rowOff>
    </xdr:to>
    <xdr:sp macro="" textlink="">
      <xdr:nvSpPr>
        <xdr:cNvPr id="12" name="TextBox 11">
          <a:extLst>
            <a:ext uri="{FF2B5EF4-FFF2-40B4-BE49-F238E27FC236}">
              <a16:creationId xmlns:a16="http://schemas.microsoft.com/office/drawing/2014/main" id="{6EDAD6FD-2B22-4ADD-B2AF-C7152C742AC7}"/>
            </a:ext>
          </a:extLst>
        </xdr:cNvPr>
        <xdr:cNvSpPr txBox="1"/>
      </xdr:nvSpPr>
      <xdr:spPr>
        <a:xfrm>
          <a:off x="9429750" y="4726782"/>
          <a:ext cx="5155406" cy="974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r>
            <a:rPr lang="en-US" sz="1200" baseline="0"/>
            <a:t> • $50,000 monthly lease payment (payment is at the beginning of the month)</a:t>
          </a:r>
          <a:endParaRPr lang="en-US" sz="1200" baseline="0">
            <a:solidFill>
              <a:schemeClr val="dk1"/>
            </a:solidFill>
            <a:effectLst/>
            <a:latin typeface="+mn-lt"/>
            <a:ea typeface="+mn-ea"/>
            <a:cs typeface="+mn-cs"/>
          </a:endParaRPr>
        </a:p>
        <a:p>
          <a:pPr marL="0" indent="0"/>
          <a:r>
            <a:rPr lang="en-US" sz="1200" baseline="0">
              <a:solidFill>
                <a:schemeClr val="dk1"/>
              </a:solidFill>
              <a:effectLst/>
              <a:latin typeface="+mn-lt"/>
              <a:ea typeface="+mn-ea"/>
              <a:cs typeface="+mn-cs"/>
            </a:rPr>
            <a:t> • 0.20% incremental borrow rate</a:t>
          </a:r>
          <a:endParaRPr lang="en-US" sz="1200" baseline="0"/>
        </a:p>
        <a:p>
          <a:r>
            <a:rPr lang="en-US" sz="1200" baseline="0">
              <a:solidFill>
                <a:schemeClr val="dk1"/>
              </a:solidFill>
              <a:effectLst/>
              <a:latin typeface="+mn-lt"/>
              <a:ea typeface="+mn-ea"/>
              <a:cs typeface="+mn-cs"/>
            </a:rPr>
            <a:t> • 4-year (48 months) lease term</a:t>
          </a:r>
        </a:p>
        <a:p>
          <a:endParaRPr lang="en-US" sz="1200" baseline="0"/>
        </a:p>
      </xdr:txBody>
    </xdr:sp>
    <xdr:clientData/>
  </xdr:twoCellAnchor>
  <xdr:twoCellAnchor>
    <xdr:from>
      <xdr:col>0</xdr:col>
      <xdr:colOff>0</xdr:colOff>
      <xdr:row>34</xdr:row>
      <xdr:rowOff>226217</xdr:rowOff>
    </xdr:from>
    <xdr:to>
      <xdr:col>8</xdr:col>
      <xdr:colOff>1678781</xdr:colOff>
      <xdr:row>36</xdr:row>
      <xdr:rowOff>11905</xdr:rowOff>
    </xdr:to>
    <xdr:sp macro="" textlink="">
      <xdr:nvSpPr>
        <xdr:cNvPr id="15" name="Rectangle: Rounded Corners 14">
          <a:extLst>
            <a:ext uri="{FF2B5EF4-FFF2-40B4-BE49-F238E27FC236}">
              <a16:creationId xmlns:a16="http://schemas.microsoft.com/office/drawing/2014/main" id="{2B05AE02-A7A3-03BF-A35E-9E2F4C852B8F}"/>
            </a:ext>
          </a:extLst>
        </xdr:cNvPr>
        <xdr:cNvSpPr/>
      </xdr:nvSpPr>
      <xdr:spPr>
        <a:xfrm>
          <a:off x="0" y="11810998"/>
          <a:ext cx="13942219" cy="285751"/>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19</xdr:col>
      <xdr:colOff>23813</xdr:colOff>
      <xdr:row>41</xdr:row>
      <xdr:rowOff>154780</xdr:rowOff>
    </xdr:from>
    <xdr:to>
      <xdr:col>19</xdr:col>
      <xdr:colOff>1012031</xdr:colOff>
      <xdr:row>44</xdr:row>
      <xdr:rowOff>130967</xdr:rowOff>
    </xdr:to>
    <xdr:cxnSp macro="">
      <xdr:nvCxnSpPr>
        <xdr:cNvPr id="17" name="Straight Arrow Connector 16">
          <a:extLst>
            <a:ext uri="{FF2B5EF4-FFF2-40B4-BE49-F238E27FC236}">
              <a16:creationId xmlns:a16="http://schemas.microsoft.com/office/drawing/2014/main" id="{2A7DAC03-1214-CF24-F838-B9A58991BFAB}"/>
            </a:ext>
          </a:extLst>
        </xdr:cNvPr>
        <xdr:cNvCxnSpPr/>
      </xdr:nvCxnSpPr>
      <xdr:spPr>
        <a:xfrm flipV="1">
          <a:off x="13977938" y="13489780"/>
          <a:ext cx="988218" cy="72628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47625</xdr:colOff>
      <xdr:row>35</xdr:row>
      <xdr:rowOff>154780</xdr:rowOff>
    </xdr:from>
    <xdr:to>
      <xdr:col>19</xdr:col>
      <xdr:colOff>1202531</xdr:colOff>
      <xdr:row>37</xdr:row>
      <xdr:rowOff>214312</xdr:rowOff>
    </xdr:to>
    <xdr:cxnSp macro="">
      <xdr:nvCxnSpPr>
        <xdr:cNvPr id="19" name="Straight Arrow Connector 18">
          <a:extLst>
            <a:ext uri="{FF2B5EF4-FFF2-40B4-BE49-F238E27FC236}">
              <a16:creationId xmlns:a16="http://schemas.microsoft.com/office/drawing/2014/main" id="{5EA82B7C-31B7-019C-AF05-5F70EE41BA19}"/>
            </a:ext>
          </a:extLst>
        </xdr:cNvPr>
        <xdr:cNvCxnSpPr/>
      </xdr:nvCxnSpPr>
      <xdr:spPr>
        <a:xfrm>
          <a:off x="14001750" y="11989593"/>
          <a:ext cx="1154906" cy="559594"/>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119063</xdr:colOff>
      <xdr:row>13</xdr:row>
      <xdr:rowOff>95250</xdr:rowOff>
    </xdr:from>
    <xdr:to>
      <xdr:col>12</xdr:col>
      <xdr:colOff>142877</xdr:colOff>
      <xdr:row>14</xdr:row>
      <xdr:rowOff>190500</xdr:rowOff>
    </xdr:to>
    <xdr:sp macro="" textlink="">
      <xdr:nvSpPr>
        <xdr:cNvPr id="2" name="TextBox 1">
          <a:extLst>
            <a:ext uri="{FF2B5EF4-FFF2-40B4-BE49-F238E27FC236}">
              <a16:creationId xmlns:a16="http://schemas.microsoft.com/office/drawing/2014/main" id="{49FE4919-7A41-46A7-BAEA-4C3B73704F30}"/>
            </a:ext>
          </a:extLst>
        </xdr:cNvPr>
        <xdr:cNvSpPr txBox="1"/>
      </xdr:nvSpPr>
      <xdr:spPr>
        <a:xfrm>
          <a:off x="5262563" y="3595688"/>
          <a:ext cx="5262564" cy="345281"/>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twoCellAnchor>
    <xdr:from>
      <xdr:col>1</xdr:col>
      <xdr:colOff>-1</xdr:colOff>
      <xdr:row>33</xdr:row>
      <xdr:rowOff>238127</xdr:rowOff>
    </xdr:from>
    <xdr:to>
      <xdr:col>9</xdr:col>
      <xdr:colOff>1369219</xdr:colOff>
      <xdr:row>35</xdr:row>
      <xdr:rowOff>11906</xdr:rowOff>
    </xdr:to>
    <xdr:sp macro="" textlink="">
      <xdr:nvSpPr>
        <xdr:cNvPr id="4" name="Rectangle: Rounded Corners 3">
          <a:extLst>
            <a:ext uri="{FF2B5EF4-FFF2-40B4-BE49-F238E27FC236}">
              <a16:creationId xmlns:a16="http://schemas.microsoft.com/office/drawing/2014/main" id="{92ECFEB6-32CB-9812-40B5-6C7A7B721278}"/>
            </a:ext>
          </a:extLst>
        </xdr:cNvPr>
        <xdr:cNvSpPr/>
      </xdr:nvSpPr>
      <xdr:spPr>
        <a:xfrm>
          <a:off x="690562" y="8489158"/>
          <a:ext cx="8251032" cy="273842"/>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xdr:col>
      <xdr:colOff>464344</xdr:colOff>
      <xdr:row>46</xdr:row>
      <xdr:rowOff>11908</xdr:rowOff>
    </xdr:from>
    <xdr:to>
      <xdr:col>12</xdr:col>
      <xdr:colOff>23813</xdr:colOff>
      <xdr:row>47</xdr:row>
      <xdr:rowOff>23813</xdr:rowOff>
    </xdr:to>
    <xdr:sp macro="" textlink="">
      <xdr:nvSpPr>
        <xdr:cNvPr id="6" name="Rectangle: Rounded Corners 5">
          <a:extLst>
            <a:ext uri="{FF2B5EF4-FFF2-40B4-BE49-F238E27FC236}">
              <a16:creationId xmlns:a16="http://schemas.microsoft.com/office/drawing/2014/main" id="{4B266D9B-A853-5C9F-D3AA-3466D4456F6F}"/>
            </a:ext>
          </a:extLst>
        </xdr:cNvPr>
        <xdr:cNvSpPr/>
      </xdr:nvSpPr>
      <xdr:spPr>
        <a:xfrm>
          <a:off x="1154907" y="11513346"/>
          <a:ext cx="9251156" cy="261936"/>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xdr:col>
      <xdr:colOff>452438</xdr:colOff>
      <xdr:row>40</xdr:row>
      <xdr:rowOff>35720</xdr:rowOff>
    </xdr:from>
    <xdr:to>
      <xdr:col>12</xdr:col>
      <xdr:colOff>11907</xdr:colOff>
      <xdr:row>41</xdr:row>
      <xdr:rowOff>35719</xdr:rowOff>
    </xdr:to>
    <xdr:sp macro="" textlink="">
      <xdr:nvSpPr>
        <xdr:cNvPr id="7" name="Rectangle: Rounded Corners 6">
          <a:extLst>
            <a:ext uri="{FF2B5EF4-FFF2-40B4-BE49-F238E27FC236}">
              <a16:creationId xmlns:a16="http://schemas.microsoft.com/office/drawing/2014/main" id="{022FD5E9-F54F-9914-8DA2-265766D586BE}"/>
            </a:ext>
          </a:extLst>
        </xdr:cNvPr>
        <xdr:cNvSpPr/>
      </xdr:nvSpPr>
      <xdr:spPr>
        <a:xfrm>
          <a:off x="1143001" y="9786939"/>
          <a:ext cx="9251156" cy="250030"/>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0</xdr:col>
      <xdr:colOff>0</xdr:colOff>
      <xdr:row>56</xdr:row>
      <xdr:rowOff>23812</xdr:rowOff>
    </xdr:from>
    <xdr:to>
      <xdr:col>10</xdr:col>
      <xdr:colOff>23812</xdr:colOff>
      <xdr:row>57</xdr:row>
      <xdr:rowOff>23812</xdr:rowOff>
    </xdr:to>
    <xdr:sp macro="" textlink="">
      <xdr:nvSpPr>
        <xdr:cNvPr id="8" name="Rectangle: Rounded Corners 7">
          <a:extLst>
            <a:ext uri="{FF2B5EF4-FFF2-40B4-BE49-F238E27FC236}">
              <a16:creationId xmlns:a16="http://schemas.microsoft.com/office/drawing/2014/main" id="{9D678A9D-82BC-68F4-7252-0A5B67B639A9}"/>
            </a:ext>
          </a:extLst>
        </xdr:cNvPr>
        <xdr:cNvSpPr/>
      </xdr:nvSpPr>
      <xdr:spPr>
        <a:xfrm>
          <a:off x="0" y="13025437"/>
          <a:ext cx="8977312" cy="250031"/>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12</xdr:col>
      <xdr:colOff>714375</xdr:colOff>
      <xdr:row>39</xdr:row>
      <xdr:rowOff>202405</xdr:rowOff>
    </xdr:from>
    <xdr:to>
      <xdr:col>17</xdr:col>
      <xdr:colOff>738187</xdr:colOff>
      <xdr:row>41</xdr:row>
      <xdr:rowOff>238124</xdr:rowOff>
    </xdr:to>
    <xdr:sp macro="" textlink="">
      <xdr:nvSpPr>
        <xdr:cNvPr id="9" name="TextBox 8">
          <a:extLst>
            <a:ext uri="{FF2B5EF4-FFF2-40B4-BE49-F238E27FC236}">
              <a16:creationId xmlns:a16="http://schemas.microsoft.com/office/drawing/2014/main" id="{F9020E8E-71C3-455A-B3C3-D28D23D8483F}"/>
            </a:ext>
          </a:extLst>
        </xdr:cNvPr>
        <xdr:cNvSpPr txBox="1"/>
      </xdr:nvSpPr>
      <xdr:spPr>
        <a:xfrm>
          <a:off x="11096625" y="9703593"/>
          <a:ext cx="4191000" cy="535781"/>
        </a:xfrm>
        <a:prstGeom prst="rect">
          <a:avLst/>
        </a:prstGeom>
        <a:ln w="28575">
          <a:solidFill>
            <a:srgbClr val="C00000"/>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r>
            <a:rPr lang="en-US" sz="1100" b="1">
              <a:solidFill>
                <a:srgbClr val="C00000"/>
              </a:solidFill>
              <a:effectLst/>
              <a:latin typeface="+mn-lt"/>
              <a:ea typeface="+mn-ea"/>
              <a:cs typeface="+mn-cs"/>
            </a:rPr>
            <a:t>Adjust the lease liability and lease asset to zero for early termination in FY 22-23 (see Example</a:t>
          </a:r>
          <a:r>
            <a:rPr lang="en-US" sz="1100" b="1" baseline="0">
              <a:solidFill>
                <a:srgbClr val="C00000"/>
              </a:solidFill>
              <a:effectLst/>
              <a:latin typeface="+mn-lt"/>
              <a:ea typeface="+mn-ea"/>
              <a:cs typeface="+mn-cs"/>
            </a:rPr>
            <a:t> 3 Modification Output tab, Entry #9)</a:t>
          </a:r>
          <a:endParaRPr lang="en-US" b="1">
            <a:solidFill>
              <a:srgbClr val="C00000"/>
            </a:solidFill>
            <a:effectLst/>
          </a:endParaRPr>
        </a:p>
      </xdr:txBody>
    </xdr:sp>
    <xdr:clientData/>
  </xdr:twoCellAnchor>
  <xdr:twoCellAnchor>
    <xdr:from>
      <xdr:col>9</xdr:col>
      <xdr:colOff>988219</xdr:colOff>
      <xdr:row>35</xdr:row>
      <xdr:rowOff>59531</xdr:rowOff>
    </xdr:from>
    <xdr:to>
      <xdr:col>12</xdr:col>
      <xdr:colOff>773906</xdr:colOff>
      <xdr:row>39</xdr:row>
      <xdr:rowOff>178593</xdr:rowOff>
    </xdr:to>
    <xdr:cxnSp macro="">
      <xdr:nvCxnSpPr>
        <xdr:cNvPr id="11" name="Straight Arrow Connector 10">
          <a:extLst>
            <a:ext uri="{FF2B5EF4-FFF2-40B4-BE49-F238E27FC236}">
              <a16:creationId xmlns:a16="http://schemas.microsoft.com/office/drawing/2014/main" id="{5EA9AB78-74A7-0CAA-1C1F-1DA7530C7EB6}"/>
            </a:ext>
          </a:extLst>
        </xdr:cNvPr>
        <xdr:cNvCxnSpPr/>
      </xdr:nvCxnSpPr>
      <xdr:spPr>
        <a:xfrm>
          <a:off x="8560594" y="8810625"/>
          <a:ext cx="2595562" cy="86915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1369220</xdr:colOff>
      <xdr:row>42</xdr:row>
      <xdr:rowOff>47625</xdr:rowOff>
    </xdr:from>
    <xdr:to>
      <xdr:col>14</xdr:col>
      <xdr:colOff>357187</xdr:colOff>
      <xdr:row>56</xdr:row>
      <xdr:rowOff>166687</xdr:rowOff>
    </xdr:to>
    <xdr:cxnSp macro="">
      <xdr:nvCxnSpPr>
        <xdr:cNvPr id="12" name="Straight Arrow Connector 11">
          <a:extLst>
            <a:ext uri="{FF2B5EF4-FFF2-40B4-BE49-F238E27FC236}">
              <a16:creationId xmlns:a16="http://schemas.microsoft.com/office/drawing/2014/main" id="{0CC14D03-CDA3-879A-CA6A-6F62A9B6D0F5}"/>
            </a:ext>
          </a:extLst>
        </xdr:cNvPr>
        <xdr:cNvCxnSpPr/>
      </xdr:nvCxnSpPr>
      <xdr:spPr>
        <a:xfrm flipV="1">
          <a:off x="8941595" y="10298906"/>
          <a:ext cx="3536155" cy="28694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23813</xdr:colOff>
      <xdr:row>42</xdr:row>
      <xdr:rowOff>59531</xdr:rowOff>
    </xdr:from>
    <xdr:to>
      <xdr:col>13</xdr:col>
      <xdr:colOff>500062</xdr:colOff>
      <xdr:row>46</xdr:row>
      <xdr:rowOff>142876</xdr:rowOff>
    </xdr:to>
    <xdr:cxnSp macro="">
      <xdr:nvCxnSpPr>
        <xdr:cNvPr id="15" name="Straight Arrow Connector 14">
          <a:extLst>
            <a:ext uri="{FF2B5EF4-FFF2-40B4-BE49-F238E27FC236}">
              <a16:creationId xmlns:a16="http://schemas.microsoft.com/office/drawing/2014/main" id="{1C979A9C-E725-437B-7380-263B14C6D9B3}"/>
            </a:ext>
          </a:extLst>
        </xdr:cNvPr>
        <xdr:cNvCxnSpPr>
          <a:stCxn id="6" idx="3"/>
        </xdr:cNvCxnSpPr>
      </xdr:nvCxnSpPr>
      <xdr:spPr>
        <a:xfrm flipV="1">
          <a:off x="10406063" y="10560844"/>
          <a:ext cx="1333499" cy="1083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xdr:colOff>
      <xdr:row>40</xdr:row>
      <xdr:rowOff>160734</xdr:rowOff>
    </xdr:from>
    <xdr:to>
      <xdr:col>12</xdr:col>
      <xdr:colOff>678656</xdr:colOff>
      <xdr:row>40</xdr:row>
      <xdr:rowOff>202406</xdr:rowOff>
    </xdr:to>
    <xdr:cxnSp macro="">
      <xdr:nvCxnSpPr>
        <xdr:cNvPr id="19" name="Straight Arrow Connector 18">
          <a:extLst>
            <a:ext uri="{FF2B5EF4-FFF2-40B4-BE49-F238E27FC236}">
              <a16:creationId xmlns:a16="http://schemas.microsoft.com/office/drawing/2014/main" id="{A6C5B548-55A6-0E95-6AB3-1AF43B84DC02}"/>
            </a:ext>
          </a:extLst>
        </xdr:cNvPr>
        <xdr:cNvCxnSpPr/>
      </xdr:nvCxnSpPr>
      <xdr:spPr>
        <a:xfrm flipV="1">
          <a:off x="10429875" y="9911953"/>
          <a:ext cx="631031" cy="4167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381000</xdr:colOff>
      <xdr:row>1</xdr:row>
      <xdr:rowOff>47626</xdr:rowOff>
    </xdr:from>
    <xdr:to>
      <xdr:col>4</xdr:col>
      <xdr:colOff>1881189</xdr:colOff>
      <xdr:row>2</xdr:row>
      <xdr:rowOff>95250</xdr:rowOff>
    </xdr:to>
    <xdr:sp macro="" textlink="">
      <xdr:nvSpPr>
        <xdr:cNvPr id="2" name="TextBox 1">
          <a:extLst>
            <a:ext uri="{FF2B5EF4-FFF2-40B4-BE49-F238E27FC236}">
              <a16:creationId xmlns:a16="http://schemas.microsoft.com/office/drawing/2014/main" id="{CE58383B-7B32-4013-95A8-51D8D509145B}"/>
            </a:ext>
          </a:extLst>
        </xdr:cNvPr>
        <xdr:cNvSpPr txBox="1"/>
      </xdr:nvSpPr>
      <xdr:spPr>
        <a:xfrm>
          <a:off x="1690688" y="333376"/>
          <a:ext cx="5191126" cy="33337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41</xdr:row>
      <xdr:rowOff>2401</xdr:rowOff>
    </xdr:from>
    <xdr:to>
      <xdr:col>8</xdr:col>
      <xdr:colOff>1680881</xdr:colOff>
      <xdr:row>42</xdr:row>
      <xdr:rowOff>2401</xdr:rowOff>
    </xdr:to>
    <xdr:sp macro="" textlink="">
      <xdr:nvSpPr>
        <xdr:cNvPr id="2" name="Rectangle: Rounded Corners 1">
          <a:extLst>
            <a:ext uri="{FF2B5EF4-FFF2-40B4-BE49-F238E27FC236}">
              <a16:creationId xmlns:a16="http://schemas.microsoft.com/office/drawing/2014/main" id="{692379C8-3681-4C26-8744-A26084F394E6}"/>
            </a:ext>
          </a:extLst>
        </xdr:cNvPr>
        <xdr:cNvSpPr/>
      </xdr:nvSpPr>
      <xdr:spPr>
        <a:xfrm>
          <a:off x="0" y="13326195"/>
          <a:ext cx="13895293" cy="246530"/>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3</xdr:col>
      <xdr:colOff>672352</xdr:colOff>
      <xdr:row>36</xdr:row>
      <xdr:rowOff>56028</xdr:rowOff>
    </xdr:from>
    <xdr:to>
      <xdr:col>3</xdr:col>
      <xdr:colOff>1123202</xdr:colOff>
      <xdr:row>41</xdr:row>
      <xdr:rowOff>224116</xdr:rowOff>
    </xdr:to>
    <xdr:sp macro="" textlink="">
      <xdr:nvSpPr>
        <xdr:cNvPr id="3" name="Left Brace 2">
          <a:extLst>
            <a:ext uri="{FF2B5EF4-FFF2-40B4-BE49-F238E27FC236}">
              <a16:creationId xmlns:a16="http://schemas.microsoft.com/office/drawing/2014/main" id="{A88543F8-3A23-40BC-9F89-08163F98215A}"/>
            </a:ext>
          </a:extLst>
        </xdr:cNvPr>
        <xdr:cNvSpPr/>
      </xdr:nvSpPr>
      <xdr:spPr>
        <a:xfrm>
          <a:off x="4482352" y="12147175"/>
          <a:ext cx="450850" cy="140073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504265</xdr:colOff>
      <xdr:row>36</xdr:row>
      <xdr:rowOff>11205</xdr:rowOff>
    </xdr:from>
    <xdr:to>
      <xdr:col>4</xdr:col>
      <xdr:colOff>955115</xdr:colOff>
      <xdr:row>41</xdr:row>
      <xdr:rowOff>235323</xdr:rowOff>
    </xdr:to>
    <xdr:sp macro="" textlink="">
      <xdr:nvSpPr>
        <xdr:cNvPr id="4" name="Left Brace 3">
          <a:extLst>
            <a:ext uri="{FF2B5EF4-FFF2-40B4-BE49-F238E27FC236}">
              <a16:creationId xmlns:a16="http://schemas.microsoft.com/office/drawing/2014/main" id="{D3354908-00E3-488A-BFAD-DC0AFBCE2C89}"/>
            </a:ext>
          </a:extLst>
        </xdr:cNvPr>
        <xdr:cNvSpPr/>
      </xdr:nvSpPr>
      <xdr:spPr>
        <a:xfrm>
          <a:off x="5995147" y="12102352"/>
          <a:ext cx="450850" cy="145676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470646</xdr:colOff>
      <xdr:row>36</xdr:row>
      <xdr:rowOff>78440</xdr:rowOff>
    </xdr:from>
    <xdr:to>
      <xdr:col>6</xdr:col>
      <xdr:colOff>921496</xdr:colOff>
      <xdr:row>41</xdr:row>
      <xdr:rowOff>246528</xdr:rowOff>
    </xdr:to>
    <xdr:sp macro="" textlink="">
      <xdr:nvSpPr>
        <xdr:cNvPr id="5" name="Left Brace 4">
          <a:extLst>
            <a:ext uri="{FF2B5EF4-FFF2-40B4-BE49-F238E27FC236}">
              <a16:creationId xmlns:a16="http://schemas.microsoft.com/office/drawing/2014/main" id="{6563D438-D4AC-4452-428E-8979CD7CFBDE}"/>
            </a:ext>
          </a:extLst>
        </xdr:cNvPr>
        <xdr:cNvSpPr/>
      </xdr:nvSpPr>
      <xdr:spPr>
        <a:xfrm>
          <a:off x="9323293" y="12169587"/>
          <a:ext cx="450850" cy="140073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324971</xdr:colOff>
      <xdr:row>38</xdr:row>
      <xdr:rowOff>33618</xdr:rowOff>
    </xdr:from>
    <xdr:to>
      <xdr:col>6</xdr:col>
      <xdr:colOff>610721</xdr:colOff>
      <xdr:row>39</xdr:row>
      <xdr:rowOff>60138</xdr:rowOff>
    </xdr:to>
    <xdr:sp macro="" textlink="">
      <xdr:nvSpPr>
        <xdr:cNvPr id="6" name="TextBox 5">
          <a:extLst>
            <a:ext uri="{FF2B5EF4-FFF2-40B4-BE49-F238E27FC236}">
              <a16:creationId xmlns:a16="http://schemas.microsoft.com/office/drawing/2014/main" id="{32B4FEE8-A130-4FD8-8AD6-82FB839960BC}"/>
            </a:ext>
          </a:extLst>
        </xdr:cNvPr>
        <xdr:cNvSpPr txBox="1"/>
      </xdr:nvSpPr>
      <xdr:spPr>
        <a:xfrm>
          <a:off x="9177618" y="12617824"/>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5</xdr:col>
      <xdr:colOff>425823</xdr:colOff>
      <xdr:row>41</xdr:row>
      <xdr:rowOff>11206</xdr:rowOff>
    </xdr:from>
    <xdr:to>
      <xdr:col>5</xdr:col>
      <xdr:colOff>711573</xdr:colOff>
      <xdr:row>42</xdr:row>
      <xdr:rowOff>37725</xdr:rowOff>
    </xdr:to>
    <xdr:sp macro="" textlink="">
      <xdr:nvSpPr>
        <xdr:cNvPr id="7" name="TextBox 6">
          <a:extLst>
            <a:ext uri="{FF2B5EF4-FFF2-40B4-BE49-F238E27FC236}">
              <a16:creationId xmlns:a16="http://schemas.microsoft.com/office/drawing/2014/main" id="{D6CE478C-6D4D-41E3-9FE7-558EF5332977}"/>
            </a:ext>
          </a:extLst>
        </xdr:cNvPr>
        <xdr:cNvSpPr txBox="1"/>
      </xdr:nvSpPr>
      <xdr:spPr>
        <a:xfrm>
          <a:off x="7597588" y="13335000"/>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4</xdr:col>
      <xdr:colOff>365313</xdr:colOff>
      <xdr:row>38</xdr:row>
      <xdr:rowOff>51547</xdr:rowOff>
    </xdr:from>
    <xdr:to>
      <xdr:col>4</xdr:col>
      <xdr:colOff>651063</xdr:colOff>
      <xdr:row>39</xdr:row>
      <xdr:rowOff>78067</xdr:rowOff>
    </xdr:to>
    <xdr:sp macro="" textlink="">
      <xdr:nvSpPr>
        <xdr:cNvPr id="8" name="TextBox 7">
          <a:extLst>
            <a:ext uri="{FF2B5EF4-FFF2-40B4-BE49-F238E27FC236}">
              <a16:creationId xmlns:a16="http://schemas.microsoft.com/office/drawing/2014/main" id="{2D644153-A5B3-4E1D-9754-D1F99A17A704}"/>
            </a:ext>
          </a:extLst>
        </xdr:cNvPr>
        <xdr:cNvSpPr txBox="1"/>
      </xdr:nvSpPr>
      <xdr:spPr>
        <a:xfrm>
          <a:off x="5856195" y="12635753"/>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3</xdr:col>
      <xdr:colOff>484095</xdr:colOff>
      <xdr:row>38</xdr:row>
      <xdr:rowOff>69476</xdr:rowOff>
    </xdr:from>
    <xdr:to>
      <xdr:col>3</xdr:col>
      <xdr:colOff>769845</xdr:colOff>
      <xdr:row>39</xdr:row>
      <xdr:rowOff>95996</xdr:rowOff>
    </xdr:to>
    <xdr:sp macro="" textlink="">
      <xdr:nvSpPr>
        <xdr:cNvPr id="9" name="TextBox 8">
          <a:extLst>
            <a:ext uri="{FF2B5EF4-FFF2-40B4-BE49-F238E27FC236}">
              <a16:creationId xmlns:a16="http://schemas.microsoft.com/office/drawing/2014/main" id="{A4FCFB73-3593-438D-A1F8-B696259DA2F9}"/>
            </a:ext>
          </a:extLst>
        </xdr:cNvPr>
        <xdr:cNvSpPr txBox="1"/>
      </xdr:nvSpPr>
      <xdr:spPr>
        <a:xfrm>
          <a:off x="4294095" y="12653682"/>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7</xdr:col>
      <xdr:colOff>347383</xdr:colOff>
      <xdr:row>40</xdr:row>
      <xdr:rowOff>235323</xdr:rowOff>
    </xdr:from>
    <xdr:to>
      <xdr:col>7</xdr:col>
      <xdr:colOff>633133</xdr:colOff>
      <xdr:row>42</xdr:row>
      <xdr:rowOff>15313</xdr:rowOff>
    </xdr:to>
    <xdr:sp macro="" textlink="">
      <xdr:nvSpPr>
        <xdr:cNvPr id="10" name="TextBox 9">
          <a:extLst>
            <a:ext uri="{FF2B5EF4-FFF2-40B4-BE49-F238E27FC236}">
              <a16:creationId xmlns:a16="http://schemas.microsoft.com/office/drawing/2014/main" id="{7389B97F-515A-4A3A-AE84-201EBDCEB967}"/>
            </a:ext>
          </a:extLst>
        </xdr:cNvPr>
        <xdr:cNvSpPr txBox="1"/>
      </xdr:nvSpPr>
      <xdr:spPr>
        <a:xfrm>
          <a:off x="10880912" y="13312588"/>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298076</xdr:colOff>
      <xdr:row>40</xdr:row>
      <xdr:rowOff>230841</xdr:rowOff>
    </xdr:from>
    <xdr:to>
      <xdr:col>8</xdr:col>
      <xdr:colOff>583826</xdr:colOff>
      <xdr:row>42</xdr:row>
      <xdr:rowOff>10831</xdr:rowOff>
    </xdr:to>
    <xdr:sp macro="" textlink="">
      <xdr:nvSpPr>
        <xdr:cNvPr id="11" name="TextBox 10">
          <a:extLst>
            <a:ext uri="{FF2B5EF4-FFF2-40B4-BE49-F238E27FC236}">
              <a16:creationId xmlns:a16="http://schemas.microsoft.com/office/drawing/2014/main" id="{2287A084-2795-4130-815A-A733FF61BC05}"/>
            </a:ext>
          </a:extLst>
        </xdr:cNvPr>
        <xdr:cNvSpPr txBox="1"/>
      </xdr:nvSpPr>
      <xdr:spPr>
        <a:xfrm>
          <a:off x="12512488" y="13308106"/>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19</xdr:col>
      <xdr:colOff>89645</xdr:colOff>
      <xdr:row>41</xdr:row>
      <xdr:rowOff>1</xdr:rowOff>
    </xdr:from>
    <xdr:to>
      <xdr:col>22</xdr:col>
      <xdr:colOff>1613646</xdr:colOff>
      <xdr:row>42</xdr:row>
      <xdr:rowOff>11205</xdr:rowOff>
    </xdr:to>
    <xdr:sp macro="" textlink="">
      <xdr:nvSpPr>
        <xdr:cNvPr id="12" name="TextBox 11">
          <a:extLst>
            <a:ext uri="{FF2B5EF4-FFF2-40B4-BE49-F238E27FC236}">
              <a16:creationId xmlns:a16="http://schemas.microsoft.com/office/drawing/2014/main" id="{CB3BDD98-65A6-40EF-9D79-EA470A5A9354}"/>
            </a:ext>
          </a:extLst>
        </xdr:cNvPr>
        <xdr:cNvSpPr txBox="1"/>
      </xdr:nvSpPr>
      <xdr:spPr>
        <a:xfrm>
          <a:off x="13984939" y="13323795"/>
          <a:ext cx="6499413" cy="257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latin typeface="Arial" panose="020B0604020202020204" pitchFamily="34" charset="0"/>
              <a:cs typeface="Arial" panose="020B0604020202020204" pitchFamily="34" charset="0"/>
            </a:rPr>
            <a:t>Balances</a:t>
          </a:r>
          <a:r>
            <a:rPr lang="en-US" sz="1200" b="1" baseline="0">
              <a:solidFill>
                <a:srgbClr val="C00000"/>
              </a:solidFill>
              <a:latin typeface="Arial" panose="020B0604020202020204" pitchFamily="34" charset="0"/>
              <a:cs typeface="Arial" panose="020B0604020202020204" pitchFamily="34" charset="0"/>
            </a:rPr>
            <a:t> at the end of the month (December 2022) before contract modifications </a:t>
          </a:r>
          <a:endParaRPr lang="en-US"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6</xdr:col>
      <xdr:colOff>515473</xdr:colOff>
      <xdr:row>13</xdr:row>
      <xdr:rowOff>257736</xdr:rowOff>
    </xdr:from>
    <xdr:to>
      <xdr:col>20</xdr:col>
      <xdr:colOff>56029</xdr:colOff>
      <xdr:row>17</xdr:row>
      <xdr:rowOff>67234</xdr:rowOff>
    </xdr:to>
    <xdr:sp macro="" textlink="">
      <xdr:nvSpPr>
        <xdr:cNvPr id="13" name="TextBox 12">
          <a:extLst>
            <a:ext uri="{FF2B5EF4-FFF2-40B4-BE49-F238E27FC236}">
              <a16:creationId xmlns:a16="http://schemas.microsoft.com/office/drawing/2014/main" id="{1083AA45-E25D-0861-8BD7-5AC43B03DDC1}"/>
            </a:ext>
          </a:extLst>
        </xdr:cNvPr>
        <xdr:cNvSpPr txBox="1"/>
      </xdr:nvSpPr>
      <xdr:spPr>
        <a:xfrm>
          <a:off x="9368120" y="4852148"/>
          <a:ext cx="4997821" cy="974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r>
            <a:rPr lang="en-US" sz="1200" baseline="0"/>
            <a:t> • $5,000 monthly lease payment (payment is at the beginning of the month)</a:t>
          </a:r>
          <a:endParaRPr lang="en-US" sz="1200" baseline="0">
            <a:solidFill>
              <a:schemeClr val="dk1"/>
            </a:solidFill>
            <a:effectLst/>
            <a:latin typeface="+mn-lt"/>
            <a:ea typeface="+mn-ea"/>
            <a:cs typeface="+mn-cs"/>
          </a:endParaRPr>
        </a:p>
        <a:p>
          <a:pPr marL="0" indent="0"/>
          <a:r>
            <a:rPr lang="en-US" sz="1200" baseline="0">
              <a:solidFill>
                <a:schemeClr val="dk1"/>
              </a:solidFill>
              <a:effectLst/>
              <a:latin typeface="+mn-lt"/>
              <a:ea typeface="+mn-ea"/>
              <a:cs typeface="+mn-cs"/>
            </a:rPr>
            <a:t> • 0.20% incremental borrow rate</a:t>
          </a:r>
          <a:endParaRPr lang="en-US" sz="1200" baseline="0"/>
        </a:p>
        <a:p>
          <a:r>
            <a:rPr lang="en-US" sz="1200" baseline="0">
              <a:solidFill>
                <a:schemeClr val="dk1"/>
              </a:solidFill>
              <a:effectLst/>
              <a:latin typeface="+mn-lt"/>
              <a:ea typeface="+mn-ea"/>
              <a:cs typeface="+mn-cs"/>
            </a:rPr>
            <a:t> • 3.5-year (42 months) lease term</a:t>
          </a:r>
        </a:p>
        <a:p>
          <a:endParaRPr lang="en-US" sz="1200" baseline="0"/>
        </a:p>
      </xdr:txBody>
    </xdr:sp>
    <xdr:clientData/>
  </xdr:twoCellAnchor>
  <xdr:twoCellAnchor>
    <xdr:from>
      <xdr:col>6</xdr:col>
      <xdr:colOff>46141</xdr:colOff>
      <xdr:row>3</xdr:row>
      <xdr:rowOff>224118</xdr:rowOff>
    </xdr:from>
    <xdr:to>
      <xdr:col>6</xdr:col>
      <xdr:colOff>496991</xdr:colOff>
      <xdr:row>20</xdr:row>
      <xdr:rowOff>217918</xdr:rowOff>
    </xdr:to>
    <xdr:sp macro="" textlink="">
      <xdr:nvSpPr>
        <xdr:cNvPr id="14" name="Left Brace 13">
          <a:extLst>
            <a:ext uri="{FF2B5EF4-FFF2-40B4-BE49-F238E27FC236}">
              <a16:creationId xmlns:a16="http://schemas.microsoft.com/office/drawing/2014/main" id="{A26AD6C2-2D95-4482-80B8-B596835E1DCB}"/>
            </a:ext>
          </a:extLst>
        </xdr:cNvPr>
        <xdr:cNvSpPr/>
      </xdr:nvSpPr>
      <xdr:spPr>
        <a:xfrm rot="10800000">
          <a:off x="8898788" y="1770530"/>
          <a:ext cx="450850" cy="5081270"/>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649942</xdr:colOff>
      <xdr:row>23</xdr:row>
      <xdr:rowOff>829236</xdr:rowOff>
    </xdr:from>
    <xdr:to>
      <xdr:col>2</xdr:col>
      <xdr:colOff>2297206</xdr:colOff>
      <xdr:row>66</xdr:row>
      <xdr:rowOff>33617</xdr:rowOff>
    </xdr:to>
    <xdr:sp macro="" textlink="">
      <xdr:nvSpPr>
        <xdr:cNvPr id="16" name="Left Brace 15">
          <a:extLst>
            <a:ext uri="{FF2B5EF4-FFF2-40B4-BE49-F238E27FC236}">
              <a16:creationId xmlns:a16="http://schemas.microsoft.com/office/drawing/2014/main" id="{759B56A8-72D9-AC5E-6B81-8C4DD20CEB5A}"/>
            </a:ext>
          </a:extLst>
        </xdr:cNvPr>
        <xdr:cNvSpPr/>
      </xdr:nvSpPr>
      <xdr:spPr>
        <a:xfrm>
          <a:off x="2039471" y="9121589"/>
          <a:ext cx="1647264" cy="10399057"/>
        </a:xfrm>
        <a:prstGeom prst="leftBrace">
          <a:avLst>
            <a:gd name="adj1" fmla="val 8333"/>
            <a:gd name="adj2" fmla="val 4682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268941</xdr:colOff>
      <xdr:row>42</xdr:row>
      <xdr:rowOff>33619</xdr:rowOff>
    </xdr:from>
    <xdr:to>
      <xdr:col>2</xdr:col>
      <xdr:colOff>1232647</xdr:colOff>
      <xdr:row>45</xdr:row>
      <xdr:rowOff>168088</xdr:rowOff>
    </xdr:to>
    <xdr:sp macro="" textlink="">
      <xdr:nvSpPr>
        <xdr:cNvPr id="17" name="TextBox 16">
          <a:extLst>
            <a:ext uri="{FF2B5EF4-FFF2-40B4-BE49-F238E27FC236}">
              <a16:creationId xmlns:a16="http://schemas.microsoft.com/office/drawing/2014/main" id="{24AAAE78-1A9D-5108-89CC-8A9EE4A5D036}"/>
            </a:ext>
          </a:extLst>
        </xdr:cNvPr>
        <xdr:cNvSpPr txBox="1"/>
      </xdr:nvSpPr>
      <xdr:spPr>
        <a:xfrm>
          <a:off x="1658470" y="13603943"/>
          <a:ext cx="963706" cy="874057"/>
        </a:xfrm>
        <a:prstGeom prst="rect">
          <a:avLst/>
        </a:prstGeom>
        <a:solidFill>
          <a:schemeClr val="lt1"/>
        </a:solidFill>
        <a:ln w="19050"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Original contract monthly payments</a:t>
          </a:r>
          <a:endParaRPr lang="en-US" sz="1200" b="1" baseline="0">
            <a:solidFill>
              <a:srgbClr val="C00000"/>
            </a:solidFill>
          </a:endParaRPr>
        </a:p>
        <a:p>
          <a:endParaRPr lang="en-US" sz="1100"/>
        </a:p>
      </xdr:txBody>
    </xdr:sp>
    <xdr:clientData/>
  </xdr:twoCellAnchor>
  <xdr:twoCellAnchor>
    <xdr:from>
      <xdr:col>6</xdr:col>
      <xdr:colOff>392206</xdr:colOff>
      <xdr:row>10</xdr:row>
      <xdr:rowOff>134471</xdr:rowOff>
    </xdr:from>
    <xdr:to>
      <xdr:col>8</xdr:col>
      <xdr:colOff>560294</xdr:colOff>
      <xdr:row>11</xdr:row>
      <xdr:rowOff>212912</xdr:rowOff>
    </xdr:to>
    <xdr:sp macro="" textlink="">
      <xdr:nvSpPr>
        <xdr:cNvPr id="19" name="TextBox 18">
          <a:extLst>
            <a:ext uri="{FF2B5EF4-FFF2-40B4-BE49-F238E27FC236}">
              <a16:creationId xmlns:a16="http://schemas.microsoft.com/office/drawing/2014/main" id="{B762C60D-3DF6-4EA8-9137-6E49B0DA7E3C}"/>
            </a:ext>
          </a:extLst>
        </xdr:cNvPr>
        <xdr:cNvSpPr txBox="1"/>
      </xdr:nvSpPr>
      <xdr:spPr>
        <a:xfrm>
          <a:off x="9244853" y="3854824"/>
          <a:ext cx="3529853"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payment information</a:t>
          </a:r>
          <a:endParaRPr lang="en-US" sz="1600" b="1" baseline="0">
            <a:solidFill>
              <a:srgbClr val="C00000"/>
            </a:solidFill>
          </a:endParaRPr>
        </a:p>
        <a:p>
          <a:endParaRPr lang="en-US" sz="1100"/>
        </a:p>
      </xdr:txBody>
    </xdr:sp>
    <xdr:clientData/>
  </xdr:twoCellAnchor>
  <xdr:twoCellAnchor>
    <xdr:from>
      <xdr:col>5</xdr:col>
      <xdr:colOff>413658</xdr:colOff>
      <xdr:row>35</xdr:row>
      <xdr:rowOff>0</xdr:rowOff>
    </xdr:from>
    <xdr:to>
      <xdr:col>5</xdr:col>
      <xdr:colOff>699408</xdr:colOff>
      <xdr:row>36</xdr:row>
      <xdr:rowOff>30362</xdr:rowOff>
    </xdr:to>
    <xdr:sp macro="" textlink="">
      <xdr:nvSpPr>
        <xdr:cNvPr id="18" name="TextBox 17">
          <a:extLst>
            <a:ext uri="{FF2B5EF4-FFF2-40B4-BE49-F238E27FC236}">
              <a16:creationId xmlns:a16="http://schemas.microsoft.com/office/drawing/2014/main" id="{390561B9-592E-4A31-BA0F-5F9112AF5472}"/>
            </a:ext>
          </a:extLst>
        </xdr:cNvPr>
        <xdr:cNvSpPr txBox="1"/>
      </xdr:nvSpPr>
      <xdr:spPr>
        <a:xfrm>
          <a:off x="7826829" y="11930743"/>
          <a:ext cx="285750" cy="280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g</a:t>
          </a:r>
        </a:p>
      </xdr:txBody>
    </xdr:sp>
    <xdr:clientData/>
  </xdr:twoCellAnchor>
  <xdr:twoCellAnchor>
    <xdr:from>
      <xdr:col>7</xdr:col>
      <xdr:colOff>348343</xdr:colOff>
      <xdr:row>35</xdr:row>
      <xdr:rowOff>10886</xdr:rowOff>
    </xdr:from>
    <xdr:to>
      <xdr:col>7</xdr:col>
      <xdr:colOff>634093</xdr:colOff>
      <xdr:row>36</xdr:row>
      <xdr:rowOff>41248</xdr:rowOff>
    </xdr:to>
    <xdr:sp macro="" textlink="">
      <xdr:nvSpPr>
        <xdr:cNvPr id="20" name="TextBox 19">
          <a:extLst>
            <a:ext uri="{FF2B5EF4-FFF2-40B4-BE49-F238E27FC236}">
              <a16:creationId xmlns:a16="http://schemas.microsoft.com/office/drawing/2014/main" id="{577EBDF2-8B9A-4A4A-963A-2EF53451BAD1}"/>
            </a:ext>
          </a:extLst>
        </xdr:cNvPr>
        <xdr:cNvSpPr txBox="1"/>
      </xdr:nvSpPr>
      <xdr:spPr>
        <a:xfrm>
          <a:off x="11244943" y="11941629"/>
          <a:ext cx="285750" cy="280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h</a:t>
          </a:r>
        </a:p>
      </xdr:txBody>
    </xdr:sp>
    <xdr:clientData/>
  </xdr:twoCellAnchor>
  <xdr:twoCellAnchor>
    <xdr:from>
      <xdr:col>8</xdr:col>
      <xdr:colOff>315685</xdr:colOff>
      <xdr:row>35</xdr:row>
      <xdr:rowOff>10885</xdr:rowOff>
    </xdr:from>
    <xdr:to>
      <xdr:col>8</xdr:col>
      <xdr:colOff>601435</xdr:colOff>
      <xdr:row>36</xdr:row>
      <xdr:rowOff>41247</xdr:rowOff>
    </xdr:to>
    <xdr:sp macro="" textlink="">
      <xdr:nvSpPr>
        <xdr:cNvPr id="21" name="TextBox 20">
          <a:extLst>
            <a:ext uri="{FF2B5EF4-FFF2-40B4-BE49-F238E27FC236}">
              <a16:creationId xmlns:a16="http://schemas.microsoft.com/office/drawing/2014/main" id="{7ED9D3C1-612C-4D13-882C-9003C478148F}"/>
            </a:ext>
          </a:extLst>
        </xdr:cNvPr>
        <xdr:cNvSpPr txBox="1"/>
      </xdr:nvSpPr>
      <xdr:spPr>
        <a:xfrm>
          <a:off x="12953999" y="11941628"/>
          <a:ext cx="285750" cy="280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i</a:t>
          </a:r>
        </a:p>
      </xdr:txBody>
    </xdr:sp>
    <xdr:clientData/>
  </xdr:twoCellAnchor>
  <xdr:twoCellAnchor>
    <xdr:from>
      <xdr:col>9</xdr:col>
      <xdr:colOff>8050</xdr:colOff>
      <xdr:row>34</xdr:row>
      <xdr:rowOff>204900</xdr:rowOff>
    </xdr:from>
    <xdr:to>
      <xdr:col>23</xdr:col>
      <xdr:colOff>342219</xdr:colOff>
      <xdr:row>52</xdr:row>
      <xdr:rowOff>39461</xdr:rowOff>
    </xdr:to>
    <xdr:sp macro="" textlink="">
      <xdr:nvSpPr>
        <xdr:cNvPr id="15" name="Rectangle: Rounded Corners 14">
          <a:extLst>
            <a:ext uri="{FF2B5EF4-FFF2-40B4-BE49-F238E27FC236}">
              <a16:creationId xmlns:a16="http://schemas.microsoft.com/office/drawing/2014/main" id="{4A32EC02-4926-4B40-B1E1-01C10EA67E75}"/>
            </a:ext>
          </a:extLst>
        </xdr:cNvPr>
        <xdr:cNvSpPr/>
      </xdr:nvSpPr>
      <xdr:spPr>
        <a:xfrm>
          <a:off x="13962175" y="11968275"/>
          <a:ext cx="7251700" cy="4335124"/>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321467</xdr:colOff>
      <xdr:row>8</xdr:row>
      <xdr:rowOff>83344</xdr:rowOff>
    </xdr:from>
    <xdr:to>
      <xdr:col>10</xdr:col>
      <xdr:colOff>964406</xdr:colOff>
      <xdr:row>9</xdr:row>
      <xdr:rowOff>178593</xdr:rowOff>
    </xdr:to>
    <xdr:sp macro="" textlink="">
      <xdr:nvSpPr>
        <xdr:cNvPr id="2" name="TextBox 1">
          <a:extLst>
            <a:ext uri="{FF2B5EF4-FFF2-40B4-BE49-F238E27FC236}">
              <a16:creationId xmlns:a16="http://schemas.microsoft.com/office/drawing/2014/main" id="{74CD6F2E-9A32-416C-B3CF-837188B510B4}"/>
            </a:ext>
          </a:extLst>
        </xdr:cNvPr>
        <xdr:cNvSpPr txBox="1"/>
      </xdr:nvSpPr>
      <xdr:spPr>
        <a:xfrm>
          <a:off x="4655342" y="2333625"/>
          <a:ext cx="5262564" cy="345281"/>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273843</xdr:colOff>
      <xdr:row>1</xdr:row>
      <xdr:rowOff>23813</xdr:rowOff>
    </xdr:from>
    <xdr:to>
      <xdr:col>4</xdr:col>
      <xdr:colOff>464344</xdr:colOff>
      <xdr:row>2</xdr:row>
      <xdr:rowOff>71437</xdr:rowOff>
    </xdr:to>
    <xdr:sp macro="" textlink="">
      <xdr:nvSpPr>
        <xdr:cNvPr id="2" name="TextBox 1">
          <a:extLst>
            <a:ext uri="{FF2B5EF4-FFF2-40B4-BE49-F238E27FC236}">
              <a16:creationId xmlns:a16="http://schemas.microsoft.com/office/drawing/2014/main" id="{CC616DDC-DD18-4A18-952A-DEB272090CCB}"/>
            </a:ext>
          </a:extLst>
        </xdr:cNvPr>
        <xdr:cNvSpPr txBox="1"/>
      </xdr:nvSpPr>
      <xdr:spPr>
        <a:xfrm>
          <a:off x="273843" y="309563"/>
          <a:ext cx="5191126" cy="33337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13608</xdr:colOff>
      <xdr:row>17</xdr:row>
      <xdr:rowOff>1</xdr:rowOff>
    </xdr:from>
    <xdr:to>
      <xdr:col>11</xdr:col>
      <xdr:colOff>419101</xdr:colOff>
      <xdr:row>17</xdr:row>
      <xdr:rowOff>298452</xdr:rowOff>
    </xdr:to>
    <xdr:sp macro="" textlink="">
      <xdr:nvSpPr>
        <xdr:cNvPr id="2" name="TextBox 1">
          <a:extLst>
            <a:ext uri="{FF2B5EF4-FFF2-40B4-BE49-F238E27FC236}">
              <a16:creationId xmlns:a16="http://schemas.microsoft.com/office/drawing/2014/main" id="{EE2760B9-7862-4DB5-8C15-D48ADA6F5BB4}"/>
            </a:ext>
          </a:extLst>
        </xdr:cNvPr>
        <xdr:cNvSpPr txBox="1"/>
      </xdr:nvSpPr>
      <xdr:spPr>
        <a:xfrm>
          <a:off x="14658975" y="5524501"/>
          <a:ext cx="0" cy="298451"/>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18</xdr:row>
      <xdr:rowOff>272143</xdr:rowOff>
    </xdr:from>
    <xdr:to>
      <xdr:col>11</xdr:col>
      <xdr:colOff>419100</xdr:colOff>
      <xdr:row>19</xdr:row>
      <xdr:rowOff>271237</xdr:rowOff>
    </xdr:to>
    <xdr:sp macro="" textlink="">
      <xdr:nvSpPr>
        <xdr:cNvPr id="3" name="TextBox 2">
          <a:extLst>
            <a:ext uri="{FF2B5EF4-FFF2-40B4-BE49-F238E27FC236}">
              <a16:creationId xmlns:a16="http://schemas.microsoft.com/office/drawing/2014/main" id="{464D5DEF-AF52-482A-9BBE-D5ED0A454D94}"/>
            </a:ext>
          </a:extLst>
        </xdr:cNvPr>
        <xdr:cNvSpPr txBox="1"/>
      </xdr:nvSpPr>
      <xdr:spPr>
        <a:xfrm>
          <a:off x="14658975" y="6091918"/>
          <a:ext cx="0" cy="294369"/>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711652</xdr:colOff>
      <xdr:row>20</xdr:row>
      <xdr:rowOff>25855</xdr:rowOff>
    </xdr:from>
    <xdr:to>
      <xdr:col>12</xdr:col>
      <xdr:colOff>1623329</xdr:colOff>
      <xdr:row>20</xdr:row>
      <xdr:rowOff>243568</xdr:rowOff>
    </xdr:to>
    <xdr:sp macro="" textlink="">
      <xdr:nvSpPr>
        <xdr:cNvPr id="4" name="TextBox 3">
          <a:extLst>
            <a:ext uri="{FF2B5EF4-FFF2-40B4-BE49-F238E27FC236}">
              <a16:creationId xmlns:a16="http://schemas.microsoft.com/office/drawing/2014/main" id="{069A1BF5-E0F5-4BAD-B31D-4C8F73D71D26}"/>
            </a:ext>
          </a:extLst>
        </xdr:cNvPr>
        <xdr:cNvSpPr txBox="1"/>
      </xdr:nvSpPr>
      <xdr:spPr>
        <a:xfrm>
          <a:off x="14658975" y="6436180"/>
          <a:ext cx="0" cy="21771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5</xdr:col>
      <xdr:colOff>1624853</xdr:colOff>
      <xdr:row>4</xdr:row>
      <xdr:rowOff>358588</xdr:rowOff>
    </xdr:from>
    <xdr:to>
      <xdr:col>6</xdr:col>
      <xdr:colOff>394821</xdr:colOff>
      <xdr:row>26</xdr:row>
      <xdr:rowOff>0</xdr:rowOff>
    </xdr:to>
    <xdr:sp macro="" textlink="">
      <xdr:nvSpPr>
        <xdr:cNvPr id="5" name="Left Brace 4">
          <a:extLst>
            <a:ext uri="{FF2B5EF4-FFF2-40B4-BE49-F238E27FC236}">
              <a16:creationId xmlns:a16="http://schemas.microsoft.com/office/drawing/2014/main" id="{E2E9858B-115A-445D-A7E1-E3B737E56DC4}"/>
            </a:ext>
          </a:extLst>
        </xdr:cNvPr>
        <xdr:cNvSpPr/>
      </xdr:nvSpPr>
      <xdr:spPr>
        <a:xfrm rot="10800000">
          <a:off x="9356912" y="1905000"/>
          <a:ext cx="450850" cy="6185647"/>
        </a:xfrm>
        <a:prstGeom prst="leftBrace">
          <a:avLst>
            <a:gd name="adj1" fmla="val 8333"/>
            <a:gd name="adj2" fmla="val 63410"/>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291353</xdr:colOff>
      <xdr:row>11</xdr:row>
      <xdr:rowOff>257735</xdr:rowOff>
    </xdr:from>
    <xdr:to>
      <xdr:col>8</xdr:col>
      <xdr:colOff>582705</xdr:colOff>
      <xdr:row>13</xdr:row>
      <xdr:rowOff>44823</xdr:rowOff>
    </xdr:to>
    <xdr:sp macro="" textlink="">
      <xdr:nvSpPr>
        <xdr:cNvPr id="6" name="TextBox 5">
          <a:extLst>
            <a:ext uri="{FF2B5EF4-FFF2-40B4-BE49-F238E27FC236}">
              <a16:creationId xmlns:a16="http://schemas.microsoft.com/office/drawing/2014/main" id="{B9EEFF83-C9AB-4269-B804-37C05F88B3DF}"/>
            </a:ext>
          </a:extLst>
        </xdr:cNvPr>
        <xdr:cNvSpPr txBox="1"/>
      </xdr:nvSpPr>
      <xdr:spPr>
        <a:xfrm>
          <a:off x="9704294" y="3978088"/>
          <a:ext cx="4157382"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modified contract </a:t>
          </a:r>
          <a:r>
            <a:rPr lang="en-US" sz="1600" b="1">
              <a:solidFill>
                <a:srgbClr val="C00000"/>
              </a:solidFill>
            </a:rPr>
            <a:t>payment information</a:t>
          </a:r>
          <a:endParaRPr lang="en-US" sz="1600" b="1" baseline="0">
            <a:solidFill>
              <a:srgbClr val="C00000"/>
            </a:solidFill>
          </a:endParaRPr>
        </a:p>
        <a:p>
          <a:endParaRPr lang="en-US" sz="1100"/>
        </a:p>
      </xdr:txBody>
    </xdr:sp>
    <xdr:clientData/>
  </xdr:twoCellAnchor>
  <xdr:twoCellAnchor>
    <xdr:from>
      <xdr:col>6</xdr:col>
      <xdr:colOff>750794</xdr:colOff>
      <xdr:row>6</xdr:row>
      <xdr:rowOff>190500</xdr:rowOff>
    </xdr:from>
    <xdr:to>
      <xdr:col>8</xdr:col>
      <xdr:colOff>2039469</xdr:colOff>
      <xdr:row>9</xdr:row>
      <xdr:rowOff>246529</xdr:rowOff>
    </xdr:to>
    <xdr:sp macro="" textlink="">
      <xdr:nvSpPr>
        <xdr:cNvPr id="7" name="TextBox 6">
          <a:extLst>
            <a:ext uri="{FF2B5EF4-FFF2-40B4-BE49-F238E27FC236}">
              <a16:creationId xmlns:a16="http://schemas.microsoft.com/office/drawing/2014/main" id="{183CB7EF-E56C-4FA9-92DE-2183C817BB12}"/>
            </a:ext>
          </a:extLst>
        </xdr:cNvPr>
        <xdr:cNvSpPr txBox="1"/>
      </xdr:nvSpPr>
      <xdr:spPr>
        <a:xfrm>
          <a:off x="10163735" y="2454088"/>
          <a:ext cx="5154705" cy="930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Payment 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$10,000 monthly lease payment (payment is at the beginning of the month)</a:t>
          </a:r>
          <a:endParaRPr lang="en-US" sz="1200">
            <a:effectLst/>
          </a:endParaRPr>
        </a:p>
        <a:p>
          <a:r>
            <a:rPr lang="en-US" sz="1200" baseline="0">
              <a:solidFill>
                <a:schemeClr val="dk1"/>
              </a:solidFill>
              <a:effectLst/>
              <a:latin typeface="+mn-lt"/>
              <a:ea typeface="+mn-ea"/>
              <a:cs typeface="+mn-cs"/>
            </a:rPr>
            <a:t> • 3 year (36 months) lease term</a:t>
          </a:r>
          <a:endParaRPr lang="en-US" sz="1200">
            <a:effectLst/>
          </a:endParaRPr>
        </a:p>
        <a:p>
          <a:r>
            <a:rPr lang="en-US" sz="1200" baseline="0">
              <a:solidFill>
                <a:schemeClr val="dk1"/>
              </a:solidFill>
              <a:effectLst/>
              <a:latin typeface="+mn-lt"/>
              <a:ea typeface="+mn-ea"/>
              <a:cs typeface="+mn-cs"/>
            </a:rPr>
            <a:t> • 2.40% incremental borrow rate</a:t>
          </a:r>
          <a:endParaRPr lang="en-US" sz="1200">
            <a:effectLst/>
          </a:endParaRPr>
        </a:p>
      </xdr:txBody>
    </xdr:sp>
    <xdr:clientData/>
  </xdr:twoCellAnchor>
  <xdr:twoCellAnchor>
    <xdr:from>
      <xdr:col>2</xdr:col>
      <xdr:colOff>1355910</xdr:colOff>
      <xdr:row>43</xdr:row>
      <xdr:rowOff>59531</xdr:rowOff>
    </xdr:from>
    <xdr:to>
      <xdr:col>2</xdr:col>
      <xdr:colOff>2262187</xdr:colOff>
      <xdr:row>79</xdr:row>
      <xdr:rowOff>23812</xdr:rowOff>
    </xdr:to>
    <xdr:sp macro="" textlink="">
      <xdr:nvSpPr>
        <xdr:cNvPr id="8" name="Left Brace 7">
          <a:extLst>
            <a:ext uri="{FF2B5EF4-FFF2-40B4-BE49-F238E27FC236}">
              <a16:creationId xmlns:a16="http://schemas.microsoft.com/office/drawing/2014/main" id="{362961F5-145C-41ED-8091-780289754C9E}"/>
            </a:ext>
          </a:extLst>
        </xdr:cNvPr>
        <xdr:cNvSpPr/>
      </xdr:nvSpPr>
      <xdr:spPr>
        <a:xfrm>
          <a:off x="3010879" y="14513719"/>
          <a:ext cx="906277" cy="8965406"/>
        </a:xfrm>
        <a:prstGeom prst="leftBrace">
          <a:avLst>
            <a:gd name="adj1" fmla="val 8333"/>
            <a:gd name="adj2" fmla="val 4682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582706</xdr:colOff>
      <xdr:row>58</xdr:row>
      <xdr:rowOff>100853</xdr:rowOff>
    </xdr:from>
    <xdr:to>
      <xdr:col>2</xdr:col>
      <xdr:colOff>1546412</xdr:colOff>
      <xdr:row>61</xdr:row>
      <xdr:rowOff>235322</xdr:rowOff>
    </xdr:to>
    <xdr:sp macro="" textlink="">
      <xdr:nvSpPr>
        <xdr:cNvPr id="9" name="TextBox 8">
          <a:extLst>
            <a:ext uri="{FF2B5EF4-FFF2-40B4-BE49-F238E27FC236}">
              <a16:creationId xmlns:a16="http://schemas.microsoft.com/office/drawing/2014/main" id="{82F24AEB-D5C1-4B31-B5D8-79E647241709}"/>
            </a:ext>
          </a:extLst>
        </xdr:cNvPr>
        <xdr:cNvSpPr txBox="1"/>
      </xdr:nvSpPr>
      <xdr:spPr>
        <a:xfrm>
          <a:off x="2241177" y="17548412"/>
          <a:ext cx="963706" cy="874057"/>
        </a:xfrm>
        <a:prstGeom prst="rect">
          <a:avLst/>
        </a:prstGeom>
        <a:solidFill>
          <a:schemeClr val="lt1"/>
        </a:solidFill>
        <a:ln w="19050"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Modified contract monthly payments</a:t>
          </a:r>
          <a:endParaRPr lang="en-US" sz="1200" b="1" baseline="0">
            <a:solidFill>
              <a:srgbClr val="C00000"/>
            </a:solidFill>
          </a:endParaRPr>
        </a:p>
        <a:p>
          <a:endParaRPr lang="en-US" sz="1100"/>
        </a:p>
      </xdr:txBody>
    </xdr:sp>
    <xdr:clientData/>
  </xdr:twoCellAnchor>
  <xdr:twoCellAnchor>
    <xdr:from>
      <xdr:col>4</xdr:col>
      <xdr:colOff>773206</xdr:colOff>
      <xdr:row>15</xdr:row>
      <xdr:rowOff>235324</xdr:rowOff>
    </xdr:from>
    <xdr:to>
      <xdr:col>5</xdr:col>
      <xdr:colOff>560294</xdr:colOff>
      <xdr:row>17</xdr:row>
      <xdr:rowOff>44824</xdr:rowOff>
    </xdr:to>
    <xdr:sp macro="" textlink="">
      <xdr:nvSpPr>
        <xdr:cNvPr id="10" name="TextBox 9">
          <a:extLst>
            <a:ext uri="{FF2B5EF4-FFF2-40B4-BE49-F238E27FC236}">
              <a16:creationId xmlns:a16="http://schemas.microsoft.com/office/drawing/2014/main" id="{2B584CF9-C1A6-44DB-94DA-FD0789CADFD1}"/>
            </a:ext>
          </a:extLst>
        </xdr:cNvPr>
        <xdr:cNvSpPr txBox="1"/>
      </xdr:nvSpPr>
      <xdr:spPr>
        <a:xfrm>
          <a:off x="6824382" y="5121089"/>
          <a:ext cx="1467971" cy="750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2 Original Input" tab, Ref d-f</a:t>
          </a:r>
          <a:endParaRPr lang="en-US" sz="1200" b="1" baseline="0">
            <a:solidFill>
              <a:srgbClr val="C00000"/>
            </a:solidFill>
          </a:endParaRPr>
        </a:p>
        <a:p>
          <a:endParaRPr lang="en-US" sz="1100"/>
        </a:p>
      </xdr:txBody>
    </xdr:sp>
    <xdr:clientData/>
  </xdr:twoCellAnchor>
  <xdr:twoCellAnchor>
    <xdr:from>
      <xdr:col>5</xdr:col>
      <xdr:colOff>526675</xdr:colOff>
      <xdr:row>15</xdr:row>
      <xdr:rowOff>11205</xdr:rowOff>
    </xdr:from>
    <xdr:to>
      <xdr:col>5</xdr:col>
      <xdr:colOff>806822</xdr:colOff>
      <xdr:row>17</xdr:row>
      <xdr:rowOff>448234</xdr:rowOff>
    </xdr:to>
    <xdr:sp macro="" textlink="">
      <xdr:nvSpPr>
        <xdr:cNvPr id="11" name="Left Brace 10">
          <a:extLst>
            <a:ext uri="{FF2B5EF4-FFF2-40B4-BE49-F238E27FC236}">
              <a16:creationId xmlns:a16="http://schemas.microsoft.com/office/drawing/2014/main" id="{A4EDAD8A-C7CA-4658-99E1-F5EE13184D4B}"/>
            </a:ext>
          </a:extLst>
        </xdr:cNvPr>
        <xdr:cNvSpPr/>
      </xdr:nvSpPr>
      <xdr:spPr>
        <a:xfrm>
          <a:off x="8258734" y="4896970"/>
          <a:ext cx="280147" cy="1378323"/>
        </a:xfrm>
        <a:prstGeom prst="leftBrace">
          <a:avLst>
            <a:gd name="adj1" fmla="val 71278"/>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2689412</xdr:colOff>
      <xdr:row>17</xdr:row>
      <xdr:rowOff>11204</xdr:rowOff>
    </xdr:from>
    <xdr:to>
      <xdr:col>15</xdr:col>
      <xdr:colOff>280147</xdr:colOff>
      <xdr:row>20</xdr:row>
      <xdr:rowOff>0</xdr:rowOff>
    </xdr:to>
    <xdr:sp macro="" textlink="">
      <xdr:nvSpPr>
        <xdr:cNvPr id="14" name="Left Brace 13">
          <a:extLst>
            <a:ext uri="{FF2B5EF4-FFF2-40B4-BE49-F238E27FC236}">
              <a16:creationId xmlns:a16="http://schemas.microsoft.com/office/drawing/2014/main" id="{F5803934-157A-48C0-94AC-5F5FEEB20B2D}"/>
            </a:ext>
          </a:extLst>
        </xdr:cNvPr>
        <xdr:cNvSpPr/>
      </xdr:nvSpPr>
      <xdr:spPr>
        <a:xfrm rot="10800000">
          <a:off x="16551088" y="5838263"/>
          <a:ext cx="358588" cy="1042149"/>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2577353</xdr:colOff>
      <xdr:row>17</xdr:row>
      <xdr:rowOff>437030</xdr:rowOff>
    </xdr:from>
    <xdr:to>
      <xdr:col>3</xdr:col>
      <xdr:colOff>168088</xdr:colOff>
      <xdr:row>19</xdr:row>
      <xdr:rowOff>11206</xdr:rowOff>
    </xdr:to>
    <xdr:sp macro="" textlink="">
      <xdr:nvSpPr>
        <xdr:cNvPr id="15" name="TextBox 14">
          <a:extLst>
            <a:ext uri="{FF2B5EF4-FFF2-40B4-BE49-F238E27FC236}">
              <a16:creationId xmlns:a16="http://schemas.microsoft.com/office/drawing/2014/main" id="{F7F473E0-CD86-428D-A93E-689F9330A423}"/>
            </a:ext>
          </a:extLst>
        </xdr:cNvPr>
        <xdr:cNvSpPr txBox="1"/>
      </xdr:nvSpPr>
      <xdr:spPr>
        <a:xfrm>
          <a:off x="4235824" y="6264089"/>
          <a:ext cx="302558" cy="336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2</xdr:col>
      <xdr:colOff>2588559</xdr:colOff>
      <xdr:row>18</xdr:row>
      <xdr:rowOff>280146</xdr:rowOff>
    </xdr:from>
    <xdr:to>
      <xdr:col>3</xdr:col>
      <xdr:colOff>156884</xdr:colOff>
      <xdr:row>19</xdr:row>
      <xdr:rowOff>280147</xdr:rowOff>
    </xdr:to>
    <xdr:sp macro="" textlink="">
      <xdr:nvSpPr>
        <xdr:cNvPr id="16" name="TextBox 15">
          <a:extLst>
            <a:ext uri="{FF2B5EF4-FFF2-40B4-BE49-F238E27FC236}">
              <a16:creationId xmlns:a16="http://schemas.microsoft.com/office/drawing/2014/main" id="{C1D4A966-A3D7-5A49-96D8-0BABC2A604B6}"/>
            </a:ext>
          </a:extLst>
        </xdr:cNvPr>
        <xdr:cNvSpPr txBox="1"/>
      </xdr:nvSpPr>
      <xdr:spPr>
        <a:xfrm>
          <a:off x="4247030" y="6039970"/>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twoCellAnchor>
    <xdr:from>
      <xdr:col>2</xdr:col>
      <xdr:colOff>2588559</xdr:colOff>
      <xdr:row>19</xdr:row>
      <xdr:rowOff>280147</xdr:rowOff>
    </xdr:from>
    <xdr:to>
      <xdr:col>3</xdr:col>
      <xdr:colOff>156884</xdr:colOff>
      <xdr:row>20</xdr:row>
      <xdr:rowOff>280147</xdr:rowOff>
    </xdr:to>
    <xdr:sp macro="" textlink="">
      <xdr:nvSpPr>
        <xdr:cNvPr id="17" name="TextBox 16">
          <a:extLst>
            <a:ext uri="{FF2B5EF4-FFF2-40B4-BE49-F238E27FC236}">
              <a16:creationId xmlns:a16="http://schemas.microsoft.com/office/drawing/2014/main" id="{B81B0694-3CE6-20E7-8D73-E41FC1033CA1}"/>
            </a:ext>
          </a:extLst>
        </xdr:cNvPr>
        <xdr:cNvSpPr txBox="1"/>
      </xdr:nvSpPr>
      <xdr:spPr>
        <a:xfrm>
          <a:off x="4247030" y="6869206"/>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twoCellAnchor>
    <xdr:from>
      <xdr:col>2</xdr:col>
      <xdr:colOff>2577353</xdr:colOff>
      <xdr:row>21</xdr:row>
      <xdr:rowOff>0</xdr:rowOff>
    </xdr:from>
    <xdr:to>
      <xdr:col>3</xdr:col>
      <xdr:colOff>145678</xdr:colOff>
      <xdr:row>22</xdr:row>
      <xdr:rowOff>0</xdr:rowOff>
    </xdr:to>
    <xdr:sp macro="" textlink="">
      <xdr:nvSpPr>
        <xdr:cNvPr id="18" name="TextBox 17">
          <a:extLst>
            <a:ext uri="{FF2B5EF4-FFF2-40B4-BE49-F238E27FC236}">
              <a16:creationId xmlns:a16="http://schemas.microsoft.com/office/drawing/2014/main" id="{69D93143-88B7-DB17-9DAA-D08EB33E4FE8}"/>
            </a:ext>
          </a:extLst>
        </xdr:cNvPr>
        <xdr:cNvSpPr txBox="1"/>
      </xdr:nvSpPr>
      <xdr:spPr>
        <a:xfrm>
          <a:off x="4235824" y="6633882"/>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15</xdr:col>
      <xdr:colOff>212911</xdr:colOff>
      <xdr:row>17</xdr:row>
      <xdr:rowOff>56029</xdr:rowOff>
    </xdr:from>
    <xdr:to>
      <xdr:col>15</xdr:col>
      <xdr:colOff>1680882</xdr:colOff>
      <xdr:row>19</xdr:row>
      <xdr:rowOff>145676</xdr:rowOff>
    </xdr:to>
    <xdr:sp macro="" textlink="">
      <xdr:nvSpPr>
        <xdr:cNvPr id="12" name="TextBox 11">
          <a:extLst>
            <a:ext uri="{FF2B5EF4-FFF2-40B4-BE49-F238E27FC236}">
              <a16:creationId xmlns:a16="http://schemas.microsoft.com/office/drawing/2014/main" id="{063909FE-797E-44FF-B7FC-31A75CA85C80}"/>
            </a:ext>
          </a:extLst>
        </xdr:cNvPr>
        <xdr:cNvSpPr txBox="1"/>
      </xdr:nvSpPr>
      <xdr:spPr>
        <a:xfrm>
          <a:off x="16842440" y="5883088"/>
          <a:ext cx="1467971" cy="851647"/>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2 Original Input" tab, Ref a-c</a:t>
          </a:r>
          <a:endParaRPr lang="en-US" sz="1200" b="1" baseline="0">
            <a:solidFill>
              <a:srgbClr val="C00000"/>
            </a:solidFill>
          </a:endParaRPr>
        </a:p>
        <a:p>
          <a:endParaRPr lang="en-US" sz="1100"/>
        </a:p>
      </xdr:txBody>
    </xdr:sp>
    <xdr:clientData/>
  </xdr:twoCellAnchor>
  <xdr:twoCellAnchor>
    <xdr:from>
      <xdr:col>9</xdr:col>
      <xdr:colOff>0</xdr:colOff>
      <xdr:row>22</xdr:row>
      <xdr:rowOff>0</xdr:rowOff>
    </xdr:from>
    <xdr:to>
      <xdr:col>15</xdr:col>
      <xdr:colOff>179297</xdr:colOff>
      <xdr:row>25</xdr:row>
      <xdr:rowOff>19933</xdr:rowOff>
    </xdr:to>
    <xdr:sp macro="" textlink="">
      <xdr:nvSpPr>
        <xdr:cNvPr id="13" name="Left Brace 12">
          <a:extLst>
            <a:ext uri="{FF2B5EF4-FFF2-40B4-BE49-F238E27FC236}">
              <a16:creationId xmlns:a16="http://schemas.microsoft.com/office/drawing/2014/main" id="{891E7EB1-D1F5-465D-B6F8-BA144BAF1E7C}"/>
            </a:ext>
          </a:extLst>
        </xdr:cNvPr>
        <xdr:cNvSpPr/>
      </xdr:nvSpPr>
      <xdr:spPr>
        <a:xfrm rot="10800000">
          <a:off x="17145000" y="8392886"/>
          <a:ext cx="179297" cy="1021418"/>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178599</xdr:colOff>
      <xdr:row>22</xdr:row>
      <xdr:rowOff>148483</xdr:rowOff>
    </xdr:from>
    <xdr:to>
      <xdr:col>15</xdr:col>
      <xdr:colOff>1654975</xdr:colOff>
      <xdr:row>24</xdr:row>
      <xdr:rowOff>290716</xdr:rowOff>
    </xdr:to>
    <xdr:sp macro="" textlink="">
      <xdr:nvSpPr>
        <xdr:cNvPr id="19" name="TextBox 18">
          <a:extLst>
            <a:ext uri="{FF2B5EF4-FFF2-40B4-BE49-F238E27FC236}">
              <a16:creationId xmlns:a16="http://schemas.microsoft.com/office/drawing/2014/main" id="{6D38C269-9B1C-4F73-9B9B-A96255D554A0}"/>
            </a:ext>
          </a:extLst>
        </xdr:cNvPr>
        <xdr:cNvSpPr txBox="1"/>
      </xdr:nvSpPr>
      <xdr:spPr>
        <a:xfrm>
          <a:off x="17323599" y="8541369"/>
          <a:ext cx="1476376" cy="730061"/>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a:t>
          </a:r>
          <a:r>
            <a:rPr lang="en-US" sz="1200" b="1" baseline="0">
              <a:solidFill>
                <a:srgbClr val="C00000"/>
              </a:solidFill>
            </a:rPr>
            <a:t> 2</a:t>
          </a:r>
          <a:r>
            <a:rPr lang="en-US" sz="1200" b="1">
              <a:solidFill>
                <a:srgbClr val="C00000"/>
              </a:solidFill>
            </a:rPr>
            <a:t> Original Input" tab, Ref g-i</a:t>
          </a:r>
          <a:endParaRPr lang="en-US" sz="1200" b="1" baseline="0">
            <a:solidFill>
              <a:srgbClr val="C00000"/>
            </a:solidFill>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1120589</xdr:colOff>
      <xdr:row>14</xdr:row>
      <xdr:rowOff>0</xdr:rowOff>
    </xdr:from>
    <xdr:to>
      <xdr:col>20</xdr:col>
      <xdr:colOff>784413</xdr:colOff>
      <xdr:row>17</xdr:row>
      <xdr:rowOff>89647</xdr:rowOff>
    </xdr:to>
    <xdr:sp macro="" textlink="">
      <xdr:nvSpPr>
        <xdr:cNvPr id="2" name="TextBox 1">
          <a:extLst>
            <a:ext uri="{FF2B5EF4-FFF2-40B4-BE49-F238E27FC236}">
              <a16:creationId xmlns:a16="http://schemas.microsoft.com/office/drawing/2014/main" id="{9504BF33-7269-4B32-8F0B-901D64E91BB9}"/>
            </a:ext>
          </a:extLst>
        </xdr:cNvPr>
        <xdr:cNvSpPr txBox="1"/>
      </xdr:nvSpPr>
      <xdr:spPr>
        <a:xfrm>
          <a:off x="9973236" y="4740088"/>
          <a:ext cx="5177118" cy="963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r>
            <a:rPr lang="en-US" sz="1200" baseline="0"/>
            <a:t> • $10,000 monthly lease payment (payment is at the beginning of the month)</a:t>
          </a:r>
          <a:endParaRPr lang="en-US" sz="1200" baseline="0">
            <a:solidFill>
              <a:schemeClr val="dk1"/>
            </a:solidFill>
            <a:effectLst/>
            <a:latin typeface="+mn-lt"/>
            <a:ea typeface="+mn-ea"/>
            <a:cs typeface="+mn-cs"/>
          </a:endParaRPr>
        </a:p>
        <a:p>
          <a:pPr marL="0" indent="0"/>
          <a:r>
            <a:rPr lang="en-US" sz="1200" baseline="0">
              <a:solidFill>
                <a:schemeClr val="dk1"/>
              </a:solidFill>
              <a:effectLst/>
              <a:latin typeface="+mn-lt"/>
              <a:ea typeface="+mn-ea"/>
              <a:cs typeface="+mn-cs"/>
            </a:rPr>
            <a:t> • 0.90% incremental borrow rate</a:t>
          </a:r>
          <a:endParaRPr lang="en-US" sz="1200" baseline="0"/>
        </a:p>
        <a:p>
          <a:r>
            <a:rPr lang="en-US" sz="1200" baseline="0">
              <a:solidFill>
                <a:schemeClr val="dk1"/>
              </a:solidFill>
              <a:effectLst/>
              <a:latin typeface="+mn-lt"/>
              <a:ea typeface="+mn-ea"/>
              <a:cs typeface="+mn-cs"/>
            </a:rPr>
            <a:t> • 7- year (84 months) lease term</a:t>
          </a:r>
        </a:p>
        <a:p>
          <a:endParaRPr lang="en-US" sz="1200" baseline="0"/>
        </a:p>
      </xdr:txBody>
    </xdr:sp>
    <xdr:clientData/>
  </xdr:twoCellAnchor>
  <xdr:twoCellAnchor>
    <xdr:from>
      <xdr:col>5</xdr:col>
      <xdr:colOff>1669676</xdr:colOff>
      <xdr:row>3</xdr:row>
      <xdr:rowOff>369794</xdr:rowOff>
    </xdr:from>
    <xdr:to>
      <xdr:col>6</xdr:col>
      <xdr:colOff>439644</xdr:colOff>
      <xdr:row>21</xdr:row>
      <xdr:rowOff>72240</xdr:rowOff>
    </xdr:to>
    <xdr:sp macro="" textlink="">
      <xdr:nvSpPr>
        <xdr:cNvPr id="3" name="Left Brace 2">
          <a:extLst>
            <a:ext uri="{FF2B5EF4-FFF2-40B4-BE49-F238E27FC236}">
              <a16:creationId xmlns:a16="http://schemas.microsoft.com/office/drawing/2014/main" id="{CEF81EF3-DE21-4708-AABF-5DFD301849B7}"/>
            </a:ext>
          </a:extLst>
        </xdr:cNvPr>
        <xdr:cNvSpPr/>
      </xdr:nvSpPr>
      <xdr:spPr>
        <a:xfrm rot="10800000">
          <a:off x="8841441" y="1770529"/>
          <a:ext cx="450850" cy="5081270"/>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381000</xdr:colOff>
      <xdr:row>10</xdr:row>
      <xdr:rowOff>235323</xdr:rowOff>
    </xdr:from>
    <xdr:to>
      <xdr:col>8</xdr:col>
      <xdr:colOff>549088</xdr:colOff>
      <xdr:row>12</xdr:row>
      <xdr:rowOff>22411</xdr:rowOff>
    </xdr:to>
    <xdr:sp macro="" textlink="">
      <xdr:nvSpPr>
        <xdr:cNvPr id="4" name="TextBox 3">
          <a:extLst>
            <a:ext uri="{FF2B5EF4-FFF2-40B4-BE49-F238E27FC236}">
              <a16:creationId xmlns:a16="http://schemas.microsoft.com/office/drawing/2014/main" id="{D45CB790-64E2-4430-99A5-2C3EAB670B94}"/>
            </a:ext>
          </a:extLst>
        </xdr:cNvPr>
        <xdr:cNvSpPr txBox="1"/>
      </xdr:nvSpPr>
      <xdr:spPr>
        <a:xfrm>
          <a:off x="9233647" y="3809999"/>
          <a:ext cx="3529853"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payment information</a:t>
          </a:r>
          <a:endParaRPr lang="en-US" sz="1600" b="1" baseline="0">
            <a:solidFill>
              <a:srgbClr val="C00000"/>
            </a:solidFill>
          </a:endParaRPr>
        </a:p>
        <a:p>
          <a:endParaRPr lang="en-US" sz="1100"/>
        </a:p>
      </xdr:txBody>
    </xdr:sp>
    <xdr:clientData/>
  </xdr:twoCellAnchor>
  <xdr:twoCellAnchor>
    <xdr:from>
      <xdr:col>0</xdr:col>
      <xdr:colOff>0</xdr:colOff>
      <xdr:row>36</xdr:row>
      <xdr:rowOff>246528</xdr:rowOff>
    </xdr:from>
    <xdr:to>
      <xdr:col>8</xdr:col>
      <xdr:colOff>1680881</xdr:colOff>
      <xdr:row>38</xdr:row>
      <xdr:rowOff>0</xdr:rowOff>
    </xdr:to>
    <xdr:sp macro="" textlink="">
      <xdr:nvSpPr>
        <xdr:cNvPr id="5" name="Rectangle: Rounded Corners 4">
          <a:extLst>
            <a:ext uri="{FF2B5EF4-FFF2-40B4-BE49-F238E27FC236}">
              <a16:creationId xmlns:a16="http://schemas.microsoft.com/office/drawing/2014/main" id="{A30BD147-5F49-4921-8554-A28F6174256A}"/>
            </a:ext>
          </a:extLst>
        </xdr:cNvPr>
        <xdr:cNvSpPr/>
      </xdr:nvSpPr>
      <xdr:spPr>
        <a:xfrm>
          <a:off x="0" y="12191999"/>
          <a:ext cx="13895293" cy="246530"/>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19</xdr:col>
      <xdr:colOff>89645</xdr:colOff>
      <xdr:row>37</xdr:row>
      <xdr:rowOff>0</xdr:rowOff>
    </xdr:from>
    <xdr:to>
      <xdr:col>22</xdr:col>
      <xdr:colOff>1255058</xdr:colOff>
      <xdr:row>38</xdr:row>
      <xdr:rowOff>33618</xdr:rowOff>
    </xdr:to>
    <xdr:sp macro="" textlink="">
      <xdr:nvSpPr>
        <xdr:cNvPr id="6" name="TextBox 5">
          <a:extLst>
            <a:ext uri="{FF2B5EF4-FFF2-40B4-BE49-F238E27FC236}">
              <a16:creationId xmlns:a16="http://schemas.microsoft.com/office/drawing/2014/main" id="{9580CB19-E2CB-44DF-B319-4AC1C64AC87D}"/>
            </a:ext>
          </a:extLst>
        </xdr:cNvPr>
        <xdr:cNvSpPr txBox="1"/>
      </xdr:nvSpPr>
      <xdr:spPr>
        <a:xfrm>
          <a:off x="13984939" y="12192000"/>
          <a:ext cx="6275295" cy="280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rgbClr val="C00000"/>
              </a:solidFill>
              <a:latin typeface="Arial" panose="020B0604020202020204" pitchFamily="34" charset="0"/>
              <a:cs typeface="Arial" panose="020B0604020202020204" pitchFamily="34" charset="0"/>
            </a:rPr>
            <a:t>Balances</a:t>
          </a:r>
          <a:r>
            <a:rPr lang="en-US" sz="1200" b="1" baseline="0">
              <a:solidFill>
                <a:srgbClr val="C00000"/>
              </a:solidFill>
              <a:latin typeface="Arial" panose="020B0604020202020204" pitchFamily="34" charset="0"/>
              <a:cs typeface="Arial" panose="020B0604020202020204" pitchFamily="34" charset="0"/>
            </a:rPr>
            <a:t> at the end of the month (August 2022) before contract modifications </a:t>
          </a:r>
          <a:endParaRPr lang="en-US" sz="1200" b="1">
            <a:effectLst/>
            <a:latin typeface="Arial" panose="020B0604020202020204" pitchFamily="34" charset="0"/>
            <a:cs typeface="Arial" panose="020B0604020202020204" pitchFamily="34" charset="0"/>
          </a:endParaRPr>
        </a:p>
        <a:p>
          <a:endParaRPr lang="en-US" sz="1100" b="1">
            <a:solidFill>
              <a:srgbClr val="C00000"/>
            </a:solidFill>
          </a:endParaRPr>
        </a:p>
      </xdr:txBody>
    </xdr:sp>
    <xdr:clientData/>
  </xdr:twoCellAnchor>
  <xdr:twoCellAnchor>
    <xdr:from>
      <xdr:col>3</xdr:col>
      <xdr:colOff>516815</xdr:colOff>
      <xdr:row>36</xdr:row>
      <xdr:rowOff>4035</xdr:rowOff>
    </xdr:from>
    <xdr:to>
      <xdr:col>3</xdr:col>
      <xdr:colOff>802565</xdr:colOff>
      <xdr:row>37</xdr:row>
      <xdr:rowOff>30554</xdr:rowOff>
    </xdr:to>
    <xdr:sp macro="" textlink="">
      <xdr:nvSpPr>
        <xdr:cNvPr id="10" name="TextBox 9">
          <a:extLst>
            <a:ext uri="{FF2B5EF4-FFF2-40B4-BE49-F238E27FC236}">
              <a16:creationId xmlns:a16="http://schemas.microsoft.com/office/drawing/2014/main" id="{849101B6-7505-4F69-A255-9D232956688C}"/>
            </a:ext>
          </a:extLst>
        </xdr:cNvPr>
        <xdr:cNvSpPr txBox="1"/>
      </xdr:nvSpPr>
      <xdr:spPr>
        <a:xfrm>
          <a:off x="4441115" y="11975055"/>
          <a:ext cx="285750" cy="277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4</xdr:col>
      <xdr:colOff>311523</xdr:colOff>
      <xdr:row>35</xdr:row>
      <xdr:rowOff>232634</xdr:rowOff>
    </xdr:from>
    <xdr:to>
      <xdr:col>4</xdr:col>
      <xdr:colOff>597273</xdr:colOff>
      <xdr:row>37</xdr:row>
      <xdr:rowOff>7693</xdr:rowOff>
    </xdr:to>
    <xdr:sp macro="" textlink="">
      <xdr:nvSpPr>
        <xdr:cNvPr id="11" name="TextBox 10">
          <a:extLst>
            <a:ext uri="{FF2B5EF4-FFF2-40B4-BE49-F238E27FC236}">
              <a16:creationId xmlns:a16="http://schemas.microsoft.com/office/drawing/2014/main" id="{4E652E04-A511-A42B-FE29-CE00723C093C}"/>
            </a:ext>
          </a:extLst>
        </xdr:cNvPr>
        <xdr:cNvSpPr txBox="1"/>
      </xdr:nvSpPr>
      <xdr:spPr>
        <a:xfrm>
          <a:off x="5973183" y="11952194"/>
          <a:ext cx="285750" cy="277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6</xdr:col>
      <xdr:colOff>298972</xdr:colOff>
      <xdr:row>35</xdr:row>
      <xdr:rowOff>236668</xdr:rowOff>
    </xdr:from>
    <xdr:to>
      <xdr:col>6</xdr:col>
      <xdr:colOff>584722</xdr:colOff>
      <xdr:row>37</xdr:row>
      <xdr:rowOff>11727</xdr:rowOff>
    </xdr:to>
    <xdr:sp macro="" textlink="">
      <xdr:nvSpPr>
        <xdr:cNvPr id="12" name="TextBox 11">
          <a:extLst>
            <a:ext uri="{FF2B5EF4-FFF2-40B4-BE49-F238E27FC236}">
              <a16:creationId xmlns:a16="http://schemas.microsoft.com/office/drawing/2014/main" id="{8A53FF00-5FB7-91A5-F685-49FD365FF60F}"/>
            </a:ext>
          </a:extLst>
        </xdr:cNvPr>
        <xdr:cNvSpPr txBox="1"/>
      </xdr:nvSpPr>
      <xdr:spPr>
        <a:xfrm>
          <a:off x="9435352" y="11956228"/>
          <a:ext cx="285750" cy="277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5</xdr:col>
      <xdr:colOff>246527</xdr:colOff>
      <xdr:row>37</xdr:row>
      <xdr:rowOff>11205</xdr:rowOff>
    </xdr:from>
    <xdr:to>
      <xdr:col>5</xdr:col>
      <xdr:colOff>532277</xdr:colOff>
      <xdr:row>38</xdr:row>
      <xdr:rowOff>37725</xdr:rowOff>
    </xdr:to>
    <xdr:sp macro="" textlink="">
      <xdr:nvSpPr>
        <xdr:cNvPr id="13" name="TextBox 12">
          <a:extLst>
            <a:ext uri="{FF2B5EF4-FFF2-40B4-BE49-F238E27FC236}">
              <a16:creationId xmlns:a16="http://schemas.microsoft.com/office/drawing/2014/main" id="{68942AF8-B796-18B9-C1EB-380040E29C09}"/>
            </a:ext>
          </a:extLst>
        </xdr:cNvPr>
        <xdr:cNvSpPr txBox="1"/>
      </xdr:nvSpPr>
      <xdr:spPr>
        <a:xfrm>
          <a:off x="7418292" y="12203205"/>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7</xdr:col>
      <xdr:colOff>336175</xdr:colOff>
      <xdr:row>37</xdr:row>
      <xdr:rowOff>0</xdr:rowOff>
    </xdr:from>
    <xdr:to>
      <xdr:col>7</xdr:col>
      <xdr:colOff>621925</xdr:colOff>
      <xdr:row>38</xdr:row>
      <xdr:rowOff>26520</xdr:rowOff>
    </xdr:to>
    <xdr:sp macro="" textlink="">
      <xdr:nvSpPr>
        <xdr:cNvPr id="14" name="TextBox 13">
          <a:extLst>
            <a:ext uri="{FF2B5EF4-FFF2-40B4-BE49-F238E27FC236}">
              <a16:creationId xmlns:a16="http://schemas.microsoft.com/office/drawing/2014/main" id="{ED8162F8-3B62-9A55-23B3-231EE48AF2E9}"/>
            </a:ext>
          </a:extLst>
        </xdr:cNvPr>
        <xdr:cNvSpPr txBox="1"/>
      </xdr:nvSpPr>
      <xdr:spPr>
        <a:xfrm>
          <a:off x="10869704" y="12192000"/>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369792</xdr:colOff>
      <xdr:row>36</xdr:row>
      <xdr:rowOff>235323</xdr:rowOff>
    </xdr:from>
    <xdr:to>
      <xdr:col>8</xdr:col>
      <xdr:colOff>655542</xdr:colOff>
      <xdr:row>38</xdr:row>
      <xdr:rowOff>15314</xdr:rowOff>
    </xdr:to>
    <xdr:sp macro="" textlink="">
      <xdr:nvSpPr>
        <xdr:cNvPr id="15" name="TextBox 14">
          <a:extLst>
            <a:ext uri="{FF2B5EF4-FFF2-40B4-BE49-F238E27FC236}">
              <a16:creationId xmlns:a16="http://schemas.microsoft.com/office/drawing/2014/main" id="{7EBA9C14-CAE0-DB69-3B89-465A85B351E0}"/>
            </a:ext>
          </a:extLst>
        </xdr:cNvPr>
        <xdr:cNvSpPr txBox="1"/>
      </xdr:nvSpPr>
      <xdr:spPr>
        <a:xfrm>
          <a:off x="12584204" y="12180794"/>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3</xdr:col>
      <xdr:colOff>907676</xdr:colOff>
      <xdr:row>36</xdr:row>
      <xdr:rowOff>53340</xdr:rowOff>
    </xdr:from>
    <xdr:to>
      <xdr:col>3</xdr:col>
      <xdr:colOff>1127760</xdr:colOff>
      <xdr:row>37</xdr:row>
      <xdr:rowOff>224118</xdr:rowOff>
    </xdr:to>
    <xdr:sp macro="" textlink="">
      <xdr:nvSpPr>
        <xdr:cNvPr id="16" name="Left Brace 15">
          <a:extLst>
            <a:ext uri="{FF2B5EF4-FFF2-40B4-BE49-F238E27FC236}">
              <a16:creationId xmlns:a16="http://schemas.microsoft.com/office/drawing/2014/main" id="{42E92BF5-8C93-44CA-914E-FBE304350360}"/>
            </a:ext>
          </a:extLst>
        </xdr:cNvPr>
        <xdr:cNvSpPr/>
      </xdr:nvSpPr>
      <xdr:spPr>
        <a:xfrm>
          <a:off x="4831976" y="12024360"/>
          <a:ext cx="220084" cy="422238"/>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717176</xdr:colOff>
      <xdr:row>36</xdr:row>
      <xdr:rowOff>38099</xdr:rowOff>
    </xdr:from>
    <xdr:to>
      <xdr:col>6</xdr:col>
      <xdr:colOff>967740</xdr:colOff>
      <xdr:row>37</xdr:row>
      <xdr:rowOff>224116</xdr:rowOff>
    </xdr:to>
    <xdr:sp macro="" textlink="">
      <xdr:nvSpPr>
        <xdr:cNvPr id="17" name="Left Brace 16">
          <a:extLst>
            <a:ext uri="{FF2B5EF4-FFF2-40B4-BE49-F238E27FC236}">
              <a16:creationId xmlns:a16="http://schemas.microsoft.com/office/drawing/2014/main" id="{7E43025D-4D9E-547A-40A2-2FC862187A7A}"/>
            </a:ext>
          </a:extLst>
        </xdr:cNvPr>
        <xdr:cNvSpPr/>
      </xdr:nvSpPr>
      <xdr:spPr>
        <a:xfrm>
          <a:off x="9853556" y="12009119"/>
          <a:ext cx="250564" cy="437477"/>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701488</xdr:colOff>
      <xdr:row>36</xdr:row>
      <xdr:rowOff>22859</xdr:rowOff>
    </xdr:from>
    <xdr:to>
      <xdr:col>4</xdr:col>
      <xdr:colOff>944880</xdr:colOff>
      <xdr:row>37</xdr:row>
      <xdr:rowOff>197222</xdr:rowOff>
    </xdr:to>
    <xdr:sp macro="" textlink="">
      <xdr:nvSpPr>
        <xdr:cNvPr id="7" name="Left Brace 6">
          <a:extLst>
            <a:ext uri="{FF2B5EF4-FFF2-40B4-BE49-F238E27FC236}">
              <a16:creationId xmlns:a16="http://schemas.microsoft.com/office/drawing/2014/main" id="{186F0F1B-419F-4B9F-81C6-447DB07DE0E8}"/>
            </a:ext>
          </a:extLst>
        </xdr:cNvPr>
        <xdr:cNvSpPr/>
      </xdr:nvSpPr>
      <xdr:spPr>
        <a:xfrm>
          <a:off x="6363148" y="11993879"/>
          <a:ext cx="243392" cy="425823"/>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19</xdr:col>
      <xdr:colOff>15875</xdr:colOff>
      <xdr:row>25</xdr:row>
      <xdr:rowOff>228601</xdr:rowOff>
    </xdr:from>
    <xdr:to>
      <xdr:col>23</xdr:col>
      <xdr:colOff>261937</xdr:colOff>
      <xdr:row>43</xdr:row>
      <xdr:rowOff>15240</xdr:rowOff>
    </xdr:to>
    <xdr:sp macro="" textlink="">
      <xdr:nvSpPr>
        <xdr:cNvPr id="8" name="Rectangle: Rounded Corners 7">
          <a:extLst>
            <a:ext uri="{FF2B5EF4-FFF2-40B4-BE49-F238E27FC236}">
              <a16:creationId xmlns:a16="http://schemas.microsoft.com/office/drawing/2014/main" id="{5B59B320-647B-46B2-871E-1FA47EF82E62}"/>
            </a:ext>
          </a:extLst>
        </xdr:cNvPr>
        <xdr:cNvSpPr/>
      </xdr:nvSpPr>
      <xdr:spPr>
        <a:xfrm>
          <a:off x="13970000" y="9586914"/>
          <a:ext cx="7377906" cy="4287201"/>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243840</xdr:colOff>
      <xdr:row>34</xdr:row>
      <xdr:rowOff>236220</xdr:rowOff>
    </xdr:from>
    <xdr:to>
      <xdr:col>5</xdr:col>
      <xdr:colOff>529590</xdr:colOff>
      <xdr:row>36</xdr:row>
      <xdr:rowOff>16211</xdr:rowOff>
    </xdr:to>
    <xdr:sp macro="" textlink="">
      <xdr:nvSpPr>
        <xdr:cNvPr id="9" name="TextBox 8">
          <a:extLst>
            <a:ext uri="{FF2B5EF4-FFF2-40B4-BE49-F238E27FC236}">
              <a16:creationId xmlns:a16="http://schemas.microsoft.com/office/drawing/2014/main" id="{B8DBCED6-21E5-472E-A13B-F1B908241EB9}"/>
            </a:ext>
          </a:extLst>
        </xdr:cNvPr>
        <xdr:cNvSpPr txBox="1"/>
      </xdr:nvSpPr>
      <xdr:spPr>
        <a:xfrm>
          <a:off x="7642860" y="11704320"/>
          <a:ext cx="285750" cy="2829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g</a:t>
          </a:r>
        </a:p>
      </xdr:txBody>
    </xdr:sp>
    <xdr:clientData/>
  </xdr:twoCellAnchor>
  <xdr:twoCellAnchor>
    <xdr:from>
      <xdr:col>7</xdr:col>
      <xdr:colOff>350520</xdr:colOff>
      <xdr:row>35</xdr:row>
      <xdr:rowOff>0</xdr:rowOff>
    </xdr:from>
    <xdr:to>
      <xdr:col>7</xdr:col>
      <xdr:colOff>636270</xdr:colOff>
      <xdr:row>36</xdr:row>
      <xdr:rowOff>31451</xdr:rowOff>
    </xdr:to>
    <xdr:sp macro="" textlink="">
      <xdr:nvSpPr>
        <xdr:cNvPr id="18" name="TextBox 17">
          <a:extLst>
            <a:ext uri="{FF2B5EF4-FFF2-40B4-BE49-F238E27FC236}">
              <a16:creationId xmlns:a16="http://schemas.microsoft.com/office/drawing/2014/main" id="{F74F4114-E04F-411E-B68B-B97B1EACB109}"/>
            </a:ext>
          </a:extLst>
        </xdr:cNvPr>
        <xdr:cNvSpPr txBox="1"/>
      </xdr:nvSpPr>
      <xdr:spPr>
        <a:xfrm>
          <a:off x="11224260" y="11719560"/>
          <a:ext cx="285750" cy="2829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h</a:t>
          </a:r>
        </a:p>
      </xdr:txBody>
    </xdr:sp>
    <xdr:clientData/>
  </xdr:twoCellAnchor>
  <xdr:twoCellAnchor>
    <xdr:from>
      <xdr:col>8</xdr:col>
      <xdr:colOff>365760</xdr:colOff>
      <xdr:row>34</xdr:row>
      <xdr:rowOff>243840</xdr:rowOff>
    </xdr:from>
    <xdr:to>
      <xdr:col>8</xdr:col>
      <xdr:colOff>651510</xdr:colOff>
      <xdr:row>36</xdr:row>
      <xdr:rowOff>23831</xdr:rowOff>
    </xdr:to>
    <xdr:sp macro="" textlink="">
      <xdr:nvSpPr>
        <xdr:cNvPr id="19" name="TextBox 18">
          <a:extLst>
            <a:ext uri="{FF2B5EF4-FFF2-40B4-BE49-F238E27FC236}">
              <a16:creationId xmlns:a16="http://schemas.microsoft.com/office/drawing/2014/main" id="{7DDE7C12-C1D5-4FE1-8581-092F2731FBAB}"/>
            </a:ext>
          </a:extLst>
        </xdr:cNvPr>
        <xdr:cNvSpPr txBox="1"/>
      </xdr:nvSpPr>
      <xdr:spPr>
        <a:xfrm>
          <a:off x="12976860" y="11711940"/>
          <a:ext cx="285750" cy="2829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762000</xdr:colOff>
      <xdr:row>8</xdr:row>
      <xdr:rowOff>119063</xdr:rowOff>
    </xdr:from>
    <xdr:to>
      <xdr:col>10</xdr:col>
      <xdr:colOff>1404939</xdr:colOff>
      <xdr:row>9</xdr:row>
      <xdr:rowOff>214312</xdr:rowOff>
    </xdr:to>
    <xdr:sp macro="" textlink="">
      <xdr:nvSpPr>
        <xdr:cNvPr id="2" name="TextBox 1">
          <a:extLst>
            <a:ext uri="{FF2B5EF4-FFF2-40B4-BE49-F238E27FC236}">
              <a16:creationId xmlns:a16="http://schemas.microsoft.com/office/drawing/2014/main" id="{DD2C1438-669E-42F7-93CA-68581FCAF17F}"/>
            </a:ext>
          </a:extLst>
        </xdr:cNvPr>
        <xdr:cNvSpPr txBox="1"/>
      </xdr:nvSpPr>
      <xdr:spPr>
        <a:xfrm>
          <a:off x="5095875" y="2369344"/>
          <a:ext cx="5262564" cy="345281"/>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333375</xdr:colOff>
      <xdr:row>1</xdr:row>
      <xdr:rowOff>23812</xdr:rowOff>
    </xdr:from>
    <xdr:to>
      <xdr:col>4</xdr:col>
      <xdr:colOff>1833564</xdr:colOff>
      <xdr:row>2</xdr:row>
      <xdr:rowOff>71436</xdr:rowOff>
    </xdr:to>
    <xdr:sp macro="" textlink="">
      <xdr:nvSpPr>
        <xdr:cNvPr id="2" name="TextBox 1">
          <a:extLst>
            <a:ext uri="{FF2B5EF4-FFF2-40B4-BE49-F238E27FC236}">
              <a16:creationId xmlns:a16="http://schemas.microsoft.com/office/drawing/2014/main" id="{3224086C-D3EC-4E01-829A-1821589ABDCE}"/>
            </a:ext>
          </a:extLst>
        </xdr:cNvPr>
        <xdr:cNvSpPr txBox="1"/>
      </xdr:nvSpPr>
      <xdr:spPr>
        <a:xfrm>
          <a:off x="1643063" y="309562"/>
          <a:ext cx="5191126" cy="33337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13608</xdr:colOff>
      <xdr:row>17</xdr:row>
      <xdr:rowOff>1</xdr:rowOff>
    </xdr:from>
    <xdr:to>
      <xdr:col>11</xdr:col>
      <xdr:colOff>419101</xdr:colOff>
      <xdr:row>17</xdr:row>
      <xdr:rowOff>298452</xdr:rowOff>
    </xdr:to>
    <xdr:sp macro="" textlink="">
      <xdr:nvSpPr>
        <xdr:cNvPr id="2" name="TextBox 1">
          <a:extLst>
            <a:ext uri="{FF2B5EF4-FFF2-40B4-BE49-F238E27FC236}">
              <a16:creationId xmlns:a16="http://schemas.microsoft.com/office/drawing/2014/main" id="{487F8860-F53C-40DD-A31C-CE88048290A5}"/>
            </a:ext>
          </a:extLst>
        </xdr:cNvPr>
        <xdr:cNvSpPr txBox="1"/>
      </xdr:nvSpPr>
      <xdr:spPr>
        <a:xfrm>
          <a:off x="14658975" y="5524501"/>
          <a:ext cx="0" cy="298451"/>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18</xdr:row>
      <xdr:rowOff>272143</xdr:rowOff>
    </xdr:from>
    <xdr:to>
      <xdr:col>11</xdr:col>
      <xdr:colOff>419100</xdr:colOff>
      <xdr:row>19</xdr:row>
      <xdr:rowOff>271237</xdr:rowOff>
    </xdr:to>
    <xdr:sp macro="" textlink="">
      <xdr:nvSpPr>
        <xdr:cNvPr id="3" name="TextBox 2">
          <a:extLst>
            <a:ext uri="{FF2B5EF4-FFF2-40B4-BE49-F238E27FC236}">
              <a16:creationId xmlns:a16="http://schemas.microsoft.com/office/drawing/2014/main" id="{CCD8767A-DC94-4D86-90EB-1D95D589E5E2}"/>
            </a:ext>
          </a:extLst>
        </xdr:cNvPr>
        <xdr:cNvSpPr txBox="1"/>
      </xdr:nvSpPr>
      <xdr:spPr>
        <a:xfrm>
          <a:off x="14658975" y="6091918"/>
          <a:ext cx="0" cy="294369"/>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711652</xdr:colOff>
      <xdr:row>20</xdr:row>
      <xdr:rowOff>25855</xdr:rowOff>
    </xdr:from>
    <xdr:to>
      <xdr:col>12</xdr:col>
      <xdr:colOff>1623329</xdr:colOff>
      <xdr:row>20</xdr:row>
      <xdr:rowOff>243568</xdr:rowOff>
    </xdr:to>
    <xdr:sp macro="" textlink="">
      <xdr:nvSpPr>
        <xdr:cNvPr id="4" name="TextBox 3">
          <a:extLst>
            <a:ext uri="{FF2B5EF4-FFF2-40B4-BE49-F238E27FC236}">
              <a16:creationId xmlns:a16="http://schemas.microsoft.com/office/drawing/2014/main" id="{CDB07224-3E73-4CC9-B45A-8671CE4A33A2}"/>
            </a:ext>
          </a:extLst>
        </xdr:cNvPr>
        <xdr:cNvSpPr txBox="1"/>
      </xdr:nvSpPr>
      <xdr:spPr>
        <a:xfrm>
          <a:off x="14658975" y="6436180"/>
          <a:ext cx="0" cy="21771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6</xdr:col>
      <xdr:colOff>22412</xdr:colOff>
      <xdr:row>4</xdr:row>
      <xdr:rowOff>392206</xdr:rowOff>
    </xdr:from>
    <xdr:to>
      <xdr:col>6</xdr:col>
      <xdr:colOff>473262</xdr:colOff>
      <xdr:row>26</xdr:row>
      <xdr:rowOff>5005</xdr:rowOff>
    </xdr:to>
    <xdr:sp macro="" textlink="">
      <xdr:nvSpPr>
        <xdr:cNvPr id="5" name="Left Brace 4">
          <a:extLst>
            <a:ext uri="{FF2B5EF4-FFF2-40B4-BE49-F238E27FC236}">
              <a16:creationId xmlns:a16="http://schemas.microsoft.com/office/drawing/2014/main" id="{2810638E-65C2-4DDE-94E8-8D06EC04205D}"/>
            </a:ext>
          </a:extLst>
        </xdr:cNvPr>
        <xdr:cNvSpPr/>
      </xdr:nvSpPr>
      <xdr:spPr>
        <a:xfrm rot="10800000">
          <a:off x="9435353" y="1938618"/>
          <a:ext cx="450850" cy="6157034"/>
        </a:xfrm>
        <a:prstGeom prst="leftBrace">
          <a:avLst>
            <a:gd name="adj1" fmla="val 8333"/>
            <a:gd name="adj2" fmla="val 65558"/>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437029</xdr:colOff>
      <xdr:row>11</xdr:row>
      <xdr:rowOff>179294</xdr:rowOff>
    </xdr:from>
    <xdr:to>
      <xdr:col>7</xdr:col>
      <xdr:colOff>1647264</xdr:colOff>
      <xdr:row>12</xdr:row>
      <xdr:rowOff>257735</xdr:rowOff>
    </xdr:to>
    <xdr:sp macro="" textlink="">
      <xdr:nvSpPr>
        <xdr:cNvPr id="6" name="TextBox 5">
          <a:extLst>
            <a:ext uri="{FF2B5EF4-FFF2-40B4-BE49-F238E27FC236}">
              <a16:creationId xmlns:a16="http://schemas.microsoft.com/office/drawing/2014/main" id="{04BB4C78-AB61-45DA-96CF-D0C6F5238D20}"/>
            </a:ext>
          </a:extLst>
        </xdr:cNvPr>
        <xdr:cNvSpPr txBox="1"/>
      </xdr:nvSpPr>
      <xdr:spPr>
        <a:xfrm>
          <a:off x="9849970" y="3899647"/>
          <a:ext cx="2891118"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Example of Early Termination </a:t>
          </a:r>
        </a:p>
        <a:p>
          <a:endParaRPr lang="en-US" sz="1100"/>
        </a:p>
      </xdr:txBody>
    </xdr:sp>
    <xdr:clientData/>
  </xdr:twoCellAnchor>
  <xdr:twoCellAnchor>
    <xdr:from>
      <xdr:col>0</xdr:col>
      <xdr:colOff>1344703</xdr:colOff>
      <xdr:row>30</xdr:row>
      <xdr:rowOff>212911</xdr:rowOff>
    </xdr:from>
    <xdr:to>
      <xdr:col>5</xdr:col>
      <xdr:colOff>1428749</xdr:colOff>
      <xdr:row>32</xdr:row>
      <xdr:rowOff>47626</xdr:rowOff>
    </xdr:to>
    <xdr:sp macro="" textlink="">
      <xdr:nvSpPr>
        <xdr:cNvPr id="8" name="TextBox 7">
          <a:extLst>
            <a:ext uri="{FF2B5EF4-FFF2-40B4-BE49-F238E27FC236}">
              <a16:creationId xmlns:a16="http://schemas.microsoft.com/office/drawing/2014/main" id="{8F909895-2E39-494B-839E-4978BE6CB1D6}"/>
            </a:ext>
          </a:extLst>
        </xdr:cNvPr>
        <xdr:cNvSpPr txBox="1"/>
      </xdr:nvSpPr>
      <xdr:spPr>
        <a:xfrm>
          <a:off x="1344703" y="11416692"/>
          <a:ext cx="7835015" cy="334778"/>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Do NOT input any payment amounts (leave yellow cells blank) for early termination.</a:t>
          </a:r>
        </a:p>
        <a:p>
          <a:endParaRPr lang="en-US" sz="1100"/>
        </a:p>
      </xdr:txBody>
    </xdr:sp>
    <xdr:clientData/>
  </xdr:twoCellAnchor>
  <xdr:twoCellAnchor>
    <xdr:from>
      <xdr:col>2</xdr:col>
      <xdr:colOff>2610970</xdr:colOff>
      <xdr:row>15</xdr:row>
      <xdr:rowOff>10505</xdr:rowOff>
    </xdr:from>
    <xdr:to>
      <xdr:col>3</xdr:col>
      <xdr:colOff>324970</xdr:colOff>
      <xdr:row>15</xdr:row>
      <xdr:rowOff>447534</xdr:rowOff>
    </xdr:to>
    <xdr:sp macro="" textlink="">
      <xdr:nvSpPr>
        <xdr:cNvPr id="12" name="TextBox 11">
          <a:extLst>
            <a:ext uri="{FF2B5EF4-FFF2-40B4-BE49-F238E27FC236}">
              <a16:creationId xmlns:a16="http://schemas.microsoft.com/office/drawing/2014/main" id="{720269D5-B2BE-6751-2EB1-C2A29621CF31}"/>
            </a:ext>
          </a:extLst>
        </xdr:cNvPr>
        <xdr:cNvSpPr txBox="1"/>
      </xdr:nvSpPr>
      <xdr:spPr>
        <a:xfrm>
          <a:off x="4265939" y="4975411"/>
          <a:ext cx="428625" cy="437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accent5">
                  <a:lumMod val="75000"/>
                </a:schemeClr>
              </a:solidFill>
              <a:latin typeface="Arial Black" panose="020B0A04020102020204" pitchFamily="34" charset="0"/>
            </a:rPr>
            <a:t>a</a:t>
          </a:r>
        </a:p>
      </xdr:txBody>
    </xdr:sp>
    <xdr:clientData/>
  </xdr:twoCellAnchor>
  <xdr:twoCellAnchor>
    <xdr:from>
      <xdr:col>15</xdr:col>
      <xdr:colOff>190499</xdr:colOff>
      <xdr:row>17</xdr:row>
      <xdr:rowOff>119063</xdr:rowOff>
    </xdr:from>
    <xdr:to>
      <xdr:col>15</xdr:col>
      <xdr:colOff>1709656</xdr:colOff>
      <xdr:row>19</xdr:row>
      <xdr:rowOff>101209</xdr:rowOff>
    </xdr:to>
    <xdr:sp macro="" textlink="">
      <xdr:nvSpPr>
        <xdr:cNvPr id="7" name="TextBox 6">
          <a:extLst>
            <a:ext uri="{FF2B5EF4-FFF2-40B4-BE49-F238E27FC236}">
              <a16:creationId xmlns:a16="http://schemas.microsoft.com/office/drawing/2014/main" id="{96F538C1-710C-4E4D-8FF5-D8BC3543EE62}"/>
            </a:ext>
          </a:extLst>
        </xdr:cNvPr>
        <xdr:cNvSpPr txBox="1"/>
      </xdr:nvSpPr>
      <xdr:spPr>
        <a:xfrm>
          <a:off x="16847343" y="6012657"/>
          <a:ext cx="1519157" cy="74414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Do not enter any current year amounts.</a:t>
          </a:r>
          <a:endParaRPr lang="en-US" sz="1200" b="1" baseline="0">
            <a:solidFill>
              <a:srgbClr val="C00000"/>
            </a:solidFill>
          </a:endParaRPr>
        </a:p>
        <a:p>
          <a:endParaRPr lang="en-US" sz="1100"/>
        </a:p>
      </xdr:txBody>
    </xdr:sp>
    <xdr:clientData/>
  </xdr:twoCellAnchor>
  <xdr:twoCellAnchor>
    <xdr:from>
      <xdr:col>15</xdr:col>
      <xdr:colOff>47624</xdr:colOff>
      <xdr:row>17</xdr:row>
      <xdr:rowOff>23813</xdr:rowOff>
    </xdr:from>
    <xdr:to>
      <xdr:col>15</xdr:col>
      <xdr:colOff>190500</xdr:colOff>
      <xdr:row>19</xdr:row>
      <xdr:rowOff>261937</xdr:rowOff>
    </xdr:to>
    <xdr:sp macro="" textlink="">
      <xdr:nvSpPr>
        <xdr:cNvPr id="9" name="Left Brace 8">
          <a:extLst>
            <a:ext uri="{FF2B5EF4-FFF2-40B4-BE49-F238E27FC236}">
              <a16:creationId xmlns:a16="http://schemas.microsoft.com/office/drawing/2014/main" id="{332DCC33-FD6A-4B1C-9EAD-70E156FDE7B6}"/>
            </a:ext>
          </a:extLst>
        </xdr:cNvPr>
        <xdr:cNvSpPr/>
      </xdr:nvSpPr>
      <xdr:spPr>
        <a:xfrm rot="10800000">
          <a:off x="16704468" y="5917407"/>
          <a:ext cx="142876" cy="1000124"/>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5</xdr:col>
      <xdr:colOff>3969</xdr:colOff>
      <xdr:row>14</xdr:row>
      <xdr:rowOff>31751</xdr:rowOff>
    </xdr:from>
    <xdr:to>
      <xdr:col>15</xdr:col>
      <xdr:colOff>63499</xdr:colOff>
      <xdr:row>15</xdr:row>
      <xdr:rowOff>15876</xdr:rowOff>
    </xdr:to>
    <xdr:sp macro="" textlink="">
      <xdr:nvSpPr>
        <xdr:cNvPr id="10" name="Rectangle: Rounded Corners 9">
          <a:extLst>
            <a:ext uri="{FF2B5EF4-FFF2-40B4-BE49-F238E27FC236}">
              <a16:creationId xmlns:a16="http://schemas.microsoft.com/office/drawing/2014/main" id="{DCC2CC0C-A11D-4117-9360-50A73E1E7985}"/>
            </a:ext>
          </a:extLst>
        </xdr:cNvPr>
        <xdr:cNvSpPr/>
      </xdr:nvSpPr>
      <xdr:spPr>
        <a:xfrm>
          <a:off x="7758907" y="5532439"/>
          <a:ext cx="8965405" cy="285750"/>
        </a:xfrm>
        <a:prstGeom prst="roundRect">
          <a:avLst>
            <a:gd name="adj" fmla="val 50000"/>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3</xdr:col>
      <xdr:colOff>1214437</xdr:colOff>
      <xdr:row>14</xdr:row>
      <xdr:rowOff>11907</xdr:rowOff>
    </xdr:from>
    <xdr:to>
      <xdr:col>4</xdr:col>
      <xdr:colOff>571500</xdr:colOff>
      <xdr:row>15</xdr:row>
      <xdr:rowOff>11907</xdr:rowOff>
    </xdr:to>
    <xdr:sp macro="" textlink="">
      <xdr:nvSpPr>
        <xdr:cNvPr id="11" name="Rectangle: Rounded Corners 10">
          <a:extLst>
            <a:ext uri="{FF2B5EF4-FFF2-40B4-BE49-F238E27FC236}">
              <a16:creationId xmlns:a16="http://schemas.microsoft.com/office/drawing/2014/main" id="{E3F767EC-5DC9-4E53-B6EF-183C28C2107F}"/>
            </a:ext>
          </a:extLst>
        </xdr:cNvPr>
        <xdr:cNvSpPr/>
      </xdr:nvSpPr>
      <xdr:spPr>
        <a:xfrm>
          <a:off x="5584031" y="4679157"/>
          <a:ext cx="1047750" cy="297656"/>
        </a:xfrm>
        <a:prstGeom prst="roundRect">
          <a:avLst>
            <a:gd name="adj" fmla="val 50000"/>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5</xdr:col>
      <xdr:colOff>309562</xdr:colOff>
      <xdr:row>15</xdr:row>
      <xdr:rowOff>11907</xdr:rowOff>
    </xdr:from>
    <xdr:to>
      <xdr:col>5</xdr:col>
      <xdr:colOff>589709</xdr:colOff>
      <xdr:row>17</xdr:row>
      <xdr:rowOff>448936</xdr:rowOff>
    </xdr:to>
    <xdr:sp macro="" textlink="">
      <xdr:nvSpPr>
        <xdr:cNvPr id="15" name="Left Brace 14">
          <a:extLst>
            <a:ext uri="{FF2B5EF4-FFF2-40B4-BE49-F238E27FC236}">
              <a16:creationId xmlns:a16="http://schemas.microsoft.com/office/drawing/2014/main" id="{B8210D88-D475-40E2-A7E6-5D77DA8976ED}"/>
            </a:ext>
          </a:extLst>
        </xdr:cNvPr>
        <xdr:cNvSpPr/>
      </xdr:nvSpPr>
      <xdr:spPr>
        <a:xfrm>
          <a:off x="8060531" y="4976813"/>
          <a:ext cx="280147" cy="1365717"/>
        </a:xfrm>
        <a:prstGeom prst="leftBrace">
          <a:avLst>
            <a:gd name="adj1" fmla="val 71278"/>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523876</xdr:colOff>
      <xdr:row>15</xdr:row>
      <xdr:rowOff>321469</xdr:rowOff>
    </xdr:from>
    <xdr:to>
      <xdr:col>5</xdr:col>
      <xdr:colOff>310964</xdr:colOff>
      <xdr:row>16</xdr:row>
      <xdr:rowOff>392906</xdr:rowOff>
    </xdr:to>
    <xdr:sp macro="" textlink="">
      <xdr:nvSpPr>
        <xdr:cNvPr id="16" name="TextBox 15">
          <a:extLst>
            <a:ext uri="{FF2B5EF4-FFF2-40B4-BE49-F238E27FC236}">
              <a16:creationId xmlns:a16="http://schemas.microsoft.com/office/drawing/2014/main" id="{86D53067-0ECD-4AF3-8AAF-A752725EA1C6}"/>
            </a:ext>
          </a:extLst>
        </xdr:cNvPr>
        <xdr:cNvSpPr txBox="1"/>
      </xdr:nvSpPr>
      <xdr:spPr>
        <a:xfrm>
          <a:off x="6584157" y="5286375"/>
          <a:ext cx="1477776" cy="535781"/>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3 Original Input" tab</a:t>
          </a:r>
          <a:endParaRPr lang="en-US" sz="1200" b="1" baseline="0">
            <a:solidFill>
              <a:srgbClr val="C00000"/>
            </a:solidFill>
          </a:endParaRPr>
        </a:p>
        <a:p>
          <a:endParaRPr lang="en-US" sz="1100"/>
        </a:p>
      </xdr:txBody>
    </xdr:sp>
    <xdr:clientData/>
  </xdr:twoCellAnchor>
  <xdr:twoCellAnchor>
    <xdr:from>
      <xdr:col>2</xdr:col>
      <xdr:colOff>2610970</xdr:colOff>
      <xdr:row>16</xdr:row>
      <xdr:rowOff>10506</xdr:rowOff>
    </xdr:from>
    <xdr:to>
      <xdr:col>3</xdr:col>
      <xdr:colOff>324970</xdr:colOff>
      <xdr:row>16</xdr:row>
      <xdr:rowOff>447535</xdr:rowOff>
    </xdr:to>
    <xdr:sp macro="" textlink="">
      <xdr:nvSpPr>
        <xdr:cNvPr id="17" name="TextBox 16">
          <a:extLst>
            <a:ext uri="{FF2B5EF4-FFF2-40B4-BE49-F238E27FC236}">
              <a16:creationId xmlns:a16="http://schemas.microsoft.com/office/drawing/2014/main" id="{08803426-DBBF-240E-2722-E109EC5284B2}"/>
            </a:ext>
          </a:extLst>
        </xdr:cNvPr>
        <xdr:cNvSpPr txBox="1"/>
      </xdr:nvSpPr>
      <xdr:spPr>
        <a:xfrm>
          <a:off x="4265939" y="5439756"/>
          <a:ext cx="428625" cy="437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accent5">
                  <a:lumMod val="75000"/>
                </a:schemeClr>
              </a:solidFill>
              <a:latin typeface="Arial Black" panose="020B0A04020102020204" pitchFamily="34" charset="0"/>
            </a:rPr>
            <a:t>b</a:t>
          </a:r>
        </a:p>
      </xdr:txBody>
    </xdr:sp>
    <xdr:clientData/>
  </xdr:twoCellAnchor>
  <xdr:twoCellAnchor>
    <xdr:from>
      <xdr:col>2</xdr:col>
      <xdr:colOff>2610971</xdr:colOff>
      <xdr:row>17</xdr:row>
      <xdr:rowOff>10506</xdr:rowOff>
    </xdr:from>
    <xdr:to>
      <xdr:col>3</xdr:col>
      <xdr:colOff>324971</xdr:colOff>
      <xdr:row>17</xdr:row>
      <xdr:rowOff>447535</xdr:rowOff>
    </xdr:to>
    <xdr:sp macro="" textlink="">
      <xdr:nvSpPr>
        <xdr:cNvPr id="18" name="TextBox 17">
          <a:extLst>
            <a:ext uri="{FF2B5EF4-FFF2-40B4-BE49-F238E27FC236}">
              <a16:creationId xmlns:a16="http://schemas.microsoft.com/office/drawing/2014/main" id="{36620FF9-EFBF-EDCA-E0C4-E63EAEAE9616}"/>
            </a:ext>
          </a:extLst>
        </xdr:cNvPr>
        <xdr:cNvSpPr txBox="1"/>
      </xdr:nvSpPr>
      <xdr:spPr>
        <a:xfrm>
          <a:off x="4265940" y="5904100"/>
          <a:ext cx="428625" cy="437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accent5">
                  <a:lumMod val="75000"/>
                </a:schemeClr>
              </a:solidFill>
              <a:latin typeface="Arial Black" panose="020B0A04020102020204" pitchFamily="34" charset="0"/>
            </a:rPr>
            <a:t>c</a:t>
          </a:r>
        </a:p>
      </xdr:txBody>
    </xdr:sp>
    <xdr:clientData/>
  </xdr:twoCellAnchor>
  <xdr:twoCellAnchor>
    <xdr:from>
      <xdr:col>9</xdr:col>
      <xdr:colOff>0</xdr:colOff>
      <xdr:row>22</xdr:row>
      <xdr:rowOff>0</xdr:rowOff>
    </xdr:from>
    <xdr:to>
      <xdr:col>15</xdr:col>
      <xdr:colOff>179297</xdr:colOff>
      <xdr:row>25</xdr:row>
      <xdr:rowOff>883</xdr:rowOff>
    </xdr:to>
    <xdr:sp macro="" textlink="">
      <xdr:nvSpPr>
        <xdr:cNvPr id="13" name="Left Brace 12">
          <a:extLst>
            <a:ext uri="{FF2B5EF4-FFF2-40B4-BE49-F238E27FC236}">
              <a16:creationId xmlns:a16="http://schemas.microsoft.com/office/drawing/2014/main" id="{6515E0C1-1B4A-46BB-A352-88C98D089EF6}"/>
            </a:ext>
          </a:extLst>
        </xdr:cNvPr>
        <xdr:cNvSpPr/>
      </xdr:nvSpPr>
      <xdr:spPr>
        <a:xfrm rot="10800000">
          <a:off x="17106900" y="8286750"/>
          <a:ext cx="179297" cy="1001008"/>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178599</xdr:colOff>
      <xdr:row>22</xdr:row>
      <xdr:rowOff>148483</xdr:rowOff>
    </xdr:from>
    <xdr:to>
      <xdr:col>15</xdr:col>
      <xdr:colOff>1654975</xdr:colOff>
      <xdr:row>24</xdr:row>
      <xdr:rowOff>290716</xdr:rowOff>
    </xdr:to>
    <xdr:sp macro="" textlink="">
      <xdr:nvSpPr>
        <xdr:cNvPr id="14" name="TextBox 13">
          <a:extLst>
            <a:ext uri="{FF2B5EF4-FFF2-40B4-BE49-F238E27FC236}">
              <a16:creationId xmlns:a16="http://schemas.microsoft.com/office/drawing/2014/main" id="{E41727CA-8229-4590-807E-28F69847D98C}"/>
            </a:ext>
          </a:extLst>
        </xdr:cNvPr>
        <xdr:cNvSpPr txBox="1"/>
      </xdr:nvSpPr>
      <xdr:spPr>
        <a:xfrm>
          <a:off x="17285499" y="8435233"/>
          <a:ext cx="1476376" cy="713733"/>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a:t>
          </a:r>
          <a:r>
            <a:rPr lang="en-US" sz="1200" b="1" baseline="0">
              <a:solidFill>
                <a:srgbClr val="C00000"/>
              </a:solidFill>
            </a:rPr>
            <a:t> 3</a:t>
          </a:r>
          <a:r>
            <a:rPr lang="en-US" sz="1200" b="1">
              <a:solidFill>
                <a:srgbClr val="C00000"/>
              </a:solidFill>
            </a:rPr>
            <a:t> Original Input" tab, Ref g-i</a:t>
          </a:r>
          <a:endParaRPr lang="en-US" sz="1200" b="1" baseline="0">
            <a:solidFill>
              <a:srgbClr val="C00000"/>
            </a:solidFill>
          </a:endParaRP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s://sco.ca.gov/sard_gasb_87_reporting_instructions.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hyperlink" Target="https://sco.ca.gov/sard_gasb_87_reporting_instructions.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co.ca.gov/sard_gasb_87_reporting_instruction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473F1-3CB2-43FE-B589-9D4CF115A3D9}">
  <sheetPr>
    <tabColor theme="8" tint="-0.249977111117893"/>
    <pageSetUpPr fitToPage="1"/>
  </sheetPr>
  <dimension ref="A1:XFC49"/>
  <sheetViews>
    <sheetView tabSelected="1" workbookViewId="0">
      <selection activeCell="J1" sqref="J1"/>
    </sheetView>
  </sheetViews>
  <sheetFormatPr defaultColWidth="0" defaultRowHeight="0" customHeight="1" zeroHeight="1" x14ac:dyDescent="0.25"/>
  <cols>
    <col min="1" max="2" width="3.28515625" customWidth="1"/>
    <col min="3" max="3" width="13.5703125" customWidth="1"/>
    <col min="4" max="5" width="11.42578125" customWidth="1"/>
    <col min="6" max="6" width="11.85546875" customWidth="1"/>
    <col min="7" max="7" width="11.5703125" customWidth="1"/>
    <col min="8" max="8" width="16.28515625" customWidth="1"/>
    <col min="9" max="9" width="15.42578125" customWidth="1"/>
    <col min="10" max="10" width="13.42578125" customWidth="1"/>
    <col min="11" max="12" width="0" hidden="1" customWidth="1"/>
    <col min="13" max="16383" width="9.140625" hidden="1"/>
    <col min="16384" max="16384" width="4" hidden="1" customWidth="1"/>
  </cols>
  <sheetData>
    <row r="1" spans="1:10" ht="15" x14ac:dyDescent="0.25">
      <c r="A1" s="59" t="s">
        <v>1684</v>
      </c>
    </row>
    <row r="2" spans="1:10" ht="15" x14ac:dyDescent="0.25"/>
    <row r="3" spans="1:10" ht="15" x14ac:dyDescent="0.25">
      <c r="A3" s="60" t="s">
        <v>1605</v>
      </c>
      <c r="B3" s="61"/>
      <c r="C3" s="61"/>
      <c r="D3" s="61"/>
      <c r="E3" s="61"/>
      <c r="F3" s="61"/>
      <c r="G3" s="61"/>
      <c r="H3" s="61"/>
      <c r="I3" s="61"/>
      <c r="J3" s="61"/>
    </row>
    <row r="4" spans="1:10" ht="15" customHeight="1" x14ac:dyDescent="0.25">
      <c r="A4" s="243" t="s">
        <v>1608</v>
      </c>
      <c r="B4" s="243"/>
      <c r="C4" s="243"/>
      <c r="D4" s="243"/>
      <c r="E4" s="243"/>
      <c r="F4" s="243"/>
      <c r="G4" s="243"/>
      <c r="H4" s="243"/>
      <c r="I4" s="243"/>
      <c r="J4" s="243"/>
    </row>
    <row r="5" spans="1:10" ht="15" x14ac:dyDescent="0.25">
      <c r="A5" s="243"/>
      <c r="B5" s="243"/>
      <c r="C5" s="243"/>
      <c r="D5" s="243"/>
      <c r="E5" s="243"/>
      <c r="F5" s="243"/>
      <c r="G5" s="243"/>
      <c r="H5" s="243"/>
      <c r="I5" s="243"/>
      <c r="J5" s="243"/>
    </row>
    <row r="6" spans="1:10" ht="15" x14ac:dyDescent="0.25">
      <c r="A6" s="243"/>
      <c r="B6" s="243"/>
      <c r="C6" s="243"/>
      <c r="D6" s="243"/>
      <c r="E6" s="243"/>
      <c r="F6" s="243"/>
      <c r="G6" s="243"/>
      <c r="H6" s="243"/>
      <c r="I6" s="243"/>
      <c r="J6" s="243"/>
    </row>
    <row r="7" spans="1:10" ht="15" x14ac:dyDescent="0.25">
      <c r="A7" s="62" t="s">
        <v>1613</v>
      </c>
      <c r="B7" s="63"/>
      <c r="C7" s="63"/>
      <c r="D7" s="63"/>
      <c r="E7" s="63"/>
      <c r="F7" s="63"/>
      <c r="G7" s="63"/>
      <c r="H7" s="63"/>
      <c r="I7" s="63"/>
      <c r="J7" s="63"/>
    </row>
    <row r="8" spans="1:10" ht="15" x14ac:dyDescent="0.25">
      <c r="A8" s="64" t="s">
        <v>1603</v>
      </c>
      <c r="B8" s="65" t="s">
        <v>1615</v>
      </c>
      <c r="C8" s="66"/>
      <c r="D8" s="66"/>
      <c r="E8" s="66"/>
      <c r="F8" s="66"/>
      <c r="G8" s="66"/>
      <c r="H8" s="66"/>
      <c r="I8" s="66"/>
      <c r="J8" s="66"/>
    </row>
    <row r="9" spans="1:10" ht="15" x14ac:dyDescent="0.25">
      <c r="A9" s="64" t="s">
        <v>1603</v>
      </c>
      <c r="B9" s="65" t="s">
        <v>1611</v>
      </c>
      <c r="C9" s="66"/>
      <c r="D9" s="66"/>
      <c r="E9" s="66"/>
      <c r="F9" s="66"/>
      <c r="G9" s="66"/>
      <c r="H9" s="66"/>
      <c r="I9" s="66"/>
      <c r="J9" s="66"/>
    </row>
    <row r="10" spans="1:10" ht="15" x14ac:dyDescent="0.25">
      <c r="A10" s="64" t="s">
        <v>1603</v>
      </c>
      <c r="B10" s="65" t="s">
        <v>1609</v>
      </c>
      <c r="C10" s="66"/>
      <c r="D10" s="66"/>
      <c r="E10" s="66"/>
      <c r="F10" s="66"/>
      <c r="G10" s="66"/>
      <c r="H10" s="66"/>
      <c r="I10" s="66"/>
      <c r="J10" s="66"/>
    </row>
    <row r="11" spans="1:10" ht="15" x14ac:dyDescent="0.25">
      <c r="A11" s="64" t="s">
        <v>1603</v>
      </c>
      <c r="B11" s="65" t="s">
        <v>1604</v>
      </c>
      <c r="C11" s="66"/>
      <c r="D11" s="66"/>
      <c r="E11" s="66"/>
      <c r="F11" s="66"/>
      <c r="G11" s="66"/>
      <c r="H11" s="66"/>
      <c r="I11" s="66"/>
      <c r="J11" s="66"/>
    </row>
    <row r="12" spans="1:10" ht="15" x14ac:dyDescent="0.25">
      <c r="A12" s="64"/>
      <c r="B12" s="65"/>
      <c r="C12" s="66"/>
      <c r="D12" s="66"/>
      <c r="E12" s="66"/>
      <c r="F12" s="66"/>
      <c r="G12" s="66"/>
      <c r="H12" s="66"/>
      <c r="I12" s="66"/>
      <c r="J12" s="66"/>
    </row>
    <row r="13" spans="1:10" s="244" customFormat="1" ht="15" x14ac:dyDescent="0.25">
      <c r="A13" s="244" t="s">
        <v>1685</v>
      </c>
    </row>
    <row r="14" spans="1:10" ht="15" x14ac:dyDescent="0.25">
      <c r="A14" s="67"/>
      <c r="B14" s="66"/>
      <c r="C14" s="66"/>
      <c r="D14" s="66"/>
      <c r="E14" s="66"/>
      <c r="F14" s="66"/>
      <c r="G14" s="66"/>
      <c r="H14" s="66"/>
      <c r="I14" s="66"/>
      <c r="J14" s="66"/>
    </row>
    <row r="15" spans="1:10" ht="15" x14ac:dyDescent="0.25">
      <c r="A15" s="60" t="s">
        <v>1643</v>
      </c>
      <c r="B15" s="61"/>
      <c r="C15" s="61"/>
      <c r="D15" s="61"/>
      <c r="E15" s="61"/>
      <c r="F15" s="61"/>
      <c r="G15" s="61"/>
      <c r="H15" s="61"/>
      <c r="I15" s="61"/>
      <c r="J15" s="61"/>
    </row>
    <row r="16" spans="1:10" ht="15" x14ac:dyDescent="0.25">
      <c r="A16" s="64" t="s">
        <v>1603</v>
      </c>
      <c r="B16" s="65" t="s">
        <v>1615</v>
      </c>
      <c r="C16" s="66"/>
    </row>
    <row r="17" spans="1:10" s="66" customFormat="1" ht="15" x14ac:dyDescent="0.25">
      <c r="A17" s="64" t="s">
        <v>1603</v>
      </c>
      <c r="B17" s="65" t="s">
        <v>1612</v>
      </c>
    </row>
    <row r="18" spans="1:10" ht="15" customHeight="1" x14ac:dyDescent="0.25">
      <c r="A18" s="64" t="s">
        <v>1603</v>
      </c>
      <c r="B18" s="65" t="s">
        <v>1610</v>
      </c>
      <c r="C18" s="72"/>
      <c r="D18" s="72"/>
      <c r="E18" s="72"/>
      <c r="F18" s="72"/>
      <c r="G18" s="72"/>
      <c r="H18" s="72"/>
      <c r="I18" s="72"/>
      <c r="J18" s="72"/>
    </row>
    <row r="19" spans="1:10" ht="15" x14ac:dyDescent="0.25">
      <c r="A19" s="68"/>
    </row>
    <row r="20" spans="1:10" s="241" customFormat="1" ht="15" x14ac:dyDescent="0.25">
      <c r="A20" s="241" t="s">
        <v>1686</v>
      </c>
    </row>
    <row r="21" spans="1:10" ht="15" x14ac:dyDescent="0.25">
      <c r="A21" s="68"/>
    </row>
    <row r="22" spans="1:10" ht="14.25" customHeight="1" x14ac:dyDescent="0.25">
      <c r="A22" s="60" t="s">
        <v>1606</v>
      </c>
      <c r="B22" s="61"/>
      <c r="C22" s="61"/>
      <c r="D22" s="61"/>
      <c r="E22" s="61"/>
      <c r="F22" s="61"/>
      <c r="G22" s="61"/>
      <c r="H22" s="61"/>
      <c r="I22" s="61"/>
      <c r="J22" s="61"/>
    </row>
    <row r="23" spans="1:10" ht="14.25" customHeight="1" x14ac:dyDescent="0.25">
      <c r="A23" s="75"/>
    </row>
    <row r="24" spans="1:10" ht="15" x14ac:dyDescent="0.25">
      <c r="A24" s="68"/>
      <c r="C24" s="73">
        <f>'Example 1 Modification Input'!$D$19</f>
        <v>229079.45271610466</v>
      </c>
      <c r="D24" t="s">
        <v>1644</v>
      </c>
    </row>
    <row r="25" spans="1:10" ht="15" x14ac:dyDescent="0.25">
      <c r="A25" s="68"/>
      <c r="B25" s="1" t="s">
        <v>1588</v>
      </c>
      <c r="C25" s="73">
        <f>'Example 1 Original Input'!$F$42</f>
        <v>119750.36070524018</v>
      </c>
      <c r="D25" t="s">
        <v>1618</v>
      </c>
    </row>
    <row r="26" spans="1:10" ht="15.75" thickBot="1" x14ac:dyDescent="0.3">
      <c r="A26" s="68"/>
      <c r="B26" s="74"/>
      <c r="C26" s="80">
        <f>C24-C25</f>
        <v>109329.09201086448</v>
      </c>
      <c r="D26" s="71" t="s">
        <v>1709</v>
      </c>
      <c r="E26" s="70"/>
      <c r="F26" s="71"/>
    </row>
    <row r="27" spans="1:10" ht="15.75" thickTop="1" x14ac:dyDescent="0.25">
      <c r="A27" s="68"/>
    </row>
    <row r="28" spans="1:10" ht="15" x14ac:dyDescent="0.25">
      <c r="A28" s="69" t="s">
        <v>1649</v>
      </c>
    </row>
    <row r="29" spans="1:10" ht="15" x14ac:dyDescent="0.25">
      <c r="A29" s="68"/>
    </row>
    <row r="30" spans="1:10" ht="15" x14ac:dyDescent="0.25">
      <c r="A30" s="60" t="s">
        <v>1617</v>
      </c>
      <c r="B30" s="61"/>
      <c r="C30" s="61"/>
      <c r="D30" s="61"/>
      <c r="E30" s="61"/>
      <c r="F30" s="61"/>
      <c r="G30" s="61"/>
      <c r="H30" s="61"/>
      <c r="I30" s="61"/>
      <c r="J30" s="61"/>
    </row>
    <row r="31" spans="1:10" ht="15" x14ac:dyDescent="0.25">
      <c r="A31" s="242" t="s">
        <v>1616</v>
      </c>
      <c r="B31" s="242"/>
      <c r="C31" s="242"/>
      <c r="D31" s="242"/>
      <c r="E31" s="242"/>
      <c r="F31" s="242"/>
      <c r="G31" s="242"/>
      <c r="H31" s="242"/>
      <c r="I31" s="242"/>
      <c r="J31" s="242"/>
    </row>
    <row r="32" spans="1:10" ht="15" x14ac:dyDescent="0.25">
      <c r="A32" s="242"/>
      <c r="B32" s="242"/>
      <c r="C32" s="242"/>
      <c r="D32" s="242"/>
      <c r="E32" s="242"/>
      <c r="F32" s="242"/>
      <c r="G32" s="242"/>
      <c r="H32" s="242"/>
      <c r="I32" s="242"/>
      <c r="J32" s="242"/>
    </row>
    <row r="33" spans="1:10" ht="15" x14ac:dyDescent="0.25">
      <c r="A33" s="68"/>
      <c r="C33" s="73">
        <f>'Example 1 Original Input'!$I$42</f>
        <v>119590.97765148641</v>
      </c>
      <c r="D33" t="s">
        <v>1689</v>
      </c>
    </row>
    <row r="34" spans="1:10" ht="15" x14ac:dyDescent="0.25">
      <c r="A34" s="68"/>
      <c r="B34" s="1" t="s">
        <v>1589</v>
      </c>
      <c r="C34" s="77">
        <f>C26</f>
        <v>109329.09201086448</v>
      </c>
      <c r="D34" s="71" t="s">
        <v>1687</v>
      </c>
      <c r="E34" s="71"/>
      <c r="F34" s="71"/>
      <c r="G34" s="71"/>
      <c r="H34" s="71"/>
    </row>
    <row r="35" spans="1:10" ht="15.75" thickBot="1" x14ac:dyDescent="0.3">
      <c r="A35" s="68"/>
      <c r="B35" s="74"/>
      <c r="C35" s="78">
        <f>+C33+C34</f>
        <v>228920.06966235087</v>
      </c>
      <c r="D35" t="s">
        <v>1688</v>
      </c>
    </row>
    <row r="36" spans="1:10" ht="15.75" thickTop="1" x14ac:dyDescent="0.25">
      <c r="A36" s="68"/>
      <c r="C36" s="73"/>
    </row>
    <row r="37" spans="1:10" ht="15" x14ac:dyDescent="0.25">
      <c r="A37" s="69" t="s">
        <v>1649</v>
      </c>
      <c r="C37" s="73"/>
    </row>
    <row r="38" spans="1:10" ht="15" x14ac:dyDescent="0.25">
      <c r="A38" s="69"/>
      <c r="C38" s="73"/>
    </row>
    <row r="39" spans="1:10" ht="15" x14ac:dyDescent="0.25">
      <c r="A39" s="60" t="s">
        <v>1672</v>
      </c>
      <c r="B39" s="61"/>
      <c r="C39" s="79"/>
      <c r="D39" s="61"/>
      <c r="E39" s="61"/>
      <c r="F39" s="61"/>
      <c r="G39" s="61"/>
      <c r="H39" s="61"/>
      <c r="I39" s="61"/>
      <c r="J39" s="61"/>
    </row>
    <row r="40" spans="1:10" ht="15" x14ac:dyDescent="0.25">
      <c r="A40" s="69"/>
      <c r="C40" s="73"/>
    </row>
    <row r="41" spans="1:10" ht="15" x14ac:dyDescent="0.25">
      <c r="A41" s="69"/>
      <c r="C41" s="73">
        <f>'Example 1 Original Input'!H42</f>
        <v>89693.233238614863</v>
      </c>
      <c r="D41" t="s">
        <v>1623</v>
      </c>
    </row>
    <row r="42" spans="1:10" ht="15" x14ac:dyDescent="0.25">
      <c r="A42" s="69"/>
      <c r="B42" s="1" t="s">
        <v>1589</v>
      </c>
      <c r="C42" s="73">
        <f>C35</f>
        <v>228920.06966235087</v>
      </c>
      <c r="D42" t="s">
        <v>1645</v>
      </c>
    </row>
    <row r="43" spans="1:10" ht="15.75" thickBot="1" x14ac:dyDescent="0.3">
      <c r="A43" s="69"/>
      <c r="B43" s="74"/>
      <c r="C43" s="78">
        <f>+C41+C42</f>
        <v>318613.30290096573</v>
      </c>
      <c r="D43" t="s">
        <v>1673</v>
      </c>
    </row>
    <row r="44" spans="1:10" ht="15.75" thickTop="1" x14ac:dyDescent="0.25">
      <c r="A44" s="69"/>
    </row>
    <row r="45" spans="1:10" ht="15" hidden="1" x14ac:dyDescent="0.25">
      <c r="A45" s="69"/>
    </row>
    <row r="46" spans="1:10" ht="15" hidden="1" x14ac:dyDescent="0.25">
      <c r="A46" s="69"/>
    </row>
    <row r="47" spans="1:10" ht="15" hidden="1" x14ac:dyDescent="0.25">
      <c r="A47" s="69"/>
    </row>
    <row r="48" spans="1:10" ht="15" hidden="1" x14ac:dyDescent="0.25">
      <c r="A48" s="69"/>
    </row>
    <row r="49" spans="1:1" ht="15" hidden="1" x14ac:dyDescent="0.25">
      <c r="A49" s="69"/>
    </row>
  </sheetData>
  <sheetProtection sheet="1" objects="1" scenarios="1" formatColumns="0" formatRows="0"/>
  <mergeCells count="4">
    <mergeCell ref="A20:XFD20"/>
    <mergeCell ref="A31:J32"/>
    <mergeCell ref="A4:J6"/>
    <mergeCell ref="A13:XFD13"/>
  </mergeCells>
  <pageMargins left="0.7" right="0.7" top="0.75" bottom="0.75" header="0.3" footer="0.3"/>
  <pageSetup scale="8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2226A-3C68-4ADB-B751-9E127CF5468C}">
  <sheetPr>
    <tabColor theme="9" tint="-0.249977111117893"/>
    <pageSetUpPr fitToPage="1"/>
  </sheetPr>
  <dimension ref="A1:P1253"/>
  <sheetViews>
    <sheetView zoomScale="80" zoomScaleNormal="80" workbookViewId="0">
      <selection activeCell="C44" sqref="C44:C79"/>
    </sheetView>
  </sheetViews>
  <sheetFormatPr defaultColWidth="9.140625" defaultRowHeight="15" x14ac:dyDescent="0.2"/>
  <cols>
    <col min="1" max="1" width="24.85546875" style="113" customWidth="1"/>
    <col min="2" max="2" width="34.42578125" style="3" hidden="1" customWidth="1"/>
    <col min="3" max="3" width="40.7109375" style="6" customWidth="1"/>
    <col min="4" max="4" width="25.28515625" style="6" customWidth="1"/>
    <col min="5" max="5" width="25.28515625" style="113" customWidth="1"/>
    <col min="6" max="7" width="25.28515625" style="6" customWidth="1"/>
    <col min="8" max="9" width="41.42578125" style="113" customWidth="1"/>
    <col min="10" max="10" width="27.7109375" style="111" hidden="1" customWidth="1"/>
    <col min="11" max="11" width="31.85546875" style="111" hidden="1" customWidth="1"/>
    <col min="12" max="12" width="30.28515625" style="111" hidden="1" customWidth="1"/>
    <col min="13" max="13" width="27.140625" style="111" hidden="1" customWidth="1"/>
    <col min="14" max="14" width="23.5703125" style="111" hidden="1" customWidth="1"/>
    <col min="15" max="15" width="28.140625" style="111" hidden="1" customWidth="1"/>
    <col min="16" max="16" width="29.85546875" style="111" bestFit="1" customWidth="1"/>
    <col min="17" max="16384" width="9.140625" style="113"/>
  </cols>
  <sheetData>
    <row r="1" spans="1:16" ht="90" customHeight="1" x14ac:dyDescent="0.2">
      <c r="A1" s="271" t="s">
        <v>1708</v>
      </c>
      <c r="B1" s="271"/>
      <c r="C1" s="271"/>
      <c r="D1" s="271"/>
      <c r="E1" s="271"/>
      <c r="F1" s="271"/>
    </row>
    <row r="2" spans="1:16" s="107" customFormat="1" ht="18" x14ac:dyDescent="0.25">
      <c r="A2" s="105" t="s">
        <v>1701</v>
      </c>
      <c r="B2" s="105"/>
      <c r="C2" s="278" t="s">
        <v>1703</v>
      </c>
      <c r="D2" s="278"/>
      <c r="E2" s="278"/>
      <c r="F2" s="278"/>
      <c r="G2" s="20"/>
      <c r="J2" s="108"/>
      <c r="K2" s="108"/>
      <c r="L2" s="108"/>
      <c r="M2" s="108"/>
      <c r="N2" s="108"/>
      <c r="O2" s="108"/>
      <c r="P2" s="108"/>
    </row>
    <row r="3" spans="1:16" s="109" customFormat="1" ht="42" customHeight="1" x14ac:dyDescent="0.25">
      <c r="A3" s="279" t="s">
        <v>1702</v>
      </c>
      <c r="B3" s="279"/>
      <c r="C3" s="279"/>
      <c r="D3" s="279"/>
      <c r="E3" s="279"/>
      <c r="F3" s="279"/>
      <c r="G3" s="106"/>
      <c r="J3" s="110"/>
      <c r="K3" s="110"/>
      <c r="L3" s="110"/>
      <c r="M3" s="110"/>
      <c r="N3" s="110"/>
      <c r="O3" s="110"/>
      <c r="P3" s="110"/>
    </row>
    <row r="4" spans="1:16" s="112" customFormat="1" ht="35.25" customHeight="1" x14ac:dyDescent="0.2">
      <c r="A4" s="283" t="s">
        <v>1620</v>
      </c>
      <c r="B4" s="284"/>
      <c r="C4" s="284"/>
      <c r="D4" s="284"/>
      <c r="E4" s="284"/>
      <c r="F4" s="284"/>
      <c r="G4" s="20"/>
      <c r="H4" s="107"/>
      <c r="I4" s="107"/>
      <c r="J4" s="108"/>
      <c r="K4" s="111"/>
      <c r="L4" s="111"/>
      <c r="M4" s="111"/>
      <c r="N4" s="111"/>
      <c r="O4" s="111"/>
      <c r="P4" s="111"/>
    </row>
    <row r="5" spans="1:16" ht="33.75" customHeight="1" x14ac:dyDescent="0.25">
      <c r="A5" s="285" t="s">
        <v>35</v>
      </c>
      <c r="B5" s="286"/>
      <c r="C5" s="286"/>
      <c r="D5" s="286"/>
      <c r="E5" s="286"/>
      <c r="F5" s="287"/>
      <c r="G5" s="20"/>
      <c r="H5" s="107"/>
      <c r="I5" s="107"/>
      <c r="J5" s="111" t="s">
        <v>1602</v>
      </c>
    </row>
    <row r="6" spans="1:16" ht="23.25" customHeight="1" x14ac:dyDescent="0.25">
      <c r="A6" s="288" t="s">
        <v>31</v>
      </c>
      <c r="B6" s="288"/>
      <c r="C6" s="288"/>
      <c r="D6" s="289" t="s">
        <v>93</v>
      </c>
      <c r="E6" s="289"/>
      <c r="F6" s="289"/>
      <c r="G6" s="114"/>
      <c r="H6" s="114"/>
      <c r="I6" s="114"/>
      <c r="J6" s="115"/>
    </row>
    <row r="7" spans="1:16" ht="23.25" customHeight="1" x14ac:dyDescent="0.25">
      <c r="A7" s="245" t="s">
        <v>19</v>
      </c>
      <c r="B7" s="245"/>
      <c r="C7" s="245"/>
      <c r="D7" s="290">
        <v>2.4E-2</v>
      </c>
      <c r="E7" s="290"/>
      <c r="F7" s="290"/>
      <c r="G7" s="114"/>
      <c r="H7" s="114"/>
      <c r="I7" s="114"/>
      <c r="J7" s="115"/>
    </row>
    <row r="8" spans="1:16" ht="23.25" customHeight="1" x14ac:dyDescent="0.25">
      <c r="A8" s="116" t="s">
        <v>77</v>
      </c>
      <c r="B8" s="117"/>
      <c r="C8" s="118"/>
      <c r="D8" s="289" t="s">
        <v>79</v>
      </c>
      <c r="E8" s="289"/>
      <c r="F8" s="289"/>
      <c r="G8" s="114"/>
      <c r="H8" s="114"/>
      <c r="I8" s="114"/>
      <c r="J8" s="115"/>
    </row>
    <row r="9" spans="1:16" ht="23.25" customHeight="1" x14ac:dyDescent="0.25">
      <c r="A9" s="245" t="s">
        <v>74</v>
      </c>
      <c r="B9" s="245"/>
      <c r="C9" s="245"/>
      <c r="D9" s="291" t="s">
        <v>80</v>
      </c>
      <c r="E9" s="292"/>
      <c r="F9" s="293"/>
      <c r="G9" s="114"/>
      <c r="H9" s="114"/>
      <c r="I9" s="114"/>
      <c r="J9" s="115"/>
      <c r="K9" s="119"/>
      <c r="L9" s="29" t="s">
        <v>1554</v>
      </c>
      <c r="M9" s="119"/>
      <c r="N9" s="108"/>
    </row>
    <row r="10" spans="1:16" ht="23.25" customHeight="1" x14ac:dyDescent="0.25">
      <c r="A10" s="245" t="s">
        <v>32</v>
      </c>
      <c r="B10" s="245"/>
      <c r="C10" s="245"/>
      <c r="D10" s="294">
        <v>4321</v>
      </c>
      <c r="E10" s="294"/>
      <c r="F10" s="294"/>
      <c r="G10" s="114"/>
      <c r="H10" s="114"/>
      <c r="I10" s="114"/>
      <c r="J10" s="115"/>
      <c r="K10" s="54" t="s">
        <v>1555</v>
      </c>
      <c r="L10" s="55">
        <f>ROUND($D$19,2)</f>
        <v>347704.99</v>
      </c>
      <c r="M10" s="31" t="s">
        <v>1622</v>
      </c>
      <c r="N10" s="115"/>
    </row>
    <row r="11" spans="1:16" ht="23.25" customHeight="1" x14ac:dyDescent="0.25">
      <c r="A11" s="274" t="s">
        <v>40</v>
      </c>
      <c r="B11" s="275"/>
      <c r="C11" s="276"/>
      <c r="D11" s="280" t="s">
        <v>16</v>
      </c>
      <c r="E11" s="281"/>
      <c r="F11" s="282"/>
      <c r="G11" s="114"/>
      <c r="H11" s="114"/>
      <c r="I11" s="114"/>
      <c r="J11" s="115"/>
      <c r="K11" s="30" t="s">
        <v>1556</v>
      </c>
      <c r="L11" s="50">
        <f>ROUND($D$16,2)</f>
        <v>662708.86</v>
      </c>
      <c r="M11" s="31" t="s">
        <v>1557</v>
      </c>
      <c r="N11" s="115"/>
    </row>
    <row r="12" spans="1:16" ht="23.25" customHeight="1" thickBot="1" x14ac:dyDescent="0.3">
      <c r="A12" s="116" t="s">
        <v>94</v>
      </c>
      <c r="B12" s="117"/>
      <c r="C12" s="118"/>
      <c r="D12" s="280" t="s">
        <v>96</v>
      </c>
      <c r="E12" s="281"/>
      <c r="F12" s="282"/>
      <c r="G12" s="214" t="str">
        <f>IF(OR(AND($D$11='Drop-down menus'!P1,OR($D$12='Drop-down menus'!R2,$D$12='Drop-down menus'!R3)),AND(D11='Drop-down menus'!P2,$D$12='Drop-down menus'!R1)),"ERROR - Fund Types Do Not Agree","")</f>
        <v/>
      </c>
      <c r="J12" s="115"/>
      <c r="K12" s="32" t="s">
        <v>1548</v>
      </c>
      <c r="L12" s="52">
        <f>ROUND($D$20,2)</f>
        <v>-315003.87</v>
      </c>
      <c r="M12" s="31" t="str">
        <f>IF(E22="Yes", "","change based on new assumptions")</f>
        <v>change based on new assumptions</v>
      </c>
      <c r="N12" s="115"/>
    </row>
    <row r="13" spans="1:16" ht="23.25" customHeight="1" thickTop="1" x14ac:dyDescent="0.2">
      <c r="A13" s="250" t="s">
        <v>1547</v>
      </c>
      <c r="B13" s="272"/>
      <c r="C13" s="272"/>
      <c r="D13" s="273">
        <f t="array" ref="D13">INDEX(A30:C1241,MATCH(FALSE,ISBLANK(C30:C1241),0),0)</f>
        <v>44805</v>
      </c>
      <c r="E13" s="273"/>
      <c r="F13" s="273"/>
      <c r="G13" s="114"/>
      <c r="J13" s="115"/>
      <c r="N13" s="115"/>
    </row>
    <row r="14" spans="1:16" ht="23.25" customHeight="1" x14ac:dyDescent="0.25">
      <c r="A14" s="274" t="s">
        <v>29</v>
      </c>
      <c r="B14" s="275"/>
      <c r="C14" s="276"/>
      <c r="D14" s="277" t="s">
        <v>11</v>
      </c>
      <c r="E14" s="277"/>
      <c r="F14" s="277"/>
      <c r="G14" s="114"/>
      <c r="J14" s="115"/>
    </row>
    <row r="15" spans="1:16" ht="23.25" customHeight="1" x14ac:dyDescent="0.25">
      <c r="A15" s="245" t="s">
        <v>1550</v>
      </c>
      <c r="B15" s="245"/>
      <c r="C15" s="245"/>
      <c r="D15" s="246" t="s">
        <v>16</v>
      </c>
      <c r="E15" s="247"/>
      <c r="F15" s="121"/>
      <c r="G15" s="245" t="s">
        <v>1624</v>
      </c>
      <c r="H15" s="245"/>
      <c r="I15" s="245"/>
      <c r="J15" s="115"/>
      <c r="K15" s="34"/>
      <c r="L15" s="29" t="s">
        <v>1558</v>
      </c>
      <c r="M15" s="34"/>
    </row>
    <row r="16" spans="1:16" ht="36.75" customHeight="1" thickBot="1" x14ac:dyDescent="0.3">
      <c r="A16" s="267" t="str">
        <f>IF(D15="Yes","Obligation Balance as of June of the Prior Year (see instructions)","Obligation Balance at the End of the Month before Contract Modifcations (see instructions)")</f>
        <v>Obligation Balance at the End of the Month before Contract Modifcations (see instructions)</v>
      </c>
      <c r="B16" s="268"/>
      <c r="C16" s="269"/>
      <c r="D16" s="248">
        <f>'Example 2 Original Input'!F38</f>
        <v>662708.85728417838</v>
      </c>
      <c r="E16" s="249"/>
      <c r="F16" s="249"/>
      <c r="G16" s="114"/>
      <c r="I16" s="76"/>
      <c r="J16" s="115"/>
      <c r="K16" s="35" t="s">
        <v>1560</v>
      </c>
      <c r="L16" s="49">
        <f>ROUND($D$18,2)</f>
        <v>663001.07999999996</v>
      </c>
      <c r="M16" s="31" t="s">
        <v>1561</v>
      </c>
      <c r="P16" s="115"/>
    </row>
    <row r="17" spans="1:16" ht="36.75" customHeight="1" thickBot="1" x14ac:dyDescent="0.3">
      <c r="A17" s="267" t="str">
        <f>IF(D15="Yes","Accumulated Amortization as of June of the Prior Year (see instructions)","Accumulated Amortization at the End of the Month before Contract Modifications (see instructions)")</f>
        <v>Accumulated Amortization at the End of the Month before Contract Modifications (see instructions)</v>
      </c>
      <c r="B17" s="268"/>
      <c r="C17" s="269"/>
      <c r="D17" s="248">
        <f>'Example 2 Original Input'!H38</f>
        <v>132600.21553722007</v>
      </c>
      <c r="E17" s="249"/>
      <c r="F17" s="249"/>
      <c r="G17" s="114"/>
      <c r="H17" s="262" t="str">
        <f>IF(D15="Yes", "Do NOT enter Current Year (CY) Totals if selected yes for early termination. Leave the yellow fields below blank", "Enter Current Year (CY) Totals before contract modifications from the original contract input tab of the GASB 87 Lessee Workbook, if any (see instructions).")</f>
        <v>Enter Current Year (CY) Totals before contract modifications from the original contract input tab of the GASB 87 Lessee Workbook, if any (see instructions).</v>
      </c>
      <c r="I17" s="263"/>
      <c r="J17" s="115"/>
      <c r="K17" s="35" t="s">
        <v>1548</v>
      </c>
      <c r="L17" s="53">
        <f>ROUND($D$20,2)</f>
        <v>-315003.87</v>
      </c>
      <c r="M17" s="31" t="s">
        <v>1562</v>
      </c>
      <c r="P17" s="115"/>
    </row>
    <row r="18" spans="1:16" ht="36.75" customHeight="1" thickBot="1" x14ac:dyDescent="0.3">
      <c r="A18" s="267" t="str">
        <f>IF(D15="Yes","RTU Asset Carrying Value as of June of the Prior Year (see instructions)","RTU Asset Carrying Value at the End of Month before Contract Modifications (see instructions)")</f>
        <v>RTU Asset Carrying Value at the End of Month before Contract Modifications (see instructions)</v>
      </c>
      <c r="B18" s="268"/>
      <c r="C18" s="269"/>
      <c r="D18" s="248">
        <f>'Example 2 Original Input'!I38</f>
        <v>663001.07768610027</v>
      </c>
      <c r="E18" s="249"/>
      <c r="F18" s="249"/>
      <c r="G18" s="114"/>
      <c r="H18" s="99" t="s">
        <v>1552</v>
      </c>
      <c r="I18" s="100">
        <f>'Example 2 Original Input'!W29</f>
        <v>1015.423603078096</v>
      </c>
      <c r="J18" s="115"/>
      <c r="K18" s="37" t="s">
        <v>1563</v>
      </c>
      <c r="L18" s="51">
        <f>ROUND($D$21,2)</f>
        <v>347997.21</v>
      </c>
      <c r="M18" s="31" t="s">
        <v>1564</v>
      </c>
      <c r="P18" s="115"/>
    </row>
    <row r="19" spans="1:16" ht="23.25" customHeight="1" thickTop="1" x14ac:dyDescent="0.2">
      <c r="A19" s="256" t="s">
        <v>1607</v>
      </c>
      <c r="B19" s="257"/>
      <c r="C19" s="258"/>
      <c r="D19" s="259">
        <f>IF(D14="Beginning",ABS(NPV(D7/12,INDEX(A30:B1241,MATCH(D13,A30:A1241,0),2):$B$1241))*(1+D7/12),ABS(NPV(D7/12,INDEX(A30:B1241,MATCH(D13,A30:A1241,0),2):$B$1241)))</f>
        <v>347704.98570707708</v>
      </c>
      <c r="E19" s="260"/>
      <c r="F19" s="261"/>
      <c r="G19" s="114"/>
      <c r="H19" s="101" t="s">
        <v>1553</v>
      </c>
      <c r="I19" s="102">
        <f>'Example 2 Original Input'!W30</f>
        <v>18984.576396921904</v>
      </c>
      <c r="J19" s="115"/>
      <c r="P19" s="115"/>
    </row>
    <row r="20" spans="1:16" ht="23.25" customHeight="1" thickBot="1" x14ac:dyDescent="0.25">
      <c r="A20" s="250" t="s">
        <v>1548</v>
      </c>
      <c r="B20" s="250"/>
      <c r="C20" s="250"/>
      <c r="D20" s="252">
        <f>IF(D15="yes",0,D19-D16)</f>
        <v>-315003.87157710129</v>
      </c>
      <c r="E20" s="253"/>
      <c r="F20" s="254"/>
      <c r="G20" s="114"/>
      <c r="H20" s="103" t="s">
        <v>1652</v>
      </c>
      <c r="I20" s="104">
        <f>'Example 2 Original Input'!W31</f>
        <v>18942.887933888578</v>
      </c>
      <c r="J20" s="115"/>
      <c r="K20" s="35" t="s">
        <v>1565</v>
      </c>
      <c r="L20" s="49">
        <f>ROUND($D$17,2)</f>
        <v>132600.22</v>
      </c>
      <c r="M20" s="36" t="s">
        <v>1566</v>
      </c>
      <c r="P20" s="115"/>
    </row>
    <row r="21" spans="1:16" ht="23.25" customHeight="1" thickBot="1" x14ac:dyDescent="0.25">
      <c r="A21" s="250" t="s">
        <v>1549</v>
      </c>
      <c r="B21" s="250"/>
      <c r="C21" s="250"/>
      <c r="D21" s="252">
        <f>+D18+D20</f>
        <v>347997.20610899897</v>
      </c>
      <c r="E21" s="253"/>
      <c r="F21" s="254"/>
      <c r="G21" s="114"/>
      <c r="H21" s="114"/>
      <c r="I21" s="114"/>
      <c r="J21" s="115"/>
      <c r="K21" s="56" t="s">
        <v>1567</v>
      </c>
      <c r="L21" s="57">
        <f>ROUND($D$22,2)</f>
        <v>480597.42</v>
      </c>
      <c r="M21" s="36" t="s">
        <v>1592</v>
      </c>
      <c r="P21" s="115"/>
    </row>
    <row r="22" spans="1:16" ht="30.6" customHeight="1" thickTop="1" thickBot="1" x14ac:dyDescent="0.3">
      <c r="A22" s="250" t="s">
        <v>1655</v>
      </c>
      <c r="B22" s="250"/>
      <c r="C22" s="250"/>
      <c r="D22" s="252">
        <f>(D17+D18)+D20</f>
        <v>480597.42164621898</v>
      </c>
      <c r="E22" s="253"/>
      <c r="F22" s="254"/>
      <c r="G22" s="114"/>
      <c r="H22" s="262" t="s">
        <v>1718</v>
      </c>
      <c r="I22" s="263"/>
      <c r="J22" s="115"/>
      <c r="P22" s="115"/>
    </row>
    <row r="23" spans="1:16" ht="23.25" customHeight="1" x14ac:dyDescent="0.25">
      <c r="A23" s="245" t="s">
        <v>39</v>
      </c>
      <c r="B23" s="245"/>
      <c r="C23" s="245"/>
      <c r="D23" s="270" t="s">
        <v>5</v>
      </c>
      <c r="E23" s="270"/>
      <c r="F23" s="270"/>
      <c r="G23" s="114"/>
      <c r="H23" s="234" t="s">
        <v>1712</v>
      </c>
      <c r="I23" s="100">
        <f>'Example 2 Original Input'!F36</f>
        <v>681693.43368110037</v>
      </c>
      <c r="J23" s="115"/>
      <c r="P23" s="115"/>
    </row>
    <row r="24" spans="1:16" ht="23.25" customHeight="1" x14ac:dyDescent="0.2">
      <c r="A24" s="256" t="s">
        <v>1656</v>
      </c>
      <c r="B24" s="257"/>
      <c r="C24" s="258"/>
      <c r="D24" s="255">
        <f>IF(D23="Building",40*12,IF(D23="Equipment",5*12,IF(D23="Infrastructure",40*12,"0")))</f>
        <v>480</v>
      </c>
      <c r="E24" s="255"/>
      <c r="F24" s="255"/>
      <c r="G24" s="114"/>
      <c r="H24" s="235" t="s">
        <v>1711</v>
      </c>
      <c r="I24" s="102">
        <f>'Example 2 Original Input'!H36</f>
        <v>113657.32760333149</v>
      </c>
      <c r="J24" s="115"/>
      <c r="O24" s="115"/>
      <c r="P24" s="115"/>
    </row>
    <row r="25" spans="1:16" ht="32.450000000000003" customHeight="1" thickBot="1" x14ac:dyDescent="0.25">
      <c r="A25" s="256" t="s">
        <v>1657</v>
      </c>
      <c r="B25" s="257"/>
      <c r="C25" s="258"/>
      <c r="D25" s="255">
        <f>ROUND(COUNTIF(C30:C1241,"&lt;&gt;"&amp;""),1)</f>
        <v>36</v>
      </c>
      <c r="E25" s="255"/>
      <c r="F25" s="255"/>
      <c r="G25" s="114"/>
      <c r="H25" s="236" t="s">
        <v>1713</v>
      </c>
      <c r="I25" s="104">
        <f>'Example 2 Original Input'!I36</f>
        <v>681943.96561998874</v>
      </c>
      <c r="J25" s="115"/>
      <c r="O25" s="115"/>
      <c r="P25" s="115"/>
    </row>
    <row r="26" spans="1:16" ht="23.25" customHeight="1" x14ac:dyDescent="0.2">
      <c r="A26" s="250" t="s">
        <v>1658</v>
      </c>
      <c r="B26" s="250"/>
      <c r="C26" s="250"/>
      <c r="D26" s="251">
        <f>IF(D24&lt;D25,D24,D25)</f>
        <v>36</v>
      </c>
      <c r="E26" s="251"/>
      <c r="F26" s="251"/>
      <c r="G26" s="114"/>
      <c r="H26" s="114"/>
      <c r="I26" s="114"/>
      <c r="J26" s="115"/>
      <c r="O26" s="115"/>
      <c r="P26" s="115"/>
    </row>
    <row r="27" spans="1:16" ht="20.25" customHeight="1" x14ac:dyDescent="0.2">
      <c r="A27" s="122"/>
      <c r="B27" s="122"/>
      <c r="C27" s="122"/>
      <c r="D27" s="2"/>
      <c r="F27" s="3"/>
      <c r="G27" s="3"/>
      <c r="H27" s="3"/>
      <c r="I27" s="3"/>
      <c r="J27" s="115"/>
      <c r="O27" s="115"/>
      <c r="P27" s="115"/>
    </row>
    <row r="28" spans="1:16" ht="87.75" customHeight="1" x14ac:dyDescent="0.25">
      <c r="A28" s="264" t="s">
        <v>1621</v>
      </c>
      <c r="B28" s="265"/>
      <c r="C28" s="265"/>
      <c r="D28" s="265"/>
      <c r="E28" s="265"/>
      <c r="F28" s="265"/>
      <c r="G28" s="265"/>
      <c r="H28" s="265"/>
      <c r="I28" s="266"/>
      <c r="K28" s="115"/>
      <c r="N28" s="115"/>
    </row>
    <row r="29" spans="1:16" ht="66" customHeight="1" x14ac:dyDescent="0.25">
      <c r="A29" s="123" t="s">
        <v>0</v>
      </c>
      <c r="B29" s="7"/>
      <c r="C29" s="8" t="s">
        <v>17</v>
      </c>
      <c r="D29" s="123" t="s">
        <v>2</v>
      </c>
      <c r="E29" s="123" t="s">
        <v>1</v>
      </c>
      <c r="F29" s="7" t="str">
        <f>IF(D14="Beginning","Beginning Monthly Obligation Balance","Ending Monthly Obligation Balance")</f>
        <v>Beginning Monthly Obligation Balance</v>
      </c>
      <c r="G29" s="7" t="s">
        <v>1654</v>
      </c>
      <c r="H29" s="7" t="s">
        <v>1629</v>
      </c>
      <c r="I29" s="7" t="s">
        <v>1659</v>
      </c>
      <c r="J29" s="124" t="s">
        <v>1551</v>
      </c>
      <c r="K29" s="38" t="s">
        <v>1591</v>
      </c>
      <c r="L29" s="125" t="str">
        <f>LEFT('Example 2 Modification Output'!$E$7,4)+1&amp;"–"&amp;RIGHT('Example 2 Modification Output'!$E$7,4)+1</f>
        <v>2023–2024</v>
      </c>
      <c r="N29" s="115"/>
    </row>
    <row r="30" spans="1:16" ht="19.899999999999999" customHeight="1" x14ac:dyDescent="0.2">
      <c r="A30" s="126">
        <v>44378</v>
      </c>
      <c r="B30" s="9">
        <f>IF(C30&gt;0,C30*-1,C30)</f>
        <v>0</v>
      </c>
      <c r="C30" s="127"/>
      <c r="D30" s="4">
        <f>IF(C30&lt;&gt;"",IF(D14="Beginning",0,$D$19*($D$7/12)),0)</f>
        <v>0</v>
      </c>
      <c r="E30" s="128">
        <f>C30-D30</f>
        <v>0</v>
      </c>
      <c r="F30" s="4">
        <f>IF(C30&lt;&gt;"",$D$19-E30,0)</f>
        <v>0</v>
      </c>
      <c r="G30" s="19">
        <f>IF(C30&lt;&gt;"",$D$21/$D$26,0)</f>
        <v>0</v>
      </c>
      <c r="H30" s="4">
        <f>IF(C30&lt;&gt;"",G30,0)</f>
        <v>0</v>
      </c>
      <c r="I30" s="4">
        <f>IF(C30&lt;&gt;"",$D$21-H30,0)</f>
        <v>0</v>
      </c>
      <c r="J30" s="58" t="str">
        <f t="shared" ref="J30:J41" si="0">IF(OR(MONTH(A30)=1,MONTH(A30)=2,MONTH(A30)=3,MONTH(A30)=4,MONTH(A30)=5,MONTH(A30)=6),YEAR(A30)-1&amp;"–"&amp;YEAR(A30),YEAR(A30)&amp;"–"&amp;YEAR(A30)+1)</f>
        <v>2021–2022</v>
      </c>
      <c r="K30" s="115"/>
      <c r="L30" s="115"/>
      <c r="M30" s="115"/>
      <c r="N30" s="115"/>
    </row>
    <row r="31" spans="1:16" ht="19.899999999999999" customHeight="1" x14ac:dyDescent="0.2">
      <c r="A31" s="126">
        <v>44409</v>
      </c>
      <c r="B31" s="9">
        <f t="shared" ref="B31:B94" si="1">IF(C31&gt;0,C31*-1,C31)</f>
        <v>0</v>
      </c>
      <c r="C31" s="127"/>
      <c r="D31" s="4">
        <f t="shared" ref="D31:D94" si="2">IF(C31="",0,IF($D$14="Beginning",IF(C30&lt;&gt;"",$F30*$D$7/12,0),IF(C30&lt;&gt;"",$F30*$D$7/12,$D$19*$D$7/12)))</f>
        <v>0</v>
      </c>
      <c r="E31" s="128">
        <f>C31-D31</f>
        <v>0</v>
      </c>
      <c r="F31" s="4">
        <f>IF(C31="",0,IF(C30="",$D$19-E31,IF(C31&lt;&gt;"",F30-E31)))</f>
        <v>0</v>
      </c>
      <c r="G31" s="19">
        <f>IF(AND(C31&lt;&gt;"",G30&lt;D$21),$D$21/$D$26,0)</f>
        <v>0</v>
      </c>
      <c r="H31" s="4">
        <f>IF(C31&lt;&gt;"",G31+H30,0)</f>
        <v>0</v>
      </c>
      <c r="I31" s="4">
        <f>IF(C31&lt;&gt;"",$D$21-H31,0)</f>
        <v>0</v>
      </c>
      <c r="J31" s="58" t="str">
        <f t="shared" si="0"/>
        <v>2021–2022</v>
      </c>
      <c r="K31" s="39" t="s">
        <v>1568</v>
      </c>
      <c r="L31" s="39" t="s">
        <v>1569</v>
      </c>
      <c r="M31" s="40" t="s">
        <v>1570</v>
      </c>
      <c r="N31" s="40" t="s">
        <v>1571</v>
      </c>
      <c r="O31" s="40" t="s">
        <v>1572</v>
      </c>
    </row>
    <row r="32" spans="1:16" ht="19.899999999999999" customHeight="1" x14ac:dyDescent="0.2">
      <c r="A32" s="126">
        <v>44440</v>
      </c>
      <c r="B32" s="9">
        <f t="shared" si="1"/>
        <v>0</v>
      </c>
      <c r="C32" s="127"/>
      <c r="D32" s="4">
        <f t="shared" si="2"/>
        <v>0</v>
      </c>
      <c r="E32" s="128">
        <f t="shared" ref="E32:E95" si="3">C32-D32</f>
        <v>0</v>
      </c>
      <c r="F32" s="4">
        <f t="shared" ref="F32:F95" si="4">IF(C32="",0,IF(C31="",$D$19-E32,IF(C32&lt;&gt;"",F31-E32)))</f>
        <v>0</v>
      </c>
      <c r="G32" s="19">
        <f>IF(AND(C32&lt;&gt;"",SUM(G$30:G31)&lt;D$21),$D$21/$D$26,0)</f>
        <v>0</v>
      </c>
      <c r="H32" s="4">
        <f t="shared" ref="H32:H95" si="5">IF(C32&lt;&gt;"",G32+H31,0)</f>
        <v>0</v>
      </c>
      <c r="I32" s="4">
        <f t="shared" ref="I32:I95" si="6">IF(C32&lt;&gt;"",$D$21-H32,0)</f>
        <v>0</v>
      </c>
      <c r="J32" s="58" t="str">
        <f t="shared" si="0"/>
        <v>2021–2022</v>
      </c>
      <c r="K32" s="41" t="str">
        <f>LEFT('Example 2 Modification Output'!$E$7,4)-1&amp;"–"&amp;RIGHT('Example 2 Modification Output'!$E$7,4)-1</f>
        <v>2021–2022</v>
      </c>
      <c r="L32" s="42">
        <f>DATE(RIGHT(K32,4),6,1)</f>
        <v>44713</v>
      </c>
      <c r="M32" s="43">
        <f>SUMIFS($F$30:$F$1241,$A$30:$A$1241,$L$32)</f>
        <v>0</v>
      </c>
      <c r="N32" s="43">
        <f>IF(AND('Example 2 Modification Output'!$E$7&gt;K$35,'Example 2 Modification Output'!$E$7&lt;=$M$35),SUMIFS($H$30:$H$1241,$A$30:$A$1241,$L$32)+$D$17,0)</f>
        <v>0</v>
      </c>
      <c r="O32" s="43">
        <f>IF(AND('Example 2 Modification Output'!$E$7&gt;K$35,'Example 2 Modification Output'!$E$7&lt;=$M$35),$D$22,0)</f>
        <v>0</v>
      </c>
    </row>
    <row r="33" spans="1:15" ht="19.899999999999999" customHeight="1" x14ac:dyDescent="0.2">
      <c r="A33" s="126">
        <v>44470</v>
      </c>
      <c r="B33" s="9">
        <f t="shared" si="1"/>
        <v>0</v>
      </c>
      <c r="C33" s="127"/>
      <c r="D33" s="4">
        <f t="shared" si="2"/>
        <v>0</v>
      </c>
      <c r="E33" s="128">
        <f t="shared" si="3"/>
        <v>0</v>
      </c>
      <c r="F33" s="4">
        <f t="shared" si="4"/>
        <v>0</v>
      </c>
      <c r="G33" s="19">
        <f>IF(AND(C33&lt;&gt;"",SUM(G$30:G32)&lt;D$21),$D$21/$D$26,0)</f>
        <v>0</v>
      </c>
      <c r="H33" s="4">
        <f t="shared" si="5"/>
        <v>0</v>
      </c>
      <c r="I33" s="4">
        <f t="shared" si="6"/>
        <v>0</v>
      </c>
      <c r="J33" s="58" t="str">
        <f t="shared" si="0"/>
        <v>2021–2022</v>
      </c>
    </row>
    <row r="34" spans="1:15" ht="19.899999999999999" customHeight="1" x14ac:dyDescent="0.2">
      <c r="A34" s="126">
        <v>44501</v>
      </c>
      <c r="B34" s="9">
        <f t="shared" si="1"/>
        <v>0</v>
      </c>
      <c r="C34" s="127"/>
      <c r="D34" s="4">
        <f t="shared" si="2"/>
        <v>0</v>
      </c>
      <c r="E34" s="128">
        <f t="shared" si="3"/>
        <v>0</v>
      </c>
      <c r="F34" s="4">
        <f t="shared" si="4"/>
        <v>0</v>
      </c>
      <c r="G34" s="19">
        <f>IF(AND(C34&lt;&gt;"",SUM(G$30:G33)&lt;D$21),$D$21/$D$26,0)</f>
        <v>0</v>
      </c>
      <c r="H34" s="4">
        <f t="shared" si="5"/>
        <v>0</v>
      </c>
      <c r="I34" s="4">
        <f t="shared" si="6"/>
        <v>0</v>
      </c>
      <c r="J34" s="58" t="str">
        <f t="shared" si="0"/>
        <v>2021–2022</v>
      </c>
      <c r="K34" s="129" t="s">
        <v>1573</v>
      </c>
      <c r="L34" s="129" t="s">
        <v>1574</v>
      </c>
      <c r="M34" s="129" t="s">
        <v>1575</v>
      </c>
      <c r="N34" s="129" t="s">
        <v>1576</v>
      </c>
      <c r="O34" s="129" t="s">
        <v>1590</v>
      </c>
    </row>
    <row r="35" spans="1:15" ht="19.899999999999999" customHeight="1" x14ac:dyDescent="0.2">
      <c r="A35" s="126">
        <v>44531</v>
      </c>
      <c r="B35" s="9">
        <f t="shared" si="1"/>
        <v>0</v>
      </c>
      <c r="C35" s="127"/>
      <c r="D35" s="4">
        <f t="shared" si="2"/>
        <v>0</v>
      </c>
      <c r="E35" s="128">
        <f t="shared" si="3"/>
        <v>0</v>
      </c>
      <c r="F35" s="4">
        <f t="shared" si="4"/>
        <v>0</v>
      </c>
      <c r="G35" s="19">
        <f>IF(AND(C35&lt;&gt;"",SUM(G$30:G34)&lt;D$21),$D$21/$D$26,0)</f>
        <v>0</v>
      </c>
      <c r="H35" s="4">
        <f t="shared" si="5"/>
        <v>0</v>
      </c>
      <c r="I35" s="4">
        <f t="shared" si="6"/>
        <v>0</v>
      </c>
      <c r="J35" s="58" t="str">
        <f t="shared" si="0"/>
        <v>2021–2022</v>
      </c>
      <c r="K35" s="44" t="str">
        <f>IF(OR(MONTH($D$13)=1,MONTH($D$13)=2,MONTH($D$13)=3,MONTH($D$13)=4,MONTH($D$13)=5,MONTH($D$13)=6),YEAR($D$13)-1&amp;"–"&amp;YEAR($D$13),YEAR($D$13)&amp;"–"&amp;YEAR($D$13)+1)</f>
        <v>2022–2023</v>
      </c>
      <c r="L35" s="130">
        <f>EDATE($D$13,+($D$25-1))</f>
        <v>45870</v>
      </c>
      <c r="M35" s="44" t="str">
        <f>IF(OR(MONTH($L$35)=1,MONTH($L$35)=2,MONTH($L$35)=3,MONTH($L$35)=4,MONTH($L$35)=5,MONTH($L$35)=6),YEAR($L$35)-1&amp;"–"&amp;YEAR($L$35),YEAR($L$35)&amp;"–"&amp;YEAR($L$35)+1)</f>
        <v>2025–2026</v>
      </c>
      <c r="N35" s="131">
        <f>IF($M$35='Example 2 Modification Output'!$E$7,$D$22,0)</f>
        <v>0</v>
      </c>
      <c r="O35" s="131">
        <f>IF($K$35='Example 2 Modification Output'!$E$7,ABS($L$12),0)</f>
        <v>315003.87</v>
      </c>
    </row>
    <row r="36" spans="1:15" ht="19.899999999999999" customHeight="1" x14ac:dyDescent="0.2">
      <c r="A36" s="126">
        <v>44562</v>
      </c>
      <c r="B36" s="9">
        <f t="shared" si="1"/>
        <v>0</v>
      </c>
      <c r="C36" s="127"/>
      <c r="D36" s="4">
        <f t="shared" si="2"/>
        <v>0</v>
      </c>
      <c r="E36" s="128">
        <f t="shared" si="3"/>
        <v>0</v>
      </c>
      <c r="F36" s="4">
        <f t="shared" si="4"/>
        <v>0</v>
      </c>
      <c r="G36" s="19">
        <f>IF(AND(C36&lt;&gt;"",SUM(G$30:G35)&lt;D$21),$D$21/$D$26,0)</f>
        <v>0</v>
      </c>
      <c r="H36" s="4">
        <f t="shared" si="5"/>
        <v>0</v>
      </c>
      <c r="I36" s="4">
        <f t="shared" si="6"/>
        <v>0</v>
      </c>
      <c r="J36" s="58" t="str">
        <f t="shared" si="0"/>
        <v>2021–2022</v>
      </c>
    </row>
    <row r="37" spans="1:15" ht="19.899999999999999" customHeight="1" x14ac:dyDescent="0.2">
      <c r="A37" s="126">
        <v>44593</v>
      </c>
      <c r="B37" s="9">
        <f t="shared" si="1"/>
        <v>0</v>
      </c>
      <c r="C37" s="127"/>
      <c r="D37" s="4">
        <f t="shared" si="2"/>
        <v>0</v>
      </c>
      <c r="E37" s="128">
        <f t="shared" si="3"/>
        <v>0</v>
      </c>
      <c r="F37" s="4">
        <f t="shared" si="4"/>
        <v>0</v>
      </c>
      <c r="G37" s="19">
        <f>IF(AND(C37&lt;&gt;"",SUM(G$30:G36)&lt;D$21),$D$21/$D$26,0)</f>
        <v>0</v>
      </c>
      <c r="H37" s="4">
        <f t="shared" si="5"/>
        <v>0</v>
      </c>
      <c r="I37" s="4">
        <f t="shared" si="6"/>
        <v>0</v>
      </c>
      <c r="J37" s="58" t="str">
        <f t="shared" si="0"/>
        <v>2021–2022</v>
      </c>
    </row>
    <row r="38" spans="1:15" ht="19.899999999999999" customHeight="1" x14ac:dyDescent="0.2">
      <c r="A38" s="126">
        <v>44621</v>
      </c>
      <c r="B38" s="9">
        <f t="shared" si="1"/>
        <v>0</v>
      </c>
      <c r="C38" s="127"/>
      <c r="D38" s="4">
        <f t="shared" si="2"/>
        <v>0</v>
      </c>
      <c r="E38" s="128">
        <f t="shared" si="3"/>
        <v>0</v>
      </c>
      <c r="F38" s="4">
        <f t="shared" si="4"/>
        <v>0</v>
      </c>
      <c r="G38" s="19">
        <f>IF(AND(C38&lt;&gt;"",SUM(G$30:G37)&lt;D$21),$D$21/$D$26,0)</f>
        <v>0</v>
      </c>
      <c r="H38" s="4">
        <f t="shared" si="5"/>
        <v>0</v>
      </c>
      <c r="I38" s="4">
        <f t="shared" si="6"/>
        <v>0</v>
      </c>
      <c r="J38" s="58" t="str">
        <f t="shared" si="0"/>
        <v>2021–2022</v>
      </c>
      <c r="N38" s="132"/>
    </row>
    <row r="39" spans="1:15" ht="19.899999999999999" customHeight="1" x14ac:dyDescent="0.2">
      <c r="A39" s="126">
        <v>44652</v>
      </c>
      <c r="B39" s="9">
        <f t="shared" si="1"/>
        <v>0</v>
      </c>
      <c r="C39" s="127"/>
      <c r="D39" s="4">
        <f t="shared" si="2"/>
        <v>0</v>
      </c>
      <c r="E39" s="128">
        <f t="shared" si="3"/>
        <v>0</v>
      </c>
      <c r="F39" s="4">
        <f t="shared" si="4"/>
        <v>0</v>
      </c>
      <c r="G39" s="19">
        <f>IF(AND(C39&lt;&gt;"",SUM(G$30:G38)&lt;D$21),$D$21/$D$26,0)</f>
        <v>0</v>
      </c>
      <c r="H39" s="4">
        <f t="shared" si="5"/>
        <v>0</v>
      </c>
      <c r="I39" s="4">
        <f t="shared" si="6"/>
        <v>0</v>
      </c>
      <c r="J39" s="58" t="str">
        <f t="shared" si="0"/>
        <v>2021–2022</v>
      </c>
    </row>
    <row r="40" spans="1:15" ht="19.899999999999999" customHeight="1" x14ac:dyDescent="0.2">
      <c r="A40" s="126">
        <v>44682</v>
      </c>
      <c r="B40" s="9">
        <f t="shared" si="1"/>
        <v>0</v>
      </c>
      <c r="C40" s="127"/>
      <c r="D40" s="4">
        <f t="shared" si="2"/>
        <v>0</v>
      </c>
      <c r="E40" s="128">
        <f t="shared" si="3"/>
        <v>0</v>
      </c>
      <c r="F40" s="4">
        <f t="shared" si="4"/>
        <v>0</v>
      </c>
      <c r="G40" s="19">
        <f>IF(AND(C40&lt;&gt;"",SUM(G$30:G39)&lt;D$21),$D$21/$D$26,0)</f>
        <v>0</v>
      </c>
      <c r="H40" s="4">
        <f t="shared" si="5"/>
        <v>0</v>
      </c>
      <c r="I40" s="4">
        <f t="shared" si="6"/>
        <v>0</v>
      </c>
      <c r="J40" s="58" t="str">
        <f t="shared" si="0"/>
        <v>2021–2022</v>
      </c>
    </row>
    <row r="41" spans="1:15" ht="19.899999999999999" customHeight="1" x14ac:dyDescent="0.2">
      <c r="A41" s="126">
        <v>44713</v>
      </c>
      <c r="B41" s="9">
        <f t="shared" si="1"/>
        <v>0</v>
      </c>
      <c r="C41" s="127"/>
      <c r="D41" s="4">
        <f t="shared" si="2"/>
        <v>0</v>
      </c>
      <c r="E41" s="128">
        <f t="shared" si="3"/>
        <v>0</v>
      </c>
      <c r="F41" s="5">
        <f t="shared" si="4"/>
        <v>0</v>
      </c>
      <c r="G41" s="19">
        <f>IF(AND(C41&lt;&gt;"",SUM(G$30:G40)&lt;D$21),$D$21/$D$26,0)</f>
        <v>0</v>
      </c>
      <c r="H41" s="4">
        <f t="shared" si="5"/>
        <v>0</v>
      </c>
      <c r="I41" s="4">
        <f t="shared" si="6"/>
        <v>0</v>
      </c>
      <c r="J41" s="58" t="str">
        <f t="shared" si="0"/>
        <v>2021–2022</v>
      </c>
    </row>
    <row r="42" spans="1:15" ht="19.899999999999999" customHeight="1" x14ac:dyDescent="0.2">
      <c r="A42" s="126">
        <v>44743</v>
      </c>
      <c r="B42" s="9">
        <f t="shared" si="1"/>
        <v>0</v>
      </c>
      <c r="C42" s="127"/>
      <c r="D42" s="4">
        <f t="shared" si="2"/>
        <v>0</v>
      </c>
      <c r="E42" s="128">
        <f t="shared" si="3"/>
        <v>0</v>
      </c>
      <c r="F42" s="5">
        <f t="shared" si="4"/>
        <v>0</v>
      </c>
      <c r="G42" s="19">
        <f>IF(AND(C42&lt;&gt;"",SUM(G$30:G41)&lt;D$21),$D$21/$D$26,0)</f>
        <v>0</v>
      </c>
      <c r="H42" s="4">
        <f t="shared" si="5"/>
        <v>0</v>
      </c>
      <c r="I42" s="4">
        <f t="shared" si="6"/>
        <v>0</v>
      </c>
      <c r="J42" s="58" t="str">
        <f>IF(OR(MONTH(A42)=1,MONTH(A42)=2,MONTH(A42)=3,MONTH(A42)=4,MONTH(A42)=5,MONTH(A42)=6),YEAR(A42)-1&amp;"–"&amp;YEAR(A42),YEAR(A42)&amp;"–"&amp;YEAR(A42)+1)</f>
        <v>2022–2023</v>
      </c>
    </row>
    <row r="43" spans="1:15" ht="19.899999999999999" customHeight="1" x14ac:dyDescent="0.2">
      <c r="A43" s="126">
        <v>44774</v>
      </c>
      <c r="B43" s="9">
        <f t="shared" si="1"/>
        <v>0</v>
      </c>
      <c r="C43" s="127"/>
      <c r="D43" s="4">
        <f t="shared" si="2"/>
        <v>0</v>
      </c>
      <c r="E43" s="128">
        <f t="shared" si="3"/>
        <v>0</v>
      </c>
      <c r="F43" s="5">
        <f t="shared" si="4"/>
        <v>0</v>
      </c>
      <c r="G43" s="19">
        <f>IF(AND(C43&lt;&gt;"",SUM(G$30:G42)&lt;D$21),$D$21/$D$26,0)</f>
        <v>0</v>
      </c>
      <c r="H43" s="4">
        <f t="shared" si="5"/>
        <v>0</v>
      </c>
      <c r="I43" s="4">
        <f t="shared" si="6"/>
        <v>0</v>
      </c>
      <c r="J43" s="58" t="str">
        <f t="shared" ref="J43:J106" si="7">IF(OR(MONTH(A43)=1,MONTH(A43)=2,MONTH(A43)=3,MONTH(A43)=4,MONTH(A43)=5,MONTH(A43)=6),YEAR(A43)-1&amp;"–"&amp;YEAR(A43),YEAR(A43)&amp;"–"&amp;YEAR(A43)+1)</f>
        <v>2022–2023</v>
      </c>
    </row>
    <row r="44" spans="1:15" ht="19.899999999999999" customHeight="1" x14ac:dyDescent="0.2">
      <c r="A44" s="126">
        <v>44805</v>
      </c>
      <c r="B44" s="9">
        <f t="shared" si="1"/>
        <v>-10000</v>
      </c>
      <c r="C44" s="127">
        <v>10000</v>
      </c>
      <c r="D44" s="4">
        <f t="shared" si="2"/>
        <v>0</v>
      </c>
      <c r="E44" s="128">
        <f t="shared" si="3"/>
        <v>10000</v>
      </c>
      <c r="F44" s="5">
        <f t="shared" si="4"/>
        <v>337704.98570707708</v>
      </c>
      <c r="G44" s="19">
        <f>IF(AND(C44&lt;&gt;"",SUM(G$30:G43)&lt;D$21),$D$21/$D$26,0)</f>
        <v>9666.589058583304</v>
      </c>
      <c r="H44" s="4">
        <f t="shared" si="5"/>
        <v>9666.589058583304</v>
      </c>
      <c r="I44" s="4">
        <f t="shared" si="6"/>
        <v>338330.61705041566</v>
      </c>
      <c r="J44" s="58" t="str">
        <f t="shared" si="7"/>
        <v>2022–2023</v>
      </c>
    </row>
    <row r="45" spans="1:15" ht="19.899999999999999" customHeight="1" x14ac:dyDescent="0.2">
      <c r="A45" s="126">
        <v>44835</v>
      </c>
      <c r="B45" s="9">
        <f t="shared" si="1"/>
        <v>-10000</v>
      </c>
      <c r="C45" s="127">
        <v>10000</v>
      </c>
      <c r="D45" s="4">
        <f t="shared" si="2"/>
        <v>675.40997141415414</v>
      </c>
      <c r="E45" s="128">
        <f t="shared" si="3"/>
        <v>9324.5900285858461</v>
      </c>
      <c r="F45" s="5">
        <f t="shared" si="4"/>
        <v>328380.39567849122</v>
      </c>
      <c r="G45" s="19">
        <f>IF(AND(C45&lt;&gt;"",SUM(G$30:G44)&lt;D$21),$D$21/$D$26,0)</f>
        <v>9666.589058583304</v>
      </c>
      <c r="H45" s="4">
        <f t="shared" si="5"/>
        <v>19333.178117166608</v>
      </c>
      <c r="I45" s="4">
        <f t="shared" si="6"/>
        <v>328664.02799183235</v>
      </c>
      <c r="J45" s="58" t="str">
        <f t="shared" si="7"/>
        <v>2022–2023</v>
      </c>
    </row>
    <row r="46" spans="1:15" ht="19.899999999999999" customHeight="1" x14ac:dyDescent="0.2">
      <c r="A46" s="126">
        <v>44866</v>
      </c>
      <c r="B46" s="9">
        <f t="shared" si="1"/>
        <v>-10000</v>
      </c>
      <c r="C46" s="127">
        <v>10000</v>
      </c>
      <c r="D46" s="4">
        <f t="shared" si="2"/>
        <v>656.76079135698239</v>
      </c>
      <c r="E46" s="128">
        <f t="shared" si="3"/>
        <v>9343.2392086430173</v>
      </c>
      <c r="F46" s="5">
        <f t="shared" si="4"/>
        <v>319037.15646984818</v>
      </c>
      <c r="G46" s="19">
        <f>IF(AND(C46&lt;&gt;"",SUM(G$30:G45)&lt;D$21),$D$21/$D$26,0)</f>
        <v>9666.589058583304</v>
      </c>
      <c r="H46" s="4">
        <f t="shared" si="5"/>
        <v>28999.767175749912</v>
      </c>
      <c r="I46" s="4">
        <f t="shared" si="6"/>
        <v>318997.43893324904</v>
      </c>
      <c r="J46" s="58" t="str">
        <f t="shared" si="7"/>
        <v>2022–2023</v>
      </c>
    </row>
    <row r="47" spans="1:15" ht="19.899999999999999" customHeight="1" x14ac:dyDescent="0.2">
      <c r="A47" s="126">
        <v>44896</v>
      </c>
      <c r="B47" s="9">
        <f t="shared" si="1"/>
        <v>-10000</v>
      </c>
      <c r="C47" s="127">
        <v>10000</v>
      </c>
      <c r="D47" s="4">
        <f t="shared" si="2"/>
        <v>638.07431293969637</v>
      </c>
      <c r="E47" s="128">
        <f t="shared" si="3"/>
        <v>9361.925687060304</v>
      </c>
      <c r="F47" s="5">
        <f t="shared" si="4"/>
        <v>309675.2307827879</v>
      </c>
      <c r="G47" s="19">
        <f>IF(AND(C47&lt;&gt;"",SUM(G$30:G46)&lt;D$21),$D$21/$D$26,0)</f>
        <v>9666.589058583304</v>
      </c>
      <c r="H47" s="4">
        <f t="shared" si="5"/>
        <v>38666.356234333216</v>
      </c>
      <c r="I47" s="4">
        <f t="shared" si="6"/>
        <v>309330.84987466573</v>
      </c>
      <c r="J47" s="58" t="str">
        <f t="shared" si="7"/>
        <v>2022–2023</v>
      </c>
    </row>
    <row r="48" spans="1:15" ht="19.899999999999999" customHeight="1" x14ac:dyDescent="0.2">
      <c r="A48" s="126">
        <v>44927</v>
      </c>
      <c r="B48" s="9">
        <f t="shared" si="1"/>
        <v>-10000</v>
      </c>
      <c r="C48" s="127">
        <v>10000</v>
      </c>
      <c r="D48" s="4">
        <f t="shared" si="2"/>
        <v>619.35046156557576</v>
      </c>
      <c r="E48" s="128">
        <f t="shared" si="3"/>
        <v>9380.6495384344234</v>
      </c>
      <c r="F48" s="5">
        <f t="shared" si="4"/>
        <v>300294.5812443535</v>
      </c>
      <c r="G48" s="19">
        <f>IF(AND(C48&lt;&gt;"",SUM(G$30:G47)&lt;D$21),$D$21/$D$26,0)</f>
        <v>9666.589058583304</v>
      </c>
      <c r="H48" s="4">
        <f t="shared" si="5"/>
        <v>48332.94529291652</v>
      </c>
      <c r="I48" s="4">
        <f t="shared" si="6"/>
        <v>299664.26081608247</v>
      </c>
      <c r="J48" s="58" t="str">
        <f t="shared" si="7"/>
        <v>2022–2023</v>
      </c>
    </row>
    <row r="49" spans="1:10" ht="19.899999999999999" customHeight="1" x14ac:dyDescent="0.2">
      <c r="A49" s="126">
        <v>44958</v>
      </c>
      <c r="B49" s="9">
        <f t="shared" si="1"/>
        <v>-10000</v>
      </c>
      <c r="C49" s="127">
        <v>10000</v>
      </c>
      <c r="D49" s="4">
        <f t="shared" si="2"/>
        <v>600.58916248870707</v>
      </c>
      <c r="E49" s="128">
        <f t="shared" si="3"/>
        <v>9399.4108375112937</v>
      </c>
      <c r="F49" s="5">
        <f t="shared" si="4"/>
        <v>290895.1704068422</v>
      </c>
      <c r="G49" s="19">
        <f>IF(AND(C49&lt;&gt;"",SUM(G$30:G48)&lt;D$21),$D$21/$D$26,0)</f>
        <v>9666.589058583304</v>
      </c>
      <c r="H49" s="4">
        <f t="shared" si="5"/>
        <v>57999.534351499824</v>
      </c>
      <c r="I49" s="4">
        <f t="shared" si="6"/>
        <v>289997.67175749916</v>
      </c>
      <c r="J49" s="58" t="str">
        <f t="shared" si="7"/>
        <v>2022–2023</v>
      </c>
    </row>
    <row r="50" spans="1:10" ht="19.899999999999999" customHeight="1" x14ac:dyDescent="0.2">
      <c r="A50" s="126">
        <v>44986</v>
      </c>
      <c r="B50" s="9">
        <f t="shared" si="1"/>
        <v>-10000</v>
      </c>
      <c r="C50" s="127">
        <v>10000</v>
      </c>
      <c r="D50" s="4">
        <f t="shared" si="2"/>
        <v>581.79034081368434</v>
      </c>
      <c r="E50" s="128">
        <f t="shared" si="3"/>
        <v>9418.2096591863155</v>
      </c>
      <c r="F50" s="5">
        <f t="shared" si="4"/>
        <v>281476.96074765589</v>
      </c>
      <c r="G50" s="19">
        <f>IF(AND(C50&lt;&gt;"",SUM(G$30:G49)&lt;D$21),$D$21/$D$26,0)</f>
        <v>9666.589058583304</v>
      </c>
      <c r="H50" s="4">
        <f t="shared" si="5"/>
        <v>67666.123410083121</v>
      </c>
      <c r="I50" s="4">
        <f t="shared" si="6"/>
        <v>280331.08269891585</v>
      </c>
      <c r="J50" s="58" t="str">
        <f t="shared" si="7"/>
        <v>2022–2023</v>
      </c>
    </row>
    <row r="51" spans="1:10" ht="19.899999999999999" customHeight="1" x14ac:dyDescent="0.2">
      <c r="A51" s="126">
        <v>45017</v>
      </c>
      <c r="B51" s="9">
        <f t="shared" si="1"/>
        <v>-10000</v>
      </c>
      <c r="C51" s="127">
        <v>10000</v>
      </c>
      <c r="D51" s="4">
        <f t="shared" si="2"/>
        <v>562.95392149531176</v>
      </c>
      <c r="E51" s="128">
        <f t="shared" si="3"/>
        <v>9437.0460785046889</v>
      </c>
      <c r="F51" s="5">
        <f t="shared" si="4"/>
        <v>272039.91466915119</v>
      </c>
      <c r="G51" s="19">
        <f>IF(AND(C51&lt;&gt;"",SUM(G$30:G50)&lt;D$21),$D$21/$D$26,0)</f>
        <v>9666.589058583304</v>
      </c>
      <c r="H51" s="4">
        <f t="shared" si="5"/>
        <v>77332.712468666432</v>
      </c>
      <c r="I51" s="4">
        <f t="shared" si="6"/>
        <v>270664.49364033254</v>
      </c>
      <c r="J51" s="58" t="str">
        <f t="shared" si="7"/>
        <v>2022–2023</v>
      </c>
    </row>
    <row r="52" spans="1:10" ht="19.899999999999999" customHeight="1" x14ac:dyDescent="0.2">
      <c r="A52" s="126">
        <v>45047</v>
      </c>
      <c r="B52" s="9">
        <f t="shared" si="1"/>
        <v>-10000</v>
      </c>
      <c r="C52" s="127">
        <v>10000</v>
      </c>
      <c r="D52" s="4">
        <f t="shared" si="2"/>
        <v>544.07982933830237</v>
      </c>
      <c r="E52" s="128">
        <f t="shared" si="3"/>
        <v>9455.9201706616968</v>
      </c>
      <c r="F52" s="5">
        <f t="shared" si="4"/>
        <v>262583.99449848948</v>
      </c>
      <c r="G52" s="19">
        <f>IF(AND(C52&lt;&gt;"",SUM(G$30:G51)&lt;D$21),$D$21/$D$26,0)</f>
        <v>9666.589058583304</v>
      </c>
      <c r="H52" s="4">
        <f t="shared" si="5"/>
        <v>86999.301527249743</v>
      </c>
      <c r="I52" s="4">
        <f t="shared" si="6"/>
        <v>260997.90458174923</v>
      </c>
      <c r="J52" s="58" t="str">
        <f t="shared" si="7"/>
        <v>2022–2023</v>
      </c>
    </row>
    <row r="53" spans="1:10" ht="19.899999999999999" customHeight="1" x14ac:dyDescent="0.2">
      <c r="A53" s="126">
        <v>45078</v>
      </c>
      <c r="B53" s="9">
        <f t="shared" si="1"/>
        <v>-10000</v>
      </c>
      <c r="C53" s="127">
        <v>10000</v>
      </c>
      <c r="D53" s="4">
        <f t="shared" si="2"/>
        <v>525.16798899697903</v>
      </c>
      <c r="E53" s="128">
        <f t="shared" si="3"/>
        <v>9474.8320110030218</v>
      </c>
      <c r="F53" s="5">
        <f t="shared" si="4"/>
        <v>253109.16248748646</v>
      </c>
      <c r="G53" s="19">
        <f>IF(AND(C53&lt;&gt;"",SUM(G$30:G52)&lt;D$21),$D$21/$D$26,0)</f>
        <v>9666.589058583304</v>
      </c>
      <c r="H53" s="4">
        <f t="shared" si="5"/>
        <v>96665.890585833055</v>
      </c>
      <c r="I53" s="4">
        <f t="shared" si="6"/>
        <v>251331.31552316592</v>
      </c>
      <c r="J53" s="58" t="str">
        <f t="shared" si="7"/>
        <v>2022–2023</v>
      </c>
    </row>
    <row r="54" spans="1:10" ht="19.899999999999999" customHeight="1" x14ac:dyDescent="0.2">
      <c r="A54" s="126">
        <v>45108</v>
      </c>
      <c r="B54" s="9">
        <f t="shared" si="1"/>
        <v>-10000</v>
      </c>
      <c r="C54" s="127">
        <v>10000</v>
      </c>
      <c r="D54" s="4">
        <f t="shared" si="2"/>
        <v>506.21832497497297</v>
      </c>
      <c r="E54" s="128">
        <f t="shared" si="3"/>
        <v>9493.7816750250277</v>
      </c>
      <c r="F54" s="5">
        <f t="shared" si="4"/>
        <v>243615.38081246143</v>
      </c>
      <c r="G54" s="19">
        <f>IF(AND(C54&lt;&gt;"",SUM(G$30:G53)&lt;D$21),$D$21/$D$26,0)</f>
        <v>9666.589058583304</v>
      </c>
      <c r="H54" s="4">
        <f t="shared" si="5"/>
        <v>106332.47964441637</v>
      </c>
      <c r="I54" s="4">
        <f t="shared" si="6"/>
        <v>241664.72646458261</v>
      </c>
      <c r="J54" s="58" t="str">
        <f t="shared" si="7"/>
        <v>2023–2024</v>
      </c>
    </row>
    <row r="55" spans="1:10" ht="19.899999999999999" customHeight="1" x14ac:dyDescent="0.2">
      <c r="A55" s="126">
        <v>45139</v>
      </c>
      <c r="B55" s="9">
        <f t="shared" si="1"/>
        <v>-10000</v>
      </c>
      <c r="C55" s="127">
        <v>10000</v>
      </c>
      <c r="D55" s="4">
        <f t="shared" si="2"/>
        <v>487.23076162492288</v>
      </c>
      <c r="E55" s="128">
        <f t="shared" si="3"/>
        <v>9512.7692383750764</v>
      </c>
      <c r="F55" s="5">
        <f t="shared" si="4"/>
        <v>234102.61157408636</v>
      </c>
      <c r="G55" s="19">
        <f>IF(AND(C55&lt;&gt;"",SUM(G$30:G54)&lt;D$21),$D$21/$D$26,0)</f>
        <v>9666.589058583304</v>
      </c>
      <c r="H55" s="4">
        <f t="shared" si="5"/>
        <v>115999.06870299968</v>
      </c>
      <c r="I55" s="4">
        <f t="shared" si="6"/>
        <v>231998.1374059993</v>
      </c>
      <c r="J55" s="58" t="str">
        <f t="shared" si="7"/>
        <v>2023–2024</v>
      </c>
    </row>
    <row r="56" spans="1:10" ht="19.899999999999999" customHeight="1" x14ac:dyDescent="0.2">
      <c r="A56" s="126">
        <v>45170</v>
      </c>
      <c r="B56" s="9">
        <f t="shared" si="1"/>
        <v>-10000</v>
      </c>
      <c r="C56" s="127">
        <v>10000</v>
      </c>
      <c r="D56" s="4">
        <f t="shared" si="2"/>
        <v>468.20522314817276</v>
      </c>
      <c r="E56" s="128">
        <f t="shared" si="3"/>
        <v>9531.7947768518279</v>
      </c>
      <c r="F56" s="5">
        <f t="shared" si="4"/>
        <v>224570.81679723453</v>
      </c>
      <c r="G56" s="19">
        <f>IF(AND(C56&lt;&gt;"",SUM(G$30:G55)&lt;D$21),$D$21/$D$26,0)</f>
        <v>9666.589058583304</v>
      </c>
      <c r="H56" s="4">
        <f t="shared" si="5"/>
        <v>125665.65776158299</v>
      </c>
      <c r="I56" s="4">
        <f t="shared" si="6"/>
        <v>222331.54834741598</v>
      </c>
      <c r="J56" s="58" t="str">
        <f t="shared" si="7"/>
        <v>2023–2024</v>
      </c>
    </row>
    <row r="57" spans="1:10" ht="19.899999999999999" customHeight="1" x14ac:dyDescent="0.2">
      <c r="A57" s="126">
        <v>45200</v>
      </c>
      <c r="B57" s="9">
        <f t="shared" si="1"/>
        <v>-10000</v>
      </c>
      <c r="C57" s="127">
        <v>10000</v>
      </c>
      <c r="D57" s="4">
        <f t="shared" si="2"/>
        <v>449.14163359446906</v>
      </c>
      <c r="E57" s="128">
        <f t="shared" si="3"/>
        <v>9550.8583664055313</v>
      </c>
      <c r="F57" s="5">
        <f t="shared" si="4"/>
        <v>215019.95843082899</v>
      </c>
      <c r="G57" s="19">
        <f>IF(AND(C57&lt;&gt;"",SUM(G$30:G56)&lt;D$21),$D$21/$D$26,0)</f>
        <v>9666.589058583304</v>
      </c>
      <c r="H57" s="4">
        <f t="shared" si="5"/>
        <v>135332.2468201663</v>
      </c>
      <c r="I57" s="4">
        <f t="shared" si="6"/>
        <v>212664.95928883267</v>
      </c>
      <c r="J57" s="58" t="str">
        <f t="shared" si="7"/>
        <v>2023–2024</v>
      </c>
    </row>
    <row r="58" spans="1:10" ht="19.899999999999999" customHeight="1" x14ac:dyDescent="0.2">
      <c r="A58" s="126">
        <v>45231</v>
      </c>
      <c r="B58" s="9">
        <f t="shared" si="1"/>
        <v>-10000</v>
      </c>
      <c r="C58" s="127">
        <v>10000</v>
      </c>
      <c r="D58" s="4">
        <f t="shared" si="2"/>
        <v>430.03991686165796</v>
      </c>
      <c r="E58" s="128">
        <f t="shared" si="3"/>
        <v>9569.9600831383414</v>
      </c>
      <c r="F58" s="4">
        <f t="shared" si="4"/>
        <v>205449.99834769065</v>
      </c>
      <c r="G58" s="19">
        <f>IF(AND(C58&lt;&gt;"",SUM(G$30:G57)&lt;D$21),$D$21/$D$26,0)</f>
        <v>9666.589058583304</v>
      </c>
      <c r="H58" s="4">
        <f t="shared" si="5"/>
        <v>144998.83587874961</v>
      </c>
      <c r="I58" s="4">
        <f t="shared" si="6"/>
        <v>202998.37023024936</v>
      </c>
      <c r="J58" s="58" t="str">
        <f t="shared" si="7"/>
        <v>2023–2024</v>
      </c>
    </row>
    <row r="59" spans="1:10" ht="19.899999999999999" customHeight="1" x14ac:dyDescent="0.2">
      <c r="A59" s="126">
        <v>45261</v>
      </c>
      <c r="B59" s="9">
        <f t="shared" si="1"/>
        <v>-10000</v>
      </c>
      <c r="C59" s="127">
        <v>10000</v>
      </c>
      <c r="D59" s="4">
        <f t="shared" si="2"/>
        <v>410.89999669538133</v>
      </c>
      <c r="E59" s="128">
        <f t="shared" si="3"/>
        <v>9589.1000033046184</v>
      </c>
      <c r="F59" s="4">
        <f t="shared" si="4"/>
        <v>195860.89834438602</v>
      </c>
      <c r="G59" s="19">
        <f>IF(AND(C59&lt;&gt;"",SUM(G$30:G58)&lt;D$21),$D$21/$D$26,0)</f>
        <v>9666.589058583304</v>
      </c>
      <c r="H59" s="4">
        <f t="shared" si="5"/>
        <v>154665.42493733292</v>
      </c>
      <c r="I59" s="4">
        <f t="shared" si="6"/>
        <v>193331.78117166605</v>
      </c>
      <c r="J59" s="58" t="str">
        <f t="shared" si="7"/>
        <v>2023–2024</v>
      </c>
    </row>
    <row r="60" spans="1:10" ht="19.899999999999999" customHeight="1" x14ac:dyDescent="0.2">
      <c r="A60" s="126">
        <v>45292</v>
      </c>
      <c r="B60" s="9">
        <f t="shared" si="1"/>
        <v>-10000</v>
      </c>
      <c r="C60" s="127">
        <v>10000</v>
      </c>
      <c r="D60" s="4">
        <f t="shared" si="2"/>
        <v>391.72179668877203</v>
      </c>
      <c r="E60" s="128">
        <f t="shared" si="3"/>
        <v>9608.2782033112271</v>
      </c>
      <c r="F60" s="4">
        <f t="shared" si="4"/>
        <v>186252.62014107479</v>
      </c>
      <c r="G60" s="19">
        <f>IF(AND(C60&lt;&gt;"",SUM(G$30:G59)&lt;D$21),$D$21/$D$26,0)</f>
        <v>9666.589058583304</v>
      </c>
      <c r="H60" s="4">
        <f t="shared" si="5"/>
        <v>164332.01399591623</v>
      </c>
      <c r="I60" s="4">
        <f t="shared" si="6"/>
        <v>183665.19211308274</v>
      </c>
      <c r="J60" s="58" t="str">
        <f t="shared" si="7"/>
        <v>2023–2024</v>
      </c>
    </row>
    <row r="61" spans="1:10" ht="19.899999999999999" customHeight="1" x14ac:dyDescent="0.2">
      <c r="A61" s="126">
        <v>45323</v>
      </c>
      <c r="B61" s="9">
        <f t="shared" si="1"/>
        <v>-10000</v>
      </c>
      <c r="C61" s="127">
        <v>10000</v>
      </c>
      <c r="D61" s="4">
        <f t="shared" si="2"/>
        <v>372.5052402821496</v>
      </c>
      <c r="E61" s="128">
        <f t="shared" si="3"/>
        <v>9627.4947597178507</v>
      </c>
      <c r="F61" s="4">
        <f t="shared" si="4"/>
        <v>176625.12538135695</v>
      </c>
      <c r="G61" s="19">
        <f>IF(AND(C61&lt;&gt;"",SUM(G$30:G60)&lt;D$21),$D$21/$D$26,0)</f>
        <v>9666.589058583304</v>
      </c>
      <c r="H61" s="4">
        <f t="shared" si="5"/>
        <v>173998.60305449954</v>
      </c>
      <c r="I61" s="4">
        <f t="shared" si="6"/>
        <v>173998.60305449943</v>
      </c>
      <c r="J61" s="58" t="str">
        <f t="shared" si="7"/>
        <v>2023–2024</v>
      </c>
    </row>
    <row r="62" spans="1:10" ht="19.899999999999999" customHeight="1" x14ac:dyDescent="0.2">
      <c r="A62" s="126">
        <v>45352</v>
      </c>
      <c r="B62" s="9">
        <f t="shared" si="1"/>
        <v>-10000</v>
      </c>
      <c r="C62" s="127">
        <v>10000</v>
      </c>
      <c r="D62" s="4">
        <f t="shared" si="2"/>
        <v>353.2502507627139</v>
      </c>
      <c r="E62" s="128">
        <f t="shared" si="3"/>
        <v>9646.7497492372859</v>
      </c>
      <c r="F62" s="4">
        <f t="shared" si="4"/>
        <v>166978.37563211966</v>
      </c>
      <c r="G62" s="19">
        <f>IF(AND(C62&lt;&gt;"",SUM(G$30:G61)&lt;D$21),$D$21/$D$26,0)</f>
        <v>9666.589058583304</v>
      </c>
      <c r="H62" s="4">
        <f t="shared" si="5"/>
        <v>183665.19211308286</v>
      </c>
      <c r="I62" s="4">
        <f t="shared" si="6"/>
        <v>164332.01399591612</v>
      </c>
      <c r="J62" s="58" t="str">
        <f t="shared" si="7"/>
        <v>2023–2024</v>
      </c>
    </row>
    <row r="63" spans="1:10" ht="19.899999999999999" customHeight="1" x14ac:dyDescent="0.2">
      <c r="A63" s="126">
        <v>45383</v>
      </c>
      <c r="B63" s="9">
        <f t="shared" si="1"/>
        <v>-10000</v>
      </c>
      <c r="C63" s="127">
        <v>10000</v>
      </c>
      <c r="D63" s="4">
        <f t="shared" si="2"/>
        <v>333.9567512642393</v>
      </c>
      <c r="E63" s="128">
        <f t="shared" si="3"/>
        <v>9666.0432487357612</v>
      </c>
      <c r="F63" s="4">
        <f t="shared" si="4"/>
        <v>157312.33238338388</v>
      </c>
      <c r="G63" s="19">
        <f>IF(AND(C63&lt;&gt;"",SUM(G$30:G62)&lt;D$21),$D$21/$D$26,0)</f>
        <v>9666.589058583304</v>
      </c>
      <c r="H63" s="4">
        <f t="shared" si="5"/>
        <v>193331.78117166617</v>
      </c>
      <c r="I63" s="4">
        <f t="shared" si="6"/>
        <v>154665.42493733281</v>
      </c>
      <c r="J63" s="58" t="str">
        <f t="shared" si="7"/>
        <v>2023–2024</v>
      </c>
    </row>
    <row r="64" spans="1:10" ht="19.899999999999999" customHeight="1" x14ac:dyDescent="0.2">
      <c r="A64" s="126">
        <v>45413</v>
      </c>
      <c r="B64" s="9">
        <f t="shared" si="1"/>
        <v>-10000</v>
      </c>
      <c r="C64" s="127">
        <v>10000</v>
      </c>
      <c r="D64" s="4">
        <f t="shared" si="2"/>
        <v>314.62466476676775</v>
      </c>
      <c r="E64" s="128">
        <f t="shared" si="3"/>
        <v>9685.3753352332315</v>
      </c>
      <c r="F64" s="4">
        <f t="shared" si="4"/>
        <v>147626.95704815065</v>
      </c>
      <c r="G64" s="19">
        <f>IF(AND(C64&lt;&gt;"",SUM(G$30:G63)&lt;D$21),$D$21/$D$26,0)</f>
        <v>9666.589058583304</v>
      </c>
      <c r="H64" s="4">
        <f t="shared" si="5"/>
        <v>202998.37023024948</v>
      </c>
      <c r="I64" s="4">
        <f t="shared" si="6"/>
        <v>144998.83587874949</v>
      </c>
      <c r="J64" s="58" t="str">
        <f t="shared" si="7"/>
        <v>2023–2024</v>
      </c>
    </row>
    <row r="65" spans="1:10" ht="19.899999999999999" customHeight="1" x14ac:dyDescent="0.2">
      <c r="A65" s="126">
        <v>45444</v>
      </c>
      <c r="B65" s="9">
        <f t="shared" si="1"/>
        <v>-10000</v>
      </c>
      <c r="C65" s="127">
        <v>10000</v>
      </c>
      <c r="D65" s="4">
        <f t="shared" si="2"/>
        <v>295.25391409630134</v>
      </c>
      <c r="E65" s="128">
        <f t="shared" si="3"/>
        <v>9704.7460859036983</v>
      </c>
      <c r="F65" s="4">
        <f t="shared" si="4"/>
        <v>137922.21096224696</v>
      </c>
      <c r="G65" s="19">
        <f>IF(AND(C65&lt;&gt;"",SUM(G$30:G64)&lt;D$21),$D$21/$D$26,0)</f>
        <v>9666.589058583304</v>
      </c>
      <c r="H65" s="4">
        <f t="shared" si="5"/>
        <v>212664.95928883279</v>
      </c>
      <c r="I65" s="4">
        <f t="shared" si="6"/>
        <v>135332.24682016618</v>
      </c>
      <c r="J65" s="58" t="str">
        <f t="shared" si="7"/>
        <v>2023–2024</v>
      </c>
    </row>
    <row r="66" spans="1:10" ht="19.899999999999999" customHeight="1" x14ac:dyDescent="0.2">
      <c r="A66" s="126">
        <v>45474</v>
      </c>
      <c r="B66" s="9">
        <f t="shared" si="1"/>
        <v>-10000</v>
      </c>
      <c r="C66" s="127">
        <v>10000</v>
      </c>
      <c r="D66" s="4">
        <f t="shared" si="2"/>
        <v>275.84442192449393</v>
      </c>
      <c r="E66" s="128">
        <f t="shared" si="3"/>
        <v>9724.1555780755061</v>
      </c>
      <c r="F66" s="4">
        <f t="shared" si="4"/>
        <v>128198.05538417146</v>
      </c>
      <c r="G66" s="19">
        <f>IF(AND(C66&lt;&gt;"",SUM(G$30:G65)&lt;D$21),$D$21/$D$26,0)</f>
        <v>9666.589058583304</v>
      </c>
      <c r="H66" s="4">
        <f t="shared" si="5"/>
        <v>222331.5483474161</v>
      </c>
      <c r="I66" s="4">
        <f t="shared" si="6"/>
        <v>125665.65776158287</v>
      </c>
      <c r="J66" s="58" t="str">
        <f t="shared" si="7"/>
        <v>2024–2025</v>
      </c>
    </row>
    <row r="67" spans="1:10" ht="19.899999999999999" customHeight="1" x14ac:dyDescent="0.2">
      <c r="A67" s="126">
        <v>45505</v>
      </c>
      <c r="B67" s="9">
        <f t="shared" si="1"/>
        <v>-10000</v>
      </c>
      <c r="C67" s="127">
        <v>10000</v>
      </c>
      <c r="D67" s="4">
        <f t="shared" si="2"/>
        <v>256.39611076834291</v>
      </c>
      <c r="E67" s="128">
        <f t="shared" si="3"/>
        <v>9743.6038892316574</v>
      </c>
      <c r="F67" s="4">
        <f t="shared" si="4"/>
        <v>118454.4514949398</v>
      </c>
      <c r="G67" s="19">
        <f>IF(AND(C67&lt;&gt;"",SUM(G$30:G66)&lt;D$21),$D$21/$D$26,0)</f>
        <v>9666.589058583304</v>
      </c>
      <c r="H67" s="4">
        <f t="shared" si="5"/>
        <v>231998.13740599941</v>
      </c>
      <c r="I67" s="4">
        <f t="shared" si="6"/>
        <v>115999.06870299956</v>
      </c>
      <c r="J67" s="58" t="str">
        <f t="shared" si="7"/>
        <v>2024–2025</v>
      </c>
    </row>
    <row r="68" spans="1:10" ht="19.899999999999999" customHeight="1" x14ac:dyDescent="0.2">
      <c r="A68" s="126">
        <v>45536</v>
      </c>
      <c r="B68" s="9">
        <f t="shared" si="1"/>
        <v>-10000</v>
      </c>
      <c r="C68" s="127">
        <v>10000</v>
      </c>
      <c r="D68" s="4">
        <f t="shared" si="2"/>
        <v>236.90890298987961</v>
      </c>
      <c r="E68" s="128">
        <f t="shared" si="3"/>
        <v>9763.0910970101213</v>
      </c>
      <c r="F68" s="4">
        <f t="shared" si="4"/>
        <v>108691.36039792967</v>
      </c>
      <c r="G68" s="19">
        <f>IF(AND(C68&lt;&gt;"",SUM(G$30:G67)&lt;D$21),$D$21/$D$26,0)</f>
        <v>9666.589058583304</v>
      </c>
      <c r="H68" s="4">
        <f t="shared" si="5"/>
        <v>241664.72646458272</v>
      </c>
      <c r="I68" s="4">
        <f t="shared" si="6"/>
        <v>106332.47964441625</v>
      </c>
      <c r="J68" s="58" t="str">
        <f t="shared" si="7"/>
        <v>2024–2025</v>
      </c>
    </row>
    <row r="69" spans="1:10" ht="19.899999999999999" customHeight="1" x14ac:dyDescent="0.2">
      <c r="A69" s="126">
        <v>45566</v>
      </c>
      <c r="B69" s="9">
        <f t="shared" si="1"/>
        <v>-10000</v>
      </c>
      <c r="C69" s="127">
        <v>10000</v>
      </c>
      <c r="D69" s="4">
        <f t="shared" si="2"/>
        <v>217.38272079585934</v>
      </c>
      <c r="E69" s="128">
        <f t="shared" si="3"/>
        <v>9782.6172792041398</v>
      </c>
      <c r="F69" s="4">
        <f t="shared" si="4"/>
        <v>98908.743118725542</v>
      </c>
      <c r="G69" s="19">
        <f>IF(AND(C69&lt;&gt;"",SUM(G$30:G68)&lt;D$21),$D$21/$D$26,0)</f>
        <v>9666.589058583304</v>
      </c>
      <c r="H69" s="4">
        <f t="shared" si="5"/>
        <v>251331.31552316603</v>
      </c>
      <c r="I69" s="4">
        <f t="shared" si="6"/>
        <v>96665.890585832938</v>
      </c>
      <c r="J69" s="58" t="str">
        <f t="shared" si="7"/>
        <v>2024–2025</v>
      </c>
    </row>
    <row r="70" spans="1:10" ht="19.899999999999999" customHeight="1" x14ac:dyDescent="0.2">
      <c r="A70" s="126">
        <v>45597</v>
      </c>
      <c r="B70" s="9">
        <f t="shared" si="1"/>
        <v>-10000</v>
      </c>
      <c r="C70" s="127">
        <v>10000</v>
      </c>
      <c r="D70" s="4">
        <f t="shared" si="2"/>
        <v>197.81748623745111</v>
      </c>
      <c r="E70" s="128">
        <f t="shared" si="3"/>
        <v>9802.1825137625492</v>
      </c>
      <c r="F70" s="4">
        <f t="shared" si="4"/>
        <v>89106.560604962986</v>
      </c>
      <c r="G70" s="19">
        <f>IF(AND(C70&lt;&gt;"",SUM(G$30:G69)&lt;D$21),$D$21/$D$26,0)</f>
        <v>9666.589058583304</v>
      </c>
      <c r="H70" s="4">
        <f t="shared" si="5"/>
        <v>260997.90458174935</v>
      </c>
      <c r="I70" s="4">
        <f t="shared" si="6"/>
        <v>86999.301527249627</v>
      </c>
      <c r="J70" s="58" t="str">
        <f t="shared" si="7"/>
        <v>2024–2025</v>
      </c>
    </row>
    <row r="71" spans="1:10" ht="19.899999999999999" customHeight="1" x14ac:dyDescent="0.2">
      <c r="A71" s="126">
        <v>45627</v>
      </c>
      <c r="B71" s="9">
        <f t="shared" si="1"/>
        <v>-10000</v>
      </c>
      <c r="C71" s="127">
        <v>10000</v>
      </c>
      <c r="D71" s="4">
        <f t="shared" si="2"/>
        <v>178.21312120992596</v>
      </c>
      <c r="E71" s="128">
        <f t="shared" si="3"/>
        <v>9821.7868787900734</v>
      </c>
      <c r="F71" s="4">
        <f t="shared" si="4"/>
        <v>79284.77372617292</v>
      </c>
      <c r="G71" s="19">
        <f>IF(AND(C71&lt;&gt;"",SUM(G$30:G70)&lt;D$21),$D$21/$D$26,0)</f>
        <v>9666.589058583304</v>
      </c>
      <c r="H71" s="4">
        <f t="shared" si="5"/>
        <v>270664.49364033266</v>
      </c>
      <c r="I71" s="4">
        <f t="shared" si="6"/>
        <v>77332.712468666316</v>
      </c>
      <c r="J71" s="58" t="str">
        <f t="shared" si="7"/>
        <v>2024–2025</v>
      </c>
    </row>
    <row r="72" spans="1:10" ht="19.899999999999999" customHeight="1" x14ac:dyDescent="0.2">
      <c r="A72" s="126">
        <v>45658</v>
      </c>
      <c r="B72" s="9">
        <f t="shared" si="1"/>
        <v>-10000</v>
      </c>
      <c r="C72" s="127">
        <v>10000</v>
      </c>
      <c r="D72" s="4">
        <f t="shared" si="2"/>
        <v>158.56954745234586</v>
      </c>
      <c r="E72" s="128">
        <f t="shared" si="3"/>
        <v>9841.4304525476546</v>
      </c>
      <c r="F72" s="4">
        <f t="shared" si="4"/>
        <v>69443.343273625273</v>
      </c>
      <c r="G72" s="19">
        <f>IF(AND(C72&lt;&gt;"",SUM(G$30:G71)&lt;D$21),$D$21/$D$26,0)</f>
        <v>9666.589058583304</v>
      </c>
      <c r="H72" s="4">
        <f t="shared" si="5"/>
        <v>280331.08269891597</v>
      </c>
      <c r="I72" s="4">
        <f t="shared" si="6"/>
        <v>67666.123410083004</v>
      </c>
      <c r="J72" s="58" t="str">
        <f t="shared" si="7"/>
        <v>2024–2025</v>
      </c>
    </row>
    <row r="73" spans="1:10" ht="19.899999999999999" customHeight="1" x14ac:dyDescent="0.2">
      <c r="A73" s="126">
        <v>45689</v>
      </c>
      <c r="B73" s="9">
        <f t="shared" si="1"/>
        <v>-10000</v>
      </c>
      <c r="C73" s="127">
        <v>10000</v>
      </c>
      <c r="D73" s="4">
        <f t="shared" si="2"/>
        <v>138.88668654725055</v>
      </c>
      <c r="E73" s="128">
        <f t="shared" si="3"/>
        <v>9861.1133134527499</v>
      </c>
      <c r="F73" s="4">
        <f t="shared" si="4"/>
        <v>59582.229960172524</v>
      </c>
      <c r="G73" s="19">
        <f>IF(AND(C73&lt;&gt;"",SUM(G$30:G72)&lt;D$21),$D$21/$D$26,0)</f>
        <v>9666.589058583304</v>
      </c>
      <c r="H73" s="4">
        <f t="shared" si="5"/>
        <v>289997.67175749928</v>
      </c>
      <c r="I73" s="4">
        <f t="shared" si="6"/>
        <v>57999.534351499693</v>
      </c>
      <c r="J73" s="58" t="str">
        <f t="shared" si="7"/>
        <v>2024–2025</v>
      </c>
    </row>
    <row r="74" spans="1:10" ht="19.899999999999999" customHeight="1" x14ac:dyDescent="0.2">
      <c r="A74" s="126">
        <v>45717</v>
      </c>
      <c r="B74" s="9">
        <f t="shared" si="1"/>
        <v>-10000</v>
      </c>
      <c r="C74" s="127">
        <v>10000</v>
      </c>
      <c r="D74" s="4">
        <f t="shared" si="2"/>
        <v>119.16445992034505</v>
      </c>
      <c r="E74" s="128">
        <f t="shared" si="3"/>
        <v>9880.8355400796554</v>
      </c>
      <c r="F74" s="4">
        <f t="shared" si="4"/>
        <v>49701.394420092867</v>
      </c>
      <c r="G74" s="19">
        <f>IF(AND(C74&lt;&gt;"",SUM(G$30:G73)&lt;D$21),$D$21/$D$26,0)</f>
        <v>9666.589058583304</v>
      </c>
      <c r="H74" s="4">
        <f t="shared" si="5"/>
        <v>299664.26081608259</v>
      </c>
      <c r="I74" s="4">
        <f t="shared" si="6"/>
        <v>48332.945292916382</v>
      </c>
      <c r="J74" s="58" t="str">
        <f t="shared" si="7"/>
        <v>2024–2025</v>
      </c>
    </row>
    <row r="75" spans="1:10" ht="19.899999999999999" customHeight="1" x14ac:dyDescent="0.2">
      <c r="A75" s="126">
        <v>45748</v>
      </c>
      <c r="B75" s="9">
        <f t="shared" si="1"/>
        <v>-10000</v>
      </c>
      <c r="C75" s="127">
        <v>10000</v>
      </c>
      <c r="D75" s="4">
        <f t="shared" si="2"/>
        <v>99.402788840185735</v>
      </c>
      <c r="E75" s="128">
        <f t="shared" si="3"/>
        <v>9900.5972111598148</v>
      </c>
      <c r="F75" s="4">
        <f t="shared" si="4"/>
        <v>39800.797208933051</v>
      </c>
      <c r="G75" s="19">
        <f>IF(AND(C75&lt;&gt;"",SUM(G$30:G74)&lt;D$21),$D$21/$D$26,0)</f>
        <v>9666.589058583304</v>
      </c>
      <c r="H75" s="4">
        <f t="shared" si="5"/>
        <v>309330.8498746659</v>
      </c>
      <c r="I75" s="4">
        <f t="shared" si="6"/>
        <v>38666.35623433307</v>
      </c>
      <c r="J75" s="58" t="str">
        <f t="shared" si="7"/>
        <v>2024–2025</v>
      </c>
    </row>
    <row r="76" spans="1:10" ht="19.899999999999999" customHeight="1" x14ac:dyDescent="0.2">
      <c r="A76" s="126">
        <v>45778</v>
      </c>
      <c r="B76" s="9">
        <f t="shared" si="1"/>
        <v>-10000</v>
      </c>
      <c r="C76" s="127">
        <v>10000</v>
      </c>
      <c r="D76" s="4">
        <f t="shared" si="2"/>
        <v>79.60159441786611</v>
      </c>
      <c r="E76" s="128">
        <f t="shared" si="3"/>
        <v>9920.3984055821347</v>
      </c>
      <c r="F76" s="4">
        <f t="shared" si="4"/>
        <v>29880.398803350916</v>
      </c>
      <c r="G76" s="19">
        <f>IF(AND(C76&lt;&gt;"",SUM(G$30:G75)&lt;D$21),$D$21/$D$26,0)</f>
        <v>9666.589058583304</v>
      </c>
      <c r="H76" s="4">
        <f t="shared" si="5"/>
        <v>318997.43893324921</v>
      </c>
      <c r="I76" s="4">
        <f t="shared" si="6"/>
        <v>28999.767175749759</v>
      </c>
      <c r="J76" s="58" t="str">
        <f t="shared" si="7"/>
        <v>2024–2025</v>
      </c>
    </row>
    <row r="77" spans="1:10" ht="19.899999999999999" customHeight="1" x14ac:dyDescent="0.2">
      <c r="A77" s="126">
        <v>45809</v>
      </c>
      <c r="B77" s="9">
        <f t="shared" si="1"/>
        <v>-10000</v>
      </c>
      <c r="C77" s="127">
        <v>10000</v>
      </c>
      <c r="D77" s="4">
        <f t="shared" si="2"/>
        <v>59.760797606701828</v>
      </c>
      <c r="E77" s="128">
        <f t="shared" si="3"/>
        <v>9940.2392023932989</v>
      </c>
      <c r="F77" s="4">
        <f t="shared" si="4"/>
        <v>19940.159600957617</v>
      </c>
      <c r="G77" s="19">
        <f>IF(AND(C77&lt;&gt;"",SUM(G$30:G76)&lt;D$21),$D$21/$D$26,0)</f>
        <v>9666.589058583304</v>
      </c>
      <c r="H77" s="4">
        <f t="shared" si="5"/>
        <v>328664.02799183253</v>
      </c>
      <c r="I77" s="4">
        <f t="shared" si="6"/>
        <v>19333.178117166448</v>
      </c>
      <c r="J77" s="58" t="str">
        <f t="shared" si="7"/>
        <v>2024–2025</v>
      </c>
    </row>
    <row r="78" spans="1:10" ht="19.899999999999999" customHeight="1" x14ac:dyDescent="0.2">
      <c r="A78" s="126">
        <v>45839</v>
      </c>
      <c r="B78" s="9">
        <f t="shared" si="1"/>
        <v>-10000</v>
      </c>
      <c r="C78" s="127">
        <v>10000</v>
      </c>
      <c r="D78" s="4">
        <f t="shared" si="2"/>
        <v>39.880319201915235</v>
      </c>
      <c r="E78" s="128">
        <f t="shared" si="3"/>
        <v>9960.119680798085</v>
      </c>
      <c r="F78" s="4">
        <f t="shared" si="4"/>
        <v>9980.0399201595319</v>
      </c>
      <c r="G78" s="19">
        <f>IF(AND(C78&lt;&gt;"",SUM(G$30:G77)&lt;D$21),$D$21/$D$26,0)</f>
        <v>9666.589058583304</v>
      </c>
      <c r="H78" s="4">
        <f t="shared" si="5"/>
        <v>338330.61705041584</v>
      </c>
      <c r="I78" s="4">
        <f t="shared" si="6"/>
        <v>9666.5890585831366</v>
      </c>
      <c r="J78" s="58" t="str">
        <f t="shared" si="7"/>
        <v>2025–2026</v>
      </c>
    </row>
    <row r="79" spans="1:10" ht="19.899999999999999" customHeight="1" x14ac:dyDescent="0.2">
      <c r="A79" s="126">
        <v>45870</v>
      </c>
      <c r="B79" s="9">
        <f t="shared" si="1"/>
        <v>-10000</v>
      </c>
      <c r="C79" s="127">
        <v>10000</v>
      </c>
      <c r="D79" s="4">
        <f t="shared" si="2"/>
        <v>19.960079840319064</v>
      </c>
      <c r="E79" s="128">
        <f t="shared" si="3"/>
        <v>9980.0399201596811</v>
      </c>
      <c r="F79" s="4">
        <f t="shared" si="4"/>
        <v>-1.4915713109076023E-10</v>
      </c>
      <c r="G79" s="19">
        <f>IF(AND(C79&lt;&gt;"",SUM(G$30:G78)&lt;D$21),$D$21/$D$26,0)</f>
        <v>9666.589058583304</v>
      </c>
      <c r="H79" s="4">
        <f>IF(C79&lt;&gt;"",G79+H78,0)</f>
        <v>347997.20610899915</v>
      </c>
      <c r="I79" s="4">
        <f t="shared" si="6"/>
        <v>-1.7462298274040222E-10</v>
      </c>
      <c r="J79" s="58" t="str">
        <f t="shared" si="7"/>
        <v>2025–2026</v>
      </c>
    </row>
    <row r="80" spans="1:10" ht="19.899999999999999" customHeight="1" x14ac:dyDescent="0.2">
      <c r="A80" s="126">
        <v>45901</v>
      </c>
      <c r="B80" s="9">
        <f t="shared" si="1"/>
        <v>0</v>
      </c>
      <c r="C80" s="127"/>
      <c r="D80" s="4">
        <f t="shared" si="2"/>
        <v>0</v>
      </c>
      <c r="E80" s="128">
        <f t="shared" si="3"/>
        <v>0</v>
      </c>
      <c r="F80" s="4">
        <f t="shared" si="4"/>
        <v>0</v>
      </c>
      <c r="G80" s="19">
        <f>IF(AND(C80&lt;&gt;"",SUM(G$30:G79)&lt;D$21),$D$21/$D$26,0)</f>
        <v>0</v>
      </c>
      <c r="H80" s="4">
        <f>IF(C80&lt;&gt;"",G80+H79,0)</f>
        <v>0</v>
      </c>
      <c r="I80" s="4">
        <f t="shared" si="6"/>
        <v>0</v>
      </c>
      <c r="J80" s="58" t="str">
        <f t="shared" si="7"/>
        <v>2025–2026</v>
      </c>
    </row>
    <row r="81" spans="1:10" ht="19.899999999999999" customHeight="1" x14ac:dyDescent="0.2">
      <c r="A81" s="126">
        <v>45931</v>
      </c>
      <c r="B81" s="9">
        <f t="shared" si="1"/>
        <v>0</v>
      </c>
      <c r="C81" s="127"/>
      <c r="D81" s="4">
        <f t="shared" si="2"/>
        <v>0</v>
      </c>
      <c r="E81" s="128">
        <f t="shared" si="3"/>
        <v>0</v>
      </c>
      <c r="F81" s="4">
        <f t="shared" si="4"/>
        <v>0</v>
      </c>
      <c r="G81" s="19">
        <f>IF(AND(C81&lt;&gt;"",SUM(G$30:G80)&lt;D$21),$D$21/$D$26,0)</f>
        <v>0</v>
      </c>
      <c r="H81" s="4">
        <f t="shared" si="5"/>
        <v>0</v>
      </c>
      <c r="I81" s="4">
        <f t="shared" si="6"/>
        <v>0</v>
      </c>
      <c r="J81" s="58" t="str">
        <f t="shared" si="7"/>
        <v>2025–2026</v>
      </c>
    </row>
    <row r="82" spans="1:10" ht="19.899999999999999" customHeight="1" x14ac:dyDescent="0.2">
      <c r="A82" s="126">
        <v>45962</v>
      </c>
      <c r="B82" s="9">
        <f t="shared" si="1"/>
        <v>0</v>
      </c>
      <c r="C82" s="127"/>
      <c r="D82" s="4">
        <f t="shared" si="2"/>
        <v>0</v>
      </c>
      <c r="E82" s="128">
        <f t="shared" si="3"/>
        <v>0</v>
      </c>
      <c r="F82" s="4">
        <f t="shared" si="4"/>
        <v>0</v>
      </c>
      <c r="G82" s="19">
        <f>IF(AND(C82&lt;&gt;"",SUM(G$30:G81)&lt;D$21),$D$21/$D$26,0)</f>
        <v>0</v>
      </c>
      <c r="H82" s="4">
        <f t="shared" si="5"/>
        <v>0</v>
      </c>
      <c r="I82" s="4">
        <f t="shared" si="6"/>
        <v>0</v>
      </c>
      <c r="J82" s="58" t="str">
        <f t="shared" si="7"/>
        <v>2025–2026</v>
      </c>
    </row>
    <row r="83" spans="1:10" ht="19.899999999999999" customHeight="1" x14ac:dyDescent="0.2">
      <c r="A83" s="126">
        <v>45992</v>
      </c>
      <c r="B83" s="9">
        <f t="shared" si="1"/>
        <v>0</v>
      </c>
      <c r="C83" s="127"/>
      <c r="D83" s="4">
        <f t="shared" si="2"/>
        <v>0</v>
      </c>
      <c r="E83" s="128">
        <f t="shared" si="3"/>
        <v>0</v>
      </c>
      <c r="F83" s="4">
        <f t="shared" si="4"/>
        <v>0</v>
      </c>
      <c r="G83" s="19">
        <f>IF(AND(C83&lt;&gt;"",SUM(G$30:G82)&lt;D$21),$D$21/$D$26,0)</f>
        <v>0</v>
      </c>
      <c r="H83" s="4">
        <f t="shared" si="5"/>
        <v>0</v>
      </c>
      <c r="I83" s="4">
        <f t="shared" si="6"/>
        <v>0</v>
      </c>
      <c r="J83" s="58" t="str">
        <f t="shared" si="7"/>
        <v>2025–2026</v>
      </c>
    </row>
    <row r="84" spans="1:10" ht="19.899999999999999" customHeight="1" x14ac:dyDescent="0.2">
      <c r="A84" s="126">
        <v>46023</v>
      </c>
      <c r="B84" s="9">
        <f t="shared" si="1"/>
        <v>0</v>
      </c>
      <c r="C84" s="127"/>
      <c r="D84" s="4">
        <f t="shared" si="2"/>
        <v>0</v>
      </c>
      <c r="E84" s="128">
        <f t="shared" si="3"/>
        <v>0</v>
      </c>
      <c r="F84" s="4">
        <f t="shared" si="4"/>
        <v>0</v>
      </c>
      <c r="G84" s="19">
        <f>IF(AND(C84&lt;&gt;"",SUM(G$30:G83)&lt;D$21),$D$21/$D$26,0)</f>
        <v>0</v>
      </c>
      <c r="H84" s="4">
        <f t="shared" si="5"/>
        <v>0</v>
      </c>
      <c r="I84" s="4">
        <f t="shared" si="6"/>
        <v>0</v>
      </c>
      <c r="J84" s="58" t="str">
        <f t="shared" si="7"/>
        <v>2025–2026</v>
      </c>
    </row>
    <row r="85" spans="1:10" ht="19.899999999999999" customHeight="1" x14ac:dyDescent="0.2">
      <c r="A85" s="126">
        <v>46054</v>
      </c>
      <c r="B85" s="9">
        <f t="shared" si="1"/>
        <v>0</v>
      </c>
      <c r="C85" s="127"/>
      <c r="D85" s="4">
        <f t="shared" si="2"/>
        <v>0</v>
      </c>
      <c r="E85" s="128">
        <f t="shared" si="3"/>
        <v>0</v>
      </c>
      <c r="F85" s="4">
        <f t="shared" si="4"/>
        <v>0</v>
      </c>
      <c r="G85" s="19">
        <f>IF(AND(C85&lt;&gt;"",SUM(G$30:G84)&lt;D$21),$D$21/$D$26,0)</f>
        <v>0</v>
      </c>
      <c r="H85" s="4">
        <f t="shared" si="5"/>
        <v>0</v>
      </c>
      <c r="I85" s="4">
        <f t="shared" si="6"/>
        <v>0</v>
      </c>
      <c r="J85" s="58" t="str">
        <f t="shared" si="7"/>
        <v>2025–2026</v>
      </c>
    </row>
    <row r="86" spans="1:10" ht="19.899999999999999" customHeight="1" x14ac:dyDescent="0.2">
      <c r="A86" s="126">
        <v>46082</v>
      </c>
      <c r="B86" s="9">
        <f t="shared" si="1"/>
        <v>0</v>
      </c>
      <c r="C86" s="127"/>
      <c r="D86" s="4">
        <f t="shared" si="2"/>
        <v>0</v>
      </c>
      <c r="E86" s="128">
        <f t="shared" si="3"/>
        <v>0</v>
      </c>
      <c r="F86" s="4">
        <f t="shared" si="4"/>
        <v>0</v>
      </c>
      <c r="G86" s="19">
        <f>IF(AND(C86&lt;&gt;"",SUM(G$30:G85)&lt;D$21),$D$21/$D$26,0)</f>
        <v>0</v>
      </c>
      <c r="H86" s="4">
        <f t="shared" si="5"/>
        <v>0</v>
      </c>
      <c r="I86" s="4">
        <f t="shared" si="6"/>
        <v>0</v>
      </c>
      <c r="J86" s="58" t="str">
        <f t="shared" si="7"/>
        <v>2025–2026</v>
      </c>
    </row>
    <row r="87" spans="1:10" ht="19.899999999999999" customHeight="1" x14ac:dyDescent="0.2">
      <c r="A87" s="126">
        <v>46113</v>
      </c>
      <c r="B87" s="9">
        <f t="shared" si="1"/>
        <v>0</v>
      </c>
      <c r="C87" s="127"/>
      <c r="D87" s="4">
        <f t="shared" si="2"/>
        <v>0</v>
      </c>
      <c r="E87" s="128">
        <f t="shared" si="3"/>
        <v>0</v>
      </c>
      <c r="F87" s="4">
        <f t="shared" si="4"/>
        <v>0</v>
      </c>
      <c r="G87" s="19">
        <f>IF(AND(C87&lt;&gt;"",SUM(G$30:G86)&lt;D$21),$D$21/$D$26,0)</f>
        <v>0</v>
      </c>
      <c r="H87" s="4">
        <f t="shared" si="5"/>
        <v>0</v>
      </c>
      <c r="I87" s="4">
        <f t="shared" si="6"/>
        <v>0</v>
      </c>
      <c r="J87" s="58" t="str">
        <f t="shared" si="7"/>
        <v>2025–2026</v>
      </c>
    </row>
    <row r="88" spans="1:10" ht="19.899999999999999" customHeight="1" x14ac:dyDescent="0.2">
      <c r="A88" s="126">
        <v>46143</v>
      </c>
      <c r="B88" s="9">
        <f t="shared" si="1"/>
        <v>0</v>
      </c>
      <c r="C88" s="127"/>
      <c r="D88" s="4">
        <f t="shared" si="2"/>
        <v>0</v>
      </c>
      <c r="E88" s="128">
        <f t="shared" si="3"/>
        <v>0</v>
      </c>
      <c r="F88" s="4">
        <f t="shared" si="4"/>
        <v>0</v>
      </c>
      <c r="G88" s="19">
        <f>IF(AND(C88&lt;&gt;"",SUM(G$30:G87)&lt;D$21),$D$21/$D$26,0)</f>
        <v>0</v>
      </c>
      <c r="H88" s="4">
        <f t="shared" si="5"/>
        <v>0</v>
      </c>
      <c r="I88" s="4">
        <f t="shared" si="6"/>
        <v>0</v>
      </c>
      <c r="J88" s="58" t="str">
        <f t="shared" si="7"/>
        <v>2025–2026</v>
      </c>
    </row>
    <row r="89" spans="1:10" ht="19.899999999999999" customHeight="1" x14ac:dyDescent="0.2">
      <c r="A89" s="126">
        <v>46174</v>
      </c>
      <c r="B89" s="9">
        <f t="shared" si="1"/>
        <v>0</v>
      </c>
      <c r="C89" s="127"/>
      <c r="D89" s="4">
        <f t="shared" si="2"/>
        <v>0</v>
      </c>
      <c r="E89" s="128">
        <f t="shared" si="3"/>
        <v>0</v>
      </c>
      <c r="F89" s="4">
        <f t="shared" si="4"/>
        <v>0</v>
      </c>
      <c r="G89" s="19">
        <f>IF(AND(C89&lt;&gt;"",SUM(G$30:G88)&lt;D$21),$D$21/$D$26,0)</f>
        <v>0</v>
      </c>
      <c r="H89" s="4">
        <f t="shared" si="5"/>
        <v>0</v>
      </c>
      <c r="I89" s="4">
        <f t="shared" si="6"/>
        <v>0</v>
      </c>
      <c r="J89" s="58" t="str">
        <f t="shared" si="7"/>
        <v>2025–2026</v>
      </c>
    </row>
    <row r="90" spans="1:10" ht="19.899999999999999" customHeight="1" x14ac:dyDescent="0.2">
      <c r="A90" s="126">
        <v>46204</v>
      </c>
      <c r="B90" s="9">
        <f t="shared" si="1"/>
        <v>0</v>
      </c>
      <c r="C90" s="127"/>
      <c r="D90" s="4">
        <f t="shared" si="2"/>
        <v>0</v>
      </c>
      <c r="E90" s="128">
        <f t="shared" si="3"/>
        <v>0</v>
      </c>
      <c r="F90" s="4">
        <f t="shared" si="4"/>
        <v>0</v>
      </c>
      <c r="G90" s="19">
        <f>IF(AND(C90&lt;&gt;"",SUM(G$30:G89)&lt;D$21),$D$21/$D$26,0)</f>
        <v>0</v>
      </c>
      <c r="H90" s="4">
        <f t="shared" si="5"/>
        <v>0</v>
      </c>
      <c r="I90" s="4">
        <f t="shared" si="6"/>
        <v>0</v>
      </c>
      <c r="J90" s="58" t="str">
        <f t="shared" si="7"/>
        <v>2026–2027</v>
      </c>
    </row>
    <row r="91" spans="1:10" ht="19.899999999999999" customHeight="1" x14ac:dyDescent="0.2">
      <c r="A91" s="126">
        <v>46235</v>
      </c>
      <c r="B91" s="9">
        <f t="shared" si="1"/>
        <v>0</v>
      </c>
      <c r="C91" s="127"/>
      <c r="D91" s="4">
        <f t="shared" si="2"/>
        <v>0</v>
      </c>
      <c r="E91" s="128">
        <f t="shared" si="3"/>
        <v>0</v>
      </c>
      <c r="F91" s="4">
        <f t="shared" si="4"/>
        <v>0</v>
      </c>
      <c r="G91" s="19">
        <f>IF(AND(C91&lt;&gt;"",SUM(G$30:G90)&lt;D$21),$D$21/$D$26,0)</f>
        <v>0</v>
      </c>
      <c r="H91" s="4">
        <f t="shared" si="5"/>
        <v>0</v>
      </c>
      <c r="I91" s="4">
        <f t="shared" si="6"/>
        <v>0</v>
      </c>
      <c r="J91" s="58" t="str">
        <f t="shared" si="7"/>
        <v>2026–2027</v>
      </c>
    </row>
    <row r="92" spans="1:10" ht="19.899999999999999" customHeight="1" x14ac:dyDescent="0.2">
      <c r="A92" s="126">
        <v>46266</v>
      </c>
      <c r="B92" s="9">
        <f t="shared" si="1"/>
        <v>0</v>
      </c>
      <c r="C92" s="127"/>
      <c r="D92" s="4">
        <f t="shared" si="2"/>
        <v>0</v>
      </c>
      <c r="E92" s="128">
        <f t="shared" si="3"/>
        <v>0</v>
      </c>
      <c r="F92" s="4">
        <f t="shared" si="4"/>
        <v>0</v>
      </c>
      <c r="G92" s="19">
        <f>IF(AND(C92&lt;&gt;"",SUM(G$30:G91)&lt;D$21),$D$21/$D$26,0)</f>
        <v>0</v>
      </c>
      <c r="H92" s="4">
        <f t="shared" si="5"/>
        <v>0</v>
      </c>
      <c r="I92" s="4">
        <f t="shared" si="6"/>
        <v>0</v>
      </c>
      <c r="J92" s="58" t="str">
        <f t="shared" si="7"/>
        <v>2026–2027</v>
      </c>
    </row>
    <row r="93" spans="1:10" ht="19.899999999999999" customHeight="1" x14ac:dyDescent="0.2">
      <c r="A93" s="126">
        <v>46296</v>
      </c>
      <c r="B93" s="9">
        <f t="shared" si="1"/>
        <v>0</v>
      </c>
      <c r="C93" s="127"/>
      <c r="D93" s="4">
        <f t="shared" si="2"/>
        <v>0</v>
      </c>
      <c r="E93" s="128">
        <f t="shared" si="3"/>
        <v>0</v>
      </c>
      <c r="F93" s="4">
        <f t="shared" si="4"/>
        <v>0</v>
      </c>
      <c r="G93" s="19">
        <f>IF(AND(C93&lt;&gt;"",SUM(G$30:G92)&lt;D$21),$D$21/$D$26,0)</f>
        <v>0</v>
      </c>
      <c r="H93" s="4">
        <f t="shared" si="5"/>
        <v>0</v>
      </c>
      <c r="I93" s="4">
        <f t="shared" si="6"/>
        <v>0</v>
      </c>
      <c r="J93" s="58" t="str">
        <f t="shared" si="7"/>
        <v>2026–2027</v>
      </c>
    </row>
    <row r="94" spans="1:10" ht="19.899999999999999" customHeight="1" x14ac:dyDescent="0.2">
      <c r="A94" s="126">
        <v>46327</v>
      </c>
      <c r="B94" s="9">
        <f t="shared" si="1"/>
        <v>0</v>
      </c>
      <c r="C94" s="127"/>
      <c r="D94" s="4">
        <f t="shared" si="2"/>
        <v>0</v>
      </c>
      <c r="E94" s="128">
        <f t="shared" si="3"/>
        <v>0</v>
      </c>
      <c r="F94" s="4">
        <f t="shared" si="4"/>
        <v>0</v>
      </c>
      <c r="G94" s="19">
        <f>IF(AND(C94&lt;&gt;"",SUM(G$30:G93)&lt;D$21),$D$21/$D$26,0)</f>
        <v>0</v>
      </c>
      <c r="H94" s="4">
        <f t="shared" si="5"/>
        <v>0</v>
      </c>
      <c r="I94" s="4">
        <f t="shared" si="6"/>
        <v>0</v>
      </c>
      <c r="J94" s="58" t="str">
        <f t="shared" si="7"/>
        <v>2026–2027</v>
      </c>
    </row>
    <row r="95" spans="1:10" ht="19.899999999999999" customHeight="1" x14ac:dyDescent="0.2">
      <c r="A95" s="126">
        <v>46357</v>
      </c>
      <c r="B95" s="9">
        <f t="shared" ref="B95:B158" si="8">IF(C95&gt;0,C95*-1,C95)</f>
        <v>0</v>
      </c>
      <c r="C95" s="127"/>
      <c r="D95" s="4">
        <f t="shared" ref="D95:D158" si="9">IF(C95="",0,IF($D$14="Beginning",IF(C94&lt;&gt;"",$F94*$D$7/12,0),IF(C94&lt;&gt;"",$F94*$D$7/12,$D$19*$D$7/12)))</f>
        <v>0</v>
      </c>
      <c r="E95" s="128">
        <f t="shared" si="3"/>
        <v>0</v>
      </c>
      <c r="F95" s="4">
        <f t="shared" si="4"/>
        <v>0</v>
      </c>
      <c r="G95" s="19">
        <f>IF(AND(C95&lt;&gt;"",SUM(G$30:G94)&lt;D$21),$D$21/$D$26,0)</f>
        <v>0</v>
      </c>
      <c r="H95" s="4">
        <f t="shared" si="5"/>
        <v>0</v>
      </c>
      <c r="I95" s="4">
        <f t="shared" si="6"/>
        <v>0</v>
      </c>
      <c r="J95" s="58" t="str">
        <f t="shared" si="7"/>
        <v>2026–2027</v>
      </c>
    </row>
    <row r="96" spans="1:10" ht="19.899999999999999" customHeight="1" x14ac:dyDescent="0.2">
      <c r="A96" s="126">
        <v>46388</v>
      </c>
      <c r="B96" s="9">
        <f t="shared" si="8"/>
        <v>0</v>
      </c>
      <c r="C96" s="127"/>
      <c r="D96" s="4">
        <f t="shared" si="9"/>
        <v>0</v>
      </c>
      <c r="E96" s="128">
        <f t="shared" ref="E96:E159" si="10">C96-D96</f>
        <v>0</v>
      </c>
      <c r="F96" s="4">
        <f t="shared" ref="F96:F159" si="11">IF(C96="",0,IF(C95="",$D$19-E96,IF(C96&lt;&gt;"",F95-E96)))</f>
        <v>0</v>
      </c>
      <c r="G96" s="19">
        <f>IF(AND(C96&lt;&gt;"",SUM(G$30:G95)&lt;D$21),$D$21/$D$26,0)</f>
        <v>0</v>
      </c>
      <c r="H96" s="4">
        <f t="shared" ref="H96:H159" si="12">IF(C96&lt;&gt;"",G96+H95,0)</f>
        <v>0</v>
      </c>
      <c r="I96" s="4">
        <f t="shared" ref="I96:I159" si="13">IF(C96&lt;&gt;"",$D$21-H96,0)</f>
        <v>0</v>
      </c>
      <c r="J96" s="58" t="str">
        <f t="shared" si="7"/>
        <v>2026–2027</v>
      </c>
    </row>
    <row r="97" spans="1:10" ht="19.899999999999999" customHeight="1" x14ac:dyDescent="0.2">
      <c r="A97" s="126">
        <v>46419</v>
      </c>
      <c r="B97" s="9">
        <f t="shared" si="8"/>
        <v>0</v>
      </c>
      <c r="C97" s="127"/>
      <c r="D97" s="4">
        <f t="shared" si="9"/>
        <v>0</v>
      </c>
      <c r="E97" s="128">
        <f t="shared" si="10"/>
        <v>0</v>
      </c>
      <c r="F97" s="4">
        <f t="shared" si="11"/>
        <v>0</v>
      </c>
      <c r="G97" s="19">
        <f>IF(AND(C97&lt;&gt;"",SUM(G$30:G96)&lt;D$21),$D$21/$D$26,0)</f>
        <v>0</v>
      </c>
      <c r="H97" s="4">
        <f t="shared" si="12"/>
        <v>0</v>
      </c>
      <c r="I97" s="4">
        <f t="shared" si="13"/>
        <v>0</v>
      </c>
      <c r="J97" s="58" t="str">
        <f t="shared" si="7"/>
        <v>2026–2027</v>
      </c>
    </row>
    <row r="98" spans="1:10" ht="19.899999999999999" customHeight="1" x14ac:dyDescent="0.2">
      <c r="A98" s="126">
        <v>46447</v>
      </c>
      <c r="B98" s="9">
        <f t="shared" si="8"/>
        <v>0</v>
      </c>
      <c r="C98" s="127"/>
      <c r="D98" s="4">
        <f t="shared" si="9"/>
        <v>0</v>
      </c>
      <c r="E98" s="128">
        <f t="shared" si="10"/>
        <v>0</v>
      </c>
      <c r="F98" s="4">
        <f t="shared" si="11"/>
        <v>0</v>
      </c>
      <c r="G98" s="19">
        <f>IF(AND(C98&lt;&gt;"",SUM(G$30:G97)&lt;D$21),$D$21/$D$26,0)</f>
        <v>0</v>
      </c>
      <c r="H98" s="4">
        <f t="shared" si="12"/>
        <v>0</v>
      </c>
      <c r="I98" s="4">
        <f t="shared" si="13"/>
        <v>0</v>
      </c>
      <c r="J98" s="58" t="str">
        <f t="shared" si="7"/>
        <v>2026–2027</v>
      </c>
    </row>
    <row r="99" spans="1:10" ht="19.899999999999999" customHeight="1" x14ac:dyDescent="0.2">
      <c r="A99" s="126">
        <v>46478</v>
      </c>
      <c r="B99" s="9">
        <f t="shared" si="8"/>
        <v>0</v>
      </c>
      <c r="C99" s="127"/>
      <c r="D99" s="4">
        <f t="shared" si="9"/>
        <v>0</v>
      </c>
      <c r="E99" s="128">
        <f t="shared" si="10"/>
        <v>0</v>
      </c>
      <c r="F99" s="4">
        <f t="shared" si="11"/>
        <v>0</v>
      </c>
      <c r="G99" s="19">
        <f>IF(AND(C99&lt;&gt;"",SUM(G$30:G98)&lt;D$21),$D$21/$D$26,0)</f>
        <v>0</v>
      </c>
      <c r="H99" s="4">
        <f t="shared" si="12"/>
        <v>0</v>
      </c>
      <c r="I99" s="4">
        <f t="shared" si="13"/>
        <v>0</v>
      </c>
      <c r="J99" s="58" t="str">
        <f t="shared" si="7"/>
        <v>2026–2027</v>
      </c>
    </row>
    <row r="100" spans="1:10" ht="19.899999999999999" customHeight="1" x14ac:dyDescent="0.2">
      <c r="A100" s="126">
        <v>46508</v>
      </c>
      <c r="B100" s="9">
        <f t="shared" si="8"/>
        <v>0</v>
      </c>
      <c r="C100" s="127"/>
      <c r="D100" s="4">
        <f t="shared" si="9"/>
        <v>0</v>
      </c>
      <c r="E100" s="128">
        <f t="shared" si="10"/>
        <v>0</v>
      </c>
      <c r="F100" s="4">
        <f t="shared" si="11"/>
        <v>0</v>
      </c>
      <c r="G100" s="19">
        <f>IF(AND(C100&lt;&gt;"",SUM(G$30:G99)&lt;D$21),$D$21/$D$26,0)</f>
        <v>0</v>
      </c>
      <c r="H100" s="4">
        <f t="shared" si="12"/>
        <v>0</v>
      </c>
      <c r="I100" s="4">
        <f t="shared" si="13"/>
        <v>0</v>
      </c>
      <c r="J100" s="58" t="str">
        <f t="shared" si="7"/>
        <v>2026–2027</v>
      </c>
    </row>
    <row r="101" spans="1:10" ht="19.899999999999999" customHeight="1" x14ac:dyDescent="0.2">
      <c r="A101" s="126">
        <v>46539</v>
      </c>
      <c r="B101" s="9">
        <f t="shared" si="8"/>
        <v>0</v>
      </c>
      <c r="C101" s="127"/>
      <c r="D101" s="4">
        <f t="shared" si="9"/>
        <v>0</v>
      </c>
      <c r="E101" s="128">
        <f t="shared" si="10"/>
        <v>0</v>
      </c>
      <c r="F101" s="4">
        <f t="shared" si="11"/>
        <v>0</v>
      </c>
      <c r="G101" s="19">
        <f>IF(AND(C101&lt;&gt;"",SUM(G$30:G100)&lt;D$21),$D$21/$D$26,0)</f>
        <v>0</v>
      </c>
      <c r="H101" s="4">
        <f t="shared" si="12"/>
        <v>0</v>
      </c>
      <c r="I101" s="4">
        <f t="shared" si="13"/>
        <v>0</v>
      </c>
      <c r="J101" s="58" t="str">
        <f t="shared" si="7"/>
        <v>2026–2027</v>
      </c>
    </row>
    <row r="102" spans="1:10" ht="19.899999999999999" customHeight="1" x14ac:dyDescent="0.2">
      <c r="A102" s="126">
        <v>46569</v>
      </c>
      <c r="B102" s="9">
        <f t="shared" si="8"/>
        <v>0</v>
      </c>
      <c r="C102" s="127"/>
      <c r="D102" s="4">
        <f t="shared" si="9"/>
        <v>0</v>
      </c>
      <c r="E102" s="128">
        <f t="shared" si="10"/>
        <v>0</v>
      </c>
      <c r="F102" s="4">
        <f t="shared" si="11"/>
        <v>0</v>
      </c>
      <c r="G102" s="19">
        <f>IF(AND(C102&lt;&gt;"",SUM(G$30:G101)&lt;D$21),$D$21/$D$26,0)</f>
        <v>0</v>
      </c>
      <c r="H102" s="4">
        <f t="shared" si="12"/>
        <v>0</v>
      </c>
      <c r="I102" s="4">
        <f t="shared" si="13"/>
        <v>0</v>
      </c>
      <c r="J102" s="58" t="str">
        <f t="shared" si="7"/>
        <v>2027–2028</v>
      </c>
    </row>
    <row r="103" spans="1:10" ht="19.899999999999999" customHeight="1" x14ac:dyDescent="0.2">
      <c r="A103" s="126">
        <v>46600</v>
      </c>
      <c r="B103" s="9">
        <f t="shared" si="8"/>
        <v>0</v>
      </c>
      <c r="C103" s="127"/>
      <c r="D103" s="4">
        <f t="shared" si="9"/>
        <v>0</v>
      </c>
      <c r="E103" s="128">
        <f t="shared" si="10"/>
        <v>0</v>
      </c>
      <c r="F103" s="4">
        <f t="shared" si="11"/>
        <v>0</v>
      </c>
      <c r="G103" s="19">
        <f>IF(AND(C103&lt;&gt;"",SUM(G$30:G102)&lt;D$21),$D$21/$D$26,0)</f>
        <v>0</v>
      </c>
      <c r="H103" s="4">
        <f t="shared" si="12"/>
        <v>0</v>
      </c>
      <c r="I103" s="4">
        <f t="shared" si="13"/>
        <v>0</v>
      </c>
      <c r="J103" s="58" t="str">
        <f t="shared" si="7"/>
        <v>2027–2028</v>
      </c>
    </row>
    <row r="104" spans="1:10" ht="19.899999999999999" customHeight="1" x14ac:dyDescent="0.2">
      <c r="A104" s="126">
        <v>46631</v>
      </c>
      <c r="B104" s="9">
        <f t="shared" si="8"/>
        <v>0</v>
      </c>
      <c r="C104" s="127"/>
      <c r="D104" s="4">
        <f t="shared" si="9"/>
        <v>0</v>
      </c>
      <c r="E104" s="128">
        <f t="shared" si="10"/>
        <v>0</v>
      </c>
      <c r="F104" s="4">
        <f t="shared" si="11"/>
        <v>0</v>
      </c>
      <c r="G104" s="19">
        <f>IF(AND(C104&lt;&gt;"",SUM(G$30:G103)&lt;D$21),$D$21/$D$26,0)</f>
        <v>0</v>
      </c>
      <c r="H104" s="4">
        <f t="shared" si="12"/>
        <v>0</v>
      </c>
      <c r="I104" s="4">
        <f t="shared" si="13"/>
        <v>0</v>
      </c>
      <c r="J104" s="58" t="str">
        <f t="shared" si="7"/>
        <v>2027–2028</v>
      </c>
    </row>
    <row r="105" spans="1:10" ht="19.899999999999999" customHeight="1" x14ac:dyDescent="0.2">
      <c r="A105" s="126">
        <v>46661</v>
      </c>
      <c r="B105" s="9">
        <f t="shared" si="8"/>
        <v>0</v>
      </c>
      <c r="C105" s="127"/>
      <c r="D105" s="4">
        <f t="shared" si="9"/>
        <v>0</v>
      </c>
      <c r="E105" s="128">
        <f t="shared" si="10"/>
        <v>0</v>
      </c>
      <c r="F105" s="4">
        <f t="shared" si="11"/>
        <v>0</v>
      </c>
      <c r="G105" s="19">
        <f>IF(AND(C105&lt;&gt;"",SUM(G$30:G104)&lt;D$21),$D$21/$D$26,0)</f>
        <v>0</v>
      </c>
      <c r="H105" s="4">
        <f t="shared" si="12"/>
        <v>0</v>
      </c>
      <c r="I105" s="4">
        <f t="shared" si="13"/>
        <v>0</v>
      </c>
      <c r="J105" s="58" t="str">
        <f t="shared" si="7"/>
        <v>2027–2028</v>
      </c>
    </row>
    <row r="106" spans="1:10" ht="19.899999999999999" customHeight="1" x14ac:dyDescent="0.2">
      <c r="A106" s="126">
        <v>46692</v>
      </c>
      <c r="B106" s="9">
        <f t="shared" si="8"/>
        <v>0</v>
      </c>
      <c r="C106" s="127"/>
      <c r="D106" s="4">
        <f t="shared" si="9"/>
        <v>0</v>
      </c>
      <c r="E106" s="128">
        <f t="shared" si="10"/>
        <v>0</v>
      </c>
      <c r="F106" s="4">
        <f t="shared" si="11"/>
        <v>0</v>
      </c>
      <c r="G106" s="19">
        <f>IF(AND(C106&lt;&gt;"",SUM(G$30:G105)&lt;D$21),$D$21/$D$26,0)</f>
        <v>0</v>
      </c>
      <c r="H106" s="4">
        <f t="shared" si="12"/>
        <v>0</v>
      </c>
      <c r="I106" s="4">
        <f t="shared" si="13"/>
        <v>0</v>
      </c>
      <c r="J106" s="58" t="str">
        <f t="shared" si="7"/>
        <v>2027–2028</v>
      </c>
    </row>
    <row r="107" spans="1:10" ht="19.899999999999999" customHeight="1" x14ac:dyDescent="0.2">
      <c r="A107" s="126">
        <v>46722</v>
      </c>
      <c r="B107" s="9">
        <f t="shared" si="8"/>
        <v>0</v>
      </c>
      <c r="C107" s="127"/>
      <c r="D107" s="4">
        <f t="shared" si="9"/>
        <v>0</v>
      </c>
      <c r="E107" s="128">
        <f t="shared" si="10"/>
        <v>0</v>
      </c>
      <c r="F107" s="4">
        <f t="shared" si="11"/>
        <v>0</v>
      </c>
      <c r="G107" s="19">
        <f>IF(AND(C107&lt;&gt;"",SUM(G$30:G106)&lt;D$21),$D$21/$D$26,0)</f>
        <v>0</v>
      </c>
      <c r="H107" s="4">
        <f t="shared" si="12"/>
        <v>0</v>
      </c>
      <c r="I107" s="4">
        <f t="shared" si="13"/>
        <v>0</v>
      </c>
      <c r="J107" s="58" t="str">
        <f t="shared" ref="J107:J170" si="14">IF(OR(MONTH(A107)=1,MONTH(A107)=2,MONTH(A107)=3,MONTH(A107)=4,MONTH(A107)=5,MONTH(A107)=6),YEAR(A107)-1&amp;"–"&amp;YEAR(A107),YEAR(A107)&amp;"–"&amp;YEAR(A107)+1)</f>
        <v>2027–2028</v>
      </c>
    </row>
    <row r="108" spans="1:10" ht="19.899999999999999" customHeight="1" x14ac:dyDescent="0.2">
      <c r="A108" s="126">
        <v>46753</v>
      </c>
      <c r="B108" s="9">
        <f t="shared" si="8"/>
        <v>0</v>
      </c>
      <c r="C108" s="127"/>
      <c r="D108" s="4">
        <f t="shared" si="9"/>
        <v>0</v>
      </c>
      <c r="E108" s="128">
        <f t="shared" si="10"/>
        <v>0</v>
      </c>
      <c r="F108" s="4">
        <f t="shared" si="11"/>
        <v>0</v>
      </c>
      <c r="G108" s="19">
        <f>IF(AND(C108&lt;&gt;"",SUM(G$30:G107)&lt;D$21),$D$21/$D$26,0)</f>
        <v>0</v>
      </c>
      <c r="H108" s="4">
        <f t="shared" si="12"/>
        <v>0</v>
      </c>
      <c r="I108" s="4">
        <f t="shared" si="13"/>
        <v>0</v>
      </c>
      <c r="J108" s="58" t="str">
        <f t="shared" si="14"/>
        <v>2027–2028</v>
      </c>
    </row>
    <row r="109" spans="1:10" ht="19.899999999999999" customHeight="1" x14ac:dyDescent="0.2">
      <c r="A109" s="126">
        <v>46784</v>
      </c>
      <c r="B109" s="9">
        <f t="shared" si="8"/>
        <v>0</v>
      </c>
      <c r="C109" s="127"/>
      <c r="D109" s="4">
        <f t="shared" si="9"/>
        <v>0</v>
      </c>
      <c r="E109" s="128">
        <f t="shared" si="10"/>
        <v>0</v>
      </c>
      <c r="F109" s="4">
        <f t="shared" si="11"/>
        <v>0</v>
      </c>
      <c r="G109" s="19">
        <f>IF(AND(C109&lt;&gt;"",SUM(G$30:G108)&lt;D$21),$D$21/$D$26,0)</f>
        <v>0</v>
      </c>
      <c r="H109" s="4">
        <f t="shared" si="12"/>
        <v>0</v>
      </c>
      <c r="I109" s="4">
        <f t="shared" si="13"/>
        <v>0</v>
      </c>
      <c r="J109" s="58" t="str">
        <f t="shared" si="14"/>
        <v>2027–2028</v>
      </c>
    </row>
    <row r="110" spans="1:10" ht="19.899999999999999" customHeight="1" x14ac:dyDescent="0.2">
      <c r="A110" s="126">
        <v>46813</v>
      </c>
      <c r="B110" s="9">
        <f t="shared" si="8"/>
        <v>0</v>
      </c>
      <c r="C110" s="127"/>
      <c r="D110" s="4">
        <f t="shared" si="9"/>
        <v>0</v>
      </c>
      <c r="E110" s="128">
        <f t="shared" si="10"/>
        <v>0</v>
      </c>
      <c r="F110" s="4">
        <f t="shared" si="11"/>
        <v>0</v>
      </c>
      <c r="G110" s="19">
        <f>IF(AND(C110&lt;&gt;"",SUM(G$30:G109)&lt;D$21),$D$21/$D$26,0)</f>
        <v>0</v>
      </c>
      <c r="H110" s="4">
        <f t="shared" si="12"/>
        <v>0</v>
      </c>
      <c r="I110" s="4">
        <f t="shared" si="13"/>
        <v>0</v>
      </c>
      <c r="J110" s="58" t="str">
        <f t="shared" si="14"/>
        <v>2027–2028</v>
      </c>
    </row>
    <row r="111" spans="1:10" ht="19.899999999999999" customHeight="1" x14ac:dyDescent="0.2">
      <c r="A111" s="126">
        <v>46844</v>
      </c>
      <c r="B111" s="9">
        <f t="shared" si="8"/>
        <v>0</v>
      </c>
      <c r="C111" s="127"/>
      <c r="D111" s="4">
        <f t="shared" si="9"/>
        <v>0</v>
      </c>
      <c r="E111" s="128">
        <f t="shared" si="10"/>
        <v>0</v>
      </c>
      <c r="F111" s="4">
        <f t="shared" si="11"/>
        <v>0</v>
      </c>
      <c r="G111" s="19">
        <f>IF(AND(C111&lt;&gt;"",SUM(G$30:G110)&lt;D$21),$D$21/$D$26,0)</f>
        <v>0</v>
      </c>
      <c r="H111" s="4">
        <f t="shared" si="12"/>
        <v>0</v>
      </c>
      <c r="I111" s="4">
        <f t="shared" si="13"/>
        <v>0</v>
      </c>
      <c r="J111" s="58" t="str">
        <f t="shared" si="14"/>
        <v>2027–2028</v>
      </c>
    </row>
    <row r="112" spans="1:10" ht="19.899999999999999" customHeight="1" x14ac:dyDescent="0.2">
      <c r="A112" s="126">
        <v>46874</v>
      </c>
      <c r="B112" s="9">
        <f t="shared" si="8"/>
        <v>0</v>
      </c>
      <c r="C112" s="127"/>
      <c r="D112" s="4">
        <f t="shared" si="9"/>
        <v>0</v>
      </c>
      <c r="E112" s="128">
        <f t="shared" si="10"/>
        <v>0</v>
      </c>
      <c r="F112" s="4">
        <f t="shared" si="11"/>
        <v>0</v>
      </c>
      <c r="G112" s="19">
        <f>IF(AND(C112&lt;&gt;"",SUM(G$30:G111)&lt;D$21),$D$21/$D$26,0)</f>
        <v>0</v>
      </c>
      <c r="H112" s="4">
        <f t="shared" si="12"/>
        <v>0</v>
      </c>
      <c r="I112" s="4">
        <f t="shared" si="13"/>
        <v>0</v>
      </c>
      <c r="J112" s="58" t="str">
        <f t="shared" si="14"/>
        <v>2027–2028</v>
      </c>
    </row>
    <row r="113" spans="1:10" ht="19.899999999999999" customHeight="1" x14ac:dyDescent="0.2">
      <c r="A113" s="126">
        <v>46905</v>
      </c>
      <c r="B113" s="9">
        <f t="shared" si="8"/>
        <v>0</v>
      </c>
      <c r="C113" s="127"/>
      <c r="D113" s="4">
        <f t="shared" si="9"/>
        <v>0</v>
      </c>
      <c r="E113" s="128">
        <f t="shared" si="10"/>
        <v>0</v>
      </c>
      <c r="F113" s="4">
        <f t="shared" si="11"/>
        <v>0</v>
      </c>
      <c r="G113" s="19">
        <f>IF(AND(C113&lt;&gt;"",SUM(G$30:G112)&lt;D$21),$D$21/$D$26,0)</f>
        <v>0</v>
      </c>
      <c r="H113" s="4">
        <f t="shared" si="12"/>
        <v>0</v>
      </c>
      <c r="I113" s="4">
        <f t="shared" si="13"/>
        <v>0</v>
      </c>
      <c r="J113" s="58" t="str">
        <f t="shared" si="14"/>
        <v>2027–2028</v>
      </c>
    </row>
    <row r="114" spans="1:10" ht="19.899999999999999" customHeight="1" x14ac:dyDescent="0.2">
      <c r="A114" s="126">
        <v>46935</v>
      </c>
      <c r="B114" s="9">
        <f t="shared" si="8"/>
        <v>0</v>
      </c>
      <c r="C114" s="127"/>
      <c r="D114" s="4">
        <f t="shared" si="9"/>
        <v>0</v>
      </c>
      <c r="E114" s="128">
        <f t="shared" si="10"/>
        <v>0</v>
      </c>
      <c r="F114" s="4">
        <f t="shared" si="11"/>
        <v>0</v>
      </c>
      <c r="G114" s="19">
        <f>IF(AND(C114&lt;&gt;"",SUM(G$30:G113)&lt;D$21),$D$21/$D$26,0)</f>
        <v>0</v>
      </c>
      <c r="H114" s="4">
        <f t="shared" si="12"/>
        <v>0</v>
      </c>
      <c r="I114" s="4">
        <f t="shared" si="13"/>
        <v>0</v>
      </c>
      <c r="J114" s="58" t="str">
        <f t="shared" si="14"/>
        <v>2028–2029</v>
      </c>
    </row>
    <row r="115" spans="1:10" ht="19.899999999999999" customHeight="1" x14ac:dyDescent="0.2">
      <c r="A115" s="126">
        <v>46966</v>
      </c>
      <c r="B115" s="9">
        <f t="shared" si="8"/>
        <v>0</v>
      </c>
      <c r="C115" s="127"/>
      <c r="D115" s="4">
        <f t="shared" si="9"/>
        <v>0</v>
      </c>
      <c r="E115" s="128">
        <f t="shared" si="10"/>
        <v>0</v>
      </c>
      <c r="F115" s="4">
        <f t="shared" si="11"/>
        <v>0</v>
      </c>
      <c r="G115" s="19">
        <f>IF(AND(C115&lt;&gt;"",SUM(G$30:G114)&lt;D$21),$D$21/$D$26,0)</f>
        <v>0</v>
      </c>
      <c r="H115" s="4">
        <f t="shared" si="12"/>
        <v>0</v>
      </c>
      <c r="I115" s="4">
        <f t="shared" si="13"/>
        <v>0</v>
      </c>
      <c r="J115" s="58" t="str">
        <f t="shared" si="14"/>
        <v>2028–2029</v>
      </c>
    </row>
    <row r="116" spans="1:10" ht="19.899999999999999" customHeight="1" x14ac:dyDescent="0.2">
      <c r="A116" s="126">
        <v>46997</v>
      </c>
      <c r="B116" s="9">
        <f t="shared" si="8"/>
        <v>0</v>
      </c>
      <c r="C116" s="127"/>
      <c r="D116" s="4">
        <f t="shared" si="9"/>
        <v>0</v>
      </c>
      <c r="E116" s="128">
        <f t="shared" si="10"/>
        <v>0</v>
      </c>
      <c r="F116" s="4">
        <f t="shared" si="11"/>
        <v>0</v>
      </c>
      <c r="G116" s="19">
        <f>IF(AND(C116&lt;&gt;"",SUM(G$30:G115)&lt;D$21),$D$21/$D$26,0)</f>
        <v>0</v>
      </c>
      <c r="H116" s="4">
        <f t="shared" si="12"/>
        <v>0</v>
      </c>
      <c r="I116" s="4">
        <f t="shared" si="13"/>
        <v>0</v>
      </c>
      <c r="J116" s="58" t="str">
        <f t="shared" si="14"/>
        <v>2028–2029</v>
      </c>
    </row>
    <row r="117" spans="1:10" ht="19.899999999999999" customHeight="1" x14ac:dyDescent="0.2">
      <c r="A117" s="126">
        <v>47027</v>
      </c>
      <c r="B117" s="9">
        <f t="shared" si="8"/>
        <v>0</v>
      </c>
      <c r="C117" s="127"/>
      <c r="D117" s="4">
        <f t="shared" si="9"/>
        <v>0</v>
      </c>
      <c r="E117" s="128">
        <f t="shared" si="10"/>
        <v>0</v>
      </c>
      <c r="F117" s="4">
        <f t="shared" si="11"/>
        <v>0</v>
      </c>
      <c r="G117" s="19">
        <f>IF(AND(C117&lt;&gt;"",SUM(G$30:G116)&lt;D$21),$D$21/$D$26,0)</f>
        <v>0</v>
      </c>
      <c r="H117" s="4">
        <f t="shared" si="12"/>
        <v>0</v>
      </c>
      <c r="I117" s="4">
        <f t="shared" si="13"/>
        <v>0</v>
      </c>
      <c r="J117" s="58" t="str">
        <f t="shared" si="14"/>
        <v>2028–2029</v>
      </c>
    </row>
    <row r="118" spans="1:10" ht="19.899999999999999" customHeight="1" x14ac:dyDescent="0.2">
      <c r="A118" s="126">
        <v>47058</v>
      </c>
      <c r="B118" s="9">
        <f t="shared" si="8"/>
        <v>0</v>
      </c>
      <c r="C118" s="127"/>
      <c r="D118" s="4">
        <f t="shared" si="9"/>
        <v>0</v>
      </c>
      <c r="E118" s="128">
        <f t="shared" si="10"/>
        <v>0</v>
      </c>
      <c r="F118" s="4">
        <f t="shared" si="11"/>
        <v>0</v>
      </c>
      <c r="G118" s="19">
        <f>IF(AND(C118&lt;&gt;"",SUM(G$30:G117)&lt;D$21),$D$21/$D$26,0)</f>
        <v>0</v>
      </c>
      <c r="H118" s="4">
        <f t="shared" si="12"/>
        <v>0</v>
      </c>
      <c r="I118" s="4">
        <f t="shared" si="13"/>
        <v>0</v>
      </c>
      <c r="J118" s="58" t="str">
        <f t="shared" si="14"/>
        <v>2028–2029</v>
      </c>
    </row>
    <row r="119" spans="1:10" ht="19.899999999999999" customHeight="1" x14ac:dyDescent="0.2">
      <c r="A119" s="126">
        <v>47088</v>
      </c>
      <c r="B119" s="9">
        <f t="shared" si="8"/>
        <v>0</v>
      </c>
      <c r="C119" s="127"/>
      <c r="D119" s="4">
        <f t="shared" si="9"/>
        <v>0</v>
      </c>
      <c r="E119" s="128">
        <f t="shared" si="10"/>
        <v>0</v>
      </c>
      <c r="F119" s="4">
        <f t="shared" si="11"/>
        <v>0</v>
      </c>
      <c r="G119" s="19">
        <f>IF(AND(C119&lt;&gt;"",SUM(G$30:G118)&lt;D$21),$D$21/$D$26,0)</f>
        <v>0</v>
      </c>
      <c r="H119" s="4">
        <f t="shared" si="12"/>
        <v>0</v>
      </c>
      <c r="I119" s="4">
        <f t="shared" si="13"/>
        <v>0</v>
      </c>
      <c r="J119" s="58" t="str">
        <f t="shared" si="14"/>
        <v>2028–2029</v>
      </c>
    </row>
    <row r="120" spans="1:10" ht="19.899999999999999" customHeight="1" x14ac:dyDescent="0.2">
      <c r="A120" s="126">
        <v>47119</v>
      </c>
      <c r="B120" s="9">
        <f t="shared" si="8"/>
        <v>0</v>
      </c>
      <c r="C120" s="127"/>
      <c r="D120" s="4">
        <f t="shared" si="9"/>
        <v>0</v>
      </c>
      <c r="E120" s="128">
        <f t="shared" si="10"/>
        <v>0</v>
      </c>
      <c r="F120" s="4">
        <f t="shared" si="11"/>
        <v>0</v>
      </c>
      <c r="G120" s="19">
        <f>IF(AND(C120&lt;&gt;"",SUM(G$30:G119)&lt;D$21),$D$21/$D$26,0)</f>
        <v>0</v>
      </c>
      <c r="H120" s="4">
        <f t="shared" si="12"/>
        <v>0</v>
      </c>
      <c r="I120" s="4">
        <f t="shared" si="13"/>
        <v>0</v>
      </c>
      <c r="J120" s="58" t="str">
        <f t="shared" si="14"/>
        <v>2028–2029</v>
      </c>
    </row>
    <row r="121" spans="1:10" ht="19.899999999999999" customHeight="1" x14ac:dyDescent="0.2">
      <c r="A121" s="126">
        <v>47150</v>
      </c>
      <c r="B121" s="9">
        <f t="shared" si="8"/>
        <v>0</v>
      </c>
      <c r="C121" s="127"/>
      <c r="D121" s="4">
        <f t="shared" si="9"/>
        <v>0</v>
      </c>
      <c r="E121" s="128">
        <f t="shared" si="10"/>
        <v>0</v>
      </c>
      <c r="F121" s="4">
        <f t="shared" si="11"/>
        <v>0</v>
      </c>
      <c r="G121" s="19">
        <f>IF(AND(C121&lt;&gt;"",SUM(G$30:G120)&lt;D$21),$D$21/$D$26,0)</f>
        <v>0</v>
      </c>
      <c r="H121" s="4">
        <f t="shared" si="12"/>
        <v>0</v>
      </c>
      <c r="I121" s="4">
        <f t="shared" si="13"/>
        <v>0</v>
      </c>
      <c r="J121" s="58" t="str">
        <f t="shared" si="14"/>
        <v>2028–2029</v>
      </c>
    </row>
    <row r="122" spans="1:10" ht="19.899999999999999" customHeight="1" x14ac:dyDescent="0.2">
      <c r="A122" s="126">
        <v>47178</v>
      </c>
      <c r="B122" s="9">
        <f t="shared" si="8"/>
        <v>0</v>
      </c>
      <c r="C122" s="127"/>
      <c r="D122" s="4">
        <f t="shared" si="9"/>
        <v>0</v>
      </c>
      <c r="E122" s="128">
        <f t="shared" si="10"/>
        <v>0</v>
      </c>
      <c r="F122" s="4">
        <f t="shared" si="11"/>
        <v>0</v>
      </c>
      <c r="G122" s="19">
        <f>IF(AND(C122&lt;&gt;"",SUM(G$30:G121)&lt;D$21),$D$21/$D$26,0)</f>
        <v>0</v>
      </c>
      <c r="H122" s="4">
        <f t="shared" si="12"/>
        <v>0</v>
      </c>
      <c r="I122" s="4">
        <f t="shared" si="13"/>
        <v>0</v>
      </c>
      <c r="J122" s="58" t="str">
        <f t="shared" si="14"/>
        <v>2028–2029</v>
      </c>
    </row>
    <row r="123" spans="1:10" ht="19.899999999999999" customHeight="1" x14ac:dyDescent="0.2">
      <c r="A123" s="126">
        <v>47209</v>
      </c>
      <c r="B123" s="9">
        <f t="shared" si="8"/>
        <v>0</v>
      </c>
      <c r="C123" s="127"/>
      <c r="D123" s="4">
        <f t="shared" si="9"/>
        <v>0</v>
      </c>
      <c r="E123" s="128">
        <f t="shared" si="10"/>
        <v>0</v>
      </c>
      <c r="F123" s="4">
        <f t="shared" si="11"/>
        <v>0</v>
      </c>
      <c r="G123" s="19">
        <f>IF(AND(C123&lt;&gt;"",SUM(G$30:G122)&lt;D$21),$D$21/$D$26,0)</f>
        <v>0</v>
      </c>
      <c r="H123" s="4">
        <f t="shared" si="12"/>
        <v>0</v>
      </c>
      <c r="I123" s="4">
        <f t="shared" si="13"/>
        <v>0</v>
      </c>
      <c r="J123" s="58" t="str">
        <f t="shared" si="14"/>
        <v>2028–2029</v>
      </c>
    </row>
    <row r="124" spans="1:10" ht="19.899999999999999" customHeight="1" x14ac:dyDescent="0.2">
      <c r="A124" s="126">
        <v>47239</v>
      </c>
      <c r="B124" s="9">
        <f t="shared" si="8"/>
        <v>0</v>
      </c>
      <c r="C124" s="127"/>
      <c r="D124" s="4">
        <f t="shared" si="9"/>
        <v>0</v>
      </c>
      <c r="E124" s="128">
        <f t="shared" si="10"/>
        <v>0</v>
      </c>
      <c r="F124" s="4">
        <f t="shared" si="11"/>
        <v>0</v>
      </c>
      <c r="G124" s="19">
        <f>IF(AND(C124&lt;&gt;"",SUM(G$30:G123)&lt;D$21),$D$21/$D$26,0)</f>
        <v>0</v>
      </c>
      <c r="H124" s="4">
        <f t="shared" si="12"/>
        <v>0</v>
      </c>
      <c r="I124" s="4">
        <f t="shared" si="13"/>
        <v>0</v>
      </c>
      <c r="J124" s="58" t="str">
        <f t="shared" si="14"/>
        <v>2028–2029</v>
      </c>
    </row>
    <row r="125" spans="1:10" ht="19.899999999999999" customHeight="1" x14ac:dyDescent="0.2">
      <c r="A125" s="126">
        <v>47270</v>
      </c>
      <c r="B125" s="9">
        <f t="shared" si="8"/>
        <v>0</v>
      </c>
      <c r="C125" s="127"/>
      <c r="D125" s="4">
        <f t="shared" si="9"/>
        <v>0</v>
      </c>
      <c r="E125" s="128">
        <f t="shared" si="10"/>
        <v>0</v>
      </c>
      <c r="F125" s="4">
        <f t="shared" si="11"/>
        <v>0</v>
      </c>
      <c r="G125" s="19">
        <f>IF(AND(C125&lt;&gt;"",SUM(G$30:G124)&lt;D$21),$D$21/$D$26,0)</f>
        <v>0</v>
      </c>
      <c r="H125" s="4">
        <f t="shared" si="12"/>
        <v>0</v>
      </c>
      <c r="I125" s="4">
        <f t="shared" si="13"/>
        <v>0</v>
      </c>
      <c r="J125" s="58" t="str">
        <f t="shared" si="14"/>
        <v>2028–2029</v>
      </c>
    </row>
    <row r="126" spans="1:10" ht="19.899999999999999" customHeight="1" x14ac:dyDescent="0.2">
      <c r="A126" s="126">
        <v>47300</v>
      </c>
      <c r="B126" s="9">
        <f t="shared" si="8"/>
        <v>0</v>
      </c>
      <c r="C126" s="127"/>
      <c r="D126" s="4">
        <f t="shared" si="9"/>
        <v>0</v>
      </c>
      <c r="E126" s="128">
        <f t="shared" si="10"/>
        <v>0</v>
      </c>
      <c r="F126" s="4">
        <f t="shared" si="11"/>
        <v>0</v>
      </c>
      <c r="G126" s="19">
        <f>IF(AND(C126&lt;&gt;"",SUM(G$30:G125)&lt;D$21),$D$21/$D$26,0)</f>
        <v>0</v>
      </c>
      <c r="H126" s="4">
        <f t="shared" si="12"/>
        <v>0</v>
      </c>
      <c r="I126" s="4">
        <f t="shared" si="13"/>
        <v>0</v>
      </c>
      <c r="J126" s="58" t="str">
        <f t="shared" si="14"/>
        <v>2029–2030</v>
      </c>
    </row>
    <row r="127" spans="1:10" ht="19.899999999999999" customHeight="1" x14ac:dyDescent="0.2">
      <c r="A127" s="126">
        <v>47331</v>
      </c>
      <c r="B127" s="9">
        <f t="shared" si="8"/>
        <v>0</v>
      </c>
      <c r="C127" s="127"/>
      <c r="D127" s="4">
        <f t="shared" si="9"/>
        <v>0</v>
      </c>
      <c r="E127" s="128">
        <f t="shared" si="10"/>
        <v>0</v>
      </c>
      <c r="F127" s="4">
        <f t="shared" si="11"/>
        <v>0</v>
      </c>
      <c r="G127" s="19">
        <f>IF(AND(C127&lt;&gt;"",SUM(G$30:G126)&lt;D$21),$D$21/$D$26,0)</f>
        <v>0</v>
      </c>
      <c r="H127" s="4">
        <f t="shared" si="12"/>
        <v>0</v>
      </c>
      <c r="I127" s="4">
        <f t="shared" si="13"/>
        <v>0</v>
      </c>
      <c r="J127" s="58" t="str">
        <f t="shared" si="14"/>
        <v>2029–2030</v>
      </c>
    </row>
    <row r="128" spans="1:10" ht="19.899999999999999" customHeight="1" x14ac:dyDescent="0.2">
      <c r="A128" s="126">
        <v>47362</v>
      </c>
      <c r="B128" s="9">
        <f t="shared" si="8"/>
        <v>0</v>
      </c>
      <c r="C128" s="127"/>
      <c r="D128" s="4">
        <f t="shared" si="9"/>
        <v>0</v>
      </c>
      <c r="E128" s="128">
        <f t="shared" si="10"/>
        <v>0</v>
      </c>
      <c r="F128" s="4">
        <f t="shared" si="11"/>
        <v>0</v>
      </c>
      <c r="G128" s="19">
        <f>IF(AND(C128&lt;&gt;"",SUM(G$30:G127)&lt;D$21),$D$21/$D$26,0)</f>
        <v>0</v>
      </c>
      <c r="H128" s="4">
        <f t="shared" si="12"/>
        <v>0</v>
      </c>
      <c r="I128" s="4">
        <f t="shared" si="13"/>
        <v>0</v>
      </c>
      <c r="J128" s="58" t="str">
        <f t="shared" si="14"/>
        <v>2029–2030</v>
      </c>
    </row>
    <row r="129" spans="1:10" ht="19.899999999999999" customHeight="1" x14ac:dyDescent="0.2">
      <c r="A129" s="126">
        <v>47392</v>
      </c>
      <c r="B129" s="9">
        <f t="shared" si="8"/>
        <v>0</v>
      </c>
      <c r="C129" s="127"/>
      <c r="D129" s="4">
        <f t="shared" si="9"/>
        <v>0</v>
      </c>
      <c r="E129" s="128">
        <f t="shared" si="10"/>
        <v>0</v>
      </c>
      <c r="F129" s="4">
        <f t="shared" si="11"/>
        <v>0</v>
      </c>
      <c r="G129" s="19">
        <f>IF(AND(C129&lt;&gt;"",SUM(G$30:G128)&lt;D$21),$D$21/$D$26,0)</f>
        <v>0</v>
      </c>
      <c r="H129" s="4">
        <f t="shared" si="12"/>
        <v>0</v>
      </c>
      <c r="I129" s="4">
        <f t="shared" si="13"/>
        <v>0</v>
      </c>
      <c r="J129" s="58" t="str">
        <f t="shared" si="14"/>
        <v>2029–2030</v>
      </c>
    </row>
    <row r="130" spans="1:10" ht="19.899999999999999" customHeight="1" x14ac:dyDescent="0.2">
      <c r="A130" s="126">
        <v>47423</v>
      </c>
      <c r="B130" s="9">
        <f t="shared" si="8"/>
        <v>0</v>
      </c>
      <c r="C130" s="127"/>
      <c r="D130" s="4">
        <f t="shared" si="9"/>
        <v>0</v>
      </c>
      <c r="E130" s="128">
        <f t="shared" si="10"/>
        <v>0</v>
      </c>
      <c r="F130" s="4">
        <f t="shared" si="11"/>
        <v>0</v>
      </c>
      <c r="G130" s="19">
        <f>IF(AND(C130&lt;&gt;"",SUM(G$30:G129)&lt;D$21),$D$21/$D$26,0)</f>
        <v>0</v>
      </c>
      <c r="H130" s="4">
        <f t="shared" si="12"/>
        <v>0</v>
      </c>
      <c r="I130" s="4">
        <f t="shared" si="13"/>
        <v>0</v>
      </c>
      <c r="J130" s="58" t="str">
        <f t="shared" si="14"/>
        <v>2029–2030</v>
      </c>
    </row>
    <row r="131" spans="1:10" ht="19.899999999999999" customHeight="1" x14ac:dyDescent="0.2">
      <c r="A131" s="126">
        <v>47453</v>
      </c>
      <c r="B131" s="9">
        <f t="shared" si="8"/>
        <v>0</v>
      </c>
      <c r="C131" s="127"/>
      <c r="D131" s="4">
        <f t="shared" si="9"/>
        <v>0</v>
      </c>
      <c r="E131" s="128">
        <f t="shared" si="10"/>
        <v>0</v>
      </c>
      <c r="F131" s="4">
        <f t="shared" si="11"/>
        <v>0</v>
      </c>
      <c r="G131" s="19">
        <f>IF(AND(C131&lt;&gt;"",SUM(G$30:G130)&lt;D$21),$D$21/$D$26,0)</f>
        <v>0</v>
      </c>
      <c r="H131" s="4">
        <f t="shared" si="12"/>
        <v>0</v>
      </c>
      <c r="I131" s="4">
        <f t="shared" si="13"/>
        <v>0</v>
      </c>
      <c r="J131" s="58" t="str">
        <f t="shared" si="14"/>
        <v>2029–2030</v>
      </c>
    </row>
    <row r="132" spans="1:10" ht="19.899999999999999" customHeight="1" x14ac:dyDescent="0.2">
      <c r="A132" s="126">
        <v>47484</v>
      </c>
      <c r="B132" s="9">
        <f t="shared" si="8"/>
        <v>0</v>
      </c>
      <c r="C132" s="127"/>
      <c r="D132" s="4">
        <f t="shared" si="9"/>
        <v>0</v>
      </c>
      <c r="E132" s="128">
        <f t="shared" si="10"/>
        <v>0</v>
      </c>
      <c r="F132" s="4">
        <f t="shared" si="11"/>
        <v>0</v>
      </c>
      <c r="G132" s="19">
        <f>IF(AND(C132&lt;&gt;"",SUM(G$30:G131)&lt;D$21),$D$21/$D$26,0)</f>
        <v>0</v>
      </c>
      <c r="H132" s="4">
        <f t="shared" si="12"/>
        <v>0</v>
      </c>
      <c r="I132" s="4">
        <f t="shared" si="13"/>
        <v>0</v>
      </c>
      <c r="J132" s="58" t="str">
        <f t="shared" si="14"/>
        <v>2029–2030</v>
      </c>
    </row>
    <row r="133" spans="1:10" ht="19.899999999999999" customHeight="1" x14ac:dyDescent="0.2">
      <c r="A133" s="126">
        <v>47515</v>
      </c>
      <c r="B133" s="9">
        <f t="shared" si="8"/>
        <v>0</v>
      </c>
      <c r="C133" s="127"/>
      <c r="D133" s="4">
        <f t="shared" si="9"/>
        <v>0</v>
      </c>
      <c r="E133" s="128">
        <f t="shared" si="10"/>
        <v>0</v>
      </c>
      <c r="F133" s="4">
        <f t="shared" si="11"/>
        <v>0</v>
      </c>
      <c r="G133" s="19">
        <f>IF(AND(C133&lt;&gt;"",SUM(G$30:G132)&lt;D$21),$D$21/$D$26,0)</f>
        <v>0</v>
      </c>
      <c r="H133" s="4">
        <f t="shared" si="12"/>
        <v>0</v>
      </c>
      <c r="I133" s="4">
        <f t="shared" si="13"/>
        <v>0</v>
      </c>
      <c r="J133" s="58" t="str">
        <f t="shared" si="14"/>
        <v>2029–2030</v>
      </c>
    </row>
    <row r="134" spans="1:10" ht="19.899999999999999" customHeight="1" x14ac:dyDescent="0.2">
      <c r="A134" s="126">
        <v>47543</v>
      </c>
      <c r="B134" s="9">
        <f t="shared" si="8"/>
        <v>0</v>
      </c>
      <c r="C134" s="127"/>
      <c r="D134" s="4">
        <f t="shared" si="9"/>
        <v>0</v>
      </c>
      <c r="E134" s="128">
        <f t="shared" si="10"/>
        <v>0</v>
      </c>
      <c r="F134" s="4">
        <f t="shared" si="11"/>
        <v>0</v>
      </c>
      <c r="G134" s="19">
        <f>IF(AND(C134&lt;&gt;"",SUM(G$30:G133)&lt;D$21),$D$21/$D$26,0)</f>
        <v>0</v>
      </c>
      <c r="H134" s="4">
        <f t="shared" si="12"/>
        <v>0</v>
      </c>
      <c r="I134" s="4">
        <f t="shared" si="13"/>
        <v>0</v>
      </c>
      <c r="J134" s="58" t="str">
        <f t="shared" si="14"/>
        <v>2029–2030</v>
      </c>
    </row>
    <row r="135" spans="1:10" ht="19.899999999999999" customHeight="1" x14ac:dyDescent="0.2">
      <c r="A135" s="126">
        <v>47574</v>
      </c>
      <c r="B135" s="9">
        <f t="shared" si="8"/>
        <v>0</v>
      </c>
      <c r="C135" s="127"/>
      <c r="D135" s="4">
        <f t="shared" si="9"/>
        <v>0</v>
      </c>
      <c r="E135" s="128">
        <f t="shared" si="10"/>
        <v>0</v>
      </c>
      <c r="F135" s="4">
        <f t="shared" si="11"/>
        <v>0</v>
      </c>
      <c r="G135" s="19">
        <f>IF(AND(C135&lt;&gt;"",SUM(G$30:G134)&lt;D$21),$D$21/$D$26,0)</f>
        <v>0</v>
      </c>
      <c r="H135" s="4">
        <f t="shared" si="12"/>
        <v>0</v>
      </c>
      <c r="I135" s="4">
        <f t="shared" si="13"/>
        <v>0</v>
      </c>
      <c r="J135" s="58" t="str">
        <f t="shared" si="14"/>
        <v>2029–2030</v>
      </c>
    </row>
    <row r="136" spans="1:10" ht="19.899999999999999" customHeight="1" x14ac:dyDescent="0.2">
      <c r="A136" s="126">
        <v>47604</v>
      </c>
      <c r="B136" s="9">
        <f t="shared" si="8"/>
        <v>0</v>
      </c>
      <c r="C136" s="127"/>
      <c r="D136" s="4">
        <f t="shared" si="9"/>
        <v>0</v>
      </c>
      <c r="E136" s="128">
        <f t="shared" si="10"/>
        <v>0</v>
      </c>
      <c r="F136" s="4">
        <f t="shared" si="11"/>
        <v>0</v>
      </c>
      <c r="G136" s="19">
        <f>IF(AND(C136&lt;&gt;"",SUM(G$30:G135)&lt;D$21),$D$21/$D$26,0)</f>
        <v>0</v>
      </c>
      <c r="H136" s="4">
        <f t="shared" si="12"/>
        <v>0</v>
      </c>
      <c r="I136" s="4">
        <f t="shared" si="13"/>
        <v>0</v>
      </c>
      <c r="J136" s="58" t="str">
        <f t="shared" si="14"/>
        <v>2029–2030</v>
      </c>
    </row>
    <row r="137" spans="1:10" ht="19.899999999999999" customHeight="1" x14ac:dyDescent="0.2">
      <c r="A137" s="126">
        <v>47635</v>
      </c>
      <c r="B137" s="9">
        <f t="shared" si="8"/>
        <v>0</v>
      </c>
      <c r="C137" s="127"/>
      <c r="D137" s="4">
        <f t="shared" si="9"/>
        <v>0</v>
      </c>
      <c r="E137" s="128">
        <f t="shared" si="10"/>
        <v>0</v>
      </c>
      <c r="F137" s="4">
        <f t="shared" si="11"/>
        <v>0</v>
      </c>
      <c r="G137" s="19">
        <f>IF(AND(C137&lt;&gt;"",SUM(G$30:G136)&lt;D$21),$D$21/$D$26,0)</f>
        <v>0</v>
      </c>
      <c r="H137" s="4">
        <f t="shared" si="12"/>
        <v>0</v>
      </c>
      <c r="I137" s="4">
        <f t="shared" si="13"/>
        <v>0</v>
      </c>
      <c r="J137" s="58" t="str">
        <f t="shared" si="14"/>
        <v>2029–2030</v>
      </c>
    </row>
    <row r="138" spans="1:10" ht="19.899999999999999" customHeight="1" x14ac:dyDescent="0.2">
      <c r="A138" s="126">
        <v>47665</v>
      </c>
      <c r="B138" s="9">
        <f t="shared" si="8"/>
        <v>0</v>
      </c>
      <c r="C138" s="127"/>
      <c r="D138" s="4">
        <f t="shared" si="9"/>
        <v>0</v>
      </c>
      <c r="E138" s="128">
        <f t="shared" si="10"/>
        <v>0</v>
      </c>
      <c r="F138" s="4">
        <f t="shared" si="11"/>
        <v>0</v>
      </c>
      <c r="G138" s="19">
        <f>IF(AND(C138&lt;&gt;"",SUM(G$30:G137)&lt;D$21),$D$21/$D$26,0)</f>
        <v>0</v>
      </c>
      <c r="H138" s="4">
        <f t="shared" si="12"/>
        <v>0</v>
      </c>
      <c r="I138" s="4">
        <f t="shared" si="13"/>
        <v>0</v>
      </c>
      <c r="J138" s="58" t="str">
        <f t="shared" si="14"/>
        <v>2030–2031</v>
      </c>
    </row>
    <row r="139" spans="1:10" ht="19.899999999999999" customHeight="1" x14ac:dyDescent="0.2">
      <c r="A139" s="126">
        <v>47696</v>
      </c>
      <c r="B139" s="9">
        <f t="shared" si="8"/>
        <v>0</v>
      </c>
      <c r="C139" s="127"/>
      <c r="D139" s="4">
        <f t="shared" si="9"/>
        <v>0</v>
      </c>
      <c r="E139" s="128">
        <f t="shared" si="10"/>
        <v>0</v>
      </c>
      <c r="F139" s="4">
        <f t="shared" si="11"/>
        <v>0</v>
      </c>
      <c r="G139" s="19">
        <f>IF(AND(C139&lt;&gt;"",SUM(G$30:G138)&lt;D$21),$D$21/$D$26,0)</f>
        <v>0</v>
      </c>
      <c r="H139" s="4">
        <f t="shared" si="12"/>
        <v>0</v>
      </c>
      <c r="I139" s="4">
        <f t="shared" si="13"/>
        <v>0</v>
      </c>
      <c r="J139" s="58" t="str">
        <f t="shared" si="14"/>
        <v>2030–2031</v>
      </c>
    </row>
    <row r="140" spans="1:10" ht="19.899999999999999" customHeight="1" x14ac:dyDescent="0.2">
      <c r="A140" s="126">
        <v>47727</v>
      </c>
      <c r="B140" s="9">
        <f t="shared" si="8"/>
        <v>0</v>
      </c>
      <c r="C140" s="127"/>
      <c r="D140" s="4">
        <f t="shared" si="9"/>
        <v>0</v>
      </c>
      <c r="E140" s="128">
        <f t="shared" si="10"/>
        <v>0</v>
      </c>
      <c r="F140" s="4">
        <f t="shared" si="11"/>
        <v>0</v>
      </c>
      <c r="G140" s="19">
        <f>IF(AND(C140&lt;&gt;"",SUM(G$30:G139)&lt;D$21),$D$21/$D$26,0)</f>
        <v>0</v>
      </c>
      <c r="H140" s="4">
        <f t="shared" si="12"/>
        <v>0</v>
      </c>
      <c r="I140" s="4">
        <f t="shared" si="13"/>
        <v>0</v>
      </c>
      <c r="J140" s="58" t="str">
        <f t="shared" si="14"/>
        <v>2030–2031</v>
      </c>
    </row>
    <row r="141" spans="1:10" ht="19.899999999999999" customHeight="1" x14ac:dyDescent="0.2">
      <c r="A141" s="126">
        <v>47757</v>
      </c>
      <c r="B141" s="9">
        <f t="shared" si="8"/>
        <v>0</v>
      </c>
      <c r="C141" s="127"/>
      <c r="D141" s="4">
        <f t="shared" si="9"/>
        <v>0</v>
      </c>
      <c r="E141" s="128">
        <f t="shared" si="10"/>
        <v>0</v>
      </c>
      <c r="F141" s="4">
        <f t="shared" si="11"/>
        <v>0</v>
      </c>
      <c r="G141" s="19">
        <f>IF(AND(C141&lt;&gt;"",SUM(G$30:G140)&lt;D$21),$D$21/$D$26,0)</f>
        <v>0</v>
      </c>
      <c r="H141" s="4">
        <f t="shared" si="12"/>
        <v>0</v>
      </c>
      <c r="I141" s="4">
        <f t="shared" si="13"/>
        <v>0</v>
      </c>
      <c r="J141" s="58" t="str">
        <f t="shared" si="14"/>
        <v>2030–2031</v>
      </c>
    </row>
    <row r="142" spans="1:10" ht="19.899999999999999" customHeight="1" x14ac:dyDescent="0.2">
      <c r="A142" s="126">
        <v>47788</v>
      </c>
      <c r="B142" s="9">
        <f t="shared" si="8"/>
        <v>0</v>
      </c>
      <c r="C142" s="127"/>
      <c r="D142" s="4">
        <f t="shared" si="9"/>
        <v>0</v>
      </c>
      <c r="E142" s="128">
        <f t="shared" si="10"/>
        <v>0</v>
      </c>
      <c r="F142" s="4">
        <f t="shared" si="11"/>
        <v>0</v>
      </c>
      <c r="G142" s="19">
        <f>IF(AND(C142&lt;&gt;"",SUM(G$30:G141)&lt;D$21),$D$21/$D$26,0)</f>
        <v>0</v>
      </c>
      <c r="H142" s="4">
        <f t="shared" si="12"/>
        <v>0</v>
      </c>
      <c r="I142" s="4">
        <f t="shared" si="13"/>
        <v>0</v>
      </c>
      <c r="J142" s="58" t="str">
        <f t="shared" si="14"/>
        <v>2030–2031</v>
      </c>
    </row>
    <row r="143" spans="1:10" ht="19.899999999999999" customHeight="1" x14ac:dyDescent="0.2">
      <c r="A143" s="126">
        <v>47818</v>
      </c>
      <c r="B143" s="9">
        <f t="shared" si="8"/>
        <v>0</v>
      </c>
      <c r="C143" s="127"/>
      <c r="D143" s="4">
        <f t="shared" si="9"/>
        <v>0</v>
      </c>
      <c r="E143" s="128">
        <f t="shared" si="10"/>
        <v>0</v>
      </c>
      <c r="F143" s="4">
        <f t="shared" si="11"/>
        <v>0</v>
      </c>
      <c r="G143" s="19">
        <f>IF(AND(C143&lt;&gt;"",SUM(G$30:G142)&lt;D$21),$D$21/$D$26,0)</f>
        <v>0</v>
      </c>
      <c r="H143" s="4">
        <f t="shared" si="12"/>
        <v>0</v>
      </c>
      <c r="I143" s="4">
        <f t="shared" si="13"/>
        <v>0</v>
      </c>
      <c r="J143" s="58" t="str">
        <f t="shared" si="14"/>
        <v>2030–2031</v>
      </c>
    </row>
    <row r="144" spans="1:10" ht="19.899999999999999" customHeight="1" x14ac:dyDescent="0.2">
      <c r="A144" s="126">
        <v>47849</v>
      </c>
      <c r="B144" s="9">
        <f t="shared" si="8"/>
        <v>0</v>
      </c>
      <c r="C144" s="127"/>
      <c r="D144" s="4">
        <f t="shared" si="9"/>
        <v>0</v>
      </c>
      <c r="E144" s="128">
        <f t="shared" si="10"/>
        <v>0</v>
      </c>
      <c r="F144" s="4">
        <f t="shared" si="11"/>
        <v>0</v>
      </c>
      <c r="G144" s="19">
        <f>IF(AND(C144&lt;&gt;"",SUM(G$30:G143)&lt;D$21),$D$21/$D$26,0)</f>
        <v>0</v>
      </c>
      <c r="H144" s="4">
        <f t="shared" si="12"/>
        <v>0</v>
      </c>
      <c r="I144" s="4">
        <f t="shared" si="13"/>
        <v>0</v>
      </c>
      <c r="J144" s="58" t="str">
        <f t="shared" si="14"/>
        <v>2030–2031</v>
      </c>
    </row>
    <row r="145" spans="1:10" ht="19.899999999999999" customHeight="1" x14ac:dyDescent="0.2">
      <c r="A145" s="126">
        <v>47880</v>
      </c>
      <c r="B145" s="9">
        <f t="shared" si="8"/>
        <v>0</v>
      </c>
      <c r="C145" s="127"/>
      <c r="D145" s="4">
        <f t="shared" si="9"/>
        <v>0</v>
      </c>
      <c r="E145" s="128">
        <f t="shared" si="10"/>
        <v>0</v>
      </c>
      <c r="F145" s="4">
        <f t="shared" si="11"/>
        <v>0</v>
      </c>
      <c r="G145" s="19">
        <f>IF(AND(C145&lt;&gt;"",SUM(G$30:G144)&lt;D$21),$D$21/$D$26,0)</f>
        <v>0</v>
      </c>
      <c r="H145" s="4">
        <f t="shared" si="12"/>
        <v>0</v>
      </c>
      <c r="I145" s="4">
        <f t="shared" si="13"/>
        <v>0</v>
      </c>
      <c r="J145" s="58" t="str">
        <f t="shared" si="14"/>
        <v>2030–2031</v>
      </c>
    </row>
    <row r="146" spans="1:10" ht="19.899999999999999" customHeight="1" x14ac:dyDescent="0.2">
      <c r="A146" s="126">
        <v>47908</v>
      </c>
      <c r="B146" s="9">
        <f t="shared" si="8"/>
        <v>0</v>
      </c>
      <c r="C146" s="127"/>
      <c r="D146" s="4">
        <f t="shared" si="9"/>
        <v>0</v>
      </c>
      <c r="E146" s="128">
        <f t="shared" si="10"/>
        <v>0</v>
      </c>
      <c r="F146" s="4">
        <f t="shared" si="11"/>
        <v>0</v>
      </c>
      <c r="G146" s="19">
        <f>IF(AND(C146&lt;&gt;"",SUM(G$30:G145)&lt;D$21),$D$21/$D$26,0)</f>
        <v>0</v>
      </c>
      <c r="H146" s="4">
        <f t="shared" si="12"/>
        <v>0</v>
      </c>
      <c r="I146" s="4">
        <f t="shared" si="13"/>
        <v>0</v>
      </c>
      <c r="J146" s="58" t="str">
        <f t="shared" si="14"/>
        <v>2030–2031</v>
      </c>
    </row>
    <row r="147" spans="1:10" ht="19.899999999999999" customHeight="1" x14ac:dyDescent="0.2">
      <c r="A147" s="126">
        <v>47939</v>
      </c>
      <c r="B147" s="9">
        <f t="shared" si="8"/>
        <v>0</v>
      </c>
      <c r="C147" s="127"/>
      <c r="D147" s="4">
        <f t="shared" si="9"/>
        <v>0</v>
      </c>
      <c r="E147" s="128">
        <f t="shared" si="10"/>
        <v>0</v>
      </c>
      <c r="F147" s="4">
        <f t="shared" si="11"/>
        <v>0</v>
      </c>
      <c r="G147" s="19">
        <f>IF(AND(C147&lt;&gt;"",SUM(G$30:G146)&lt;D$21),$D$21/$D$26,0)</f>
        <v>0</v>
      </c>
      <c r="H147" s="4">
        <f t="shared" si="12"/>
        <v>0</v>
      </c>
      <c r="I147" s="4">
        <f t="shared" si="13"/>
        <v>0</v>
      </c>
      <c r="J147" s="58" t="str">
        <f t="shared" si="14"/>
        <v>2030–2031</v>
      </c>
    </row>
    <row r="148" spans="1:10" ht="19.899999999999999" customHeight="1" x14ac:dyDescent="0.2">
      <c r="A148" s="126">
        <v>47969</v>
      </c>
      <c r="B148" s="9">
        <f t="shared" si="8"/>
        <v>0</v>
      </c>
      <c r="C148" s="127"/>
      <c r="D148" s="4">
        <f t="shared" si="9"/>
        <v>0</v>
      </c>
      <c r="E148" s="128">
        <f t="shared" si="10"/>
        <v>0</v>
      </c>
      <c r="F148" s="4">
        <f t="shared" si="11"/>
        <v>0</v>
      </c>
      <c r="G148" s="19">
        <f>IF(AND(C148&lt;&gt;"",SUM(G$30:G147)&lt;D$21),$D$21/$D$26,0)</f>
        <v>0</v>
      </c>
      <c r="H148" s="4">
        <f t="shared" si="12"/>
        <v>0</v>
      </c>
      <c r="I148" s="4">
        <f t="shared" si="13"/>
        <v>0</v>
      </c>
      <c r="J148" s="58" t="str">
        <f t="shared" si="14"/>
        <v>2030–2031</v>
      </c>
    </row>
    <row r="149" spans="1:10" ht="19.899999999999999" customHeight="1" x14ac:dyDescent="0.2">
      <c r="A149" s="126">
        <v>48000</v>
      </c>
      <c r="B149" s="9">
        <f t="shared" si="8"/>
        <v>0</v>
      </c>
      <c r="C149" s="127"/>
      <c r="D149" s="4">
        <f t="shared" si="9"/>
        <v>0</v>
      </c>
      <c r="E149" s="128">
        <f t="shared" si="10"/>
        <v>0</v>
      </c>
      <c r="F149" s="4">
        <f t="shared" si="11"/>
        <v>0</v>
      </c>
      <c r="G149" s="19">
        <f>IF(AND(C149&lt;&gt;"",SUM(G$30:G148)&lt;D$21),$D$21/$D$26,0)</f>
        <v>0</v>
      </c>
      <c r="H149" s="4">
        <f t="shared" si="12"/>
        <v>0</v>
      </c>
      <c r="I149" s="4">
        <f t="shared" si="13"/>
        <v>0</v>
      </c>
      <c r="J149" s="58" t="str">
        <f t="shared" si="14"/>
        <v>2030–2031</v>
      </c>
    </row>
    <row r="150" spans="1:10" ht="19.899999999999999" customHeight="1" x14ac:dyDescent="0.2">
      <c r="A150" s="126">
        <v>48030</v>
      </c>
      <c r="B150" s="9">
        <f t="shared" si="8"/>
        <v>0</v>
      </c>
      <c r="C150" s="127"/>
      <c r="D150" s="4">
        <f t="shared" si="9"/>
        <v>0</v>
      </c>
      <c r="E150" s="128">
        <f t="shared" si="10"/>
        <v>0</v>
      </c>
      <c r="F150" s="4">
        <f t="shared" si="11"/>
        <v>0</v>
      </c>
      <c r="G150" s="19">
        <f>IF(AND(C150&lt;&gt;"",SUM(G$30:G149)&lt;D$21),$D$21/$D$26,0)</f>
        <v>0</v>
      </c>
      <c r="H150" s="4">
        <f t="shared" si="12"/>
        <v>0</v>
      </c>
      <c r="I150" s="4">
        <f t="shared" si="13"/>
        <v>0</v>
      </c>
      <c r="J150" s="58" t="str">
        <f t="shared" si="14"/>
        <v>2031–2032</v>
      </c>
    </row>
    <row r="151" spans="1:10" ht="19.899999999999999" customHeight="1" x14ac:dyDescent="0.2">
      <c r="A151" s="126">
        <v>48061</v>
      </c>
      <c r="B151" s="9">
        <f t="shared" si="8"/>
        <v>0</v>
      </c>
      <c r="C151" s="127"/>
      <c r="D151" s="4">
        <f t="shared" si="9"/>
        <v>0</v>
      </c>
      <c r="E151" s="128">
        <f t="shared" si="10"/>
        <v>0</v>
      </c>
      <c r="F151" s="4">
        <f t="shared" si="11"/>
        <v>0</v>
      </c>
      <c r="G151" s="19">
        <f>IF(AND(C151&lt;&gt;"",SUM(G$30:G150)&lt;D$21),$D$21/$D$26,0)</f>
        <v>0</v>
      </c>
      <c r="H151" s="4">
        <f t="shared" si="12"/>
        <v>0</v>
      </c>
      <c r="I151" s="4">
        <f t="shared" si="13"/>
        <v>0</v>
      </c>
      <c r="J151" s="58" t="str">
        <f t="shared" si="14"/>
        <v>2031–2032</v>
      </c>
    </row>
    <row r="152" spans="1:10" ht="19.899999999999999" customHeight="1" x14ac:dyDescent="0.2">
      <c r="A152" s="126">
        <v>48092</v>
      </c>
      <c r="B152" s="9">
        <f t="shared" si="8"/>
        <v>0</v>
      </c>
      <c r="C152" s="127"/>
      <c r="D152" s="4">
        <f t="shared" si="9"/>
        <v>0</v>
      </c>
      <c r="E152" s="128">
        <f t="shared" si="10"/>
        <v>0</v>
      </c>
      <c r="F152" s="4">
        <f t="shared" si="11"/>
        <v>0</v>
      </c>
      <c r="G152" s="19">
        <f>IF(AND(C152&lt;&gt;"",SUM(G$30:G151)&lt;D$21),$D$21/$D$26,0)</f>
        <v>0</v>
      </c>
      <c r="H152" s="4">
        <f t="shared" si="12"/>
        <v>0</v>
      </c>
      <c r="I152" s="4">
        <f t="shared" si="13"/>
        <v>0</v>
      </c>
      <c r="J152" s="58" t="str">
        <f t="shared" si="14"/>
        <v>2031–2032</v>
      </c>
    </row>
    <row r="153" spans="1:10" ht="19.899999999999999" customHeight="1" x14ac:dyDescent="0.2">
      <c r="A153" s="126">
        <v>48122</v>
      </c>
      <c r="B153" s="9">
        <f t="shared" si="8"/>
        <v>0</v>
      </c>
      <c r="C153" s="127"/>
      <c r="D153" s="4">
        <f t="shared" si="9"/>
        <v>0</v>
      </c>
      <c r="E153" s="128">
        <f t="shared" si="10"/>
        <v>0</v>
      </c>
      <c r="F153" s="4">
        <f t="shared" si="11"/>
        <v>0</v>
      </c>
      <c r="G153" s="19">
        <f>IF(AND(C153&lt;&gt;"",SUM(G$30:G152)&lt;D$21),$D$21/$D$26,0)</f>
        <v>0</v>
      </c>
      <c r="H153" s="4">
        <f t="shared" si="12"/>
        <v>0</v>
      </c>
      <c r="I153" s="4">
        <f t="shared" si="13"/>
        <v>0</v>
      </c>
      <c r="J153" s="58" t="str">
        <f t="shared" si="14"/>
        <v>2031–2032</v>
      </c>
    </row>
    <row r="154" spans="1:10" ht="19.899999999999999" customHeight="1" x14ac:dyDescent="0.2">
      <c r="A154" s="126">
        <v>48153</v>
      </c>
      <c r="B154" s="9">
        <f t="shared" si="8"/>
        <v>0</v>
      </c>
      <c r="C154" s="127"/>
      <c r="D154" s="4">
        <f t="shared" si="9"/>
        <v>0</v>
      </c>
      <c r="E154" s="128">
        <f t="shared" si="10"/>
        <v>0</v>
      </c>
      <c r="F154" s="4">
        <f t="shared" si="11"/>
        <v>0</v>
      </c>
      <c r="G154" s="19">
        <f>IF(AND(C154&lt;&gt;"",SUM(G$30:G153)&lt;D$21),$D$21/$D$26,0)</f>
        <v>0</v>
      </c>
      <c r="H154" s="4">
        <f t="shared" si="12"/>
        <v>0</v>
      </c>
      <c r="I154" s="4">
        <f t="shared" si="13"/>
        <v>0</v>
      </c>
      <c r="J154" s="58" t="str">
        <f t="shared" si="14"/>
        <v>2031–2032</v>
      </c>
    </row>
    <row r="155" spans="1:10" ht="19.899999999999999" customHeight="1" x14ac:dyDescent="0.2">
      <c r="A155" s="126">
        <v>48183</v>
      </c>
      <c r="B155" s="9">
        <f t="shared" si="8"/>
        <v>0</v>
      </c>
      <c r="C155" s="127"/>
      <c r="D155" s="4">
        <f t="shared" si="9"/>
        <v>0</v>
      </c>
      <c r="E155" s="128">
        <f t="shared" si="10"/>
        <v>0</v>
      </c>
      <c r="F155" s="4">
        <f t="shared" si="11"/>
        <v>0</v>
      </c>
      <c r="G155" s="19">
        <f>IF(AND(C155&lt;&gt;"",SUM(G$30:G154)&lt;D$21),$D$21/$D$26,0)</f>
        <v>0</v>
      </c>
      <c r="H155" s="4">
        <f t="shared" si="12"/>
        <v>0</v>
      </c>
      <c r="I155" s="4">
        <f t="shared" si="13"/>
        <v>0</v>
      </c>
      <c r="J155" s="58" t="str">
        <f t="shared" si="14"/>
        <v>2031–2032</v>
      </c>
    </row>
    <row r="156" spans="1:10" ht="19.899999999999999" customHeight="1" x14ac:dyDescent="0.2">
      <c r="A156" s="126">
        <v>48214</v>
      </c>
      <c r="B156" s="9">
        <f t="shared" si="8"/>
        <v>0</v>
      </c>
      <c r="C156" s="127"/>
      <c r="D156" s="4">
        <f t="shared" si="9"/>
        <v>0</v>
      </c>
      <c r="E156" s="128">
        <f t="shared" si="10"/>
        <v>0</v>
      </c>
      <c r="F156" s="4">
        <f t="shared" si="11"/>
        <v>0</v>
      </c>
      <c r="G156" s="19">
        <f>IF(AND(C156&lt;&gt;"",SUM(G$30:G155)&lt;D$21),$D$21/$D$26,0)</f>
        <v>0</v>
      </c>
      <c r="H156" s="4">
        <f t="shared" si="12"/>
        <v>0</v>
      </c>
      <c r="I156" s="4">
        <f t="shared" si="13"/>
        <v>0</v>
      </c>
      <c r="J156" s="58" t="str">
        <f t="shared" si="14"/>
        <v>2031–2032</v>
      </c>
    </row>
    <row r="157" spans="1:10" ht="19.899999999999999" customHeight="1" x14ac:dyDescent="0.2">
      <c r="A157" s="126">
        <v>48245</v>
      </c>
      <c r="B157" s="9">
        <f t="shared" si="8"/>
        <v>0</v>
      </c>
      <c r="C157" s="127"/>
      <c r="D157" s="4">
        <f t="shared" si="9"/>
        <v>0</v>
      </c>
      <c r="E157" s="128">
        <f t="shared" si="10"/>
        <v>0</v>
      </c>
      <c r="F157" s="4">
        <f t="shared" si="11"/>
        <v>0</v>
      </c>
      <c r="G157" s="19">
        <f>IF(AND(C157&lt;&gt;"",SUM(G$30:G156)&lt;D$21),$D$21/$D$26,0)</f>
        <v>0</v>
      </c>
      <c r="H157" s="4">
        <f t="shared" si="12"/>
        <v>0</v>
      </c>
      <c r="I157" s="4">
        <f t="shared" si="13"/>
        <v>0</v>
      </c>
      <c r="J157" s="58" t="str">
        <f t="shared" si="14"/>
        <v>2031–2032</v>
      </c>
    </row>
    <row r="158" spans="1:10" ht="19.899999999999999" customHeight="1" x14ac:dyDescent="0.2">
      <c r="A158" s="126">
        <v>48274</v>
      </c>
      <c r="B158" s="9">
        <f t="shared" si="8"/>
        <v>0</v>
      </c>
      <c r="C158" s="127"/>
      <c r="D158" s="4">
        <f t="shared" si="9"/>
        <v>0</v>
      </c>
      <c r="E158" s="128">
        <f t="shared" si="10"/>
        <v>0</v>
      </c>
      <c r="F158" s="4">
        <f t="shared" si="11"/>
        <v>0</v>
      </c>
      <c r="G158" s="19">
        <f>IF(AND(C158&lt;&gt;"",SUM(G$30:G157)&lt;D$21),$D$21/$D$26,0)</f>
        <v>0</v>
      </c>
      <c r="H158" s="4">
        <f t="shared" si="12"/>
        <v>0</v>
      </c>
      <c r="I158" s="4">
        <f t="shared" si="13"/>
        <v>0</v>
      </c>
      <c r="J158" s="58" t="str">
        <f t="shared" si="14"/>
        <v>2031–2032</v>
      </c>
    </row>
    <row r="159" spans="1:10" ht="19.899999999999999" customHeight="1" x14ac:dyDescent="0.2">
      <c r="A159" s="126">
        <v>48305</v>
      </c>
      <c r="B159" s="9">
        <f t="shared" ref="B159:B222" si="15">IF(C159&gt;0,C159*-1,C159)</f>
        <v>0</v>
      </c>
      <c r="C159" s="127"/>
      <c r="D159" s="4">
        <f t="shared" ref="D159:D222" si="16">IF(C159="",0,IF($D$14="Beginning",IF(C158&lt;&gt;"",$F158*$D$7/12,0),IF(C158&lt;&gt;"",$F158*$D$7/12,$D$19*$D$7/12)))</f>
        <v>0</v>
      </c>
      <c r="E159" s="128">
        <f t="shared" si="10"/>
        <v>0</v>
      </c>
      <c r="F159" s="4">
        <f t="shared" si="11"/>
        <v>0</v>
      </c>
      <c r="G159" s="19">
        <f>IF(AND(C159&lt;&gt;"",SUM(G$30:G158)&lt;D$21),$D$21/$D$26,0)</f>
        <v>0</v>
      </c>
      <c r="H159" s="4">
        <f t="shared" si="12"/>
        <v>0</v>
      </c>
      <c r="I159" s="4">
        <f t="shared" si="13"/>
        <v>0</v>
      </c>
      <c r="J159" s="58" t="str">
        <f t="shared" si="14"/>
        <v>2031–2032</v>
      </c>
    </row>
    <row r="160" spans="1:10" ht="19.899999999999999" customHeight="1" x14ac:dyDescent="0.2">
      <c r="A160" s="126">
        <v>48335</v>
      </c>
      <c r="B160" s="9">
        <f t="shared" si="15"/>
        <v>0</v>
      </c>
      <c r="C160" s="127"/>
      <c r="D160" s="4">
        <f t="shared" si="16"/>
        <v>0</v>
      </c>
      <c r="E160" s="128">
        <f t="shared" ref="E160:E223" si="17">C160-D160</f>
        <v>0</v>
      </c>
      <c r="F160" s="4">
        <f t="shared" ref="F160:F223" si="18">IF(C160="",0,IF(C159="",$D$19-E160,IF(C160&lt;&gt;"",F159-E160)))</f>
        <v>0</v>
      </c>
      <c r="G160" s="19">
        <f>IF(AND(C160&lt;&gt;"",SUM(G$30:G159)&lt;D$21),$D$21/$D$26,0)</f>
        <v>0</v>
      </c>
      <c r="H160" s="4">
        <f t="shared" ref="H160:H223" si="19">IF(C160&lt;&gt;"",G160+H159,0)</f>
        <v>0</v>
      </c>
      <c r="I160" s="4">
        <f t="shared" ref="I160:I223" si="20">IF(C160&lt;&gt;"",$D$21-H160,0)</f>
        <v>0</v>
      </c>
      <c r="J160" s="58" t="str">
        <f t="shared" si="14"/>
        <v>2031–2032</v>
      </c>
    </row>
    <row r="161" spans="1:10" ht="19.899999999999999" customHeight="1" x14ac:dyDescent="0.2">
      <c r="A161" s="126">
        <v>48366</v>
      </c>
      <c r="B161" s="9">
        <f t="shared" si="15"/>
        <v>0</v>
      </c>
      <c r="C161" s="127"/>
      <c r="D161" s="4">
        <f t="shared" si="16"/>
        <v>0</v>
      </c>
      <c r="E161" s="128">
        <f t="shared" si="17"/>
        <v>0</v>
      </c>
      <c r="F161" s="4">
        <f t="shared" si="18"/>
        <v>0</v>
      </c>
      <c r="G161" s="19">
        <f>IF(AND(C161&lt;&gt;"",SUM(G$30:G160)&lt;D$21),$D$21/$D$26,0)</f>
        <v>0</v>
      </c>
      <c r="H161" s="4">
        <f t="shared" si="19"/>
        <v>0</v>
      </c>
      <c r="I161" s="4">
        <f t="shared" si="20"/>
        <v>0</v>
      </c>
      <c r="J161" s="58" t="str">
        <f t="shared" si="14"/>
        <v>2031–2032</v>
      </c>
    </row>
    <row r="162" spans="1:10" ht="19.899999999999999" customHeight="1" x14ac:dyDescent="0.2">
      <c r="A162" s="126">
        <v>48396</v>
      </c>
      <c r="B162" s="9">
        <f t="shared" si="15"/>
        <v>0</v>
      </c>
      <c r="C162" s="127"/>
      <c r="D162" s="4">
        <f t="shared" si="16"/>
        <v>0</v>
      </c>
      <c r="E162" s="128">
        <f t="shared" si="17"/>
        <v>0</v>
      </c>
      <c r="F162" s="4">
        <f t="shared" si="18"/>
        <v>0</v>
      </c>
      <c r="G162" s="19">
        <f>IF(AND(C162&lt;&gt;"",SUM(G$30:G161)&lt;D$21),$D$21/$D$26,0)</f>
        <v>0</v>
      </c>
      <c r="H162" s="4">
        <f t="shared" si="19"/>
        <v>0</v>
      </c>
      <c r="I162" s="4">
        <f t="shared" si="20"/>
        <v>0</v>
      </c>
      <c r="J162" s="58" t="str">
        <f t="shared" si="14"/>
        <v>2032–2033</v>
      </c>
    </row>
    <row r="163" spans="1:10" ht="19.899999999999999" customHeight="1" x14ac:dyDescent="0.2">
      <c r="A163" s="126">
        <v>48427</v>
      </c>
      <c r="B163" s="9">
        <f t="shared" si="15"/>
        <v>0</v>
      </c>
      <c r="C163" s="127"/>
      <c r="D163" s="4">
        <f t="shared" si="16"/>
        <v>0</v>
      </c>
      <c r="E163" s="128">
        <f t="shared" si="17"/>
        <v>0</v>
      </c>
      <c r="F163" s="4">
        <f t="shared" si="18"/>
        <v>0</v>
      </c>
      <c r="G163" s="19">
        <f>IF(AND(C163&lt;&gt;"",SUM(G$30:G162)&lt;D$21),$D$21/$D$26,0)</f>
        <v>0</v>
      </c>
      <c r="H163" s="4">
        <f t="shared" si="19"/>
        <v>0</v>
      </c>
      <c r="I163" s="4">
        <f t="shared" si="20"/>
        <v>0</v>
      </c>
      <c r="J163" s="58" t="str">
        <f t="shared" si="14"/>
        <v>2032–2033</v>
      </c>
    </row>
    <row r="164" spans="1:10" ht="19.899999999999999" customHeight="1" x14ac:dyDescent="0.2">
      <c r="A164" s="126">
        <v>48458</v>
      </c>
      <c r="B164" s="9">
        <f t="shared" si="15"/>
        <v>0</v>
      </c>
      <c r="C164" s="127"/>
      <c r="D164" s="4">
        <f t="shared" si="16"/>
        <v>0</v>
      </c>
      <c r="E164" s="128">
        <f t="shared" si="17"/>
        <v>0</v>
      </c>
      <c r="F164" s="4">
        <f t="shared" si="18"/>
        <v>0</v>
      </c>
      <c r="G164" s="19">
        <f>IF(AND(C164&lt;&gt;"",SUM(G$30:G163)&lt;D$21),$D$21/$D$26,0)</f>
        <v>0</v>
      </c>
      <c r="H164" s="4">
        <f t="shared" si="19"/>
        <v>0</v>
      </c>
      <c r="I164" s="4">
        <f t="shared" si="20"/>
        <v>0</v>
      </c>
      <c r="J164" s="58" t="str">
        <f t="shared" si="14"/>
        <v>2032–2033</v>
      </c>
    </row>
    <row r="165" spans="1:10" ht="19.899999999999999" customHeight="1" x14ac:dyDescent="0.2">
      <c r="A165" s="126">
        <v>48488</v>
      </c>
      <c r="B165" s="9">
        <f t="shared" si="15"/>
        <v>0</v>
      </c>
      <c r="C165" s="127"/>
      <c r="D165" s="4">
        <f t="shared" si="16"/>
        <v>0</v>
      </c>
      <c r="E165" s="128">
        <f t="shared" si="17"/>
        <v>0</v>
      </c>
      <c r="F165" s="4">
        <f t="shared" si="18"/>
        <v>0</v>
      </c>
      <c r="G165" s="19">
        <f>IF(AND(C165&lt;&gt;"",SUM(G$30:G164)&lt;D$21),$D$21/$D$26,0)</f>
        <v>0</v>
      </c>
      <c r="H165" s="4">
        <f t="shared" si="19"/>
        <v>0</v>
      </c>
      <c r="I165" s="4">
        <f t="shared" si="20"/>
        <v>0</v>
      </c>
      <c r="J165" s="58" t="str">
        <f t="shared" si="14"/>
        <v>2032–2033</v>
      </c>
    </row>
    <row r="166" spans="1:10" ht="19.899999999999999" customHeight="1" x14ac:dyDescent="0.2">
      <c r="A166" s="126">
        <v>48519</v>
      </c>
      <c r="B166" s="9">
        <f t="shared" si="15"/>
        <v>0</v>
      </c>
      <c r="C166" s="127"/>
      <c r="D166" s="4">
        <f t="shared" si="16"/>
        <v>0</v>
      </c>
      <c r="E166" s="128">
        <f t="shared" si="17"/>
        <v>0</v>
      </c>
      <c r="F166" s="4">
        <f t="shared" si="18"/>
        <v>0</v>
      </c>
      <c r="G166" s="19">
        <f>IF(AND(C166&lt;&gt;"",SUM(G$30:G165)&lt;D$21),$D$21/$D$26,0)</f>
        <v>0</v>
      </c>
      <c r="H166" s="4">
        <f t="shared" si="19"/>
        <v>0</v>
      </c>
      <c r="I166" s="4">
        <f t="shared" si="20"/>
        <v>0</v>
      </c>
      <c r="J166" s="58" t="str">
        <f t="shared" si="14"/>
        <v>2032–2033</v>
      </c>
    </row>
    <row r="167" spans="1:10" ht="19.899999999999999" customHeight="1" x14ac:dyDescent="0.2">
      <c r="A167" s="126">
        <v>48549</v>
      </c>
      <c r="B167" s="9">
        <f t="shared" si="15"/>
        <v>0</v>
      </c>
      <c r="C167" s="127"/>
      <c r="D167" s="4">
        <f t="shared" si="16"/>
        <v>0</v>
      </c>
      <c r="E167" s="128">
        <f t="shared" si="17"/>
        <v>0</v>
      </c>
      <c r="F167" s="4">
        <f t="shared" si="18"/>
        <v>0</v>
      </c>
      <c r="G167" s="19">
        <f>IF(AND(C167&lt;&gt;"",SUM(G$30:G166)&lt;D$21),$D$21/$D$26,0)</f>
        <v>0</v>
      </c>
      <c r="H167" s="4">
        <f t="shared" si="19"/>
        <v>0</v>
      </c>
      <c r="I167" s="4">
        <f t="shared" si="20"/>
        <v>0</v>
      </c>
      <c r="J167" s="58" t="str">
        <f t="shared" si="14"/>
        <v>2032–2033</v>
      </c>
    </row>
    <row r="168" spans="1:10" ht="19.899999999999999" customHeight="1" x14ac:dyDescent="0.2">
      <c r="A168" s="126">
        <v>48580</v>
      </c>
      <c r="B168" s="9">
        <f t="shared" si="15"/>
        <v>0</v>
      </c>
      <c r="C168" s="127"/>
      <c r="D168" s="4">
        <f t="shared" si="16"/>
        <v>0</v>
      </c>
      <c r="E168" s="128">
        <f t="shared" si="17"/>
        <v>0</v>
      </c>
      <c r="F168" s="4">
        <f t="shared" si="18"/>
        <v>0</v>
      </c>
      <c r="G168" s="19">
        <f>IF(AND(C168&lt;&gt;"",SUM(G$30:G167)&lt;D$21),$D$21/$D$26,0)</f>
        <v>0</v>
      </c>
      <c r="H168" s="4">
        <f t="shared" si="19"/>
        <v>0</v>
      </c>
      <c r="I168" s="4">
        <f t="shared" si="20"/>
        <v>0</v>
      </c>
      <c r="J168" s="58" t="str">
        <f t="shared" si="14"/>
        <v>2032–2033</v>
      </c>
    </row>
    <row r="169" spans="1:10" ht="19.899999999999999" customHeight="1" x14ac:dyDescent="0.2">
      <c r="A169" s="126">
        <v>48611</v>
      </c>
      <c r="B169" s="9">
        <f t="shared" si="15"/>
        <v>0</v>
      </c>
      <c r="C169" s="127"/>
      <c r="D169" s="4">
        <f t="shared" si="16"/>
        <v>0</v>
      </c>
      <c r="E169" s="128">
        <f t="shared" si="17"/>
        <v>0</v>
      </c>
      <c r="F169" s="4">
        <f t="shared" si="18"/>
        <v>0</v>
      </c>
      <c r="G169" s="19">
        <f>IF(AND(C169&lt;&gt;"",SUM(G$30:G168)&lt;D$21),$D$21/$D$26,0)</f>
        <v>0</v>
      </c>
      <c r="H169" s="4">
        <f t="shared" si="19"/>
        <v>0</v>
      </c>
      <c r="I169" s="4">
        <f t="shared" si="20"/>
        <v>0</v>
      </c>
      <c r="J169" s="58" t="str">
        <f t="shared" si="14"/>
        <v>2032–2033</v>
      </c>
    </row>
    <row r="170" spans="1:10" ht="19.899999999999999" customHeight="1" x14ac:dyDescent="0.2">
      <c r="A170" s="126">
        <v>48639</v>
      </c>
      <c r="B170" s="9">
        <f t="shared" si="15"/>
        <v>0</v>
      </c>
      <c r="C170" s="127"/>
      <c r="D170" s="4">
        <f t="shared" si="16"/>
        <v>0</v>
      </c>
      <c r="E170" s="128">
        <f t="shared" si="17"/>
        <v>0</v>
      </c>
      <c r="F170" s="4">
        <f t="shared" si="18"/>
        <v>0</v>
      </c>
      <c r="G170" s="19">
        <f>IF(AND(C170&lt;&gt;"",SUM(G$30:G169)&lt;D$21),$D$21/$D$26,0)</f>
        <v>0</v>
      </c>
      <c r="H170" s="4">
        <f t="shared" si="19"/>
        <v>0</v>
      </c>
      <c r="I170" s="4">
        <f t="shared" si="20"/>
        <v>0</v>
      </c>
      <c r="J170" s="58" t="str">
        <f t="shared" si="14"/>
        <v>2032–2033</v>
      </c>
    </row>
    <row r="171" spans="1:10" ht="19.899999999999999" customHeight="1" x14ac:dyDescent="0.2">
      <c r="A171" s="126">
        <v>48670</v>
      </c>
      <c r="B171" s="9">
        <f t="shared" si="15"/>
        <v>0</v>
      </c>
      <c r="C171" s="127"/>
      <c r="D171" s="4">
        <f t="shared" si="16"/>
        <v>0</v>
      </c>
      <c r="E171" s="128">
        <f t="shared" si="17"/>
        <v>0</v>
      </c>
      <c r="F171" s="4">
        <f t="shared" si="18"/>
        <v>0</v>
      </c>
      <c r="G171" s="19">
        <f>IF(AND(C171&lt;&gt;"",SUM(G$30:G170)&lt;D$21),$D$21/$D$26,0)</f>
        <v>0</v>
      </c>
      <c r="H171" s="4">
        <f t="shared" si="19"/>
        <v>0</v>
      </c>
      <c r="I171" s="4">
        <f t="shared" si="20"/>
        <v>0</v>
      </c>
      <c r="J171" s="58" t="str">
        <f t="shared" ref="J171:J234" si="21">IF(OR(MONTH(A171)=1,MONTH(A171)=2,MONTH(A171)=3,MONTH(A171)=4,MONTH(A171)=5,MONTH(A171)=6),YEAR(A171)-1&amp;"–"&amp;YEAR(A171),YEAR(A171)&amp;"–"&amp;YEAR(A171)+1)</f>
        <v>2032–2033</v>
      </c>
    </row>
    <row r="172" spans="1:10" ht="19.899999999999999" customHeight="1" x14ac:dyDescent="0.2">
      <c r="A172" s="126">
        <v>48700</v>
      </c>
      <c r="B172" s="9">
        <f t="shared" si="15"/>
        <v>0</v>
      </c>
      <c r="C172" s="127"/>
      <c r="D172" s="4">
        <f t="shared" si="16"/>
        <v>0</v>
      </c>
      <c r="E172" s="128">
        <f t="shared" si="17"/>
        <v>0</v>
      </c>
      <c r="F172" s="4">
        <f t="shared" si="18"/>
        <v>0</v>
      </c>
      <c r="G172" s="19">
        <f>IF(AND(C172&lt;&gt;"",SUM(G$30:G171)&lt;D$21),$D$21/$D$26,0)</f>
        <v>0</v>
      </c>
      <c r="H172" s="4">
        <f t="shared" si="19"/>
        <v>0</v>
      </c>
      <c r="I172" s="4">
        <f t="shared" si="20"/>
        <v>0</v>
      </c>
      <c r="J172" s="58" t="str">
        <f t="shared" si="21"/>
        <v>2032–2033</v>
      </c>
    </row>
    <row r="173" spans="1:10" ht="19.899999999999999" customHeight="1" x14ac:dyDescent="0.2">
      <c r="A173" s="126">
        <v>48731</v>
      </c>
      <c r="B173" s="9">
        <f t="shared" si="15"/>
        <v>0</v>
      </c>
      <c r="C173" s="127"/>
      <c r="D173" s="4">
        <f t="shared" si="16"/>
        <v>0</v>
      </c>
      <c r="E173" s="128">
        <f t="shared" si="17"/>
        <v>0</v>
      </c>
      <c r="F173" s="4">
        <f t="shared" si="18"/>
        <v>0</v>
      </c>
      <c r="G173" s="19">
        <f>IF(AND(C173&lt;&gt;"",SUM(G$30:G172)&lt;D$21),$D$21/$D$26,0)</f>
        <v>0</v>
      </c>
      <c r="H173" s="4">
        <f t="shared" si="19"/>
        <v>0</v>
      </c>
      <c r="I173" s="4">
        <f t="shared" si="20"/>
        <v>0</v>
      </c>
      <c r="J173" s="58" t="str">
        <f t="shared" si="21"/>
        <v>2032–2033</v>
      </c>
    </row>
    <row r="174" spans="1:10" ht="19.899999999999999" customHeight="1" x14ac:dyDescent="0.2">
      <c r="A174" s="126">
        <v>48761</v>
      </c>
      <c r="B174" s="9">
        <f t="shared" si="15"/>
        <v>0</v>
      </c>
      <c r="C174" s="127"/>
      <c r="D174" s="4">
        <f t="shared" si="16"/>
        <v>0</v>
      </c>
      <c r="E174" s="128">
        <f t="shared" si="17"/>
        <v>0</v>
      </c>
      <c r="F174" s="4">
        <f t="shared" si="18"/>
        <v>0</v>
      </c>
      <c r="G174" s="19">
        <f>IF(AND(C174&lt;&gt;"",SUM(G$30:G173)&lt;D$21),$D$21/$D$26,0)</f>
        <v>0</v>
      </c>
      <c r="H174" s="4">
        <f t="shared" si="19"/>
        <v>0</v>
      </c>
      <c r="I174" s="4">
        <f t="shared" si="20"/>
        <v>0</v>
      </c>
      <c r="J174" s="58" t="str">
        <f t="shared" si="21"/>
        <v>2033–2034</v>
      </c>
    </row>
    <row r="175" spans="1:10" ht="19.899999999999999" customHeight="1" x14ac:dyDescent="0.2">
      <c r="A175" s="126">
        <v>48792</v>
      </c>
      <c r="B175" s="9">
        <f t="shared" si="15"/>
        <v>0</v>
      </c>
      <c r="C175" s="127"/>
      <c r="D175" s="4">
        <f t="shared" si="16"/>
        <v>0</v>
      </c>
      <c r="E175" s="128">
        <f t="shared" si="17"/>
        <v>0</v>
      </c>
      <c r="F175" s="4">
        <f t="shared" si="18"/>
        <v>0</v>
      </c>
      <c r="G175" s="19">
        <f>IF(AND(C175&lt;&gt;"",SUM(G$30:G174)&lt;D$21),$D$21/$D$26,0)</f>
        <v>0</v>
      </c>
      <c r="H175" s="4">
        <f t="shared" si="19"/>
        <v>0</v>
      </c>
      <c r="I175" s="4">
        <f t="shared" si="20"/>
        <v>0</v>
      </c>
      <c r="J175" s="58" t="str">
        <f t="shared" si="21"/>
        <v>2033–2034</v>
      </c>
    </row>
    <row r="176" spans="1:10" ht="19.899999999999999" customHeight="1" x14ac:dyDescent="0.2">
      <c r="A176" s="126">
        <v>48823</v>
      </c>
      <c r="B176" s="9">
        <f t="shared" si="15"/>
        <v>0</v>
      </c>
      <c r="C176" s="127"/>
      <c r="D176" s="4">
        <f t="shared" si="16"/>
        <v>0</v>
      </c>
      <c r="E176" s="128">
        <f t="shared" si="17"/>
        <v>0</v>
      </c>
      <c r="F176" s="4">
        <f t="shared" si="18"/>
        <v>0</v>
      </c>
      <c r="G176" s="19">
        <f>IF(AND(C176&lt;&gt;"",SUM(G$30:G175)&lt;D$21),$D$21/$D$26,0)</f>
        <v>0</v>
      </c>
      <c r="H176" s="4">
        <f t="shared" si="19"/>
        <v>0</v>
      </c>
      <c r="I176" s="4">
        <f t="shared" si="20"/>
        <v>0</v>
      </c>
      <c r="J176" s="58" t="str">
        <f t="shared" si="21"/>
        <v>2033–2034</v>
      </c>
    </row>
    <row r="177" spans="1:10" ht="19.899999999999999" customHeight="1" x14ac:dyDescent="0.2">
      <c r="A177" s="126">
        <v>48853</v>
      </c>
      <c r="B177" s="9">
        <f t="shared" si="15"/>
        <v>0</v>
      </c>
      <c r="C177" s="127"/>
      <c r="D177" s="4">
        <f t="shared" si="16"/>
        <v>0</v>
      </c>
      <c r="E177" s="128">
        <f t="shared" si="17"/>
        <v>0</v>
      </c>
      <c r="F177" s="4">
        <f t="shared" si="18"/>
        <v>0</v>
      </c>
      <c r="G177" s="19">
        <f>IF(AND(C177&lt;&gt;"",SUM(G$30:G176)&lt;D$21),$D$21/$D$26,0)</f>
        <v>0</v>
      </c>
      <c r="H177" s="4">
        <f t="shared" si="19"/>
        <v>0</v>
      </c>
      <c r="I177" s="4">
        <f t="shared" si="20"/>
        <v>0</v>
      </c>
      <c r="J177" s="58" t="str">
        <f t="shared" si="21"/>
        <v>2033–2034</v>
      </c>
    </row>
    <row r="178" spans="1:10" ht="19.899999999999999" customHeight="1" x14ac:dyDescent="0.2">
      <c r="A178" s="126">
        <v>48884</v>
      </c>
      <c r="B178" s="9">
        <f t="shared" si="15"/>
        <v>0</v>
      </c>
      <c r="C178" s="127"/>
      <c r="D178" s="4">
        <f t="shared" si="16"/>
        <v>0</v>
      </c>
      <c r="E178" s="128">
        <f t="shared" si="17"/>
        <v>0</v>
      </c>
      <c r="F178" s="4">
        <f t="shared" si="18"/>
        <v>0</v>
      </c>
      <c r="G178" s="19">
        <f>IF(AND(C178&lt;&gt;"",SUM(G$30:G177)&lt;D$21),$D$21/$D$26,0)</f>
        <v>0</v>
      </c>
      <c r="H178" s="4">
        <f t="shared" si="19"/>
        <v>0</v>
      </c>
      <c r="I178" s="4">
        <f t="shared" si="20"/>
        <v>0</v>
      </c>
      <c r="J178" s="58" t="str">
        <f t="shared" si="21"/>
        <v>2033–2034</v>
      </c>
    </row>
    <row r="179" spans="1:10" ht="19.899999999999999" customHeight="1" x14ac:dyDescent="0.2">
      <c r="A179" s="126">
        <v>48914</v>
      </c>
      <c r="B179" s="9">
        <f t="shared" si="15"/>
        <v>0</v>
      </c>
      <c r="C179" s="127"/>
      <c r="D179" s="4">
        <f t="shared" si="16"/>
        <v>0</v>
      </c>
      <c r="E179" s="128">
        <f t="shared" si="17"/>
        <v>0</v>
      </c>
      <c r="F179" s="4">
        <f t="shared" si="18"/>
        <v>0</v>
      </c>
      <c r="G179" s="19">
        <f>IF(AND(C179&lt;&gt;"",SUM(G$30:G178)&lt;D$21),$D$21/$D$26,0)</f>
        <v>0</v>
      </c>
      <c r="H179" s="4">
        <f t="shared" si="19"/>
        <v>0</v>
      </c>
      <c r="I179" s="4">
        <f t="shared" si="20"/>
        <v>0</v>
      </c>
      <c r="J179" s="58" t="str">
        <f t="shared" si="21"/>
        <v>2033–2034</v>
      </c>
    </row>
    <row r="180" spans="1:10" ht="19.899999999999999" customHeight="1" x14ac:dyDescent="0.2">
      <c r="A180" s="126">
        <v>48945</v>
      </c>
      <c r="B180" s="9">
        <f t="shared" si="15"/>
        <v>0</v>
      </c>
      <c r="C180" s="127"/>
      <c r="D180" s="4">
        <f t="shared" si="16"/>
        <v>0</v>
      </c>
      <c r="E180" s="128">
        <f t="shared" si="17"/>
        <v>0</v>
      </c>
      <c r="F180" s="4">
        <f t="shared" si="18"/>
        <v>0</v>
      </c>
      <c r="G180" s="19">
        <f>IF(AND(C180&lt;&gt;"",SUM(G$30:G179)&lt;D$21),$D$21/$D$26,0)</f>
        <v>0</v>
      </c>
      <c r="H180" s="4">
        <f t="shared" si="19"/>
        <v>0</v>
      </c>
      <c r="I180" s="4">
        <f t="shared" si="20"/>
        <v>0</v>
      </c>
      <c r="J180" s="58" t="str">
        <f t="shared" si="21"/>
        <v>2033–2034</v>
      </c>
    </row>
    <row r="181" spans="1:10" ht="19.899999999999999" customHeight="1" x14ac:dyDescent="0.2">
      <c r="A181" s="126">
        <v>48976</v>
      </c>
      <c r="B181" s="9">
        <f t="shared" si="15"/>
        <v>0</v>
      </c>
      <c r="C181" s="127"/>
      <c r="D181" s="4">
        <f t="shared" si="16"/>
        <v>0</v>
      </c>
      <c r="E181" s="128">
        <f t="shared" si="17"/>
        <v>0</v>
      </c>
      <c r="F181" s="4">
        <f t="shared" si="18"/>
        <v>0</v>
      </c>
      <c r="G181" s="19">
        <f>IF(AND(C181&lt;&gt;"",SUM(G$30:G180)&lt;D$21),$D$21/$D$26,0)</f>
        <v>0</v>
      </c>
      <c r="H181" s="4">
        <f t="shared" si="19"/>
        <v>0</v>
      </c>
      <c r="I181" s="4">
        <f t="shared" si="20"/>
        <v>0</v>
      </c>
      <c r="J181" s="58" t="str">
        <f t="shared" si="21"/>
        <v>2033–2034</v>
      </c>
    </row>
    <row r="182" spans="1:10" ht="19.899999999999999" customHeight="1" x14ac:dyDescent="0.2">
      <c r="A182" s="126">
        <v>49004</v>
      </c>
      <c r="B182" s="9">
        <f t="shared" si="15"/>
        <v>0</v>
      </c>
      <c r="C182" s="127"/>
      <c r="D182" s="4">
        <f t="shared" si="16"/>
        <v>0</v>
      </c>
      <c r="E182" s="128">
        <f t="shared" si="17"/>
        <v>0</v>
      </c>
      <c r="F182" s="4">
        <f t="shared" si="18"/>
        <v>0</v>
      </c>
      <c r="G182" s="19">
        <f>IF(AND(C182&lt;&gt;"",SUM(G$30:G181)&lt;D$21),$D$21/$D$26,0)</f>
        <v>0</v>
      </c>
      <c r="H182" s="4">
        <f t="shared" si="19"/>
        <v>0</v>
      </c>
      <c r="I182" s="4">
        <f t="shared" si="20"/>
        <v>0</v>
      </c>
      <c r="J182" s="58" t="str">
        <f t="shared" si="21"/>
        <v>2033–2034</v>
      </c>
    </row>
    <row r="183" spans="1:10" ht="19.899999999999999" customHeight="1" x14ac:dyDescent="0.2">
      <c r="A183" s="126">
        <v>49035</v>
      </c>
      <c r="B183" s="9">
        <f t="shared" si="15"/>
        <v>0</v>
      </c>
      <c r="C183" s="127"/>
      <c r="D183" s="4">
        <f t="shared" si="16"/>
        <v>0</v>
      </c>
      <c r="E183" s="128">
        <f t="shared" si="17"/>
        <v>0</v>
      </c>
      <c r="F183" s="4">
        <f t="shared" si="18"/>
        <v>0</v>
      </c>
      <c r="G183" s="19">
        <f>IF(AND(C183&lt;&gt;"",SUM(G$30:G182)&lt;D$21),$D$21/$D$26,0)</f>
        <v>0</v>
      </c>
      <c r="H183" s="4">
        <f t="shared" si="19"/>
        <v>0</v>
      </c>
      <c r="I183" s="4">
        <f t="shared" si="20"/>
        <v>0</v>
      </c>
      <c r="J183" s="58" t="str">
        <f t="shared" si="21"/>
        <v>2033–2034</v>
      </c>
    </row>
    <row r="184" spans="1:10" ht="19.899999999999999" customHeight="1" x14ac:dyDescent="0.2">
      <c r="A184" s="126">
        <v>49065</v>
      </c>
      <c r="B184" s="9">
        <f t="shared" si="15"/>
        <v>0</v>
      </c>
      <c r="C184" s="127"/>
      <c r="D184" s="4">
        <f t="shared" si="16"/>
        <v>0</v>
      </c>
      <c r="E184" s="128">
        <f t="shared" si="17"/>
        <v>0</v>
      </c>
      <c r="F184" s="4">
        <f t="shared" si="18"/>
        <v>0</v>
      </c>
      <c r="G184" s="19">
        <f>IF(AND(C184&lt;&gt;"",SUM(G$30:G183)&lt;D$21),$D$21/$D$26,0)</f>
        <v>0</v>
      </c>
      <c r="H184" s="4">
        <f t="shared" si="19"/>
        <v>0</v>
      </c>
      <c r="I184" s="4">
        <f t="shared" si="20"/>
        <v>0</v>
      </c>
      <c r="J184" s="58" t="str">
        <f t="shared" si="21"/>
        <v>2033–2034</v>
      </c>
    </row>
    <row r="185" spans="1:10" ht="19.899999999999999" customHeight="1" x14ac:dyDescent="0.2">
      <c r="A185" s="126">
        <v>49096</v>
      </c>
      <c r="B185" s="9">
        <f t="shared" si="15"/>
        <v>0</v>
      </c>
      <c r="C185" s="127"/>
      <c r="D185" s="4">
        <f t="shared" si="16"/>
        <v>0</v>
      </c>
      <c r="E185" s="128">
        <f t="shared" si="17"/>
        <v>0</v>
      </c>
      <c r="F185" s="4">
        <f t="shared" si="18"/>
        <v>0</v>
      </c>
      <c r="G185" s="19">
        <f>IF(AND(C185&lt;&gt;"",SUM(G$30:G184)&lt;D$21),$D$21/$D$26,0)</f>
        <v>0</v>
      </c>
      <c r="H185" s="4">
        <f t="shared" si="19"/>
        <v>0</v>
      </c>
      <c r="I185" s="4">
        <f t="shared" si="20"/>
        <v>0</v>
      </c>
      <c r="J185" s="58" t="str">
        <f t="shared" si="21"/>
        <v>2033–2034</v>
      </c>
    </row>
    <row r="186" spans="1:10" ht="19.899999999999999" customHeight="1" x14ac:dyDescent="0.2">
      <c r="A186" s="126">
        <v>49126</v>
      </c>
      <c r="B186" s="9">
        <f t="shared" si="15"/>
        <v>0</v>
      </c>
      <c r="C186" s="127"/>
      <c r="D186" s="4">
        <f t="shared" si="16"/>
        <v>0</v>
      </c>
      <c r="E186" s="128">
        <f t="shared" si="17"/>
        <v>0</v>
      </c>
      <c r="F186" s="4">
        <f t="shared" si="18"/>
        <v>0</v>
      </c>
      <c r="G186" s="19">
        <f>IF(AND(C186&lt;&gt;"",SUM(G$30:G185)&lt;D$21),$D$21/$D$26,0)</f>
        <v>0</v>
      </c>
      <c r="H186" s="4">
        <f t="shared" si="19"/>
        <v>0</v>
      </c>
      <c r="I186" s="4">
        <f t="shared" si="20"/>
        <v>0</v>
      </c>
      <c r="J186" s="58" t="str">
        <f t="shared" si="21"/>
        <v>2034–2035</v>
      </c>
    </row>
    <row r="187" spans="1:10" ht="19.899999999999999" customHeight="1" x14ac:dyDescent="0.2">
      <c r="A187" s="126">
        <v>49157</v>
      </c>
      <c r="B187" s="9">
        <f t="shared" si="15"/>
        <v>0</v>
      </c>
      <c r="C187" s="127"/>
      <c r="D187" s="4">
        <f t="shared" si="16"/>
        <v>0</v>
      </c>
      <c r="E187" s="128">
        <f t="shared" si="17"/>
        <v>0</v>
      </c>
      <c r="F187" s="4">
        <f t="shared" si="18"/>
        <v>0</v>
      </c>
      <c r="G187" s="19">
        <f>IF(AND(C187&lt;&gt;"",SUM(G$30:G186)&lt;D$21),$D$21/$D$26,0)</f>
        <v>0</v>
      </c>
      <c r="H187" s="4">
        <f t="shared" si="19"/>
        <v>0</v>
      </c>
      <c r="I187" s="4">
        <f t="shared" si="20"/>
        <v>0</v>
      </c>
      <c r="J187" s="58" t="str">
        <f t="shared" si="21"/>
        <v>2034–2035</v>
      </c>
    </row>
    <row r="188" spans="1:10" ht="19.899999999999999" customHeight="1" x14ac:dyDescent="0.2">
      <c r="A188" s="126">
        <v>49188</v>
      </c>
      <c r="B188" s="9">
        <f t="shared" si="15"/>
        <v>0</v>
      </c>
      <c r="C188" s="127"/>
      <c r="D188" s="4">
        <f t="shared" si="16"/>
        <v>0</v>
      </c>
      <c r="E188" s="128">
        <f t="shared" si="17"/>
        <v>0</v>
      </c>
      <c r="F188" s="4">
        <f t="shared" si="18"/>
        <v>0</v>
      </c>
      <c r="G188" s="19">
        <f>IF(AND(C188&lt;&gt;"",SUM(G$30:G187)&lt;D$21),$D$21/$D$26,0)</f>
        <v>0</v>
      </c>
      <c r="H188" s="4">
        <f t="shared" si="19"/>
        <v>0</v>
      </c>
      <c r="I188" s="4">
        <f t="shared" si="20"/>
        <v>0</v>
      </c>
      <c r="J188" s="58" t="str">
        <f t="shared" si="21"/>
        <v>2034–2035</v>
      </c>
    </row>
    <row r="189" spans="1:10" ht="19.899999999999999" customHeight="1" x14ac:dyDescent="0.2">
      <c r="A189" s="126">
        <v>49218</v>
      </c>
      <c r="B189" s="9">
        <f t="shared" si="15"/>
        <v>0</v>
      </c>
      <c r="C189" s="127"/>
      <c r="D189" s="4">
        <f t="shared" si="16"/>
        <v>0</v>
      </c>
      <c r="E189" s="128">
        <f t="shared" si="17"/>
        <v>0</v>
      </c>
      <c r="F189" s="4">
        <f t="shared" si="18"/>
        <v>0</v>
      </c>
      <c r="G189" s="19">
        <f>IF(AND(C189&lt;&gt;"",SUM(G$30:G188)&lt;D$21),$D$21/$D$26,0)</f>
        <v>0</v>
      </c>
      <c r="H189" s="4">
        <f t="shared" si="19"/>
        <v>0</v>
      </c>
      <c r="I189" s="4">
        <f t="shared" si="20"/>
        <v>0</v>
      </c>
      <c r="J189" s="58" t="str">
        <f t="shared" si="21"/>
        <v>2034–2035</v>
      </c>
    </row>
    <row r="190" spans="1:10" ht="19.899999999999999" customHeight="1" x14ac:dyDescent="0.2">
      <c r="A190" s="126">
        <v>49249</v>
      </c>
      <c r="B190" s="9">
        <f t="shared" si="15"/>
        <v>0</v>
      </c>
      <c r="C190" s="127"/>
      <c r="D190" s="4">
        <f t="shared" si="16"/>
        <v>0</v>
      </c>
      <c r="E190" s="128">
        <f t="shared" si="17"/>
        <v>0</v>
      </c>
      <c r="F190" s="4">
        <f t="shared" si="18"/>
        <v>0</v>
      </c>
      <c r="G190" s="19">
        <f>IF(AND(C190&lt;&gt;"",SUM(G$30:G189)&lt;D$21),$D$21/$D$26,0)</f>
        <v>0</v>
      </c>
      <c r="H190" s="4">
        <f t="shared" si="19"/>
        <v>0</v>
      </c>
      <c r="I190" s="4">
        <f t="shared" si="20"/>
        <v>0</v>
      </c>
      <c r="J190" s="58" t="str">
        <f t="shared" si="21"/>
        <v>2034–2035</v>
      </c>
    </row>
    <row r="191" spans="1:10" ht="19.899999999999999" customHeight="1" x14ac:dyDescent="0.2">
      <c r="A191" s="126">
        <v>49279</v>
      </c>
      <c r="B191" s="9">
        <f t="shared" si="15"/>
        <v>0</v>
      </c>
      <c r="C191" s="127"/>
      <c r="D191" s="4">
        <f t="shared" si="16"/>
        <v>0</v>
      </c>
      <c r="E191" s="128">
        <f t="shared" si="17"/>
        <v>0</v>
      </c>
      <c r="F191" s="4">
        <f t="shared" si="18"/>
        <v>0</v>
      </c>
      <c r="G191" s="19">
        <f>IF(AND(C191&lt;&gt;"",SUM(G$30:G190)&lt;D$21),$D$21/$D$26,0)</f>
        <v>0</v>
      </c>
      <c r="H191" s="4">
        <f t="shared" si="19"/>
        <v>0</v>
      </c>
      <c r="I191" s="4">
        <f t="shared" si="20"/>
        <v>0</v>
      </c>
      <c r="J191" s="58" t="str">
        <f t="shared" si="21"/>
        <v>2034–2035</v>
      </c>
    </row>
    <row r="192" spans="1:10" ht="19.899999999999999" customHeight="1" x14ac:dyDescent="0.2">
      <c r="A192" s="126">
        <v>49310</v>
      </c>
      <c r="B192" s="9">
        <f t="shared" si="15"/>
        <v>0</v>
      </c>
      <c r="C192" s="127"/>
      <c r="D192" s="4">
        <f t="shared" si="16"/>
        <v>0</v>
      </c>
      <c r="E192" s="128">
        <f t="shared" si="17"/>
        <v>0</v>
      </c>
      <c r="F192" s="4">
        <f t="shared" si="18"/>
        <v>0</v>
      </c>
      <c r="G192" s="19">
        <f>IF(AND(C192&lt;&gt;"",SUM(G$30:G191)&lt;D$21),$D$21/$D$26,0)</f>
        <v>0</v>
      </c>
      <c r="H192" s="4">
        <f t="shared" si="19"/>
        <v>0</v>
      </c>
      <c r="I192" s="4">
        <f t="shared" si="20"/>
        <v>0</v>
      </c>
      <c r="J192" s="58" t="str">
        <f t="shared" si="21"/>
        <v>2034–2035</v>
      </c>
    </row>
    <row r="193" spans="1:10" ht="19.899999999999999" customHeight="1" x14ac:dyDescent="0.2">
      <c r="A193" s="126">
        <v>49341</v>
      </c>
      <c r="B193" s="9">
        <f t="shared" si="15"/>
        <v>0</v>
      </c>
      <c r="C193" s="127"/>
      <c r="D193" s="4">
        <f t="shared" si="16"/>
        <v>0</v>
      </c>
      <c r="E193" s="128">
        <f t="shared" si="17"/>
        <v>0</v>
      </c>
      <c r="F193" s="4">
        <f t="shared" si="18"/>
        <v>0</v>
      </c>
      <c r="G193" s="19">
        <f>IF(AND(C193&lt;&gt;"",SUM(G$30:G192)&lt;D$21),$D$21/$D$26,0)</f>
        <v>0</v>
      </c>
      <c r="H193" s="4">
        <f t="shared" si="19"/>
        <v>0</v>
      </c>
      <c r="I193" s="4">
        <f t="shared" si="20"/>
        <v>0</v>
      </c>
      <c r="J193" s="58" t="str">
        <f t="shared" si="21"/>
        <v>2034–2035</v>
      </c>
    </row>
    <row r="194" spans="1:10" ht="19.899999999999999" customHeight="1" x14ac:dyDescent="0.2">
      <c r="A194" s="126">
        <v>49369</v>
      </c>
      <c r="B194" s="9">
        <f t="shared" si="15"/>
        <v>0</v>
      </c>
      <c r="C194" s="127"/>
      <c r="D194" s="4">
        <f t="shared" si="16"/>
        <v>0</v>
      </c>
      <c r="E194" s="128">
        <f t="shared" si="17"/>
        <v>0</v>
      </c>
      <c r="F194" s="4">
        <f t="shared" si="18"/>
        <v>0</v>
      </c>
      <c r="G194" s="19">
        <f>IF(AND(C194&lt;&gt;"",SUM(G$30:G193)&lt;D$21),$D$21/$D$26,0)</f>
        <v>0</v>
      </c>
      <c r="H194" s="4">
        <f t="shared" si="19"/>
        <v>0</v>
      </c>
      <c r="I194" s="4">
        <f t="shared" si="20"/>
        <v>0</v>
      </c>
      <c r="J194" s="58" t="str">
        <f t="shared" si="21"/>
        <v>2034–2035</v>
      </c>
    </row>
    <row r="195" spans="1:10" ht="19.899999999999999" customHeight="1" x14ac:dyDescent="0.2">
      <c r="A195" s="126">
        <v>49400</v>
      </c>
      <c r="B195" s="9">
        <f t="shared" si="15"/>
        <v>0</v>
      </c>
      <c r="C195" s="127"/>
      <c r="D195" s="4">
        <f t="shared" si="16"/>
        <v>0</v>
      </c>
      <c r="E195" s="128">
        <f t="shared" si="17"/>
        <v>0</v>
      </c>
      <c r="F195" s="4">
        <f t="shared" si="18"/>
        <v>0</v>
      </c>
      <c r="G195" s="19">
        <f>IF(AND(C195&lt;&gt;"",SUM(G$30:G194)&lt;D$21),$D$21/$D$26,0)</f>
        <v>0</v>
      </c>
      <c r="H195" s="4">
        <f t="shared" si="19"/>
        <v>0</v>
      </c>
      <c r="I195" s="4">
        <f t="shared" si="20"/>
        <v>0</v>
      </c>
      <c r="J195" s="58" t="str">
        <f t="shared" si="21"/>
        <v>2034–2035</v>
      </c>
    </row>
    <row r="196" spans="1:10" ht="19.899999999999999" customHeight="1" x14ac:dyDescent="0.2">
      <c r="A196" s="126">
        <v>49430</v>
      </c>
      <c r="B196" s="9">
        <f t="shared" si="15"/>
        <v>0</v>
      </c>
      <c r="C196" s="127"/>
      <c r="D196" s="4">
        <f t="shared" si="16"/>
        <v>0</v>
      </c>
      <c r="E196" s="128">
        <f t="shared" si="17"/>
        <v>0</v>
      </c>
      <c r="F196" s="4">
        <f t="shared" si="18"/>
        <v>0</v>
      </c>
      <c r="G196" s="19">
        <f>IF(AND(C196&lt;&gt;"",SUM(G$30:G195)&lt;D$21),$D$21/$D$26,0)</f>
        <v>0</v>
      </c>
      <c r="H196" s="4">
        <f t="shared" si="19"/>
        <v>0</v>
      </c>
      <c r="I196" s="4">
        <f t="shared" si="20"/>
        <v>0</v>
      </c>
      <c r="J196" s="58" t="str">
        <f t="shared" si="21"/>
        <v>2034–2035</v>
      </c>
    </row>
    <row r="197" spans="1:10" ht="19.899999999999999" customHeight="1" x14ac:dyDescent="0.2">
      <c r="A197" s="126">
        <v>49461</v>
      </c>
      <c r="B197" s="9">
        <f t="shared" si="15"/>
        <v>0</v>
      </c>
      <c r="C197" s="127"/>
      <c r="D197" s="4">
        <f t="shared" si="16"/>
        <v>0</v>
      </c>
      <c r="E197" s="128">
        <f t="shared" si="17"/>
        <v>0</v>
      </c>
      <c r="F197" s="4">
        <f t="shared" si="18"/>
        <v>0</v>
      </c>
      <c r="G197" s="19">
        <f>IF(AND(C197&lt;&gt;"",SUM(G$30:G196)&lt;D$21),$D$21/$D$26,0)</f>
        <v>0</v>
      </c>
      <c r="H197" s="4">
        <f t="shared" si="19"/>
        <v>0</v>
      </c>
      <c r="I197" s="4">
        <f t="shared" si="20"/>
        <v>0</v>
      </c>
      <c r="J197" s="58" t="str">
        <f t="shared" si="21"/>
        <v>2034–2035</v>
      </c>
    </row>
    <row r="198" spans="1:10" ht="19.899999999999999" customHeight="1" x14ac:dyDescent="0.2">
      <c r="A198" s="126">
        <v>49491</v>
      </c>
      <c r="B198" s="9">
        <f t="shared" si="15"/>
        <v>0</v>
      </c>
      <c r="C198" s="127"/>
      <c r="D198" s="4">
        <f t="shared" si="16"/>
        <v>0</v>
      </c>
      <c r="E198" s="128">
        <f t="shared" si="17"/>
        <v>0</v>
      </c>
      <c r="F198" s="4">
        <f t="shared" si="18"/>
        <v>0</v>
      </c>
      <c r="G198" s="19">
        <f>IF(AND(C198&lt;&gt;"",SUM(G$30:G197)&lt;D$21),$D$21/$D$26,0)</f>
        <v>0</v>
      </c>
      <c r="H198" s="4">
        <f t="shared" si="19"/>
        <v>0</v>
      </c>
      <c r="I198" s="4">
        <f t="shared" si="20"/>
        <v>0</v>
      </c>
      <c r="J198" s="58" t="str">
        <f t="shared" si="21"/>
        <v>2035–2036</v>
      </c>
    </row>
    <row r="199" spans="1:10" ht="19.899999999999999" customHeight="1" x14ac:dyDescent="0.2">
      <c r="A199" s="126">
        <v>49522</v>
      </c>
      <c r="B199" s="9">
        <f t="shared" si="15"/>
        <v>0</v>
      </c>
      <c r="C199" s="127"/>
      <c r="D199" s="4">
        <f t="shared" si="16"/>
        <v>0</v>
      </c>
      <c r="E199" s="128">
        <f t="shared" si="17"/>
        <v>0</v>
      </c>
      <c r="F199" s="4">
        <f t="shared" si="18"/>
        <v>0</v>
      </c>
      <c r="G199" s="19">
        <f>IF(AND(C199&lt;&gt;"",SUM(G$30:G198)&lt;D$21),$D$21/$D$26,0)</f>
        <v>0</v>
      </c>
      <c r="H199" s="4">
        <f t="shared" si="19"/>
        <v>0</v>
      </c>
      <c r="I199" s="4">
        <f t="shared" si="20"/>
        <v>0</v>
      </c>
      <c r="J199" s="58" t="str">
        <f t="shared" si="21"/>
        <v>2035–2036</v>
      </c>
    </row>
    <row r="200" spans="1:10" ht="19.899999999999999" customHeight="1" x14ac:dyDescent="0.2">
      <c r="A200" s="126">
        <v>49553</v>
      </c>
      <c r="B200" s="9">
        <f t="shared" si="15"/>
        <v>0</v>
      </c>
      <c r="C200" s="127"/>
      <c r="D200" s="4">
        <f t="shared" si="16"/>
        <v>0</v>
      </c>
      <c r="E200" s="128">
        <f t="shared" si="17"/>
        <v>0</v>
      </c>
      <c r="F200" s="4">
        <f t="shared" si="18"/>
        <v>0</v>
      </c>
      <c r="G200" s="19">
        <f>IF(AND(C200&lt;&gt;"",SUM(G$30:G199)&lt;D$21),$D$21/$D$26,0)</f>
        <v>0</v>
      </c>
      <c r="H200" s="4">
        <f t="shared" si="19"/>
        <v>0</v>
      </c>
      <c r="I200" s="4">
        <f t="shared" si="20"/>
        <v>0</v>
      </c>
      <c r="J200" s="58" t="str">
        <f t="shared" si="21"/>
        <v>2035–2036</v>
      </c>
    </row>
    <row r="201" spans="1:10" ht="19.899999999999999" customHeight="1" x14ac:dyDescent="0.2">
      <c r="A201" s="126">
        <v>49583</v>
      </c>
      <c r="B201" s="9">
        <f t="shared" si="15"/>
        <v>0</v>
      </c>
      <c r="C201" s="127"/>
      <c r="D201" s="4">
        <f t="shared" si="16"/>
        <v>0</v>
      </c>
      <c r="E201" s="128">
        <f t="shared" si="17"/>
        <v>0</v>
      </c>
      <c r="F201" s="4">
        <f t="shared" si="18"/>
        <v>0</v>
      </c>
      <c r="G201" s="19">
        <f>IF(AND(C201&lt;&gt;"",SUM(G$30:G200)&lt;D$21),$D$21/$D$26,0)</f>
        <v>0</v>
      </c>
      <c r="H201" s="4">
        <f t="shared" si="19"/>
        <v>0</v>
      </c>
      <c r="I201" s="4">
        <f t="shared" si="20"/>
        <v>0</v>
      </c>
      <c r="J201" s="58" t="str">
        <f t="shared" si="21"/>
        <v>2035–2036</v>
      </c>
    </row>
    <row r="202" spans="1:10" ht="19.899999999999999" customHeight="1" x14ac:dyDescent="0.2">
      <c r="A202" s="126">
        <v>49614</v>
      </c>
      <c r="B202" s="9">
        <f t="shared" si="15"/>
        <v>0</v>
      </c>
      <c r="C202" s="127"/>
      <c r="D202" s="4">
        <f t="shared" si="16"/>
        <v>0</v>
      </c>
      <c r="E202" s="128">
        <f t="shared" si="17"/>
        <v>0</v>
      </c>
      <c r="F202" s="4">
        <f t="shared" si="18"/>
        <v>0</v>
      </c>
      <c r="G202" s="19">
        <f>IF(AND(C202&lt;&gt;"",SUM(G$30:G201)&lt;D$21),$D$21/$D$26,0)</f>
        <v>0</v>
      </c>
      <c r="H202" s="4">
        <f t="shared" si="19"/>
        <v>0</v>
      </c>
      <c r="I202" s="4">
        <f t="shared" si="20"/>
        <v>0</v>
      </c>
      <c r="J202" s="58" t="str">
        <f t="shared" si="21"/>
        <v>2035–2036</v>
      </c>
    </row>
    <row r="203" spans="1:10" ht="19.899999999999999" customHeight="1" x14ac:dyDescent="0.2">
      <c r="A203" s="126">
        <v>49644</v>
      </c>
      <c r="B203" s="9">
        <f t="shared" si="15"/>
        <v>0</v>
      </c>
      <c r="C203" s="127"/>
      <c r="D203" s="4">
        <f t="shared" si="16"/>
        <v>0</v>
      </c>
      <c r="E203" s="128">
        <f t="shared" si="17"/>
        <v>0</v>
      </c>
      <c r="F203" s="4">
        <f t="shared" si="18"/>
        <v>0</v>
      </c>
      <c r="G203" s="19">
        <f>IF(AND(C203&lt;&gt;"",SUM(G$30:G202)&lt;D$21),$D$21/$D$26,0)</f>
        <v>0</v>
      </c>
      <c r="H203" s="4">
        <f t="shared" si="19"/>
        <v>0</v>
      </c>
      <c r="I203" s="4">
        <f t="shared" si="20"/>
        <v>0</v>
      </c>
      <c r="J203" s="58" t="str">
        <f t="shared" si="21"/>
        <v>2035–2036</v>
      </c>
    </row>
    <row r="204" spans="1:10" ht="19.899999999999999" customHeight="1" x14ac:dyDescent="0.2">
      <c r="A204" s="126">
        <v>49675</v>
      </c>
      <c r="B204" s="9">
        <f t="shared" si="15"/>
        <v>0</v>
      </c>
      <c r="C204" s="127"/>
      <c r="D204" s="4">
        <f t="shared" si="16"/>
        <v>0</v>
      </c>
      <c r="E204" s="128">
        <f t="shared" si="17"/>
        <v>0</v>
      </c>
      <c r="F204" s="4">
        <f t="shared" si="18"/>
        <v>0</v>
      </c>
      <c r="G204" s="19">
        <f>IF(AND(C204&lt;&gt;"",SUM(G$30:G203)&lt;D$21),$D$21/$D$26,0)</f>
        <v>0</v>
      </c>
      <c r="H204" s="4">
        <f t="shared" si="19"/>
        <v>0</v>
      </c>
      <c r="I204" s="4">
        <f t="shared" si="20"/>
        <v>0</v>
      </c>
      <c r="J204" s="58" t="str">
        <f t="shared" si="21"/>
        <v>2035–2036</v>
      </c>
    </row>
    <row r="205" spans="1:10" ht="19.899999999999999" customHeight="1" x14ac:dyDescent="0.2">
      <c r="A205" s="126">
        <v>49706</v>
      </c>
      <c r="B205" s="9">
        <f t="shared" si="15"/>
        <v>0</v>
      </c>
      <c r="C205" s="127"/>
      <c r="D205" s="4">
        <f t="shared" si="16"/>
        <v>0</v>
      </c>
      <c r="E205" s="128">
        <f t="shared" si="17"/>
        <v>0</v>
      </c>
      <c r="F205" s="4">
        <f t="shared" si="18"/>
        <v>0</v>
      </c>
      <c r="G205" s="19">
        <f>IF(AND(C205&lt;&gt;"",SUM(G$30:G204)&lt;D$21),$D$21/$D$26,0)</f>
        <v>0</v>
      </c>
      <c r="H205" s="4">
        <f t="shared" si="19"/>
        <v>0</v>
      </c>
      <c r="I205" s="4">
        <f t="shared" si="20"/>
        <v>0</v>
      </c>
      <c r="J205" s="58" t="str">
        <f t="shared" si="21"/>
        <v>2035–2036</v>
      </c>
    </row>
    <row r="206" spans="1:10" ht="19.899999999999999" customHeight="1" x14ac:dyDescent="0.2">
      <c r="A206" s="126">
        <v>49735</v>
      </c>
      <c r="B206" s="9">
        <f t="shared" si="15"/>
        <v>0</v>
      </c>
      <c r="C206" s="127"/>
      <c r="D206" s="4">
        <f t="shared" si="16"/>
        <v>0</v>
      </c>
      <c r="E206" s="128">
        <f t="shared" si="17"/>
        <v>0</v>
      </c>
      <c r="F206" s="4">
        <f t="shared" si="18"/>
        <v>0</v>
      </c>
      <c r="G206" s="19">
        <f>IF(AND(C206&lt;&gt;"",SUM(G$30:G205)&lt;D$21),$D$21/$D$26,0)</f>
        <v>0</v>
      </c>
      <c r="H206" s="4">
        <f t="shared" si="19"/>
        <v>0</v>
      </c>
      <c r="I206" s="4">
        <f t="shared" si="20"/>
        <v>0</v>
      </c>
      <c r="J206" s="58" t="str">
        <f t="shared" si="21"/>
        <v>2035–2036</v>
      </c>
    </row>
    <row r="207" spans="1:10" ht="19.899999999999999" customHeight="1" x14ac:dyDescent="0.2">
      <c r="A207" s="126">
        <v>49766</v>
      </c>
      <c r="B207" s="9">
        <f t="shared" si="15"/>
        <v>0</v>
      </c>
      <c r="C207" s="127"/>
      <c r="D207" s="4">
        <f t="shared" si="16"/>
        <v>0</v>
      </c>
      <c r="E207" s="128">
        <f t="shared" si="17"/>
        <v>0</v>
      </c>
      <c r="F207" s="4">
        <f t="shared" si="18"/>
        <v>0</v>
      </c>
      <c r="G207" s="19">
        <f>IF(AND(C207&lt;&gt;"",SUM(G$30:G206)&lt;D$21),$D$21/$D$26,0)</f>
        <v>0</v>
      </c>
      <c r="H207" s="4">
        <f t="shared" si="19"/>
        <v>0</v>
      </c>
      <c r="I207" s="4">
        <f t="shared" si="20"/>
        <v>0</v>
      </c>
      <c r="J207" s="58" t="str">
        <f t="shared" si="21"/>
        <v>2035–2036</v>
      </c>
    </row>
    <row r="208" spans="1:10" ht="19.899999999999999" customHeight="1" x14ac:dyDescent="0.2">
      <c r="A208" s="126">
        <v>49796</v>
      </c>
      <c r="B208" s="9">
        <f t="shared" si="15"/>
        <v>0</v>
      </c>
      <c r="C208" s="127"/>
      <c r="D208" s="4">
        <f t="shared" si="16"/>
        <v>0</v>
      </c>
      <c r="E208" s="128">
        <f t="shared" si="17"/>
        <v>0</v>
      </c>
      <c r="F208" s="4">
        <f t="shared" si="18"/>
        <v>0</v>
      </c>
      <c r="G208" s="19">
        <f>IF(AND(C208&lt;&gt;"",SUM(G$30:G207)&lt;D$21),$D$21/$D$26,0)</f>
        <v>0</v>
      </c>
      <c r="H208" s="4">
        <f t="shared" si="19"/>
        <v>0</v>
      </c>
      <c r="I208" s="4">
        <f t="shared" si="20"/>
        <v>0</v>
      </c>
      <c r="J208" s="58" t="str">
        <f t="shared" si="21"/>
        <v>2035–2036</v>
      </c>
    </row>
    <row r="209" spans="1:10" ht="19.899999999999999" customHeight="1" x14ac:dyDescent="0.2">
      <c r="A209" s="126">
        <v>49827</v>
      </c>
      <c r="B209" s="9">
        <f t="shared" si="15"/>
        <v>0</v>
      </c>
      <c r="C209" s="127"/>
      <c r="D209" s="4">
        <f t="shared" si="16"/>
        <v>0</v>
      </c>
      <c r="E209" s="128">
        <f t="shared" si="17"/>
        <v>0</v>
      </c>
      <c r="F209" s="4">
        <f t="shared" si="18"/>
        <v>0</v>
      </c>
      <c r="G209" s="19">
        <f>IF(AND(C209&lt;&gt;"",SUM(G$30:G208)&lt;D$21),$D$21/$D$26,0)</f>
        <v>0</v>
      </c>
      <c r="H209" s="4">
        <f t="shared" si="19"/>
        <v>0</v>
      </c>
      <c r="I209" s="4">
        <f t="shared" si="20"/>
        <v>0</v>
      </c>
      <c r="J209" s="58" t="str">
        <f t="shared" si="21"/>
        <v>2035–2036</v>
      </c>
    </row>
    <row r="210" spans="1:10" ht="19.899999999999999" customHeight="1" x14ac:dyDescent="0.2">
      <c r="A210" s="126">
        <v>49857</v>
      </c>
      <c r="B210" s="9">
        <f t="shared" si="15"/>
        <v>0</v>
      </c>
      <c r="C210" s="127"/>
      <c r="D210" s="4">
        <f t="shared" si="16"/>
        <v>0</v>
      </c>
      <c r="E210" s="128">
        <f t="shared" si="17"/>
        <v>0</v>
      </c>
      <c r="F210" s="4">
        <f t="shared" si="18"/>
        <v>0</v>
      </c>
      <c r="G210" s="19">
        <f>IF(AND(C210&lt;&gt;"",SUM(G$30:G209)&lt;D$21),$D$21/$D$26,0)</f>
        <v>0</v>
      </c>
      <c r="H210" s="4">
        <f t="shared" si="19"/>
        <v>0</v>
      </c>
      <c r="I210" s="4">
        <f t="shared" si="20"/>
        <v>0</v>
      </c>
      <c r="J210" s="58" t="str">
        <f t="shared" si="21"/>
        <v>2036–2037</v>
      </c>
    </row>
    <row r="211" spans="1:10" ht="19.899999999999999" customHeight="1" x14ac:dyDescent="0.2">
      <c r="A211" s="126">
        <v>49888</v>
      </c>
      <c r="B211" s="9">
        <f t="shared" si="15"/>
        <v>0</v>
      </c>
      <c r="C211" s="127"/>
      <c r="D211" s="4">
        <f t="shared" si="16"/>
        <v>0</v>
      </c>
      <c r="E211" s="128">
        <f t="shared" si="17"/>
        <v>0</v>
      </c>
      <c r="F211" s="4">
        <f t="shared" si="18"/>
        <v>0</v>
      </c>
      <c r="G211" s="19">
        <f>IF(AND(C211&lt;&gt;"",SUM(G$30:G210)&lt;D$21),$D$21/$D$26,0)</f>
        <v>0</v>
      </c>
      <c r="H211" s="4">
        <f t="shared" si="19"/>
        <v>0</v>
      </c>
      <c r="I211" s="4">
        <f t="shared" si="20"/>
        <v>0</v>
      </c>
      <c r="J211" s="58" t="str">
        <f t="shared" si="21"/>
        <v>2036–2037</v>
      </c>
    </row>
    <row r="212" spans="1:10" ht="19.899999999999999" customHeight="1" x14ac:dyDescent="0.2">
      <c r="A212" s="126">
        <v>49919</v>
      </c>
      <c r="B212" s="9">
        <f t="shared" si="15"/>
        <v>0</v>
      </c>
      <c r="C212" s="127"/>
      <c r="D212" s="4">
        <f t="shared" si="16"/>
        <v>0</v>
      </c>
      <c r="E212" s="128">
        <f t="shared" si="17"/>
        <v>0</v>
      </c>
      <c r="F212" s="4">
        <f t="shared" si="18"/>
        <v>0</v>
      </c>
      <c r="G212" s="19">
        <f>IF(AND(C212&lt;&gt;"",SUM(G$30:G211)&lt;D$21),$D$21/$D$26,0)</f>
        <v>0</v>
      </c>
      <c r="H212" s="4">
        <f t="shared" si="19"/>
        <v>0</v>
      </c>
      <c r="I212" s="4">
        <f t="shared" si="20"/>
        <v>0</v>
      </c>
      <c r="J212" s="58" t="str">
        <f t="shared" si="21"/>
        <v>2036–2037</v>
      </c>
    </row>
    <row r="213" spans="1:10" ht="19.899999999999999" customHeight="1" x14ac:dyDescent="0.2">
      <c r="A213" s="126">
        <v>49949</v>
      </c>
      <c r="B213" s="9">
        <f t="shared" si="15"/>
        <v>0</v>
      </c>
      <c r="C213" s="127"/>
      <c r="D213" s="4">
        <f t="shared" si="16"/>
        <v>0</v>
      </c>
      <c r="E213" s="128">
        <f t="shared" si="17"/>
        <v>0</v>
      </c>
      <c r="F213" s="4">
        <f t="shared" si="18"/>
        <v>0</v>
      </c>
      <c r="G213" s="19">
        <f>IF(AND(C213&lt;&gt;"",SUM(G$30:G212)&lt;D$21),$D$21/$D$26,0)</f>
        <v>0</v>
      </c>
      <c r="H213" s="4">
        <f t="shared" si="19"/>
        <v>0</v>
      </c>
      <c r="I213" s="4">
        <f t="shared" si="20"/>
        <v>0</v>
      </c>
      <c r="J213" s="58" t="str">
        <f t="shared" si="21"/>
        <v>2036–2037</v>
      </c>
    </row>
    <row r="214" spans="1:10" ht="19.899999999999999" customHeight="1" x14ac:dyDescent="0.2">
      <c r="A214" s="126">
        <v>49980</v>
      </c>
      <c r="B214" s="9">
        <f t="shared" si="15"/>
        <v>0</v>
      </c>
      <c r="C214" s="127"/>
      <c r="D214" s="4">
        <f t="shared" si="16"/>
        <v>0</v>
      </c>
      <c r="E214" s="128">
        <f t="shared" si="17"/>
        <v>0</v>
      </c>
      <c r="F214" s="4">
        <f t="shared" si="18"/>
        <v>0</v>
      </c>
      <c r="G214" s="19">
        <f>IF(AND(C214&lt;&gt;"",SUM(G$30:G213)&lt;D$21),$D$21/$D$26,0)</f>
        <v>0</v>
      </c>
      <c r="H214" s="4">
        <f t="shared" si="19"/>
        <v>0</v>
      </c>
      <c r="I214" s="4">
        <f t="shared" si="20"/>
        <v>0</v>
      </c>
      <c r="J214" s="58" t="str">
        <f t="shared" si="21"/>
        <v>2036–2037</v>
      </c>
    </row>
    <row r="215" spans="1:10" ht="19.899999999999999" customHeight="1" x14ac:dyDescent="0.2">
      <c r="A215" s="126">
        <v>50010</v>
      </c>
      <c r="B215" s="9">
        <f t="shared" si="15"/>
        <v>0</v>
      </c>
      <c r="C215" s="127"/>
      <c r="D215" s="4">
        <f t="shared" si="16"/>
        <v>0</v>
      </c>
      <c r="E215" s="128">
        <f t="shared" si="17"/>
        <v>0</v>
      </c>
      <c r="F215" s="4">
        <f t="shared" si="18"/>
        <v>0</v>
      </c>
      <c r="G215" s="19">
        <f>IF(AND(C215&lt;&gt;"",SUM(G$30:G214)&lt;D$21),$D$21/$D$26,0)</f>
        <v>0</v>
      </c>
      <c r="H215" s="4">
        <f t="shared" si="19"/>
        <v>0</v>
      </c>
      <c r="I215" s="4">
        <f t="shared" si="20"/>
        <v>0</v>
      </c>
      <c r="J215" s="58" t="str">
        <f t="shared" si="21"/>
        <v>2036–2037</v>
      </c>
    </row>
    <row r="216" spans="1:10" ht="19.899999999999999" customHeight="1" x14ac:dyDescent="0.2">
      <c r="A216" s="126">
        <v>50041</v>
      </c>
      <c r="B216" s="9">
        <f t="shared" si="15"/>
        <v>0</v>
      </c>
      <c r="C216" s="127"/>
      <c r="D216" s="4">
        <f t="shared" si="16"/>
        <v>0</v>
      </c>
      <c r="E216" s="128">
        <f t="shared" si="17"/>
        <v>0</v>
      </c>
      <c r="F216" s="4">
        <f t="shared" si="18"/>
        <v>0</v>
      </c>
      <c r="G216" s="19">
        <f>IF(AND(C216&lt;&gt;"",SUM(G$30:G215)&lt;D$21),$D$21/$D$26,0)</f>
        <v>0</v>
      </c>
      <c r="H216" s="4">
        <f t="shared" si="19"/>
        <v>0</v>
      </c>
      <c r="I216" s="4">
        <f t="shared" si="20"/>
        <v>0</v>
      </c>
      <c r="J216" s="58" t="str">
        <f t="shared" si="21"/>
        <v>2036–2037</v>
      </c>
    </row>
    <row r="217" spans="1:10" ht="19.899999999999999" customHeight="1" x14ac:dyDescent="0.2">
      <c r="A217" s="126">
        <v>50072</v>
      </c>
      <c r="B217" s="9">
        <f t="shared" si="15"/>
        <v>0</v>
      </c>
      <c r="C217" s="127"/>
      <c r="D217" s="4">
        <f t="shared" si="16"/>
        <v>0</v>
      </c>
      <c r="E217" s="128">
        <f t="shared" si="17"/>
        <v>0</v>
      </c>
      <c r="F217" s="4">
        <f t="shared" si="18"/>
        <v>0</v>
      </c>
      <c r="G217" s="19">
        <f>IF(AND(C217&lt;&gt;"",SUM(G$30:G216)&lt;D$21),$D$21/$D$26,0)</f>
        <v>0</v>
      </c>
      <c r="H217" s="4">
        <f t="shared" si="19"/>
        <v>0</v>
      </c>
      <c r="I217" s="4">
        <f t="shared" si="20"/>
        <v>0</v>
      </c>
      <c r="J217" s="58" t="str">
        <f t="shared" si="21"/>
        <v>2036–2037</v>
      </c>
    </row>
    <row r="218" spans="1:10" ht="19.899999999999999" customHeight="1" x14ac:dyDescent="0.2">
      <c r="A218" s="126">
        <v>50100</v>
      </c>
      <c r="B218" s="9">
        <f t="shared" si="15"/>
        <v>0</v>
      </c>
      <c r="C218" s="127"/>
      <c r="D218" s="4">
        <f t="shared" si="16"/>
        <v>0</v>
      </c>
      <c r="E218" s="128">
        <f t="shared" si="17"/>
        <v>0</v>
      </c>
      <c r="F218" s="4">
        <f t="shared" si="18"/>
        <v>0</v>
      </c>
      <c r="G218" s="19">
        <f>IF(AND(C218&lt;&gt;"",SUM(G$30:G217)&lt;D$21),$D$21/$D$26,0)</f>
        <v>0</v>
      </c>
      <c r="H218" s="4">
        <f t="shared" si="19"/>
        <v>0</v>
      </c>
      <c r="I218" s="4">
        <f t="shared" si="20"/>
        <v>0</v>
      </c>
      <c r="J218" s="58" t="str">
        <f t="shared" si="21"/>
        <v>2036–2037</v>
      </c>
    </row>
    <row r="219" spans="1:10" ht="19.899999999999999" customHeight="1" x14ac:dyDescent="0.2">
      <c r="A219" s="126">
        <v>50131</v>
      </c>
      <c r="B219" s="9">
        <f t="shared" si="15"/>
        <v>0</v>
      </c>
      <c r="C219" s="127"/>
      <c r="D219" s="4">
        <f t="shared" si="16"/>
        <v>0</v>
      </c>
      <c r="E219" s="128">
        <f t="shared" si="17"/>
        <v>0</v>
      </c>
      <c r="F219" s="4">
        <f t="shared" si="18"/>
        <v>0</v>
      </c>
      <c r="G219" s="19">
        <f>IF(AND(C219&lt;&gt;"",SUM(G$30:G218)&lt;D$21),$D$21/$D$26,0)</f>
        <v>0</v>
      </c>
      <c r="H219" s="4">
        <f t="shared" si="19"/>
        <v>0</v>
      </c>
      <c r="I219" s="4">
        <f t="shared" si="20"/>
        <v>0</v>
      </c>
      <c r="J219" s="58" t="str">
        <f t="shared" si="21"/>
        <v>2036–2037</v>
      </c>
    </row>
    <row r="220" spans="1:10" ht="19.899999999999999" customHeight="1" x14ac:dyDescent="0.2">
      <c r="A220" s="126">
        <v>50161</v>
      </c>
      <c r="B220" s="9">
        <f t="shared" si="15"/>
        <v>0</v>
      </c>
      <c r="C220" s="127"/>
      <c r="D220" s="4">
        <f t="shared" si="16"/>
        <v>0</v>
      </c>
      <c r="E220" s="128">
        <f t="shared" si="17"/>
        <v>0</v>
      </c>
      <c r="F220" s="4">
        <f t="shared" si="18"/>
        <v>0</v>
      </c>
      <c r="G220" s="19">
        <f>IF(AND(C220&lt;&gt;"",SUM(G$30:G219)&lt;D$21),$D$21/$D$26,0)</f>
        <v>0</v>
      </c>
      <c r="H220" s="4">
        <f t="shared" si="19"/>
        <v>0</v>
      </c>
      <c r="I220" s="4">
        <f t="shared" si="20"/>
        <v>0</v>
      </c>
      <c r="J220" s="58" t="str">
        <f t="shared" si="21"/>
        <v>2036–2037</v>
      </c>
    </row>
    <row r="221" spans="1:10" ht="19.899999999999999" customHeight="1" x14ac:dyDescent="0.2">
      <c r="A221" s="126">
        <v>50192</v>
      </c>
      <c r="B221" s="9">
        <f t="shared" si="15"/>
        <v>0</v>
      </c>
      <c r="C221" s="127"/>
      <c r="D221" s="4">
        <f t="shared" si="16"/>
        <v>0</v>
      </c>
      <c r="E221" s="128">
        <f t="shared" si="17"/>
        <v>0</v>
      </c>
      <c r="F221" s="4">
        <f t="shared" si="18"/>
        <v>0</v>
      </c>
      <c r="G221" s="19">
        <f>IF(AND(C221&lt;&gt;"",SUM(G$30:G220)&lt;D$21),$D$21/$D$26,0)</f>
        <v>0</v>
      </c>
      <c r="H221" s="4">
        <f t="shared" si="19"/>
        <v>0</v>
      </c>
      <c r="I221" s="4">
        <f t="shared" si="20"/>
        <v>0</v>
      </c>
      <c r="J221" s="58" t="str">
        <f t="shared" si="21"/>
        <v>2036–2037</v>
      </c>
    </row>
    <row r="222" spans="1:10" ht="19.899999999999999" customHeight="1" x14ac:dyDescent="0.2">
      <c r="A222" s="126">
        <v>50222</v>
      </c>
      <c r="B222" s="9">
        <f t="shared" si="15"/>
        <v>0</v>
      </c>
      <c r="C222" s="127"/>
      <c r="D222" s="4">
        <f t="shared" si="16"/>
        <v>0</v>
      </c>
      <c r="E222" s="128">
        <f t="shared" si="17"/>
        <v>0</v>
      </c>
      <c r="F222" s="4">
        <f t="shared" si="18"/>
        <v>0</v>
      </c>
      <c r="G222" s="19">
        <f>IF(AND(C222&lt;&gt;"",SUM(G$30:G221)&lt;D$21),$D$21/$D$26,0)</f>
        <v>0</v>
      </c>
      <c r="H222" s="4">
        <f t="shared" si="19"/>
        <v>0</v>
      </c>
      <c r="I222" s="4">
        <f t="shared" si="20"/>
        <v>0</v>
      </c>
      <c r="J222" s="58" t="str">
        <f t="shared" si="21"/>
        <v>2037–2038</v>
      </c>
    </row>
    <row r="223" spans="1:10" ht="19.899999999999999" customHeight="1" x14ac:dyDescent="0.2">
      <c r="A223" s="126">
        <v>50253</v>
      </c>
      <c r="B223" s="9">
        <f t="shared" ref="B223:B286" si="22">IF(C223&gt;0,C223*-1,C223)</f>
        <v>0</v>
      </c>
      <c r="C223" s="127"/>
      <c r="D223" s="4">
        <f t="shared" ref="D223:D286" si="23">IF(C223="",0,IF($D$14="Beginning",IF(C222&lt;&gt;"",$F222*$D$7/12,0),IF(C222&lt;&gt;"",$F222*$D$7/12,$D$19*$D$7/12)))</f>
        <v>0</v>
      </c>
      <c r="E223" s="128">
        <f t="shared" si="17"/>
        <v>0</v>
      </c>
      <c r="F223" s="4">
        <f t="shared" si="18"/>
        <v>0</v>
      </c>
      <c r="G223" s="19">
        <f>IF(AND(C223&lt;&gt;"",SUM(G$30:G222)&lt;D$21),$D$21/$D$26,0)</f>
        <v>0</v>
      </c>
      <c r="H223" s="4">
        <f t="shared" si="19"/>
        <v>0</v>
      </c>
      <c r="I223" s="4">
        <f t="shared" si="20"/>
        <v>0</v>
      </c>
      <c r="J223" s="58" t="str">
        <f t="shared" si="21"/>
        <v>2037–2038</v>
      </c>
    </row>
    <row r="224" spans="1:10" ht="19.899999999999999" customHeight="1" x14ac:dyDescent="0.2">
      <c r="A224" s="126">
        <v>50284</v>
      </c>
      <c r="B224" s="9">
        <f t="shared" si="22"/>
        <v>0</v>
      </c>
      <c r="C224" s="127"/>
      <c r="D224" s="4">
        <f t="shared" si="23"/>
        <v>0</v>
      </c>
      <c r="E224" s="128">
        <f t="shared" ref="E224:E287" si="24">C224-D224</f>
        <v>0</v>
      </c>
      <c r="F224" s="4">
        <f t="shared" ref="F224:F287" si="25">IF(C224="",0,IF(C223="",$D$19-E224,IF(C224&lt;&gt;"",F223-E224)))</f>
        <v>0</v>
      </c>
      <c r="G224" s="19">
        <f>IF(AND(C224&lt;&gt;"",SUM(G$30:G223)&lt;D$21),$D$21/$D$26,0)</f>
        <v>0</v>
      </c>
      <c r="H224" s="4">
        <f t="shared" ref="H224:H287" si="26">IF(C224&lt;&gt;"",G224+H223,0)</f>
        <v>0</v>
      </c>
      <c r="I224" s="4">
        <f t="shared" ref="I224:I287" si="27">IF(C224&lt;&gt;"",$D$21-H224,0)</f>
        <v>0</v>
      </c>
      <c r="J224" s="58" t="str">
        <f t="shared" si="21"/>
        <v>2037–2038</v>
      </c>
    </row>
    <row r="225" spans="1:10" ht="19.899999999999999" customHeight="1" x14ac:dyDescent="0.2">
      <c r="A225" s="126">
        <v>50314</v>
      </c>
      <c r="B225" s="9">
        <f t="shared" si="22"/>
        <v>0</v>
      </c>
      <c r="C225" s="127"/>
      <c r="D225" s="4">
        <f t="shared" si="23"/>
        <v>0</v>
      </c>
      <c r="E225" s="128">
        <f t="shared" si="24"/>
        <v>0</v>
      </c>
      <c r="F225" s="4">
        <f t="shared" si="25"/>
        <v>0</v>
      </c>
      <c r="G225" s="19">
        <f>IF(AND(C225&lt;&gt;"",SUM(G$30:G224)&lt;D$21),$D$21/$D$26,0)</f>
        <v>0</v>
      </c>
      <c r="H225" s="4">
        <f t="shared" si="26"/>
        <v>0</v>
      </c>
      <c r="I225" s="4">
        <f t="shared" si="27"/>
        <v>0</v>
      </c>
      <c r="J225" s="58" t="str">
        <f t="shared" si="21"/>
        <v>2037–2038</v>
      </c>
    </row>
    <row r="226" spans="1:10" ht="19.899999999999999" customHeight="1" x14ac:dyDescent="0.2">
      <c r="A226" s="126">
        <v>50345</v>
      </c>
      <c r="B226" s="9">
        <f t="shared" si="22"/>
        <v>0</v>
      </c>
      <c r="C226" s="127"/>
      <c r="D226" s="4">
        <f t="shared" si="23"/>
        <v>0</v>
      </c>
      <c r="E226" s="128">
        <f t="shared" si="24"/>
        <v>0</v>
      </c>
      <c r="F226" s="4">
        <f t="shared" si="25"/>
        <v>0</v>
      </c>
      <c r="G226" s="19">
        <f>IF(AND(C226&lt;&gt;"",SUM(G$30:G225)&lt;D$21),$D$21/$D$26,0)</f>
        <v>0</v>
      </c>
      <c r="H226" s="4">
        <f t="shared" si="26"/>
        <v>0</v>
      </c>
      <c r="I226" s="4">
        <f t="shared" si="27"/>
        <v>0</v>
      </c>
      <c r="J226" s="58" t="str">
        <f t="shared" si="21"/>
        <v>2037–2038</v>
      </c>
    </row>
    <row r="227" spans="1:10" ht="19.899999999999999" customHeight="1" x14ac:dyDescent="0.2">
      <c r="A227" s="126">
        <v>50375</v>
      </c>
      <c r="B227" s="9">
        <f t="shared" si="22"/>
        <v>0</v>
      </c>
      <c r="C227" s="127"/>
      <c r="D227" s="4">
        <f t="shared" si="23"/>
        <v>0</v>
      </c>
      <c r="E227" s="128">
        <f t="shared" si="24"/>
        <v>0</v>
      </c>
      <c r="F227" s="4">
        <f t="shared" si="25"/>
        <v>0</v>
      </c>
      <c r="G227" s="19">
        <f>IF(AND(C227&lt;&gt;"",SUM(G$30:G226)&lt;D$21),$D$21/$D$26,0)</f>
        <v>0</v>
      </c>
      <c r="H227" s="4">
        <f t="shared" si="26"/>
        <v>0</v>
      </c>
      <c r="I227" s="4">
        <f t="shared" si="27"/>
        <v>0</v>
      </c>
      <c r="J227" s="58" t="str">
        <f t="shared" si="21"/>
        <v>2037–2038</v>
      </c>
    </row>
    <row r="228" spans="1:10" ht="19.899999999999999" customHeight="1" x14ac:dyDescent="0.2">
      <c r="A228" s="126">
        <v>50406</v>
      </c>
      <c r="B228" s="9">
        <f t="shared" si="22"/>
        <v>0</v>
      </c>
      <c r="C228" s="127"/>
      <c r="D228" s="4">
        <f t="shared" si="23"/>
        <v>0</v>
      </c>
      <c r="E228" s="128">
        <f t="shared" si="24"/>
        <v>0</v>
      </c>
      <c r="F228" s="4">
        <f t="shared" si="25"/>
        <v>0</v>
      </c>
      <c r="G228" s="19">
        <f>IF(AND(C228&lt;&gt;"",SUM(G$30:G227)&lt;D$21),$D$21/$D$26,0)</f>
        <v>0</v>
      </c>
      <c r="H228" s="4">
        <f t="shared" si="26"/>
        <v>0</v>
      </c>
      <c r="I228" s="4">
        <f t="shared" si="27"/>
        <v>0</v>
      </c>
      <c r="J228" s="58" t="str">
        <f t="shared" si="21"/>
        <v>2037–2038</v>
      </c>
    </row>
    <row r="229" spans="1:10" ht="19.899999999999999" customHeight="1" x14ac:dyDescent="0.2">
      <c r="A229" s="126">
        <v>50437</v>
      </c>
      <c r="B229" s="9">
        <f t="shared" si="22"/>
        <v>0</v>
      </c>
      <c r="C229" s="127"/>
      <c r="D229" s="4">
        <f t="shared" si="23"/>
        <v>0</v>
      </c>
      <c r="E229" s="128">
        <f t="shared" si="24"/>
        <v>0</v>
      </c>
      <c r="F229" s="4">
        <f t="shared" si="25"/>
        <v>0</v>
      </c>
      <c r="G229" s="19">
        <f>IF(AND(C229&lt;&gt;"",SUM(G$30:G228)&lt;D$21),$D$21/$D$26,0)</f>
        <v>0</v>
      </c>
      <c r="H229" s="4">
        <f t="shared" si="26"/>
        <v>0</v>
      </c>
      <c r="I229" s="4">
        <f t="shared" si="27"/>
        <v>0</v>
      </c>
      <c r="J229" s="58" t="str">
        <f t="shared" si="21"/>
        <v>2037–2038</v>
      </c>
    </row>
    <row r="230" spans="1:10" ht="19.899999999999999" customHeight="1" x14ac:dyDescent="0.2">
      <c r="A230" s="126">
        <v>50465</v>
      </c>
      <c r="B230" s="9">
        <f t="shared" si="22"/>
        <v>0</v>
      </c>
      <c r="C230" s="127"/>
      <c r="D230" s="4">
        <f t="shared" si="23"/>
        <v>0</v>
      </c>
      <c r="E230" s="128">
        <f t="shared" si="24"/>
        <v>0</v>
      </c>
      <c r="F230" s="4">
        <f t="shared" si="25"/>
        <v>0</v>
      </c>
      <c r="G230" s="19">
        <f>IF(AND(C230&lt;&gt;"",SUM(G$30:G229)&lt;D$21),$D$21/$D$26,0)</f>
        <v>0</v>
      </c>
      <c r="H230" s="4">
        <f t="shared" si="26"/>
        <v>0</v>
      </c>
      <c r="I230" s="4">
        <f t="shared" si="27"/>
        <v>0</v>
      </c>
      <c r="J230" s="58" t="str">
        <f t="shared" si="21"/>
        <v>2037–2038</v>
      </c>
    </row>
    <row r="231" spans="1:10" ht="19.899999999999999" customHeight="1" x14ac:dyDescent="0.2">
      <c r="A231" s="126">
        <v>50496</v>
      </c>
      <c r="B231" s="9">
        <f t="shared" si="22"/>
        <v>0</v>
      </c>
      <c r="C231" s="127"/>
      <c r="D231" s="4">
        <f t="shared" si="23"/>
        <v>0</v>
      </c>
      <c r="E231" s="128">
        <f t="shared" si="24"/>
        <v>0</v>
      </c>
      <c r="F231" s="4">
        <f t="shared" si="25"/>
        <v>0</v>
      </c>
      <c r="G231" s="19">
        <f>IF(AND(C231&lt;&gt;"",SUM(G$30:G230)&lt;D$21),$D$21/$D$26,0)</f>
        <v>0</v>
      </c>
      <c r="H231" s="4">
        <f t="shared" si="26"/>
        <v>0</v>
      </c>
      <c r="I231" s="4">
        <f t="shared" si="27"/>
        <v>0</v>
      </c>
      <c r="J231" s="58" t="str">
        <f t="shared" si="21"/>
        <v>2037–2038</v>
      </c>
    </row>
    <row r="232" spans="1:10" ht="19.899999999999999" customHeight="1" x14ac:dyDescent="0.2">
      <c r="A232" s="126">
        <v>50526</v>
      </c>
      <c r="B232" s="9">
        <f t="shared" si="22"/>
        <v>0</v>
      </c>
      <c r="C232" s="127"/>
      <c r="D232" s="4">
        <f t="shared" si="23"/>
        <v>0</v>
      </c>
      <c r="E232" s="128">
        <f t="shared" si="24"/>
        <v>0</v>
      </c>
      <c r="F232" s="4">
        <f t="shared" si="25"/>
        <v>0</v>
      </c>
      <c r="G232" s="19">
        <f>IF(AND(C232&lt;&gt;"",SUM(G$30:G231)&lt;D$21),$D$21/$D$26,0)</f>
        <v>0</v>
      </c>
      <c r="H232" s="4">
        <f t="shared" si="26"/>
        <v>0</v>
      </c>
      <c r="I232" s="4">
        <f t="shared" si="27"/>
        <v>0</v>
      </c>
      <c r="J232" s="58" t="str">
        <f t="shared" si="21"/>
        <v>2037–2038</v>
      </c>
    </row>
    <row r="233" spans="1:10" ht="19.899999999999999" customHeight="1" x14ac:dyDescent="0.2">
      <c r="A233" s="126">
        <v>50557</v>
      </c>
      <c r="B233" s="9">
        <f t="shared" si="22"/>
        <v>0</v>
      </c>
      <c r="C233" s="127"/>
      <c r="D233" s="4">
        <f t="shared" si="23"/>
        <v>0</v>
      </c>
      <c r="E233" s="128">
        <f t="shared" si="24"/>
        <v>0</v>
      </c>
      <c r="F233" s="4">
        <f t="shared" si="25"/>
        <v>0</v>
      </c>
      <c r="G233" s="19">
        <f>IF(AND(C233&lt;&gt;"",SUM(G$30:G232)&lt;D$21),$D$21/$D$26,0)</f>
        <v>0</v>
      </c>
      <c r="H233" s="4">
        <f t="shared" si="26"/>
        <v>0</v>
      </c>
      <c r="I233" s="4">
        <f t="shared" si="27"/>
        <v>0</v>
      </c>
      <c r="J233" s="58" t="str">
        <f t="shared" si="21"/>
        <v>2037–2038</v>
      </c>
    </row>
    <row r="234" spans="1:10" ht="19.899999999999999" customHeight="1" x14ac:dyDescent="0.2">
      <c r="A234" s="126">
        <v>50587</v>
      </c>
      <c r="B234" s="9">
        <f t="shared" si="22"/>
        <v>0</v>
      </c>
      <c r="C234" s="127"/>
      <c r="D234" s="4">
        <f t="shared" si="23"/>
        <v>0</v>
      </c>
      <c r="E234" s="128">
        <f t="shared" si="24"/>
        <v>0</v>
      </c>
      <c r="F234" s="4">
        <f t="shared" si="25"/>
        <v>0</v>
      </c>
      <c r="G234" s="19">
        <f>IF(AND(C234&lt;&gt;"",SUM(G$30:G233)&lt;D$21),$D$21/$D$26,0)</f>
        <v>0</v>
      </c>
      <c r="H234" s="4">
        <f t="shared" si="26"/>
        <v>0</v>
      </c>
      <c r="I234" s="4">
        <f t="shared" si="27"/>
        <v>0</v>
      </c>
      <c r="J234" s="58" t="str">
        <f t="shared" si="21"/>
        <v>2038–2039</v>
      </c>
    </row>
    <row r="235" spans="1:10" ht="19.899999999999999" customHeight="1" x14ac:dyDescent="0.2">
      <c r="A235" s="126">
        <v>50618</v>
      </c>
      <c r="B235" s="9">
        <f t="shared" si="22"/>
        <v>0</v>
      </c>
      <c r="C235" s="127"/>
      <c r="D235" s="4">
        <f t="shared" si="23"/>
        <v>0</v>
      </c>
      <c r="E235" s="128">
        <f t="shared" si="24"/>
        <v>0</v>
      </c>
      <c r="F235" s="4">
        <f t="shared" si="25"/>
        <v>0</v>
      </c>
      <c r="G235" s="19">
        <f>IF(AND(C235&lt;&gt;"",SUM(G$30:G234)&lt;D$21),$D$21/$D$26,0)</f>
        <v>0</v>
      </c>
      <c r="H235" s="4">
        <f t="shared" si="26"/>
        <v>0</v>
      </c>
      <c r="I235" s="4">
        <f t="shared" si="27"/>
        <v>0</v>
      </c>
      <c r="J235" s="58" t="str">
        <f t="shared" ref="J235:J298" si="28">IF(OR(MONTH(A235)=1,MONTH(A235)=2,MONTH(A235)=3,MONTH(A235)=4,MONTH(A235)=5,MONTH(A235)=6),YEAR(A235)-1&amp;"–"&amp;YEAR(A235),YEAR(A235)&amp;"–"&amp;YEAR(A235)+1)</f>
        <v>2038–2039</v>
      </c>
    </row>
    <row r="236" spans="1:10" ht="19.899999999999999" customHeight="1" x14ac:dyDescent="0.2">
      <c r="A236" s="126">
        <v>50649</v>
      </c>
      <c r="B236" s="9">
        <f t="shared" si="22"/>
        <v>0</v>
      </c>
      <c r="C236" s="127"/>
      <c r="D236" s="4">
        <f t="shared" si="23"/>
        <v>0</v>
      </c>
      <c r="E236" s="128">
        <f t="shared" si="24"/>
        <v>0</v>
      </c>
      <c r="F236" s="4">
        <f t="shared" si="25"/>
        <v>0</v>
      </c>
      <c r="G236" s="19">
        <f>IF(AND(C236&lt;&gt;"",SUM(G$30:G235)&lt;D$21),$D$21/$D$26,0)</f>
        <v>0</v>
      </c>
      <c r="H236" s="4">
        <f t="shared" si="26"/>
        <v>0</v>
      </c>
      <c r="I236" s="4">
        <f t="shared" si="27"/>
        <v>0</v>
      </c>
      <c r="J236" s="58" t="str">
        <f t="shared" si="28"/>
        <v>2038–2039</v>
      </c>
    </row>
    <row r="237" spans="1:10" ht="19.899999999999999" customHeight="1" x14ac:dyDescent="0.2">
      <c r="A237" s="126">
        <v>50679</v>
      </c>
      <c r="B237" s="9">
        <f t="shared" si="22"/>
        <v>0</v>
      </c>
      <c r="C237" s="127"/>
      <c r="D237" s="4">
        <f t="shared" si="23"/>
        <v>0</v>
      </c>
      <c r="E237" s="128">
        <f t="shared" si="24"/>
        <v>0</v>
      </c>
      <c r="F237" s="4">
        <f t="shared" si="25"/>
        <v>0</v>
      </c>
      <c r="G237" s="19">
        <f>IF(AND(C237&lt;&gt;"",SUM(G$30:G236)&lt;D$21),$D$21/$D$26,0)</f>
        <v>0</v>
      </c>
      <c r="H237" s="4">
        <f t="shared" si="26"/>
        <v>0</v>
      </c>
      <c r="I237" s="4">
        <f t="shared" si="27"/>
        <v>0</v>
      </c>
      <c r="J237" s="58" t="str">
        <f t="shared" si="28"/>
        <v>2038–2039</v>
      </c>
    </row>
    <row r="238" spans="1:10" ht="19.899999999999999" customHeight="1" x14ac:dyDescent="0.2">
      <c r="A238" s="126">
        <v>50710</v>
      </c>
      <c r="B238" s="9">
        <f t="shared" si="22"/>
        <v>0</v>
      </c>
      <c r="C238" s="127"/>
      <c r="D238" s="4">
        <f t="shared" si="23"/>
        <v>0</v>
      </c>
      <c r="E238" s="128">
        <f t="shared" si="24"/>
        <v>0</v>
      </c>
      <c r="F238" s="4">
        <f t="shared" si="25"/>
        <v>0</v>
      </c>
      <c r="G238" s="19">
        <f>IF(AND(C238&lt;&gt;"",SUM(G$30:G237)&lt;D$21),$D$21/$D$26,0)</f>
        <v>0</v>
      </c>
      <c r="H238" s="4">
        <f t="shared" si="26"/>
        <v>0</v>
      </c>
      <c r="I238" s="4">
        <f t="shared" si="27"/>
        <v>0</v>
      </c>
      <c r="J238" s="58" t="str">
        <f t="shared" si="28"/>
        <v>2038–2039</v>
      </c>
    </row>
    <row r="239" spans="1:10" ht="19.899999999999999" customHeight="1" x14ac:dyDescent="0.2">
      <c r="A239" s="126">
        <v>50740</v>
      </c>
      <c r="B239" s="9">
        <f t="shared" si="22"/>
        <v>0</v>
      </c>
      <c r="C239" s="127"/>
      <c r="D239" s="4">
        <f t="shared" si="23"/>
        <v>0</v>
      </c>
      <c r="E239" s="128">
        <f t="shared" si="24"/>
        <v>0</v>
      </c>
      <c r="F239" s="4">
        <f t="shared" si="25"/>
        <v>0</v>
      </c>
      <c r="G239" s="19">
        <f>IF(AND(C239&lt;&gt;"",SUM(G$30:G238)&lt;D$21),$D$21/$D$26,0)</f>
        <v>0</v>
      </c>
      <c r="H239" s="4">
        <f t="shared" si="26"/>
        <v>0</v>
      </c>
      <c r="I239" s="4">
        <f t="shared" si="27"/>
        <v>0</v>
      </c>
      <c r="J239" s="58" t="str">
        <f t="shared" si="28"/>
        <v>2038–2039</v>
      </c>
    </row>
    <row r="240" spans="1:10" ht="19.899999999999999" customHeight="1" x14ac:dyDescent="0.2">
      <c r="A240" s="126">
        <v>50771</v>
      </c>
      <c r="B240" s="9">
        <f t="shared" si="22"/>
        <v>0</v>
      </c>
      <c r="C240" s="127"/>
      <c r="D240" s="4">
        <f t="shared" si="23"/>
        <v>0</v>
      </c>
      <c r="E240" s="128">
        <f t="shared" si="24"/>
        <v>0</v>
      </c>
      <c r="F240" s="4">
        <f t="shared" si="25"/>
        <v>0</v>
      </c>
      <c r="G240" s="19">
        <f>IF(AND(C240&lt;&gt;"",SUM(G$30:G239)&lt;D$21),$D$21/$D$26,0)</f>
        <v>0</v>
      </c>
      <c r="H240" s="4">
        <f t="shared" si="26"/>
        <v>0</v>
      </c>
      <c r="I240" s="4">
        <f t="shared" si="27"/>
        <v>0</v>
      </c>
      <c r="J240" s="58" t="str">
        <f t="shared" si="28"/>
        <v>2038–2039</v>
      </c>
    </row>
    <row r="241" spans="1:10" ht="19.899999999999999" customHeight="1" x14ac:dyDescent="0.2">
      <c r="A241" s="126">
        <v>50802</v>
      </c>
      <c r="B241" s="9">
        <f t="shared" si="22"/>
        <v>0</v>
      </c>
      <c r="C241" s="127"/>
      <c r="D241" s="4">
        <f t="shared" si="23"/>
        <v>0</v>
      </c>
      <c r="E241" s="128">
        <f t="shared" si="24"/>
        <v>0</v>
      </c>
      <c r="F241" s="4">
        <f t="shared" si="25"/>
        <v>0</v>
      </c>
      <c r="G241" s="19">
        <f>IF(AND(C241&lt;&gt;"",SUM(G$30:G240)&lt;D$21),$D$21/$D$26,0)</f>
        <v>0</v>
      </c>
      <c r="H241" s="4">
        <f t="shared" si="26"/>
        <v>0</v>
      </c>
      <c r="I241" s="4">
        <f t="shared" si="27"/>
        <v>0</v>
      </c>
      <c r="J241" s="58" t="str">
        <f t="shared" si="28"/>
        <v>2038–2039</v>
      </c>
    </row>
    <row r="242" spans="1:10" ht="19.899999999999999" customHeight="1" x14ac:dyDescent="0.2">
      <c r="A242" s="126">
        <v>50830</v>
      </c>
      <c r="B242" s="9">
        <f t="shared" si="22"/>
        <v>0</v>
      </c>
      <c r="C242" s="127"/>
      <c r="D242" s="4">
        <f t="shared" si="23"/>
        <v>0</v>
      </c>
      <c r="E242" s="128">
        <f t="shared" si="24"/>
        <v>0</v>
      </c>
      <c r="F242" s="4">
        <f t="shared" si="25"/>
        <v>0</v>
      </c>
      <c r="G242" s="19">
        <f>IF(AND(C242&lt;&gt;"",SUM(G$30:G241)&lt;D$21),$D$21/$D$26,0)</f>
        <v>0</v>
      </c>
      <c r="H242" s="4">
        <f t="shared" si="26"/>
        <v>0</v>
      </c>
      <c r="I242" s="4">
        <f t="shared" si="27"/>
        <v>0</v>
      </c>
      <c r="J242" s="58" t="str">
        <f t="shared" si="28"/>
        <v>2038–2039</v>
      </c>
    </row>
    <row r="243" spans="1:10" ht="19.899999999999999" customHeight="1" x14ac:dyDescent="0.2">
      <c r="A243" s="126">
        <v>50861</v>
      </c>
      <c r="B243" s="9">
        <f t="shared" si="22"/>
        <v>0</v>
      </c>
      <c r="C243" s="127"/>
      <c r="D243" s="4">
        <f t="shared" si="23"/>
        <v>0</v>
      </c>
      <c r="E243" s="128">
        <f t="shared" si="24"/>
        <v>0</v>
      </c>
      <c r="F243" s="4">
        <f t="shared" si="25"/>
        <v>0</v>
      </c>
      <c r="G243" s="19">
        <f>IF(AND(C243&lt;&gt;"",SUM(G$30:G242)&lt;D$21),$D$21/$D$26,0)</f>
        <v>0</v>
      </c>
      <c r="H243" s="4">
        <f t="shared" si="26"/>
        <v>0</v>
      </c>
      <c r="I243" s="4">
        <f t="shared" si="27"/>
        <v>0</v>
      </c>
      <c r="J243" s="58" t="str">
        <f t="shared" si="28"/>
        <v>2038–2039</v>
      </c>
    </row>
    <row r="244" spans="1:10" ht="19.899999999999999" customHeight="1" x14ac:dyDescent="0.2">
      <c r="A244" s="126">
        <v>50891</v>
      </c>
      <c r="B244" s="9">
        <f t="shared" si="22"/>
        <v>0</v>
      </c>
      <c r="C244" s="127"/>
      <c r="D244" s="4">
        <f t="shared" si="23"/>
        <v>0</v>
      </c>
      <c r="E244" s="128">
        <f t="shared" si="24"/>
        <v>0</v>
      </c>
      <c r="F244" s="4">
        <f t="shared" si="25"/>
        <v>0</v>
      </c>
      <c r="G244" s="19">
        <f>IF(AND(C244&lt;&gt;"",SUM(G$30:G243)&lt;D$21),$D$21/$D$26,0)</f>
        <v>0</v>
      </c>
      <c r="H244" s="4">
        <f t="shared" si="26"/>
        <v>0</v>
      </c>
      <c r="I244" s="4">
        <f t="shared" si="27"/>
        <v>0</v>
      </c>
      <c r="J244" s="58" t="str">
        <f t="shared" si="28"/>
        <v>2038–2039</v>
      </c>
    </row>
    <row r="245" spans="1:10" ht="19.899999999999999" customHeight="1" x14ac:dyDescent="0.2">
      <c r="A245" s="126">
        <v>50922</v>
      </c>
      <c r="B245" s="9">
        <f t="shared" si="22"/>
        <v>0</v>
      </c>
      <c r="C245" s="127"/>
      <c r="D245" s="4">
        <f t="shared" si="23"/>
        <v>0</v>
      </c>
      <c r="E245" s="128">
        <f t="shared" si="24"/>
        <v>0</v>
      </c>
      <c r="F245" s="4">
        <f t="shared" si="25"/>
        <v>0</v>
      </c>
      <c r="G245" s="19">
        <f>IF(AND(C245&lt;&gt;"",SUM(G$30:G244)&lt;D$21),$D$21/$D$26,0)</f>
        <v>0</v>
      </c>
      <c r="H245" s="4">
        <f t="shared" si="26"/>
        <v>0</v>
      </c>
      <c r="I245" s="4">
        <f t="shared" si="27"/>
        <v>0</v>
      </c>
      <c r="J245" s="58" t="str">
        <f t="shared" si="28"/>
        <v>2038–2039</v>
      </c>
    </row>
    <row r="246" spans="1:10" ht="19.899999999999999" customHeight="1" x14ac:dyDescent="0.2">
      <c r="A246" s="126">
        <v>50952</v>
      </c>
      <c r="B246" s="9">
        <f t="shared" si="22"/>
        <v>0</v>
      </c>
      <c r="C246" s="127"/>
      <c r="D246" s="4">
        <f t="shared" si="23"/>
        <v>0</v>
      </c>
      <c r="E246" s="128">
        <f t="shared" si="24"/>
        <v>0</v>
      </c>
      <c r="F246" s="4">
        <f t="shared" si="25"/>
        <v>0</v>
      </c>
      <c r="G246" s="19">
        <f>IF(AND(C246&lt;&gt;"",SUM(G$30:G245)&lt;D$21),$D$21/$D$26,0)</f>
        <v>0</v>
      </c>
      <c r="H246" s="4">
        <f t="shared" si="26"/>
        <v>0</v>
      </c>
      <c r="I246" s="4">
        <f t="shared" si="27"/>
        <v>0</v>
      </c>
      <c r="J246" s="58" t="str">
        <f t="shared" si="28"/>
        <v>2039–2040</v>
      </c>
    </row>
    <row r="247" spans="1:10" ht="19.899999999999999" customHeight="1" x14ac:dyDescent="0.2">
      <c r="A247" s="126">
        <v>50983</v>
      </c>
      <c r="B247" s="9">
        <f t="shared" si="22"/>
        <v>0</v>
      </c>
      <c r="C247" s="127"/>
      <c r="D247" s="4">
        <f t="shared" si="23"/>
        <v>0</v>
      </c>
      <c r="E247" s="128">
        <f t="shared" si="24"/>
        <v>0</v>
      </c>
      <c r="F247" s="4">
        <f t="shared" si="25"/>
        <v>0</v>
      </c>
      <c r="G247" s="19">
        <f>IF(AND(C247&lt;&gt;"",SUM(G$30:G246)&lt;D$21),$D$21/$D$26,0)</f>
        <v>0</v>
      </c>
      <c r="H247" s="4">
        <f t="shared" si="26"/>
        <v>0</v>
      </c>
      <c r="I247" s="4">
        <f t="shared" si="27"/>
        <v>0</v>
      </c>
      <c r="J247" s="58" t="str">
        <f t="shared" si="28"/>
        <v>2039–2040</v>
      </c>
    </row>
    <row r="248" spans="1:10" ht="19.899999999999999" customHeight="1" x14ac:dyDescent="0.2">
      <c r="A248" s="126">
        <v>51014</v>
      </c>
      <c r="B248" s="9">
        <f t="shared" si="22"/>
        <v>0</v>
      </c>
      <c r="C248" s="127"/>
      <c r="D248" s="4">
        <f t="shared" si="23"/>
        <v>0</v>
      </c>
      <c r="E248" s="128">
        <f t="shared" si="24"/>
        <v>0</v>
      </c>
      <c r="F248" s="4">
        <f t="shared" si="25"/>
        <v>0</v>
      </c>
      <c r="G248" s="19">
        <f>IF(AND(C248&lt;&gt;"",SUM(G$30:G247)&lt;D$21),$D$21/$D$26,0)</f>
        <v>0</v>
      </c>
      <c r="H248" s="4">
        <f t="shared" si="26"/>
        <v>0</v>
      </c>
      <c r="I248" s="4">
        <f t="shared" si="27"/>
        <v>0</v>
      </c>
      <c r="J248" s="58" t="str">
        <f t="shared" si="28"/>
        <v>2039–2040</v>
      </c>
    </row>
    <row r="249" spans="1:10" ht="19.899999999999999" customHeight="1" x14ac:dyDescent="0.2">
      <c r="A249" s="126">
        <v>51044</v>
      </c>
      <c r="B249" s="9">
        <f t="shared" si="22"/>
        <v>0</v>
      </c>
      <c r="C249" s="127"/>
      <c r="D249" s="4">
        <f t="shared" si="23"/>
        <v>0</v>
      </c>
      <c r="E249" s="128">
        <f t="shared" si="24"/>
        <v>0</v>
      </c>
      <c r="F249" s="4">
        <f t="shared" si="25"/>
        <v>0</v>
      </c>
      <c r="G249" s="19">
        <f>IF(AND(C249&lt;&gt;"",SUM(G$30:G248)&lt;D$21),$D$21/$D$26,0)</f>
        <v>0</v>
      </c>
      <c r="H249" s="4">
        <f t="shared" si="26"/>
        <v>0</v>
      </c>
      <c r="I249" s="4">
        <f t="shared" si="27"/>
        <v>0</v>
      </c>
      <c r="J249" s="58" t="str">
        <f t="shared" si="28"/>
        <v>2039–2040</v>
      </c>
    </row>
    <row r="250" spans="1:10" ht="19.899999999999999" customHeight="1" x14ac:dyDescent="0.2">
      <c r="A250" s="126">
        <v>51075</v>
      </c>
      <c r="B250" s="9">
        <f t="shared" si="22"/>
        <v>0</v>
      </c>
      <c r="C250" s="127"/>
      <c r="D250" s="4">
        <f t="shared" si="23"/>
        <v>0</v>
      </c>
      <c r="E250" s="128">
        <f t="shared" si="24"/>
        <v>0</v>
      </c>
      <c r="F250" s="4">
        <f t="shared" si="25"/>
        <v>0</v>
      </c>
      <c r="G250" s="19">
        <f>IF(AND(C250&lt;&gt;"",SUM(G$30:G249)&lt;D$21),$D$21/$D$26,0)</f>
        <v>0</v>
      </c>
      <c r="H250" s="4">
        <f t="shared" si="26"/>
        <v>0</v>
      </c>
      <c r="I250" s="4">
        <f t="shared" si="27"/>
        <v>0</v>
      </c>
      <c r="J250" s="58" t="str">
        <f t="shared" si="28"/>
        <v>2039–2040</v>
      </c>
    </row>
    <row r="251" spans="1:10" ht="19.899999999999999" customHeight="1" x14ac:dyDescent="0.2">
      <c r="A251" s="126">
        <v>51105</v>
      </c>
      <c r="B251" s="9">
        <f t="shared" si="22"/>
        <v>0</v>
      </c>
      <c r="C251" s="127"/>
      <c r="D251" s="4">
        <f t="shared" si="23"/>
        <v>0</v>
      </c>
      <c r="E251" s="128">
        <f t="shared" si="24"/>
        <v>0</v>
      </c>
      <c r="F251" s="4">
        <f t="shared" si="25"/>
        <v>0</v>
      </c>
      <c r="G251" s="19">
        <f>IF(AND(C251&lt;&gt;"",SUM(G$30:G250)&lt;D$21),$D$21/$D$26,0)</f>
        <v>0</v>
      </c>
      <c r="H251" s="4">
        <f t="shared" si="26"/>
        <v>0</v>
      </c>
      <c r="I251" s="4">
        <f t="shared" si="27"/>
        <v>0</v>
      </c>
      <c r="J251" s="58" t="str">
        <f t="shared" si="28"/>
        <v>2039–2040</v>
      </c>
    </row>
    <row r="252" spans="1:10" ht="19.899999999999999" customHeight="1" x14ac:dyDescent="0.2">
      <c r="A252" s="126">
        <v>51136</v>
      </c>
      <c r="B252" s="9">
        <f t="shared" si="22"/>
        <v>0</v>
      </c>
      <c r="C252" s="127"/>
      <c r="D252" s="4">
        <f t="shared" si="23"/>
        <v>0</v>
      </c>
      <c r="E252" s="128">
        <f t="shared" si="24"/>
        <v>0</v>
      </c>
      <c r="F252" s="4">
        <f t="shared" si="25"/>
        <v>0</v>
      </c>
      <c r="G252" s="19">
        <f>IF(AND(C252&lt;&gt;"",SUM(G$30:G251)&lt;D$21),$D$21/$D$26,0)</f>
        <v>0</v>
      </c>
      <c r="H252" s="4">
        <f t="shared" si="26"/>
        <v>0</v>
      </c>
      <c r="I252" s="4">
        <f t="shared" si="27"/>
        <v>0</v>
      </c>
      <c r="J252" s="58" t="str">
        <f t="shared" si="28"/>
        <v>2039–2040</v>
      </c>
    </row>
    <row r="253" spans="1:10" ht="19.899999999999999" customHeight="1" x14ac:dyDescent="0.2">
      <c r="A253" s="126">
        <v>51167</v>
      </c>
      <c r="B253" s="9">
        <f t="shared" si="22"/>
        <v>0</v>
      </c>
      <c r="C253" s="127"/>
      <c r="D253" s="4">
        <f t="shared" si="23"/>
        <v>0</v>
      </c>
      <c r="E253" s="128">
        <f t="shared" si="24"/>
        <v>0</v>
      </c>
      <c r="F253" s="4">
        <f t="shared" si="25"/>
        <v>0</v>
      </c>
      <c r="G253" s="19">
        <f>IF(AND(C253&lt;&gt;"",SUM(G$30:G252)&lt;D$21),$D$21/$D$26,0)</f>
        <v>0</v>
      </c>
      <c r="H253" s="4">
        <f t="shared" si="26"/>
        <v>0</v>
      </c>
      <c r="I253" s="4">
        <f t="shared" si="27"/>
        <v>0</v>
      </c>
      <c r="J253" s="58" t="str">
        <f t="shared" si="28"/>
        <v>2039–2040</v>
      </c>
    </row>
    <row r="254" spans="1:10" ht="19.899999999999999" customHeight="1" x14ac:dyDescent="0.2">
      <c r="A254" s="126">
        <v>51196</v>
      </c>
      <c r="B254" s="9">
        <f t="shared" si="22"/>
        <v>0</v>
      </c>
      <c r="C254" s="127"/>
      <c r="D254" s="4">
        <f t="shared" si="23"/>
        <v>0</v>
      </c>
      <c r="E254" s="128">
        <f t="shared" si="24"/>
        <v>0</v>
      </c>
      <c r="F254" s="4">
        <f t="shared" si="25"/>
        <v>0</v>
      </c>
      <c r="G254" s="19">
        <f>IF(AND(C254&lt;&gt;"",SUM(G$30:G253)&lt;D$21),$D$21/$D$26,0)</f>
        <v>0</v>
      </c>
      <c r="H254" s="4">
        <f t="shared" si="26"/>
        <v>0</v>
      </c>
      <c r="I254" s="4">
        <f t="shared" si="27"/>
        <v>0</v>
      </c>
      <c r="J254" s="58" t="str">
        <f t="shared" si="28"/>
        <v>2039–2040</v>
      </c>
    </row>
    <row r="255" spans="1:10" ht="19.899999999999999" customHeight="1" x14ac:dyDescent="0.2">
      <c r="A255" s="126">
        <v>51227</v>
      </c>
      <c r="B255" s="9">
        <f t="shared" si="22"/>
        <v>0</v>
      </c>
      <c r="C255" s="127"/>
      <c r="D255" s="4">
        <f t="shared" si="23"/>
        <v>0</v>
      </c>
      <c r="E255" s="128">
        <f t="shared" si="24"/>
        <v>0</v>
      </c>
      <c r="F255" s="4">
        <f t="shared" si="25"/>
        <v>0</v>
      </c>
      <c r="G255" s="19">
        <f>IF(AND(C255&lt;&gt;"",SUM(G$30:G254)&lt;D$21),$D$21/$D$26,0)</f>
        <v>0</v>
      </c>
      <c r="H255" s="4">
        <f t="shared" si="26"/>
        <v>0</v>
      </c>
      <c r="I255" s="4">
        <f t="shared" si="27"/>
        <v>0</v>
      </c>
      <c r="J255" s="58" t="str">
        <f t="shared" si="28"/>
        <v>2039–2040</v>
      </c>
    </row>
    <row r="256" spans="1:10" ht="19.899999999999999" customHeight="1" x14ac:dyDescent="0.2">
      <c r="A256" s="126">
        <v>51257</v>
      </c>
      <c r="B256" s="9">
        <f t="shared" si="22"/>
        <v>0</v>
      </c>
      <c r="C256" s="127"/>
      <c r="D256" s="4">
        <f t="shared" si="23"/>
        <v>0</v>
      </c>
      <c r="E256" s="128">
        <f t="shared" si="24"/>
        <v>0</v>
      </c>
      <c r="F256" s="4">
        <f t="shared" si="25"/>
        <v>0</v>
      </c>
      <c r="G256" s="19">
        <f>IF(AND(C256&lt;&gt;"",SUM(G$30:G255)&lt;D$21),$D$21/$D$26,0)</f>
        <v>0</v>
      </c>
      <c r="H256" s="4">
        <f t="shared" si="26"/>
        <v>0</v>
      </c>
      <c r="I256" s="4">
        <f t="shared" si="27"/>
        <v>0</v>
      </c>
      <c r="J256" s="58" t="str">
        <f t="shared" si="28"/>
        <v>2039–2040</v>
      </c>
    </row>
    <row r="257" spans="1:10" ht="19.899999999999999" customHeight="1" x14ac:dyDescent="0.2">
      <c r="A257" s="126">
        <v>51288</v>
      </c>
      <c r="B257" s="9">
        <f t="shared" si="22"/>
        <v>0</v>
      </c>
      <c r="C257" s="127"/>
      <c r="D257" s="4">
        <f t="shared" si="23"/>
        <v>0</v>
      </c>
      <c r="E257" s="128">
        <f t="shared" si="24"/>
        <v>0</v>
      </c>
      <c r="F257" s="4">
        <f t="shared" si="25"/>
        <v>0</v>
      </c>
      <c r="G257" s="19">
        <f>IF(AND(C257&lt;&gt;"",SUM(G$30:G256)&lt;D$21),$D$21/$D$26,0)</f>
        <v>0</v>
      </c>
      <c r="H257" s="4">
        <f t="shared" si="26"/>
        <v>0</v>
      </c>
      <c r="I257" s="4">
        <f t="shared" si="27"/>
        <v>0</v>
      </c>
      <c r="J257" s="58" t="str">
        <f t="shared" si="28"/>
        <v>2039–2040</v>
      </c>
    </row>
    <row r="258" spans="1:10" ht="19.899999999999999" customHeight="1" x14ac:dyDescent="0.2">
      <c r="A258" s="126">
        <v>51318</v>
      </c>
      <c r="B258" s="9">
        <f t="shared" si="22"/>
        <v>0</v>
      </c>
      <c r="C258" s="127"/>
      <c r="D258" s="4">
        <f t="shared" si="23"/>
        <v>0</v>
      </c>
      <c r="E258" s="128">
        <f t="shared" si="24"/>
        <v>0</v>
      </c>
      <c r="F258" s="4">
        <f t="shared" si="25"/>
        <v>0</v>
      </c>
      <c r="G258" s="19">
        <f>IF(AND(C258&lt;&gt;"",SUM(G$30:G257)&lt;D$21),$D$21/$D$26,0)</f>
        <v>0</v>
      </c>
      <c r="H258" s="4">
        <f t="shared" si="26"/>
        <v>0</v>
      </c>
      <c r="I258" s="4">
        <f t="shared" si="27"/>
        <v>0</v>
      </c>
      <c r="J258" s="58" t="str">
        <f t="shared" si="28"/>
        <v>2040–2041</v>
      </c>
    </row>
    <row r="259" spans="1:10" ht="19.899999999999999" customHeight="1" x14ac:dyDescent="0.2">
      <c r="A259" s="126">
        <v>51349</v>
      </c>
      <c r="B259" s="9">
        <f t="shared" si="22"/>
        <v>0</v>
      </c>
      <c r="C259" s="127"/>
      <c r="D259" s="4">
        <f t="shared" si="23"/>
        <v>0</v>
      </c>
      <c r="E259" s="128">
        <f t="shared" si="24"/>
        <v>0</v>
      </c>
      <c r="F259" s="4">
        <f t="shared" si="25"/>
        <v>0</v>
      </c>
      <c r="G259" s="19">
        <f>IF(AND(C259&lt;&gt;"",SUM(G$30:G258)&lt;D$21),$D$21/$D$26,0)</f>
        <v>0</v>
      </c>
      <c r="H259" s="4">
        <f t="shared" si="26"/>
        <v>0</v>
      </c>
      <c r="I259" s="4">
        <f t="shared" si="27"/>
        <v>0</v>
      </c>
      <c r="J259" s="58" t="str">
        <f t="shared" si="28"/>
        <v>2040–2041</v>
      </c>
    </row>
    <row r="260" spans="1:10" ht="19.899999999999999" customHeight="1" x14ac:dyDescent="0.2">
      <c r="A260" s="126">
        <v>51380</v>
      </c>
      <c r="B260" s="9">
        <f t="shared" si="22"/>
        <v>0</v>
      </c>
      <c r="C260" s="127"/>
      <c r="D260" s="4">
        <f t="shared" si="23"/>
        <v>0</v>
      </c>
      <c r="E260" s="128">
        <f t="shared" si="24"/>
        <v>0</v>
      </c>
      <c r="F260" s="4">
        <f t="shared" si="25"/>
        <v>0</v>
      </c>
      <c r="G260" s="19">
        <f>IF(AND(C260&lt;&gt;"",SUM(G$30:G259)&lt;D$21),$D$21/$D$26,0)</f>
        <v>0</v>
      </c>
      <c r="H260" s="4">
        <f t="shared" si="26"/>
        <v>0</v>
      </c>
      <c r="I260" s="4">
        <f t="shared" si="27"/>
        <v>0</v>
      </c>
      <c r="J260" s="58" t="str">
        <f t="shared" si="28"/>
        <v>2040–2041</v>
      </c>
    </row>
    <row r="261" spans="1:10" ht="19.899999999999999" customHeight="1" x14ac:dyDescent="0.2">
      <c r="A261" s="126">
        <v>51410</v>
      </c>
      <c r="B261" s="9">
        <f t="shared" si="22"/>
        <v>0</v>
      </c>
      <c r="C261" s="127"/>
      <c r="D261" s="4">
        <f t="shared" si="23"/>
        <v>0</v>
      </c>
      <c r="E261" s="128">
        <f t="shared" si="24"/>
        <v>0</v>
      </c>
      <c r="F261" s="4">
        <f t="shared" si="25"/>
        <v>0</v>
      </c>
      <c r="G261" s="19">
        <f>IF(AND(C261&lt;&gt;"",SUM(G$30:G260)&lt;D$21),$D$21/$D$26,0)</f>
        <v>0</v>
      </c>
      <c r="H261" s="4">
        <f t="shared" si="26"/>
        <v>0</v>
      </c>
      <c r="I261" s="4">
        <f t="shared" si="27"/>
        <v>0</v>
      </c>
      <c r="J261" s="58" t="str">
        <f t="shared" si="28"/>
        <v>2040–2041</v>
      </c>
    </row>
    <row r="262" spans="1:10" ht="19.899999999999999" customHeight="1" x14ac:dyDescent="0.2">
      <c r="A262" s="126">
        <v>51441</v>
      </c>
      <c r="B262" s="9">
        <f t="shared" si="22"/>
        <v>0</v>
      </c>
      <c r="C262" s="127"/>
      <c r="D262" s="4">
        <f t="shared" si="23"/>
        <v>0</v>
      </c>
      <c r="E262" s="128">
        <f t="shared" si="24"/>
        <v>0</v>
      </c>
      <c r="F262" s="4">
        <f t="shared" si="25"/>
        <v>0</v>
      </c>
      <c r="G262" s="19">
        <f>IF(AND(C262&lt;&gt;"",SUM(G$30:G261)&lt;D$21),$D$21/$D$26,0)</f>
        <v>0</v>
      </c>
      <c r="H262" s="4">
        <f t="shared" si="26"/>
        <v>0</v>
      </c>
      <c r="I262" s="4">
        <f t="shared" si="27"/>
        <v>0</v>
      </c>
      <c r="J262" s="58" t="str">
        <f t="shared" si="28"/>
        <v>2040–2041</v>
      </c>
    </row>
    <row r="263" spans="1:10" ht="19.899999999999999" customHeight="1" x14ac:dyDescent="0.2">
      <c r="A263" s="126">
        <v>51471</v>
      </c>
      <c r="B263" s="9">
        <f t="shared" si="22"/>
        <v>0</v>
      </c>
      <c r="C263" s="127"/>
      <c r="D263" s="4">
        <f t="shared" si="23"/>
        <v>0</v>
      </c>
      <c r="E263" s="128">
        <f t="shared" si="24"/>
        <v>0</v>
      </c>
      <c r="F263" s="4">
        <f t="shared" si="25"/>
        <v>0</v>
      </c>
      <c r="G263" s="19">
        <f>IF(AND(C263&lt;&gt;"",SUM(G$30:G262)&lt;D$21),$D$21/$D$26,0)</f>
        <v>0</v>
      </c>
      <c r="H263" s="4">
        <f t="shared" si="26"/>
        <v>0</v>
      </c>
      <c r="I263" s="4">
        <f t="shared" si="27"/>
        <v>0</v>
      </c>
      <c r="J263" s="58" t="str">
        <f t="shared" si="28"/>
        <v>2040–2041</v>
      </c>
    </row>
    <row r="264" spans="1:10" ht="19.899999999999999" customHeight="1" x14ac:dyDescent="0.2">
      <c r="A264" s="126">
        <v>51502</v>
      </c>
      <c r="B264" s="9">
        <f t="shared" si="22"/>
        <v>0</v>
      </c>
      <c r="C264" s="127"/>
      <c r="D264" s="4">
        <f t="shared" si="23"/>
        <v>0</v>
      </c>
      <c r="E264" s="128">
        <f t="shared" si="24"/>
        <v>0</v>
      </c>
      <c r="F264" s="4">
        <f t="shared" si="25"/>
        <v>0</v>
      </c>
      <c r="G264" s="19">
        <f>IF(AND(C264&lt;&gt;"",SUM(G$30:G263)&lt;D$21),$D$21/$D$26,0)</f>
        <v>0</v>
      </c>
      <c r="H264" s="4">
        <f t="shared" si="26"/>
        <v>0</v>
      </c>
      <c r="I264" s="4">
        <f t="shared" si="27"/>
        <v>0</v>
      </c>
      <c r="J264" s="58" t="str">
        <f t="shared" si="28"/>
        <v>2040–2041</v>
      </c>
    </row>
    <row r="265" spans="1:10" ht="19.899999999999999" customHeight="1" x14ac:dyDescent="0.2">
      <c r="A265" s="126">
        <v>51533</v>
      </c>
      <c r="B265" s="9">
        <f t="shared" si="22"/>
        <v>0</v>
      </c>
      <c r="C265" s="127"/>
      <c r="D265" s="4">
        <f t="shared" si="23"/>
        <v>0</v>
      </c>
      <c r="E265" s="128">
        <f t="shared" si="24"/>
        <v>0</v>
      </c>
      <c r="F265" s="4">
        <f t="shared" si="25"/>
        <v>0</v>
      </c>
      <c r="G265" s="19">
        <f>IF(AND(C265&lt;&gt;"",SUM(G$30:G264)&lt;D$21),$D$21/$D$26,0)</f>
        <v>0</v>
      </c>
      <c r="H265" s="4">
        <f t="shared" si="26"/>
        <v>0</v>
      </c>
      <c r="I265" s="4">
        <f t="shared" si="27"/>
        <v>0</v>
      </c>
      <c r="J265" s="58" t="str">
        <f t="shared" si="28"/>
        <v>2040–2041</v>
      </c>
    </row>
    <row r="266" spans="1:10" ht="19.899999999999999" customHeight="1" x14ac:dyDescent="0.2">
      <c r="A266" s="126">
        <v>51561</v>
      </c>
      <c r="B266" s="9">
        <f t="shared" si="22"/>
        <v>0</v>
      </c>
      <c r="C266" s="127"/>
      <c r="D266" s="4">
        <f t="shared" si="23"/>
        <v>0</v>
      </c>
      <c r="E266" s="128">
        <f t="shared" si="24"/>
        <v>0</v>
      </c>
      <c r="F266" s="4">
        <f t="shared" si="25"/>
        <v>0</v>
      </c>
      <c r="G266" s="19">
        <f>IF(AND(C266&lt;&gt;"",SUM(G$30:G265)&lt;D$21),$D$21/$D$26,0)</f>
        <v>0</v>
      </c>
      <c r="H266" s="4">
        <f t="shared" si="26"/>
        <v>0</v>
      </c>
      <c r="I266" s="4">
        <f t="shared" si="27"/>
        <v>0</v>
      </c>
      <c r="J266" s="58" t="str">
        <f t="shared" si="28"/>
        <v>2040–2041</v>
      </c>
    </row>
    <row r="267" spans="1:10" ht="19.899999999999999" customHeight="1" x14ac:dyDescent="0.2">
      <c r="A267" s="126">
        <v>51592</v>
      </c>
      <c r="B267" s="9">
        <f t="shared" si="22"/>
        <v>0</v>
      </c>
      <c r="C267" s="127"/>
      <c r="D267" s="4">
        <f t="shared" si="23"/>
        <v>0</v>
      </c>
      <c r="E267" s="128">
        <f t="shared" si="24"/>
        <v>0</v>
      </c>
      <c r="F267" s="4">
        <f t="shared" si="25"/>
        <v>0</v>
      </c>
      <c r="G267" s="19">
        <f>IF(AND(C267&lt;&gt;"",SUM(G$30:G266)&lt;D$21),$D$21/$D$26,0)</f>
        <v>0</v>
      </c>
      <c r="H267" s="4">
        <f t="shared" si="26"/>
        <v>0</v>
      </c>
      <c r="I267" s="4">
        <f t="shared" si="27"/>
        <v>0</v>
      </c>
      <c r="J267" s="58" t="str">
        <f t="shared" si="28"/>
        <v>2040–2041</v>
      </c>
    </row>
    <row r="268" spans="1:10" ht="19.899999999999999" customHeight="1" x14ac:dyDescent="0.2">
      <c r="A268" s="126">
        <v>51622</v>
      </c>
      <c r="B268" s="9">
        <f t="shared" si="22"/>
        <v>0</v>
      </c>
      <c r="C268" s="127"/>
      <c r="D268" s="4">
        <f t="shared" si="23"/>
        <v>0</v>
      </c>
      <c r="E268" s="128">
        <f t="shared" si="24"/>
        <v>0</v>
      </c>
      <c r="F268" s="4">
        <f t="shared" si="25"/>
        <v>0</v>
      </c>
      <c r="G268" s="19">
        <f>IF(AND(C268&lt;&gt;"",SUM(G$30:G267)&lt;D$21),$D$21/$D$26,0)</f>
        <v>0</v>
      </c>
      <c r="H268" s="4">
        <f t="shared" si="26"/>
        <v>0</v>
      </c>
      <c r="I268" s="4">
        <f t="shared" si="27"/>
        <v>0</v>
      </c>
      <c r="J268" s="58" t="str">
        <f t="shared" si="28"/>
        <v>2040–2041</v>
      </c>
    </row>
    <row r="269" spans="1:10" ht="19.899999999999999" customHeight="1" x14ac:dyDescent="0.2">
      <c r="A269" s="126">
        <v>51653</v>
      </c>
      <c r="B269" s="9">
        <f t="shared" si="22"/>
        <v>0</v>
      </c>
      <c r="C269" s="127"/>
      <c r="D269" s="4">
        <f t="shared" si="23"/>
        <v>0</v>
      </c>
      <c r="E269" s="128">
        <f t="shared" si="24"/>
        <v>0</v>
      </c>
      <c r="F269" s="4">
        <f t="shared" si="25"/>
        <v>0</v>
      </c>
      <c r="G269" s="19">
        <f>IF(AND(C269&lt;&gt;"",SUM(G$30:G268)&lt;D$21),$D$21/$D$26,0)</f>
        <v>0</v>
      </c>
      <c r="H269" s="4">
        <f t="shared" si="26"/>
        <v>0</v>
      </c>
      <c r="I269" s="4">
        <f t="shared" si="27"/>
        <v>0</v>
      </c>
      <c r="J269" s="58" t="str">
        <f t="shared" si="28"/>
        <v>2040–2041</v>
      </c>
    </row>
    <row r="270" spans="1:10" ht="19.899999999999999" customHeight="1" x14ac:dyDescent="0.2">
      <c r="A270" s="126">
        <v>51683</v>
      </c>
      <c r="B270" s="9">
        <f t="shared" si="22"/>
        <v>0</v>
      </c>
      <c r="C270" s="127"/>
      <c r="D270" s="4">
        <f t="shared" si="23"/>
        <v>0</v>
      </c>
      <c r="E270" s="128">
        <f t="shared" si="24"/>
        <v>0</v>
      </c>
      <c r="F270" s="4">
        <f t="shared" si="25"/>
        <v>0</v>
      </c>
      <c r="G270" s="19">
        <f>IF(AND(C270&lt;&gt;"",SUM(G$30:G269)&lt;D$21),$D$21/$D$26,0)</f>
        <v>0</v>
      </c>
      <c r="H270" s="4">
        <f t="shared" si="26"/>
        <v>0</v>
      </c>
      <c r="I270" s="4">
        <f t="shared" si="27"/>
        <v>0</v>
      </c>
      <c r="J270" s="58" t="str">
        <f t="shared" si="28"/>
        <v>2041–2042</v>
      </c>
    </row>
    <row r="271" spans="1:10" ht="19.899999999999999" customHeight="1" x14ac:dyDescent="0.2">
      <c r="A271" s="126">
        <v>51714</v>
      </c>
      <c r="B271" s="9">
        <f t="shared" si="22"/>
        <v>0</v>
      </c>
      <c r="C271" s="127"/>
      <c r="D271" s="4">
        <f t="shared" si="23"/>
        <v>0</v>
      </c>
      <c r="E271" s="128">
        <f t="shared" si="24"/>
        <v>0</v>
      </c>
      <c r="F271" s="4">
        <f t="shared" si="25"/>
        <v>0</v>
      </c>
      <c r="G271" s="19">
        <f>IF(AND(C271&lt;&gt;"",SUM(G$30:G270)&lt;D$21),$D$21/$D$26,0)</f>
        <v>0</v>
      </c>
      <c r="H271" s="4">
        <f t="shared" si="26"/>
        <v>0</v>
      </c>
      <c r="I271" s="4">
        <f t="shared" si="27"/>
        <v>0</v>
      </c>
      <c r="J271" s="58" t="str">
        <f t="shared" si="28"/>
        <v>2041–2042</v>
      </c>
    </row>
    <row r="272" spans="1:10" ht="19.899999999999999" customHeight="1" x14ac:dyDescent="0.2">
      <c r="A272" s="126">
        <v>51745</v>
      </c>
      <c r="B272" s="9">
        <f t="shared" si="22"/>
        <v>0</v>
      </c>
      <c r="C272" s="127"/>
      <c r="D272" s="4">
        <f t="shared" si="23"/>
        <v>0</v>
      </c>
      <c r="E272" s="128">
        <f t="shared" si="24"/>
        <v>0</v>
      </c>
      <c r="F272" s="4">
        <f t="shared" si="25"/>
        <v>0</v>
      </c>
      <c r="G272" s="19">
        <f>IF(AND(C272&lt;&gt;"",SUM(G$30:G271)&lt;D$21),$D$21/$D$26,0)</f>
        <v>0</v>
      </c>
      <c r="H272" s="4">
        <f t="shared" si="26"/>
        <v>0</v>
      </c>
      <c r="I272" s="4">
        <f t="shared" si="27"/>
        <v>0</v>
      </c>
      <c r="J272" s="58" t="str">
        <f t="shared" si="28"/>
        <v>2041–2042</v>
      </c>
    </row>
    <row r="273" spans="1:10" ht="19.899999999999999" customHeight="1" x14ac:dyDescent="0.2">
      <c r="A273" s="126">
        <v>51775</v>
      </c>
      <c r="B273" s="9">
        <f t="shared" si="22"/>
        <v>0</v>
      </c>
      <c r="C273" s="127"/>
      <c r="D273" s="4">
        <f t="shared" si="23"/>
        <v>0</v>
      </c>
      <c r="E273" s="128">
        <f t="shared" si="24"/>
        <v>0</v>
      </c>
      <c r="F273" s="4">
        <f t="shared" si="25"/>
        <v>0</v>
      </c>
      <c r="G273" s="19">
        <f>IF(AND(C273&lt;&gt;"",SUM(G$30:G272)&lt;D$21),$D$21/$D$26,0)</f>
        <v>0</v>
      </c>
      <c r="H273" s="4">
        <f t="shared" si="26"/>
        <v>0</v>
      </c>
      <c r="I273" s="4">
        <f t="shared" si="27"/>
        <v>0</v>
      </c>
      <c r="J273" s="58" t="str">
        <f t="shared" si="28"/>
        <v>2041–2042</v>
      </c>
    </row>
    <row r="274" spans="1:10" ht="19.899999999999999" customHeight="1" x14ac:dyDescent="0.2">
      <c r="A274" s="126">
        <v>51806</v>
      </c>
      <c r="B274" s="9">
        <f t="shared" si="22"/>
        <v>0</v>
      </c>
      <c r="C274" s="127"/>
      <c r="D274" s="4">
        <f t="shared" si="23"/>
        <v>0</v>
      </c>
      <c r="E274" s="128">
        <f t="shared" si="24"/>
        <v>0</v>
      </c>
      <c r="F274" s="4">
        <f t="shared" si="25"/>
        <v>0</v>
      </c>
      <c r="G274" s="19">
        <f>IF(AND(C274&lt;&gt;"",SUM(G$30:G273)&lt;D$21),$D$21/$D$26,0)</f>
        <v>0</v>
      </c>
      <c r="H274" s="4">
        <f t="shared" si="26"/>
        <v>0</v>
      </c>
      <c r="I274" s="4">
        <f t="shared" si="27"/>
        <v>0</v>
      </c>
      <c r="J274" s="58" t="str">
        <f t="shared" si="28"/>
        <v>2041–2042</v>
      </c>
    </row>
    <row r="275" spans="1:10" ht="19.899999999999999" customHeight="1" x14ac:dyDescent="0.2">
      <c r="A275" s="126">
        <v>51836</v>
      </c>
      <c r="B275" s="9">
        <f t="shared" si="22"/>
        <v>0</v>
      </c>
      <c r="C275" s="127"/>
      <c r="D275" s="4">
        <f t="shared" si="23"/>
        <v>0</v>
      </c>
      <c r="E275" s="128">
        <f t="shared" si="24"/>
        <v>0</v>
      </c>
      <c r="F275" s="4">
        <f t="shared" si="25"/>
        <v>0</v>
      </c>
      <c r="G275" s="19">
        <f>IF(AND(C275&lt;&gt;"",SUM(G$30:G274)&lt;D$21),$D$21/$D$26,0)</f>
        <v>0</v>
      </c>
      <c r="H275" s="4">
        <f t="shared" si="26"/>
        <v>0</v>
      </c>
      <c r="I275" s="4">
        <f t="shared" si="27"/>
        <v>0</v>
      </c>
      <c r="J275" s="58" t="str">
        <f t="shared" si="28"/>
        <v>2041–2042</v>
      </c>
    </row>
    <row r="276" spans="1:10" ht="19.899999999999999" customHeight="1" x14ac:dyDescent="0.2">
      <c r="A276" s="126">
        <v>51867</v>
      </c>
      <c r="B276" s="9">
        <f t="shared" si="22"/>
        <v>0</v>
      </c>
      <c r="C276" s="127"/>
      <c r="D276" s="4">
        <f t="shared" si="23"/>
        <v>0</v>
      </c>
      <c r="E276" s="128">
        <f t="shared" si="24"/>
        <v>0</v>
      </c>
      <c r="F276" s="4">
        <f t="shared" si="25"/>
        <v>0</v>
      </c>
      <c r="G276" s="19">
        <f>IF(AND(C276&lt;&gt;"",SUM(G$30:G275)&lt;D$21),$D$21/$D$26,0)</f>
        <v>0</v>
      </c>
      <c r="H276" s="4">
        <f t="shared" si="26"/>
        <v>0</v>
      </c>
      <c r="I276" s="4">
        <f t="shared" si="27"/>
        <v>0</v>
      </c>
      <c r="J276" s="58" t="str">
        <f t="shared" si="28"/>
        <v>2041–2042</v>
      </c>
    </row>
    <row r="277" spans="1:10" ht="19.899999999999999" customHeight="1" x14ac:dyDescent="0.2">
      <c r="A277" s="126">
        <v>51898</v>
      </c>
      <c r="B277" s="9">
        <f t="shared" si="22"/>
        <v>0</v>
      </c>
      <c r="C277" s="127"/>
      <c r="D277" s="4">
        <f t="shared" si="23"/>
        <v>0</v>
      </c>
      <c r="E277" s="128">
        <f t="shared" si="24"/>
        <v>0</v>
      </c>
      <c r="F277" s="4">
        <f t="shared" si="25"/>
        <v>0</v>
      </c>
      <c r="G277" s="19">
        <f>IF(AND(C277&lt;&gt;"",SUM(G$30:G276)&lt;D$21),$D$21/$D$26,0)</f>
        <v>0</v>
      </c>
      <c r="H277" s="4">
        <f t="shared" si="26"/>
        <v>0</v>
      </c>
      <c r="I277" s="4">
        <f t="shared" si="27"/>
        <v>0</v>
      </c>
      <c r="J277" s="58" t="str">
        <f t="shared" si="28"/>
        <v>2041–2042</v>
      </c>
    </row>
    <row r="278" spans="1:10" ht="19.899999999999999" customHeight="1" x14ac:dyDescent="0.2">
      <c r="A278" s="126">
        <v>51926</v>
      </c>
      <c r="B278" s="9">
        <f t="shared" si="22"/>
        <v>0</v>
      </c>
      <c r="C278" s="127"/>
      <c r="D278" s="4">
        <f t="shared" si="23"/>
        <v>0</v>
      </c>
      <c r="E278" s="128">
        <f t="shared" si="24"/>
        <v>0</v>
      </c>
      <c r="F278" s="4">
        <f t="shared" si="25"/>
        <v>0</v>
      </c>
      <c r="G278" s="19">
        <f>IF(AND(C278&lt;&gt;"",SUM(G$30:G277)&lt;D$21),$D$21/$D$26,0)</f>
        <v>0</v>
      </c>
      <c r="H278" s="4">
        <f t="shared" si="26"/>
        <v>0</v>
      </c>
      <c r="I278" s="4">
        <f t="shared" si="27"/>
        <v>0</v>
      </c>
      <c r="J278" s="58" t="str">
        <f t="shared" si="28"/>
        <v>2041–2042</v>
      </c>
    </row>
    <row r="279" spans="1:10" ht="19.899999999999999" customHeight="1" x14ac:dyDescent="0.2">
      <c r="A279" s="126">
        <v>51957</v>
      </c>
      <c r="B279" s="9">
        <f t="shared" si="22"/>
        <v>0</v>
      </c>
      <c r="C279" s="127"/>
      <c r="D279" s="4">
        <f t="shared" si="23"/>
        <v>0</v>
      </c>
      <c r="E279" s="128">
        <f t="shared" si="24"/>
        <v>0</v>
      </c>
      <c r="F279" s="4">
        <f t="shared" si="25"/>
        <v>0</v>
      </c>
      <c r="G279" s="19">
        <f>IF(AND(C279&lt;&gt;"",SUM(G$30:G278)&lt;D$21),$D$21/$D$26,0)</f>
        <v>0</v>
      </c>
      <c r="H279" s="4">
        <f t="shared" si="26"/>
        <v>0</v>
      </c>
      <c r="I279" s="4">
        <f t="shared" si="27"/>
        <v>0</v>
      </c>
      <c r="J279" s="58" t="str">
        <f t="shared" si="28"/>
        <v>2041–2042</v>
      </c>
    </row>
    <row r="280" spans="1:10" ht="19.899999999999999" customHeight="1" x14ac:dyDescent="0.2">
      <c r="A280" s="126">
        <v>51987</v>
      </c>
      <c r="B280" s="9">
        <f t="shared" si="22"/>
        <v>0</v>
      </c>
      <c r="C280" s="127"/>
      <c r="D280" s="4">
        <f t="shared" si="23"/>
        <v>0</v>
      </c>
      <c r="E280" s="128">
        <f t="shared" si="24"/>
        <v>0</v>
      </c>
      <c r="F280" s="4">
        <f t="shared" si="25"/>
        <v>0</v>
      </c>
      <c r="G280" s="19">
        <f>IF(AND(C280&lt;&gt;"",SUM(G$30:G279)&lt;D$21),$D$21/$D$26,0)</f>
        <v>0</v>
      </c>
      <c r="H280" s="4">
        <f t="shared" si="26"/>
        <v>0</v>
      </c>
      <c r="I280" s="4">
        <f t="shared" si="27"/>
        <v>0</v>
      </c>
      <c r="J280" s="58" t="str">
        <f t="shared" si="28"/>
        <v>2041–2042</v>
      </c>
    </row>
    <row r="281" spans="1:10" ht="19.899999999999999" customHeight="1" x14ac:dyDescent="0.2">
      <c r="A281" s="126">
        <v>52018</v>
      </c>
      <c r="B281" s="9">
        <f t="shared" si="22"/>
        <v>0</v>
      </c>
      <c r="C281" s="127"/>
      <c r="D281" s="4">
        <f t="shared" si="23"/>
        <v>0</v>
      </c>
      <c r="E281" s="128">
        <f t="shared" si="24"/>
        <v>0</v>
      </c>
      <c r="F281" s="4">
        <f t="shared" si="25"/>
        <v>0</v>
      </c>
      <c r="G281" s="19">
        <f>IF(AND(C281&lt;&gt;"",SUM(G$30:G280)&lt;D$21),$D$21/$D$26,0)</f>
        <v>0</v>
      </c>
      <c r="H281" s="4">
        <f t="shared" si="26"/>
        <v>0</v>
      </c>
      <c r="I281" s="4">
        <f t="shared" si="27"/>
        <v>0</v>
      </c>
      <c r="J281" s="58" t="str">
        <f t="shared" si="28"/>
        <v>2041–2042</v>
      </c>
    </row>
    <row r="282" spans="1:10" ht="19.899999999999999" customHeight="1" x14ac:dyDescent="0.2">
      <c r="A282" s="126">
        <v>52048</v>
      </c>
      <c r="B282" s="9">
        <f t="shared" si="22"/>
        <v>0</v>
      </c>
      <c r="C282" s="127"/>
      <c r="D282" s="4">
        <f t="shared" si="23"/>
        <v>0</v>
      </c>
      <c r="E282" s="128">
        <f t="shared" si="24"/>
        <v>0</v>
      </c>
      <c r="F282" s="4">
        <f t="shared" si="25"/>
        <v>0</v>
      </c>
      <c r="G282" s="19">
        <f>IF(AND(C282&lt;&gt;"",SUM(G$30:G281)&lt;D$21),$D$21/$D$26,0)</f>
        <v>0</v>
      </c>
      <c r="H282" s="4">
        <f t="shared" si="26"/>
        <v>0</v>
      </c>
      <c r="I282" s="4">
        <f t="shared" si="27"/>
        <v>0</v>
      </c>
      <c r="J282" s="58" t="str">
        <f t="shared" si="28"/>
        <v>2042–2043</v>
      </c>
    </row>
    <row r="283" spans="1:10" ht="19.899999999999999" customHeight="1" x14ac:dyDescent="0.2">
      <c r="A283" s="126">
        <v>52079</v>
      </c>
      <c r="B283" s="9">
        <f t="shared" si="22"/>
        <v>0</v>
      </c>
      <c r="C283" s="127"/>
      <c r="D283" s="4">
        <f t="shared" si="23"/>
        <v>0</v>
      </c>
      <c r="E283" s="128">
        <f t="shared" si="24"/>
        <v>0</v>
      </c>
      <c r="F283" s="4">
        <f t="shared" si="25"/>
        <v>0</v>
      </c>
      <c r="G283" s="19">
        <f>IF(AND(C283&lt;&gt;"",SUM(G$30:G282)&lt;D$21),$D$21/$D$26,0)</f>
        <v>0</v>
      </c>
      <c r="H283" s="4">
        <f t="shared" si="26"/>
        <v>0</v>
      </c>
      <c r="I283" s="4">
        <f t="shared" si="27"/>
        <v>0</v>
      </c>
      <c r="J283" s="58" t="str">
        <f t="shared" si="28"/>
        <v>2042–2043</v>
      </c>
    </row>
    <row r="284" spans="1:10" ht="19.899999999999999" customHeight="1" x14ac:dyDescent="0.2">
      <c r="A284" s="126">
        <v>52110</v>
      </c>
      <c r="B284" s="9">
        <f t="shared" si="22"/>
        <v>0</v>
      </c>
      <c r="C284" s="127"/>
      <c r="D284" s="4">
        <f t="shared" si="23"/>
        <v>0</v>
      </c>
      <c r="E284" s="128">
        <f t="shared" si="24"/>
        <v>0</v>
      </c>
      <c r="F284" s="4">
        <f t="shared" si="25"/>
        <v>0</v>
      </c>
      <c r="G284" s="19">
        <f>IF(AND(C284&lt;&gt;"",SUM(G$30:G283)&lt;D$21),$D$21/$D$26,0)</f>
        <v>0</v>
      </c>
      <c r="H284" s="4">
        <f t="shared" si="26"/>
        <v>0</v>
      </c>
      <c r="I284" s="4">
        <f t="shared" si="27"/>
        <v>0</v>
      </c>
      <c r="J284" s="58" t="str">
        <f t="shared" si="28"/>
        <v>2042–2043</v>
      </c>
    </row>
    <row r="285" spans="1:10" ht="19.899999999999999" customHeight="1" x14ac:dyDescent="0.2">
      <c r="A285" s="126">
        <v>52140</v>
      </c>
      <c r="B285" s="9">
        <f t="shared" si="22"/>
        <v>0</v>
      </c>
      <c r="C285" s="127"/>
      <c r="D285" s="4">
        <f t="shared" si="23"/>
        <v>0</v>
      </c>
      <c r="E285" s="128">
        <f t="shared" si="24"/>
        <v>0</v>
      </c>
      <c r="F285" s="4">
        <f t="shared" si="25"/>
        <v>0</v>
      </c>
      <c r="G285" s="19">
        <f>IF(AND(C285&lt;&gt;"",SUM(G$30:G284)&lt;D$21),$D$21/$D$26,0)</f>
        <v>0</v>
      </c>
      <c r="H285" s="4">
        <f t="shared" si="26"/>
        <v>0</v>
      </c>
      <c r="I285" s="4">
        <f t="shared" si="27"/>
        <v>0</v>
      </c>
      <c r="J285" s="58" t="str">
        <f t="shared" si="28"/>
        <v>2042–2043</v>
      </c>
    </row>
    <row r="286" spans="1:10" ht="19.899999999999999" customHeight="1" x14ac:dyDescent="0.2">
      <c r="A286" s="126">
        <v>52171</v>
      </c>
      <c r="B286" s="9">
        <f t="shared" si="22"/>
        <v>0</v>
      </c>
      <c r="C286" s="127"/>
      <c r="D286" s="4">
        <f t="shared" si="23"/>
        <v>0</v>
      </c>
      <c r="E286" s="128">
        <f t="shared" si="24"/>
        <v>0</v>
      </c>
      <c r="F286" s="4">
        <f t="shared" si="25"/>
        <v>0</v>
      </c>
      <c r="G286" s="19">
        <f>IF(AND(C286&lt;&gt;"",SUM(G$30:G285)&lt;D$21),$D$21/$D$26,0)</f>
        <v>0</v>
      </c>
      <c r="H286" s="4">
        <f t="shared" si="26"/>
        <v>0</v>
      </c>
      <c r="I286" s="4">
        <f t="shared" si="27"/>
        <v>0</v>
      </c>
      <c r="J286" s="58" t="str">
        <f t="shared" si="28"/>
        <v>2042–2043</v>
      </c>
    </row>
    <row r="287" spans="1:10" ht="19.899999999999999" customHeight="1" x14ac:dyDescent="0.2">
      <c r="A287" s="126">
        <v>52201</v>
      </c>
      <c r="B287" s="9">
        <f t="shared" ref="B287:B350" si="29">IF(C287&gt;0,C287*-1,C287)</f>
        <v>0</v>
      </c>
      <c r="C287" s="127"/>
      <c r="D287" s="4">
        <f t="shared" ref="D287:D350" si="30">IF(C287="",0,IF($D$14="Beginning",IF(C286&lt;&gt;"",$F286*$D$7/12,0),IF(C286&lt;&gt;"",$F286*$D$7/12,$D$19*$D$7/12)))</f>
        <v>0</v>
      </c>
      <c r="E287" s="128">
        <f t="shared" si="24"/>
        <v>0</v>
      </c>
      <c r="F287" s="4">
        <f t="shared" si="25"/>
        <v>0</v>
      </c>
      <c r="G287" s="19">
        <f>IF(AND(C287&lt;&gt;"",SUM(G$30:G286)&lt;D$21),$D$21/$D$26,0)</f>
        <v>0</v>
      </c>
      <c r="H287" s="4">
        <f t="shared" si="26"/>
        <v>0</v>
      </c>
      <c r="I287" s="4">
        <f t="shared" si="27"/>
        <v>0</v>
      </c>
      <c r="J287" s="58" t="str">
        <f t="shared" si="28"/>
        <v>2042–2043</v>
      </c>
    </row>
    <row r="288" spans="1:10" ht="19.899999999999999" customHeight="1" x14ac:dyDescent="0.2">
      <c r="A288" s="126">
        <v>52232</v>
      </c>
      <c r="B288" s="9">
        <f t="shared" si="29"/>
        <v>0</v>
      </c>
      <c r="C288" s="127"/>
      <c r="D288" s="4">
        <f t="shared" si="30"/>
        <v>0</v>
      </c>
      <c r="E288" s="128">
        <f t="shared" ref="E288:E351" si="31">C288-D288</f>
        <v>0</v>
      </c>
      <c r="F288" s="4">
        <f t="shared" ref="F288:F351" si="32">IF(C288="",0,IF(C287="",$D$19-E288,IF(C288&lt;&gt;"",F287-E288)))</f>
        <v>0</v>
      </c>
      <c r="G288" s="19">
        <f>IF(AND(C288&lt;&gt;"",SUM(G$30:G287)&lt;D$21),$D$21/$D$26,0)</f>
        <v>0</v>
      </c>
      <c r="H288" s="4">
        <f t="shared" ref="H288:H351" si="33">IF(C288&lt;&gt;"",G288+H287,0)</f>
        <v>0</v>
      </c>
      <c r="I288" s="4">
        <f t="shared" ref="I288:I351" si="34">IF(C288&lt;&gt;"",$D$21-H288,0)</f>
        <v>0</v>
      </c>
      <c r="J288" s="58" t="str">
        <f t="shared" si="28"/>
        <v>2042–2043</v>
      </c>
    </row>
    <row r="289" spans="1:10" ht="19.899999999999999" customHeight="1" x14ac:dyDescent="0.2">
      <c r="A289" s="126">
        <v>52263</v>
      </c>
      <c r="B289" s="9">
        <f t="shared" si="29"/>
        <v>0</v>
      </c>
      <c r="C289" s="127"/>
      <c r="D289" s="4">
        <f t="shared" si="30"/>
        <v>0</v>
      </c>
      <c r="E289" s="128">
        <f t="shared" si="31"/>
        <v>0</v>
      </c>
      <c r="F289" s="4">
        <f t="shared" si="32"/>
        <v>0</v>
      </c>
      <c r="G289" s="19">
        <f>IF(AND(C289&lt;&gt;"",SUM(G$30:G288)&lt;D$21),$D$21/$D$26,0)</f>
        <v>0</v>
      </c>
      <c r="H289" s="4">
        <f t="shared" si="33"/>
        <v>0</v>
      </c>
      <c r="I289" s="4">
        <f t="shared" si="34"/>
        <v>0</v>
      </c>
      <c r="J289" s="58" t="str">
        <f t="shared" si="28"/>
        <v>2042–2043</v>
      </c>
    </row>
    <row r="290" spans="1:10" ht="19.899999999999999" customHeight="1" x14ac:dyDescent="0.2">
      <c r="A290" s="126">
        <v>52291</v>
      </c>
      <c r="B290" s="9">
        <f t="shared" si="29"/>
        <v>0</v>
      </c>
      <c r="C290" s="127"/>
      <c r="D290" s="4">
        <f t="shared" si="30"/>
        <v>0</v>
      </c>
      <c r="E290" s="128">
        <f t="shared" si="31"/>
        <v>0</v>
      </c>
      <c r="F290" s="4">
        <f t="shared" si="32"/>
        <v>0</v>
      </c>
      <c r="G290" s="19">
        <f>IF(AND(C290&lt;&gt;"",SUM(G$30:G289)&lt;D$21),$D$21/$D$26,0)</f>
        <v>0</v>
      </c>
      <c r="H290" s="4">
        <f t="shared" si="33"/>
        <v>0</v>
      </c>
      <c r="I290" s="4">
        <f t="shared" si="34"/>
        <v>0</v>
      </c>
      <c r="J290" s="58" t="str">
        <f t="shared" si="28"/>
        <v>2042–2043</v>
      </c>
    </row>
    <row r="291" spans="1:10" ht="19.899999999999999" customHeight="1" x14ac:dyDescent="0.2">
      <c r="A291" s="126">
        <v>52322</v>
      </c>
      <c r="B291" s="9">
        <f t="shared" si="29"/>
        <v>0</v>
      </c>
      <c r="C291" s="127"/>
      <c r="D291" s="4">
        <f t="shared" si="30"/>
        <v>0</v>
      </c>
      <c r="E291" s="128">
        <f t="shared" si="31"/>
        <v>0</v>
      </c>
      <c r="F291" s="4">
        <f t="shared" si="32"/>
        <v>0</v>
      </c>
      <c r="G291" s="19">
        <f>IF(AND(C291&lt;&gt;"",SUM(G$30:G290)&lt;D$21),$D$21/$D$26,0)</f>
        <v>0</v>
      </c>
      <c r="H291" s="4">
        <f t="shared" si="33"/>
        <v>0</v>
      </c>
      <c r="I291" s="4">
        <f t="shared" si="34"/>
        <v>0</v>
      </c>
      <c r="J291" s="58" t="str">
        <f t="shared" si="28"/>
        <v>2042–2043</v>
      </c>
    </row>
    <row r="292" spans="1:10" ht="19.899999999999999" customHeight="1" x14ac:dyDescent="0.2">
      <c r="A292" s="126">
        <v>52352</v>
      </c>
      <c r="B292" s="9">
        <f t="shared" si="29"/>
        <v>0</v>
      </c>
      <c r="C292" s="127"/>
      <c r="D292" s="4">
        <f t="shared" si="30"/>
        <v>0</v>
      </c>
      <c r="E292" s="128">
        <f t="shared" si="31"/>
        <v>0</v>
      </c>
      <c r="F292" s="4">
        <f t="shared" si="32"/>
        <v>0</v>
      </c>
      <c r="G292" s="19">
        <f>IF(AND(C292&lt;&gt;"",SUM(G$30:G291)&lt;D$21),$D$21/$D$26,0)</f>
        <v>0</v>
      </c>
      <c r="H292" s="4">
        <f t="shared" si="33"/>
        <v>0</v>
      </c>
      <c r="I292" s="4">
        <f t="shared" si="34"/>
        <v>0</v>
      </c>
      <c r="J292" s="58" t="str">
        <f t="shared" si="28"/>
        <v>2042–2043</v>
      </c>
    </row>
    <row r="293" spans="1:10" ht="19.899999999999999" customHeight="1" x14ac:dyDescent="0.2">
      <c r="A293" s="126">
        <v>52383</v>
      </c>
      <c r="B293" s="9">
        <f t="shared" si="29"/>
        <v>0</v>
      </c>
      <c r="C293" s="127"/>
      <c r="D293" s="4">
        <f t="shared" si="30"/>
        <v>0</v>
      </c>
      <c r="E293" s="128">
        <f t="shared" si="31"/>
        <v>0</v>
      </c>
      <c r="F293" s="4">
        <f t="shared" si="32"/>
        <v>0</v>
      </c>
      <c r="G293" s="19">
        <f>IF(AND(C293&lt;&gt;"",SUM(G$30:G292)&lt;D$21),$D$21/$D$26,0)</f>
        <v>0</v>
      </c>
      <c r="H293" s="4">
        <f t="shared" si="33"/>
        <v>0</v>
      </c>
      <c r="I293" s="4">
        <f t="shared" si="34"/>
        <v>0</v>
      </c>
      <c r="J293" s="58" t="str">
        <f t="shared" si="28"/>
        <v>2042–2043</v>
      </c>
    </row>
    <row r="294" spans="1:10" ht="19.899999999999999" customHeight="1" x14ac:dyDescent="0.2">
      <c r="A294" s="126">
        <v>52413</v>
      </c>
      <c r="B294" s="9">
        <f t="shared" si="29"/>
        <v>0</v>
      </c>
      <c r="C294" s="127"/>
      <c r="D294" s="4">
        <f t="shared" si="30"/>
        <v>0</v>
      </c>
      <c r="E294" s="128">
        <f t="shared" si="31"/>
        <v>0</v>
      </c>
      <c r="F294" s="4">
        <f t="shared" si="32"/>
        <v>0</v>
      </c>
      <c r="G294" s="19">
        <f>IF(AND(C294&lt;&gt;"",SUM(G$30:G293)&lt;D$21),$D$21/$D$26,0)</f>
        <v>0</v>
      </c>
      <c r="H294" s="4">
        <f t="shared" si="33"/>
        <v>0</v>
      </c>
      <c r="I294" s="4">
        <f t="shared" si="34"/>
        <v>0</v>
      </c>
      <c r="J294" s="58" t="str">
        <f t="shared" si="28"/>
        <v>2043–2044</v>
      </c>
    </row>
    <row r="295" spans="1:10" ht="19.899999999999999" customHeight="1" x14ac:dyDescent="0.2">
      <c r="A295" s="126">
        <v>52444</v>
      </c>
      <c r="B295" s="9">
        <f t="shared" si="29"/>
        <v>0</v>
      </c>
      <c r="C295" s="127"/>
      <c r="D295" s="4">
        <f t="shared" si="30"/>
        <v>0</v>
      </c>
      <c r="E295" s="128">
        <f t="shared" si="31"/>
        <v>0</v>
      </c>
      <c r="F295" s="4">
        <f t="shared" si="32"/>
        <v>0</v>
      </c>
      <c r="G295" s="19">
        <f>IF(AND(C295&lt;&gt;"",SUM(G$30:G294)&lt;D$21),$D$21/$D$26,0)</f>
        <v>0</v>
      </c>
      <c r="H295" s="4">
        <f t="shared" si="33"/>
        <v>0</v>
      </c>
      <c r="I295" s="4">
        <f t="shared" si="34"/>
        <v>0</v>
      </c>
      <c r="J295" s="58" t="str">
        <f t="shared" si="28"/>
        <v>2043–2044</v>
      </c>
    </row>
    <row r="296" spans="1:10" ht="19.899999999999999" customHeight="1" x14ac:dyDescent="0.2">
      <c r="A296" s="126">
        <v>52475</v>
      </c>
      <c r="B296" s="9">
        <f t="shared" si="29"/>
        <v>0</v>
      </c>
      <c r="C296" s="127"/>
      <c r="D296" s="4">
        <f t="shared" si="30"/>
        <v>0</v>
      </c>
      <c r="E296" s="128">
        <f t="shared" si="31"/>
        <v>0</v>
      </c>
      <c r="F296" s="4">
        <f t="shared" si="32"/>
        <v>0</v>
      </c>
      <c r="G296" s="19">
        <f>IF(AND(C296&lt;&gt;"",SUM(G$30:G295)&lt;D$21),$D$21/$D$26,0)</f>
        <v>0</v>
      </c>
      <c r="H296" s="4">
        <f t="shared" si="33"/>
        <v>0</v>
      </c>
      <c r="I296" s="4">
        <f t="shared" si="34"/>
        <v>0</v>
      </c>
      <c r="J296" s="58" t="str">
        <f t="shared" si="28"/>
        <v>2043–2044</v>
      </c>
    </row>
    <row r="297" spans="1:10" ht="19.899999999999999" customHeight="1" x14ac:dyDescent="0.2">
      <c r="A297" s="126">
        <v>52505</v>
      </c>
      <c r="B297" s="9">
        <f t="shared" si="29"/>
        <v>0</v>
      </c>
      <c r="C297" s="127"/>
      <c r="D297" s="4">
        <f t="shared" si="30"/>
        <v>0</v>
      </c>
      <c r="E297" s="128">
        <f t="shared" si="31"/>
        <v>0</v>
      </c>
      <c r="F297" s="4">
        <f t="shared" si="32"/>
        <v>0</v>
      </c>
      <c r="G297" s="19">
        <f>IF(AND(C297&lt;&gt;"",SUM(G$30:G296)&lt;D$21),$D$21/$D$26,0)</f>
        <v>0</v>
      </c>
      <c r="H297" s="4">
        <f t="shared" si="33"/>
        <v>0</v>
      </c>
      <c r="I297" s="4">
        <f t="shared" si="34"/>
        <v>0</v>
      </c>
      <c r="J297" s="58" t="str">
        <f t="shared" si="28"/>
        <v>2043–2044</v>
      </c>
    </row>
    <row r="298" spans="1:10" ht="19.899999999999999" customHeight="1" x14ac:dyDescent="0.2">
      <c r="A298" s="126">
        <v>52536</v>
      </c>
      <c r="B298" s="9">
        <f t="shared" si="29"/>
        <v>0</v>
      </c>
      <c r="C298" s="127"/>
      <c r="D298" s="4">
        <f t="shared" si="30"/>
        <v>0</v>
      </c>
      <c r="E298" s="128">
        <f t="shared" si="31"/>
        <v>0</v>
      </c>
      <c r="F298" s="4">
        <f t="shared" si="32"/>
        <v>0</v>
      </c>
      <c r="G298" s="19">
        <f>IF(AND(C298&lt;&gt;"",SUM(G$30:G297)&lt;D$21),$D$21/$D$26,0)</f>
        <v>0</v>
      </c>
      <c r="H298" s="4">
        <f t="shared" si="33"/>
        <v>0</v>
      </c>
      <c r="I298" s="4">
        <f t="shared" si="34"/>
        <v>0</v>
      </c>
      <c r="J298" s="58" t="str">
        <f t="shared" si="28"/>
        <v>2043–2044</v>
      </c>
    </row>
    <row r="299" spans="1:10" ht="19.899999999999999" customHeight="1" x14ac:dyDescent="0.2">
      <c r="A299" s="126">
        <v>52566</v>
      </c>
      <c r="B299" s="9">
        <f t="shared" si="29"/>
        <v>0</v>
      </c>
      <c r="C299" s="127"/>
      <c r="D299" s="4">
        <f t="shared" si="30"/>
        <v>0</v>
      </c>
      <c r="E299" s="128">
        <f t="shared" si="31"/>
        <v>0</v>
      </c>
      <c r="F299" s="4">
        <f t="shared" si="32"/>
        <v>0</v>
      </c>
      <c r="G299" s="19">
        <f>IF(AND(C299&lt;&gt;"",SUM(G$30:G298)&lt;D$21),$D$21/$D$26,0)</f>
        <v>0</v>
      </c>
      <c r="H299" s="4">
        <f t="shared" si="33"/>
        <v>0</v>
      </c>
      <c r="I299" s="4">
        <f t="shared" si="34"/>
        <v>0</v>
      </c>
      <c r="J299" s="58" t="str">
        <f t="shared" ref="J299:J362" si="35">IF(OR(MONTH(A299)=1,MONTH(A299)=2,MONTH(A299)=3,MONTH(A299)=4,MONTH(A299)=5,MONTH(A299)=6),YEAR(A299)-1&amp;"–"&amp;YEAR(A299),YEAR(A299)&amp;"–"&amp;YEAR(A299)+1)</f>
        <v>2043–2044</v>
      </c>
    </row>
    <row r="300" spans="1:10" ht="19.899999999999999" customHeight="1" x14ac:dyDescent="0.2">
      <c r="A300" s="126">
        <v>52597</v>
      </c>
      <c r="B300" s="9">
        <f t="shared" si="29"/>
        <v>0</v>
      </c>
      <c r="C300" s="127"/>
      <c r="D300" s="4">
        <f t="shared" si="30"/>
        <v>0</v>
      </c>
      <c r="E300" s="128">
        <f t="shared" si="31"/>
        <v>0</v>
      </c>
      <c r="F300" s="4">
        <f t="shared" si="32"/>
        <v>0</v>
      </c>
      <c r="G300" s="19">
        <f>IF(AND(C300&lt;&gt;"",SUM(G$30:G299)&lt;D$21),$D$21/$D$26,0)</f>
        <v>0</v>
      </c>
      <c r="H300" s="4">
        <f t="shared" si="33"/>
        <v>0</v>
      </c>
      <c r="I300" s="4">
        <f t="shared" si="34"/>
        <v>0</v>
      </c>
      <c r="J300" s="58" t="str">
        <f t="shared" si="35"/>
        <v>2043–2044</v>
      </c>
    </row>
    <row r="301" spans="1:10" ht="19.899999999999999" customHeight="1" x14ac:dyDescent="0.2">
      <c r="A301" s="126">
        <v>52628</v>
      </c>
      <c r="B301" s="9">
        <f t="shared" si="29"/>
        <v>0</v>
      </c>
      <c r="C301" s="127"/>
      <c r="D301" s="4">
        <f t="shared" si="30"/>
        <v>0</v>
      </c>
      <c r="E301" s="128">
        <f t="shared" si="31"/>
        <v>0</v>
      </c>
      <c r="F301" s="4">
        <f t="shared" si="32"/>
        <v>0</v>
      </c>
      <c r="G301" s="19">
        <f>IF(AND(C301&lt;&gt;"",SUM(G$30:G300)&lt;D$21),$D$21/$D$26,0)</f>
        <v>0</v>
      </c>
      <c r="H301" s="4">
        <f t="shared" si="33"/>
        <v>0</v>
      </c>
      <c r="I301" s="4">
        <f t="shared" si="34"/>
        <v>0</v>
      </c>
      <c r="J301" s="58" t="str">
        <f t="shared" si="35"/>
        <v>2043–2044</v>
      </c>
    </row>
    <row r="302" spans="1:10" ht="19.899999999999999" customHeight="1" x14ac:dyDescent="0.2">
      <c r="A302" s="126">
        <v>52657</v>
      </c>
      <c r="B302" s="9">
        <f t="shared" si="29"/>
        <v>0</v>
      </c>
      <c r="C302" s="127"/>
      <c r="D302" s="4">
        <f t="shared" si="30"/>
        <v>0</v>
      </c>
      <c r="E302" s="128">
        <f t="shared" si="31"/>
        <v>0</v>
      </c>
      <c r="F302" s="4">
        <f t="shared" si="32"/>
        <v>0</v>
      </c>
      <c r="G302" s="19">
        <f>IF(AND(C302&lt;&gt;"",SUM(G$30:G301)&lt;D$21),$D$21/$D$26,0)</f>
        <v>0</v>
      </c>
      <c r="H302" s="4">
        <f t="shared" si="33"/>
        <v>0</v>
      </c>
      <c r="I302" s="4">
        <f t="shared" si="34"/>
        <v>0</v>
      </c>
      <c r="J302" s="58" t="str">
        <f t="shared" si="35"/>
        <v>2043–2044</v>
      </c>
    </row>
    <row r="303" spans="1:10" ht="19.899999999999999" customHeight="1" x14ac:dyDescent="0.2">
      <c r="A303" s="126">
        <v>52688</v>
      </c>
      <c r="B303" s="9">
        <f t="shared" si="29"/>
        <v>0</v>
      </c>
      <c r="C303" s="127"/>
      <c r="D303" s="4">
        <f t="shared" si="30"/>
        <v>0</v>
      </c>
      <c r="E303" s="128">
        <f t="shared" si="31"/>
        <v>0</v>
      </c>
      <c r="F303" s="4">
        <f t="shared" si="32"/>
        <v>0</v>
      </c>
      <c r="G303" s="19">
        <f>IF(AND(C303&lt;&gt;"",SUM(G$30:G302)&lt;D$21),$D$21/$D$26,0)</f>
        <v>0</v>
      </c>
      <c r="H303" s="4">
        <f t="shared" si="33"/>
        <v>0</v>
      </c>
      <c r="I303" s="4">
        <f t="shared" si="34"/>
        <v>0</v>
      </c>
      <c r="J303" s="58" t="str">
        <f t="shared" si="35"/>
        <v>2043–2044</v>
      </c>
    </row>
    <row r="304" spans="1:10" ht="19.899999999999999" customHeight="1" x14ac:dyDescent="0.2">
      <c r="A304" s="126">
        <v>52718</v>
      </c>
      <c r="B304" s="9">
        <f t="shared" si="29"/>
        <v>0</v>
      </c>
      <c r="C304" s="127"/>
      <c r="D304" s="4">
        <f t="shared" si="30"/>
        <v>0</v>
      </c>
      <c r="E304" s="128">
        <f t="shared" si="31"/>
        <v>0</v>
      </c>
      <c r="F304" s="4">
        <f t="shared" si="32"/>
        <v>0</v>
      </c>
      <c r="G304" s="19">
        <f>IF(AND(C304&lt;&gt;"",SUM(G$30:G303)&lt;D$21),$D$21/$D$26,0)</f>
        <v>0</v>
      </c>
      <c r="H304" s="4">
        <f t="shared" si="33"/>
        <v>0</v>
      </c>
      <c r="I304" s="4">
        <f t="shared" si="34"/>
        <v>0</v>
      </c>
      <c r="J304" s="58" t="str">
        <f t="shared" si="35"/>
        <v>2043–2044</v>
      </c>
    </row>
    <row r="305" spans="1:10" ht="19.899999999999999" customHeight="1" x14ac:dyDescent="0.2">
      <c r="A305" s="126">
        <v>52749</v>
      </c>
      <c r="B305" s="9">
        <f t="shared" si="29"/>
        <v>0</v>
      </c>
      <c r="C305" s="127"/>
      <c r="D305" s="4">
        <f t="shared" si="30"/>
        <v>0</v>
      </c>
      <c r="E305" s="128">
        <f t="shared" si="31"/>
        <v>0</v>
      </c>
      <c r="F305" s="4">
        <f t="shared" si="32"/>
        <v>0</v>
      </c>
      <c r="G305" s="19">
        <f>IF(AND(C305&lt;&gt;"",SUM(G$30:G304)&lt;D$21),$D$21/$D$26,0)</f>
        <v>0</v>
      </c>
      <c r="H305" s="4">
        <f t="shared" si="33"/>
        <v>0</v>
      </c>
      <c r="I305" s="4">
        <f t="shared" si="34"/>
        <v>0</v>
      </c>
      <c r="J305" s="58" t="str">
        <f t="shared" si="35"/>
        <v>2043–2044</v>
      </c>
    </row>
    <row r="306" spans="1:10" ht="19.899999999999999" customHeight="1" x14ac:dyDescent="0.2">
      <c r="A306" s="126">
        <v>52779</v>
      </c>
      <c r="B306" s="9">
        <f t="shared" si="29"/>
        <v>0</v>
      </c>
      <c r="C306" s="127"/>
      <c r="D306" s="4">
        <f t="shared" si="30"/>
        <v>0</v>
      </c>
      <c r="E306" s="128">
        <f t="shared" si="31"/>
        <v>0</v>
      </c>
      <c r="F306" s="4">
        <f t="shared" si="32"/>
        <v>0</v>
      </c>
      <c r="G306" s="19">
        <f>IF(AND(C306&lt;&gt;"",SUM(G$30:G305)&lt;D$21),$D$21/$D$26,0)</f>
        <v>0</v>
      </c>
      <c r="H306" s="4">
        <f t="shared" si="33"/>
        <v>0</v>
      </c>
      <c r="I306" s="4">
        <f t="shared" si="34"/>
        <v>0</v>
      </c>
      <c r="J306" s="58" t="str">
        <f t="shared" si="35"/>
        <v>2044–2045</v>
      </c>
    </row>
    <row r="307" spans="1:10" ht="19.899999999999999" customHeight="1" x14ac:dyDescent="0.2">
      <c r="A307" s="126">
        <v>52810</v>
      </c>
      <c r="B307" s="9">
        <f t="shared" si="29"/>
        <v>0</v>
      </c>
      <c r="C307" s="127"/>
      <c r="D307" s="4">
        <f t="shared" si="30"/>
        <v>0</v>
      </c>
      <c r="E307" s="128">
        <f t="shared" si="31"/>
        <v>0</v>
      </c>
      <c r="F307" s="4">
        <f t="shared" si="32"/>
        <v>0</v>
      </c>
      <c r="G307" s="19">
        <f>IF(AND(C307&lt;&gt;"",SUM(G$30:G306)&lt;D$21),$D$21/$D$26,0)</f>
        <v>0</v>
      </c>
      <c r="H307" s="4">
        <f t="shared" si="33"/>
        <v>0</v>
      </c>
      <c r="I307" s="4">
        <f t="shared" si="34"/>
        <v>0</v>
      </c>
      <c r="J307" s="58" t="str">
        <f t="shared" si="35"/>
        <v>2044–2045</v>
      </c>
    </row>
    <row r="308" spans="1:10" ht="19.899999999999999" customHeight="1" x14ac:dyDescent="0.2">
      <c r="A308" s="126">
        <v>52841</v>
      </c>
      <c r="B308" s="9">
        <f t="shared" si="29"/>
        <v>0</v>
      </c>
      <c r="C308" s="127"/>
      <c r="D308" s="4">
        <f t="shared" si="30"/>
        <v>0</v>
      </c>
      <c r="E308" s="128">
        <f t="shared" si="31"/>
        <v>0</v>
      </c>
      <c r="F308" s="4">
        <f t="shared" si="32"/>
        <v>0</v>
      </c>
      <c r="G308" s="19">
        <f>IF(AND(C308&lt;&gt;"",SUM(G$30:G307)&lt;D$21),$D$21/$D$26,0)</f>
        <v>0</v>
      </c>
      <c r="H308" s="4">
        <f t="shared" si="33"/>
        <v>0</v>
      </c>
      <c r="I308" s="4">
        <f t="shared" si="34"/>
        <v>0</v>
      </c>
      <c r="J308" s="58" t="str">
        <f t="shared" si="35"/>
        <v>2044–2045</v>
      </c>
    </row>
    <row r="309" spans="1:10" ht="19.899999999999999" customHeight="1" x14ac:dyDescent="0.2">
      <c r="A309" s="126">
        <v>52871</v>
      </c>
      <c r="B309" s="9">
        <f t="shared" si="29"/>
        <v>0</v>
      </c>
      <c r="C309" s="127"/>
      <c r="D309" s="4">
        <f t="shared" si="30"/>
        <v>0</v>
      </c>
      <c r="E309" s="128">
        <f t="shared" si="31"/>
        <v>0</v>
      </c>
      <c r="F309" s="4">
        <f t="shared" si="32"/>
        <v>0</v>
      </c>
      <c r="G309" s="19">
        <f>IF(AND(C309&lt;&gt;"",SUM(G$30:G308)&lt;D$21),$D$21/$D$26,0)</f>
        <v>0</v>
      </c>
      <c r="H309" s="4">
        <f t="shared" si="33"/>
        <v>0</v>
      </c>
      <c r="I309" s="4">
        <f t="shared" si="34"/>
        <v>0</v>
      </c>
      <c r="J309" s="58" t="str">
        <f t="shared" si="35"/>
        <v>2044–2045</v>
      </c>
    </row>
    <row r="310" spans="1:10" ht="19.899999999999999" customHeight="1" x14ac:dyDescent="0.2">
      <c r="A310" s="126">
        <v>52902</v>
      </c>
      <c r="B310" s="9">
        <f t="shared" si="29"/>
        <v>0</v>
      </c>
      <c r="C310" s="127"/>
      <c r="D310" s="4">
        <f t="shared" si="30"/>
        <v>0</v>
      </c>
      <c r="E310" s="128">
        <f t="shared" si="31"/>
        <v>0</v>
      </c>
      <c r="F310" s="4">
        <f t="shared" si="32"/>
        <v>0</v>
      </c>
      <c r="G310" s="19">
        <f>IF(AND(C310&lt;&gt;"",SUM(G$30:G309)&lt;D$21),$D$21/$D$26,0)</f>
        <v>0</v>
      </c>
      <c r="H310" s="4">
        <f t="shared" si="33"/>
        <v>0</v>
      </c>
      <c r="I310" s="4">
        <f t="shared" si="34"/>
        <v>0</v>
      </c>
      <c r="J310" s="58" t="str">
        <f t="shared" si="35"/>
        <v>2044–2045</v>
      </c>
    </row>
    <row r="311" spans="1:10" ht="19.899999999999999" customHeight="1" x14ac:dyDescent="0.2">
      <c r="A311" s="126">
        <v>52932</v>
      </c>
      <c r="B311" s="9">
        <f t="shared" si="29"/>
        <v>0</v>
      </c>
      <c r="C311" s="127"/>
      <c r="D311" s="4">
        <f t="shared" si="30"/>
        <v>0</v>
      </c>
      <c r="E311" s="128">
        <f t="shared" si="31"/>
        <v>0</v>
      </c>
      <c r="F311" s="4">
        <f t="shared" si="32"/>
        <v>0</v>
      </c>
      <c r="G311" s="19">
        <f>IF(AND(C311&lt;&gt;"",SUM(G$30:G310)&lt;D$21),$D$21/$D$26,0)</f>
        <v>0</v>
      </c>
      <c r="H311" s="4">
        <f t="shared" si="33"/>
        <v>0</v>
      </c>
      <c r="I311" s="4">
        <f t="shared" si="34"/>
        <v>0</v>
      </c>
      <c r="J311" s="58" t="str">
        <f t="shared" si="35"/>
        <v>2044–2045</v>
      </c>
    </row>
    <row r="312" spans="1:10" ht="19.899999999999999" customHeight="1" x14ac:dyDescent="0.2">
      <c r="A312" s="126">
        <v>52963</v>
      </c>
      <c r="B312" s="9">
        <f t="shared" si="29"/>
        <v>0</v>
      </c>
      <c r="C312" s="127"/>
      <c r="D312" s="4">
        <f t="shared" si="30"/>
        <v>0</v>
      </c>
      <c r="E312" s="128">
        <f t="shared" si="31"/>
        <v>0</v>
      </c>
      <c r="F312" s="4">
        <f t="shared" si="32"/>
        <v>0</v>
      </c>
      <c r="G312" s="19">
        <f>IF(AND(C312&lt;&gt;"",SUM(G$30:G311)&lt;D$21),$D$21/$D$26,0)</f>
        <v>0</v>
      </c>
      <c r="H312" s="4">
        <f t="shared" si="33"/>
        <v>0</v>
      </c>
      <c r="I312" s="4">
        <f t="shared" si="34"/>
        <v>0</v>
      </c>
      <c r="J312" s="58" t="str">
        <f t="shared" si="35"/>
        <v>2044–2045</v>
      </c>
    </row>
    <row r="313" spans="1:10" ht="19.899999999999999" customHeight="1" x14ac:dyDescent="0.2">
      <c r="A313" s="126">
        <v>52994</v>
      </c>
      <c r="B313" s="9">
        <f t="shared" si="29"/>
        <v>0</v>
      </c>
      <c r="C313" s="127"/>
      <c r="D313" s="4">
        <f t="shared" si="30"/>
        <v>0</v>
      </c>
      <c r="E313" s="128">
        <f t="shared" si="31"/>
        <v>0</v>
      </c>
      <c r="F313" s="4">
        <f t="shared" si="32"/>
        <v>0</v>
      </c>
      <c r="G313" s="19">
        <f>IF(AND(C313&lt;&gt;"",SUM(G$30:G312)&lt;D$21),$D$21/$D$26,0)</f>
        <v>0</v>
      </c>
      <c r="H313" s="4">
        <f t="shared" si="33"/>
        <v>0</v>
      </c>
      <c r="I313" s="4">
        <f t="shared" si="34"/>
        <v>0</v>
      </c>
      <c r="J313" s="58" t="str">
        <f t="shared" si="35"/>
        <v>2044–2045</v>
      </c>
    </row>
    <row r="314" spans="1:10" ht="19.899999999999999" customHeight="1" x14ac:dyDescent="0.2">
      <c r="A314" s="126">
        <v>53022</v>
      </c>
      <c r="B314" s="9">
        <f t="shared" si="29"/>
        <v>0</v>
      </c>
      <c r="C314" s="127"/>
      <c r="D314" s="4">
        <f t="shared" si="30"/>
        <v>0</v>
      </c>
      <c r="E314" s="128">
        <f t="shared" si="31"/>
        <v>0</v>
      </c>
      <c r="F314" s="4">
        <f t="shared" si="32"/>
        <v>0</v>
      </c>
      <c r="G314" s="19">
        <f>IF(AND(C314&lt;&gt;"",SUM(G$30:G313)&lt;D$21),$D$21/$D$26,0)</f>
        <v>0</v>
      </c>
      <c r="H314" s="4">
        <f t="shared" si="33"/>
        <v>0</v>
      </c>
      <c r="I314" s="4">
        <f t="shared" si="34"/>
        <v>0</v>
      </c>
      <c r="J314" s="58" t="str">
        <f t="shared" si="35"/>
        <v>2044–2045</v>
      </c>
    </row>
    <row r="315" spans="1:10" ht="19.899999999999999" customHeight="1" x14ac:dyDescent="0.2">
      <c r="A315" s="126">
        <v>53053</v>
      </c>
      <c r="B315" s="9">
        <f t="shared" si="29"/>
        <v>0</v>
      </c>
      <c r="C315" s="127"/>
      <c r="D315" s="4">
        <f t="shared" si="30"/>
        <v>0</v>
      </c>
      <c r="E315" s="128">
        <f t="shared" si="31"/>
        <v>0</v>
      </c>
      <c r="F315" s="4">
        <f t="shared" si="32"/>
        <v>0</v>
      </c>
      <c r="G315" s="19">
        <f>IF(AND(C315&lt;&gt;"",SUM(G$30:G314)&lt;D$21),$D$21/$D$26,0)</f>
        <v>0</v>
      </c>
      <c r="H315" s="4">
        <f t="shared" si="33"/>
        <v>0</v>
      </c>
      <c r="I315" s="4">
        <f t="shared" si="34"/>
        <v>0</v>
      </c>
      <c r="J315" s="58" t="str">
        <f t="shared" si="35"/>
        <v>2044–2045</v>
      </c>
    </row>
    <row r="316" spans="1:10" ht="19.899999999999999" customHeight="1" x14ac:dyDescent="0.2">
      <c r="A316" s="126">
        <v>53083</v>
      </c>
      <c r="B316" s="9">
        <f t="shared" si="29"/>
        <v>0</v>
      </c>
      <c r="C316" s="127"/>
      <c r="D316" s="4">
        <f t="shared" si="30"/>
        <v>0</v>
      </c>
      <c r="E316" s="128">
        <f t="shared" si="31"/>
        <v>0</v>
      </c>
      <c r="F316" s="4">
        <f t="shared" si="32"/>
        <v>0</v>
      </c>
      <c r="G316" s="19">
        <f>IF(AND(C316&lt;&gt;"",SUM(G$30:G315)&lt;D$21),$D$21/$D$26,0)</f>
        <v>0</v>
      </c>
      <c r="H316" s="4">
        <f t="shared" si="33"/>
        <v>0</v>
      </c>
      <c r="I316" s="4">
        <f t="shared" si="34"/>
        <v>0</v>
      </c>
      <c r="J316" s="58" t="str">
        <f t="shared" si="35"/>
        <v>2044–2045</v>
      </c>
    </row>
    <row r="317" spans="1:10" ht="19.899999999999999" customHeight="1" x14ac:dyDescent="0.2">
      <c r="A317" s="126">
        <v>53114</v>
      </c>
      <c r="B317" s="9">
        <f t="shared" si="29"/>
        <v>0</v>
      </c>
      <c r="C317" s="127"/>
      <c r="D317" s="4">
        <f t="shared" si="30"/>
        <v>0</v>
      </c>
      <c r="E317" s="128">
        <f t="shared" si="31"/>
        <v>0</v>
      </c>
      <c r="F317" s="4">
        <f t="shared" si="32"/>
        <v>0</v>
      </c>
      <c r="G317" s="19">
        <f>IF(AND(C317&lt;&gt;"",SUM(G$30:G316)&lt;D$21),$D$21/$D$26,0)</f>
        <v>0</v>
      </c>
      <c r="H317" s="4">
        <f t="shared" si="33"/>
        <v>0</v>
      </c>
      <c r="I317" s="4">
        <f t="shared" si="34"/>
        <v>0</v>
      </c>
      <c r="J317" s="58" t="str">
        <f t="shared" si="35"/>
        <v>2044–2045</v>
      </c>
    </row>
    <row r="318" spans="1:10" ht="19.899999999999999" customHeight="1" x14ac:dyDescent="0.2">
      <c r="A318" s="126">
        <v>53144</v>
      </c>
      <c r="B318" s="9">
        <f t="shared" si="29"/>
        <v>0</v>
      </c>
      <c r="C318" s="127"/>
      <c r="D318" s="4">
        <f t="shared" si="30"/>
        <v>0</v>
      </c>
      <c r="E318" s="128">
        <f t="shared" si="31"/>
        <v>0</v>
      </c>
      <c r="F318" s="4">
        <f t="shared" si="32"/>
        <v>0</v>
      </c>
      <c r="G318" s="19">
        <f>IF(AND(C318&lt;&gt;"",SUM(G$30:G317)&lt;D$21),$D$21/$D$26,0)</f>
        <v>0</v>
      </c>
      <c r="H318" s="4">
        <f t="shared" si="33"/>
        <v>0</v>
      </c>
      <c r="I318" s="4">
        <f t="shared" si="34"/>
        <v>0</v>
      </c>
      <c r="J318" s="58" t="str">
        <f t="shared" si="35"/>
        <v>2045–2046</v>
      </c>
    </row>
    <row r="319" spans="1:10" ht="19.899999999999999" customHeight="1" x14ac:dyDescent="0.2">
      <c r="A319" s="126">
        <v>53175</v>
      </c>
      <c r="B319" s="9">
        <f t="shared" si="29"/>
        <v>0</v>
      </c>
      <c r="C319" s="127"/>
      <c r="D319" s="4">
        <f t="shared" si="30"/>
        <v>0</v>
      </c>
      <c r="E319" s="128">
        <f t="shared" si="31"/>
        <v>0</v>
      </c>
      <c r="F319" s="4">
        <f t="shared" si="32"/>
        <v>0</v>
      </c>
      <c r="G319" s="19">
        <f>IF(AND(C319&lt;&gt;"",SUM(G$30:G318)&lt;D$21),$D$21/$D$26,0)</f>
        <v>0</v>
      </c>
      <c r="H319" s="4">
        <f t="shared" si="33"/>
        <v>0</v>
      </c>
      <c r="I319" s="4">
        <f t="shared" si="34"/>
        <v>0</v>
      </c>
      <c r="J319" s="58" t="str">
        <f t="shared" si="35"/>
        <v>2045–2046</v>
      </c>
    </row>
    <row r="320" spans="1:10" ht="19.899999999999999" customHeight="1" x14ac:dyDescent="0.2">
      <c r="A320" s="126">
        <v>53206</v>
      </c>
      <c r="B320" s="9">
        <f t="shared" si="29"/>
        <v>0</v>
      </c>
      <c r="C320" s="127"/>
      <c r="D320" s="4">
        <f t="shared" si="30"/>
        <v>0</v>
      </c>
      <c r="E320" s="128">
        <f t="shared" si="31"/>
        <v>0</v>
      </c>
      <c r="F320" s="4">
        <f t="shared" si="32"/>
        <v>0</v>
      </c>
      <c r="G320" s="19">
        <f>IF(AND(C320&lt;&gt;"",SUM(G$30:G319)&lt;D$21),$D$21/$D$26,0)</f>
        <v>0</v>
      </c>
      <c r="H320" s="4">
        <f t="shared" si="33"/>
        <v>0</v>
      </c>
      <c r="I320" s="4">
        <f t="shared" si="34"/>
        <v>0</v>
      </c>
      <c r="J320" s="58" t="str">
        <f t="shared" si="35"/>
        <v>2045–2046</v>
      </c>
    </row>
    <row r="321" spans="1:10" ht="19.899999999999999" customHeight="1" x14ac:dyDescent="0.2">
      <c r="A321" s="126">
        <v>53236</v>
      </c>
      <c r="B321" s="9">
        <f t="shared" si="29"/>
        <v>0</v>
      </c>
      <c r="C321" s="127"/>
      <c r="D321" s="4">
        <f t="shared" si="30"/>
        <v>0</v>
      </c>
      <c r="E321" s="128">
        <f t="shared" si="31"/>
        <v>0</v>
      </c>
      <c r="F321" s="4">
        <f t="shared" si="32"/>
        <v>0</v>
      </c>
      <c r="G321" s="19">
        <f>IF(AND(C321&lt;&gt;"",SUM(G$30:G320)&lt;D$21),$D$21/$D$26,0)</f>
        <v>0</v>
      </c>
      <c r="H321" s="4">
        <f t="shared" si="33"/>
        <v>0</v>
      </c>
      <c r="I321" s="4">
        <f t="shared" si="34"/>
        <v>0</v>
      </c>
      <c r="J321" s="58" t="str">
        <f t="shared" si="35"/>
        <v>2045–2046</v>
      </c>
    </row>
    <row r="322" spans="1:10" ht="19.899999999999999" customHeight="1" x14ac:dyDescent="0.2">
      <c r="A322" s="126">
        <v>53267</v>
      </c>
      <c r="B322" s="9">
        <f t="shared" si="29"/>
        <v>0</v>
      </c>
      <c r="C322" s="127"/>
      <c r="D322" s="4">
        <f t="shared" si="30"/>
        <v>0</v>
      </c>
      <c r="E322" s="128">
        <f t="shared" si="31"/>
        <v>0</v>
      </c>
      <c r="F322" s="4">
        <f t="shared" si="32"/>
        <v>0</v>
      </c>
      <c r="G322" s="19">
        <f>IF(AND(C322&lt;&gt;"",SUM(G$30:G321)&lt;D$21),$D$21/$D$26,0)</f>
        <v>0</v>
      </c>
      <c r="H322" s="4">
        <f t="shared" si="33"/>
        <v>0</v>
      </c>
      <c r="I322" s="4">
        <f t="shared" si="34"/>
        <v>0</v>
      </c>
      <c r="J322" s="58" t="str">
        <f t="shared" si="35"/>
        <v>2045–2046</v>
      </c>
    </row>
    <row r="323" spans="1:10" ht="19.899999999999999" customHeight="1" x14ac:dyDescent="0.2">
      <c r="A323" s="126">
        <v>53297</v>
      </c>
      <c r="B323" s="9">
        <f t="shared" si="29"/>
        <v>0</v>
      </c>
      <c r="C323" s="127"/>
      <c r="D323" s="4">
        <f t="shared" si="30"/>
        <v>0</v>
      </c>
      <c r="E323" s="128">
        <f t="shared" si="31"/>
        <v>0</v>
      </c>
      <c r="F323" s="4">
        <f t="shared" si="32"/>
        <v>0</v>
      </c>
      <c r="G323" s="19">
        <f>IF(AND(C323&lt;&gt;"",SUM(G$30:G322)&lt;D$21),$D$21/$D$26,0)</f>
        <v>0</v>
      </c>
      <c r="H323" s="4">
        <f t="shared" si="33"/>
        <v>0</v>
      </c>
      <c r="I323" s="4">
        <f t="shared" si="34"/>
        <v>0</v>
      </c>
      <c r="J323" s="58" t="str">
        <f t="shared" si="35"/>
        <v>2045–2046</v>
      </c>
    </row>
    <row r="324" spans="1:10" ht="19.899999999999999" customHeight="1" x14ac:dyDescent="0.2">
      <c r="A324" s="126">
        <v>53328</v>
      </c>
      <c r="B324" s="9">
        <f t="shared" si="29"/>
        <v>0</v>
      </c>
      <c r="C324" s="127"/>
      <c r="D324" s="4">
        <f t="shared" si="30"/>
        <v>0</v>
      </c>
      <c r="E324" s="128">
        <f t="shared" si="31"/>
        <v>0</v>
      </c>
      <c r="F324" s="4">
        <f t="shared" si="32"/>
        <v>0</v>
      </c>
      <c r="G324" s="19">
        <f>IF(AND(C324&lt;&gt;"",SUM(G$30:G323)&lt;D$21),$D$21/$D$26,0)</f>
        <v>0</v>
      </c>
      <c r="H324" s="4">
        <f t="shared" si="33"/>
        <v>0</v>
      </c>
      <c r="I324" s="4">
        <f t="shared" si="34"/>
        <v>0</v>
      </c>
      <c r="J324" s="58" t="str">
        <f t="shared" si="35"/>
        <v>2045–2046</v>
      </c>
    </row>
    <row r="325" spans="1:10" ht="19.899999999999999" customHeight="1" x14ac:dyDescent="0.2">
      <c r="A325" s="126">
        <v>53359</v>
      </c>
      <c r="B325" s="9">
        <f t="shared" si="29"/>
        <v>0</v>
      </c>
      <c r="C325" s="127"/>
      <c r="D325" s="4">
        <f t="shared" si="30"/>
        <v>0</v>
      </c>
      <c r="E325" s="128">
        <f t="shared" si="31"/>
        <v>0</v>
      </c>
      <c r="F325" s="4">
        <f t="shared" si="32"/>
        <v>0</v>
      </c>
      <c r="G325" s="19">
        <f>IF(AND(C325&lt;&gt;"",SUM(G$30:G324)&lt;D$21),$D$21/$D$26,0)</f>
        <v>0</v>
      </c>
      <c r="H325" s="4">
        <f t="shared" si="33"/>
        <v>0</v>
      </c>
      <c r="I325" s="4">
        <f t="shared" si="34"/>
        <v>0</v>
      </c>
      <c r="J325" s="58" t="str">
        <f t="shared" si="35"/>
        <v>2045–2046</v>
      </c>
    </row>
    <row r="326" spans="1:10" ht="19.899999999999999" customHeight="1" x14ac:dyDescent="0.2">
      <c r="A326" s="126">
        <v>53387</v>
      </c>
      <c r="B326" s="9">
        <f t="shared" si="29"/>
        <v>0</v>
      </c>
      <c r="C326" s="127"/>
      <c r="D326" s="4">
        <f t="shared" si="30"/>
        <v>0</v>
      </c>
      <c r="E326" s="128">
        <f t="shared" si="31"/>
        <v>0</v>
      </c>
      <c r="F326" s="4">
        <f t="shared" si="32"/>
        <v>0</v>
      </c>
      <c r="G326" s="19">
        <f>IF(AND(C326&lt;&gt;"",SUM(G$30:G325)&lt;D$21),$D$21/$D$26,0)</f>
        <v>0</v>
      </c>
      <c r="H326" s="4">
        <f t="shared" si="33"/>
        <v>0</v>
      </c>
      <c r="I326" s="4">
        <f t="shared" si="34"/>
        <v>0</v>
      </c>
      <c r="J326" s="58" t="str">
        <f t="shared" si="35"/>
        <v>2045–2046</v>
      </c>
    </row>
    <row r="327" spans="1:10" ht="19.899999999999999" customHeight="1" x14ac:dyDescent="0.2">
      <c r="A327" s="126">
        <v>53418</v>
      </c>
      <c r="B327" s="9">
        <f t="shared" si="29"/>
        <v>0</v>
      </c>
      <c r="C327" s="127"/>
      <c r="D327" s="4">
        <f t="shared" si="30"/>
        <v>0</v>
      </c>
      <c r="E327" s="128">
        <f t="shared" si="31"/>
        <v>0</v>
      </c>
      <c r="F327" s="4">
        <f t="shared" si="32"/>
        <v>0</v>
      </c>
      <c r="G327" s="19">
        <f>IF(AND(C327&lt;&gt;"",SUM(G$30:G326)&lt;D$21),$D$21/$D$26,0)</f>
        <v>0</v>
      </c>
      <c r="H327" s="4">
        <f t="shared" si="33"/>
        <v>0</v>
      </c>
      <c r="I327" s="4">
        <f t="shared" si="34"/>
        <v>0</v>
      </c>
      <c r="J327" s="58" t="str">
        <f t="shared" si="35"/>
        <v>2045–2046</v>
      </c>
    </row>
    <row r="328" spans="1:10" ht="19.899999999999999" customHeight="1" x14ac:dyDescent="0.2">
      <c r="A328" s="126">
        <v>53448</v>
      </c>
      <c r="B328" s="9">
        <f t="shared" si="29"/>
        <v>0</v>
      </c>
      <c r="C328" s="127"/>
      <c r="D328" s="4">
        <f t="shared" si="30"/>
        <v>0</v>
      </c>
      <c r="E328" s="128">
        <f t="shared" si="31"/>
        <v>0</v>
      </c>
      <c r="F328" s="4">
        <f t="shared" si="32"/>
        <v>0</v>
      </c>
      <c r="G328" s="19">
        <f>IF(AND(C328&lt;&gt;"",SUM(G$30:G327)&lt;D$21),$D$21/$D$26,0)</f>
        <v>0</v>
      </c>
      <c r="H328" s="4">
        <f t="shared" si="33"/>
        <v>0</v>
      </c>
      <c r="I328" s="4">
        <f t="shared" si="34"/>
        <v>0</v>
      </c>
      <c r="J328" s="58" t="str">
        <f t="shared" si="35"/>
        <v>2045–2046</v>
      </c>
    </row>
    <row r="329" spans="1:10" ht="19.899999999999999" customHeight="1" x14ac:dyDescent="0.2">
      <c r="A329" s="126">
        <v>53479</v>
      </c>
      <c r="B329" s="9">
        <f t="shared" si="29"/>
        <v>0</v>
      </c>
      <c r="C329" s="127"/>
      <c r="D329" s="4">
        <f t="shared" si="30"/>
        <v>0</v>
      </c>
      <c r="E329" s="128">
        <f t="shared" si="31"/>
        <v>0</v>
      </c>
      <c r="F329" s="4">
        <f t="shared" si="32"/>
        <v>0</v>
      </c>
      <c r="G329" s="19">
        <f>IF(AND(C329&lt;&gt;"",SUM(G$30:G328)&lt;D$21),$D$21/$D$26,0)</f>
        <v>0</v>
      </c>
      <c r="H329" s="4">
        <f t="shared" si="33"/>
        <v>0</v>
      </c>
      <c r="I329" s="4">
        <f t="shared" si="34"/>
        <v>0</v>
      </c>
      <c r="J329" s="58" t="str">
        <f t="shared" si="35"/>
        <v>2045–2046</v>
      </c>
    </row>
    <row r="330" spans="1:10" ht="19.899999999999999" customHeight="1" x14ac:dyDescent="0.2">
      <c r="A330" s="126">
        <v>53509</v>
      </c>
      <c r="B330" s="9">
        <f t="shared" si="29"/>
        <v>0</v>
      </c>
      <c r="C330" s="127"/>
      <c r="D330" s="4">
        <f t="shared" si="30"/>
        <v>0</v>
      </c>
      <c r="E330" s="128">
        <f t="shared" si="31"/>
        <v>0</v>
      </c>
      <c r="F330" s="4">
        <f t="shared" si="32"/>
        <v>0</v>
      </c>
      <c r="G330" s="19">
        <f>IF(AND(C330&lt;&gt;"",SUM(G$30:G329)&lt;D$21),$D$21/$D$26,0)</f>
        <v>0</v>
      </c>
      <c r="H330" s="4">
        <f t="shared" si="33"/>
        <v>0</v>
      </c>
      <c r="I330" s="4">
        <f t="shared" si="34"/>
        <v>0</v>
      </c>
      <c r="J330" s="58" t="str">
        <f t="shared" si="35"/>
        <v>2046–2047</v>
      </c>
    </row>
    <row r="331" spans="1:10" ht="19.899999999999999" customHeight="1" x14ac:dyDescent="0.2">
      <c r="A331" s="126">
        <v>53540</v>
      </c>
      <c r="B331" s="9">
        <f t="shared" si="29"/>
        <v>0</v>
      </c>
      <c r="C331" s="127"/>
      <c r="D331" s="4">
        <f t="shared" si="30"/>
        <v>0</v>
      </c>
      <c r="E331" s="128">
        <f t="shared" si="31"/>
        <v>0</v>
      </c>
      <c r="F331" s="4">
        <f t="shared" si="32"/>
        <v>0</v>
      </c>
      <c r="G331" s="19">
        <f>IF(AND(C331&lt;&gt;"",SUM(G$30:G330)&lt;D$21),$D$21/$D$26,0)</f>
        <v>0</v>
      </c>
      <c r="H331" s="4">
        <f t="shared" si="33"/>
        <v>0</v>
      </c>
      <c r="I331" s="4">
        <f t="shared" si="34"/>
        <v>0</v>
      </c>
      <c r="J331" s="58" t="str">
        <f t="shared" si="35"/>
        <v>2046–2047</v>
      </c>
    </row>
    <row r="332" spans="1:10" ht="19.899999999999999" customHeight="1" x14ac:dyDescent="0.2">
      <c r="A332" s="126">
        <v>53571</v>
      </c>
      <c r="B332" s="9">
        <f t="shared" si="29"/>
        <v>0</v>
      </c>
      <c r="C332" s="127"/>
      <c r="D332" s="4">
        <f t="shared" si="30"/>
        <v>0</v>
      </c>
      <c r="E332" s="128">
        <f t="shared" si="31"/>
        <v>0</v>
      </c>
      <c r="F332" s="4">
        <f t="shared" si="32"/>
        <v>0</v>
      </c>
      <c r="G332" s="19">
        <f>IF(AND(C332&lt;&gt;"",SUM(G$30:G331)&lt;D$21),$D$21/$D$26,0)</f>
        <v>0</v>
      </c>
      <c r="H332" s="4">
        <f t="shared" si="33"/>
        <v>0</v>
      </c>
      <c r="I332" s="4">
        <f t="shared" si="34"/>
        <v>0</v>
      </c>
      <c r="J332" s="58" t="str">
        <f t="shared" si="35"/>
        <v>2046–2047</v>
      </c>
    </row>
    <row r="333" spans="1:10" ht="19.899999999999999" customHeight="1" x14ac:dyDescent="0.2">
      <c r="A333" s="126">
        <v>53601</v>
      </c>
      <c r="B333" s="9">
        <f t="shared" si="29"/>
        <v>0</v>
      </c>
      <c r="C333" s="127"/>
      <c r="D333" s="4">
        <f t="shared" si="30"/>
        <v>0</v>
      </c>
      <c r="E333" s="128">
        <f t="shared" si="31"/>
        <v>0</v>
      </c>
      <c r="F333" s="4">
        <f t="shared" si="32"/>
        <v>0</v>
      </c>
      <c r="G333" s="19">
        <f>IF(AND(C333&lt;&gt;"",SUM(G$30:G332)&lt;D$21),$D$21/$D$26,0)</f>
        <v>0</v>
      </c>
      <c r="H333" s="4">
        <f t="shared" si="33"/>
        <v>0</v>
      </c>
      <c r="I333" s="4">
        <f t="shared" si="34"/>
        <v>0</v>
      </c>
      <c r="J333" s="58" t="str">
        <f t="shared" si="35"/>
        <v>2046–2047</v>
      </c>
    </row>
    <row r="334" spans="1:10" ht="19.899999999999999" customHeight="1" x14ac:dyDescent="0.2">
      <c r="A334" s="126">
        <v>53632</v>
      </c>
      <c r="B334" s="9">
        <f t="shared" si="29"/>
        <v>0</v>
      </c>
      <c r="C334" s="127"/>
      <c r="D334" s="4">
        <f t="shared" si="30"/>
        <v>0</v>
      </c>
      <c r="E334" s="128">
        <f t="shared" si="31"/>
        <v>0</v>
      </c>
      <c r="F334" s="4">
        <f t="shared" si="32"/>
        <v>0</v>
      </c>
      <c r="G334" s="19">
        <f>IF(AND(C334&lt;&gt;"",SUM(G$30:G333)&lt;D$21),$D$21/$D$26,0)</f>
        <v>0</v>
      </c>
      <c r="H334" s="4">
        <f t="shared" si="33"/>
        <v>0</v>
      </c>
      <c r="I334" s="4">
        <f t="shared" si="34"/>
        <v>0</v>
      </c>
      <c r="J334" s="58" t="str">
        <f t="shared" si="35"/>
        <v>2046–2047</v>
      </c>
    </row>
    <row r="335" spans="1:10" ht="19.899999999999999" customHeight="1" x14ac:dyDescent="0.2">
      <c r="A335" s="126">
        <v>53662</v>
      </c>
      <c r="B335" s="9">
        <f t="shared" si="29"/>
        <v>0</v>
      </c>
      <c r="C335" s="127"/>
      <c r="D335" s="4">
        <f t="shared" si="30"/>
        <v>0</v>
      </c>
      <c r="E335" s="128">
        <f t="shared" si="31"/>
        <v>0</v>
      </c>
      <c r="F335" s="4">
        <f t="shared" si="32"/>
        <v>0</v>
      </c>
      <c r="G335" s="19">
        <f>IF(AND(C335&lt;&gt;"",SUM(G$30:G334)&lt;D$21),$D$21/$D$26,0)</f>
        <v>0</v>
      </c>
      <c r="H335" s="4">
        <f t="shared" si="33"/>
        <v>0</v>
      </c>
      <c r="I335" s="4">
        <f t="shared" si="34"/>
        <v>0</v>
      </c>
      <c r="J335" s="58" t="str">
        <f t="shared" si="35"/>
        <v>2046–2047</v>
      </c>
    </row>
    <row r="336" spans="1:10" ht="19.899999999999999" customHeight="1" x14ac:dyDescent="0.2">
      <c r="A336" s="126">
        <v>53693</v>
      </c>
      <c r="B336" s="9">
        <f t="shared" si="29"/>
        <v>0</v>
      </c>
      <c r="C336" s="127"/>
      <c r="D336" s="4">
        <f t="shared" si="30"/>
        <v>0</v>
      </c>
      <c r="E336" s="128">
        <f t="shared" si="31"/>
        <v>0</v>
      </c>
      <c r="F336" s="4">
        <f t="shared" si="32"/>
        <v>0</v>
      </c>
      <c r="G336" s="19">
        <f>IF(AND(C336&lt;&gt;"",SUM(G$30:G335)&lt;D$21),$D$21/$D$26,0)</f>
        <v>0</v>
      </c>
      <c r="H336" s="4">
        <f t="shared" si="33"/>
        <v>0</v>
      </c>
      <c r="I336" s="4">
        <f t="shared" si="34"/>
        <v>0</v>
      </c>
      <c r="J336" s="58" t="str">
        <f t="shared" si="35"/>
        <v>2046–2047</v>
      </c>
    </row>
    <row r="337" spans="1:10" ht="19.899999999999999" customHeight="1" x14ac:dyDescent="0.2">
      <c r="A337" s="126">
        <v>53724</v>
      </c>
      <c r="B337" s="9">
        <f t="shared" si="29"/>
        <v>0</v>
      </c>
      <c r="C337" s="127"/>
      <c r="D337" s="4">
        <f t="shared" si="30"/>
        <v>0</v>
      </c>
      <c r="E337" s="128">
        <f t="shared" si="31"/>
        <v>0</v>
      </c>
      <c r="F337" s="4">
        <f t="shared" si="32"/>
        <v>0</v>
      </c>
      <c r="G337" s="19">
        <f>IF(AND(C337&lt;&gt;"",SUM(G$30:G336)&lt;D$21),$D$21/$D$26,0)</f>
        <v>0</v>
      </c>
      <c r="H337" s="4">
        <f t="shared" si="33"/>
        <v>0</v>
      </c>
      <c r="I337" s="4">
        <f t="shared" si="34"/>
        <v>0</v>
      </c>
      <c r="J337" s="58" t="str">
        <f t="shared" si="35"/>
        <v>2046–2047</v>
      </c>
    </row>
    <row r="338" spans="1:10" ht="19.899999999999999" customHeight="1" x14ac:dyDescent="0.2">
      <c r="A338" s="126">
        <v>53752</v>
      </c>
      <c r="B338" s="9">
        <f t="shared" si="29"/>
        <v>0</v>
      </c>
      <c r="C338" s="127"/>
      <c r="D338" s="4">
        <f t="shared" si="30"/>
        <v>0</v>
      </c>
      <c r="E338" s="128">
        <f t="shared" si="31"/>
        <v>0</v>
      </c>
      <c r="F338" s="4">
        <f t="shared" si="32"/>
        <v>0</v>
      </c>
      <c r="G338" s="19">
        <f>IF(AND(C338&lt;&gt;"",SUM(G$30:G337)&lt;D$21),$D$21/$D$26,0)</f>
        <v>0</v>
      </c>
      <c r="H338" s="4">
        <f t="shared" si="33"/>
        <v>0</v>
      </c>
      <c r="I338" s="4">
        <f t="shared" si="34"/>
        <v>0</v>
      </c>
      <c r="J338" s="58" t="str">
        <f t="shared" si="35"/>
        <v>2046–2047</v>
      </c>
    </row>
    <row r="339" spans="1:10" ht="19.899999999999999" customHeight="1" x14ac:dyDescent="0.2">
      <c r="A339" s="126">
        <v>53783</v>
      </c>
      <c r="B339" s="9">
        <f t="shared" si="29"/>
        <v>0</v>
      </c>
      <c r="C339" s="127"/>
      <c r="D339" s="4">
        <f t="shared" si="30"/>
        <v>0</v>
      </c>
      <c r="E339" s="128">
        <f t="shared" si="31"/>
        <v>0</v>
      </c>
      <c r="F339" s="4">
        <f t="shared" si="32"/>
        <v>0</v>
      </c>
      <c r="G339" s="19">
        <f>IF(AND(C339&lt;&gt;"",SUM(G$30:G338)&lt;D$21),$D$21/$D$26,0)</f>
        <v>0</v>
      </c>
      <c r="H339" s="4">
        <f t="shared" si="33"/>
        <v>0</v>
      </c>
      <c r="I339" s="4">
        <f t="shared" si="34"/>
        <v>0</v>
      </c>
      <c r="J339" s="58" t="str">
        <f t="shared" si="35"/>
        <v>2046–2047</v>
      </c>
    </row>
    <row r="340" spans="1:10" ht="19.899999999999999" customHeight="1" x14ac:dyDescent="0.2">
      <c r="A340" s="126">
        <v>53813</v>
      </c>
      <c r="B340" s="9">
        <f t="shared" si="29"/>
        <v>0</v>
      </c>
      <c r="C340" s="127"/>
      <c r="D340" s="4">
        <f t="shared" si="30"/>
        <v>0</v>
      </c>
      <c r="E340" s="128">
        <f t="shared" si="31"/>
        <v>0</v>
      </c>
      <c r="F340" s="4">
        <f t="shared" si="32"/>
        <v>0</v>
      </c>
      <c r="G340" s="19">
        <f>IF(AND(C340&lt;&gt;"",SUM(G$30:G339)&lt;D$21),$D$21/$D$26,0)</f>
        <v>0</v>
      </c>
      <c r="H340" s="4">
        <f t="shared" si="33"/>
        <v>0</v>
      </c>
      <c r="I340" s="4">
        <f t="shared" si="34"/>
        <v>0</v>
      </c>
      <c r="J340" s="58" t="str">
        <f t="shared" si="35"/>
        <v>2046–2047</v>
      </c>
    </row>
    <row r="341" spans="1:10" ht="19.899999999999999" customHeight="1" x14ac:dyDescent="0.2">
      <c r="A341" s="126">
        <v>53844</v>
      </c>
      <c r="B341" s="9">
        <f t="shared" si="29"/>
        <v>0</v>
      </c>
      <c r="C341" s="127"/>
      <c r="D341" s="4">
        <f t="shared" si="30"/>
        <v>0</v>
      </c>
      <c r="E341" s="128">
        <f t="shared" si="31"/>
        <v>0</v>
      </c>
      <c r="F341" s="4">
        <f t="shared" si="32"/>
        <v>0</v>
      </c>
      <c r="G341" s="19">
        <f>IF(AND(C341&lt;&gt;"",SUM(G$30:G340)&lt;D$21),$D$21/$D$26,0)</f>
        <v>0</v>
      </c>
      <c r="H341" s="4">
        <f t="shared" si="33"/>
        <v>0</v>
      </c>
      <c r="I341" s="4">
        <f t="shared" si="34"/>
        <v>0</v>
      </c>
      <c r="J341" s="58" t="str">
        <f t="shared" si="35"/>
        <v>2046–2047</v>
      </c>
    </row>
    <row r="342" spans="1:10" ht="19.899999999999999" customHeight="1" x14ac:dyDescent="0.2">
      <c r="A342" s="126">
        <v>53874</v>
      </c>
      <c r="B342" s="9">
        <f t="shared" si="29"/>
        <v>0</v>
      </c>
      <c r="C342" s="127"/>
      <c r="D342" s="4">
        <f t="shared" si="30"/>
        <v>0</v>
      </c>
      <c r="E342" s="128">
        <f t="shared" si="31"/>
        <v>0</v>
      </c>
      <c r="F342" s="4">
        <f t="shared" si="32"/>
        <v>0</v>
      </c>
      <c r="G342" s="19">
        <f>IF(AND(C342&lt;&gt;"",SUM(G$30:G341)&lt;D$21),$D$21/$D$26,0)</f>
        <v>0</v>
      </c>
      <c r="H342" s="4">
        <f t="shared" si="33"/>
        <v>0</v>
      </c>
      <c r="I342" s="4">
        <f t="shared" si="34"/>
        <v>0</v>
      </c>
      <c r="J342" s="58" t="str">
        <f t="shared" si="35"/>
        <v>2047–2048</v>
      </c>
    </row>
    <row r="343" spans="1:10" ht="19.899999999999999" customHeight="1" x14ac:dyDescent="0.2">
      <c r="A343" s="126">
        <v>53905</v>
      </c>
      <c r="B343" s="9">
        <f t="shared" si="29"/>
        <v>0</v>
      </c>
      <c r="C343" s="127"/>
      <c r="D343" s="4">
        <f t="shared" si="30"/>
        <v>0</v>
      </c>
      <c r="E343" s="128">
        <f t="shared" si="31"/>
        <v>0</v>
      </c>
      <c r="F343" s="4">
        <f t="shared" si="32"/>
        <v>0</v>
      </c>
      <c r="G343" s="19">
        <f>IF(AND(C343&lt;&gt;"",SUM(G$30:G342)&lt;D$21),$D$21/$D$26,0)</f>
        <v>0</v>
      </c>
      <c r="H343" s="4">
        <f t="shared" si="33"/>
        <v>0</v>
      </c>
      <c r="I343" s="4">
        <f t="shared" si="34"/>
        <v>0</v>
      </c>
      <c r="J343" s="58" t="str">
        <f t="shared" si="35"/>
        <v>2047–2048</v>
      </c>
    </row>
    <row r="344" spans="1:10" ht="19.899999999999999" customHeight="1" x14ac:dyDescent="0.2">
      <c r="A344" s="126">
        <v>53936</v>
      </c>
      <c r="B344" s="9">
        <f t="shared" si="29"/>
        <v>0</v>
      </c>
      <c r="C344" s="127"/>
      <c r="D344" s="4">
        <f t="shared" si="30"/>
        <v>0</v>
      </c>
      <c r="E344" s="128">
        <f t="shared" si="31"/>
        <v>0</v>
      </c>
      <c r="F344" s="4">
        <f t="shared" si="32"/>
        <v>0</v>
      </c>
      <c r="G344" s="19">
        <f>IF(AND(C344&lt;&gt;"",SUM(G$30:G343)&lt;D$21),$D$21/$D$26,0)</f>
        <v>0</v>
      </c>
      <c r="H344" s="4">
        <f t="shared" si="33"/>
        <v>0</v>
      </c>
      <c r="I344" s="4">
        <f t="shared" si="34"/>
        <v>0</v>
      </c>
      <c r="J344" s="58" t="str">
        <f t="shared" si="35"/>
        <v>2047–2048</v>
      </c>
    </row>
    <row r="345" spans="1:10" ht="19.899999999999999" customHeight="1" x14ac:dyDescent="0.2">
      <c r="A345" s="126">
        <v>53966</v>
      </c>
      <c r="B345" s="9">
        <f t="shared" si="29"/>
        <v>0</v>
      </c>
      <c r="C345" s="127"/>
      <c r="D345" s="4">
        <f t="shared" si="30"/>
        <v>0</v>
      </c>
      <c r="E345" s="128">
        <f t="shared" si="31"/>
        <v>0</v>
      </c>
      <c r="F345" s="4">
        <f t="shared" si="32"/>
        <v>0</v>
      </c>
      <c r="G345" s="19">
        <f>IF(AND(C345&lt;&gt;"",SUM(G$30:G344)&lt;D$21),$D$21/$D$26,0)</f>
        <v>0</v>
      </c>
      <c r="H345" s="4">
        <f t="shared" si="33"/>
        <v>0</v>
      </c>
      <c r="I345" s="4">
        <f t="shared" si="34"/>
        <v>0</v>
      </c>
      <c r="J345" s="58" t="str">
        <f t="shared" si="35"/>
        <v>2047–2048</v>
      </c>
    </row>
    <row r="346" spans="1:10" ht="19.899999999999999" customHeight="1" x14ac:dyDescent="0.2">
      <c r="A346" s="126">
        <v>53997</v>
      </c>
      <c r="B346" s="9">
        <f t="shared" si="29"/>
        <v>0</v>
      </c>
      <c r="C346" s="127"/>
      <c r="D346" s="4">
        <f t="shared" si="30"/>
        <v>0</v>
      </c>
      <c r="E346" s="128">
        <f t="shared" si="31"/>
        <v>0</v>
      </c>
      <c r="F346" s="4">
        <f t="shared" si="32"/>
        <v>0</v>
      </c>
      <c r="G346" s="19">
        <f>IF(AND(C346&lt;&gt;"",SUM(G$30:G345)&lt;D$21),$D$21/$D$26,0)</f>
        <v>0</v>
      </c>
      <c r="H346" s="4">
        <f t="shared" si="33"/>
        <v>0</v>
      </c>
      <c r="I346" s="4">
        <f t="shared" si="34"/>
        <v>0</v>
      </c>
      <c r="J346" s="58" t="str">
        <f t="shared" si="35"/>
        <v>2047–2048</v>
      </c>
    </row>
    <row r="347" spans="1:10" ht="19.899999999999999" customHeight="1" x14ac:dyDescent="0.2">
      <c r="A347" s="126">
        <v>54027</v>
      </c>
      <c r="B347" s="9">
        <f t="shared" si="29"/>
        <v>0</v>
      </c>
      <c r="C347" s="127"/>
      <c r="D347" s="4">
        <f t="shared" si="30"/>
        <v>0</v>
      </c>
      <c r="E347" s="128">
        <f t="shared" si="31"/>
        <v>0</v>
      </c>
      <c r="F347" s="4">
        <f t="shared" si="32"/>
        <v>0</v>
      </c>
      <c r="G347" s="19">
        <f>IF(AND(C347&lt;&gt;"",SUM(G$30:G346)&lt;D$21),$D$21/$D$26,0)</f>
        <v>0</v>
      </c>
      <c r="H347" s="4">
        <f t="shared" si="33"/>
        <v>0</v>
      </c>
      <c r="I347" s="4">
        <f t="shared" si="34"/>
        <v>0</v>
      </c>
      <c r="J347" s="58" t="str">
        <f t="shared" si="35"/>
        <v>2047–2048</v>
      </c>
    </row>
    <row r="348" spans="1:10" ht="19.899999999999999" customHeight="1" x14ac:dyDescent="0.2">
      <c r="A348" s="126">
        <v>54058</v>
      </c>
      <c r="B348" s="9">
        <f t="shared" si="29"/>
        <v>0</v>
      </c>
      <c r="C348" s="127"/>
      <c r="D348" s="4">
        <f t="shared" si="30"/>
        <v>0</v>
      </c>
      <c r="E348" s="128">
        <f t="shared" si="31"/>
        <v>0</v>
      </c>
      <c r="F348" s="4">
        <f t="shared" si="32"/>
        <v>0</v>
      </c>
      <c r="G348" s="19">
        <f>IF(AND(C348&lt;&gt;"",SUM(G$30:G347)&lt;D$21),$D$21/$D$26,0)</f>
        <v>0</v>
      </c>
      <c r="H348" s="4">
        <f t="shared" si="33"/>
        <v>0</v>
      </c>
      <c r="I348" s="4">
        <f t="shared" si="34"/>
        <v>0</v>
      </c>
      <c r="J348" s="58" t="str">
        <f t="shared" si="35"/>
        <v>2047–2048</v>
      </c>
    </row>
    <row r="349" spans="1:10" ht="19.899999999999999" customHeight="1" x14ac:dyDescent="0.2">
      <c r="A349" s="126">
        <v>54089</v>
      </c>
      <c r="B349" s="9">
        <f t="shared" si="29"/>
        <v>0</v>
      </c>
      <c r="C349" s="127"/>
      <c r="D349" s="4">
        <f t="shared" si="30"/>
        <v>0</v>
      </c>
      <c r="E349" s="128">
        <f t="shared" si="31"/>
        <v>0</v>
      </c>
      <c r="F349" s="4">
        <f t="shared" si="32"/>
        <v>0</v>
      </c>
      <c r="G349" s="19">
        <f>IF(AND(C349&lt;&gt;"",SUM(G$30:G348)&lt;D$21),$D$21/$D$26,0)</f>
        <v>0</v>
      </c>
      <c r="H349" s="4">
        <f t="shared" si="33"/>
        <v>0</v>
      </c>
      <c r="I349" s="4">
        <f t="shared" si="34"/>
        <v>0</v>
      </c>
      <c r="J349" s="58" t="str">
        <f t="shared" si="35"/>
        <v>2047–2048</v>
      </c>
    </row>
    <row r="350" spans="1:10" ht="19.899999999999999" customHeight="1" x14ac:dyDescent="0.2">
      <c r="A350" s="126">
        <v>54118</v>
      </c>
      <c r="B350" s="9">
        <f t="shared" si="29"/>
        <v>0</v>
      </c>
      <c r="C350" s="127"/>
      <c r="D350" s="4">
        <f t="shared" si="30"/>
        <v>0</v>
      </c>
      <c r="E350" s="128">
        <f t="shared" si="31"/>
        <v>0</v>
      </c>
      <c r="F350" s="4">
        <f t="shared" si="32"/>
        <v>0</v>
      </c>
      <c r="G350" s="19">
        <f>IF(AND(C350&lt;&gt;"",SUM(G$30:G349)&lt;D$21),$D$21/$D$26,0)</f>
        <v>0</v>
      </c>
      <c r="H350" s="4">
        <f t="shared" si="33"/>
        <v>0</v>
      </c>
      <c r="I350" s="4">
        <f t="shared" si="34"/>
        <v>0</v>
      </c>
      <c r="J350" s="58" t="str">
        <f t="shared" si="35"/>
        <v>2047–2048</v>
      </c>
    </row>
    <row r="351" spans="1:10" ht="19.899999999999999" customHeight="1" x14ac:dyDescent="0.2">
      <c r="A351" s="126">
        <v>54149</v>
      </c>
      <c r="B351" s="9">
        <f t="shared" ref="B351:B414" si="36">IF(C351&gt;0,C351*-1,C351)</f>
        <v>0</v>
      </c>
      <c r="C351" s="127"/>
      <c r="D351" s="4">
        <f t="shared" ref="D351:D414" si="37">IF(C351="",0,IF($D$14="Beginning",IF(C350&lt;&gt;"",$F350*$D$7/12,0),IF(C350&lt;&gt;"",$F350*$D$7/12,$D$19*$D$7/12)))</f>
        <v>0</v>
      </c>
      <c r="E351" s="128">
        <f t="shared" si="31"/>
        <v>0</v>
      </c>
      <c r="F351" s="4">
        <f t="shared" si="32"/>
        <v>0</v>
      </c>
      <c r="G351" s="19">
        <f>IF(AND(C351&lt;&gt;"",SUM(G$30:G350)&lt;D$21),$D$21/$D$26,0)</f>
        <v>0</v>
      </c>
      <c r="H351" s="4">
        <f t="shared" si="33"/>
        <v>0</v>
      </c>
      <c r="I351" s="4">
        <f t="shared" si="34"/>
        <v>0</v>
      </c>
      <c r="J351" s="58" t="str">
        <f t="shared" si="35"/>
        <v>2047–2048</v>
      </c>
    </row>
    <row r="352" spans="1:10" ht="19.899999999999999" customHeight="1" x14ac:dyDescent="0.2">
      <c r="A352" s="126">
        <v>54179</v>
      </c>
      <c r="B352" s="9">
        <f t="shared" si="36"/>
        <v>0</v>
      </c>
      <c r="C352" s="127"/>
      <c r="D352" s="4">
        <f t="shared" si="37"/>
        <v>0</v>
      </c>
      <c r="E352" s="128">
        <f t="shared" ref="E352:E415" si="38">C352-D352</f>
        <v>0</v>
      </c>
      <c r="F352" s="4">
        <f t="shared" ref="F352:F415" si="39">IF(C352="",0,IF(C351="",$D$19-E352,IF(C352&lt;&gt;"",F351-E352)))</f>
        <v>0</v>
      </c>
      <c r="G352" s="19">
        <f>IF(AND(C352&lt;&gt;"",SUM(G$30:G351)&lt;D$21),$D$21/$D$26,0)</f>
        <v>0</v>
      </c>
      <c r="H352" s="4">
        <f t="shared" ref="H352:H415" si="40">IF(C352&lt;&gt;"",G352+H351,0)</f>
        <v>0</v>
      </c>
      <c r="I352" s="4">
        <f t="shared" ref="I352:I415" si="41">IF(C352&lt;&gt;"",$D$21-H352,0)</f>
        <v>0</v>
      </c>
      <c r="J352" s="58" t="str">
        <f t="shared" si="35"/>
        <v>2047–2048</v>
      </c>
    </row>
    <row r="353" spans="1:10" ht="19.899999999999999" customHeight="1" x14ac:dyDescent="0.2">
      <c r="A353" s="126">
        <v>54210</v>
      </c>
      <c r="B353" s="9">
        <f t="shared" si="36"/>
        <v>0</v>
      </c>
      <c r="C353" s="127"/>
      <c r="D353" s="4">
        <f t="shared" si="37"/>
        <v>0</v>
      </c>
      <c r="E353" s="128">
        <f t="shared" si="38"/>
        <v>0</v>
      </c>
      <c r="F353" s="4">
        <f t="shared" si="39"/>
        <v>0</v>
      </c>
      <c r="G353" s="19">
        <f>IF(AND(C353&lt;&gt;"",SUM(G$30:G352)&lt;D$21),$D$21/$D$26,0)</f>
        <v>0</v>
      </c>
      <c r="H353" s="4">
        <f t="shared" si="40"/>
        <v>0</v>
      </c>
      <c r="I353" s="4">
        <f t="shared" si="41"/>
        <v>0</v>
      </c>
      <c r="J353" s="58" t="str">
        <f t="shared" si="35"/>
        <v>2047–2048</v>
      </c>
    </row>
    <row r="354" spans="1:10" ht="19.899999999999999" customHeight="1" x14ac:dyDescent="0.2">
      <c r="A354" s="126">
        <v>54240</v>
      </c>
      <c r="B354" s="9">
        <f t="shared" si="36"/>
        <v>0</v>
      </c>
      <c r="C354" s="127"/>
      <c r="D354" s="4">
        <f t="shared" si="37"/>
        <v>0</v>
      </c>
      <c r="E354" s="128">
        <f t="shared" si="38"/>
        <v>0</v>
      </c>
      <c r="F354" s="4">
        <f t="shared" si="39"/>
        <v>0</v>
      </c>
      <c r="G354" s="19">
        <f>IF(AND(C354&lt;&gt;"",SUM(G$30:G353)&lt;D$21),$D$21/$D$26,0)</f>
        <v>0</v>
      </c>
      <c r="H354" s="4">
        <f t="shared" si="40"/>
        <v>0</v>
      </c>
      <c r="I354" s="4">
        <f t="shared" si="41"/>
        <v>0</v>
      </c>
      <c r="J354" s="58" t="str">
        <f t="shared" si="35"/>
        <v>2048–2049</v>
      </c>
    </row>
    <row r="355" spans="1:10" ht="19.899999999999999" customHeight="1" x14ac:dyDescent="0.2">
      <c r="A355" s="126">
        <v>54271</v>
      </c>
      <c r="B355" s="9">
        <f t="shared" si="36"/>
        <v>0</v>
      </c>
      <c r="C355" s="127"/>
      <c r="D355" s="4">
        <f t="shared" si="37"/>
        <v>0</v>
      </c>
      <c r="E355" s="128">
        <f t="shared" si="38"/>
        <v>0</v>
      </c>
      <c r="F355" s="4">
        <f t="shared" si="39"/>
        <v>0</v>
      </c>
      <c r="G355" s="19">
        <f>IF(AND(C355&lt;&gt;"",SUM(G$30:G354)&lt;D$21),$D$21/$D$26,0)</f>
        <v>0</v>
      </c>
      <c r="H355" s="4">
        <f t="shared" si="40"/>
        <v>0</v>
      </c>
      <c r="I355" s="4">
        <f t="shared" si="41"/>
        <v>0</v>
      </c>
      <c r="J355" s="58" t="str">
        <f t="shared" si="35"/>
        <v>2048–2049</v>
      </c>
    </row>
    <row r="356" spans="1:10" ht="19.899999999999999" customHeight="1" x14ac:dyDescent="0.2">
      <c r="A356" s="126">
        <v>54302</v>
      </c>
      <c r="B356" s="9">
        <f t="shared" si="36"/>
        <v>0</v>
      </c>
      <c r="C356" s="127"/>
      <c r="D356" s="4">
        <f t="shared" si="37"/>
        <v>0</v>
      </c>
      <c r="E356" s="128">
        <f t="shared" si="38"/>
        <v>0</v>
      </c>
      <c r="F356" s="4">
        <f t="shared" si="39"/>
        <v>0</v>
      </c>
      <c r="G356" s="19">
        <f>IF(AND(C356&lt;&gt;"",SUM(G$30:G355)&lt;D$21),$D$21/$D$26,0)</f>
        <v>0</v>
      </c>
      <c r="H356" s="4">
        <f t="shared" si="40"/>
        <v>0</v>
      </c>
      <c r="I356" s="4">
        <f t="shared" si="41"/>
        <v>0</v>
      </c>
      <c r="J356" s="58" t="str">
        <f t="shared" si="35"/>
        <v>2048–2049</v>
      </c>
    </row>
    <row r="357" spans="1:10" ht="19.899999999999999" customHeight="1" x14ac:dyDescent="0.2">
      <c r="A357" s="126">
        <v>54332</v>
      </c>
      <c r="B357" s="9">
        <f t="shared" si="36"/>
        <v>0</v>
      </c>
      <c r="C357" s="127"/>
      <c r="D357" s="4">
        <f t="shared" si="37"/>
        <v>0</v>
      </c>
      <c r="E357" s="128">
        <f t="shared" si="38"/>
        <v>0</v>
      </c>
      <c r="F357" s="4">
        <f t="shared" si="39"/>
        <v>0</v>
      </c>
      <c r="G357" s="19">
        <f>IF(AND(C357&lt;&gt;"",SUM(G$30:G356)&lt;D$21),$D$21/$D$26,0)</f>
        <v>0</v>
      </c>
      <c r="H357" s="4">
        <f t="shared" si="40"/>
        <v>0</v>
      </c>
      <c r="I357" s="4">
        <f t="shared" si="41"/>
        <v>0</v>
      </c>
      <c r="J357" s="58" t="str">
        <f t="shared" si="35"/>
        <v>2048–2049</v>
      </c>
    </row>
    <row r="358" spans="1:10" ht="19.899999999999999" customHeight="1" x14ac:dyDescent="0.2">
      <c r="A358" s="126">
        <v>54363</v>
      </c>
      <c r="B358" s="9">
        <f t="shared" si="36"/>
        <v>0</v>
      </c>
      <c r="C358" s="127"/>
      <c r="D358" s="4">
        <f t="shared" si="37"/>
        <v>0</v>
      </c>
      <c r="E358" s="128">
        <f t="shared" si="38"/>
        <v>0</v>
      </c>
      <c r="F358" s="4">
        <f t="shared" si="39"/>
        <v>0</v>
      </c>
      <c r="G358" s="19">
        <f>IF(AND(C358&lt;&gt;"",SUM(G$30:G357)&lt;D$21),$D$21/$D$26,0)</f>
        <v>0</v>
      </c>
      <c r="H358" s="4">
        <f t="shared" si="40"/>
        <v>0</v>
      </c>
      <c r="I358" s="4">
        <f t="shared" si="41"/>
        <v>0</v>
      </c>
      <c r="J358" s="58" t="str">
        <f t="shared" si="35"/>
        <v>2048–2049</v>
      </c>
    </row>
    <row r="359" spans="1:10" ht="19.899999999999999" customHeight="1" x14ac:dyDescent="0.2">
      <c r="A359" s="126">
        <v>54393</v>
      </c>
      <c r="B359" s="9">
        <f t="shared" si="36"/>
        <v>0</v>
      </c>
      <c r="C359" s="127"/>
      <c r="D359" s="4">
        <f t="shared" si="37"/>
        <v>0</v>
      </c>
      <c r="E359" s="128">
        <f t="shared" si="38"/>
        <v>0</v>
      </c>
      <c r="F359" s="4">
        <f t="shared" si="39"/>
        <v>0</v>
      </c>
      <c r="G359" s="19">
        <f>IF(AND(C359&lt;&gt;"",SUM(G$30:G358)&lt;D$21),$D$21/$D$26,0)</f>
        <v>0</v>
      </c>
      <c r="H359" s="4">
        <f t="shared" si="40"/>
        <v>0</v>
      </c>
      <c r="I359" s="4">
        <f t="shared" si="41"/>
        <v>0</v>
      </c>
      <c r="J359" s="58" t="str">
        <f t="shared" si="35"/>
        <v>2048–2049</v>
      </c>
    </row>
    <row r="360" spans="1:10" ht="19.899999999999999" customHeight="1" x14ac:dyDescent="0.2">
      <c r="A360" s="126">
        <v>54424</v>
      </c>
      <c r="B360" s="9">
        <f t="shared" si="36"/>
        <v>0</v>
      </c>
      <c r="C360" s="127"/>
      <c r="D360" s="4">
        <f t="shared" si="37"/>
        <v>0</v>
      </c>
      <c r="E360" s="128">
        <f t="shared" si="38"/>
        <v>0</v>
      </c>
      <c r="F360" s="4">
        <f t="shared" si="39"/>
        <v>0</v>
      </c>
      <c r="G360" s="19">
        <f>IF(AND(C360&lt;&gt;"",SUM(G$30:G359)&lt;D$21),$D$21/$D$26,0)</f>
        <v>0</v>
      </c>
      <c r="H360" s="4">
        <f t="shared" si="40"/>
        <v>0</v>
      </c>
      <c r="I360" s="4">
        <f t="shared" si="41"/>
        <v>0</v>
      </c>
      <c r="J360" s="58" t="str">
        <f t="shared" si="35"/>
        <v>2048–2049</v>
      </c>
    </row>
    <row r="361" spans="1:10" ht="19.899999999999999" customHeight="1" x14ac:dyDescent="0.2">
      <c r="A361" s="126">
        <v>54455</v>
      </c>
      <c r="B361" s="9">
        <f t="shared" si="36"/>
        <v>0</v>
      </c>
      <c r="C361" s="127"/>
      <c r="D361" s="4">
        <f t="shared" si="37"/>
        <v>0</v>
      </c>
      <c r="E361" s="128">
        <f t="shared" si="38"/>
        <v>0</v>
      </c>
      <c r="F361" s="4">
        <f t="shared" si="39"/>
        <v>0</v>
      </c>
      <c r="G361" s="19">
        <f>IF(AND(C361&lt;&gt;"",SUM(G$30:G360)&lt;D$21),$D$21/$D$26,0)</f>
        <v>0</v>
      </c>
      <c r="H361" s="4">
        <f t="shared" si="40"/>
        <v>0</v>
      </c>
      <c r="I361" s="4">
        <f t="shared" si="41"/>
        <v>0</v>
      </c>
      <c r="J361" s="58" t="str">
        <f t="shared" si="35"/>
        <v>2048–2049</v>
      </c>
    </row>
    <row r="362" spans="1:10" ht="19.899999999999999" customHeight="1" x14ac:dyDescent="0.2">
      <c r="A362" s="126">
        <v>54483</v>
      </c>
      <c r="B362" s="9">
        <f t="shared" si="36"/>
        <v>0</v>
      </c>
      <c r="C362" s="127"/>
      <c r="D362" s="4">
        <f t="shared" si="37"/>
        <v>0</v>
      </c>
      <c r="E362" s="128">
        <f t="shared" si="38"/>
        <v>0</v>
      </c>
      <c r="F362" s="4">
        <f t="shared" si="39"/>
        <v>0</v>
      </c>
      <c r="G362" s="19">
        <f>IF(AND(C362&lt;&gt;"",SUM(G$30:G361)&lt;D$21),$D$21/$D$26,0)</f>
        <v>0</v>
      </c>
      <c r="H362" s="4">
        <f t="shared" si="40"/>
        <v>0</v>
      </c>
      <c r="I362" s="4">
        <f t="shared" si="41"/>
        <v>0</v>
      </c>
      <c r="J362" s="58" t="str">
        <f t="shared" si="35"/>
        <v>2048–2049</v>
      </c>
    </row>
    <row r="363" spans="1:10" ht="19.899999999999999" customHeight="1" x14ac:dyDescent="0.2">
      <c r="A363" s="126">
        <v>54514</v>
      </c>
      <c r="B363" s="9">
        <f t="shared" si="36"/>
        <v>0</v>
      </c>
      <c r="C363" s="127"/>
      <c r="D363" s="4">
        <f t="shared" si="37"/>
        <v>0</v>
      </c>
      <c r="E363" s="128">
        <f t="shared" si="38"/>
        <v>0</v>
      </c>
      <c r="F363" s="4">
        <f t="shared" si="39"/>
        <v>0</v>
      </c>
      <c r="G363" s="19">
        <f>IF(AND(C363&lt;&gt;"",SUM(G$30:G362)&lt;D$21),$D$21/$D$26,0)</f>
        <v>0</v>
      </c>
      <c r="H363" s="4">
        <f t="shared" si="40"/>
        <v>0</v>
      </c>
      <c r="I363" s="4">
        <f t="shared" si="41"/>
        <v>0</v>
      </c>
      <c r="J363" s="58" t="str">
        <f t="shared" ref="J363:J426" si="42">IF(OR(MONTH(A363)=1,MONTH(A363)=2,MONTH(A363)=3,MONTH(A363)=4,MONTH(A363)=5,MONTH(A363)=6),YEAR(A363)-1&amp;"–"&amp;YEAR(A363),YEAR(A363)&amp;"–"&amp;YEAR(A363)+1)</f>
        <v>2048–2049</v>
      </c>
    </row>
    <row r="364" spans="1:10" ht="19.899999999999999" customHeight="1" x14ac:dyDescent="0.2">
      <c r="A364" s="126">
        <v>54544</v>
      </c>
      <c r="B364" s="9">
        <f t="shared" si="36"/>
        <v>0</v>
      </c>
      <c r="C364" s="127"/>
      <c r="D364" s="4">
        <f t="shared" si="37"/>
        <v>0</v>
      </c>
      <c r="E364" s="128">
        <f t="shared" si="38"/>
        <v>0</v>
      </c>
      <c r="F364" s="4">
        <f t="shared" si="39"/>
        <v>0</v>
      </c>
      <c r="G364" s="19">
        <f>IF(AND(C364&lt;&gt;"",SUM(G$30:G363)&lt;D$21),$D$21/$D$26,0)</f>
        <v>0</v>
      </c>
      <c r="H364" s="4">
        <f t="shared" si="40"/>
        <v>0</v>
      </c>
      <c r="I364" s="4">
        <f t="shared" si="41"/>
        <v>0</v>
      </c>
      <c r="J364" s="58" t="str">
        <f t="shared" si="42"/>
        <v>2048–2049</v>
      </c>
    </row>
    <row r="365" spans="1:10" ht="19.899999999999999" customHeight="1" x14ac:dyDescent="0.2">
      <c r="A365" s="126">
        <v>54575</v>
      </c>
      <c r="B365" s="9">
        <f t="shared" si="36"/>
        <v>0</v>
      </c>
      <c r="C365" s="127"/>
      <c r="D365" s="4">
        <f t="shared" si="37"/>
        <v>0</v>
      </c>
      <c r="E365" s="128">
        <f t="shared" si="38"/>
        <v>0</v>
      </c>
      <c r="F365" s="4">
        <f t="shared" si="39"/>
        <v>0</v>
      </c>
      <c r="G365" s="19">
        <f>IF(AND(C365&lt;&gt;"",SUM(G$30:G364)&lt;D$21),$D$21/$D$26,0)</f>
        <v>0</v>
      </c>
      <c r="H365" s="4">
        <f t="shared" si="40"/>
        <v>0</v>
      </c>
      <c r="I365" s="4">
        <f t="shared" si="41"/>
        <v>0</v>
      </c>
      <c r="J365" s="58" t="str">
        <f t="shared" si="42"/>
        <v>2048–2049</v>
      </c>
    </row>
    <row r="366" spans="1:10" ht="19.899999999999999" customHeight="1" x14ac:dyDescent="0.2">
      <c r="A366" s="126">
        <v>54605</v>
      </c>
      <c r="B366" s="9">
        <f t="shared" si="36"/>
        <v>0</v>
      </c>
      <c r="C366" s="127"/>
      <c r="D366" s="4">
        <f t="shared" si="37"/>
        <v>0</v>
      </c>
      <c r="E366" s="128">
        <f t="shared" si="38"/>
        <v>0</v>
      </c>
      <c r="F366" s="4">
        <f t="shared" si="39"/>
        <v>0</v>
      </c>
      <c r="G366" s="19">
        <f>IF(AND(C366&lt;&gt;"",SUM(G$30:G365)&lt;D$21),$D$21/$D$26,0)</f>
        <v>0</v>
      </c>
      <c r="H366" s="4">
        <f t="shared" si="40"/>
        <v>0</v>
      </c>
      <c r="I366" s="4">
        <f t="shared" si="41"/>
        <v>0</v>
      </c>
      <c r="J366" s="58" t="str">
        <f t="shared" si="42"/>
        <v>2049–2050</v>
      </c>
    </row>
    <row r="367" spans="1:10" ht="19.899999999999999" customHeight="1" x14ac:dyDescent="0.2">
      <c r="A367" s="126">
        <v>54636</v>
      </c>
      <c r="B367" s="9">
        <f t="shared" si="36"/>
        <v>0</v>
      </c>
      <c r="C367" s="127"/>
      <c r="D367" s="4">
        <f t="shared" si="37"/>
        <v>0</v>
      </c>
      <c r="E367" s="128">
        <f t="shared" si="38"/>
        <v>0</v>
      </c>
      <c r="F367" s="4">
        <f t="shared" si="39"/>
        <v>0</v>
      </c>
      <c r="G367" s="19">
        <f>IF(AND(C367&lt;&gt;"",SUM(G$30:G366)&lt;D$21),$D$21/$D$26,0)</f>
        <v>0</v>
      </c>
      <c r="H367" s="4">
        <f t="shared" si="40"/>
        <v>0</v>
      </c>
      <c r="I367" s="4">
        <f t="shared" si="41"/>
        <v>0</v>
      </c>
      <c r="J367" s="58" t="str">
        <f t="shared" si="42"/>
        <v>2049–2050</v>
      </c>
    </row>
    <row r="368" spans="1:10" ht="19.899999999999999" customHeight="1" x14ac:dyDescent="0.2">
      <c r="A368" s="126">
        <v>54667</v>
      </c>
      <c r="B368" s="9">
        <f t="shared" si="36"/>
        <v>0</v>
      </c>
      <c r="C368" s="127"/>
      <c r="D368" s="4">
        <f t="shared" si="37"/>
        <v>0</v>
      </c>
      <c r="E368" s="128">
        <f t="shared" si="38"/>
        <v>0</v>
      </c>
      <c r="F368" s="4">
        <f t="shared" si="39"/>
        <v>0</v>
      </c>
      <c r="G368" s="19">
        <f>IF(AND(C368&lt;&gt;"",SUM(G$30:G367)&lt;D$21),$D$21/$D$26,0)</f>
        <v>0</v>
      </c>
      <c r="H368" s="4">
        <f t="shared" si="40"/>
        <v>0</v>
      </c>
      <c r="I368" s="4">
        <f t="shared" si="41"/>
        <v>0</v>
      </c>
      <c r="J368" s="58" t="str">
        <f t="shared" si="42"/>
        <v>2049–2050</v>
      </c>
    </row>
    <row r="369" spans="1:10" ht="19.899999999999999" customHeight="1" x14ac:dyDescent="0.2">
      <c r="A369" s="126">
        <v>54697</v>
      </c>
      <c r="B369" s="9">
        <f t="shared" si="36"/>
        <v>0</v>
      </c>
      <c r="C369" s="127"/>
      <c r="D369" s="4">
        <f t="shared" si="37"/>
        <v>0</v>
      </c>
      <c r="E369" s="128">
        <f t="shared" si="38"/>
        <v>0</v>
      </c>
      <c r="F369" s="4">
        <f t="shared" si="39"/>
        <v>0</v>
      </c>
      <c r="G369" s="19">
        <f>IF(AND(C369&lt;&gt;"",SUM(G$30:G368)&lt;D$21),$D$21/$D$26,0)</f>
        <v>0</v>
      </c>
      <c r="H369" s="4">
        <f t="shared" si="40"/>
        <v>0</v>
      </c>
      <c r="I369" s="4">
        <f t="shared" si="41"/>
        <v>0</v>
      </c>
      <c r="J369" s="58" t="str">
        <f t="shared" si="42"/>
        <v>2049–2050</v>
      </c>
    </row>
    <row r="370" spans="1:10" ht="19.899999999999999" customHeight="1" x14ac:dyDescent="0.2">
      <c r="A370" s="126">
        <v>54728</v>
      </c>
      <c r="B370" s="9">
        <f t="shared" si="36"/>
        <v>0</v>
      </c>
      <c r="C370" s="127"/>
      <c r="D370" s="4">
        <f t="shared" si="37"/>
        <v>0</v>
      </c>
      <c r="E370" s="128">
        <f t="shared" si="38"/>
        <v>0</v>
      </c>
      <c r="F370" s="4">
        <f t="shared" si="39"/>
        <v>0</v>
      </c>
      <c r="G370" s="19">
        <f>IF(AND(C370&lt;&gt;"",SUM(G$30:G369)&lt;D$21),$D$21/$D$26,0)</f>
        <v>0</v>
      </c>
      <c r="H370" s="4">
        <f t="shared" si="40"/>
        <v>0</v>
      </c>
      <c r="I370" s="4">
        <f t="shared" si="41"/>
        <v>0</v>
      </c>
      <c r="J370" s="58" t="str">
        <f t="shared" si="42"/>
        <v>2049–2050</v>
      </c>
    </row>
    <row r="371" spans="1:10" ht="19.899999999999999" customHeight="1" x14ac:dyDescent="0.2">
      <c r="A371" s="126">
        <v>54758</v>
      </c>
      <c r="B371" s="9">
        <f t="shared" si="36"/>
        <v>0</v>
      </c>
      <c r="C371" s="127"/>
      <c r="D371" s="4">
        <f t="shared" si="37"/>
        <v>0</v>
      </c>
      <c r="E371" s="128">
        <f t="shared" si="38"/>
        <v>0</v>
      </c>
      <c r="F371" s="4">
        <f t="shared" si="39"/>
        <v>0</v>
      </c>
      <c r="G371" s="19">
        <f>IF(AND(C371&lt;&gt;"",SUM(G$30:G370)&lt;D$21),$D$21/$D$26,0)</f>
        <v>0</v>
      </c>
      <c r="H371" s="4">
        <f t="shared" si="40"/>
        <v>0</v>
      </c>
      <c r="I371" s="4">
        <f t="shared" si="41"/>
        <v>0</v>
      </c>
      <c r="J371" s="58" t="str">
        <f t="shared" si="42"/>
        <v>2049–2050</v>
      </c>
    </row>
    <row r="372" spans="1:10" ht="19.899999999999999" customHeight="1" x14ac:dyDescent="0.2">
      <c r="A372" s="126">
        <v>54789</v>
      </c>
      <c r="B372" s="9">
        <f t="shared" si="36"/>
        <v>0</v>
      </c>
      <c r="C372" s="127"/>
      <c r="D372" s="4">
        <f t="shared" si="37"/>
        <v>0</v>
      </c>
      <c r="E372" s="128">
        <f t="shared" si="38"/>
        <v>0</v>
      </c>
      <c r="F372" s="4">
        <f t="shared" si="39"/>
        <v>0</v>
      </c>
      <c r="G372" s="19">
        <f>IF(AND(C372&lt;&gt;"",SUM(G$30:G371)&lt;D$21),$D$21/$D$26,0)</f>
        <v>0</v>
      </c>
      <c r="H372" s="4">
        <f t="shared" si="40"/>
        <v>0</v>
      </c>
      <c r="I372" s="4">
        <f t="shared" si="41"/>
        <v>0</v>
      </c>
      <c r="J372" s="58" t="str">
        <f t="shared" si="42"/>
        <v>2049–2050</v>
      </c>
    </row>
    <row r="373" spans="1:10" ht="19.899999999999999" customHeight="1" x14ac:dyDescent="0.2">
      <c r="A373" s="126">
        <v>54820</v>
      </c>
      <c r="B373" s="9">
        <f t="shared" si="36"/>
        <v>0</v>
      </c>
      <c r="C373" s="127"/>
      <c r="D373" s="4">
        <f t="shared" si="37"/>
        <v>0</v>
      </c>
      <c r="E373" s="128">
        <f t="shared" si="38"/>
        <v>0</v>
      </c>
      <c r="F373" s="4">
        <f t="shared" si="39"/>
        <v>0</v>
      </c>
      <c r="G373" s="19">
        <f>IF(AND(C373&lt;&gt;"",SUM(G$30:G372)&lt;D$21),$D$21/$D$26,0)</f>
        <v>0</v>
      </c>
      <c r="H373" s="4">
        <f t="shared" si="40"/>
        <v>0</v>
      </c>
      <c r="I373" s="4">
        <f t="shared" si="41"/>
        <v>0</v>
      </c>
      <c r="J373" s="58" t="str">
        <f t="shared" si="42"/>
        <v>2049–2050</v>
      </c>
    </row>
    <row r="374" spans="1:10" ht="19.899999999999999" customHeight="1" x14ac:dyDescent="0.2">
      <c r="A374" s="126">
        <v>54848</v>
      </c>
      <c r="B374" s="9">
        <f t="shared" si="36"/>
        <v>0</v>
      </c>
      <c r="C374" s="127"/>
      <c r="D374" s="4">
        <f t="shared" si="37"/>
        <v>0</v>
      </c>
      <c r="E374" s="128">
        <f t="shared" si="38"/>
        <v>0</v>
      </c>
      <c r="F374" s="4">
        <f t="shared" si="39"/>
        <v>0</v>
      </c>
      <c r="G374" s="19">
        <f>IF(AND(C374&lt;&gt;"",SUM(G$30:G373)&lt;D$21),$D$21/$D$26,0)</f>
        <v>0</v>
      </c>
      <c r="H374" s="4">
        <f t="shared" si="40"/>
        <v>0</v>
      </c>
      <c r="I374" s="4">
        <f t="shared" si="41"/>
        <v>0</v>
      </c>
      <c r="J374" s="58" t="str">
        <f t="shared" si="42"/>
        <v>2049–2050</v>
      </c>
    </row>
    <row r="375" spans="1:10" ht="19.899999999999999" customHeight="1" x14ac:dyDescent="0.2">
      <c r="A375" s="126">
        <v>54879</v>
      </c>
      <c r="B375" s="9">
        <f t="shared" si="36"/>
        <v>0</v>
      </c>
      <c r="C375" s="127"/>
      <c r="D375" s="4">
        <f t="shared" si="37"/>
        <v>0</v>
      </c>
      <c r="E375" s="128">
        <f t="shared" si="38"/>
        <v>0</v>
      </c>
      <c r="F375" s="4">
        <f t="shared" si="39"/>
        <v>0</v>
      </c>
      <c r="G375" s="19">
        <f>IF(AND(C375&lt;&gt;"",SUM(G$30:G374)&lt;D$21),$D$21/$D$26,0)</f>
        <v>0</v>
      </c>
      <c r="H375" s="4">
        <f t="shared" si="40"/>
        <v>0</v>
      </c>
      <c r="I375" s="4">
        <f t="shared" si="41"/>
        <v>0</v>
      </c>
      <c r="J375" s="58" t="str">
        <f t="shared" si="42"/>
        <v>2049–2050</v>
      </c>
    </row>
    <row r="376" spans="1:10" ht="19.899999999999999" customHeight="1" x14ac:dyDescent="0.2">
      <c r="A376" s="126">
        <v>54909</v>
      </c>
      <c r="B376" s="9">
        <f t="shared" si="36"/>
        <v>0</v>
      </c>
      <c r="C376" s="127"/>
      <c r="D376" s="4">
        <f t="shared" si="37"/>
        <v>0</v>
      </c>
      <c r="E376" s="128">
        <f t="shared" si="38"/>
        <v>0</v>
      </c>
      <c r="F376" s="4">
        <f t="shared" si="39"/>
        <v>0</v>
      </c>
      <c r="G376" s="19">
        <f>IF(AND(C376&lt;&gt;"",SUM(G$30:G375)&lt;D$21),$D$21/$D$26,0)</f>
        <v>0</v>
      </c>
      <c r="H376" s="4">
        <f t="shared" si="40"/>
        <v>0</v>
      </c>
      <c r="I376" s="4">
        <f t="shared" si="41"/>
        <v>0</v>
      </c>
      <c r="J376" s="58" t="str">
        <f t="shared" si="42"/>
        <v>2049–2050</v>
      </c>
    </row>
    <row r="377" spans="1:10" ht="19.899999999999999" customHeight="1" x14ac:dyDescent="0.2">
      <c r="A377" s="126">
        <v>54940</v>
      </c>
      <c r="B377" s="9">
        <f t="shared" si="36"/>
        <v>0</v>
      </c>
      <c r="C377" s="127"/>
      <c r="D377" s="4">
        <f t="shared" si="37"/>
        <v>0</v>
      </c>
      <c r="E377" s="128">
        <f t="shared" si="38"/>
        <v>0</v>
      </c>
      <c r="F377" s="4">
        <f t="shared" si="39"/>
        <v>0</v>
      </c>
      <c r="G377" s="19">
        <f>IF(AND(C377&lt;&gt;"",SUM(G$30:G376)&lt;D$21),$D$21/$D$26,0)</f>
        <v>0</v>
      </c>
      <c r="H377" s="4">
        <f t="shared" si="40"/>
        <v>0</v>
      </c>
      <c r="I377" s="4">
        <f t="shared" si="41"/>
        <v>0</v>
      </c>
      <c r="J377" s="58" t="str">
        <f t="shared" si="42"/>
        <v>2049–2050</v>
      </c>
    </row>
    <row r="378" spans="1:10" ht="19.899999999999999" customHeight="1" x14ac:dyDescent="0.2">
      <c r="A378" s="126">
        <v>54970</v>
      </c>
      <c r="B378" s="9">
        <f t="shared" si="36"/>
        <v>0</v>
      </c>
      <c r="C378" s="127"/>
      <c r="D378" s="4">
        <f t="shared" si="37"/>
        <v>0</v>
      </c>
      <c r="E378" s="128">
        <f t="shared" si="38"/>
        <v>0</v>
      </c>
      <c r="F378" s="4">
        <f t="shared" si="39"/>
        <v>0</v>
      </c>
      <c r="G378" s="19">
        <f>IF(AND(C378&lt;&gt;"",SUM(G$30:G377)&lt;D$21),$D$21/$D$26,0)</f>
        <v>0</v>
      </c>
      <c r="H378" s="4">
        <f t="shared" si="40"/>
        <v>0</v>
      </c>
      <c r="I378" s="4">
        <f t="shared" si="41"/>
        <v>0</v>
      </c>
      <c r="J378" s="58" t="str">
        <f t="shared" si="42"/>
        <v>2050–2051</v>
      </c>
    </row>
    <row r="379" spans="1:10" ht="19.899999999999999" customHeight="1" x14ac:dyDescent="0.2">
      <c r="A379" s="126">
        <v>55001</v>
      </c>
      <c r="B379" s="9">
        <f t="shared" si="36"/>
        <v>0</v>
      </c>
      <c r="C379" s="127"/>
      <c r="D379" s="4">
        <f t="shared" si="37"/>
        <v>0</v>
      </c>
      <c r="E379" s="128">
        <f t="shared" si="38"/>
        <v>0</v>
      </c>
      <c r="F379" s="4">
        <f t="shared" si="39"/>
        <v>0</v>
      </c>
      <c r="G379" s="19">
        <f>IF(AND(C379&lt;&gt;"",SUM(G$30:G378)&lt;D$21),$D$21/$D$26,0)</f>
        <v>0</v>
      </c>
      <c r="H379" s="4">
        <f t="shared" si="40"/>
        <v>0</v>
      </c>
      <c r="I379" s="4">
        <f t="shared" si="41"/>
        <v>0</v>
      </c>
      <c r="J379" s="58" t="str">
        <f t="shared" si="42"/>
        <v>2050–2051</v>
      </c>
    </row>
    <row r="380" spans="1:10" ht="19.899999999999999" customHeight="1" x14ac:dyDescent="0.2">
      <c r="A380" s="126">
        <v>55032</v>
      </c>
      <c r="B380" s="9">
        <f t="shared" si="36"/>
        <v>0</v>
      </c>
      <c r="C380" s="127"/>
      <c r="D380" s="4">
        <f t="shared" si="37"/>
        <v>0</v>
      </c>
      <c r="E380" s="128">
        <f t="shared" si="38"/>
        <v>0</v>
      </c>
      <c r="F380" s="4">
        <f t="shared" si="39"/>
        <v>0</v>
      </c>
      <c r="G380" s="19">
        <f>IF(AND(C380&lt;&gt;"",SUM(G$30:G379)&lt;D$21),$D$21/$D$26,0)</f>
        <v>0</v>
      </c>
      <c r="H380" s="4">
        <f t="shared" si="40"/>
        <v>0</v>
      </c>
      <c r="I380" s="4">
        <f t="shared" si="41"/>
        <v>0</v>
      </c>
      <c r="J380" s="58" t="str">
        <f t="shared" si="42"/>
        <v>2050–2051</v>
      </c>
    </row>
    <row r="381" spans="1:10" ht="19.899999999999999" customHeight="1" x14ac:dyDescent="0.2">
      <c r="A381" s="126">
        <v>55062</v>
      </c>
      <c r="B381" s="9">
        <f t="shared" si="36"/>
        <v>0</v>
      </c>
      <c r="C381" s="127"/>
      <c r="D381" s="4">
        <f t="shared" si="37"/>
        <v>0</v>
      </c>
      <c r="E381" s="128">
        <f t="shared" si="38"/>
        <v>0</v>
      </c>
      <c r="F381" s="4">
        <f t="shared" si="39"/>
        <v>0</v>
      </c>
      <c r="G381" s="19">
        <f>IF(AND(C381&lt;&gt;"",SUM(G$30:G380)&lt;D$21),$D$21/$D$26,0)</f>
        <v>0</v>
      </c>
      <c r="H381" s="4">
        <f t="shared" si="40"/>
        <v>0</v>
      </c>
      <c r="I381" s="4">
        <f t="shared" si="41"/>
        <v>0</v>
      </c>
      <c r="J381" s="58" t="str">
        <f t="shared" si="42"/>
        <v>2050–2051</v>
      </c>
    </row>
    <row r="382" spans="1:10" ht="19.899999999999999" customHeight="1" x14ac:dyDescent="0.2">
      <c r="A382" s="126">
        <v>55093</v>
      </c>
      <c r="B382" s="9">
        <f t="shared" si="36"/>
        <v>0</v>
      </c>
      <c r="C382" s="127"/>
      <c r="D382" s="4">
        <f t="shared" si="37"/>
        <v>0</v>
      </c>
      <c r="E382" s="128">
        <f t="shared" si="38"/>
        <v>0</v>
      </c>
      <c r="F382" s="4">
        <f t="shared" si="39"/>
        <v>0</v>
      </c>
      <c r="G382" s="19">
        <f>IF(AND(C382&lt;&gt;"",SUM(G$30:G381)&lt;D$21),$D$21/$D$26,0)</f>
        <v>0</v>
      </c>
      <c r="H382" s="4">
        <f t="shared" si="40"/>
        <v>0</v>
      </c>
      <c r="I382" s="4">
        <f t="shared" si="41"/>
        <v>0</v>
      </c>
      <c r="J382" s="58" t="str">
        <f t="shared" si="42"/>
        <v>2050–2051</v>
      </c>
    </row>
    <row r="383" spans="1:10" ht="19.899999999999999" customHeight="1" x14ac:dyDescent="0.2">
      <c r="A383" s="126">
        <v>55123</v>
      </c>
      <c r="B383" s="9">
        <f t="shared" si="36"/>
        <v>0</v>
      </c>
      <c r="C383" s="127"/>
      <c r="D383" s="4">
        <f t="shared" si="37"/>
        <v>0</v>
      </c>
      <c r="E383" s="128">
        <f t="shared" si="38"/>
        <v>0</v>
      </c>
      <c r="F383" s="4">
        <f t="shared" si="39"/>
        <v>0</v>
      </c>
      <c r="G383" s="19">
        <f>IF(AND(C383&lt;&gt;"",SUM(G$30:G382)&lt;D$21),$D$21/$D$26,0)</f>
        <v>0</v>
      </c>
      <c r="H383" s="4">
        <f t="shared" si="40"/>
        <v>0</v>
      </c>
      <c r="I383" s="4">
        <f t="shared" si="41"/>
        <v>0</v>
      </c>
      <c r="J383" s="58" t="str">
        <f t="shared" si="42"/>
        <v>2050–2051</v>
      </c>
    </row>
    <row r="384" spans="1:10" ht="19.899999999999999" customHeight="1" x14ac:dyDescent="0.2">
      <c r="A384" s="126">
        <v>55154</v>
      </c>
      <c r="B384" s="9">
        <f t="shared" si="36"/>
        <v>0</v>
      </c>
      <c r="C384" s="127"/>
      <c r="D384" s="4">
        <f t="shared" si="37"/>
        <v>0</v>
      </c>
      <c r="E384" s="128">
        <f t="shared" si="38"/>
        <v>0</v>
      </c>
      <c r="F384" s="4">
        <f t="shared" si="39"/>
        <v>0</v>
      </c>
      <c r="G384" s="19">
        <f>IF(AND(C384&lt;&gt;"",SUM(G$30:G383)&lt;D$21),$D$21/$D$26,0)</f>
        <v>0</v>
      </c>
      <c r="H384" s="4">
        <f t="shared" si="40"/>
        <v>0</v>
      </c>
      <c r="I384" s="4">
        <f t="shared" si="41"/>
        <v>0</v>
      </c>
      <c r="J384" s="58" t="str">
        <f t="shared" si="42"/>
        <v>2050–2051</v>
      </c>
    </row>
    <row r="385" spans="1:10" ht="19.899999999999999" customHeight="1" x14ac:dyDescent="0.2">
      <c r="A385" s="126">
        <v>55185</v>
      </c>
      <c r="B385" s="9">
        <f t="shared" si="36"/>
        <v>0</v>
      </c>
      <c r="C385" s="127"/>
      <c r="D385" s="4">
        <f t="shared" si="37"/>
        <v>0</v>
      </c>
      <c r="E385" s="128">
        <f t="shared" si="38"/>
        <v>0</v>
      </c>
      <c r="F385" s="4">
        <f t="shared" si="39"/>
        <v>0</v>
      </c>
      <c r="G385" s="19">
        <f>IF(AND(C385&lt;&gt;"",SUM(G$30:G384)&lt;D$21),$D$21/$D$26,0)</f>
        <v>0</v>
      </c>
      <c r="H385" s="4">
        <f t="shared" si="40"/>
        <v>0</v>
      </c>
      <c r="I385" s="4">
        <f t="shared" si="41"/>
        <v>0</v>
      </c>
      <c r="J385" s="58" t="str">
        <f t="shared" si="42"/>
        <v>2050–2051</v>
      </c>
    </row>
    <row r="386" spans="1:10" ht="19.899999999999999" customHeight="1" x14ac:dyDescent="0.2">
      <c r="A386" s="126">
        <v>55213</v>
      </c>
      <c r="B386" s="9">
        <f t="shared" si="36"/>
        <v>0</v>
      </c>
      <c r="C386" s="127"/>
      <c r="D386" s="4">
        <f t="shared" si="37"/>
        <v>0</v>
      </c>
      <c r="E386" s="128">
        <f t="shared" si="38"/>
        <v>0</v>
      </c>
      <c r="F386" s="4">
        <f t="shared" si="39"/>
        <v>0</v>
      </c>
      <c r="G386" s="19">
        <f>IF(AND(C386&lt;&gt;"",SUM(G$30:G385)&lt;D$21),$D$21/$D$26,0)</f>
        <v>0</v>
      </c>
      <c r="H386" s="4">
        <f t="shared" si="40"/>
        <v>0</v>
      </c>
      <c r="I386" s="4">
        <f t="shared" si="41"/>
        <v>0</v>
      </c>
      <c r="J386" s="58" t="str">
        <f t="shared" si="42"/>
        <v>2050–2051</v>
      </c>
    </row>
    <row r="387" spans="1:10" ht="19.899999999999999" customHeight="1" x14ac:dyDescent="0.2">
      <c r="A387" s="126">
        <v>55244</v>
      </c>
      <c r="B387" s="9">
        <f t="shared" si="36"/>
        <v>0</v>
      </c>
      <c r="C387" s="127"/>
      <c r="D387" s="4">
        <f t="shared" si="37"/>
        <v>0</v>
      </c>
      <c r="E387" s="128">
        <f t="shared" si="38"/>
        <v>0</v>
      </c>
      <c r="F387" s="4">
        <f t="shared" si="39"/>
        <v>0</v>
      </c>
      <c r="G387" s="19">
        <f>IF(AND(C387&lt;&gt;"",SUM(G$30:G386)&lt;D$21),$D$21/$D$26,0)</f>
        <v>0</v>
      </c>
      <c r="H387" s="4">
        <f t="shared" si="40"/>
        <v>0</v>
      </c>
      <c r="I387" s="4">
        <f t="shared" si="41"/>
        <v>0</v>
      </c>
      <c r="J387" s="58" t="str">
        <f t="shared" si="42"/>
        <v>2050–2051</v>
      </c>
    </row>
    <row r="388" spans="1:10" ht="19.899999999999999" customHeight="1" x14ac:dyDescent="0.2">
      <c r="A388" s="126">
        <v>55274</v>
      </c>
      <c r="B388" s="9">
        <f t="shared" si="36"/>
        <v>0</v>
      </c>
      <c r="C388" s="127"/>
      <c r="D388" s="4">
        <f t="shared" si="37"/>
        <v>0</v>
      </c>
      <c r="E388" s="128">
        <f t="shared" si="38"/>
        <v>0</v>
      </c>
      <c r="F388" s="4">
        <f t="shared" si="39"/>
        <v>0</v>
      </c>
      <c r="G388" s="19">
        <f>IF(AND(C388&lt;&gt;"",SUM(G$30:G387)&lt;D$21),$D$21/$D$26,0)</f>
        <v>0</v>
      </c>
      <c r="H388" s="4">
        <f t="shared" si="40"/>
        <v>0</v>
      </c>
      <c r="I388" s="4">
        <f t="shared" si="41"/>
        <v>0</v>
      </c>
      <c r="J388" s="58" t="str">
        <f t="shared" si="42"/>
        <v>2050–2051</v>
      </c>
    </row>
    <row r="389" spans="1:10" ht="19.899999999999999" customHeight="1" x14ac:dyDescent="0.2">
      <c r="A389" s="126">
        <v>55305</v>
      </c>
      <c r="B389" s="9">
        <f t="shared" si="36"/>
        <v>0</v>
      </c>
      <c r="C389" s="127"/>
      <c r="D389" s="4">
        <f t="shared" si="37"/>
        <v>0</v>
      </c>
      <c r="E389" s="128">
        <f t="shared" si="38"/>
        <v>0</v>
      </c>
      <c r="F389" s="4">
        <f t="shared" si="39"/>
        <v>0</v>
      </c>
      <c r="G389" s="19">
        <f>IF(AND(C389&lt;&gt;"",SUM(G$30:G388)&lt;D$21),$D$21/$D$26,0)</f>
        <v>0</v>
      </c>
      <c r="H389" s="4">
        <f t="shared" si="40"/>
        <v>0</v>
      </c>
      <c r="I389" s="4">
        <f t="shared" si="41"/>
        <v>0</v>
      </c>
      <c r="J389" s="58" t="str">
        <f t="shared" si="42"/>
        <v>2050–2051</v>
      </c>
    </row>
    <row r="390" spans="1:10" ht="19.899999999999999" customHeight="1" x14ac:dyDescent="0.2">
      <c r="A390" s="126">
        <v>55335</v>
      </c>
      <c r="B390" s="9">
        <f t="shared" si="36"/>
        <v>0</v>
      </c>
      <c r="C390" s="127"/>
      <c r="D390" s="4">
        <f t="shared" si="37"/>
        <v>0</v>
      </c>
      <c r="E390" s="128">
        <f t="shared" si="38"/>
        <v>0</v>
      </c>
      <c r="F390" s="4">
        <f t="shared" si="39"/>
        <v>0</v>
      </c>
      <c r="G390" s="19">
        <f>IF(AND(C390&lt;&gt;"",SUM(G$30:G389)&lt;D$21),$D$21/$D$26,0)</f>
        <v>0</v>
      </c>
      <c r="H390" s="4">
        <f t="shared" si="40"/>
        <v>0</v>
      </c>
      <c r="I390" s="4">
        <f t="shared" si="41"/>
        <v>0</v>
      </c>
      <c r="J390" s="58" t="str">
        <f t="shared" si="42"/>
        <v>2051–2052</v>
      </c>
    </row>
    <row r="391" spans="1:10" ht="19.899999999999999" customHeight="1" x14ac:dyDescent="0.2">
      <c r="A391" s="126">
        <v>55366</v>
      </c>
      <c r="B391" s="9">
        <f t="shared" si="36"/>
        <v>0</v>
      </c>
      <c r="C391" s="127"/>
      <c r="D391" s="4">
        <f t="shared" si="37"/>
        <v>0</v>
      </c>
      <c r="E391" s="128">
        <f t="shared" si="38"/>
        <v>0</v>
      </c>
      <c r="F391" s="4">
        <f t="shared" si="39"/>
        <v>0</v>
      </c>
      <c r="G391" s="19">
        <f>IF(AND(C391&lt;&gt;"",SUM(G$30:G390)&lt;D$21),$D$21/$D$26,0)</f>
        <v>0</v>
      </c>
      <c r="H391" s="4">
        <f t="shared" si="40"/>
        <v>0</v>
      </c>
      <c r="I391" s="4">
        <f t="shared" si="41"/>
        <v>0</v>
      </c>
      <c r="J391" s="58" t="str">
        <f t="shared" si="42"/>
        <v>2051–2052</v>
      </c>
    </row>
    <row r="392" spans="1:10" ht="19.899999999999999" customHeight="1" x14ac:dyDescent="0.2">
      <c r="A392" s="126">
        <v>55397</v>
      </c>
      <c r="B392" s="9">
        <f t="shared" si="36"/>
        <v>0</v>
      </c>
      <c r="C392" s="127"/>
      <c r="D392" s="4">
        <f t="shared" si="37"/>
        <v>0</v>
      </c>
      <c r="E392" s="128">
        <f t="shared" si="38"/>
        <v>0</v>
      </c>
      <c r="F392" s="4">
        <f t="shared" si="39"/>
        <v>0</v>
      </c>
      <c r="G392" s="19">
        <f>IF(AND(C392&lt;&gt;"",SUM(G$30:G391)&lt;D$21),$D$21/$D$26,0)</f>
        <v>0</v>
      </c>
      <c r="H392" s="4">
        <f t="shared" si="40"/>
        <v>0</v>
      </c>
      <c r="I392" s="4">
        <f t="shared" si="41"/>
        <v>0</v>
      </c>
      <c r="J392" s="58" t="str">
        <f t="shared" si="42"/>
        <v>2051–2052</v>
      </c>
    </row>
    <row r="393" spans="1:10" ht="19.899999999999999" customHeight="1" x14ac:dyDescent="0.2">
      <c r="A393" s="126">
        <v>55427</v>
      </c>
      <c r="B393" s="9">
        <f t="shared" si="36"/>
        <v>0</v>
      </c>
      <c r="C393" s="127"/>
      <c r="D393" s="4">
        <f t="shared" si="37"/>
        <v>0</v>
      </c>
      <c r="E393" s="128">
        <f t="shared" si="38"/>
        <v>0</v>
      </c>
      <c r="F393" s="4">
        <f t="shared" si="39"/>
        <v>0</v>
      </c>
      <c r="G393" s="19">
        <f>IF(AND(C393&lt;&gt;"",SUM(G$30:G392)&lt;D$21),$D$21/$D$26,0)</f>
        <v>0</v>
      </c>
      <c r="H393" s="4">
        <f t="shared" si="40"/>
        <v>0</v>
      </c>
      <c r="I393" s="4">
        <f t="shared" si="41"/>
        <v>0</v>
      </c>
      <c r="J393" s="58" t="str">
        <f t="shared" si="42"/>
        <v>2051–2052</v>
      </c>
    </row>
    <row r="394" spans="1:10" ht="19.899999999999999" customHeight="1" x14ac:dyDescent="0.2">
      <c r="A394" s="126">
        <v>55458</v>
      </c>
      <c r="B394" s="9">
        <f t="shared" si="36"/>
        <v>0</v>
      </c>
      <c r="C394" s="127"/>
      <c r="D394" s="4">
        <f t="shared" si="37"/>
        <v>0</v>
      </c>
      <c r="E394" s="128">
        <f t="shared" si="38"/>
        <v>0</v>
      </c>
      <c r="F394" s="4">
        <f t="shared" si="39"/>
        <v>0</v>
      </c>
      <c r="G394" s="19">
        <f>IF(AND(C394&lt;&gt;"",SUM(G$30:G393)&lt;D$21),$D$21/$D$26,0)</f>
        <v>0</v>
      </c>
      <c r="H394" s="4">
        <f t="shared" si="40"/>
        <v>0</v>
      </c>
      <c r="I394" s="4">
        <f t="shared" si="41"/>
        <v>0</v>
      </c>
      <c r="J394" s="58" t="str">
        <f t="shared" si="42"/>
        <v>2051–2052</v>
      </c>
    </row>
    <row r="395" spans="1:10" ht="19.899999999999999" customHeight="1" x14ac:dyDescent="0.2">
      <c r="A395" s="126">
        <v>55488</v>
      </c>
      <c r="B395" s="9">
        <f t="shared" si="36"/>
        <v>0</v>
      </c>
      <c r="C395" s="127"/>
      <c r="D395" s="4">
        <f t="shared" si="37"/>
        <v>0</v>
      </c>
      <c r="E395" s="128">
        <f t="shared" si="38"/>
        <v>0</v>
      </c>
      <c r="F395" s="4">
        <f t="shared" si="39"/>
        <v>0</v>
      </c>
      <c r="G395" s="19">
        <f>IF(AND(C395&lt;&gt;"",SUM(G$30:G394)&lt;D$21),$D$21/$D$26,0)</f>
        <v>0</v>
      </c>
      <c r="H395" s="4">
        <f t="shared" si="40"/>
        <v>0</v>
      </c>
      <c r="I395" s="4">
        <f t="shared" si="41"/>
        <v>0</v>
      </c>
      <c r="J395" s="58" t="str">
        <f t="shared" si="42"/>
        <v>2051–2052</v>
      </c>
    </row>
    <row r="396" spans="1:10" ht="19.899999999999999" customHeight="1" x14ac:dyDescent="0.2">
      <c r="A396" s="126">
        <v>55519</v>
      </c>
      <c r="B396" s="9">
        <f t="shared" si="36"/>
        <v>0</v>
      </c>
      <c r="C396" s="127"/>
      <c r="D396" s="4">
        <f t="shared" si="37"/>
        <v>0</v>
      </c>
      <c r="E396" s="128">
        <f t="shared" si="38"/>
        <v>0</v>
      </c>
      <c r="F396" s="4">
        <f t="shared" si="39"/>
        <v>0</v>
      </c>
      <c r="G396" s="19">
        <f>IF(AND(C396&lt;&gt;"",SUM(G$30:G395)&lt;D$21),$D$21/$D$26,0)</f>
        <v>0</v>
      </c>
      <c r="H396" s="4">
        <f t="shared" si="40"/>
        <v>0</v>
      </c>
      <c r="I396" s="4">
        <f t="shared" si="41"/>
        <v>0</v>
      </c>
      <c r="J396" s="58" t="str">
        <f t="shared" si="42"/>
        <v>2051–2052</v>
      </c>
    </row>
    <row r="397" spans="1:10" ht="19.899999999999999" customHeight="1" x14ac:dyDescent="0.2">
      <c r="A397" s="126">
        <v>55550</v>
      </c>
      <c r="B397" s="9">
        <f t="shared" si="36"/>
        <v>0</v>
      </c>
      <c r="C397" s="127"/>
      <c r="D397" s="4">
        <f t="shared" si="37"/>
        <v>0</v>
      </c>
      <c r="E397" s="128">
        <f t="shared" si="38"/>
        <v>0</v>
      </c>
      <c r="F397" s="4">
        <f t="shared" si="39"/>
        <v>0</v>
      </c>
      <c r="G397" s="19">
        <f>IF(AND(C397&lt;&gt;"",SUM(G$30:G396)&lt;D$21),$D$21/$D$26,0)</f>
        <v>0</v>
      </c>
      <c r="H397" s="4">
        <f t="shared" si="40"/>
        <v>0</v>
      </c>
      <c r="I397" s="4">
        <f t="shared" si="41"/>
        <v>0</v>
      </c>
      <c r="J397" s="58" t="str">
        <f t="shared" si="42"/>
        <v>2051–2052</v>
      </c>
    </row>
    <row r="398" spans="1:10" ht="19.899999999999999" customHeight="1" x14ac:dyDescent="0.2">
      <c r="A398" s="126">
        <v>55579</v>
      </c>
      <c r="B398" s="9">
        <f t="shared" si="36"/>
        <v>0</v>
      </c>
      <c r="C398" s="127"/>
      <c r="D398" s="4">
        <f t="shared" si="37"/>
        <v>0</v>
      </c>
      <c r="E398" s="128">
        <f t="shared" si="38"/>
        <v>0</v>
      </c>
      <c r="F398" s="4">
        <f t="shared" si="39"/>
        <v>0</v>
      </c>
      <c r="G398" s="19">
        <f>IF(AND(C398&lt;&gt;"",SUM(G$30:G397)&lt;D$21),$D$21/$D$26,0)</f>
        <v>0</v>
      </c>
      <c r="H398" s="4">
        <f t="shared" si="40"/>
        <v>0</v>
      </c>
      <c r="I398" s="4">
        <f t="shared" si="41"/>
        <v>0</v>
      </c>
      <c r="J398" s="58" t="str">
        <f t="shared" si="42"/>
        <v>2051–2052</v>
      </c>
    </row>
    <row r="399" spans="1:10" ht="19.899999999999999" customHeight="1" x14ac:dyDescent="0.2">
      <c r="A399" s="126">
        <v>55610</v>
      </c>
      <c r="B399" s="9">
        <f t="shared" si="36"/>
        <v>0</v>
      </c>
      <c r="C399" s="127"/>
      <c r="D399" s="4">
        <f t="shared" si="37"/>
        <v>0</v>
      </c>
      <c r="E399" s="128">
        <f t="shared" si="38"/>
        <v>0</v>
      </c>
      <c r="F399" s="4">
        <f t="shared" si="39"/>
        <v>0</v>
      </c>
      <c r="G399" s="19">
        <f>IF(AND(C399&lt;&gt;"",SUM(G$30:G398)&lt;D$21),$D$21/$D$26,0)</f>
        <v>0</v>
      </c>
      <c r="H399" s="4">
        <f t="shared" si="40"/>
        <v>0</v>
      </c>
      <c r="I399" s="4">
        <f t="shared" si="41"/>
        <v>0</v>
      </c>
      <c r="J399" s="58" t="str">
        <f t="shared" si="42"/>
        <v>2051–2052</v>
      </c>
    </row>
    <row r="400" spans="1:10" ht="19.899999999999999" customHeight="1" x14ac:dyDescent="0.2">
      <c r="A400" s="126">
        <v>55640</v>
      </c>
      <c r="B400" s="9">
        <f t="shared" si="36"/>
        <v>0</v>
      </c>
      <c r="C400" s="127"/>
      <c r="D400" s="4">
        <f t="shared" si="37"/>
        <v>0</v>
      </c>
      <c r="E400" s="128">
        <f t="shared" si="38"/>
        <v>0</v>
      </c>
      <c r="F400" s="4">
        <f t="shared" si="39"/>
        <v>0</v>
      </c>
      <c r="G400" s="19">
        <f>IF(AND(C400&lt;&gt;"",SUM(G$30:G399)&lt;D$21),$D$21/$D$26,0)</f>
        <v>0</v>
      </c>
      <c r="H400" s="4">
        <f t="shared" si="40"/>
        <v>0</v>
      </c>
      <c r="I400" s="4">
        <f t="shared" si="41"/>
        <v>0</v>
      </c>
      <c r="J400" s="58" t="str">
        <f t="shared" si="42"/>
        <v>2051–2052</v>
      </c>
    </row>
    <row r="401" spans="1:10" ht="19.899999999999999" customHeight="1" x14ac:dyDescent="0.2">
      <c r="A401" s="126">
        <v>55671</v>
      </c>
      <c r="B401" s="9">
        <f t="shared" si="36"/>
        <v>0</v>
      </c>
      <c r="C401" s="127"/>
      <c r="D401" s="4">
        <f t="shared" si="37"/>
        <v>0</v>
      </c>
      <c r="E401" s="128">
        <f t="shared" si="38"/>
        <v>0</v>
      </c>
      <c r="F401" s="4">
        <f t="shared" si="39"/>
        <v>0</v>
      </c>
      <c r="G401" s="19">
        <f>IF(AND(C401&lt;&gt;"",SUM(G$30:G400)&lt;D$21),$D$21/$D$26,0)</f>
        <v>0</v>
      </c>
      <c r="H401" s="4">
        <f t="shared" si="40"/>
        <v>0</v>
      </c>
      <c r="I401" s="4">
        <f t="shared" si="41"/>
        <v>0</v>
      </c>
      <c r="J401" s="58" t="str">
        <f t="shared" si="42"/>
        <v>2051–2052</v>
      </c>
    </row>
    <row r="402" spans="1:10" ht="19.899999999999999" customHeight="1" x14ac:dyDescent="0.2">
      <c r="A402" s="126">
        <v>55701</v>
      </c>
      <c r="B402" s="9">
        <f t="shared" si="36"/>
        <v>0</v>
      </c>
      <c r="C402" s="127"/>
      <c r="D402" s="4">
        <f t="shared" si="37"/>
        <v>0</v>
      </c>
      <c r="E402" s="128">
        <f t="shared" si="38"/>
        <v>0</v>
      </c>
      <c r="F402" s="4">
        <f t="shared" si="39"/>
        <v>0</v>
      </c>
      <c r="G402" s="19">
        <f>IF(AND(C402&lt;&gt;"",SUM(G$30:G401)&lt;D$21),$D$21/$D$26,0)</f>
        <v>0</v>
      </c>
      <c r="H402" s="4">
        <f t="shared" si="40"/>
        <v>0</v>
      </c>
      <c r="I402" s="4">
        <f t="shared" si="41"/>
        <v>0</v>
      </c>
      <c r="J402" s="58" t="str">
        <f t="shared" si="42"/>
        <v>2052–2053</v>
      </c>
    </row>
    <row r="403" spans="1:10" ht="19.899999999999999" customHeight="1" x14ac:dyDescent="0.2">
      <c r="A403" s="126">
        <v>55732</v>
      </c>
      <c r="B403" s="9">
        <f t="shared" si="36"/>
        <v>0</v>
      </c>
      <c r="C403" s="127"/>
      <c r="D403" s="4">
        <f t="shared" si="37"/>
        <v>0</v>
      </c>
      <c r="E403" s="128">
        <f t="shared" si="38"/>
        <v>0</v>
      </c>
      <c r="F403" s="4">
        <f t="shared" si="39"/>
        <v>0</v>
      </c>
      <c r="G403" s="19">
        <f>IF(AND(C403&lt;&gt;"",SUM(G$30:G402)&lt;D$21),$D$21/$D$26,0)</f>
        <v>0</v>
      </c>
      <c r="H403" s="4">
        <f t="shared" si="40"/>
        <v>0</v>
      </c>
      <c r="I403" s="4">
        <f t="shared" si="41"/>
        <v>0</v>
      </c>
      <c r="J403" s="58" t="str">
        <f t="shared" si="42"/>
        <v>2052–2053</v>
      </c>
    </row>
    <row r="404" spans="1:10" ht="19.899999999999999" customHeight="1" x14ac:dyDescent="0.2">
      <c r="A404" s="126">
        <v>55763</v>
      </c>
      <c r="B404" s="9">
        <f t="shared" si="36"/>
        <v>0</v>
      </c>
      <c r="C404" s="127"/>
      <c r="D404" s="4">
        <f t="shared" si="37"/>
        <v>0</v>
      </c>
      <c r="E404" s="128">
        <f t="shared" si="38"/>
        <v>0</v>
      </c>
      <c r="F404" s="4">
        <f t="shared" si="39"/>
        <v>0</v>
      </c>
      <c r="G404" s="19">
        <f>IF(AND(C404&lt;&gt;"",SUM(G$30:G403)&lt;D$21),$D$21/$D$26,0)</f>
        <v>0</v>
      </c>
      <c r="H404" s="4">
        <f t="shared" si="40"/>
        <v>0</v>
      </c>
      <c r="I404" s="4">
        <f t="shared" si="41"/>
        <v>0</v>
      </c>
      <c r="J404" s="58" t="str">
        <f t="shared" si="42"/>
        <v>2052–2053</v>
      </c>
    </row>
    <row r="405" spans="1:10" ht="19.899999999999999" customHeight="1" x14ac:dyDescent="0.2">
      <c r="A405" s="126">
        <v>55793</v>
      </c>
      <c r="B405" s="9">
        <f t="shared" si="36"/>
        <v>0</v>
      </c>
      <c r="C405" s="127"/>
      <c r="D405" s="4">
        <f t="shared" si="37"/>
        <v>0</v>
      </c>
      <c r="E405" s="128">
        <f t="shared" si="38"/>
        <v>0</v>
      </c>
      <c r="F405" s="4">
        <f t="shared" si="39"/>
        <v>0</v>
      </c>
      <c r="G405" s="19">
        <f>IF(AND(C405&lt;&gt;"",SUM(G$30:G404)&lt;D$21),$D$21/$D$26,0)</f>
        <v>0</v>
      </c>
      <c r="H405" s="4">
        <f t="shared" si="40"/>
        <v>0</v>
      </c>
      <c r="I405" s="4">
        <f t="shared" si="41"/>
        <v>0</v>
      </c>
      <c r="J405" s="58" t="str">
        <f t="shared" si="42"/>
        <v>2052–2053</v>
      </c>
    </row>
    <row r="406" spans="1:10" ht="19.899999999999999" customHeight="1" x14ac:dyDescent="0.2">
      <c r="A406" s="126">
        <v>55824</v>
      </c>
      <c r="B406" s="9">
        <f t="shared" si="36"/>
        <v>0</v>
      </c>
      <c r="C406" s="127"/>
      <c r="D406" s="4">
        <f t="shared" si="37"/>
        <v>0</v>
      </c>
      <c r="E406" s="128">
        <f t="shared" si="38"/>
        <v>0</v>
      </c>
      <c r="F406" s="4">
        <f t="shared" si="39"/>
        <v>0</v>
      </c>
      <c r="G406" s="19">
        <f>IF(AND(C406&lt;&gt;"",SUM(G$30:G405)&lt;D$21),$D$21/$D$26,0)</f>
        <v>0</v>
      </c>
      <c r="H406" s="4">
        <f t="shared" si="40"/>
        <v>0</v>
      </c>
      <c r="I406" s="4">
        <f t="shared" si="41"/>
        <v>0</v>
      </c>
      <c r="J406" s="58" t="str">
        <f t="shared" si="42"/>
        <v>2052–2053</v>
      </c>
    </row>
    <row r="407" spans="1:10" ht="19.899999999999999" customHeight="1" x14ac:dyDescent="0.2">
      <c r="A407" s="126">
        <v>55854</v>
      </c>
      <c r="B407" s="9">
        <f t="shared" si="36"/>
        <v>0</v>
      </c>
      <c r="C407" s="127"/>
      <c r="D407" s="4">
        <f t="shared" si="37"/>
        <v>0</v>
      </c>
      <c r="E407" s="128">
        <f t="shared" si="38"/>
        <v>0</v>
      </c>
      <c r="F407" s="4">
        <f t="shared" si="39"/>
        <v>0</v>
      </c>
      <c r="G407" s="19">
        <f>IF(AND(C407&lt;&gt;"",SUM(G$30:G406)&lt;D$21),$D$21/$D$26,0)</f>
        <v>0</v>
      </c>
      <c r="H407" s="4">
        <f t="shared" si="40"/>
        <v>0</v>
      </c>
      <c r="I407" s="4">
        <f t="shared" si="41"/>
        <v>0</v>
      </c>
      <c r="J407" s="58" t="str">
        <f t="shared" si="42"/>
        <v>2052–2053</v>
      </c>
    </row>
    <row r="408" spans="1:10" ht="19.899999999999999" customHeight="1" x14ac:dyDescent="0.2">
      <c r="A408" s="126">
        <v>55885</v>
      </c>
      <c r="B408" s="9">
        <f t="shared" si="36"/>
        <v>0</v>
      </c>
      <c r="C408" s="127"/>
      <c r="D408" s="4">
        <f t="shared" si="37"/>
        <v>0</v>
      </c>
      <c r="E408" s="128">
        <f t="shared" si="38"/>
        <v>0</v>
      </c>
      <c r="F408" s="4">
        <f t="shared" si="39"/>
        <v>0</v>
      </c>
      <c r="G408" s="19">
        <f>IF(AND(C408&lt;&gt;"",SUM(G$30:G407)&lt;D$21),$D$21/$D$26,0)</f>
        <v>0</v>
      </c>
      <c r="H408" s="4">
        <f t="shared" si="40"/>
        <v>0</v>
      </c>
      <c r="I408" s="4">
        <f t="shared" si="41"/>
        <v>0</v>
      </c>
      <c r="J408" s="58" t="str">
        <f t="shared" si="42"/>
        <v>2052–2053</v>
      </c>
    </row>
    <row r="409" spans="1:10" ht="19.899999999999999" customHeight="1" x14ac:dyDescent="0.2">
      <c r="A409" s="126">
        <v>55916</v>
      </c>
      <c r="B409" s="9">
        <f t="shared" si="36"/>
        <v>0</v>
      </c>
      <c r="C409" s="127"/>
      <c r="D409" s="4">
        <f t="shared" si="37"/>
        <v>0</v>
      </c>
      <c r="E409" s="128">
        <f t="shared" si="38"/>
        <v>0</v>
      </c>
      <c r="F409" s="4">
        <f t="shared" si="39"/>
        <v>0</v>
      </c>
      <c r="G409" s="19">
        <f>IF(AND(C409&lt;&gt;"",SUM(G$30:G408)&lt;D$21),$D$21/$D$26,0)</f>
        <v>0</v>
      </c>
      <c r="H409" s="4">
        <f t="shared" si="40"/>
        <v>0</v>
      </c>
      <c r="I409" s="4">
        <f t="shared" si="41"/>
        <v>0</v>
      </c>
      <c r="J409" s="58" t="str">
        <f t="shared" si="42"/>
        <v>2052–2053</v>
      </c>
    </row>
    <row r="410" spans="1:10" ht="19.899999999999999" customHeight="1" x14ac:dyDescent="0.2">
      <c r="A410" s="126">
        <v>55944</v>
      </c>
      <c r="B410" s="9">
        <f t="shared" si="36"/>
        <v>0</v>
      </c>
      <c r="C410" s="127"/>
      <c r="D410" s="4">
        <f t="shared" si="37"/>
        <v>0</v>
      </c>
      <c r="E410" s="128">
        <f t="shared" si="38"/>
        <v>0</v>
      </c>
      <c r="F410" s="4">
        <f t="shared" si="39"/>
        <v>0</v>
      </c>
      <c r="G410" s="19">
        <f>IF(AND(C410&lt;&gt;"",SUM(G$30:G409)&lt;D$21),$D$21/$D$26,0)</f>
        <v>0</v>
      </c>
      <c r="H410" s="4">
        <f t="shared" si="40"/>
        <v>0</v>
      </c>
      <c r="I410" s="4">
        <f t="shared" si="41"/>
        <v>0</v>
      </c>
      <c r="J410" s="58" t="str">
        <f t="shared" si="42"/>
        <v>2052–2053</v>
      </c>
    </row>
    <row r="411" spans="1:10" ht="19.899999999999999" customHeight="1" x14ac:dyDescent="0.2">
      <c r="A411" s="126">
        <v>55975</v>
      </c>
      <c r="B411" s="9">
        <f t="shared" si="36"/>
        <v>0</v>
      </c>
      <c r="C411" s="127"/>
      <c r="D411" s="4">
        <f t="shared" si="37"/>
        <v>0</v>
      </c>
      <c r="E411" s="128">
        <f t="shared" si="38"/>
        <v>0</v>
      </c>
      <c r="F411" s="4">
        <f t="shared" si="39"/>
        <v>0</v>
      </c>
      <c r="G411" s="19">
        <f>IF(AND(C411&lt;&gt;"",SUM(G$30:G410)&lt;D$21),$D$21/$D$26,0)</f>
        <v>0</v>
      </c>
      <c r="H411" s="4">
        <f t="shared" si="40"/>
        <v>0</v>
      </c>
      <c r="I411" s="4">
        <f t="shared" si="41"/>
        <v>0</v>
      </c>
      <c r="J411" s="58" t="str">
        <f t="shared" si="42"/>
        <v>2052–2053</v>
      </c>
    </row>
    <row r="412" spans="1:10" ht="19.899999999999999" customHeight="1" x14ac:dyDescent="0.2">
      <c r="A412" s="126">
        <v>56005</v>
      </c>
      <c r="B412" s="9">
        <f t="shared" si="36"/>
        <v>0</v>
      </c>
      <c r="C412" s="127"/>
      <c r="D412" s="4">
        <f t="shared" si="37"/>
        <v>0</v>
      </c>
      <c r="E412" s="128">
        <f t="shared" si="38"/>
        <v>0</v>
      </c>
      <c r="F412" s="4">
        <f t="shared" si="39"/>
        <v>0</v>
      </c>
      <c r="G412" s="19">
        <f>IF(AND(C412&lt;&gt;"",SUM(G$30:G411)&lt;D$21),$D$21/$D$26,0)</f>
        <v>0</v>
      </c>
      <c r="H412" s="4">
        <f t="shared" si="40"/>
        <v>0</v>
      </c>
      <c r="I412" s="4">
        <f t="shared" si="41"/>
        <v>0</v>
      </c>
      <c r="J412" s="58" t="str">
        <f t="shared" si="42"/>
        <v>2052–2053</v>
      </c>
    </row>
    <row r="413" spans="1:10" ht="19.899999999999999" customHeight="1" x14ac:dyDescent="0.2">
      <c r="A413" s="126">
        <v>56036</v>
      </c>
      <c r="B413" s="9">
        <f t="shared" si="36"/>
        <v>0</v>
      </c>
      <c r="C413" s="127"/>
      <c r="D413" s="4">
        <f t="shared" si="37"/>
        <v>0</v>
      </c>
      <c r="E413" s="128">
        <f t="shared" si="38"/>
        <v>0</v>
      </c>
      <c r="F413" s="4">
        <f t="shared" si="39"/>
        <v>0</v>
      </c>
      <c r="G413" s="19">
        <f>IF(AND(C413&lt;&gt;"",SUM(G$30:G412)&lt;D$21),$D$21/$D$26,0)</f>
        <v>0</v>
      </c>
      <c r="H413" s="4">
        <f t="shared" si="40"/>
        <v>0</v>
      </c>
      <c r="I413" s="4">
        <f t="shared" si="41"/>
        <v>0</v>
      </c>
      <c r="J413" s="58" t="str">
        <f t="shared" si="42"/>
        <v>2052–2053</v>
      </c>
    </row>
    <row r="414" spans="1:10" ht="19.899999999999999" customHeight="1" x14ac:dyDescent="0.2">
      <c r="A414" s="126">
        <v>56066</v>
      </c>
      <c r="B414" s="9">
        <f t="shared" si="36"/>
        <v>0</v>
      </c>
      <c r="C414" s="127"/>
      <c r="D414" s="4">
        <f t="shared" si="37"/>
        <v>0</v>
      </c>
      <c r="E414" s="128">
        <f t="shared" si="38"/>
        <v>0</v>
      </c>
      <c r="F414" s="4">
        <f t="shared" si="39"/>
        <v>0</v>
      </c>
      <c r="G414" s="19">
        <f>IF(AND(C414&lt;&gt;"",SUM(G$30:G413)&lt;D$21),$D$21/$D$26,0)</f>
        <v>0</v>
      </c>
      <c r="H414" s="4">
        <f t="shared" si="40"/>
        <v>0</v>
      </c>
      <c r="I414" s="4">
        <f t="shared" si="41"/>
        <v>0</v>
      </c>
      <c r="J414" s="58" t="str">
        <f t="shared" si="42"/>
        <v>2053–2054</v>
      </c>
    </row>
    <row r="415" spans="1:10" ht="19.899999999999999" customHeight="1" x14ac:dyDescent="0.2">
      <c r="A415" s="126">
        <v>56097</v>
      </c>
      <c r="B415" s="9">
        <f t="shared" ref="B415:B478" si="43">IF(C415&gt;0,C415*-1,C415)</f>
        <v>0</v>
      </c>
      <c r="C415" s="127"/>
      <c r="D415" s="4">
        <f t="shared" ref="D415:D478" si="44">IF(C415="",0,IF($D$14="Beginning",IF(C414&lt;&gt;"",$F414*$D$7/12,0),IF(C414&lt;&gt;"",$F414*$D$7/12,$D$19*$D$7/12)))</f>
        <v>0</v>
      </c>
      <c r="E415" s="128">
        <f t="shared" si="38"/>
        <v>0</v>
      </c>
      <c r="F415" s="4">
        <f t="shared" si="39"/>
        <v>0</v>
      </c>
      <c r="G415" s="19">
        <f>IF(AND(C415&lt;&gt;"",SUM(G$30:G414)&lt;D$21),$D$21/$D$26,0)</f>
        <v>0</v>
      </c>
      <c r="H415" s="4">
        <f t="shared" si="40"/>
        <v>0</v>
      </c>
      <c r="I415" s="4">
        <f t="shared" si="41"/>
        <v>0</v>
      </c>
      <c r="J415" s="58" t="str">
        <f t="shared" si="42"/>
        <v>2053–2054</v>
      </c>
    </row>
    <row r="416" spans="1:10" ht="19.899999999999999" customHeight="1" x14ac:dyDescent="0.2">
      <c r="A416" s="126">
        <v>56128</v>
      </c>
      <c r="B416" s="9">
        <f t="shared" si="43"/>
        <v>0</v>
      </c>
      <c r="C416" s="127"/>
      <c r="D416" s="4">
        <f t="shared" si="44"/>
        <v>0</v>
      </c>
      <c r="E416" s="128">
        <f t="shared" ref="E416:E479" si="45">C416-D416</f>
        <v>0</v>
      </c>
      <c r="F416" s="4">
        <f t="shared" ref="F416:F479" si="46">IF(C416="",0,IF(C415="",$D$19-E416,IF(C416&lt;&gt;"",F415-E416)))</f>
        <v>0</v>
      </c>
      <c r="G416" s="19">
        <f>IF(AND(C416&lt;&gt;"",SUM(G$30:G415)&lt;D$21),$D$21/$D$26,0)</f>
        <v>0</v>
      </c>
      <c r="H416" s="4">
        <f t="shared" ref="H416:H479" si="47">IF(C416&lt;&gt;"",G416+H415,0)</f>
        <v>0</v>
      </c>
      <c r="I416" s="4">
        <f t="shared" ref="I416:I479" si="48">IF(C416&lt;&gt;"",$D$21-H416,0)</f>
        <v>0</v>
      </c>
      <c r="J416" s="58" t="str">
        <f t="shared" si="42"/>
        <v>2053–2054</v>
      </c>
    </row>
    <row r="417" spans="1:10" ht="19.899999999999999" customHeight="1" x14ac:dyDescent="0.2">
      <c r="A417" s="126">
        <v>56158</v>
      </c>
      <c r="B417" s="9">
        <f t="shared" si="43"/>
        <v>0</v>
      </c>
      <c r="C417" s="127"/>
      <c r="D417" s="4">
        <f t="shared" si="44"/>
        <v>0</v>
      </c>
      <c r="E417" s="128">
        <f t="shared" si="45"/>
        <v>0</v>
      </c>
      <c r="F417" s="4">
        <f t="shared" si="46"/>
        <v>0</v>
      </c>
      <c r="G417" s="19">
        <f>IF(AND(C417&lt;&gt;"",SUM(G$30:G416)&lt;D$21),$D$21/$D$26,0)</f>
        <v>0</v>
      </c>
      <c r="H417" s="4">
        <f t="shared" si="47"/>
        <v>0</v>
      </c>
      <c r="I417" s="4">
        <f t="shared" si="48"/>
        <v>0</v>
      </c>
      <c r="J417" s="58" t="str">
        <f t="shared" si="42"/>
        <v>2053–2054</v>
      </c>
    </row>
    <row r="418" spans="1:10" ht="19.899999999999999" customHeight="1" x14ac:dyDescent="0.2">
      <c r="A418" s="126">
        <v>56189</v>
      </c>
      <c r="B418" s="9">
        <f t="shared" si="43"/>
        <v>0</v>
      </c>
      <c r="C418" s="127"/>
      <c r="D418" s="4">
        <f t="shared" si="44"/>
        <v>0</v>
      </c>
      <c r="E418" s="128">
        <f t="shared" si="45"/>
        <v>0</v>
      </c>
      <c r="F418" s="4">
        <f t="shared" si="46"/>
        <v>0</v>
      </c>
      <c r="G418" s="19">
        <f>IF(AND(C418&lt;&gt;"",SUM(G$30:G417)&lt;D$21),$D$21/$D$26,0)</f>
        <v>0</v>
      </c>
      <c r="H418" s="4">
        <f t="shared" si="47"/>
        <v>0</v>
      </c>
      <c r="I418" s="4">
        <f t="shared" si="48"/>
        <v>0</v>
      </c>
      <c r="J418" s="58" t="str">
        <f t="shared" si="42"/>
        <v>2053–2054</v>
      </c>
    </row>
    <row r="419" spans="1:10" ht="19.899999999999999" customHeight="1" x14ac:dyDescent="0.2">
      <c r="A419" s="126">
        <v>56219</v>
      </c>
      <c r="B419" s="9">
        <f t="shared" si="43"/>
        <v>0</v>
      </c>
      <c r="C419" s="127"/>
      <c r="D419" s="4">
        <f t="shared" si="44"/>
        <v>0</v>
      </c>
      <c r="E419" s="128">
        <f t="shared" si="45"/>
        <v>0</v>
      </c>
      <c r="F419" s="4">
        <f t="shared" si="46"/>
        <v>0</v>
      </c>
      <c r="G419" s="19">
        <f>IF(AND(C419&lt;&gt;"",SUM(G$30:G418)&lt;D$21),$D$21/$D$26,0)</f>
        <v>0</v>
      </c>
      <c r="H419" s="4">
        <f t="shared" si="47"/>
        <v>0</v>
      </c>
      <c r="I419" s="4">
        <f t="shared" si="48"/>
        <v>0</v>
      </c>
      <c r="J419" s="58" t="str">
        <f t="shared" si="42"/>
        <v>2053–2054</v>
      </c>
    </row>
    <row r="420" spans="1:10" ht="19.899999999999999" customHeight="1" x14ac:dyDescent="0.2">
      <c r="A420" s="126">
        <v>56250</v>
      </c>
      <c r="B420" s="9">
        <f t="shared" si="43"/>
        <v>0</v>
      </c>
      <c r="C420" s="127"/>
      <c r="D420" s="4">
        <f t="shared" si="44"/>
        <v>0</v>
      </c>
      <c r="E420" s="128">
        <f t="shared" si="45"/>
        <v>0</v>
      </c>
      <c r="F420" s="4">
        <f t="shared" si="46"/>
        <v>0</v>
      </c>
      <c r="G420" s="19">
        <f>IF(AND(C420&lt;&gt;"",SUM(G$30:G419)&lt;D$21),$D$21/$D$26,0)</f>
        <v>0</v>
      </c>
      <c r="H420" s="4">
        <f t="shared" si="47"/>
        <v>0</v>
      </c>
      <c r="I420" s="4">
        <f t="shared" si="48"/>
        <v>0</v>
      </c>
      <c r="J420" s="58" t="str">
        <f t="shared" si="42"/>
        <v>2053–2054</v>
      </c>
    </row>
    <row r="421" spans="1:10" ht="19.899999999999999" customHeight="1" x14ac:dyDescent="0.2">
      <c r="A421" s="126">
        <v>56281</v>
      </c>
      <c r="B421" s="9">
        <f t="shared" si="43"/>
        <v>0</v>
      </c>
      <c r="C421" s="127"/>
      <c r="D421" s="4">
        <f t="shared" si="44"/>
        <v>0</v>
      </c>
      <c r="E421" s="128">
        <f t="shared" si="45"/>
        <v>0</v>
      </c>
      <c r="F421" s="4">
        <f t="shared" si="46"/>
        <v>0</v>
      </c>
      <c r="G421" s="19">
        <f>IF(AND(C421&lt;&gt;"",SUM(G$30:G420)&lt;D$21),$D$21/$D$26,0)</f>
        <v>0</v>
      </c>
      <c r="H421" s="4">
        <f t="shared" si="47"/>
        <v>0</v>
      </c>
      <c r="I421" s="4">
        <f t="shared" si="48"/>
        <v>0</v>
      </c>
      <c r="J421" s="58" t="str">
        <f t="shared" si="42"/>
        <v>2053–2054</v>
      </c>
    </row>
    <row r="422" spans="1:10" ht="19.899999999999999" customHeight="1" x14ac:dyDescent="0.2">
      <c r="A422" s="126">
        <v>56309</v>
      </c>
      <c r="B422" s="9">
        <f t="shared" si="43"/>
        <v>0</v>
      </c>
      <c r="C422" s="127"/>
      <c r="D422" s="4">
        <f t="shared" si="44"/>
        <v>0</v>
      </c>
      <c r="E422" s="128">
        <f t="shared" si="45"/>
        <v>0</v>
      </c>
      <c r="F422" s="4">
        <f t="shared" si="46"/>
        <v>0</v>
      </c>
      <c r="G422" s="19">
        <f>IF(AND(C422&lt;&gt;"",SUM(G$30:G421)&lt;D$21),$D$21/$D$26,0)</f>
        <v>0</v>
      </c>
      <c r="H422" s="4">
        <f t="shared" si="47"/>
        <v>0</v>
      </c>
      <c r="I422" s="4">
        <f t="shared" si="48"/>
        <v>0</v>
      </c>
      <c r="J422" s="58" t="str">
        <f t="shared" si="42"/>
        <v>2053–2054</v>
      </c>
    </row>
    <row r="423" spans="1:10" ht="19.899999999999999" customHeight="1" x14ac:dyDescent="0.2">
      <c r="A423" s="126">
        <v>56340</v>
      </c>
      <c r="B423" s="9">
        <f t="shared" si="43"/>
        <v>0</v>
      </c>
      <c r="C423" s="127"/>
      <c r="D423" s="4">
        <f t="shared" si="44"/>
        <v>0</v>
      </c>
      <c r="E423" s="128">
        <f t="shared" si="45"/>
        <v>0</v>
      </c>
      <c r="F423" s="4">
        <f t="shared" si="46"/>
        <v>0</v>
      </c>
      <c r="G423" s="19">
        <f>IF(AND(C423&lt;&gt;"",SUM(G$30:G422)&lt;D$21),$D$21/$D$26,0)</f>
        <v>0</v>
      </c>
      <c r="H423" s="4">
        <f t="shared" si="47"/>
        <v>0</v>
      </c>
      <c r="I423" s="4">
        <f t="shared" si="48"/>
        <v>0</v>
      </c>
      <c r="J423" s="58" t="str">
        <f t="shared" si="42"/>
        <v>2053–2054</v>
      </c>
    </row>
    <row r="424" spans="1:10" ht="19.899999999999999" customHeight="1" x14ac:dyDescent="0.2">
      <c r="A424" s="126">
        <v>56370</v>
      </c>
      <c r="B424" s="9">
        <f t="shared" si="43"/>
        <v>0</v>
      </c>
      <c r="C424" s="127"/>
      <c r="D424" s="4">
        <f t="shared" si="44"/>
        <v>0</v>
      </c>
      <c r="E424" s="128">
        <f t="shared" si="45"/>
        <v>0</v>
      </c>
      <c r="F424" s="4">
        <f t="shared" si="46"/>
        <v>0</v>
      </c>
      <c r="G424" s="19">
        <f>IF(AND(C424&lt;&gt;"",SUM(G$30:G423)&lt;D$21),$D$21/$D$26,0)</f>
        <v>0</v>
      </c>
      <c r="H424" s="4">
        <f t="shared" si="47"/>
        <v>0</v>
      </c>
      <c r="I424" s="4">
        <f t="shared" si="48"/>
        <v>0</v>
      </c>
      <c r="J424" s="58" t="str">
        <f t="shared" si="42"/>
        <v>2053–2054</v>
      </c>
    </row>
    <row r="425" spans="1:10" ht="19.899999999999999" customHeight="1" x14ac:dyDescent="0.2">
      <c r="A425" s="126">
        <v>56401</v>
      </c>
      <c r="B425" s="9">
        <f t="shared" si="43"/>
        <v>0</v>
      </c>
      <c r="C425" s="127"/>
      <c r="D425" s="4">
        <f t="shared" si="44"/>
        <v>0</v>
      </c>
      <c r="E425" s="128">
        <f t="shared" si="45"/>
        <v>0</v>
      </c>
      <c r="F425" s="4">
        <f t="shared" si="46"/>
        <v>0</v>
      </c>
      <c r="G425" s="19">
        <f>IF(AND(C425&lt;&gt;"",SUM(G$30:G424)&lt;D$21),$D$21/$D$26,0)</f>
        <v>0</v>
      </c>
      <c r="H425" s="4">
        <f t="shared" si="47"/>
        <v>0</v>
      </c>
      <c r="I425" s="4">
        <f t="shared" si="48"/>
        <v>0</v>
      </c>
      <c r="J425" s="58" t="str">
        <f t="shared" si="42"/>
        <v>2053–2054</v>
      </c>
    </row>
    <row r="426" spans="1:10" ht="19.899999999999999" customHeight="1" x14ac:dyDescent="0.2">
      <c r="A426" s="126">
        <v>56431</v>
      </c>
      <c r="B426" s="9">
        <f t="shared" si="43"/>
        <v>0</v>
      </c>
      <c r="C426" s="127"/>
      <c r="D426" s="4">
        <f t="shared" si="44"/>
        <v>0</v>
      </c>
      <c r="E426" s="128">
        <f t="shared" si="45"/>
        <v>0</v>
      </c>
      <c r="F426" s="4">
        <f t="shared" si="46"/>
        <v>0</v>
      </c>
      <c r="G426" s="19">
        <f>IF(AND(C426&lt;&gt;"",SUM(G$30:G425)&lt;D$21),$D$21/$D$26,0)</f>
        <v>0</v>
      </c>
      <c r="H426" s="4">
        <f t="shared" si="47"/>
        <v>0</v>
      </c>
      <c r="I426" s="4">
        <f t="shared" si="48"/>
        <v>0</v>
      </c>
      <c r="J426" s="58" t="str">
        <f t="shared" si="42"/>
        <v>2054–2055</v>
      </c>
    </row>
    <row r="427" spans="1:10" ht="19.899999999999999" customHeight="1" x14ac:dyDescent="0.2">
      <c r="A427" s="126">
        <v>56462</v>
      </c>
      <c r="B427" s="9">
        <f t="shared" si="43"/>
        <v>0</v>
      </c>
      <c r="C427" s="127"/>
      <c r="D427" s="4">
        <f t="shared" si="44"/>
        <v>0</v>
      </c>
      <c r="E427" s="128">
        <f t="shared" si="45"/>
        <v>0</v>
      </c>
      <c r="F427" s="4">
        <f t="shared" si="46"/>
        <v>0</v>
      </c>
      <c r="G427" s="19">
        <f>IF(AND(C427&lt;&gt;"",SUM(G$30:G426)&lt;D$21),$D$21/$D$26,0)</f>
        <v>0</v>
      </c>
      <c r="H427" s="4">
        <f t="shared" si="47"/>
        <v>0</v>
      </c>
      <c r="I427" s="4">
        <f t="shared" si="48"/>
        <v>0</v>
      </c>
      <c r="J427" s="58" t="str">
        <f t="shared" ref="J427:J490" si="49">IF(OR(MONTH(A427)=1,MONTH(A427)=2,MONTH(A427)=3,MONTH(A427)=4,MONTH(A427)=5,MONTH(A427)=6),YEAR(A427)-1&amp;"–"&amp;YEAR(A427),YEAR(A427)&amp;"–"&amp;YEAR(A427)+1)</f>
        <v>2054–2055</v>
      </c>
    </row>
    <row r="428" spans="1:10" ht="19.899999999999999" customHeight="1" x14ac:dyDescent="0.2">
      <c r="A428" s="126">
        <v>56493</v>
      </c>
      <c r="B428" s="9">
        <f t="shared" si="43"/>
        <v>0</v>
      </c>
      <c r="C428" s="127"/>
      <c r="D428" s="4">
        <f t="shared" si="44"/>
        <v>0</v>
      </c>
      <c r="E428" s="128">
        <f t="shared" si="45"/>
        <v>0</v>
      </c>
      <c r="F428" s="4">
        <f t="shared" si="46"/>
        <v>0</v>
      </c>
      <c r="G428" s="19">
        <f>IF(AND(C428&lt;&gt;"",SUM(G$30:G427)&lt;D$21),$D$21/$D$26,0)</f>
        <v>0</v>
      </c>
      <c r="H428" s="4">
        <f t="shared" si="47"/>
        <v>0</v>
      </c>
      <c r="I428" s="4">
        <f t="shared" si="48"/>
        <v>0</v>
      </c>
      <c r="J428" s="58" t="str">
        <f t="shared" si="49"/>
        <v>2054–2055</v>
      </c>
    </row>
    <row r="429" spans="1:10" ht="19.899999999999999" customHeight="1" x14ac:dyDescent="0.2">
      <c r="A429" s="126">
        <v>56523</v>
      </c>
      <c r="B429" s="9">
        <f t="shared" si="43"/>
        <v>0</v>
      </c>
      <c r="C429" s="127"/>
      <c r="D429" s="4">
        <f t="shared" si="44"/>
        <v>0</v>
      </c>
      <c r="E429" s="128">
        <f t="shared" si="45"/>
        <v>0</v>
      </c>
      <c r="F429" s="4">
        <f t="shared" si="46"/>
        <v>0</v>
      </c>
      <c r="G429" s="19">
        <f>IF(AND(C429&lt;&gt;"",SUM(G$30:G428)&lt;D$21),$D$21/$D$26,0)</f>
        <v>0</v>
      </c>
      <c r="H429" s="4">
        <f t="shared" si="47"/>
        <v>0</v>
      </c>
      <c r="I429" s="4">
        <f t="shared" si="48"/>
        <v>0</v>
      </c>
      <c r="J429" s="58" t="str">
        <f t="shared" si="49"/>
        <v>2054–2055</v>
      </c>
    </row>
    <row r="430" spans="1:10" ht="19.899999999999999" customHeight="1" x14ac:dyDescent="0.2">
      <c r="A430" s="126">
        <v>56554</v>
      </c>
      <c r="B430" s="9">
        <f t="shared" si="43"/>
        <v>0</v>
      </c>
      <c r="C430" s="127"/>
      <c r="D430" s="4">
        <f t="shared" si="44"/>
        <v>0</v>
      </c>
      <c r="E430" s="128">
        <f t="shared" si="45"/>
        <v>0</v>
      </c>
      <c r="F430" s="4">
        <f t="shared" si="46"/>
        <v>0</v>
      </c>
      <c r="G430" s="19">
        <f>IF(AND(C430&lt;&gt;"",SUM(G$30:G429)&lt;D$21),$D$21/$D$26,0)</f>
        <v>0</v>
      </c>
      <c r="H430" s="4">
        <f t="shared" si="47"/>
        <v>0</v>
      </c>
      <c r="I430" s="4">
        <f t="shared" si="48"/>
        <v>0</v>
      </c>
      <c r="J430" s="58" t="str">
        <f t="shared" si="49"/>
        <v>2054–2055</v>
      </c>
    </row>
    <row r="431" spans="1:10" ht="19.899999999999999" customHeight="1" x14ac:dyDescent="0.2">
      <c r="A431" s="126">
        <v>56584</v>
      </c>
      <c r="B431" s="9">
        <f t="shared" si="43"/>
        <v>0</v>
      </c>
      <c r="C431" s="127"/>
      <c r="D431" s="4">
        <f t="shared" si="44"/>
        <v>0</v>
      </c>
      <c r="E431" s="128">
        <f t="shared" si="45"/>
        <v>0</v>
      </c>
      <c r="F431" s="4">
        <f t="shared" si="46"/>
        <v>0</v>
      </c>
      <c r="G431" s="19">
        <f>IF(AND(C431&lt;&gt;"",SUM(G$30:G430)&lt;D$21),$D$21/$D$26,0)</f>
        <v>0</v>
      </c>
      <c r="H431" s="4">
        <f t="shared" si="47"/>
        <v>0</v>
      </c>
      <c r="I431" s="4">
        <f t="shared" si="48"/>
        <v>0</v>
      </c>
      <c r="J431" s="58" t="str">
        <f t="shared" si="49"/>
        <v>2054–2055</v>
      </c>
    </row>
    <row r="432" spans="1:10" ht="19.899999999999999" customHeight="1" x14ac:dyDescent="0.2">
      <c r="A432" s="126">
        <v>56615</v>
      </c>
      <c r="B432" s="9">
        <f t="shared" si="43"/>
        <v>0</v>
      </c>
      <c r="C432" s="127"/>
      <c r="D432" s="4">
        <f t="shared" si="44"/>
        <v>0</v>
      </c>
      <c r="E432" s="128">
        <f t="shared" si="45"/>
        <v>0</v>
      </c>
      <c r="F432" s="4">
        <f t="shared" si="46"/>
        <v>0</v>
      </c>
      <c r="G432" s="19">
        <f>IF(AND(C432&lt;&gt;"",SUM(G$30:G431)&lt;D$21),$D$21/$D$26,0)</f>
        <v>0</v>
      </c>
      <c r="H432" s="4">
        <f t="shared" si="47"/>
        <v>0</v>
      </c>
      <c r="I432" s="4">
        <f t="shared" si="48"/>
        <v>0</v>
      </c>
      <c r="J432" s="58" t="str">
        <f t="shared" si="49"/>
        <v>2054–2055</v>
      </c>
    </row>
    <row r="433" spans="1:10" ht="19.899999999999999" customHeight="1" x14ac:dyDescent="0.2">
      <c r="A433" s="126">
        <v>56646</v>
      </c>
      <c r="B433" s="9">
        <f t="shared" si="43"/>
        <v>0</v>
      </c>
      <c r="C433" s="127"/>
      <c r="D433" s="4">
        <f t="shared" si="44"/>
        <v>0</v>
      </c>
      <c r="E433" s="128">
        <f t="shared" si="45"/>
        <v>0</v>
      </c>
      <c r="F433" s="4">
        <f t="shared" si="46"/>
        <v>0</v>
      </c>
      <c r="G433" s="19">
        <f>IF(AND(C433&lt;&gt;"",SUM(G$30:G432)&lt;D$21),$D$21/$D$26,0)</f>
        <v>0</v>
      </c>
      <c r="H433" s="4">
        <f t="shared" si="47"/>
        <v>0</v>
      </c>
      <c r="I433" s="4">
        <f t="shared" si="48"/>
        <v>0</v>
      </c>
      <c r="J433" s="58" t="str">
        <f t="shared" si="49"/>
        <v>2054–2055</v>
      </c>
    </row>
    <row r="434" spans="1:10" ht="19.899999999999999" customHeight="1" x14ac:dyDescent="0.2">
      <c r="A434" s="126">
        <v>56674</v>
      </c>
      <c r="B434" s="9">
        <f t="shared" si="43"/>
        <v>0</v>
      </c>
      <c r="C434" s="127"/>
      <c r="D434" s="4">
        <f t="shared" si="44"/>
        <v>0</v>
      </c>
      <c r="E434" s="128">
        <f t="shared" si="45"/>
        <v>0</v>
      </c>
      <c r="F434" s="4">
        <f t="shared" si="46"/>
        <v>0</v>
      </c>
      <c r="G434" s="19">
        <f>IF(AND(C434&lt;&gt;"",SUM(G$30:G433)&lt;D$21),$D$21/$D$26,0)</f>
        <v>0</v>
      </c>
      <c r="H434" s="4">
        <f t="shared" si="47"/>
        <v>0</v>
      </c>
      <c r="I434" s="4">
        <f t="shared" si="48"/>
        <v>0</v>
      </c>
      <c r="J434" s="58" t="str">
        <f t="shared" si="49"/>
        <v>2054–2055</v>
      </c>
    </row>
    <row r="435" spans="1:10" ht="19.899999999999999" customHeight="1" x14ac:dyDescent="0.2">
      <c r="A435" s="126">
        <v>56705</v>
      </c>
      <c r="B435" s="9">
        <f t="shared" si="43"/>
        <v>0</v>
      </c>
      <c r="C435" s="127"/>
      <c r="D435" s="4">
        <f t="shared" si="44"/>
        <v>0</v>
      </c>
      <c r="E435" s="128">
        <f t="shared" si="45"/>
        <v>0</v>
      </c>
      <c r="F435" s="4">
        <f t="shared" si="46"/>
        <v>0</v>
      </c>
      <c r="G435" s="19">
        <f>IF(AND(C435&lt;&gt;"",SUM(G$30:G434)&lt;D$21),$D$21/$D$26,0)</f>
        <v>0</v>
      </c>
      <c r="H435" s="4">
        <f t="shared" si="47"/>
        <v>0</v>
      </c>
      <c r="I435" s="4">
        <f t="shared" si="48"/>
        <v>0</v>
      </c>
      <c r="J435" s="58" t="str">
        <f t="shared" si="49"/>
        <v>2054–2055</v>
      </c>
    </row>
    <row r="436" spans="1:10" ht="19.899999999999999" customHeight="1" x14ac:dyDescent="0.2">
      <c r="A436" s="126">
        <v>56735</v>
      </c>
      <c r="B436" s="9">
        <f t="shared" si="43"/>
        <v>0</v>
      </c>
      <c r="C436" s="127"/>
      <c r="D436" s="4">
        <f t="shared" si="44"/>
        <v>0</v>
      </c>
      <c r="E436" s="128">
        <f t="shared" si="45"/>
        <v>0</v>
      </c>
      <c r="F436" s="4">
        <f t="shared" si="46"/>
        <v>0</v>
      </c>
      <c r="G436" s="19">
        <f>IF(AND(C436&lt;&gt;"",SUM(G$30:G435)&lt;D$21),$D$21/$D$26,0)</f>
        <v>0</v>
      </c>
      <c r="H436" s="4">
        <f t="shared" si="47"/>
        <v>0</v>
      </c>
      <c r="I436" s="4">
        <f t="shared" si="48"/>
        <v>0</v>
      </c>
      <c r="J436" s="58" t="str">
        <f t="shared" si="49"/>
        <v>2054–2055</v>
      </c>
    </row>
    <row r="437" spans="1:10" ht="19.899999999999999" customHeight="1" x14ac:dyDescent="0.2">
      <c r="A437" s="126">
        <v>56766</v>
      </c>
      <c r="B437" s="9">
        <f t="shared" si="43"/>
        <v>0</v>
      </c>
      <c r="C437" s="127"/>
      <c r="D437" s="4">
        <f t="shared" si="44"/>
        <v>0</v>
      </c>
      <c r="E437" s="128">
        <f t="shared" si="45"/>
        <v>0</v>
      </c>
      <c r="F437" s="4">
        <f t="shared" si="46"/>
        <v>0</v>
      </c>
      <c r="G437" s="19">
        <f>IF(AND(C437&lt;&gt;"",SUM(G$30:G436)&lt;D$21),$D$21/$D$26,0)</f>
        <v>0</v>
      </c>
      <c r="H437" s="4">
        <f t="shared" si="47"/>
        <v>0</v>
      </c>
      <c r="I437" s="4">
        <f t="shared" si="48"/>
        <v>0</v>
      </c>
      <c r="J437" s="58" t="str">
        <f t="shared" si="49"/>
        <v>2054–2055</v>
      </c>
    </row>
    <row r="438" spans="1:10" ht="19.899999999999999" customHeight="1" x14ac:dyDescent="0.2">
      <c r="A438" s="126">
        <v>56796</v>
      </c>
      <c r="B438" s="9">
        <f t="shared" si="43"/>
        <v>0</v>
      </c>
      <c r="C438" s="127"/>
      <c r="D438" s="4">
        <f t="shared" si="44"/>
        <v>0</v>
      </c>
      <c r="E438" s="128">
        <f t="shared" si="45"/>
        <v>0</v>
      </c>
      <c r="F438" s="4">
        <f t="shared" si="46"/>
        <v>0</v>
      </c>
      <c r="G438" s="19">
        <f>IF(AND(C438&lt;&gt;"",SUM(G$30:G437)&lt;D$21),$D$21/$D$26,0)</f>
        <v>0</v>
      </c>
      <c r="H438" s="4">
        <f t="shared" si="47"/>
        <v>0</v>
      </c>
      <c r="I438" s="4">
        <f t="shared" si="48"/>
        <v>0</v>
      </c>
      <c r="J438" s="58" t="str">
        <f t="shared" si="49"/>
        <v>2055–2056</v>
      </c>
    </row>
    <row r="439" spans="1:10" ht="19.899999999999999" customHeight="1" x14ac:dyDescent="0.2">
      <c r="A439" s="126">
        <v>56827</v>
      </c>
      <c r="B439" s="9">
        <f t="shared" si="43"/>
        <v>0</v>
      </c>
      <c r="C439" s="127"/>
      <c r="D439" s="4">
        <f t="shared" si="44"/>
        <v>0</v>
      </c>
      <c r="E439" s="128">
        <f t="shared" si="45"/>
        <v>0</v>
      </c>
      <c r="F439" s="4">
        <f t="shared" si="46"/>
        <v>0</v>
      </c>
      <c r="G439" s="19">
        <f>IF(AND(C439&lt;&gt;"",SUM(G$30:G438)&lt;D$21),$D$21/$D$26,0)</f>
        <v>0</v>
      </c>
      <c r="H439" s="4">
        <f t="shared" si="47"/>
        <v>0</v>
      </c>
      <c r="I439" s="4">
        <f t="shared" si="48"/>
        <v>0</v>
      </c>
      <c r="J439" s="58" t="str">
        <f t="shared" si="49"/>
        <v>2055–2056</v>
      </c>
    </row>
    <row r="440" spans="1:10" ht="19.899999999999999" customHeight="1" x14ac:dyDescent="0.2">
      <c r="A440" s="126">
        <v>56858</v>
      </c>
      <c r="B440" s="9">
        <f t="shared" si="43"/>
        <v>0</v>
      </c>
      <c r="C440" s="127"/>
      <c r="D440" s="4">
        <f t="shared" si="44"/>
        <v>0</v>
      </c>
      <c r="E440" s="128">
        <f t="shared" si="45"/>
        <v>0</v>
      </c>
      <c r="F440" s="4">
        <f t="shared" si="46"/>
        <v>0</v>
      </c>
      <c r="G440" s="19">
        <f>IF(AND(C440&lt;&gt;"",SUM(G$30:G439)&lt;D$21),$D$21/$D$26,0)</f>
        <v>0</v>
      </c>
      <c r="H440" s="4">
        <f t="shared" si="47"/>
        <v>0</v>
      </c>
      <c r="I440" s="4">
        <f t="shared" si="48"/>
        <v>0</v>
      </c>
      <c r="J440" s="58" t="str">
        <f t="shared" si="49"/>
        <v>2055–2056</v>
      </c>
    </row>
    <row r="441" spans="1:10" ht="19.899999999999999" customHeight="1" x14ac:dyDescent="0.2">
      <c r="A441" s="126">
        <v>56888</v>
      </c>
      <c r="B441" s="9">
        <f t="shared" si="43"/>
        <v>0</v>
      </c>
      <c r="C441" s="127"/>
      <c r="D441" s="4">
        <f t="shared" si="44"/>
        <v>0</v>
      </c>
      <c r="E441" s="128">
        <f t="shared" si="45"/>
        <v>0</v>
      </c>
      <c r="F441" s="4">
        <f t="shared" si="46"/>
        <v>0</v>
      </c>
      <c r="G441" s="19">
        <f>IF(AND(C441&lt;&gt;"",SUM(G$30:G440)&lt;D$21),$D$21/$D$26,0)</f>
        <v>0</v>
      </c>
      <c r="H441" s="4">
        <f t="shared" si="47"/>
        <v>0</v>
      </c>
      <c r="I441" s="4">
        <f t="shared" si="48"/>
        <v>0</v>
      </c>
      <c r="J441" s="58" t="str">
        <f t="shared" si="49"/>
        <v>2055–2056</v>
      </c>
    </row>
    <row r="442" spans="1:10" ht="19.899999999999999" customHeight="1" x14ac:dyDescent="0.2">
      <c r="A442" s="126">
        <v>56919</v>
      </c>
      <c r="B442" s="9">
        <f t="shared" si="43"/>
        <v>0</v>
      </c>
      <c r="C442" s="127"/>
      <c r="D442" s="4">
        <f t="shared" si="44"/>
        <v>0</v>
      </c>
      <c r="E442" s="128">
        <f t="shared" si="45"/>
        <v>0</v>
      </c>
      <c r="F442" s="4">
        <f t="shared" si="46"/>
        <v>0</v>
      </c>
      <c r="G442" s="19">
        <f>IF(AND(C442&lt;&gt;"",SUM(G$30:G441)&lt;D$21),$D$21/$D$26,0)</f>
        <v>0</v>
      </c>
      <c r="H442" s="4">
        <f t="shared" si="47"/>
        <v>0</v>
      </c>
      <c r="I442" s="4">
        <f t="shared" si="48"/>
        <v>0</v>
      </c>
      <c r="J442" s="58" t="str">
        <f t="shared" si="49"/>
        <v>2055–2056</v>
      </c>
    </row>
    <row r="443" spans="1:10" ht="19.899999999999999" customHeight="1" x14ac:dyDescent="0.2">
      <c r="A443" s="126">
        <v>56949</v>
      </c>
      <c r="B443" s="9">
        <f t="shared" si="43"/>
        <v>0</v>
      </c>
      <c r="C443" s="127"/>
      <c r="D443" s="4">
        <f t="shared" si="44"/>
        <v>0</v>
      </c>
      <c r="E443" s="128">
        <f t="shared" si="45"/>
        <v>0</v>
      </c>
      <c r="F443" s="4">
        <f t="shared" si="46"/>
        <v>0</v>
      </c>
      <c r="G443" s="19">
        <f>IF(AND(C443&lt;&gt;"",SUM(G$30:G442)&lt;D$21),$D$21/$D$26,0)</f>
        <v>0</v>
      </c>
      <c r="H443" s="4">
        <f t="shared" si="47"/>
        <v>0</v>
      </c>
      <c r="I443" s="4">
        <f t="shared" si="48"/>
        <v>0</v>
      </c>
      <c r="J443" s="58" t="str">
        <f t="shared" si="49"/>
        <v>2055–2056</v>
      </c>
    </row>
    <row r="444" spans="1:10" ht="19.899999999999999" customHeight="1" x14ac:dyDescent="0.2">
      <c r="A444" s="126">
        <v>56980</v>
      </c>
      <c r="B444" s="9">
        <f t="shared" si="43"/>
        <v>0</v>
      </c>
      <c r="C444" s="127"/>
      <c r="D444" s="4">
        <f t="shared" si="44"/>
        <v>0</v>
      </c>
      <c r="E444" s="128">
        <f t="shared" si="45"/>
        <v>0</v>
      </c>
      <c r="F444" s="4">
        <f t="shared" si="46"/>
        <v>0</v>
      </c>
      <c r="G444" s="19">
        <f>IF(AND(C444&lt;&gt;"",SUM(G$30:G443)&lt;D$21),$D$21/$D$26,0)</f>
        <v>0</v>
      </c>
      <c r="H444" s="4">
        <f t="shared" si="47"/>
        <v>0</v>
      </c>
      <c r="I444" s="4">
        <f t="shared" si="48"/>
        <v>0</v>
      </c>
      <c r="J444" s="58" t="str">
        <f t="shared" si="49"/>
        <v>2055–2056</v>
      </c>
    </row>
    <row r="445" spans="1:10" ht="19.899999999999999" customHeight="1" x14ac:dyDescent="0.2">
      <c r="A445" s="126">
        <v>57011</v>
      </c>
      <c r="B445" s="9">
        <f t="shared" si="43"/>
        <v>0</v>
      </c>
      <c r="C445" s="127"/>
      <c r="D445" s="4">
        <f t="shared" si="44"/>
        <v>0</v>
      </c>
      <c r="E445" s="128">
        <f t="shared" si="45"/>
        <v>0</v>
      </c>
      <c r="F445" s="4">
        <f t="shared" si="46"/>
        <v>0</v>
      </c>
      <c r="G445" s="19">
        <f>IF(AND(C445&lt;&gt;"",SUM(G$30:G444)&lt;D$21),$D$21/$D$26,0)</f>
        <v>0</v>
      </c>
      <c r="H445" s="4">
        <f t="shared" si="47"/>
        <v>0</v>
      </c>
      <c r="I445" s="4">
        <f t="shared" si="48"/>
        <v>0</v>
      </c>
      <c r="J445" s="58" t="str">
        <f t="shared" si="49"/>
        <v>2055–2056</v>
      </c>
    </row>
    <row r="446" spans="1:10" ht="19.899999999999999" customHeight="1" x14ac:dyDescent="0.2">
      <c r="A446" s="126">
        <v>57040</v>
      </c>
      <c r="B446" s="9">
        <f t="shared" si="43"/>
        <v>0</v>
      </c>
      <c r="C446" s="127"/>
      <c r="D446" s="4">
        <f t="shared" si="44"/>
        <v>0</v>
      </c>
      <c r="E446" s="128">
        <f t="shared" si="45"/>
        <v>0</v>
      </c>
      <c r="F446" s="4">
        <f t="shared" si="46"/>
        <v>0</v>
      </c>
      <c r="G446" s="19">
        <f>IF(AND(C446&lt;&gt;"",SUM(G$30:G445)&lt;D$21),$D$21/$D$26,0)</f>
        <v>0</v>
      </c>
      <c r="H446" s="4">
        <f t="shared" si="47"/>
        <v>0</v>
      </c>
      <c r="I446" s="4">
        <f t="shared" si="48"/>
        <v>0</v>
      </c>
      <c r="J446" s="58" t="str">
        <f t="shared" si="49"/>
        <v>2055–2056</v>
      </c>
    </row>
    <row r="447" spans="1:10" ht="19.899999999999999" customHeight="1" x14ac:dyDescent="0.2">
      <c r="A447" s="126">
        <v>57071</v>
      </c>
      <c r="B447" s="9">
        <f t="shared" si="43"/>
        <v>0</v>
      </c>
      <c r="C447" s="127"/>
      <c r="D447" s="4">
        <f t="shared" si="44"/>
        <v>0</v>
      </c>
      <c r="E447" s="128">
        <f t="shared" si="45"/>
        <v>0</v>
      </c>
      <c r="F447" s="4">
        <f t="shared" si="46"/>
        <v>0</v>
      </c>
      <c r="G447" s="19">
        <f>IF(AND(C447&lt;&gt;"",SUM(G$30:G446)&lt;D$21),$D$21/$D$26,0)</f>
        <v>0</v>
      </c>
      <c r="H447" s="4">
        <f t="shared" si="47"/>
        <v>0</v>
      </c>
      <c r="I447" s="4">
        <f t="shared" si="48"/>
        <v>0</v>
      </c>
      <c r="J447" s="58" t="str">
        <f t="shared" si="49"/>
        <v>2055–2056</v>
      </c>
    </row>
    <row r="448" spans="1:10" ht="19.899999999999999" customHeight="1" x14ac:dyDescent="0.2">
      <c r="A448" s="126">
        <v>57101</v>
      </c>
      <c r="B448" s="9">
        <f t="shared" si="43"/>
        <v>0</v>
      </c>
      <c r="C448" s="127"/>
      <c r="D448" s="4">
        <f t="shared" si="44"/>
        <v>0</v>
      </c>
      <c r="E448" s="128">
        <f t="shared" si="45"/>
        <v>0</v>
      </c>
      <c r="F448" s="4">
        <f t="shared" si="46"/>
        <v>0</v>
      </c>
      <c r="G448" s="19">
        <f>IF(AND(C448&lt;&gt;"",SUM(G$30:G447)&lt;D$21),$D$21/$D$26,0)</f>
        <v>0</v>
      </c>
      <c r="H448" s="4">
        <f t="shared" si="47"/>
        <v>0</v>
      </c>
      <c r="I448" s="4">
        <f t="shared" si="48"/>
        <v>0</v>
      </c>
      <c r="J448" s="58" t="str">
        <f t="shared" si="49"/>
        <v>2055–2056</v>
      </c>
    </row>
    <row r="449" spans="1:10" ht="19.899999999999999" customHeight="1" x14ac:dyDescent="0.2">
      <c r="A449" s="126">
        <v>57132</v>
      </c>
      <c r="B449" s="9">
        <f t="shared" si="43"/>
        <v>0</v>
      </c>
      <c r="C449" s="127"/>
      <c r="D449" s="4">
        <f t="shared" si="44"/>
        <v>0</v>
      </c>
      <c r="E449" s="128">
        <f t="shared" si="45"/>
        <v>0</v>
      </c>
      <c r="F449" s="4">
        <f t="shared" si="46"/>
        <v>0</v>
      </c>
      <c r="G449" s="19">
        <f>IF(AND(C449&lt;&gt;"",SUM(G$30:G448)&lt;D$21),$D$21/$D$26,0)</f>
        <v>0</v>
      </c>
      <c r="H449" s="4">
        <f t="shared" si="47"/>
        <v>0</v>
      </c>
      <c r="I449" s="4">
        <f t="shared" si="48"/>
        <v>0</v>
      </c>
      <c r="J449" s="58" t="str">
        <f t="shared" si="49"/>
        <v>2055–2056</v>
      </c>
    </row>
    <row r="450" spans="1:10" ht="19.899999999999999" customHeight="1" x14ac:dyDescent="0.2">
      <c r="A450" s="126">
        <v>57162</v>
      </c>
      <c r="B450" s="9">
        <f t="shared" si="43"/>
        <v>0</v>
      </c>
      <c r="C450" s="127"/>
      <c r="D450" s="4">
        <f t="shared" si="44"/>
        <v>0</v>
      </c>
      <c r="E450" s="128">
        <f t="shared" si="45"/>
        <v>0</v>
      </c>
      <c r="F450" s="4">
        <f t="shared" si="46"/>
        <v>0</v>
      </c>
      <c r="G450" s="19">
        <f>IF(AND(C450&lt;&gt;"",SUM(G$30:G449)&lt;D$21),$D$21/$D$26,0)</f>
        <v>0</v>
      </c>
      <c r="H450" s="4">
        <f t="shared" si="47"/>
        <v>0</v>
      </c>
      <c r="I450" s="4">
        <f t="shared" si="48"/>
        <v>0</v>
      </c>
      <c r="J450" s="58" t="str">
        <f t="shared" si="49"/>
        <v>2056–2057</v>
      </c>
    </row>
    <row r="451" spans="1:10" ht="19.899999999999999" customHeight="1" x14ac:dyDescent="0.2">
      <c r="A451" s="126">
        <v>57193</v>
      </c>
      <c r="B451" s="9">
        <f t="shared" si="43"/>
        <v>0</v>
      </c>
      <c r="C451" s="127"/>
      <c r="D451" s="4">
        <f t="shared" si="44"/>
        <v>0</v>
      </c>
      <c r="E451" s="128">
        <f t="shared" si="45"/>
        <v>0</v>
      </c>
      <c r="F451" s="4">
        <f t="shared" si="46"/>
        <v>0</v>
      </c>
      <c r="G451" s="19">
        <f>IF(AND(C451&lt;&gt;"",SUM(G$30:G450)&lt;D$21),$D$21/$D$26,0)</f>
        <v>0</v>
      </c>
      <c r="H451" s="4">
        <f t="shared" si="47"/>
        <v>0</v>
      </c>
      <c r="I451" s="4">
        <f t="shared" si="48"/>
        <v>0</v>
      </c>
      <c r="J451" s="58" t="str">
        <f t="shared" si="49"/>
        <v>2056–2057</v>
      </c>
    </row>
    <row r="452" spans="1:10" ht="19.899999999999999" customHeight="1" x14ac:dyDescent="0.2">
      <c r="A452" s="126">
        <v>57224</v>
      </c>
      <c r="B452" s="9">
        <f t="shared" si="43"/>
        <v>0</v>
      </c>
      <c r="C452" s="127"/>
      <c r="D452" s="4">
        <f t="shared" si="44"/>
        <v>0</v>
      </c>
      <c r="E452" s="128">
        <f t="shared" si="45"/>
        <v>0</v>
      </c>
      <c r="F452" s="4">
        <f t="shared" si="46"/>
        <v>0</v>
      </c>
      <c r="G452" s="19">
        <f>IF(AND(C452&lt;&gt;"",SUM(G$30:G451)&lt;D$21),$D$21/$D$26,0)</f>
        <v>0</v>
      </c>
      <c r="H452" s="4">
        <f t="shared" si="47"/>
        <v>0</v>
      </c>
      <c r="I452" s="4">
        <f t="shared" si="48"/>
        <v>0</v>
      </c>
      <c r="J452" s="58" t="str">
        <f t="shared" si="49"/>
        <v>2056–2057</v>
      </c>
    </row>
    <row r="453" spans="1:10" ht="19.899999999999999" customHeight="1" x14ac:dyDescent="0.2">
      <c r="A453" s="126">
        <v>57254</v>
      </c>
      <c r="B453" s="9">
        <f t="shared" si="43"/>
        <v>0</v>
      </c>
      <c r="C453" s="127"/>
      <c r="D453" s="4">
        <f t="shared" si="44"/>
        <v>0</v>
      </c>
      <c r="E453" s="128">
        <f t="shared" si="45"/>
        <v>0</v>
      </c>
      <c r="F453" s="4">
        <f t="shared" si="46"/>
        <v>0</v>
      </c>
      <c r="G453" s="19">
        <f>IF(AND(C453&lt;&gt;"",SUM(G$30:G452)&lt;D$21),$D$21/$D$26,0)</f>
        <v>0</v>
      </c>
      <c r="H453" s="4">
        <f t="shared" si="47"/>
        <v>0</v>
      </c>
      <c r="I453" s="4">
        <f t="shared" si="48"/>
        <v>0</v>
      </c>
      <c r="J453" s="58" t="str">
        <f t="shared" si="49"/>
        <v>2056–2057</v>
      </c>
    </row>
    <row r="454" spans="1:10" ht="19.899999999999999" customHeight="1" x14ac:dyDescent="0.2">
      <c r="A454" s="126">
        <v>57285</v>
      </c>
      <c r="B454" s="9">
        <f t="shared" si="43"/>
        <v>0</v>
      </c>
      <c r="C454" s="127"/>
      <c r="D454" s="4">
        <f t="shared" si="44"/>
        <v>0</v>
      </c>
      <c r="E454" s="128">
        <f t="shared" si="45"/>
        <v>0</v>
      </c>
      <c r="F454" s="4">
        <f t="shared" si="46"/>
        <v>0</v>
      </c>
      <c r="G454" s="19">
        <f>IF(AND(C454&lt;&gt;"",SUM(G$30:G453)&lt;D$21),$D$21/$D$26,0)</f>
        <v>0</v>
      </c>
      <c r="H454" s="4">
        <f t="shared" si="47"/>
        <v>0</v>
      </c>
      <c r="I454" s="4">
        <f t="shared" si="48"/>
        <v>0</v>
      </c>
      <c r="J454" s="58" t="str">
        <f t="shared" si="49"/>
        <v>2056–2057</v>
      </c>
    </row>
    <row r="455" spans="1:10" ht="19.899999999999999" customHeight="1" x14ac:dyDescent="0.2">
      <c r="A455" s="126">
        <v>57315</v>
      </c>
      <c r="B455" s="9">
        <f t="shared" si="43"/>
        <v>0</v>
      </c>
      <c r="C455" s="127"/>
      <c r="D455" s="4">
        <f t="shared" si="44"/>
        <v>0</v>
      </c>
      <c r="E455" s="128">
        <f t="shared" si="45"/>
        <v>0</v>
      </c>
      <c r="F455" s="4">
        <f t="shared" si="46"/>
        <v>0</v>
      </c>
      <c r="G455" s="19">
        <f>IF(AND(C455&lt;&gt;"",SUM(G$30:G454)&lt;D$21),$D$21/$D$26,0)</f>
        <v>0</v>
      </c>
      <c r="H455" s="4">
        <f t="shared" si="47"/>
        <v>0</v>
      </c>
      <c r="I455" s="4">
        <f t="shared" si="48"/>
        <v>0</v>
      </c>
      <c r="J455" s="58" t="str">
        <f t="shared" si="49"/>
        <v>2056–2057</v>
      </c>
    </row>
    <row r="456" spans="1:10" ht="19.899999999999999" customHeight="1" x14ac:dyDescent="0.2">
      <c r="A456" s="126">
        <v>57346</v>
      </c>
      <c r="B456" s="9">
        <f t="shared" si="43"/>
        <v>0</v>
      </c>
      <c r="C456" s="127"/>
      <c r="D456" s="4">
        <f t="shared" si="44"/>
        <v>0</v>
      </c>
      <c r="E456" s="128">
        <f t="shared" si="45"/>
        <v>0</v>
      </c>
      <c r="F456" s="4">
        <f t="shared" si="46"/>
        <v>0</v>
      </c>
      <c r="G456" s="19">
        <f>IF(AND(C456&lt;&gt;"",SUM(G$30:G455)&lt;D$21),$D$21/$D$26,0)</f>
        <v>0</v>
      </c>
      <c r="H456" s="4">
        <f t="shared" si="47"/>
        <v>0</v>
      </c>
      <c r="I456" s="4">
        <f t="shared" si="48"/>
        <v>0</v>
      </c>
      <c r="J456" s="58" t="str">
        <f t="shared" si="49"/>
        <v>2056–2057</v>
      </c>
    </row>
    <row r="457" spans="1:10" ht="19.899999999999999" customHeight="1" x14ac:dyDescent="0.2">
      <c r="A457" s="126">
        <v>57377</v>
      </c>
      <c r="B457" s="9">
        <f t="shared" si="43"/>
        <v>0</v>
      </c>
      <c r="C457" s="127"/>
      <c r="D457" s="4">
        <f t="shared" si="44"/>
        <v>0</v>
      </c>
      <c r="E457" s="128">
        <f t="shared" si="45"/>
        <v>0</v>
      </c>
      <c r="F457" s="4">
        <f t="shared" si="46"/>
        <v>0</v>
      </c>
      <c r="G457" s="19">
        <f>IF(AND(C457&lt;&gt;"",SUM(G$30:G456)&lt;D$21),$D$21/$D$26,0)</f>
        <v>0</v>
      </c>
      <c r="H457" s="4">
        <f t="shared" si="47"/>
        <v>0</v>
      </c>
      <c r="I457" s="4">
        <f t="shared" si="48"/>
        <v>0</v>
      </c>
      <c r="J457" s="58" t="str">
        <f t="shared" si="49"/>
        <v>2056–2057</v>
      </c>
    </row>
    <row r="458" spans="1:10" ht="19.899999999999999" customHeight="1" x14ac:dyDescent="0.2">
      <c r="A458" s="126">
        <v>57405</v>
      </c>
      <c r="B458" s="9">
        <f t="shared" si="43"/>
        <v>0</v>
      </c>
      <c r="C458" s="127"/>
      <c r="D458" s="4">
        <f t="shared" si="44"/>
        <v>0</v>
      </c>
      <c r="E458" s="128">
        <f t="shared" si="45"/>
        <v>0</v>
      </c>
      <c r="F458" s="4">
        <f t="shared" si="46"/>
        <v>0</v>
      </c>
      <c r="G458" s="19">
        <f>IF(AND(C458&lt;&gt;"",SUM(G$30:G457)&lt;D$21),$D$21/$D$26,0)</f>
        <v>0</v>
      </c>
      <c r="H458" s="4">
        <f t="shared" si="47"/>
        <v>0</v>
      </c>
      <c r="I458" s="4">
        <f t="shared" si="48"/>
        <v>0</v>
      </c>
      <c r="J458" s="58" t="str">
        <f t="shared" si="49"/>
        <v>2056–2057</v>
      </c>
    </row>
    <row r="459" spans="1:10" ht="19.899999999999999" customHeight="1" x14ac:dyDescent="0.2">
      <c r="A459" s="126">
        <v>57436</v>
      </c>
      <c r="B459" s="9">
        <f t="shared" si="43"/>
        <v>0</v>
      </c>
      <c r="C459" s="127"/>
      <c r="D459" s="4">
        <f t="shared" si="44"/>
        <v>0</v>
      </c>
      <c r="E459" s="128">
        <f t="shared" si="45"/>
        <v>0</v>
      </c>
      <c r="F459" s="4">
        <f t="shared" si="46"/>
        <v>0</v>
      </c>
      <c r="G459" s="19">
        <f>IF(AND(C459&lt;&gt;"",SUM(G$30:G458)&lt;D$21),$D$21/$D$26,0)</f>
        <v>0</v>
      </c>
      <c r="H459" s="4">
        <f t="shared" si="47"/>
        <v>0</v>
      </c>
      <c r="I459" s="4">
        <f t="shared" si="48"/>
        <v>0</v>
      </c>
      <c r="J459" s="58" t="str">
        <f t="shared" si="49"/>
        <v>2056–2057</v>
      </c>
    </row>
    <row r="460" spans="1:10" ht="19.899999999999999" customHeight="1" x14ac:dyDescent="0.2">
      <c r="A460" s="126">
        <v>57466</v>
      </c>
      <c r="B460" s="9">
        <f t="shared" si="43"/>
        <v>0</v>
      </c>
      <c r="C460" s="127"/>
      <c r="D460" s="4">
        <f t="shared" si="44"/>
        <v>0</v>
      </c>
      <c r="E460" s="128">
        <f t="shared" si="45"/>
        <v>0</v>
      </c>
      <c r="F460" s="4">
        <f t="shared" si="46"/>
        <v>0</v>
      </c>
      <c r="G460" s="19">
        <f>IF(AND(C460&lt;&gt;"",SUM(G$30:G459)&lt;D$21),$D$21/$D$26,0)</f>
        <v>0</v>
      </c>
      <c r="H460" s="4">
        <f t="shared" si="47"/>
        <v>0</v>
      </c>
      <c r="I460" s="4">
        <f t="shared" si="48"/>
        <v>0</v>
      </c>
      <c r="J460" s="58" t="str">
        <f t="shared" si="49"/>
        <v>2056–2057</v>
      </c>
    </row>
    <row r="461" spans="1:10" ht="19.899999999999999" customHeight="1" x14ac:dyDescent="0.2">
      <c r="A461" s="126">
        <v>57497</v>
      </c>
      <c r="B461" s="9">
        <f t="shared" si="43"/>
        <v>0</v>
      </c>
      <c r="C461" s="127"/>
      <c r="D461" s="4">
        <f t="shared" si="44"/>
        <v>0</v>
      </c>
      <c r="E461" s="128">
        <f t="shared" si="45"/>
        <v>0</v>
      </c>
      <c r="F461" s="4">
        <f t="shared" si="46"/>
        <v>0</v>
      </c>
      <c r="G461" s="19">
        <f>IF(AND(C461&lt;&gt;"",SUM(G$30:G460)&lt;D$21),$D$21/$D$26,0)</f>
        <v>0</v>
      </c>
      <c r="H461" s="4">
        <f t="shared" si="47"/>
        <v>0</v>
      </c>
      <c r="I461" s="4">
        <f t="shared" si="48"/>
        <v>0</v>
      </c>
      <c r="J461" s="58" t="str">
        <f t="shared" si="49"/>
        <v>2056–2057</v>
      </c>
    </row>
    <row r="462" spans="1:10" ht="19.899999999999999" customHeight="1" x14ac:dyDescent="0.2">
      <c r="A462" s="126">
        <v>57527</v>
      </c>
      <c r="B462" s="9">
        <f t="shared" si="43"/>
        <v>0</v>
      </c>
      <c r="C462" s="127"/>
      <c r="D462" s="4">
        <f t="shared" si="44"/>
        <v>0</v>
      </c>
      <c r="E462" s="128">
        <f t="shared" si="45"/>
        <v>0</v>
      </c>
      <c r="F462" s="4">
        <f t="shared" si="46"/>
        <v>0</v>
      </c>
      <c r="G462" s="19">
        <f>IF(AND(C462&lt;&gt;"",SUM(G$30:G461)&lt;D$21),$D$21/$D$26,0)</f>
        <v>0</v>
      </c>
      <c r="H462" s="4">
        <f t="shared" si="47"/>
        <v>0</v>
      </c>
      <c r="I462" s="4">
        <f t="shared" si="48"/>
        <v>0</v>
      </c>
      <c r="J462" s="58" t="str">
        <f t="shared" si="49"/>
        <v>2057–2058</v>
      </c>
    </row>
    <row r="463" spans="1:10" ht="19.899999999999999" customHeight="1" x14ac:dyDescent="0.2">
      <c r="A463" s="126">
        <v>57558</v>
      </c>
      <c r="B463" s="9">
        <f t="shared" si="43"/>
        <v>0</v>
      </c>
      <c r="C463" s="127"/>
      <c r="D463" s="4">
        <f t="shared" si="44"/>
        <v>0</v>
      </c>
      <c r="E463" s="128">
        <f t="shared" si="45"/>
        <v>0</v>
      </c>
      <c r="F463" s="4">
        <f t="shared" si="46"/>
        <v>0</v>
      </c>
      <c r="G463" s="19">
        <f>IF(AND(C463&lt;&gt;"",SUM(G$30:G462)&lt;D$21),$D$21/$D$26,0)</f>
        <v>0</v>
      </c>
      <c r="H463" s="4">
        <f t="shared" si="47"/>
        <v>0</v>
      </c>
      <c r="I463" s="4">
        <f t="shared" si="48"/>
        <v>0</v>
      </c>
      <c r="J463" s="58" t="str">
        <f t="shared" si="49"/>
        <v>2057–2058</v>
      </c>
    </row>
    <row r="464" spans="1:10" ht="19.899999999999999" customHeight="1" x14ac:dyDescent="0.2">
      <c r="A464" s="126">
        <v>57589</v>
      </c>
      <c r="B464" s="9">
        <f t="shared" si="43"/>
        <v>0</v>
      </c>
      <c r="C464" s="127"/>
      <c r="D464" s="4">
        <f t="shared" si="44"/>
        <v>0</v>
      </c>
      <c r="E464" s="128">
        <f t="shared" si="45"/>
        <v>0</v>
      </c>
      <c r="F464" s="4">
        <f t="shared" si="46"/>
        <v>0</v>
      </c>
      <c r="G464" s="19">
        <f>IF(AND(C464&lt;&gt;"",SUM(G$30:G463)&lt;D$21),$D$21/$D$26,0)</f>
        <v>0</v>
      </c>
      <c r="H464" s="4">
        <f t="shared" si="47"/>
        <v>0</v>
      </c>
      <c r="I464" s="4">
        <f t="shared" si="48"/>
        <v>0</v>
      </c>
      <c r="J464" s="58" t="str">
        <f t="shared" si="49"/>
        <v>2057–2058</v>
      </c>
    </row>
    <row r="465" spans="1:10" ht="19.899999999999999" customHeight="1" x14ac:dyDescent="0.2">
      <c r="A465" s="126">
        <v>57619</v>
      </c>
      <c r="B465" s="9">
        <f t="shared" si="43"/>
        <v>0</v>
      </c>
      <c r="C465" s="127"/>
      <c r="D465" s="4">
        <f t="shared" si="44"/>
        <v>0</v>
      </c>
      <c r="E465" s="128">
        <f t="shared" si="45"/>
        <v>0</v>
      </c>
      <c r="F465" s="4">
        <f t="shared" si="46"/>
        <v>0</v>
      </c>
      <c r="G465" s="19">
        <f>IF(AND(C465&lt;&gt;"",SUM(G$30:G464)&lt;D$21),$D$21/$D$26,0)</f>
        <v>0</v>
      </c>
      <c r="H465" s="4">
        <f t="shared" si="47"/>
        <v>0</v>
      </c>
      <c r="I465" s="4">
        <f t="shared" si="48"/>
        <v>0</v>
      </c>
      <c r="J465" s="58" t="str">
        <f t="shared" si="49"/>
        <v>2057–2058</v>
      </c>
    </row>
    <row r="466" spans="1:10" ht="19.899999999999999" customHeight="1" x14ac:dyDescent="0.2">
      <c r="A466" s="126">
        <v>57650</v>
      </c>
      <c r="B466" s="9">
        <f t="shared" si="43"/>
        <v>0</v>
      </c>
      <c r="C466" s="127"/>
      <c r="D466" s="4">
        <f t="shared" si="44"/>
        <v>0</v>
      </c>
      <c r="E466" s="128">
        <f t="shared" si="45"/>
        <v>0</v>
      </c>
      <c r="F466" s="4">
        <f t="shared" si="46"/>
        <v>0</v>
      </c>
      <c r="G466" s="19">
        <f>IF(AND(C466&lt;&gt;"",SUM(G$30:G465)&lt;D$21),$D$21/$D$26,0)</f>
        <v>0</v>
      </c>
      <c r="H466" s="4">
        <f t="shared" si="47"/>
        <v>0</v>
      </c>
      <c r="I466" s="4">
        <f t="shared" si="48"/>
        <v>0</v>
      </c>
      <c r="J466" s="58" t="str">
        <f t="shared" si="49"/>
        <v>2057–2058</v>
      </c>
    </row>
    <row r="467" spans="1:10" ht="19.899999999999999" customHeight="1" x14ac:dyDescent="0.2">
      <c r="A467" s="126">
        <v>57680</v>
      </c>
      <c r="B467" s="9">
        <f t="shared" si="43"/>
        <v>0</v>
      </c>
      <c r="C467" s="127"/>
      <c r="D467" s="4">
        <f t="shared" si="44"/>
        <v>0</v>
      </c>
      <c r="E467" s="128">
        <f t="shared" si="45"/>
        <v>0</v>
      </c>
      <c r="F467" s="4">
        <f t="shared" si="46"/>
        <v>0</v>
      </c>
      <c r="G467" s="19">
        <f>IF(AND(C467&lt;&gt;"",SUM(G$30:G466)&lt;D$21),$D$21/$D$26,0)</f>
        <v>0</v>
      </c>
      <c r="H467" s="4">
        <f t="shared" si="47"/>
        <v>0</v>
      </c>
      <c r="I467" s="4">
        <f t="shared" si="48"/>
        <v>0</v>
      </c>
      <c r="J467" s="58" t="str">
        <f t="shared" si="49"/>
        <v>2057–2058</v>
      </c>
    </row>
    <row r="468" spans="1:10" ht="19.899999999999999" customHeight="1" x14ac:dyDescent="0.2">
      <c r="A468" s="126">
        <v>57711</v>
      </c>
      <c r="B468" s="9">
        <f t="shared" si="43"/>
        <v>0</v>
      </c>
      <c r="C468" s="127"/>
      <c r="D468" s="4">
        <f t="shared" si="44"/>
        <v>0</v>
      </c>
      <c r="E468" s="128">
        <f t="shared" si="45"/>
        <v>0</v>
      </c>
      <c r="F468" s="4">
        <f t="shared" si="46"/>
        <v>0</v>
      </c>
      <c r="G468" s="19">
        <f>IF(AND(C468&lt;&gt;"",SUM(G$30:G467)&lt;D$21),$D$21/$D$26,0)</f>
        <v>0</v>
      </c>
      <c r="H468" s="4">
        <f t="shared" si="47"/>
        <v>0</v>
      </c>
      <c r="I468" s="4">
        <f t="shared" si="48"/>
        <v>0</v>
      </c>
      <c r="J468" s="58" t="str">
        <f t="shared" si="49"/>
        <v>2057–2058</v>
      </c>
    </row>
    <row r="469" spans="1:10" ht="19.899999999999999" customHeight="1" x14ac:dyDescent="0.2">
      <c r="A469" s="126">
        <v>57742</v>
      </c>
      <c r="B469" s="9">
        <f t="shared" si="43"/>
        <v>0</v>
      </c>
      <c r="C469" s="127"/>
      <c r="D469" s="4">
        <f t="shared" si="44"/>
        <v>0</v>
      </c>
      <c r="E469" s="128">
        <f t="shared" si="45"/>
        <v>0</v>
      </c>
      <c r="F469" s="4">
        <f t="shared" si="46"/>
        <v>0</v>
      </c>
      <c r="G469" s="19">
        <f>IF(AND(C469&lt;&gt;"",SUM(G$30:G468)&lt;D$21),$D$21/$D$26,0)</f>
        <v>0</v>
      </c>
      <c r="H469" s="4">
        <f t="shared" si="47"/>
        <v>0</v>
      </c>
      <c r="I469" s="4">
        <f t="shared" si="48"/>
        <v>0</v>
      </c>
      <c r="J469" s="58" t="str">
        <f t="shared" si="49"/>
        <v>2057–2058</v>
      </c>
    </row>
    <row r="470" spans="1:10" ht="19.899999999999999" customHeight="1" x14ac:dyDescent="0.2">
      <c r="A470" s="126">
        <v>57770</v>
      </c>
      <c r="B470" s="9">
        <f t="shared" si="43"/>
        <v>0</v>
      </c>
      <c r="C470" s="127"/>
      <c r="D470" s="4">
        <f t="shared" si="44"/>
        <v>0</v>
      </c>
      <c r="E470" s="128">
        <f t="shared" si="45"/>
        <v>0</v>
      </c>
      <c r="F470" s="4">
        <f t="shared" si="46"/>
        <v>0</v>
      </c>
      <c r="G470" s="19">
        <f>IF(AND(C470&lt;&gt;"",SUM(G$30:G469)&lt;D$21),$D$21/$D$26,0)</f>
        <v>0</v>
      </c>
      <c r="H470" s="4">
        <f t="shared" si="47"/>
        <v>0</v>
      </c>
      <c r="I470" s="4">
        <f t="shared" si="48"/>
        <v>0</v>
      </c>
      <c r="J470" s="58" t="str">
        <f t="shared" si="49"/>
        <v>2057–2058</v>
      </c>
    </row>
    <row r="471" spans="1:10" ht="19.899999999999999" customHeight="1" x14ac:dyDescent="0.2">
      <c r="A471" s="126">
        <v>57801</v>
      </c>
      <c r="B471" s="9">
        <f t="shared" si="43"/>
        <v>0</v>
      </c>
      <c r="C471" s="127"/>
      <c r="D471" s="4">
        <f t="shared" si="44"/>
        <v>0</v>
      </c>
      <c r="E471" s="128">
        <f t="shared" si="45"/>
        <v>0</v>
      </c>
      <c r="F471" s="4">
        <f t="shared" si="46"/>
        <v>0</v>
      </c>
      <c r="G471" s="19">
        <f>IF(AND(C471&lt;&gt;"",SUM(G$30:G470)&lt;D$21),$D$21/$D$26,0)</f>
        <v>0</v>
      </c>
      <c r="H471" s="4">
        <f t="shared" si="47"/>
        <v>0</v>
      </c>
      <c r="I471" s="4">
        <f t="shared" si="48"/>
        <v>0</v>
      </c>
      <c r="J471" s="58" t="str">
        <f t="shared" si="49"/>
        <v>2057–2058</v>
      </c>
    </row>
    <row r="472" spans="1:10" ht="19.899999999999999" customHeight="1" x14ac:dyDescent="0.2">
      <c r="A472" s="126">
        <v>57831</v>
      </c>
      <c r="B472" s="9">
        <f t="shared" si="43"/>
        <v>0</v>
      </c>
      <c r="C472" s="127"/>
      <c r="D472" s="4">
        <f t="shared" si="44"/>
        <v>0</v>
      </c>
      <c r="E472" s="128">
        <f t="shared" si="45"/>
        <v>0</v>
      </c>
      <c r="F472" s="4">
        <f t="shared" si="46"/>
        <v>0</v>
      </c>
      <c r="G472" s="19">
        <f>IF(AND(C472&lt;&gt;"",SUM(G$30:G471)&lt;D$21),$D$21/$D$26,0)</f>
        <v>0</v>
      </c>
      <c r="H472" s="4">
        <f t="shared" si="47"/>
        <v>0</v>
      </c>
      <c r="I472" s="4">
        <f t="shared" si="48"/>
        <v>0</v>
      </c>
      <c r="J472" s="58" t="str">
        <f t="shared" si="49"/>
        <v>2057–2058</v>
      </c>
    </row>
    <row r="473" spans="1:10" ht="19.899999999999999" customHeight="1" x14ac:dyDescent="0.2">
      <c r="A473" s="126">
        <v>57862</v>
      </c>
      <c r="B473" s="9">
        <f t="shared" si="43"/>
        <v>0</v>
      </c>
      <c r="C473" s="127"/>
      <c r="D473" s="4">
        <f t="shared" si="44"/>
        <v>0</v>
      </c>
      <c r="E473" s="128">
        <f t="shared" si="45"/>
        <v>0</v>
      </c>
      <c r="F473" s="4">
        <f t="shared" si="46"/>
        <v>0</v>
      </c>
      <c r="G473" s="19">
        <f>IF(AND(C473&lt;&gt;"",SUM(G$30:G472)&lt;D$21),$D$21/$D$26,0)</f>
        <v>0</v>
      </c>
      <c r="H473" s="4">
        <f t="shared" si="47"/>
        <v>0</v>
      </c>
      <c r="I473" s="4">
        <f t="shared" si="48"/>
        <v>0</v>
      </c>
      <c r="J473" s="58" t="str">
        <f t="shared" si="49"/>
        <v>2057–2058</v>
      </c>
    </row>
    <row r="474" spans="1:10" ht="19.899999999999999" customHeight="1" x14ac:dyDescent="0.2">
      <c r="A474" s="126">
        <v>57892</v>
      </c>
      <c r="B474" s="9">
        <f t="shared" si="43"/>
        <v>0</v>
      </c>
      <c r="C474" s="127"/>
      <c r="D474" s="4">
        <f t="shared" si="44"/>
        <v>0</v>
      </c>
      <c r="E474" s="128">
        <f t="shared" si="45"/>
        <v>0</v>
      </c>
      <c r="F474" s="4">
        <f t="shared" si="46"/>
        <v>0</v>
      </c>
      <c r="G474" s="19">
        <f>IF(AND(C474&lt;&gt;"",SUM(G$30:G473)&lt;D$21),$D$21/$D$26,0)</f>
        <v>0</v>
      </c>
      <c r="H474" s="4">
        <f t="shared" si="47"/>
        <v>0</v>
      </c>
      <c r="I474" s="4">
        <f t="shared" si="48"/>
        <v>0</v>
      </c>
      <c r="J474" s="58" t="str">
        <f t="shared" si="49"/>
        <v>2058–2059</v>
      </c>
    </row>
    <row r="475" spans="1:10" ht="19.899999999999999" customHeight="1" x14ac:dyDescent="0.2">
      <c r="A475" s="126">
        <v>57923</v>
      </c>
      <c r="B475" s="9">
        <f t="shared" si="43"/>
        <v>0</v>
      </c>
      <c r="C475" s="127"/>
      <c r="D475" s="4">
        <f t="shared" si="44"/>
        <v>0</v>
      </c>
      <c r="E475" s="128">
        <f t="shared" si="45"/>
        <v>0</v>
      </c>
      <c r="F475" s="4">
        <f t="shared" si="46"/>
        <v>0</v>
      </c>
      <c r="G475" s="19">
        <f>IF(AND(C475&lt;&gt;"",SUM(G$30:G474)&lt;D$21),$D$21/$D$26,0)</f>
        <v>0</v>
      </c>
      <c r="H475" s="4">
        <f t="shared" si="47"/>
        <v>0</v>
      </c>
      <c r="I475" s="4">
        <f t="shared" si="48"/>
        <v>0</v>
      </c>
      <c r="J475" s="58" t="str">
        <f t="shared" si="49"/>
        <v>2058–2059</v>
      </c>
    </row>
    <row r="476" spans="1:10" ht="19.899999999999999" customHeight="1" x14ac:dyDescent="0.2">
      <c r="A476" s="126">
        <v>57954</v>
      </c>
      <c r="B476" s="9">
        <f t="shared" si="43"/>
        <v>0</v>
      </c>
      <c r="C476" s="127"/>
      <c r="D476" s="4">
        <f t="shared" si="44"/>
        <v>0</v>
      </c>
      <c r="E476" s="128">
        <f t="shared" si="45"/>
        <v>0</v>
      </c>
      <c r="F476" s="4">
        <f t="shared" si="46"/>
        <v>0</v>
      </c>
      <c r="G476" s="19">
        <f>IF(AND(C476&lt;&gt;"",SUM(G$30:G475)&lt;D$21),$D$21/$D$26,0)</f>
        <v>0</v>
      </c>
      <c r="H476" s="4">
        <f t="shared" si="47"/>
        <v>0</v>
      </c>
      <c r="I476" s="4">
        <f t="shared" si="48"/>
        <v>0</v>
      </c>
      <c r="J476" s="58" t="str">
        <f t="shared" si="49"/>
        <v>2058–2059</v>
      </c>
    </row>
    <row r="477" spans="1:10" ht="19.899999999999999" customHeight="1" x14ac:dyDescent="0.2">
      <c r="A477" s="126">
        <v>57984</v>
      </c>
      <c r="B477" s="9">
        <f t="shared" si="43"/>
        <v>0</v>
      </c>
      <c r="C477" s="127"/>
      <c r="D477" s="4">
        <f t="shared" si="44"/>
        <v>0</v>
      </c>
      <c r="E477" s="128">
        <f t="shared" si="45"/>
        <v>0</v>
      </c>
      <c r="F477" s="4">
        <f t="shared" si="46"/>
        <v>0</v>
      </c>
      <c r="G477" s="19">
        <f>IF(AND(C477&lt;&gt;"",SUM(G$30:G476)&lt;D$21),$D$21/$D$26,0)</f>
        <v>0</v>
      </c>
      <c r="H477" s="4">
        <f t="shared" si="47"/>
        <v>0</v>
      </c>
      <c r="I477" s="4">
        <f t="shared" si="48"/>
        <v>0</v>
      </c>
      <c r="J477" s="58" t="str">
        <f t="shared" si="49"/>
        <v>2058–2059</v>
      </c>
    </row>
    <row r="478" spans="1:10" ht="19.899999999999999" customHeight="1" x14ac:dyDescent="0.2">
      <c r="A478" s="126">
        <v>58015</v>
      </c>
      <c r="B478" s="9">
        <f t="shared" si="43"/>
        <v>0</v>
      </c>
      <c r="C478" s="127"/>
      <c r="D478" s="4">
        <f t="shared" si="44"/>
        <v>0</v>
      </c>
      <c r="E478" s="128">
        <f t="shared" si="45"/>
        <v>0</v>
      </c>
      <c r="F478" s="4">
        <f t="shared" si="46"/>
        <v>0</v>
      </c>
      <c r="G478" s="19">
        <f>IF(AND(C478&lt;&gt;"",SUM(G$30:G477)&lt;D$21),$D$21/$D$26,0)</f>
        <v>0</v>
      </c>
      <c r="H478" s="4">
        <f t="shared" si="47"/>
        <v>0</v>
      </c>
      <c r="I478" s="4">
        <f t="shared" si="48"/>
        <v>0</v>
      </c>
      <c r="J478" s="58" t="str">
        <f t="shared" si="49"/>
        <v>2058–2059</v>
      </c>
    </row>
    <row r="479" spans="1:10" ht="19.899999999999999" customHeight="1" x14ac:dyDescent="0.2">
      <c r="A479" s="126">
        <v>58045</v>
      </c>
      <c r="B479" s="9">
        <f t="shared" ref="B479:B542" si="50">IF(C479&gt;0,C479*-1,C479)</f>
        <v>0</v>
      </c>
      <c r="C479" s="127"/>
      <c r="D479" s="4">
        <f t="shared" ref="D479:D542" si="51">IF(C479="",0,IF($D$14="Beginning",IF(C478&lt;&gt;"",$F478*$D$7/12,0),IF(C478&lt;&gt;"",$F478*$D$7/12,$D$19*$D$7/12)))</f>
        <v>0</v>
      </c>
      <c r="E479" s="128">
        <f t="shared" si="45"/>
        <v>0</v>
      </c>
      <c r="F479" s="4">
        <f t="shared" si="46"/>
        <v>0</v>
      </c>
      <c r="G479" s="19">
        <f>IF(AND(C479&lt;&gt;"",SUM(G$30:G478)&lt;D$21),$D$21/$D$26,0)</f>
        <v>0</v>
      </c>
      <c r="H479" s="4">
        <f t="shared" si="47"/>
        <v>0</v>
      </c>
      <c r="I479" s="4">
        <f t="shared" si="48"/>
        <v>0</v>
      </c>
      <c r="J479" s="58" t="str">
        <f t="shared" si="49"/>
        <v>2058–2059</v>
      </c>
    </row>
    <row r="480" spans="1:10" ht="19.899999999999999" customHeight="1" x14ac:dyDescent="0.2">
      <c r="A480" s="126">
        <v>58076</v>
      </c>
      <c r="B480" s="9">
        <f t="shared" si="50"/>
        <v>0</v>
      </c>
      <c r="C480" s="127"/>
      <c r="D480" s="4">
        <f t="shared" si="51"/>
        <v>0</v>
      </c>
      <c r="E480" s="128">
        <f t="shared" ref="E480:E543" si="52">C480-D480</f>
        <v>0</v>
      </c>
      <c r="F480" s="4">
        <f t="shared" ref="F480:F543" si="53">IF(C480="",0,IF(C479="",$D$19-E480,IF(C480&lt;&gt;"",F479-E480)))</f>
        <v>0</v>
      </c>
      <c r="G480" s="19">
        <f>IF(AND(C480&lt;&gt;"",SUM(G$30:G479)&lt;D$21),$D$21/$D$26,0)</f>
        <v>0</v>
      </c>
      <c r="H480" s="4">
        <f t="shared" ref="H480:H543" si="54">IF(C480&lt;&gt;"",G480+H479,0)</f>
        <v>0</v>
      </c>
      <c r="I480" s="4">
        <f t="shared" ref="I480:I543" si="55">IF(C480&lt;&gt;"",$D$21-H480,0)</f>
        <v>0</v>
      </c>
      <c r="J480" s="58" t="str">
        <f t="shared" si="49"/>
        <v>2058–2059</v>
      </c>
    </row>
    <row r="481" spans="1:10" ht="19.899999999999999" customHeight="1" x14ac:dyDescent="0.2">
      <c r="A481" s="126">
        <v>58107</v>
      </c>
      <c r="B481" s="9">
        <f t="shared" si="50"/>
        <v>0</v>
      </c>
      <c r="C481" s="127"/>
      <c r="D481" s="4">
        <f t="shared" si="51"/>
        <v>0</v>
      </c>
      <c r="E481" s="128">
        <f t="shared" si="52"/>
        <v>0</v>
      </c>
      <c r="F481" s="4">
        <f t="shared" si="53"/>
        <v>0</v>
      </c>
      <c r="G481" s="19">
        <f>IF(AND(C481&lt;&gt;"",SUM(G$30:G480)&lt;D$21),$D$21/$D$26,0)</f>
        <v>0</v>
      </c>
      <c r="H481" s="4">
        <f t="shared" si="54"/>
        <v>0</v>
      </c>
      <c r="I481" s="4">
        <f t="shared" si="55"/>
        <v>0</v>
      </c>
      <c r="J481" s="58" t="str">
        <f t="shared" si="49"/>
        <v>2058–2059</v>
      </c>
    </row>
    <row r="482" spans="1:10" ht="19.899999999999999" customHeight="1" x14ac:dyDescent="0.2">
      <c r="A482" s="126">
        <v>58135</v>
      </c>
      <c r="B482" s="9">
        <f t="shared" si="50"/>
        <v>0</v>
      </c>
      <c r="C482" s="127"/>
      <c r="D482" s="4">
        <f t="shared" si="51"/>
        <v>0</v>
      </c>
      <c r="E482" s="128">
        <f t="shared" si="52"/>
        <v>0</v>
      </c>
      <c r="F482" s="4">
        <f t="shared" si="53"/>
        <v>0</v>
      </c>
      <c r="G482" s="19">
        <f>IF(AND(C482&lt;&gt;"",SUM(G$30:G481)&lt;D$21),$D$21/$D$26,0)</f>
        <v>0</v>
      </c>
      <c r="H482" s="4">
        <f t="shared" si="54"/>
        <v>0</v>
      </c>
      <c r="I482" s="4">
        <f t="shared" si="55"/>
        <v>0</v>
      </c>
      <c r="J482" s="58" t="str">
        <f t="shared" si="49"/>
        <v>2058–2059</v>
      </c>
    </row>
    <row r="483" spans="1:10" ht="19.899999999999999" customHeight="1" x14ac:dyDescent="0.2">
      <c r="A483" s="126">
        <v>58166</v>
      </c>
      <c r="B483" s="9">
        <f t="shared" si="50"/>
        <v>0</v>
      </c>
      <c r="C483" s="127"/>
      <c r="D483" s="4">
        <f t="shared" si="51"/>
        <v>0</v>
      </c>
      <c r="E483" s="128">
        <f t="shared" si="52"/>
        <v>0</v>
      </c>
      <c r="F483" s="4">
        <f t="shared" si="53"/>
        <v>0</v>
      </c>
      <c r="G483" s="19">
        <f>IF(AND(C483&lt;&gt;"",SUM(G$30:G482)&lt;D$21),$D$21/$D$26,0)</f>
        <v>0</v>
      </c>
      <c r="H483" s="4">
        <f t="shared" si="54"/>
        <v>0</v>
      </c>
      <c r="I483" s="4">
        <f t="shared" si="55"/>
        <v>0</v>
      </c>
      <c r="J483" s="58" t="str">
        <f t="shared" si="49"/>
        <v>2058–2059</v>
      </c>
    </row>
    <row r="484" spans="1:10" ht="19.899999999999999" customHeight="1" x14ac:dyDescent="0.2">
      <c r="A484" s="126">
        <v>58196</v>
      </c>
      <c r="B484" s="9">
        <f t="shared" si="50"/>
        <v>0</v>
      </c>
      <c r="C484" s="127"/>
      <c r="D484" s="4">
        <f t="shared" si="51"/>
        <v>0</v>
      </c>
      <c r="E484" s="128">
        <f t="shared" si="52"/>
        <v>0</v>
      </c>
      <c r="F484" s="4">
        <f t="shared" si="53"/>
        <v>0</v>
      </c>
      <c r="G484" s="19">
        <f>IF(AND(C484&lt;&gt;"",SUM(G$30:G483)&lt;D$21),$D$21/$D$26,0)</f>
        <v>0</v>
      </c>
      <c r="H484" s="4">
        <f t="shared" si="54"/>
        <v>0</v>
      </c>
      <c r="I484" s="4">
        <f t="shared" si="55"/>
        <v>0</v>
      </c>
      <c r="J484" s="58" t="str">
        <f t="shared" si="49"/>
        <v>2058–2059</v>
      </c>
    </row>
    <row r="485" spans="1:10" ht="19.899999999999999" customHeight="1" x14ac:dyDescent="0.2">
      <c r="A485" s="126">
        <v>58227</v>
      </c>
      <c r="B485" s="9">
        <f t="shared" si="50"/>
        <v>0</v>
      </c>
      <c r="C485" s="127"/>
      <c r="D485" s="4">
        <f t="shared" si="51"/>
        <v>0</v>
      </c>
      <c r="E485" s="128">
        <f t="shared" si="52"/>
        <v>0</v>
      </c>
      <c r="F485" s="4">
        <f t="shared" si="53"/>
        <v>0</v>
      </c>
      <c r="G485" s="19">
        <f>IF(AND(C485&lt;&gt;"",SUM(G$30:G484)&lt;D$21),$D$21/$D$26,0)</f>
        <v>0</v>
      </c>
      <c r="H485" s="4">
        <f t="shared" si="54"/>
        <v>0</v>
      </c>
      <c r="I485" s="4">
        <f t="shared" si="55"/>
        <v>0</v>
      </c>
      <c r="J485" s="58" t="str">
        <f t="shared" si="49"/>
        <v>2058–2059</v>
      </c>
    </row>
    <row r="486" spans="1:10" ht="19.899999999999999" customHeight="1" x14ac:dyDescent="0.2">
      <c r="A486" s="126">
        <v>58257</v>
      </c>
      <c r="B486" s="9">
        <f t="shared" si="50"/>
        <v>0</v>
      </c>
      <c r="C486" s="127"/>
      <c r="D486" s="4">
        <f t="shared" si="51"/>
        <v>0</v>
      </c>
      <c r="E486" s="128">
        <f t="shared" si="52"/>
        <v>0</v>
      </c>
      <c r="F486" s="4">
        <f t="shared" si="53"/>
        <v>0</v>
      </c>
      <c r="G486" s="19">
        <f>IF(AND(C486&lt;&gt;"",SUM(G$30:G485)&lt;D$21),$D$21/$D$26,0)</f>
        <v>0</v>
      </c>
      <c r="H486" s="4">
        <f t="shared" si="54"/>
        <v>0</v>
      </c>
      <c r="I486" s="4">
        <f t="shared" si="55"/>
        <v>0</v>
      </c>
      <c r="J486" s="58" t="str">
        <f t="shared" si="49"/>
        <v>2059–2060</v>
      </c>
    </row>
    <row r="487" spans="1:10" ht="19.899999999999999" customHeight="1" x14ac:dyDescent="0.2">
      <c r="A487" s="126">
        <v>58288</v>
      </c>
      <c r="B487" s="9">
        <f t="shared" si="50"/>
        <v>0</v>
      </c>
      <c r="C487" s="127"/>
      <c r="D487" s="4">
        <f t="shared" si="51"/>
        <v>0</v>
      </c>
      <c r="E487" s="128">
        <f t="shared" si="52"/>
        <v>0</v>
      </c>
      <c r="F487" s="4">
        <f t="shared" si="53"/>
        <v>0</v>
      </c>
      <c r="G487" s="19">
        <f>IF(AND(C487&lt;&gt;"",SUM(G$30:G486)&lt;D$21),$D$21/$D$26,0)</f>
        <v>0</v>
      </c>
      <c r="H487" s="4">
        <f t="shared" si="54"/>
        <v>0</v>
      </c>
      <c r="I487" s="4">
        <f t="shared" si="55"/>
        <v>0</v>
      </c>
      <c r="J487" s="58" t="str">
        <f t="shared" si="49"/>
        <v>2059–2060</v>
      </c>
    </row>
    <row r="488" spans="1:10" ht="19.899999999999999" customHeight="1" x14ac:dyDescent="0.2">
      <c r="A488" s="126">
        <v>58319</v>
      </c>
      <c r="B488" s="9">
        <f t="shared" si="50"/>
        <v>0</v>
      </c>
      <c r="C488" s="127"/>
      <c r="D488" s="4">
        <f t="shared" si="51"/>
        <v>0</v>
      </c>
      <c r="E488" s="128">
        <f t="shared" si="52"/>
        <v>0</v>
      </c>
      <c r="F488" s="4">
        <f t="shared" si="53"/>
        <v>0</v>
      </c>
      <c r="G488" s="19">
        <f>IF(AND(C488&lt;&gt;"",SUM(G$30:G487)&lt;D$21),$D$21/$D$26,0)</f>
        <v>0</v>
      </c>
      <c r="H488" s="4">
        <f t="shared" si="54"/>
        <v>0</v>
      </c>
      <c r="I488" s="4">
        <f t="shared" si="55"/>
        <v>0</v>
      </c>
      <c r="J488" s="58" t="str">
        <f t="shared" si="49"/>
        <v>2059–2060</v>
      </c>
    </row>
    <row r="489" spans="1:10" ht="19.899999999999999" customHeight="1" x14ac:dyDescent="0.2">
      <c r="A489" s="126">
        <v>58349</v>
      </c>
      <c r="B489" s="9">
        <f t="shared" si="50"/>
        <v>0</v>
      </c>
      <c r="C489" s="127"/>
      <c r="D489" s="4">
        <f t="shared" si="51"/>
        <v>0</v>
      </c>
      <c r="E489" s="128">
        <f t="shared" si="52"/>
        <v>0</v>
      </c>
      <c r="F489" s="4">
        <f t="shared" si="53"/>
        <v>0</v>
      </c>
      <c r="G489" s="19">
        <f>IF(AND(C489&lt;&gt;"",SUM(G$30:G488)&lt;D$21),$D$21/$D$26,0)</f>
        <v>0</v>
      </c>
      <c r="H489" s="4">
        <f t="shared" si="54"/>
        <v>0</v>
      </c>
      <c r="I489" s="4">
        <f t="shared" si="55"/>
        <v>0</v>
      </c>
      <c r="J489" s="58" t="str">
        <f t="shared" si="49"/>
        <v>2059–2060</v>
      </c>
    </row>
    <row r="490" spans="1:10" ht="19.899999999999999" customHeight="1" x14ac:dyDescent="0.2">
      <c r="A490" s="126">
        <v>58380</v>
      </c>
      <c r="B490" s="9">
        <f t="shared" si="50"/>
        <v>0</v>
      </c>
      <c r="C490" s="127"/>
      <c r="D490" s="4">
        <f t="shared" si="51"/>
        <v>0</v>
      </c>
      <c r="E490" s="128">
        <f t="shared" si="52"/>
        <v>0</v>
      </c>
      <c r="F490" s="4">
        <f t="shared" si="53"/>
        <v>0</v>
      </c>
      <c r="G490" s="19">
        <f>IF(AND(C490&lt;&gt;"",SUM(G$30:G489)&lt;D$21),$D$21/$D$26,0)</f>
        <v>0</v>
      </c>
      <c r="H490" s="4">
        <f t="shared" si="54"/>
        <v>0</v>
      </c>
      <c r="I490" s="4">
        <f t="shared" si="55"/>
        <v>0</v>
      </c>
      <c r="J490" s="58" t="str">
        <f t="shared" si="49"/>
        <v>2059–2060</v>
      </c>
    </row>
    <row r="491" spans="1:10" ht="19.899999999999999" customHeight="1" x14ac:dyDescent="0.2">
      <c r="A491" s="126">
        <v>58410</v>
      </c>
      <c r="B491" s="9">
        <f t="shared" si="50"/>
        <v>0</v>
      </c>
      <c r="C491" s="127"/>
      <c r="D491" s="4">
        <f t="shared" si="51"/>
        <v>0</v>
      </c>
      <c r="E491" s="128">
        <f t="shared" si="52"/>
        <v>0</v>
      </c>
      <c r="F491" s="4">
        <f t="shared" si="53"/>
        <v>0</v>
      </c>
      <c r="G491" s="19">
        <f>IF(AND(C491&lt;&gt;"",SUM(G$30:G490)&lt;D$21),$D$21/$D$26,0)</f>
        <v>0</v>
      </c>
      <c r="H491" s="4">
        <f t="shared" si="54"/>
        <v>0</v>
      </c>
      <c r="I491" s="4">
        <f t="shared" si="55"/>
        <v>0</v>
      </c>
      <c r="J491" s="58" t="str">
        <f t="shared" ref="J491:J554" si="56">IF(OR(MONTH(A491)=1,MONTH(A491)=2,MONTH(A491)=3,MONTH(A491)=4,MONTH(A491)=5,MONTH(A491)=6),YEAR(A491)-1&amp;"–"&amp;YEAR(A491),YEAR(A491)&amp;"–"&amp;YEAR(A491)+1)</f>
        <v>2059–2060</v>
      </c>
    </row>
    <row r="492" spans="1:10" ht="19.899999999999999" customHeight="1" x14ac:dyDescent="0.2">
      <c r="A492" s="126">
        <v>58441</v>
      </c>
      <c r="B492" s="9">
        <f t="shared" si="50"/>
        <v>0</v>
      </c>
      <c r="C492" s="127"/>
      <c r="D492" s="4">
        <f t="shared" si="51"/>
        <v>0</v>
      </c>
      <c r="E492" s="128">
        <f t="shared" si="52"/>
        <v>0</v>
      </c>
      <c r="F492" s="4">
        <f t="shared" si="53"/>
        <v>0</v>
      </c>
      <c r="G492" s="19">
        <f>IF(AND(C492&lt;&gt;"",SUM(G$30:G491)&lt;D$21),$D$21/$D$26,0)</f>
        <v>0</v>
      </c>
      <c r="H492" s="4">
        <f t="shared" si="54"/>
        <v>0</v>
      </c>
      <c r="I492" s="4">
        <f t="shared" si="55"/>
        <v>0</v>
      </c>
      <c r="J492" s="58" t="str">
        <f t="shared" si="56"/>
        <v>2059–2060</v>
      </c>
    </row>
    <row r="493" spans="1:10" ht="19.899999999999999" customHeight="1" x14ac:dyDescent="0.2">
      <c r="A493" s="126">
        <v>58472</v>
      </c>
      <c r="B493" s="9">
        <f t="shared" si="50"/>
        <v>0</v>
      </c>
      <c r="C493" s="127"/>
      <c r="D493" s="4">
        <f t="shared" si="51"/>
        <v>0</v>
      </c>
      <c r="E493" s="128">
        <f t="shared" si="52"/>
        <v>0</v>
      </c>
      <c r="F493" s="4">
        <f t="shared" si="53"/>
        <v>0</v>
      </c>
      <c r="G493" s="19">
        <f>IF(AND(C493&lt;&gt;"",SUM(G$30:G492)&lt;D$21),$D$21/$D$26,0)</f>
        <v>0</v>
      </c>
      <c r="H493" s="4">
        <f t="shared" si="54"/>
        <v>0</v>
      </c>
      <c r="I493" s="4">
        <f t="shared" si="55"/>
        <v>0</v>
      </c>
      <c r="J493" s="58" t="str">
        <f t="shared" si="56"/>
        <v>2059–2060</v>
      </c>
    </row>
    <row r="494" spans="1:10" ht="19.899999999999999" customHeight="1" x14ac:dyDescent="0.2">
      <c r="A494" s="126">
        <v>58501</v>
      </c>
      <c r="B494" s="9">
        <f t="shared" si="50"/>
        <v>0</v>
      </c>
      <c r="C494" s="127"/>
      <c r="D494" s="4">
        <f t="shared" si="51"/>
        <v>0</v>
      </c>
      <c r="E494" s="128">
        <f t="shared" si="52"/>
        <v>0</v>
      </c>
      <c r="F494" s="4">
        <f t="shared" si="53"/>
        <v>0</v>
      </c>
      <c r="G494" s="19">
        <f>IF(AND(C494&lt;&gt;"",SUM(G$30:G493)&lt;D$21),$D$21/$D$26,0)</f>
        <v>0</v>
      </c>
      <c r="H494" s="4">
        <f t="shared" si="54"/>
        <v>0</v>
      </c>
      <c r="I494" s="4">
        <f t="shared" si="55"/>
        <v>0</v>
      </c>
      <c r="J494" s="58" t="str">
        <f t="shared" si="56"/>
        <v>2059–2060</v>
      </c>
    </row>
    <row r="495" spans="1:10" ht="19.899999999999999" customHeight="1" x14ac:dyDescent="0.2">
      <c r="A495" s="126">
        <v>58532</v>
      </c>
      <c r="B495" s="9">
        <f t="shared" si="50"/>
        <v>0</v>
      </c>
      <c r="C495" s="127"/>
      <c r="D495" s="4">
        <f t="shared" si="51"/>
        <v>0</v>
      </c>
      <c r="E495" s="128">
        <f t="shared" si="52"/>
        <v>0</v>
      </c>
      <c r="F495" s="4">
        <f t="shared" si="53"/>
        <v>0</v>
      </c>
      <c r="G495" s="19">
        <f>IF(AND(C495&lt;&gt;"",SUM(G$30:G494)&lt;D$21),$D$21/$D$26,0)</f>
        <v>0</v>
      </c>
      <c r="H495" s="4">
        <f t="shared" si="54"/>
        <v>0</v>
      </c>
      <c r="I495" s="4">
        <f t="shared" si="55"/>
        <v>0</v>
      </c>
      <c r="J495" s="58" t="str">
        <f t="shared" si="56"/>
        <v>2059–2060</v>
      </c>
    </row>
    <row r="496" spans="1:10" ht="19.899999999999999" customHeight="1" x14ac:dyDescent="0.2">
      <c r="A496" s="126">
        <v>58562</v>
      </c>
      <c r="B496" s="9">
        <f t="shared" si="50"/>
        <v>0</v>
      </c>
      <c r="C496" s="127"/>
      <c r="D496" s="4">
        <f t="shared" si="51"/>
        <v>0</v>
      </c>
      <c r="E496" s="128">
        <f t="shared" si="52"/>
        <v>0</v>
      </c>
      <c r="F496" s="4">
        <f t="shared" si="53"/>
        <v>0</v>
      </c>
      <c r="G496" s="19">
        <f>IF(AND(C496&lt;&gt;"",SUM(G$30:G495)&lt;D$21),$D$21/$D$26,0)</f>
        <v>0</v>
      </c>
      <c r="H496" s="4">
        <f t="shared" si="54"/>
        <v>0</v>
      </c>
      <c r="I496" s="4">
        <f t="shared" si="55"/>
        <v>0</v>
      </c>
      <c r="J496" s="58" t="str">
        <f t="shared" si="56"/>
        <v>2059–2060</v>
      </c>
    </row>
    <row r="497" spans="1:10" ht="19.899999999999999" customHeight="1" x14ac:dyDescent="0.2">
      <c r="A497" s="126">
        <v>58593</v>
      </c>
      <c r="B497" s="9">
        <f t="shared" si="50"/>
        <v>0</v>
      </c>
      <c r="C497" s="127"/>
      <c r="D497" s="4">
        <f t="shared" si="51"/>
        <v>0</v>
      </c>
      <c r="E497" s="128">
        <f t="shared" si="52"/>
        <v>0</v>
      </c>
      <c r="F497" s="4">
        <f t="shared" si="53"/>
        <v>0</v>
      </c>
      <c r="G497" s="19">
        <f>IF(AND(C497&lt;&gt;"",SUM(G$30:G496)&lt;D$21),$D$21/$D$26,0)</f>
        <v>0</v>
      </c>
      <c r="H497" s="4">
        <f t="shared" si="54"/>
        <v>0</v>
      </c>
      <c r="I497" s="4">
        <f t="shared" si="55"/>
        <v>0</v>
      </c>
      <c r="J497" s="58" t="str">
        <f t="shared" si="56"/>
        <v>2059–2060</v>
      </c>
    </row>
    <row r="498" spans="1:10" ht="19.899999999999999" customHeight="1" x14ac:dyDescent="0.2">
      <c r="A498" s="126">
        <v>58623</v>
      </c>
      <c r="B498" s="9">
        <f t="shared" si="50"/>
        <v>0</v>
      </c>
      <c r="C498" s="127"/>
      <c r="D498" s="4">
        <f t="shared" si="51"/>
        <v>0</v>
      </c>
      <c r="E498" s="128">
        <f t="shared" si="52"/>
        <v>0</v>
      </c>
      <c r="F498" s="4">
        <f t="shared" si="53"/>
        <v>0</v>
      </c>
      <c r="G498" s="19">
        <f>IF(AND(C498&lt;&gt;"",SUM(G$30:G497)&lt;D$21),$D$21/$D$26,0)</f>
        <v>0</v>
      </c>
      <c r="H498" s="4">
        <f t="shared" si="54"/>
        <v>0</v>
      </c>
      <c r="I498" s="4">
        <f t="shared" si="55"/>
        <v>0</v>
      </c>
      <c r="J498" s="58" t="str">
        <f t="shared" si="56"/>
        <v>2060–2061</v>
      </c>
    </row>
    <row r="499" spans="1:10" ht="19.899999999999999" customHeight="1" x14ac:dyDescent="0.2">
      <c r="A499" s="126">
        <v>58654</v>
      </c>
      <c r="B499" s="9">
        <f t="shared" si="50"/>
        <v>0</v>
      </c>
      <c r="C499" s="127"/>
      <c r="D499" s="4">
        <f t="shared" si="51"/>
        <v>0</v>
      </c>
      <c r="E499" s="128">
        <f t="shared" si="52"/>
        <v>0</v>
      </c>
      <c r="F499" s="4">
        <f t="shared" si="53"/>
        <v>0</v>
      </c>
      <c r="G499" s="19">
        <f>IF(AND(C499&lt;&gt;"",SUM(G$30:G498)&lt;D$21),$D$21/$D$26,0)</f>
        <v>0</v>
      </c>
      <c r="H499" s="4">
        <f t="shared" si="54"/>
        <v>0</v>
      </c>
      <c r="I499" s="4">
        <f t="shared" si="55"/>
        <v>0</v>
      </c>
      <c r="J499" s="58" t="str">
        <f t="shared" si="56"/>
        <v>2060–2061</v>
      </c>
    </row>
    <row r="500" spans="1:10" ht="19.899999999999999" customHeight="1" x14ac:dyDescent="0.2">
      <c r="A500" s="126">
        <v>58685</v>
      </c>
      <c r="B500" s="9">
        <f t="shared" si="50"/>
        <v>0</v>
      </c>
      <c r="C500" s="127"/>
      <c r="D500" s="4">
        <f t="shared" si="51"/>
        <v>0</v>
      </c>
      <c r="E500" s="128">
        <f t="shared" si="52"/>
        <v>0</v>
      </c>
      <c r="F500" s="4">
        <f t="shared" si="53"/>
        <v>0</v>
      </c>
      <c r="G500" s="19">
        <f>IF(AND(C500&lt;&gt;"",SUM(G$30:G499)&lt;D$21),$D$21/$D$26,0)</f>
        <v>0</v>
      </c>
      <c r="H500" s="4">
        <f t="shared" si="54"/>
        <v>0</v>
      </c>
      <c r="I500" s="4">
        <f t="shared" si="55"/>
        <v>0</v>
      </c>
      <c r="J500" s="58" t="str">
        <f t="shared" si="56"/>
        <v>2060–2061</v>
      </c>
    </row>
    <row r="501" spans="1:10" ht="19.899999999999999" customHeight="1" x14ac:dyDescent="0.2">
      <c r="A501" s="126">
        <v>58715</v>
      </c>
      <c r="B501" s="9">
        <f t="shared" si="50"/>
        <v>0</v>
      </c>
      <c r="C501" s="127"/>
      <c r="D501" s="4">
        <f t="shared" si="51"/>
        <v>0</v>
      </c>
      <c r="E501" s="128">
        <f t="shared" si="52"/>
        <v>0</v>
      </c>
      <c r="F501" s="4">
        <f t="shared" si="53"/>
        <v>0</v>
      </c>
      <c r="G501" s="19">
        <f>IF(AND(C501&lt;&gt;"",SUM(G$30:G500)&lt;D$21),$D$21/$D$26,0)</f>
        <v>0</v>
      </c>
      <c r="H501" s="4">
        <f t="shared" si="54"/>
        <v>0</v>
      </c>
      <c r="I501" s="4">
        <f t="shared" si="55"/>
        <v>0</v>
      </c>
      <c r="J501" s="58" t="str">
        <f t="shared" si="56"/>
        <v>2060–2061</v>
      </c>
    </row>
    <row r="502" spans="1:10" ht="19.899999999999999" customHeight="1" x14ac:dyDescent="0.2">
      <c r="A502" s="126">
        <v>58746</v>
      </c>
      <c r="B502" s="9">
        <f t="shared" si="50"/>
        <v>0</v>
      </c>
      <c r="C502" s="127"/>
      <c r="D502" s="4">
        <f t="shared" si="51"/>
        <v>0</v>
      </c>
      <c r="E502" s="128">
        <f t="shared" si="52"/>
        <v>0</v>
      </c>
      <c r="F502" s="4">
        <f t="shared" si="53"/>
        <v>0</v>
      </c>
      <c r="G502" s="19">
        <f>IF(AND(C502&lt;&gt;"",SUM(G$30:G501)&lt;D$21),$D$21/$D$26,0)</f>
        <v>0</v>
      </c>
      <c r="H502" s="4">
        <f t="shared" si="54"/>
        <v>0</v>
      </c>
      <c r="I502" s="4">
        <f t="shared" si="55"/>
        <v>0</v>
      </c>
      <c r="J502" s="58" t="str">
        <f t="shared" si="56"/>
        <v>2060–2061</v>
      </c>
    </row>
    <row r="503" spans="1:10" ht="19.899999999999999" customHeight="1" x14ac:dyDescent="0.2">
      <c r="A503" s="126">
        <v>58776</v>
      </c>
      <c r="B503" s="9">
        <f t="shared" si="50"/>
        <v>0</v>
      </c>
      <c r="C503" s="127"/>
      <c r="D503" s="4">
        <f t="shared" si="51"/>
        <v>0</v>
      </c>
      <c r="E503" s="128">
        <f t="shared" si="52"/>
        <v>0</v>
      </c>
      <c r="F503" s="4">
        <f t="shared" si="53"/>
        <v>0</v>
      </c>
      <c r="G503" s="19">
        <f>IF(AND(C503&lt;&gt;"",SUM(G$30:G502)&lt;D$21),$D$21/$D$26,0)</f>
        <v>0</v>
      </c>
      <c r="H503" s="4">
        <f t="shared" si="54"/>
        <v>0</v>
      </c>
      <c r="I503" s="4">
        <f t="shared" si="55"/>
        <v>0</v>
      </c>
      <c r="J503" s="58" t="str">
        <f t="shared" si="56"/>
        <v>2060–2061</v>
      </c>
    </row>
    <row r="504" spans="1:10" ht="19.899999999999999" customHeight="1" x14ac:dyDescent="0.2">
      <c r="A504" s="126">
        <v>58807</v>
      </c>
      <c r="B504" s="9">
        <f t="shared" si="50"/>
        <v>0</v>
      </c>
      <c r="C504" s="127"/>
      <c r="D504" s="4">
        <f t="shared" si="51"/>
        <v>0</v>
      </c>
      <c r="E504" s="128">
        <f t="shared" si="52"/>
        <v>0</v>
      </c>
      <c r="F504" s="4">
        <f t="shared" si="53"/>
        <v>0</v>
      </c>
      <c r="G504" s="19">
        <f>IF(AND(C504&lt;&gt;"",SUM(G$30:G503)&lt;D$21),$D$21/$D$26,0)</f>
        <v>0</v>
      </c>
      <c r="H504" s="4">
        <f t="shared" si="54"/>
        <v>0</v>
      </c>
      <c r="I504" s="4">
        <f t="shared" si="55"/>
        <v>0</v>
      </c>
      <c r="J504" s="58" t="str">
        <f t="shared" si="56"/>
        <v>2060–2061</v>
      </c>
    </row>
    <row r="505" spans="1:10" ht="19.899999999999999" customHeight="1" x14ac:dyDescent="0.2">
      <c r="A505" s="126">
        <v>58838</v>
      </c>
      <c r="B505" s="9">
        <f t="shared" si="50"/>
        <v>0</v>
      </c>
      <c r="C505" s="127"/>
      <c r="D505" s="4">
        <f t="shared" si="51"/>
        <v>0</v>
      </c>
      <c r="E505" s="128">
        <f t="shared" si="52"/>
        <v>0</v>
      </c>
      <c r="F505" s="4">
        <f t="shared" si="53"/>
        <v>0</v>
      </c>
      <c r="G505" s="19">
        <f>IF(AND(C505&lt;&gt;"",SUM(G$30:G504)&lt;D$21),$D$21/$D$26,0)</f>
        <v>0</v>
      </c>
      <c r="H505" s="4">
        <f t="shared" si="54"/>
        <v>0</v>
      </c>
      <c r="I505" s="4">
        <f t="shared" si="55"/>
        <v>0</v>
      </c>
      <c r="J505" s="58" t="str">
        <f t="shared" si="56"/>
        <v>2060–2061</v>
      </c>
    </row>
    <row r="506" spans="1:10" ht="19.899999999999999" customHeight="1" x14ac:dyDescent="0.2">
      <c r="A506" s="126">
        <v>58866</v>
      </c>
      <c r="B506" s="9">
        <f t="shared" si="50"/>
        <v>0</v>
      </c>
      <c r="C506" s="127"/>
      <c r="D506" s="4">
        <f t="shared" si="51"/>
        <v>0</v>
      </c>
      <c r="E506" s="128">
        <f t="shared" si="52"/>
        <v>0</v>
      </c>
      <c r="F506" s="4">
        <f t="shared" si="53"/>
        <v>0</v>
      </c>
      <c r="G506" s="19">
        <f>IF(AND(C506&lt;&gt;"",SUM(G$30:G505)&lt;D$21),$D$21/$D$26,0)</f>
        <v>0</v>
      </c>
      <c r="H506" s="4">
        <f t="shared" si="54"/>
        <v>0</v>
      </c>
      <c r="I506" s="4">
        <f t="shared" si="55"/>
        <v>0</v>
      </c>
      <c r="J506" s="58" t="str">
        <f t="shared" si="56"/>
        <v>2060–2061</v>
      </c>
    </row>
    <row r="507" spans="1:10" ht="19.899999999999999" customHeight="1" x14ac:dyDescent="0.2">
      <c r="A507" s="126">
        <v>58897</v>
      </c>
      <c r="B507" s="9">
        <f t="shared" si="50"/>
        <v>0</v>
      </c>
      <c r="C507" s="127"/>
      <c r="D507" s="4">
        <f t="shared" si="51"/>
        <v>0</v>
      </c>
      <c r="E507" s="128">
        <f t="shared" si="52"/>
        <v>0</v>
      </c>
      <c r="F507" s="4">
        <f t="shared" si="53"/>
        <v>0</v>
      </c>
      <c r="G507" s="19">
        <f>IF(AND(C507&lt;&gt;"",SUM(G$30:G506)&lt;D$21),$D$21/$D$26,0)</f>
        <v>0</v>
      </c>
      <c r="H507" s="4">
        <f t="shared" si="54"/>
        <v>0</v>
      </c>
      <c r="I507" s="4">
        <f t="shared" si="55"/>
        <v>0</v>
      </c>
      <c r="J507" s="58" t="str">
        <f t="shared" si="56"/>
        <v>2060–2061</v>
      </c>
    </row>
    <row r="508" spans="1:10" ht="19.899999999999999" customHeight="1" x14ac:dyDescent="0.2">
      <c r="A508" s="126">
        <v>58927</v>
      </c>
      <c r="B508" s="9">
        <f t="shared" si="50"/>
        <v>0</v>
      </c>
      <c r="C508" s="127"/>
      <c r="D508" s="4">
        <f t="shared" si="51"/>
        <v>0</v>
      </c>
      <c r="E508" s="128">
        <f t="shared" si="52"/>
        <v>0</v>
      </c>
      <c r="F508" s="4">
        <f t="shared" si="53"/>
        <v>0</v>
      </c>
      <c r="G508" s="19">
        <f>IF(AND(C508&lt;&gt;"",SUM(G$30:G507)&lt;D$21),$D$21/$D$26,0)</f>
        <v>0</v>
      </c>
      <c r="H508" s="4">
        <f t="shared" si="54"/>
        <v>0</v>
      </c>
      <c r="I508" s="4">
        <f t="shared" si="55"/>
        <v>0</v>
      </c>
      <c r="J508" s="58" t="str">
        <f t="shared" si="56"/>
        <v>2060–2061</v>
      </c>
    </row>
    <row r="509" spans="1:10" ht="19.899999999999999" customHeight="1" x14ac:dyDescent="0.2">
      <c r="A509" s="126">
        <v>58958</v>
      </c>
      <c r="B509" s="9">
        <f t="shared" si="50"/>
        <v>0</v>
      </c>
      <c r="C509" s="127"/>
      <c r="D509" s="4">
        <f t="shared" si="51"/>
        <v>0</v>
      </c>
      <c r="E509" s="128">
        <f t="shared" si="52"/>
        <v>0</v>
      </c>
      <c r="F509" s="4">
        <f t="shared" si="53"/>
        <v>0</v>
      </c>
      <c r="G509" s="19">
        <f>IF(AND(C509&lt;&gt;"",SUM(G$30:G508)&lt;D$21),$D$21/$D$26,0)</f>
        <v>0</v>
      </c>
      <c r="H509" s="4">
        <f t="shared" si="54"/>
        <v>0</v>
      </c>
      <c r="I509" s="4">
        <f t="shared" si="55"/>
        <v>0</v>
      </c>
      <c r="J509" s="58" t="str">
        <f t="shared" si="56"/>
        <v>2060–2061</v>
      </c>
    </row>
    <row r="510" spans="1:10" ht="19.899999999999999" customHeight="1" x14ac:dyDescent="0.2">
      <c r="A510" s="126">
        <v>58988</v>
      </c>
      <c r="B510" s="9">
        <f t="shared" si="50"/>
        <v>0</v>
      </c>
      <c r="C510" s="127"/>
      <c r="D510" s="4">
        <f t="shared" si="51"/>
        <v>0</v>
      </c>
      <c r="E510" s="128">
        <f t="shared" si="52"/>
        <v>0</v>
      </c>
      <c r="F510" s="4">
        <f t="shared" si="53"/>
        <v>0</v>
      </c>
      <c r="G510" s="19">
        <f>IF(AND(C510&lt;&gt;"",SUM(G$30:G509)&lt;D$21),$D$21/$D$26,0)</f>
        <v>0</v>
      </c>
      <c r="H510" s="4">
        <f t="shared" si="54"/>
        <v>0</v>
      </c>
      <c r="I510" s="4">
        <f t="shared" si="55"/>
        <v>0</v>
      </c>
      <c r="J510" s="58" t="str">
        <f t="shared" si="56"/>
        <v>2061–2062</v>
      </c>
    </row>
    <row r="511" spans="1:10" ht="19.899999999999999" customHeight="1" x14ac:dyDescent="0.2">
      <c r="A511" s="126">
        <v>59019</v>
      </c>
      <c r="B511" s="9">
        <f t="shared" si="50"/>
        <v>0</v>
      </c>
      <c r="C511" s="127"/>
      <c r="D511" s="4">
        <f t="shared" si="51"/>
        <v>0</v>
      </c>
      <c r="E511" s="128">
        <f t="shared" si="52"/>
        <v>0</v>
      </c>
      <c r="F511" s="4">
        <f t="shared" si="53"/>
        <v>0</v>
      </c>
      <c r="G511" s="19">
        <f>IF(AND(C511&lt;&gt;"",SUM(G$30:G510)&lt;D$21),$D$21/$D$26,0)</f>
        <v>0</v>
      </c>
      <c r="H511" s="4">
        <f t="shared" si="54"/>
        <v>0</v>
      </c>
      <c r="I511" s="4">
        <f t="shared" si="55"/>
        <v>0</v>
      </c>
      <c r="J511" s="58" t="str">
        <f t="shared" si="56"/>
        <v>2061–2062</v>
      </c>
    </row>
    <row r="512" spans="1:10" ht="19.899999999999999" customHeight="1" x14ac:dyDescent="0.2">
      <c r="A512" s="126">
        <v>59050</v>
      </c>
      <c r="B512" s="9">
        <f t="shared" si="50"/>
        <v>0</v>
      </c>
      <c r="C512" s="127"/>
      <c r="D512" s="4">
        <f t="shared" si="51"/>
        <v>0</v>
      </c>
      <c r="E512" s="128">
        <f t="shared" si="52"/>
        <v>0</v>
      </c>
      <c r="F512" s="4">
        <f t="shared" si="53"/>
        <v>0</v>
      </c>
      <c r="G512" s="19">
        <f>IF(AND(C512&lt;&gt;"",SUM(G$30:G511)&lt;D$21),$D$21/$D$26,0)</f>
        <v>0</v>
      </c>
      <c r="H512" s="4">
        <f t="shared" si="54"/>
        <v>0</v>
      </c>
      <c r="I512" s="4">
        <f t="shared" si="55"/>
        <v>0</v>
      </c>
      <c r="J512" s="58" t="str">
        <f t="shared" si="56"/>
        <v>2061–2062</v>
      </c>
    </row>
    <row r="513" spans="1:10" ht="19.899999999999999" customHeight="1" x14ac:dyDescent="0.2">
      <c r="A513" s="126">
        <v>59080</v>
      </c>
      <c r="B513" s="9">
        <f t="shared" si="50"/>
        <v>0</v>
      </c>
      <c r="C513" s="127"/>
      <c r="D513" s="4">
        <f t="shared" si="51"/>
        <v>0</v>
      </c>
      <c r="E513" s="128">
        <f t="shared" si="52"/>
        <v>0</v>
      </c>
      <c r="F513" s="4">
        <f t="shared" si="53"/>
        <v>0</v>
      </c>
      <c r="G513" s="19">
        <f>IF(AND(C513&lt;&gt;"",SUM(G$30:G512)&lt;D$21),$D$21/$D$26,0)</f>
        <v>0</v>
      </c>
      <c r="H513" s="4">
        <f t="shared" si="54"/>
        <v>0</v>
      </c>
      <c r="I513" s="4">
        <f t="shared" si="55"/>
        <v>0</v>
      </c>
      <c r="J513" s="58" t="str">
        <f t="shared" si="56"/>
        <v>2061–2062</v>
      </c>
    </row>
    <row r="514" spans="1:10" ht="19.899999999999999" customHeight="1" x14ac:dyDescent="0.2">
      <c r="A514" s="126">
        <v>59111</v>
      </c>
      <c r="B514" s="9">
        <f t="shared" si="50"/>
        <v>0</v>
      </c>
      <c r="C514" s="127"/>
      <c r="D514" s="4">
        <f t="shared" si="51"/>
        <v>0</v>
      </c>
      <c r="E514" s="128">
        <f t="shared" si="52"/>
        <v>0</v>
      </c>
      <c r="F514" s="4">
        <f t="shared" si="53"/>
        <v>0</v>
      </c>
      <c r="G514" s="19">
        <f>IF(AND(C514&lt;&gt;"",SUM(G$30:G513)&lt;D$21),$D$21/$D$26,0)</f>
        <v>0</v>
      </c>
      <c r="H514" s="4">
        <f t="shared" si="54"/>
        <v>0</v>
      </c>
      <c r="I514" s="4">
        <f t="shared" si="55"/>
        <v>0</v>
      </c>
      <c r="J514" s="58" t="str">
        <f t="shared" si="56"/>
        <v>2061–2062</v>
      </c>
    </row>
    <row r="515" spans="1:10" ht="19.899999999999999" customHeight="1" x14ac:dyDescent="0.2">
      <c r="A515" s="126">
        <v>59141</v>
      </c>
      <c r="B515" s="9">
        <f t="shared" si="50"/>
        <v>0</v>
      </c>
      <c r="C515" s="127"/>
      <c r="D515" s="4">
        <f t="shared" si="51"/>
        <v>0</v>
      </c>
      <c r="E515" s="128">
        <f t="shared" si="52"/>
        <v>0</v>
      </c>
      <c r="F515" s="4">
        <f t="shared" si="53"/>
        <v>0</v>
      </c>
      <c r="G515" s="19">
        <f>IF(AND(C515&lt;&gt;"",SUM(G$30:G514)&lt;D$21),$D$21/$D$26,0)</f>
        <v>0</v>
      </c>
      <c r="H515" s="4">
        <f t="shared" si="54"/>
        <v>0</v>
      </c>
      <c r="I515" s="4">
        <f t="shared" si="55"/>
        <v>0</v>
      </c>
      <c r="J515" s="58" t="str">
        <f t="shared" si="56"/>
        <v>2061–2062</v>
      </c>
    </row>
    <row r="516" spans="1:10" ht="19.899999999999999" customHeight="1" x14ac:dyDescent="0.2">
      <c r="A516" s="126">
        <v>59172</v>
      </c>
      <c r="B516" s="9">
        <f t="shared" si="50"/>
        <v>0</v>
      </c>
      <c r="C516" s="127"/>
      <c r="D516" s="4">
        <f t="shared" si="51"/>
        <v>0</v>
      </c>
      <c r="E516" s="128">
        <f t="shared" si="52"/>
        <v>0</v>
      </c>
      <c r="F516" s="4">
        <f t="shared" si="53"/>
        <v>0</v>
      </c>
      <c r="G516" s="19">
        <f>IF(AND(C516&lt;&gt;"",SUM(G$30:G515)&lt;D$21),$D$21/$D$26,0)</f>
        <v>0</v>
      </c>
      <c r="H516" s="4">
        <f t="shared" si="54"/>
        <v>0</v>
      </c>
      <c r="I516" s="4">
        <f t="shared" si="55"/>
        <v>0</v>
      </c>
      <c r="J516" s="58" t="str">
        <f t="shared" si="56"/>
        <v>2061–2062</v>
      </c>
    </row>
    <row r="517" spans="1:10" ht="19.899999999999999" customHeight="1" x14ac:dyDescent="0.2">
      <c r="A517" s="126">
        <v>59203</v>
      </c>
      <c r="B517" s="9">
        <f t="shared" si="50"/>
        <v>0</v>
      </c>
      <c r="C517" s="127"/>
      <c r="D517" s="4">
        <f t="shared" si="51"/>
        <v>0</v>
      </c>
      <c r="E517" s="128">
        <f t="shared" si="52"/>
        <v>0</v>
      </c>
      <c r="F517" s="4">
        <f t="shared" si="53"/>
        <v>0</v>
      </c>
      <c r="G517" s="19">
        <f>IF(AND(C517&lt;&gt;"",SUM(G$30:G516)&lt;D$21),$D$21/$D$26,0)</f>
        <v>0</v>
      </c>
      <c r="H517" s="4">
        <f t="shared" si="54"/>
        <v>0</v>
      </c>
      <c r="I517" s="4">
        <f t="shared" si="55"/>
        <v>0</v>
      </c>
      <c r="J517" s="58" t="str">
        <f t="shared" si="56"/>
        <v>2061–2062</v>
      </c>
    </row>
    <row r="518" spans="1:10" ht="19.899999999999999" customHeight="1" x14ac:dyDescent="0.2">
      <c r="A518" s="126">
        <v>59231</v>
      </c>
      <c r="B518" s="9">
        <f t="shared" si="50"/>
        <v>0</v>
      </c>
      <c r="C518" s="127"/>
      <c r="D518" s="4">
        <f t="shared" si="51"/>
        <v>0</v>
      </c>
      <c r="E518" s="128">
        <f t="shared" si="52"/>
        <v>0</v>
      </c>
      <c r="F518" s="4">
        <f t="shared" si="53"/>
        <v>0</v>
      </c>
      <c r="G518" s="19">
        <f>IF(AND(C518&lt;&gt;"",SUM(G$30:G517)&lt;D$21),$D$21/$D$26,0)</f>
        <v>0</v>
      </c>
      <c r="H518" s="4">
        <f t="shared" si="54"/>
        <v>0</v>
      </c>
      <c r="I518" s="4">
        <f t="shared" si="55"/>
        <v>0</v>
      </c>
      <c r="J518" s="58" t="str">
        <f t="shared" si="56"/>
        <v>2061–2062</v>
      </c>
    </row>
    <row r="519" spans="1:10" ht="19.899999999999999" customHeight="1" x14ac:dyDescent="0.2">
      <c r="A519" s="126">
        <v>59262</v>
      </c>
      <c r="B519" s="9">
        <f t="shared" si="50"/>
        <v>0</v>
      </c>
      <c r="C519" s="127"/>
      <c r="D519" s="4">
        <f t="shared" si="51"/>
        <v>0</v>
      </c>
      <c r="E519" s="128">
        <f t="shared" si="52"/>
        <v>0</v>
      </c>
      <c r="F519" s="4">
        <f t="shared" si="53"/>
        <v>0</v>
      </c>
      <c r="G519" s="19">
        <f>IF(AND(C519&lt;&gt;"",SUM(G$30:G518)&lt;D$21),$D$21/$D$26,0)</f>
        <v>0</v>
      </c>
      <c r="H519" s="4">
        <f t="shared" si="54"/>
        <v>0</v>
      </c>
      <c r="I519" s="4">
        <f t="shared" si="55"/>
        <v>0</v>
      </c>
      <c r="J519" s="58" t="str">
        <f t="shared" si="56"/>
        <v>2061–2062</v>
      </c>
    </row>
    <row r="520" spans="1:10" ht="19.899999999999999" customHeight="1" x14ac:dyDescent="0.2">
      <c r="A520" s="126">
        <v>59292</v>
      </c>
      <c r="B520" s="9">
        <f t="shared" si="50"/>
        <v>0</v>
      </c>
      <c r="C520" s="127"/>
      <c r="D520" s="4">
        <f t="shared" si="51"/>
        <v>0</v>
      </c>
      <c r="E520" s="128">
        <f t="shared" si="52"/>
        <v>0</v>
      </c>
      <c r="F520" s="4">
        <f t="shared" si="53"/>
        <v>0</v>
      </c>
      <c r="G520" s="19">
        <f>IF(AND(C520&lt;&gt;"",SUM(G$30:G519)&lt;D$21),$D$21/$D$26,0)</f>
        <v>0</v>
      </c>
      <c r="H520" s="4">
        <f t="shared" si="54"/>
        <v>0</v>
      </c>
      <c r="I520" s="4">
        <f t="shared" si="55"/>
        <v>0</v>
      </c>
      <c r="J520" s="58" t="str">
        <f t="shared" si="56"/>
        <v>2061–2062</v>
      </c>
    </row>
    <row r="521" spans="1:10" ht="19.899999999999999" customHeight="1" x14ac:dyDescent="0.2">
      <c r="A521" s="126">
        <v>59323</v>
      </c>
      <c r="B521" s="9">
        <f t="shared" si="50"/>
        <v>0</v>
      </c>
      <c r="C521" s="127"/>
      <c r="D521" s="4">
        <f t="shared" si="51"/>
        <v>0</v>
      </c>
      <c r="E521" s="128">
        <f t="shared" si="52"/>
        <v>0</v>
      </c>
      <c r="F521" s="4">
        <f t="shared" si="53"/>
        <v>0</v>
      </c>
      <c r="G521" s="19">
        <f>IF(AND(C521&lt;&gt;"",SUM(G$30:G520)&lt;D$21),$D$21/$D$26,0)</f>
        <v>0</v>
      </c>
      <c r="H521" s="4">
        <f t="shared" si="54"/>
        <v>0</v>
      </c>
      <c r="I521" s="4">
        <f t="shared" si="55"/>
        <v>0</v>
      </c>
      <c r="J521" s="58" t="str">
        <f t="shared" si="56"/>
        <v>2061–2062</v>
      </c>
    </row>
    <row r="522" spans="1:10" ht="19.899999999999999" customHeight="1" x14ac:dyDescent="0.2">
      <c r="A522" s="126">
        <v>59353</v>
      </c>
      <c r="B522" s="9">
        <f t="shared" si="50"/>
        <v>0</v>
      </c>
      <c r="C522" s="127"/>
      <c r="D522" s="4">
        <f t="shared" si="51"/>
        <v>0</v>
      </c>
      <c r="E522" s="128">
        <f t="shared" si="52"/>
        <v>0</v>
      </c>
      <c r="F522" s="4">
        <f t="shared" si="53"/>
        <v>0</v>
      </c>
      <c r="G522" s="19">
        <f>IF(AND(C522&lt;&gt;"",SUM(G$30:G521)&lt;D$21),$D$21/$D$26,0)</f>
        <v>0</v>
      </c>
      <c r="H522" s="4">
        <f t="shared" si="54"/>
        <v>0</v>
      </c>
      <c r="I522" s="4">
        <f t="shared" si="55"/>
        <v>0</v>
      </c>
      <c r="J522" s="58" t="str">
        <f t="shared" si="56"/>
        <v>2062–2063</v>
      </c>
    </row>
    <row r="523" spans="1:10" ht="19.899999999999999" customHeight="1" x14ac:dyDescent="0.2">
      <c r="A523" s="126">
        <v>59384</v>
      </c>
      <c r="B523" s="9">
        <f t="shared" si="50"/>
        <v>0</v>
      </c>
      <c r="C523" s="127"/>
      <c r="D523" s="4">
        <f t="shared" si="51"/>
        <v>0</v>
      </c>
      <c r="E523" s="128">
        <f t="shared" si="52"/>
        <v>0</v>
      </c>
      <c r="F523" s="4">
        <f t="shared" si="53"/>
        <v>0</v>
      </c>
      <c r="G523" s="19">
        <f>IF(AND(C523&lt;&gt;"",SUM(G$30:G522)&lt;D$21),$D$21/$D$26,0)</f>
        <v>0</v>
      </c>
      <c r="H523" s="4">
        <f t="shared" si="54"/>
        <v>0</v>
      </c>
      <c r="I523" s="4">
        <f t="shared" si="55"/>
        <v>0</v>
      </c>
      <c r="J523" s="58" t="str">
        <f t="shared" si="56"/>
        <v>2062–2063</v>
      </c>
    </row>
    <row r="524" spans="1:10" ht="19.899999999999999" customHeight="1" x14ac:dyDescent="0.2">
      <c r="A524" s="126">
        <v>59415</v>
      </c>
      <c r="B524" s="9">
        <f t="shared" si="50"/>
        <v>0</v>
      </c>
      <c r="C524" s="127"/>
      <c r="D524" s="4">
        <f t="shared" si="51"/>
        <v>0</v>
      </c>
      <c r="E524" s="128">
        <f t="shared" si="52"/>
        <v>0</v>
      </c>
      <c r="F524" s="4">
        <f t="shared" si="53"/>
        <v>0</v>
      </c>
      <c r="G524" s="19">
        <f>IF(AND(C524&lt;&gt;"",SUM(G$30:G523)&lt;D$21),$D$21/$D$26,0)</f>
        <v>0</v>
      </c>
      <c r="H524" s="4">
        <f t="shared" si="54"/>
        <v>0</v>
      </c>
      <c r="I524" s="4">
        <f t="shared" si="55"/>
        <v>0</v>
      </c>
      <c r="J524" s="58" t="str">
        <f t="shared" si="56"/>
        <v>2062–2063</v>
      </c>
    </row>
    <row r="525" spans="1:10" ht="19.899999999999999" customHeight="1" x14ac:dyDescent="0.2">
      <c r="A525" s="126">
        <v>59445</v>
      </c>
      <c r="B525" s="9">
        <f t="shared" si="50"/>
        <v>0</v>
      </c>
      <c r="C525" s="127"/>
      <c r="D525" s="4">
        <f t="shared" si="51"/>
        <v>0</v>
      </c>
      <c r="E525" s="128">
        <f t="shared" si="52"/>
        <v>0</v>
      </c>
      <c r="F525" s="4">
        <f t="shared" si="53"/>
        <v>0</v>
      </c>
      <c r="G525" s="19">
        <f>IF(AND(C525&lt;&gt;"",SUM(G$30:G524)&lt;D$21),$D$21/$D$26,0)</f>
        <v>0</v>
      </c>
      <c r="H525" s="4">
        <f t="shared" si="54"/>
        <v>0</v>
      </c>
      <c r="I525" s="4">
        <f t="shared" si="55"/>
        <v>0</v>
      </c>
      <c r="J525" s="58" t="str">
        <f t="shared" si="56"/>
        <v>2062–2063</v>
      </c>
    </row>
    <row r="526" spans="1:10" ht="19.899999999999999" customHeight="1" x14ac:dyDescent="0.2">
      <c r="A526" s="126">
        <v>59476</v>
      </c>
      <c r="B526" s="9">
        <f t="shared" si="50"/>
        <v>0</v>
      </c>
      <c r="C526" s="127"/>
      <c r="D526" s="4">
        <f t="shared" si="51"/>
        <v>0</v>
      </c>
      <c r="E526" s="128">
        <f t="shared" si="52"/>
        <v>0</v>
      </c>
      <c r="F526" s="4">
        <f t="shared" si="53"/>
        <v>0</v>
      </c>
      <c r="G526" s="19">
        <f>IF(AND(C526&lt;&gt;"",SUM(G$30:G525)&lt;D$21),$D$21/$D$26,0)</f>
        <v>0</v>
      </c>
      <c r="H526" s="4">
        <f t="shared" si="54"/>
        <v>0</v>
      </c>
      <c r="I526" s="4">
        <f t="shared" si="55"/>
        <v>0</v>
      </c>
      <c r="J526" s="58" t="str">
        <f t="shared" si="56"/>
        <v>2062–2063</v>
      </c>
    </row>
    <row r="527" spans="1:10" ht="19.899999999999999" customHeight="1" x14ac:dyDescent="0.2">
      <c r="A527" s="126">
        <v>59506</v>
      </c>
      <c r="B527" s="9">
        <f t="shared" si="50"/>
        <v>0</v>
      </c>
      <c r="C527" s="127"/>
      <c r="D527" s="4">
        <f t="shared" si="51"/>
        <v>0</v>
      </c>
      <c r="E527" s="128">
        <f t="shared" si="52"/>
        <v>0</v>
      </c>
      <c r="F527" s="4">
        <f t="shared" si="53"/>
        <v>0</v>
      </c>
      <c r="G527" s="19">
        <f>IF(AND(C527&lt;&gt;"",SUM(G$30:G526)&lt;D$21),$D$21/$D$26,0)</f>
        <v>0</v>
      </c>
      <c r="H527" s="4">
        <f t="shared" si="54"/>
        <v>0</v>
      </c>
      <c r="I527" s="4">
        <f t="shared" si="55"/>
        <v>0</v>
      </c>
      <c r="J527" s="58" t="str">
        <f t="shared" si="56"/>
        <v>2062–2063</v>
      </c>
    </row>
    <row r="528" spans="1:10" ht="19.899999999999999" customHeight="1" x14ac:dyDescent="0.2">
      <c r="A528" s="126">
        <v>59537</v>
      </c>
      <c r="B528" s="9">
        <f t="shared" si="50"/>
        <v>0</v>
      </c>
      <c r="C528" s="127"/>
      <c r="D528" s="4">
        <f t="shared" si="51"/>
        <v>0</v>
      </c>
      <c r="E528" s="128">
        <f t="shared" si="52"/>
        <v>0</v>
      </c>
      <c r="F528" s="4">
        <f t="shared" si="53"/>
        <v>0</v>
      </c>
      <c r="G528" s="19">
        <f>IF(AND(C528&lt;&gt;"",SUM(G$30:G527)&lt;D$21),$D$21/$D$26,0)</f>
        <v>0</v>
      </c>
      <c r="H528" s="4">
        <f t="shared" si="54"/>
        <v>0</v>
      </c>
      <c r="I528" s="4">
        <f t="shared" si="55"/>
        <v>0</v>
      </c>
      <c r="J528" s="58" t="str">
        <f t="shared" si="56"/>
        <v>2062–2063</v>
      </c>
    </row>
    <row r="529" spans="1:10" ht="19.899999999999999" customHeight="1" x14ac:dyDescent="0.2">
      <c r="A529" s="126">
        <v>59568</v>
      </c>
      <c r="B529" s="9">
        <f t="shared" si="50"/>
        <v>0</v>
      </c>
      <c r="C529" s="127"/>
      <c r="D529" s="4">
        <f t="shared" si="51"/>
        <v>0</v>
      </c>
      <c r="E529" s="128">
        <f t="shared" si="52"/>
        <v>0</v>
      </c>
      <c r="F529" s="4">
        <f t="shared" si="53"/>
        <v>0</v>
      </c>
      <c r="G529" s="19">
        <f>IF(AND(C529&lt;&gt;"",SUM(G$30:G528)&lt;D$21),$D$21/$D$26,0)</f>
        <v>0</v>
      </c>
      <c r="H529" s="4">
        <f t="shared" si="54"/>
        <v>0</v>
      </c>
      <c r="I529" s="4">
        <f t="shared" si="55"/>
        <v>0</v>
      </c>
      <c r="J529" s="58" t="str">
        <f t="shared" si="56"/>
        <v>2062–2063</v>
      </c>
    </row>
    <row r="530" spans="1:10" ht="19.899999999999999" customHeight="1" x14ac:dyDescent="0.2">
      <c r="A530" s="126">
        <v>59596</v>
      </c>
      <c r="B530" s="9">
        <f t="shared" si="50"/>
        <v>0</v>
      </c>
      <c r="C530" s="127"/>
      <c r="D530" s="4">
        <f t="shared" si="51"/>
        <v>0</v>
      </c>
      <c r="E530" s="128">
        <f t="shared" si="52"/>
        <v>0</v>
      </c>
      <c r="F530" s="4">
        <f t="shared" si="53"/>
        <v>0</v>
      </c>
      <c r="G530" s="19">
        <f>IF(AND(C530&lt;&gt;"",SUM(G$30:G529)&lt;D$21),$D$21/$D$26,0)</f>
        <v>0</v>
      </c>
      <c r="H530" s="4">
        <f t="shared" si="54"/>
        <v>0</v>
      </c>
      <c r="I530" s="4">
        <f t="shared" si="55"/>
        <v>0</v>
      </c>
      <c r="J530" s="58" t="str">
        <f t="shared" si="56"/>
        <v>2062–2063</v>
      </c>
    </row>
    <row r="531" spans="1:10" ht="19.899999999999999" customHeight="1" x14ac:dyDescent="0.2">
      <c r="A531" s="126">
        <v>59627</v>
      </c>
      <c r="B531" s="9">
        <f t="shared" si="50"/>
        <v>0</v>
      </c>
      <c r="C531" s="127"/>
      <c r="D531" s="4">
        <f t="shared" si="51"/>
        <v>0</v>
      </c>
      <c r="E531" s="128">
        <f t="shared" si="52"/>
        <v>0</v>
      </c>
      <c r="F531" s="4">
        <f t="shared" si="53"/>
        <v>0</v>
      </c>
      <c r="G531" s="19">
        <f>IF(AND(C531&lt;&gt;"",SUM(G$30:G530)&lt;D$21),$D$21/$D$26,0)</f>
        <v>0</v>
      </c>
      <c r="H531" s="4">
        <f t="shared" si="54"/>
        <v>0</v>
      </c>
      <c r="I531" s="4">
        <f t="shared" si="55"/>
        <v>0</v>
      </c>
      <c r="J531" s="58" t="str">
        <f t="shared" si="56"/>
        <v>2062–2063</v>
      </c>
    </row>
    <row r="532" spans="1:10" ht="19.899999999999999" customHeight="1" x14ac:dyDescent="0.2">
      <c r="A532" s="126">
        <v>59657</v>
      </c>
      <c r="B532" s="9">
        <f t="shared" si="50"/>
        <v>0</v>
      </c>
      <c r="C532" s="127"/>
      <c r="D532" s="4">
        <f t="shared" si="51"/>
        <v>0</v>
      </c>
      <c r="E532" s="128">
        <f t="shared" si="52"/>
        <v>0</v>
      </c>
      <c r="F532" s="4">
        <f t="shared" si="53"/>
        <v>0</v>
      </c>
      <c r="G532" s="19">
        <f>IF(AND(C532&lt;&gt;"",SUM(G$30:G531)&lt;D$21),$D$21/$D$26,0)</f>
        <v>0</v>
      </c>
      <c r="H532" s="4">
        <f t="shared" si="54"/>
        <v>0</v>
      </c>
      <c r="I532" s="4">
        <f t="shared" si="55"/>
        <v>0</v>
      </c>
      <c r="J532" s="58" t="str">
        <f t="shared" si="56"/>
        <v>2062–2063</v>
      </c>
    </row>
    <row r="533" spans="1:10" ht="19.899999999999999" customHeight="1" x14ac:dyDescent="0.2">
      <c r="A533" s="126">
        <v>59688</v>
      </c>
      <c r="B533" s="9">
        <f t="shared" si="50"/>
        <v>0</v>
      </c>
      <c r="C533" s="127"/>
      <c r="D533" s="4">
        <f t="shared" si="51"/>
        <v>0</v>
      </c>
      <c r="E533" s="128">
        <f t="shared" si="52"/>
        <v>0</v>
      </c>
      <c r="F533" s="4">
        <f t="shared" si="53"/>
        <v>0</v>
      </c>
      <c r="G533" s="19">
        <f>IF(AND(C533&lt;&gt;"",SUM(G$30:G532)&lt;D$21),$D$21/$D$26,0)</f>
        <v>0</v>
      </c>
      <c r="H533" s="4">
        <f t="shared" si="54"/>
        <v>0</v>
      </c>
      <c r="I533" s="4">
        <f t="shared" si="55"/>
        <v>0</v>
      </c>
      <c r="J533" s="58" t="str">
        <f t="shared" si="56"/>
        <v>2062–2063</v>
      </c>
    </row>
    <row r="534" spans="1:10" ht="19.899999999999999" customHeight="1" x14ac:dyDescent="0.2">
      <c r="A534" s="126">
        <v>59718</v>
      </c>
      <c r="B534" s="9">
        <f t="shared" si="50"/>
        <v>0</v>
      </c>
      <c r="C534" s="127"/>
      <c r="D534" s="4">
        <f t="shared" si="51"/>
        <v>0</v>
      </c>
      <c r="E534" s="128">
        <f t="shared" si="52"/>
        <v>0</v>
      </c>
      <c r="F534" s="4">
        <f t="shared" si="53"/>
        <v>0</v>
      </c>
      <c r="G534" s="19">
        <f>IF(AND(C534&lt;&gt;"",SUM(G$30:G533)&lt;D$21),$D$21/$D$26,0)</f>
        <v>0</v>
      </c>
      <c r="H534" s="4">
        <f t="shared" si="54"/>
        <v>0</v>
      </c>
      <c r="I534" s="4">
        <f t="shared" si="55"/>
        <v>0</v>
      </c>
      <c r="J534" s="58" t="str">
        <f t="shared" si="56"/>
        <v>2063–2064</v>
      </c>
    </row>
    <row r="535" spans="1:10" ht="19.899999999999999" customHeight="1" x14ac:dyDescent="0.2">
      <c r="A535" s="126">
        <v>59749</v>
      </c>
      <c r="B535" s="9">
        <f t="shared" si="50"/>
        <v>0</v>
      </c>
      <c r="C535" s="127"/>
      <c r="D535" s="4">
        <f t="shared" si="51"/>
        <v>0</v>
      </c>
      <c r="E535" s="128">
        <f t="shared" si="52"/>
        <v>0</v>
      </c>
      <c r="F535" s="4">
        <f t="shared" si="53"/>
        <v>0</v>
      </c>
      <c r="G535" s="19">
        <f>IF(AND(C535&lt;&gt;"",SUM(G$30:G534)&lt;D$21),$D$21/$D$26,0)</f>
        <v>0</v>
      </c>
      <c r="H535" s="4">
        <f t="shared" si="54"/>
        <v>0</v>
      </c>
      <c r="I535" s="4">
        <f t="shared" si="55"/>
        <v>0</v>
      </c>
      <c r="J535" s="58" t="str">
        <f t="shared" si="56"/>
        <v>2063–2064</v>
      </c>
    </row>
    <row r="536" spans="1:10" ht="19.899999999999999" customHeight="1" x14ac:dyDescent="0.2">
      <c r="A536" s="126">
        <v>59780</v>
      </c>
      <c r="B536" s="9">
        <f t="shared" si="50"/>
        <v>0</v>
      </c>
      <c r="C536" s="127"/>
      <c r="D536" s="4">
        <f t="shared" si="51"/>
        <v>0</v>
      </c>
      <c r="E536" s="128">
        <f t="shared" si="52"/>
        <v>0</v>
      </c>
      <c r="F536" s="4">
        <f t="shared" si="53"/>
        <v>0</v>
      </c>
      <c r="G536" s="19">
        <f>IF(AND(C536&lt;&gt;"",SUM(G$30:G535)&lt;D$21),$D$21/$D$26,0)</f>
        <v>0</v>
      </c>
      <c r="H536" s="4">
        <f t="shared" si="54"/>
        <v>0</v>
      </c>
      <c r="I536" s="4">
        <f t="shared" si="55"/>
        <v>0</v>
      </c>
      <c r="J536" s="58" t="str">
        <f t="shared" si="56"/>
        <v>2063–2064</v>
      </c>
    </row>
    <row r="537" spans="1:10" ht="19.899999999999999" customHeight="1" x14ac:dyDescent="0.2">
      <c r="A537" s="126">
        <v>59810</v>
      </c>
      <c r="B537" s="9">
        <f t="shared" si="50"/>
        <v>0</v>
      </c>
      <c r="C537" s="127"/>
      <c r="D537" s="4">
        <f t="shared" si="51"/>
        <v>0</v>
      </c>
      <c r="E537" s="128">
        <f t="shared" si="52"/>
        <v>0</v>
      </c>
      <c r="F537" s="4">
        <f t="shared" si="53"/>
        <v>0</v>
      </c>
      <c r="G537" s="19">
        <f>IF(AND(C537&lt;&gt;"",SUM(G$30:G536)&lt;D$21),$D$21/$D$26,0)</f>
        <v>0</v>
      </c>
      <c r="H537" s="4">
        <f t="shared" si="54"/>
        <v>0</v>
      </c>
      <c r="I537" s="4">
        <f t="shared" si="55"/>
        <v>0</v>
      </c>
      <c r="J537" s="58" t="str">
        <f t="shared" si="56"/>
        <v>2063–2064</v>
      </c>
    </row>
    <row r="538" spans="1:10" ht="19.899999999999999" customHeight="1" x14ac:dyDescent="0.2">
      <c r="A538" s="126">
        <v>59841</v>
      </c>
      <c r="B538" s="9">
        <f t="shared" si="50"/>
        <v>0</v>
      </c>
      <c r="C538" s="127"/>
      <c r="D538" s="4">
        <f t="shared" si="51"/>
        <v>0</v>
      </c>
      <c r="E538" s="128">
        <f t="shared" si="52"/>
        <v>0</v>
      </c>
      <c r="F538" s="4">
        <f t="shared" si="53"/>
        <v>0</v>
      </c>
      <c r="G538" s="19">
        <f>IF(AND(C538&lt;&gt;"",SUM(G$30:G537)&lt;D$21),$D$21/$D$26,0)</f>
        <v>0</v>
      </c>
      <c r="H538" s="4">
        <f t="shared" si="54"/>
        <v>0</v>
      </c>
      <c r="I538" s="4">
        <f t="shared" si="55"/>
        <v>0</v>
      </c>
      <c r="J538" s="58" t="str">
        <f t="shared" si="56"/>
        <v>2063–2064</v>
      </c>
    </row>
    <row r="539" spans="1:10" ht="19.899999999999999" customHeight="1" x14ac:dyDescent="0.2">
      <c r="A539" s="126">
        <v>59871</v>
      </c>
      <c r="B539" s="9">
        <f t="shared" si="50"/>
        <v>0</v>
      </c>
      <c r="C539" s="127"/>
      <c r="D539" s="4">
        <f t="shared" si="51"/>
        <v>0</v>
      </c>
      <c r="E539" s="128">
        <f t="shared" si="52"/>
        <v>0</v>
      </c>
      <c r="F539" s="4">
        <f t="shared" si="53"/>
        <v>0</v>
      </c>
      <c r="G539" s="19">
        <f>IF(AND(C539&lt;&gt;"",SUM(G$30:G538)&lt;D$21),$D$21/$D$26,0)</f>
        <v>0</v>
      </c>
      <c r="H539" s="4">
        <f t="shared" si="54"/>
        <v>0</v>
      </c>
      <c r="I539" s="4">
        <f t="shared" si="55"/>
        <v>0</v>
      </c>
      <c r="J539" s="58" t="str">
        <f t="shared" si="56"/>
        <v>2063–2064</v>
      </c>
    </row>
    <row r="540" spans="1:10" ht="19.899999999999999" customHeight="1" x14ac:dyDescent="0.2">
      <c r="A540" s="126">
        <v>59902</v>
      </c>
      <c r="B540" s="9">
        <f t="shared" si="50"/>
        <v>0</v>
      </c>
      <c r="C540" s="127"/>
      <c r="D540" s="4">
        <f t="shared" si="51"/>
        <v>0</v>
      </c>
      <c r="E540" s="128">
        <f t="shared" si="52"/>
        <v>0</v>
      </c>
      <c r="F540" s="4">
        <f t="shared" si="53"/>
        <v>0</v>
      </c>
      <c r="G540" s="19">
        <f>IF(AND(C540&lt;&gt;"",SUM(G$30:G539)&lt;D$21),$D$21/$D$26,0)</f>
        <v>0</v>
      </c>
      <c r="H540" s="4">
        <f t="shared" si="54"/>
        <v>0</v>
      </c>
      <c r="I540" s="4">
        <f t="shared" si="55"/>
        <v>0</v>
      </c>
      <c r="J540" s="58" t="str">
        <f t="shared" si="56"/>
        <v>2063–2064</v>
      </c>
    </row>
    <row r="541" spans="1:10" ht="19.899999999999999" customHeight="1" x14ac:dyDescent="0.2">
      <c r="A541" s="126">
        <v>59933</v>
      </c>
      <c r="B541" s="9">
        <f t="shared" si="50"/>
        <v>0</v>
      </c>
      <c r="C541" s="127"/>
      <c r="D541" s="4">
        <f t="shared" si="51"/>
        <v>0</v>
      </c>
      <c r="E541" s="128">
        <f t="shared" si="52"/>
        <v>0</v>
      </c>
      <c r="F541" s="4">
        <f t="shared" si="53"/>
        <v>0</v>
      </c>
      <c r="G541" s="19">
        <f>IF(AND(C541&lt;&gt;"",SUM(G$30:G540)&lt;D$21),$D$21/$D$26,0)</f>
        <v>0</v>
      </c>
      <c r="H541" s="4">
        <f t="shared" si="54"/>
        <v>0</v>
      </c>
      <c r="I541" s="4">
        <f t="shared" si="55"/>
        <v>0</v>
      </c>
      <c r="J541" s="58" t="str">
        <f t="shared" si="56"/>
        <v>2063–2064</v>
      </c>
    </row>
    <row r="542" spans="1:10" ht="19.899999999999999" customHeight="1" x14ac:dyDescent="0.2">
      <c r="A542" s="126">
        <v>59962</v>
      </c>
      <c r="B542" s="9">
        <f t="shared" si="50"/>
        <v>0</v>
      </c>
      <c r="C542" s="127"/>
      <c r="D542" s="4">
        <f t="shared" si="51"/>
        <v>0</v>
      </c>
      <c r="E542" s="128">
        <f t="shared" si="52"/>
        <v>0</v>
      </c>
      <c r="F542" s="4">
        <f t="shared" si="53"/>
        <v>0</v>
      </c>
      <c r="G542" s="19">
        <f>IF(AND(C542&lt;&gt;"",SUM(G$30:G541)&lt;D$21),$D$21/$D$26,0)</f>
        <v>0</v>
      </c>
      <c r="H542" s="4">
        <f t="shared" si="54"/>
        <v>0</v>
      </c>
      <c r="I542" s="4">
        <f t="shared" si="55"/>
        <v>0</v>
      </c>
      <c r="J542" s="58" t="str">
        <f t="shared" si="56"/>
        <v>2063–2064</v>
      </c>
    </row>
    <row r="543" spans="1:10" ht="19.899999999999999" customHeight="1" x14ac:dyDescent="0.2">
      <c r="A543" s="126">
        <v>59993</v>
      </c>
      <c r="B543" s="9">
        <f t="shared" ref="B543:B606" si="57">IF(C543&gt;0,C543*-1,C543)</f>
        <v>0</v>
      </c>
      <c r="C543" s="127"/>
      <c r="D543" s="4">
        <f t="shared" ref="D543:D606" si="58">IF(C543="",0,IF($D$14="Beginning",IF(C542&lt;&gt;"",$F542*$D$7/12,0),IF(C542&lt;&gt;"",$F542*$D$7/12,$D$19*$D$7/12)))</f>
        <v>0</v>
      </c>
      <c r="E543" s="128">
        <f t="shared" si="52"/>
        <v>0</v>
      </c>
      <c r="F543" s="4">
        <f t="shared" si="53"/>
        <v>0</v>
      </c>
      <c r="G543" s="19">
        <f>IF(AND(C543&lt;&gt;"",SUM(G$30:G542)&lt;D$21),$D$21/$D$26,0)</f>
        <v>0</v>
      </c>
      <c r="H543" s="4">
        <f t="shared" si="54"/>
        <v>0</v>
      </c>
      <c r="I543" s="4">
        <f t="shared" si="55"/>
        <v>0</v>
      </c>
      <c r="J543" s="58" t="str">
        <f t="shared" si="56"/>
        <v>2063–2064</v>
      </c>
    </row>
    <row r="544" spans="1:10" ht="19.899999999999999" customHeight="1" x14ac:dyDescent="0.2">
      <c r="A544" s="126">
        <v>60023</v>
      </c>
      <c r="B544" s="9">
        <f t="shared" si="57"/>
        <v>0</v>
      </c>
      <c r="C544" s="127"/>
      <c r="D544" s="4">
        <f t="shared" si="58"/>
        <v>0</v>
      </c>
      <c r="E544" s="128">
        <f t="shared" ref="E544:E607" si="59">C544-D544</f>
        <v>0</v>
      </c>
      <c r="F544" s="4">
        <f t="shared" ref="F544:F607" si="60">IF(C544="",0,IF(C543="",$D$19-E544,IF(C544&lt;&gt;"",F543-E544)))</f>
        <v>0</v>
      </c>
      <c r="G544" s="19">
        <f>IF(AND(C544&lt;&gt;"",SUM(G$30:G543)&lt;D$21),$D$21/$D$26,0)</f>
        <v>0</v>
      </c>
      <c r="H544" s="4">
        <f t="shared" ref="H544:H607" si="61">IF(C544&lt;&gt;"",G544+H543,0)</f>
        <v>0</v>
      </c>
      <c r="I544" s="4">
        <f t="shared" ref="I544:I607" si="62">IF(C544&lt;&gt;"",$D$21-H544,0)</f>
        <v>0</v>
      </c>
      <c r="J544" s="58" t="str">
        <f t="shared" si="56"/>
        <v>2063–2064</v>
      </c>
    </row>
    <row r="545" spans="1:10" ht="19.899999999999999" customHeight="1" x14ac:dyDescent="0.2">
      <c r="A545" s="126">
        <v>60054</v>
      </c>
      <c r="B545" s="9">
        <f t="shared" si="57"/>
        <v>0</v>
      </c>
      <c r="C545" s="127"/>
      <c r="D545" s="4">
        <f t="shared" si="58"/>
        <v>0</v>
      </c>
      <c r="E545" s="128">
        <f t="shared" si="59"/>
        <v>0</v>
      </c>
      <c r="F545" s="4">
        <f t="shared" si="60"/>
        <v>0</v>
      </c>
      <c r="G545" s="19">
        <f>IF(AND(C545&lt;&gt;"",SUM(G$30:G544)&lt;D$21),$D$21/$D$26,0)</f>
        <v>0</v>
      </c>
      <c r="H545" s="4">
        <f t="shared" si="61"/>
        <v>0</v>
      </c>
      <c r="I545" s="4">
        <f t="shared" si="62"/>
        <v>0</v>
      </c>
      <c r="J545" s="58" t="str">
        <f t="shared" si="56"/>
        <v>2063–2064</v>
      </c>
    </row>
    <row r="546" spans="1:10" ht="19.899999999999999" customHeight="1" x14ac:dyDescent="0.2">
      <c r="A546" s="126">
        <v>60084</v>
      </c>
      <c r="B546" s="9">
        <f t="shared" si="57"/>
        <v>0</v>
      </c>
      <c r="C546" s="127"/>
      <c r="D546" s="4">
        <f t="shared" si="58"/>
        <v>0</v>
      </c>
      <c r="E546" s="128">
        <f t="shared" si="59"/>
        <v>0</v>
      </c>
      <c r="F546" s="4">
        <f t="shared" si="60"/>
        <v>0</v>
      </c>
      <c r="G546" s="19">
        <f>IF(AND(C546&lt;&gt;"",SUM(G$30:G545)&lt;D$21),$D$21/$D$26,0)</f>
        <v>0</v>
      </c>
      <c r="H546" s="4">
        <f t="shared" si="61"/>
        <v>0</v>
      </c>
      <c r="I546" s="4">
        <f t="shared" si="62"/>
        <v>0</v>
      </c>
      <c r="J546" s="58" t="str">
        <f t="shared" si="56"/>
        <v>2064–2065</v>
      </c>
    </row>
    <row r="547" spans="1:10" ht="19.899999999999999" customHeight="1" x14ac:dyDescent="0.2">
      <c r="A547" s="126">
        <v>60115</v>
      </c>
      <c r="B547" s="9">
        <f t="shared" si="57"/>
        <v>0</v>
      </c>
      <c r="C547" s="127"/>
      <c r="D547" s="4">
        <f t="shared" si="58"/>
        <v>0</v>
      </c>
      <c r="E547" s="128">
        <f t="shared" si="59"/>
        <v>0</v>
      </c>
      <c r="F547" s="4">
        <f t="shared" si="60"/>
        <v>0</v>
      </c>
      <c r="G547" s="19">
        <f>IF(AND(C547&lt;&gt;"",SUM(G$30:G546)&lt;D$21),$D$21/$D$26,0)</f>
        <v>0</v>
      </c>
      <c r="H547" s="4">
        <f t="shared" si="61"/>
        <v>0</v>
      </c>
      <c r="I547" s="4">
        <f t="shared" si="62"/>
        <v>0</v>
      </c>
      <c r="J547" s="58" t="str">
        <f t="shared" si="56"/>
        <v>2064–2065</v>
      </c>
    </row>
    <row r="548" spans="1:10" ht="19.899999999999999" customHeight="1" x14ac:dyDescent="0.2">
      <c r="A548" s="126">
        <v>60146</v>
      </c>
      <c r="B548" s="9">
        <f t="shared" si="57"/>
        <v>0</v>
      </c>
      <c r="C548" s="127"/>
      <c r="D548" s="4">
        <f t="shared" si="58"/>
        <v>0</v>
      </c>
      <c r="E548" s="128">
        <f t="shared" si="59"/>
        <v>0</v>
      </c>
      <c r="F548" s="4">
        <f t="shared" si="60"/>
        <v>0</v>
      </c>
      <c r="G548" s="19">
        <f>IF(AND(C548&lt;&gt;"",SUM(G$30:G547)&lt;D$21),$D$21/$D$26,0)</f>
        <v>0</v>
      </c>
      <c r="H548" s="4">
        <f t="shared" si="61"/>
        <v>0</v>
      </c>
      <c r="I548" s="4">
        <f t="shared" si="62"/>
        <v>0</v>
      </c>
      <c r="J548" s="58" t="str">
        <f t="shared" si="56"/>
        <v>2064–2065</v>
      </c>
    </row>
    <row r="549" spans="1:10" ht="19.899999999999999" customHeight="1" x14ac:dyDescent="0.2">
      <c r="A549" s="126">
        <v>60176</v>
      </c>
      <c r="B549" s="9">
        <f t="shared" si="57"/>
        <v>0</v>
      </c>
      <c r="C549" s="127"/>
      <c r="D549" s="4">
        <f t="shared" si="58"/>
        <v>0</v>
      </c>
      <c r="E549" s="128">
        <f t="shared" si="59"/>
        <v>0</v>
      </c>
      <c r="F549" s="4">
        <f t="shared" si="60"/>
        <v>0</v>
      </c>
      <c r="G549" s="19">
        <f>IF(AND(C549&lt;&gt;"",SUM(G$30:G548)&lt;D$21),$D$21/$D$26,0)</f>
        <v>0</v>
      </c>
      <c r="H549" s="4">
        <f t="shared" si="61"/>
        <v>0</v>
      </c>
      <c r="I549" s="4">
        <f t="shared" si="62"/>
        <v>0</v>
      </c>
      <c r="J549" s="58" t="str">
        <f t="shared" si="56"/>
        <v>2064–2065</v>
      </c>
    </row>
    <row r="550" spans="1:10" ht="19.899999999999999" customHeight="1" x14ac:dyDescent="0.2">
      <c r="A550" s="126">
        <v>60207</v>
      </c>
      <c r="B550" s="9">
        <f t="shared" si="57"/>
        <v>0</v>
      </c>
      <c r="C550" s="127"/>
      <c r="D550" s="4">
        <f t="shared" si="58"/>
        <v>0</v>
      </c>
      <c r="E550" s="128">
        <f t="shared" si="59"/>
        <v>0</v>
      </c>
      <c r="F550" s="4">
        <f t="shared" si="60"/>
        <v>0</v>
      </c>
      <c r="G550" s="19">
        <f>IF(AND(C550&lt;&gt;"",SUM(G$30:G549)&lt;D$21),$D$21/$D$26,0)</f>
        <v>0</v>
      </c>
      <c r="H550" s="4">
        <f t="shared" si="61"/>
        <v>0</v>
      </c>
      <c r="I550" s="4">
        <f t="shared" si="62"/>
        <v>0</v>
      </c>
      <c r="J550" s="58" t="str">
        <f t="shared" si="56"/>
        <v>2064–2065</v>
      </c>
    </row>
    <row r="551" spans="1:10" ht="19.899999999999999" customHeight="1" x14ac:dyDescent="0.2">
      <c r="A551" s="126">
        <v>60237</v>
      </c>
      <c r="B551" s="9">
        <f t="shared" si="57"/>
        <v>0</v>
      </c>
      <c r="C551" s="127"/>
      <c r="D551" s="4">
        <f t="shared" si="58"/>
        <v>0</v>
      </c>
      <c r="E551" s="128">
        <f t="shared" si="59"/>
        <v>0</v>
      </c>
      <c r="F551" s="4">
        <f t="shared" si="60"/>
        <v>0</v>
      </c>
      <c r="G551" s="19">
        <f>IF(AND(C551&lt;&gt;"",SUM(G$30:G550)&lt;D$21),$D$21/$D$26,0)</f>
        <v>0</v>
      </c>
      <c r="H551" s="4">
        <f t="shared" si="61"/>
        <v>0</v>
      </c>
      <c r="I551" s="4">
        <f t="shared" si="62"/>
        <v>0</v>
      </c>
      <c r="J551" s="58" t="str">
        <f t="shared" si="56"/>
        <v>2064–2065</v>
      </c>
    </row>
    <row r="552" spans="1:10" ht="19.899999999999999" customHeight="1" x14ac:dyDescent="0.2">
      <c r="A552" s="126">
        <v>60268</v>
      </c>
      <c r="B552" s="9">
        <f t="shared" si="57"/>
        <v>0</v>
      </c>
      <c r="C552" s="127"/>
      <c r="D552" s="4">
        <f t="shared" si="58"/>
        <v>0</v>
      </c>
      <c r="E552" s="128">
        <f t="shared" si="59"/>
        <v>0</v>
      </c>
      <c r="F552" s="4">
        <f t="shared" si="60"/>
        <v>0</v>
      </c>
      <c r="G552" s="19">
        <f>IF(AND(C552&lt;&gt;"",SUM(G$30:G551)&lt;D$21),$D$21/$D$26,0)</f>
        <v>0</v>
      </c>
      <c r="H552" s="4">
        <f t="shared" si="61"/>
        <v>0</v>
      </c>
      <c r="I552" s="4">
        <f t="shared" si="62"/>
        <v>0</v>
      </c>
      <c r="J552" s="58" t="str">
        <f t="shared" si="56"/>
        <v>2064–2065</v>
      </c>
    </row>
    <row r="553" spans="1:10" ht="19.899999999999999" customHeight="1" x14ac:dyDescent="0.2">
      <c r="A553" s="126">
        <v>60299</v>
      </c>
      <c r="B553" s="9">
        <f t="shared" si="57"/>
        <v>0</v>
      </c>
      <c r="C553" s="127"/>
      <c r="D553" s="4">
        <f t="shared" si="58"/>
        <v>0</v>
      </c>
      <c r="E553" s="128">
        <f t="shared" si="59"/>
        <v>0</v>
      </c>
      <c r="F553" s="4">
        <f t="shared" si="60"/>
        <v>0</v>
      </c>
      <c r="G553" s="19">
        <f>IF(AND(C553&lt;&gt;"",SUM(G$30:G552)&lt;D$21),$D$21/$D$26,0)</f>
        <v>0</v>
      </c>
      <c r="H553" s="4">
        <f t="shared" si="61"/>
        <v>0</v>
      </c>
      <c r="I553" s="4">
        <f t="shared" si="62"/>
        <v>0</v>
      </c>
      <c r="J553" s="58" t="str">
        <f t="shared" si="56"/>
        <v>2064–2065</v>
      </c>
    </row>
    <row r="554" spans="1:10" ht="19.899999999999999" customHeight="1" x14ac:dyDescent="0.2">
      <c r="A554" s="126">
        <v>60327</v>
      </c>
      <c r="B554" s="9">
        <f t="shared" si="57"/>
        <v>0</v>
      </c>
      <c r="C554" s="127"/>
      <c r="D554" s="4">
        <f t="shared" si="58"/>
        <v>0</v>
      </c>
      <c r="E554" s="128">
        <f t="shared" si="59"/>
        <v>0</v>
      </c>
      <c r="F554" s="4">
        <f t="shared" si="60"/>
        <v>0</v>
      </c>
      <c r="G554" s="19">
        <f>IF(AND(C554&lt;&gt;"",SUM(G$30:G553)&lt;D$21),$D$21/$D$26,0)</f>
        <v>0</v>
      </c>
      <c r="H554" s="4">
        <f t="shared" si="61"/>
        <v>0</v>
      </c>
      <c r="I554" s="4">
        <f t="shared" si="62"/>
        <v>0</v>
      </c>
      <c r="J554" s="58" t="str">
        <f t="shared" si="56"/>
        <v>2064–2065</v>
      </c>
    </row>
    <row r="555" spans="1:10" ht="19.899999999999999" customHeight="1" x14ac:dyDescent="0.2">
      <c r="A555" s="126">
        <v>60358</v>
      </c>
      <c r="B555" s="9">
        <f t="shared" si="57"/>
        <v>0</v>
      </c>
      <c r="C555" s="127"/>
      <c r="D555" s="4">
        <f t="shared" si="58"/>
        <v>0</v>
      </c>
      <c r="E555" s="128">
        <f t="shared" si="59"/>
        <v>0</v>
      </c>
      <c r="F555" s="4">
        <f t="shared" si="60"/>
        <v>0</v>
      </c>
      <c r="G555" s="19">
        <f>IF(AND(C555&lt;&gt;"",SUM(G$30:G554)&lt;D$21),$D$21/$D$26,0)</f>
        <v>0</v>
      </c>
      <c r="H555" s="4">
        <f t="shared" si="61"/>
        <v>0</v>
      </c>
      <c r="I555" s="4">
        <f t="shared" si="62"/>
        <v>0</v>
      </c>
      <c r="J555" s="58" t="str">
        <f t="shared" ref="J555:J618" si="63">IF(OR(MONTH(A555)=1,MONTH(A555)=2,MONTH(A555)=3,MONTH(A555)=4,MONTH(A555)=5,MONTH(A555)=6),YEAR(A555)-1&amp;"–"&amp;YEAR(A555),YEAR(A555)&amp;"–"&amp;YEAR(A555)+1)</f>
        <v>2064–2065</v>
      </c>
    </row>
    <row r="556" spans="1:10" ht="19.899999999999999" customHeight="1" x14ac:dyDescent="0.2">
      <c r="A556" s="126">
        <v>60388</v>
      </c>
      <c r="B556" s="9">
        <f t="shared" si="57"/>
        <v>0</v>
      </c>
      <c r="C556" s="127"/>
      <c r="D556" s="4">
        <f t="shared" si="58"/>
        <v>0</v>
      </c>
      <c r="E556" s="128">
        <f t="shared" si="59"/>
        <v>0</v>
      </c>
      <c r="F556" s="4">
        <f t="shared" si="60"/>
        <v>0</v>
      </c>
      <c r="G556" s="19">
        <f>IF(AND(C556&lt;&gt;"",SUM(G$30:G555)&lt;D$21),$D$21/$D$26,0)</f>
        <v>0</v>
      </c>
      <c r="H556" s="4">
        <f t="shared" si="61"/>
        <v>0</v>
      </c>
      <c r="I556" s="4">
        <f t="shared" si="62"/>
        <v>0</v>
      </c>
      <c r="J556" s="58" t="str">
        <f t="shared" si="63"/>
        <v>2064–2065</v>
      </c>
    </row>
    <row r="557" spans="1:10" ht="19.899999999999999" customHeight="1" x14ac:dyDescent="0.2">
      <c r="A557" s="126">
        <v>60419</v>
      </c>
      <c r="B557" s="9">
        <f t="shared" si="57"/>
        <v>0</v>
      </c>
      <c r="C557" s="127"/>
      <c r="D557" s="4">
        <f t="shared" si="58"/>
        <v>0</v>
      </c>
      <c r="E557" s="128">
        <f t="shared" si="59"/>
        <v>0</v>
      </c>
      <c r="F557" s="4">
        <f t="shared" si="60"/>
        <v>0</v>
      </c>
      <c r="G557" s="19">
        <f>IF(AND(C557&lt;&gt;"",SUM(G$30:G556)&lt;D$21),$D$21/$D$26,0)</f>
        <v>0</v>
      </c>
      <c r="H557" s="4">
        <f t="shared" si="61"/>
        <v>0</v>
      </c>
      <c r="I557" s="4">
        <f t="shared" si="62"/>
        <v>0</v>
      </c>
      <c r="J557" s="58" t="str">
        <f t="shared" si="63"/>
        <v>2064–2065</v>
      </c>
    </row>
    <row r="558" spans="1:10" ht="19.899999999999999" customHeight="1" x14ac:dyDescent="0.2">
      <c r="A558" s="126">
        <v>60449</v>
      </c>
      <c r="B558" s="9">
        <f t="shared" si="57"/>
        <v>0</v>
      </c>
      <c r="C558" s="127"/>
      <c r="D558" s="4">
        <f t="shared" si="58"/>
        <v>0</v>
      </c>
      <c r="E558" s="128">
        <f t="shared" si="59"/>
        <v>0</v>
      </c>
      <c r="F558" s="4">
        <f t="shared" si="60"/>
        <v>0</v>
      </c>
      <c r="G558" s="19">
        <f>IF(AND(C558&lt;&gt;"",SUM(G$30:G557)&lt;D$21),$D$21/$D$26,0)</f>
        <v>0</v>
      </c>
      <c r="H558" s="4">
        <f t="shared" si="61"/>
        <v>0</v>
      </c>
      <c r="I558" s="4">
        <f t="shared" si="62"/>
        <v>0</v>
      </c>
      <c r="J558" s="58" t="str">
        <f t="shared" si="63"/>
        <v>2065–2066</v>
      </c>
    </row>
    <row r="559" spans="1:10" ht="19.899999999999999" customHeight="1" x14ac:dyDescent="0.2">
      <c r="A559" s="126">
        <v>60480</v>
      </c>
      <c r="B559" s="9">
        <f t="shared" si="57"/>
        <v>0</v>
      </c>
      <c r="C559" s="127"/>
      <c r="D559" s="4">
        <f t="shared" si="58"/>
        <v>0</v>
      </c>
      <c r="E559" s="128">
        <f t="shared" si="59"/>
        <v>0</v>
      </c>
      <c r="F559" s="4">
        <f t="shared" si="60"/>
        <v>0</v>
      </c>
      <c r="G559" s="19">
        <f>IF(AND(C559&lt;&gt;"",SUM(G$30:G558)&lt;D$21),$D$21/$D$26,0)</f>
        <v>0</v>
      </c>
      <c r="H559" s="4">
        <f t="shared" si="61"/>
        <v>0</v>
      </c>
      <c r="I559" s="4">
        <f t="shared" si="62"/>
        <v>0</v>
      </c>
      <c r="J559" s="58" t="str">
        <f t="shared" si="63"/>
        <v>2065–2066</v>
      </c>
    </row>
    <row r="560" spans="1:10" ht="19.899999999999999" customHeight="1" x14ac:dyDescent="0.2">
      <c r="A560" s="126">
        <v>60511</v>
      </c>
      <c r="B560" s="9">
        <f t="shared" si="57"/>
        <v>0</v>
      </c>
      <c r="C560" s="127"/>
      <c r="D560" s="4">
        <f t="shared" si="58"/>
        <v>0</v>
      </c>
      <c r="E560" s="128">
        <f t="shared" si="59"/>
        <v>0</v>
      </c>
      <c r="F560" s="4">
        <f t="shared" si="60"/>
        <v>0</v>
      </c>
      <c r="G560" s="19">
        <f>IF(AND(C560&lt;&gt;"",SUM(G$30:G559)&lt;D$21),$D$21/$D$26,0)</f>
        <v>0</v>
      </c>
      <c r="H560" s="4">
        <f t="shared" si="61"/>
        <v>0</v>
      </c>
      <c r="I560" s="4">
        <f t="shared" si="62"/>
        <v>0</v>
      </c>
      <c r="J560" s="58" t="str">
        <f t="shared" si="63"/>
        <v>2065–2066</v>
      </c>
    </row>
    <row r="561" spans="1:10" ht="19.899999999999999" customHeight="1" x14ac:dyDescent="0.2">
      <c r="A561" s="126">
        <v>60541</v>
      </c>
      <c r="B561" s="9">
        <f t="shared" si="57"/>
        <v>0</v>
      </c>
      <c r="C561" s="127"/>
      <c r="D561" s="4">
        <f t="shared" si="58"/>
        <v>0</v>
      </c>
      <c r="E561" s="128">
        <f t="shared" si="59"/>
        <v>0</v>
      </c>
      <c r="F561" s="4">
        <f t="shared" si="60"/>
        <v>0</v>
      </c>
      <c r="G561" s="19">
        <f>IF(AND(C561&lt;&gt;"",SUM(G$30:G560)&lt;D$21),$D$21/$D$26,0)</f>
        <v>0</v>
      </c>
      <c r="H561" s="4">
        <f t="shared" si="61"/>
        <v>0</v>
      </c>
      <c r="I561" s="4">
        <f t="shared" si="62"/>
        <v>0</v>
      </c>
      <c r="J561" s="58" t="str">
        <f t="shared" si="63"/>
        <v>2065–2066</v>
      </c>
    </row>
    <row r="562" spans="1:10" ht="19.899999999999999" customHeight="1" x14ac:dyDescent="0.2">
      <c r="A562" s="126">
        <v>60572</v>
      </c>
      <c r="B562" s="9">
        <f t="shared" si="57"/>
        <v>0</v>
      </c>
      <c r="C562" s="127"/>
      <c r="D562" s="4">
        <f t="shared" si="58"/>
        <v>0</v>
      </c>
      <c r="E562" s="128">
        <f t="shared" si="59"/>
        <v>0</v>
      </c>
      <c r="F562" s="4">
        <f t="shared" si="60"/>
        <v>0</v>
      </c>
      <c r="G562" s="19">
        <f>IF(AND(C562&lt;&gt;"",SUM(G$30:G561)&lt;D$21),$D$21/$D$26,0)</f>
        <v>0</v>
      </c>
      <c r="H562" s="4">
        <f t="shared" si="61"/>
        <v>0</v>
      </c>
      <c r="I562" s="4">
        <f t="shared" si="62"/>
        <v>0</v>
      </c>
      <c r="J562" s="58" t="str">
        <f t="shared" si="63"/>
        <v>2065–2066</v>
      </c>
    </row>
    <row r="563" spans="1:10" ht="19.899999999999999" customHeight="1" x14ac:dyDescent="0.2">
      <c r="A563" s="126">
        <v>60602</v>
      </c>
      <c r="B563" s="9">
        <f t="shared" si="57"/>
        <v>0</v>
      </c>
      <c r="C563" s="127"/>
      <c r="D563" s="4">
        <f t="shared" si="58"/>
        <v>0</v>
      </c>
      <c r="E563" s="128">
        <f t="shared" si="59"/>
        <v>0</v>
      </c>
      <c r="F563" s="4">
        <f t="shared" si="60"/>
        <v>0</v>
      </c>
      <c r="G563" s="19">
        <f>IF(AND(C563&lt;&gt;"",SUM(G$30:G562)&lt;D$21),$D$21/$D$26,0)</f>
        <v>0</v>
      </c>
      <c r="H563" s="4">
        <f t="shared" si="61"/>
        <v>0</v>
      </c>
      <c r="I563" s="4">
        <f t="shared" si="62"/>
        <v>0</v>
      </c>
      <c r="J563" s="58" t="str">
        <f t="shared" si="63"/>
        <v>2065–2066</v>
      </c>
    </row>
    <row r="564" spans="1:10" ht="19.899999999999999" customHeight="1" x14ac:dyDescent="0.2">
      <c r="A564" s="126">
        <v>60633</v>
      </c>
      <c r="B564" s="9">
        <f t="shared" si="57"/>
        <v>0</v>
      </c>
      <c r="C564" s="127"/>
      <c r="D564" s="4">
        <f t="shared" si="58"/>
        <v>0</v>
      </c>
      <c r="E564" s="128">
        <f t="shared" si="59"/>
        <v>0</v>
      </c>
      <c r="F564" s="4">
        <f t="shared" si="60"/>
        <v>0</v>
      </c>
      <c r="G564" s="19">
        <f>IF(AND(C564&lt;&gt;"",SUM(G$30:G563)&lt;D$21),$D$21/$D$26,0)</f>
        <v>0</v>
      </c>
      <c r="H564" s="4">
        <f t="shared" si="61"/>
        <v>0</v>
      </c>
      <c r="I564" s="4">
        <f t="shared" si="62"/>
        <v>0</v>
      </c>
      <c r="J564" s="58" t="str">
        <f t="shared" si="63"/>
        <v>2065–2066</v>
      </c>
    </row>
    <row r="565" spans="1:10" ht="19.899999999999999" customHeight="1" x14ac:dyDescent="0.2">
      <c r="A565" s="126">
        <v>60664</v>
      </c>
      <c r="B565" s="9">
        <f t="shared" si="57"/>
        <v>0</v>
      </c>
      <c r="C565" s="127"/>
      <c r="D565" s="4">
        <f t="shared" si="58"/>
        <v>0</v>
      </c>
      <c r="E565" s="128">
        <f t="shared" si="59"/>
        <v>0</v>
      </c>
      <c r="F565" s="4">
        <f t="shared" si="60"/>
        <v>0</v>
      </c>
      <c r="G565" s="19">
        <f>IF(AND(C565&lt;&gt;"",SUM(G$30:G564)&lt;D$21),$D$21/$D$26,0)</f>
        <v>0</v>
      </c>
      <c r="H565" s="4">
        <f t="shared" si="61"/>
        <v>0</v>
      </c>
      <c r="I565" s="4">
        <f t="shared" si="62"/>
        <v>0</v>
      </c>
      <c r="J565" s="58" t="str">
        <f t="shared" si="63"/>
        <v>2065–2066</v>
      </c>
    </row>
    <row r="566" spans="1:10" ht="19.899999999999999" customHeight="1" x14ac:dyDescent="0.2">
      <c r="A566" s="126">
        <v>60692</v>
      </c>
      <c r="B566" s="9">
        <f t="shared" si="57"/>
        <v>0</v>
      </c>
      <c r="C566" s="127"/>
      <c r="D566" s="4">
        <f t="shared" si="58"/>
        <v>0</v>
      </c>
      <c r="E566" s="128">
        <f t="shared" si="59"/>
        <v>0</v>
      </c>
      <c r="F566" s="4">
        <f t="shared" si="60"/>
        <v>0</v>
      </c>
      <c r="G566" s="19">
        <f>IF(AND(C566&lt;&gt;"",SUM(G$30:G565)&lt;D$21),$D$21/$D$26,0)</f>
        <v>0</v>
      </c>
      <c r="H566" s="4">
        <f t="shared" si="61"/>
        <v>0</v>
      </c>
      <c r="I566" s="4">
        <f t="shared" si="62"/>
        <v>0</v>
      </c>
      <c r="J566" s="58" t="str">
        <f t="shared" si="63"/>
        <v>2065–2066</v>
      </c>
    </row>
    <row r="567" spans="1:10" ht="19.899999999999999" customHeight="1" x14ac:dyDescent="0.2">
      <c r="A567" s="126">
        <v>60723</v>
      </c>
      <c r="B567" s="9">
        <f t="shared" si="57"/>
        <v>0</v>
      </c>
      <c r="C567" s="127"/>
      <c r="D567" s="4">
        <f t="shared" si="58"/>
        <v>0</v>
      </c>
      <c r="E567" s="128">
        <f t="shared" si="59"/>
        <v>0</v>
      </c>
      <c r="F567" s="4">
        <f t="shared" si="60"/>
        <v>0</v>
      </c>
      <c r="G567" s="19">
        <f>IF(AND(C567&lt;&gt;"",SUM(G$30:G566)&lt;D$21),$D$21/$D$26,0)</f>
        <v>0</v>
      </c>
      <c r="H567" s="4">
        <f t="shared" si="61"/>
        <v>0</v>
      </c>
      <c r="I567" s="4">
        <f t="shared" si="62"/>
        <v>0</v>
      </c>
      <c r="J567" s="58" t="str">
        <f t="shared" si="63"/>
        <v>2065–2066</v>
      </c>
    </row>
    <row r="568" spans="1:10" ht="19.899999999999999" customHeight="1" x14ac:dyDescent="0.2">
      <c r="A568" s="126">
        <v>60753</v>
      </c>
      <c r="B568" s="9">
        <f t="shared" si="57"/>
        <v>0</v>
      </c>
      <c r="C568" s="127"/>
      <c r="D568" s="4">
        <f t="shared" si="58"/>
        <v>0</v>
      </c>
      <c r="E568" s="128">
        <f t="shared" si="59"/>
        <v>0</v>
      </c>
      <c r="F568" s="4">
        <f t="shared" si="60"/>
        <v>0</v>
      </c>
      <c r="G568" s="19">
        <f>IF(AND(C568&lt;&gt;"",SUM(G$30:G567)&lt;D$21),$D$21/$D$26,0)</f>
        <v>0</v>
      </c>
      <c r="H568" s="4">
        <f t="shared" si="61"/>
        <v>0</v>
      </c>
      <c r="I568" s="4">
        <f t="shared" si="62"/>
        <v>0</v>
      </c>
      <c r="J568" s="58" t="str">
        <f t="shared" si="63"/>
        <v>2065–2066</v>
      </c>
    </row>
    <row r="569" spans="1:10" ht="19.899999999999999" customHeight="1" x14ac:dyDescent="0.2">
      <c r="A569" s="126">
        <v>60784</v>
      </c>
      <c r="B569" s="9">
        <f t="shared" si="57"/>
        <v>0</v>
      </c>
      <c r="C569" s="127"/>
      <c r="D569" s="4">
        <f t="shared" si="58"/>
        <v>0</v>
      </c>
      <c r="E569" s="128">
        <f t="shared" si="59"/>
        <v>0</v>
      </c>
      <c r="F569" s="4">
        <f t="shared" si="60"/>
        <v>0</v>
      </c>
      <c r="G569" s="19">
        <f>IF(AND(C569&lt;&gt;"",SUM(G$30:G568)&lt;D$21),$D$21/$D$26,0)</f>
        <v>0</v>
      </c>
      <c r="H569" s="4">
        <f t="shared" si="61"/>
        <v>0</v>
      </c>
      <c r="I569" s="4">
        <f t="shared" si="62"/>
        <v>0</v>
      </c>
      <c r="J569" s="58" t="str">
        <f t="shared" si="63"/>
        <v>2065–2066</v>
      </c>
    </row>
    <row r="570" spans="1:10" ht="19.899999999999999" customHeight="1" x14ac:dyDescent="0.2">
      <c r="A570" s="126">
        <v>60814</v>
      </c>
      <c r="B570" s="9">
        <f t="shared" si="57"/>
        <v>0</v>
      </c>
      <c r="C570" s="127"/>
      <c r="D570" s="4">
        <f t="shared" si="58"/>
        <v>0</v>
      </c>
      <c r="E570" s="128">
        <f t="shared" si="59"/>
        <v>0</v>
      </c>
      <c r="F570" s="4">
        <f t="shared" si="60"/>
        <v>0</v>
      </c>
      <c r="G570" s="19">
        <f>IF(AND(C570&lt;&gt;"",SUM(G$30:G569)&lt;D$21),$D$21/$D$26,0)</f>
        <v>0</v>
      </c>
      <c r="H570" s="4">
        <f t="shared" si="61"/>
        <v>0</v>
      </c>
      <c r="I570" s="4">
        <f t="shared" si="62"/>
        <v>0</v>
      </c>
      <c r="J570" s="58" t="str">
        <f t="shared" si="63"/>
        <v>2066–2067</v>
      </c>
    </row>
    <row r="571" spans="1:10" ht="19.899999999999999" customHeight="1" x14ac:dyDescent="0.2">
      <c r="A571" s="126">
        <v>60845</v>
      </c>
      <c r="B571" s="9">
        <f t="shared" si="57"/>
        <v>0</v>
      </c>
      <c r="C571" s="127"/>
      <c r="D571" s="4">
        <f t="shared" si="58"/>
        <v>0</v>
      </c>
      <c r="E571" s="128">
        <f t="shared" si="59"/>
        <v>0</v>
      </c>
      <c r="F571" s="4">
        <f t="shared" si="60"/>
        <v>0</v>
      </c>
      <c r="G571" s="19">
        <f>IF(AND(C571&lt;&gt;"",SUM(G$30:G570)&lt;D$21),$D$21/$D$26,0)</f>
        <v>0</v>
      </c>
      <c r="H571" s="4">
        <f t="shared" si="61"/>
        <v>0</v>
      </c>
      <c r="I571" s="4">
        <f t="shared" si="62"/>
        <v>0</v>
      </c>
      <c r="J571" s="58" t="str">
        <f t="shared" si="63"/>
        <v>2066–2067</v>
      </c>
    </row>
    <row r="572" spans="1:10" ht="19.899999999999999" customHeight="1" x14ac:dyDescent="0.2">
      <c r="A572" s="126">
        <v>60876</v>
      </c>
      <c r="B572" s="9">
        <f t="shared" si="57"/>
        <v>0</v>
      </c>
      <c r="C572" s="127"/>
      <c r="D572" s="4">
        <f t="shared" si="58"/>
        <v>0</v>
      </c>
      <c r="E572" s="128">
        <f t="shared" si="59"/>
        <v>0</v>
      </c>
      <c r="F572" s="4">
        <f t="shared" si="60"/>
        <v>0</v>
      </c>
      <c r="G572" s="19">
        <f>IF(AND(C572&lt;&gt;"",SUM(G$30:G571)&lt;D$21),$D$21/$D$26,0)</f>
        <v>0</v>
      </c>
      <c r="H572" s="4">
        <f t="shared" si="61"/>
        <v>0</v>
      </c>
      <c r="I572" s="4">
        <f t="shared" si="62"/>
        <v>0</v>
      </c>
      <c r="J572" s="58" t="str">
        <f t="shared" si="63"/>
        <v>2066–2067</v>
      </c>
    </row>
    <row r="573" spans="1:10" ht="19.899999999999999" customHeight="1" x14ac:dyDescent="0.2">
      <c r="A573" s="126">
        <v>60906</v>
      </c>
      <c r="B573" s="9">
        <f t="shared" si="57"/>
        <v>0</v>
      </c>
      <c r="C573" s="127"/>
      <c r="D573" s="4">
        <f t="shared" si="58"/>
        <v>0</v>
      </c>
      <c r="E573" s="128">
        <f t="shared" si="59"/>
        <v>0</v>
      </c>
      <c r="F573" s="4">
        <f t="shared" si="60"/>
        <v>0</v>
      </c>
      <c r="G573" s="19">
        <f>IF(AND(C573&lt;&gt;"",SUM(G$30:G572)&lt;D$21),$D$21/$D$26,0)</f>
        <v>0</v>
      </c>
      <c r="H573" s="4">
        <f t="shared" si="61"/>
        <v>0</v>
      </c>
      <c r="I573" s="4">
        <f t="shared" si="62"/>
        <v>0</v>
      </c>
      <c r="J573" s="58" t="str">
        <f t="shared" si="63"/>
        <v>2066–2067</v>
      </c>
    </row>
    <row r="574" spans="1:10" ht="19.899999999999999" customHeight="1" x14ac:dyDescent="0.2">
      <c r="A574" s="126">
        <v>60937</v>
      </c>
      <c r="B574" s="9">
        <f t="shared" si="57"/>
        <v>0</v>
      </c>
      <c r="C574" s="127"/>
      <c r="D574" s="4">
        <f t="shared" si="58"/>
        <v>0</v>
      </c>
      <c r="E574" s="128">
        <f t="shared" si="59"/>
        <v>0</v>
      </c>
      <c r="F574" s="4">
        <f t="shared" si="60"/>
        <v>0</v>
      </c>
      <c r="G574" s="19">
        <f>IF(AND(C574&lt;&gt;"",SUM(G$30:G573)&lt;D$21),$D$21/$D$26,0)</f>
        <v>0</v>
      </c>
      <c r="H574" s="4">
        <f t="shared" si="61"/>
        <v>0</v>
      </c>
      <c r="I574" s="4">
        <f t="shared" si="62"/>
        <v>0</v>
      </c>
      <c r="J574" s="58" t="str">
        <f t="shared" si="63"/>
        <v>2066–2067</v>
      </c>
    </row>
    <row r="575" spans="1:10" ht="19.899999999999999" customHeight="1" x14ac:dyDescent="0.2">
      <c r="A575" s="126">
        <v>60967</v>
      </c>
      <c r="B575" s="9">
        <f t="shared" si="57"/>
        <v>0</v>
      </c>
      <c r="C575" s="127"/>
      <c r="D575" s="4">
        <f t="shared" si="58"/>
        <v>0</v>
      </c>
      <c r="E575" s="128">
        <f t="shared" si="59"/>
        <v>0</v>
      </c>
      <c r="F575" s="4">
        <f t="shared" si="60"/>
        <v>0</v>
      </c>
      <c r="G575" s="19">
        <f>IF(AND(C575&lt;&gt;"",SUM(G$30:G574)&lt;D$21),$D$21/$D$26,0)</f>
        <v>0</v>
      </c>
      <c r="H575" s="4">
        <f t="shared" si="61"/>
        <v>0</v>
      </c>
      <c r="I575" s="4">
        <f t="shared" si="62"/>
        <v>0</v>
      </c>
      <c r="J575" s="58" t="str">
        <f t="shared" si="63"/>
        <v>2066–2067</v>
      </c>
    </row>
    <row r="576" spans="1:10" ht="19.899999999999999" customHeight="1" x14ac:dyDescent="0.2">
      <c r="A576" s="126">
        <v>60998</v>
      </c>
      <c r="B576" s="9">
        <f t="shared" si="57"/>
        <v>0</v>
      </c>
      <c r="C576" s="127"/>
      <c r="D576" s="4">
        <f t="shared" si="58"/>
        <v>0</v>
      </c>
      <c r="E576" s="128">
        <f t="shared" si="59"/>
        <v>0</v>
      </c>
      <c r="F576" s="4">
        <f t="shared" si="60"/>
        <v>0</v>
      </c>
      <c r="G576" s="19">
        <f>IF(AND(C576&lt;&gt;"",SUM(G$30:G575)&lt;D$21),$D$21/$D$26,0)</f>
        <v>0</v>
      </c>
      <c r="H576" s="4">
        <f t="shared" si="61"/>
        <v>0</v>
      </c>
      <c r="I576" s="4">
        <f t="shared" si="62"/>
        <v>0</v>
      </c>
      <c r="J576" s="58" t="str">
        <f t="shared" si="63"/>
        <v>2066–2067</v>
      </c>
    </row>
    <row r="577" spans="1:10" ht="19.899999999999999" customHeight="1" x14ac:dyDescent="0.2">
      <c r="A577" s="126">
        <v>61029</v>
      </c>
      <c r="B577" s="9">
        <f t="shared" si="57"/>
        <v>0</v>
      </c>
      <c r="C577" s="127"/>
      <c r="D577" s="4">
        <f t="shared" si="58"/>
        <v>0</v>
      </c>
      <c r="E577" s="128">
        <f t="shared" si="59"/>
        <v>0</v>
      </c>
      <c r="F577" s="4">
        <f t="shared" si="60"/>
        <v>0</v>
      </c>
      <c r="G577" s="19">
        <f>IF(AND(C577&lt;&gt;"",SUM(G$30:G576)&lt;D$21),$D$21/$D$26,0)</f>
        <v>0</v>
      </c>
      <c r="H577" s="4">
        <f t="shared" si="61"/>
        <v>0</v>
      </c>
      <c r="I577" s="4">
        <f t="shared" si="62"/>
        <v>0</v>
      </c>
      <c r="J577" s="58" t="str">
        <f t="shared" si="63"/>
        <v>2066–2067</v>
      </c>
    </row>
    <row r="578" spans="1:10" ht="19.899999999999999" customHeight="1" x14ac:dyDescent="0.2">
      <c r="A578" s="126">
        <v>61057</v>
      </c>
      <c r="B578" s="9">
        <f t="shared" si="57"/>
        <v>0</v>
      </c>
      <c r="C578" s="127"/>
      <c r="D578" s="4">
        <f t="shared" si="58"/>
        <v>0</v>
      </c>
      <c r="E578" s="128">
        <f t="shared" si="59"/>
        <v>0</v>
      </c>
      <c r="F578" s="4">
        <f t="shared" si="60"/>
        <v>0</v>
      </c>
      <c r="G578" s="19">
        <f>IF(AND(C578&lt;&gt;"",SUM(G$30:G577)&lt;D$21),$D$21/$D$26,0)</f>
        <v>0</v>
      </c>
      <c r="H578" s="4">
        <f t="shared" si="61"/>
        <v>0</v>
      </c>
      <c r="I578" s="4">
        <f t="shared" si="62"/>
        <v>0</v>
      </c>
      <c r="J578" s="58" t="str">
        <f t="shared" si="63"/>
        <v>2066–2067</v>
      </c>
    </row>
    <row r="579" spans="1:10" ht="19.899999999999999" customHeight="1" x14ac:dyDescent="0.2">
      <c r="A579" s="126">
        <v>61088</v>
      </c>
      <c r="B579" s="9">
        <f t="shared" si="57"/>
        <v>0</v>
      </c>
      <c r="C579" s="127"/>
      <c r="D579" s="4">
        <f t="shared" si="58"/>
        <v>0</v>
      </c>
      <c r="E579" s="128">
        <f t="shared" si="59"/>
        <v>0</v>
      </c>
      <c r="F579" s="4">
        <f t="shared" si="60"/>
        <v>0</v>
      </c>
      <c r="G579" s="19">
        <f>IF(AND(C579&lt;&gt;"",SUM(G$30:G578)&lt;D$21),$D$21/$D$26,0)</f>
        <v>0</v>
      </c>
      <c r="H579" s="4">
        <f t="shared" si="61"/>
        <v>0</v>
      </c>
      <c r="I579" s="4">
        <f t="shared" si="62"/>
        <v>0</v>
      </c>
      <c r="J579" s="58" t="str">
        <f t="shared" si="63"/>
        <v>2066–2067</v>
      </c>
    </row>
    <row r="580" spans="1:10" ht="19.899999999999999" customHeight="1" x14ac:dyDescent="0.2">
      <c r="A580" s="126">
        <v>61118</v>
      </c>
      <c r="B580" s="9">
        <f t="shared" si="57"/>
        <v>0</v>
      </c>
      <c r="C580" s="127"/>
      <c r="D580" s="4">
        <f t="shared" si="58"/>
        <v>0</v>
      </c>
      <c r="E580" s="128">
        <f t="shared" si="59"/>
        <v>0</v>
      </c>
      <c r="F580" s="4">
        <f t="shared" si="60"/>
        <v>0</v>
      </c>
      <c r="G580" s="19">
        <f>IF(AND(C580&lt;&gt;"",SUM(G$30:G579)&lt;D$21),$D$21/$D$26,0)</f>
        <v>0</v>
      </c>
      <c r="H580" s="4">
        <f t="shared" si="61"/>
        <v>0</v>
      </c>
      <c r="I580" s="4">
        <f t="shared" si="62"/>
        <v>0</v>
      </c>
      <c r="J580" s="58" t="str">
        <f t="shared" si="63"/>
        <v>2066–2067</v>
      </c>
    </row>
    <row r="581" spans="1:10" ht="19.899999999999999" customHeight="1" x14ac:dyDescent="0.2">
      <c r="A581" s="126">
        <v>61149</v>
      </c>
      <c r="B581" s="9">
        <f t="shared" si="57"/>
        <v>0</v>
      </c>
      <c r="C581" s="127"/>
      <c r="D581" s="4">
        <f t="shared" si="58"/>
        <v>0</v>
      </c>
      <c r="E581" s="128">
        <f t="shared" si="59"/>
        <v>0</v>
      </c>
      <c r="F581" s="4">
        <f t="shared" si="60"/>
        <v>0</v>
      </c>
      <c r="G581" s="19">
        <f>IF(AND(C581&lt;&gt;"",SUM(G$30:G580)&lt;D$21),$D$21/$D$26,0)</f>
        <v>0</v>
      </c>
      <c r="H581" s="4">
        <f t="shared" si="61"/>
        <v>0</v>
      </c>
      <c r="I581" s="4">
        <f t="shared" si="62"/>
        <v>0</v>
      </c>
      <c r="J581" s="58" t="str">
        <f t="shared" si="63"/>
        <v>2066–2067</v>
      </c>
    </row>
    <row r="582" spans="1:10" ht="19.899999999999999" customHeight="1" x14ac:dyDescent="0.2">
      <c r="A582" s="126">
        <v>61179</v>
      </c>
      <c r="B582" s="9">
        <f t="shared" si="57"/>
        <v>0</v>
      </c>
      <c r="C582" s="127"/>
      <c r="D582" s="4">
        <f t="shared" si="58"/>
        <v>0</v>
      </c>
      <c r="E582" s="128">
        <f t="shared" si="59"/>
        <v>0</v>
      </c>
      <c r="F582" s="4">
        <f t="shared" si="60"/>
        <v>0</v>
      </c>
      <c r="G582" s="19">
        <f>IF(AND(C582&lt;&gt;"",SUM(G$30:G581)&lt;D$21),$D$21/$D$26,0)</f>
        <v>0</v>
      </c>
      <c r="H582" s="4">
        <f t="shared" si="61"/>
        <v>0</v>
      </c>
      <c r="I582" s="4">
        <f t="shared" si="62"/>
        <v>0</v>
      </c>
      <c r="J582" s="58" t="str">
        <f t="shared" si="63"/>
        <v>2067–2068</v>
      </c>
    </row>
    <row r="583" spans="1:10" ht="19.899999999999999" customHeight="1" x14ac:dyDescent="0.2">
      <c r="A583" s="126">
        <v>61210</v>
      </c>
      <c r="B583" s="9">
        <f t="shared" si="57"/>
        <v>0</v>
      </c>
      <c r="C583" s="127"/>
      <c r="D583" s="4">
        <f t="shared" si="58"/>
        <v>0</v>
      </c>
      <c r="E583" s="128">
        <f t="shared" si="59"/>
        <v>0</v>
      </c>
      <c r="F583" s="4">
        <f t="shared" si="60"/>
        <v>0</v>
      </c>
      <c r="G583" s="19">
        <f>IF(AND(C583&lt;&gt;"",SUM(G$30:G582)&lt;D$21),$D$21/$D$26,0)</f>
        <v>0</v>
      </c>
      <c r="H583" s="4">
        <f t="shared" si="61"/>
        <v>0</v>
      </c>
      <c r="I583" s="4">
        <f t="shared" si="62"/>
        <v>0</v>
      </c>
      <c r="J583" s="58" t="str">
        <f t="shared" si="63"/>
        <v>2067–2068</v>
      </c>
    </row>
    <row r="584" spans="1:10" ht="19.899999999999999" customHeight="1" x14ac:dyDescent="0.2">
      <c r="A584" s="126">
        <v>61241</v>
      </c>
      <c r="B584" s="9">
        <f t="shared" si="57"/>
        <v>0</v>
      </c>
      <c r="C584" s="127"/>
      <c r="D584" s="4">
        <f t="shared" si="58"/>
        <v>0</v>
      </c>
      <c r="E584" s="128">
        <f t="shared" si="59"/>
        <v>0</v>
      </c>
      <c r="F584" s="4">
        <f t="shared" si="60"/>
        <v>0</v>
      </c>
      <c r="G584" s="19">
        <f>IF(AND(C584&lt;&gt;"",SUM(G$30:G583)&lt;D$21),$D$21/$D$26,0)</f>
        <v>0</v>
      </c>
      <c r="H584" s="4">
        <f t="shared" si="61"/>
        <v>0</v>
      </c>
      <c r="I584" s="4">
        <f t="shared" si="62"/>
        <v>0</v>
      </c>
      <c r="J584" s="58" t="str">
        <f t="shared" si="63"/>
        <v>2067–2068</v>
      </c>
    </row>
    <row r="585" spans="1:10" ht="19.899999999999999" customHeight="1" x14ac:dyDescent="0.2">
      <c r="A585" s="126">
        <v>61271</v>
      </c>
      <c r="B585" s="9">
        <f t="shared" si="57"/>
        <v>0</v>
      </c>
      <c r="C585" s="127"/>
      <c r="D585" s="4">
        <f t="shared" si="58"/>
        <v>0</v>
      </c>
      <c r="E585" s="128">
        <f t="shared" si="59"/>
        <v>0</v>
      </c>
      <c r="F585" s="4">
        <f t="shared" si="60"/>
        <v>0</v>
      </c>
      <c r="G585" s="19">
        <f>IF(AND(C585&lt;&gt;"",SUM(G$30:G584)&lt;D$21),$D$21/$D$26,0)</f>
        <v>0</v>
      </c>
      <c r="H585" s="4">
        <f t="shared" si="61"/>
        <v>0</v>
      </c>
      <c r="I585" s="4">
        <f t="shared" si="62"/>
        <v>0</v>
      </c>
      <c r="J585" s="58" t="str">
        <f t="shared" si="63"/>
        <v>2067–2068</v>
      </c>
    </row>
    <row r="586" spans="1:10" ht="19.899999999999999" customHeight="1" x14ac:dyDescent="0.2">
      <c r="A586" s="126">
        <v>61302</v>
      </c>
      <c r="B586" s="9">
        <f t="shared" si="57"/>
        <v>0</v>
      </c>
      <c r="C586" s="127"/>
      <c r="D586" s="4">
        <f t="shared" si="58"/>
        <v>0</v>
      </c>
      <c r="E586" s="128">
        <f t="shared" si="59"/>
        <v>0</v>
      </c>
      <c r="F586" s="4">
        <f t="shared" si="60"/>
        <v>0</v>
      </c>
      <c r="G586" s="19">
        <f>IF(AND(C586&lt;&gt;"",SUM(G$30:G585)&lt;D$21),$D$21/$D$26,0)</f>
        <v>0</v>
      </c>
      <c r="H586" s="4">
        <f t="shared" si="61"/>
        <v>0</v>
      </c>
      <c r="I586" s="4">
        <f t="shared" si="62"/>
        <v>0</v>
      </c>
      <c r="J586" s="58" t="str">
        <f t="shared" si="63"/>
        <v>2067–2068</v>
      </c>
    </row>
    <row r="587" spans="1:10" ht="19.899999999999999" customHeight="1" x14ac:dyDescent="0.2">
      <c r="A587" s="126">
        <v>61332</v>
      </c>
      <c r="B587" s="9">
        <f t="shared" si="57"/>
        <v>0</v>
      </c>
      <c r="C587" s="127"/>
      <c r="D587" s="4">
        <f t="shared" si="58"/>
        <v>0</v>
      </c>
      <c r="E587" s="128">
        <f t="shared" si="59"/>
        <v>0</v>
      </c>
      <c r="F587" s="4">
        <f t="shared" si="60"/>
        <v>0</v>
      </c>
      <c r="G587" s="19">
        <f>IF(AND(C587&lt;&gt;"",SUM(G$30:G586)&lt;D$21),$D$21/$D$26,0)</f>
        <v>0</v>
      </c>
      <c r="H587" s="4">
        <f t="shared" si="61"/>
        <v>0</v>
      </c>
      <c r="I587" s="4">
        <f t="shared" si="62"/>
        <v>0</v>
      </c>
      <c r="J587" s="58" t="str">
        <f t="shared" si="63"/>
        <v>2067–2068</v>
      </c>
    </row>
    <row r="588" spans="1:10" ht="19.899999999999999" customHeight="1" x14ac:dyDescent="0.2">
      <c r="A588" s="126">
        <v>61363</v>
      </c>
      <c r="B588" s="9">
        <f t="shared" si="57"/>
        <v>0</v>
      </c>
      <c r="C588" s="127"/>
      <c r="D588" s="4">
        <f t="shared" si="58"/>
        <v>0</v>
      </c>
      <c r="E588" s="128">
        <f t="shared" si="59"/>
        <v>0</v>
      </c>
      <c r="F588" s="4">
        <f t="shared" si="60"/>
        <v>0</v>
      </c>
      <c r="G588" s="19">
        <f>IF(AND(C588&lt;&gt;"",SUM(G$30:G587)&lt;D$21),$D$21/$D$26,0)</f>
        <v>0</v>
      </c>
      <c r="H588" s="4">
        <f t="shared" si="61"/>
        <v>0</v>
      </c>
      <c r="I588" s="4">
        <f t="shared" si="62"/>
        <v>0</v>
      </c>
      <c r="J588" s="58" t="str">
        <f t="shared" si="63"/>
        <v>2067–2068</v>
      </c>
    </row>
    <row r="589" spans="1:10" ht="19.899999999999999" customHeight="1" x14ac:dyDescent="0.2">
      <c r="A589" s="126">
        <v>61394</v>
      </c>
      <c r="B589" s="9">
        <f t="shared" si="57"/>
        <v>0</v>
      </c>
      <c r="C589" s="127"/>
      <c r="D589" s="4">
        <f t="shared" si="58"/>
        <v>0</v>
      </c>
      <c r="E589" s="128">
        <f t="shared" si="59"/>
        <v>0</v>
      </c>
      <c r="F589" s="4">
        <f t="shared" si="60"/>
        <v>0</v>
      </c>
      <c r="G589" s="19">
        <f>IF(AND(C589&lt;&gt;"",SUM(G$30:G588)&lt;D$21),$D$21/$D$26,0)</f>
        <v>0</v>
      </c>
      <c r="H589" s="4">
        <f t="shared" si="61"/>
        <v>0</v>
      </c>
      <c r="I589" s="4">
        <f t="shared" si="62"/>
        <v>0</v>
      </c>
      <c r="J589" s="58" t="str">
        <f t="shared" si="63"/>
        <v>2067–2068</v>
      </c>
    </row>
    <row r="590" spans="1:10" ht="19.899999999999999" customHeight="1" x14ac:dyDescent="0.2">
      <c r="A590" s="126">
        <v>61423</v>
      </c>
      <c r="B590" s="9">
        <f t="shared" si="57"/>
        <v>0</v>
      </c>
      <c r="C590" s="127"/>
      <c r="D590" s="4">
        <f t="shared" si="58"/>
        <v>0</v>
      </c>
      <c r="E590" s="128">
        <f t="shared" si="59"/>
        <v>0</v>
      </c>
      <c r="F590" s="4">
        <f t="shared" si="60"/>
        <v>0</v>
      </c>
      <c r="G590" s="19">
        <f>IF(AND(C590&lt;&gt;"",SUM(G$30:G589)&lt;D$21),$D$21/$D$26,0)</f>
        <v>0</v>
      </c>
      <c r="H590" s="4">
        <f t="shared" si="61"/>
        <v>0</v>
      </c>
      <c r="I590" s="4">
        <f t="shared" si="62"/>
        <v>0</v>
      </c>
      <c r="J590" s="58" t="str">
        <f t="shared" si="63"/>
        <v>2067–2068</v>
      </c>
    </row>
    <row r="591" spans="1:10" ht="19.899999999999999" customHeight="1" x14ac:dyDescent="0.2">
      <c r="A591" s="126">
        <v>61454</v>
      </c>
      <c r="B591" s="9">
        <f t="shared" si="57"/>
        <v>0</v>
      </c>
      <c r="C591" s="127"/>
      <c r="D591" s="4">
        <f t="shared" si="58"/>
        <v>0</v>
      </c>
      <c r="E591" s="128">
        <f t="shared" si="59"/>
        <v>0</v>
      </c>
      <c r="F591" s="4">
        <f t="shared" si="60"/>
        <v>0</v>
      </c>
      <c r="G591" s="19">
        <f>IF(AND(C591&lt;&gt;"",SUM(G$30:G590)&lt;D$21),$D$21/$D$26,0)</f>
        <v>0</v>
      </c>
      <c r="H591" s="4">
        <f t="shared" si="61"/>
        <v>0</v>
      </c>
      <c r="I591" s="4">
        <f t="shared" si="62"/>
        <v>0</v>
      </c>
      <c r="J591" s="58" t="str">
        <f t="shared" si="63"/>
        <v>2067–2068</v>
      </c>
    </row>
    <row r="592" spans="1:10" ht="19.899999999999999" customHeight="1" x14ac:dyDescent="0.2">
      <c r="A592" s="126">
        <v>61484</v>
      </c>
      <c r="B592" s="9">
        <f t="shared" si="57"/>
        <v>0</v>
      </c>
      <c r="C592" s="127"/>
      <c r="D592" s="4">
        <f t="shared" si="58"/>
        <v>0</v>
      </c>
      <c r="E592" s="128">
        <f t="shared" si="59"/>
        <v>0</v>
      </c>
      <c r="F592" s="4">
        <f t="shared" si="60"/>
        <v>0</v>
      </c>
      <c r="G592" s="19">
        <f>IF(AND(C592&lt;&gt;"",SUM(G$30:G591)&lt;D$21),$D$21/$D$26,0)</f>
        <v>0</v>
      </c>
      <c r="H592" s="4">
        <f t="shared" si="61"/>
        <v>0</v>
      </c>
      <c r="I592" s="4">
        <f t="shared" si="62"/>
        <v>0</v>
      </c>
      <c r="J592" s="58" t="str">
        <f t="shared" si="63"/>
        <v>2067–2068</v>
      </c>
    </row>
    <row r="593" spans="1:10" ht="19.899999999999999" customHeight="1" x14ac:dyDescent="0.2">
      <c r="A593" s="126">
        <v>61515</v>
      </c>
      <c r="B593" s="9">
        <f t="shared" si="57"/>
        <v>0</v>
      </c>
      <c r="C593" s="127"/>
      <c r="D593" s="4">
        <f t="shared" si="58"/>
        <v>0</v>
      </c>
      <c r="E593" s="128">
        <f t="shared" si="59"/>
        <v>0</v>
      </c>
      <c r="F593" s="4">
        <f t="shared" si="60"/>
        <v>0</v>
      </c>
      <c r="G593" s="19">
        <f>IF(AND(C593&lt;&gt;"",SUM(G$30:G592)&lt;D$21),$D$21/$D$26,0)</f>
        <v>0</v>
      </c>
      <c r="H593" s="4">
        <f t="shared" si="61"/>
        <v>0</v>
      </c>
      <c r="I593" s="4">
        <f t="shared" si="62"/>
        <v>0</v>
      </c>
      <c r="J593" s="58" t="str">
        <f t="shared" si="63"/>
        <v>2067–2068</v>
      </c>
    </row>
    <row r="594" spans="1:10" ht="19.899999999999999" customHeight="1" x14ac:dyDescent="0.2">
      <c r="A594" s="126">
        <v>61545</v>
      </c>
      <c r="B594" s="9">
        <f t="shared" si="57"/>
        <v>0</v>
      </c>
      <c r="C594" s="127"/>
      <c r="D594" s="4">
        <f t="shared" si="58"/>
        <v>0</v>
      </c>
      <c r="E594" s="128">
        <f t="shared" si="59"/>
        <v>0</v>
      </c>
      <c r="F594" s="4">
        <f t="shared" si="60"/>
        <v>0</v>
      </c>
      <c r="G594" s="19">
        <f>IF(AND(C594&lt;&gt;"",SUM(G$30:G593)&lt;D$21),$D$21/$D$26,0)</f>
        <v>0</v>
      </c>
      <c r="H594" s="4">
        <f t="shared" si="61"/>
        <v>0</v>
      </c>
      <c r="I594" s="4">
        <f t="shared" si="62"/>
        <v>0</v>
      </c>
      <c r="J594" s="58" t="str">
        <f t="shared" si="63"/>
        <v>2068–2069</v>
      </c>
    </row>
    <row r="595" spans="1:10" ht="19.899999999999999" customHeight="1" x14ac:dyDescent="0.2">
      <c r="A595" s="126">
        <v>61576</v>
      </c>
      <c r="B595" s="9">
        <f t="shared" si="57"/>
        <v>0</v>
      </c>
      <c r="C595" s="127"/>
      <c r="D595" s="4">
        <f t="shared" si="58"/>
        <v>0</v>
      </c>
      <c r="E595" s="128">
        <f t="shared" si="59"/>
        <v>0</v>
      </c>
      <c r="F595" s="4">
        <f t="shared" si="60"/>
        <v>0</v>
      </c>
      <c r="G595" s="19">
        <f>IF(AND(C595&lt;&gt;"",SUM(G$30:G594)&lt;D$21),$D$21/$D$26,0)</f>
        <v>0</v>
      </c>
      <c r="H595" s="4">
        <f t="shared" si="61"/>
        <v>0</v>
      </c>
      <c r="I595" s="4">
        <f t="shared" si="62"/>
        <v>0</v>
      </c>
      <c r="J595" s="58" t="str">
        <f t="shared" si="63"/>
        <v>2068–2069</v>
      </c>
    </row>
    <row r="596" spans="1:10" ht="19.899999999999999" customHeight="1" x14ac:dyDescent="0.2">
      <c r="A596" s="126">
        <v>61607</v>
      </c>
      <c r="B596" s="9">
        <f t="shared" si="57"/>
        <v>0</v>
      </c>
      <c r="C596" s="127"/>
      <c r="D596" s="4">
        <f t="shared" si="58"/>
        <v>0</v>
      </c>
      <c r="E596" s="128">
        <f t="shared" si="59"/>
        <v>0</v>
      </c>
      <c r="F596" s="4">
        <f t="shared" si="60"/>
        <v>0</v>
      </c>
      <c r="G596" s="19">
        <f>IF(AND(C596&lt;&gt;"",SUM(G$30:G595)&lt;D$21),$D$21/$D$26,0)</f>
        <v>0</v>
      </c>
      <c r="H596" s="4">
        <f t="shared" si="61"/>
        <v>0</v>
      </c>
      <c r="I596" s="4">
        <f t="shared" si="62"/>
        <v>0</v>
      </c>
      <c r="J596" s="58" t="str">
        <f t="shared" si="63"/>
        <v>2068–2069</v>
      </c>
    </row>
    <row r="597" spans="1:10" ht="19.899999999999999" customHeight="1" x14ac:dyDescent="0.2">
      <c r="A597" s="126">
        <v>61637</v>
      </c>
      <c r="B597" s="9">
        <f t="shared" si="57"/>
        <v>0</v>
      </c>
      <c r="C597" s="127"/>
      <c r="D597" s="4">
        <f t="shared" si="58"/>
        <v>0</v>
      </c>
      <c r="E597" s="128">
        <f t="shared" si="59"/>
        <v>0</v>
      </c>
      <c r="F597" s="4">
        <f t="shared" si="60"/>
        <v>0</v>
      </c>
      <c r="G597" s="19">
        <f>IF(AND(C597&lt;&gt;"",SUM(G$30:G596)&lt;D$21),$D$21/$D$26,0)</f>
        <v>0</v>
      </c>
      <c r="H597" s="4">
        <f t="shared" si="61"/>
        <v>0</v>
      </c>
      <c r="I597" s="4">
        <f t="shared" si="62"/>
        <v>0</v>
      </c>
      <c r="J597" s="58" t="str">
        <f t="shared" si="63"/>
        <v>2068–2069</v>
      </c>
    </row>
    <row r="598" spans="1:10" ht="19.899999999999999" customHeight="1" x14ac:dyDescent="0.2">
      <c r="A598" s="126">
        <v>61668</v>
      </c>
      <c r="B598" s="9">
        <f t="shared" si="57"/>
        <v>0</v>
      </c>
      <c r="C598" s="127"/>
      <c r="D598" s="4">
        <f t="shared" si="58"/>
        <v>0</v>
      </c>
      <c r="E598" s="128">
        <f t="shared" si="59"/>
        <v>0</v>
      </c>
      <c r="F598" s="4">
        <f t="shared" si="60"/>
        <v>0</v>
      </c>
      <c r="G598" s="19">
        <f>IF(AND(C598&lt;&gt;"",SUM(G$30:G597)&lt;D$21),$D$21/$D$26,0)</f>
        <v>0</v>
      </c>
      <c r="H598" s="4">
        <f t="shared" si="61"/>
        <v>0</v>
      </c>
      <c r="I598" s="4">
        <f t="shared" si="62"/>
        <v>0</v>
      </c>
      <c r="J598" s="58" t="str">
        <f t="shared" si="63"/>
        <v>2068–2069</v>
      </c>
    </row>
    <row r="599" spans="1:10" ht="19.899999999999999" customHeight="1" x14ac:dyDescent="0.2">
      <c r="A599" s="126">
        <v>61698</v>
      </c>
      <c r="B599" s="9">
        <f t="shared" si="57"/>
        <v>0</v>
      </c>
      <c r="C599" s="127"/>
      <c r="D599" s="4">
        <f t="shared" si="58"/>
        <v>0</v>
      </c>
      <c r="E599" s="128">
        <f t="shared" si="59"/>
        <v>0</v>
      </c>
      <c r="F599" s="4">
        <f t="shared" si="60"/>
        <v>0</v>
      </c>
      <c r="G599" s="19">
        <f>IF(AND(C599&lt;&gt;"",SUM(G$30:G598)&lt;D$21),$D$21/$D$26,0)</f>
        <v>0</v>
      </c>
      <c r="H599" s="4">
        <f t="shared" si="61"/>
        <v>0</v>
      </c>
      <c r="I599" s="4">
        <f t="shared" si="62"/>
        <v>0</v>
      </c>
      <c r="J599" s="58" t="str">
        <f t="shared" si="63"/>
        <v>2068–2069</v>
      </c>
    </row>
    <row r="600" spans="1:10" ht="19.899999999999999" customHeight="1" x14ac:dyDescent="0.2">
      <c r="A600" s="126">
        <v>61729</v>
      </c>
      <c r="B600" s="9">
        <f t="shared" si="57"/>
        <v>0</v>
      </c>
      <c r="C600" s="127"/>
      <c r="D600" s="4">
        <f t="shared" si="58"/>
        <v>0</v>
      </c>
      <c r="E600" s="128">
        <f t="shared" si="59"/>
        <v>0</v>
      </c>
      <c r="F600" s="4">
        <f t="shared" si="60"/>
        <v>0</v>
      </c>
      <c r="G600" s="19">
        <f>IF(AND(C600&lt;&gt;"",SUM(G$30:G599)&lt;D$21),$D$21/$D$26,0)</f>
        <v>0</v>
      </c>
      <c r="H600" s="4">
        <f t="shared" si="61"/>
        <v>0</v>
      </c>
      <c r="I600" s="4">
        <f t="shared" si="62"/>
        <v>0</v>
      </c>
      <c r="J600" s="58" t="str">
        <f t="shared" si="63"/>
        <v>2068–2069</v>
      </c>
    </row>
    <row r="601" spans="1:10" ht="19.899999999999999" customHeight="1" x14ac:dyDescent="0.2">
      <c r="A601" s="126">
        <v>61760</v>
      </c>
      <c r="B601" s="9">
        <f t="shared" si="57"/>
        <v>0</v>
      </c>
      <c r="C601" s="127"/>
      <c r="D601" s="4">
        <f t="shared" si="58"/>
        <v>0</v>
      </c>
      <c r="E601" s="128">
        <f t="shared" si="59"/>
        <v>0</v>
      </c>
      <c r="F601" s="4">
        <f t="shared" si="60"/>
        <v>0</v>
      </c>
      <c r="G601" s="19">
        <f>IF(AND(C601&lt;&gt;"",SUM(G$30:G600)&lt;D$21),$D$21/$D$26,0)</f>
        <v>0</v>
      </c>
      <c r="H601" s="4">
        <f t="shared" si="61"/>
        <v>0</v>
      </c>
      <c r="I601" s="4">
        <f t="shared" si="62"/>
        <v>0</v>
      </c>
      <c r="J601" s="58" t="str">
        <f t="shared" si="63"/>
        <v>2068–2069</v>
      </c>
    </row>
    <row r="602" spans="1:10" ht="19.899999999999999" customHeight="1" x14ac:dyDescent="0.2">
      <c r="A602" s="126">
        <v>61788</v>
      </c>
      <c r="B602" s="9">
        <f t="shared" si="57"/>
        <v>0</v>
      </c>
      <c r="C602" s="127"/>
      <c r="D602" s="4">
        <f t="shared" si="58"/>
        <v>0</v>
      </c>
      <c r="E602" s="128">
        <f t="shared" si="59"/>
        <v>0</v>
      </c>
      <c r="F602" s="4">
        <f t="shared" si="60"/>
        <v>0</v>
      </c>
      <c r="G602" s="19">
        <f>IF(AND(C602&lt;&gt;"",SUM(G$30:G601)&lt;D$21),$D$21/$D$26,0)</f>
        <v>0</v>
      </c>
      <c r="H602" s="4">
        <f t="shared" si="61"/>
        <v>0</v>
      </c>
      <c r="I602" s="4">
        <f t="shared" si="62"/>
        <v>0</v>
      </c>
      <c r="J602" s="58" t="str">
        <f t="shared" si="63"/>
        <v>2068–2069</v>
      </c>
    </row>
    <row r="603" spans="1:10" ht="19.899999999999999" customHeight="1" x14ac:dyDescent="0.2">
      <c r="A603" s="126">
        <v>61819</v>
      </c>
      <c r="B603" s="9">
        <f t="shared" si="57"/>
        <v>0</v>
      </c>
      <c r="C603" s="127"/>
      <c r="D603" s="4">
        <f t="shared" si="58"/>
        <v>0</v>
      </c>
      <c r="E603" s="128">
        <f t="shared" si="59"/>
        <v>0</v>
      </c>
      <c r="F603" s="4">
        <f t="shared" si="60"/>
        <v>0</v>
      </c>
      <c r="G603" s="19">
        <f>IF(AND(C603&lt;&gt;"",SUM(G$30:G602)&lt;D$21),$D$21/$D$26,0)</f>
        <v>0</v>
      </c>
      <c r="H603" s="4">
        <f t="shared" si="61"/>
        <v>0</v>
      </c>
      <c r="I603" s="4">
        <f t="shared" si="62"/>
        <v>0</v>
      </c>
      <c r="J603" s="58" t="str">
        <f t="shared" si="63"/>
        <v>2068–2069</v>
      </c>
    </row>
    <row r="604" spans="1:10" ht="19.899999999999999" customHeight="1" x14ac:dyDescent="0.2">
      <c r="A604" s="126">
        <v>61849</v>
      </c>
      <c r="B604" s="9">
        <f t="shared" si="57"/>
        <v>0</v>
      </c>
      <c r="C604" s="127"/>
      <c r="D604" s="4">
        <f t="shared" si="58"/>
        <v>0</v>
      </c>
      <c r="E604" s="128">
        <f t="shared" si="59"/>
        <v>0</v>
      </c>
      <c r="F604" s="4">
        <f t="shared" si="60"/>
        <v>0</v>
      </c>
      <c r="G604" s="19">
        <f>IF(AND(C604&lt;&gt;"",SUM(G$30:G603)&lt;D$21),$D$21/$D$26,0)</f>
        <v>0</v>
      </c>
      <c r="H604" s="4">
        <f t="shared" si="61"/>
        <v>0</v>
      </c>
      <c r="I604" s="4">
        <f t="shared" si="62"/>
        <v>0</v>
      </c>
      <c r="J604" s="58" t="str">
        <f t="shared" si="63"/>
        <v>2068–2069</v>
      </c>
    </row>
    <row r="605" spans="1:10" ht="19.899999999999999" customHeight="1" x14ac:dyDescent="0.2">
      <c r="A605" s="126">
        <v>61880</v>
      </c>
      <c r="B605" s="9">
        <f t="shared" si="57"/>
        <v>0</v>
      </c>
      <c r="C605" s="127"/>
      <c r="D605" s="4">
        <f t="shared" si="58"/>
        <v>0</v>
      </c>
      <c r="E605" s="128">
        <f t="shared" si="59"/>
        <v>0</v>
      </c>
      <c r="F605" s="4">
        <f t="shared" si="60"/>
        <v>0</v>
      </c>
      <c r="G605" s="19">
        <f>IF(AND(C605&lt;&gt;"",SUM(G$30:G604)&lt;D$21),$D$21/$D$26,0)</f>
        <v>0</v>
      </c>
      <c r="H605" s="4">
        <f t="shared" si="61"/>
        <v>0</v>
      </c>
      <c r="I605" s="4">
        <f t="shared" si="62"/>
        <v>0</v>
      </c>
      <c r="J605" s="58" t="str">
        <f t="shared" si="63"/>
        <v>2068–2069</v>
      </c>
    </row>
    <row r="606" spans="1:10" ht="19.899999999999999" customHeight="1" x14ac:dyDescent="0.2">
      <c r="A606" s="126">
        <v>61910</v>
      </c>
      <c r="B606" s="9">
        <f t="shared" si="57"/>
        <v>0</v>
      </c>
      <c r="C606" s="127"/>
      <c r="D606" s="4">
        <f t="shared" si="58"/>
        <v>0</v>
      </c>
      <c r="E606" s="128">
        <f t="shared" si="59"/>
        <v>0</v>
      </c>
      <c r="F606" s="4">
        <f t="shared" si="60"/>
        <v>0</v>
      </c>
      <c r="G606" s="19">
        <f>IF(AND(C606&lt;&gt;"",SUM(G$30:G605)&lt;D$21),$D$21/$D$26,0)</f>
        <v>0</v>
      </c>
      <c r="H606" s="4">
        <f t="shared" si="61"/>
        <v>0</v>
      </c>
      <c r="I606" s="4">
        <f t="shared" si="62"/>
        <v>0</v>
      </c>
      <c r="J606" s="58" t="str">
        <f t="shared" si="63"/>
        <v>2069–2070</v>
      </c>
    </row>
    <row r="607" spans="1:10" ht="19.899999999999999" customHeight="1" x14ac:dyDescent="0.2">
      <c r="A607" s="126">
        <v>61941</v>
      </c>
      <c r="B607" s="9">
        <f t="shared" ref="B607:B670" si="64">IF(C607&gt;0,C607*-1,C607)</f>
        <v>0</v>
      </c>
      <c r="C607" s="127"/>
      <c r="D607" s="4">
        <f t="shared" ref="D607:D670" si="65">IF(C607="",0,IF($D$14="Beginning",IF(C606&lt;&gt;"",$F606*$D$7/12,0),IF(C606&lt;&gt;"",$F606*$D$7/12,$D$19*$D$7/12)))</f>
        <v>0</v>
      </c>
      <c r="E607" s="128">
        <f t="shared" si="59"/>
        <v>0</v>
      </c>
      <c r="F607" s="4">
        <f t="shared" si="60"/>
        <v>0</v>
      </c>
      <c r="G607" s="19">
        <f>IF(AND(C607&lt;&gt;"",SUM(G$30:G606)&lt;D$21),$D$21/$D$26,0)</f>
        <v>0</v>
      </c>
      <c r="H607" s="4">
        <f t="shared" si="61"/>
        <v>0</v>
      </c>
      <c r="I607" s="4">
        <f t="shared" si="62"/>
        <v>0</v>
      </c>
      <c r="J607" s="58" t="str">
        <f t="shared" si="63"/>
        <v>2069–2070</v>
      </c>
    </row>
    <row r="608" spans="1:10" ht="19.899999999999999" customHeight="1" x14ac:dyDescent="0.2">
      <c r="A608" s="126">
        <v>61972</v>
      </c>
      <c r="B608" s="9">
        <f t="shared" si="64"/>
        <v>0</v>
      </c>
      <c r="C608" s="127"/>
      <c r="D608" s="4">
        <f t="shared" si="65"/>
        <v>0</v>
      </c>
      <c r="E608" s="128">
        <f t="shared" ref="E608:E671" si="66">C608-D608</f>
        <v>0</v>
      </c>
      <c r="F608" s="4">
        <f t="shared" ref="F608:F671" si="67">IF(C608="",0,IF(C607="",$D$19-E608,IF(C608&lt;&gt;"",F607-E608)))</f>
        <v>0</v>
      </c>
      <c r="G608" s="19">
        <f>IF(AND(C608&lt;&gt;"",SUM(G$30:G607)&lt;D$21),$D$21/$D$26,0)</f>
        <v>0</v>
      </c>
      <c r="H608" s="4">
        <f t="shared" ref="H608:H671" si="68">IF(C608&lt;&gt;"",G608+H607,0)</f>
        <v>0</v>
      </c>
      <c r="I608" s="4">
        <f t="shared" ref="I608:I671" si="69">IF(C608&lt;&gt;"",$D$21-H608,0)</f>
        <v>0</v>
      </c>
      <c r="J608" s="58" t="str">
        <f t="shared" si="63"/>
        <v>2069–2070</v>
      </c>
    </row>
    <row r="609" spans="1:10" ht="19.899999999999999" customHeight="1" x14ac:dyDescent="0.2">
      <c r="A609" s="126">
        <v>62002</v>
      </c>
      <c r="B609" s="9">
        <f t="shared" si="64"/>
        <v>0</v>
      </c>
      <c r="C609" s="127"/>
      <c r="D609" s="4">
        <f t="shared" si="65"/>
        <v>0</v>
      </c>
      <c r="E609" s="128">
        <f t="shared" si="66"/>
        <v>0</v>
      </c>
      <c r="F609" s="4">
        <f t="shared" si="67"/>
        <v>0</v>
      </c>
      <c r="G609" s="19">
        <f>IF(AND(C609&lt;&gt;"",SUM(G$30:G608)&lt;D$21),$D$21/$D$26,0)</f>
        <v>0</v>
      </c>
      <c r="H609" s="4">
        <f t="shared" si="68"/>
        <v>0</v>
      </c>
      <c r="I609" s="4">
        <f t="shared" si="69"/>
        <v>0</v>
      </c>
      <c r="J609" s="58" t="str">
        <f t="shared" si="63"/>
        <v>2069–2070</v>
      </c>
    </row>
    <row r="610" spans="1:10" ht="19.899999999999999" customHeight="1" x14ac:dyDescent="0.2">
      <c r="A610" s="126">
        <v>62033</v>
      </c>
      <c r="B610" s="9">
        <f t="shared" si="64"/>
        <v>0</v>
      </c>
      <c r="C610" s="127"/>
      <c r="D610" s="4">
        <f t="shared" si="65"/>
        <v>0</v>
      </c>
      <c r="E610" s="128">
        <f t="shared" si="66"/>
        <v>0</v>
      </c>
      <c r="F610" s="4">
        <f t="shared" si="67"/>
        <v>0</v>
      </c>
      <c r="G610" s="19">
        <f>IF(AND(C610&lt;&gt;"",SUM(G$30:G609)&lt;D$21),$D$21/$D$26,0)</f>
        <v>0</v>
      </c>
      <c r="H610" s="4">
        <f t="shared" si="68"/>
        <v>0</v>
      </c>
      <c r="I610" s="4">
        <f t="shared" si="69"/>
        <v>0</v>
      </c>
      <c r="J610" s="58" t="str">
        <f t="shared" si="63"/>
        <v>2069–2070</v>
      </c>
    </row>
    <row r="611" spans="1:10" ht="19.899999999999999" customHeight="1" x14ac:dyDescent="0.2">
      <c r="A611" s="126">
        <v>62063</v>
      </c>
      <c r="B611" s="9">
        <f t="shared" si="64"/>
        <v>0</v>
      </c>
      <c r="C611" s="127"/>
      <c r="D611" s="4">
        <f t="shared" si="65"/>
        <v>0</v>
      </c>
      <c r="E611" s="128">
        <f t="shared" si="66"/>
        <v>0</v>
      </c>
      <c r="F611" s="4">
        <f t="shared" si="67"/>
        <v>0</v>
      </c>
      <c r="G611" s="19">
        <f>IF(AND(C611&lt;&gt;"",SUM(G$30:G610)&lt;D$21),$D$21/$D$26,0)</f>
        <v>0</v>
      </c>
      <c r="H611" s="4">
        <f t="shared" si="68"/>
        <v>0</v>
      </c>
      <c r="I611" s="4">
        <f t="shared" si="69"/>
        <v>0</v>
      </c>
      <c r="J611" s="58" t="str">
        <f t="shared" si="63"/>
        <v>2069–2070</v>
      </c>
    </row>
    <row r="612" spans="1:10" ht="19.899999999999999" customHeight="1" x14ac:dyDescent="0.2">
      <c r="A612" s="126">
        <v>62094</v>
      </c>
      <c r="B612" s="9">
        <f t="shared" si="64"/>
        <v>0</v>
      </c>
      <c r="C612" s="127"/>
      <c r="D612" s="4">
        <f t="shared" si="65"/>
        <v>0</v>
      </c>
      <c r="E612" s="128">
        <f t="shared" si="66"/>
        <v>0</v>
      </c>
      <c r="F612" s="4">
        <f t="shared" si="67"/>
        <v>0</v>
      </c>
      <c r="G612" s="19">
        <f>IF(AND(C612&lt;&gt;"",SUM(G$30:G611)&lt;D$21),$D$21/$D$26,0)</f>
        <v>0</v>
      </c>
      <c r="H612" s="4">
        <f t="shared" si="68"/>
        <v>0</v>
      </c>
      <c r="I612" s="4">
        <f t="shared" si="69"/>
        <v>0</v>
      </c>
      <c r="J612" s="58" t="str">
        <f t="shared" si="63"/>
        <v>2069–2070</v>
      </c>
    </row>
    <row r="613" spans="1:10" ht="19.899999999999999" customHeight="1" x14ac:dyDescent="0.2">
      <c r="A613" s="126">
        <v>62125</v>
      </c>
      <c r="B613" s="9">
        <f t="shared" si="64"/>
        <v>0</v>
      </c>
      <c r="C613" s="127"/>
      <c r="D613" s="4">
        <f t="shared" si="65"/>
        <v>0</v>
      </c>
      <c r="E613" s="128">
        <f t="shared" si="66"/>
        <v>0</v>
      </c>
      <c r="F613" s="4">
        <f t="shared" si="67"/>
        <v>0</v>
      </c>
      <c r="G613" s="19">
        <f>IF(AND(C613&lt;&gt;"",SUM(G$30:G612)&lt;D$21),$D$21/$D$26,0)</f>
        <v>0</v>
      </c>
      <c r="H613" s="4">
        <f t="shared" si="68"/>
        <v>0</v>
      </c>
      <c r="I613" s="4">
        <f t="shared" si="69"/>
        <v>0</v>
      </c>
      <c r="J613" s="58" t="str">
        <f t="shared" si="63"/>
        <v>2069–2070</v>
      </c>
    </row>
    <row r="614" spans="1:10" ht="19.899999999999999" customHeight="1" x14ac:dyDescent="0.2">
      <c r="A614" s="126">
        <v>62153</v>
      </c>
      <c r="B614" s="9">
        <f t="shared" si="64"/>
        <v>0</v>
      </c>
      <c r="C614" s="127"/>
      <c r="D614" s="4">
        <f t="shared" si="65"/>
        <v>0</v>
      </c>
      <c r="E614" s="128">
        <f t="shared" si="66"/>
        <v>0</v>
      </c>
      <c r="F614" s="4">
        <f t="shared" si="67"/>
        <v>0</v>
      </c>
      <c r="G614" s="19">
        <f>IF(AND(C614&lt;&gt;"",SUM(G$30:G613)&lt;D$21),$D$21/$D$26,0)</f>
        <v>0</v>
      </c>
      <c r="H614" s="4">
        <f t="shared" si="68"/>
        <v>0</v>
      </c>
      <c r="I614" s="4">
        <f t="shared" si="69"/>
        <v>0</v>
      </c>
      <c r="J614" s="58" t="str">
        <f t="shared" si="63"/>
        <v>2069–2070</v>
      </c>
    </row>
    <row r="615" spans="1:10" ht="19.899999999999999" customHeight="1" x14ac:dyDescent="0.2">
      <c r="A615" s="126">
        <v>62184</v>
      </c>
      <c r="B615" s="9">
        <f t="shared" si="64"/>
        <v>0</v>
      </c>
      <c r="C615" s="127"/>
      <c r="D615" s="4">
        <f t="shared" si="65"/>
        <v>0</v>
      </c>
      <c r="E615" s="128">
        <f t="shared" si="66"/>
        <v>0</v>
      </c>
      <c r="F615" s="4">
        <f t="shared" si="67"/>
        <v>0</v>
      </c>
      <c r="G615" s="19">
        <f>IF(AND(C615&lt;&gt;"",SUM(G$30:G614)&lt;D$21),$D$21/$D$26,0)</f>
        <v>0</v>
      </c>
      <c r="H615" s="4">
        <f t="shared" si="68"/>
        <v>0</v>
      </c>
      <c r="I615" s="4">
        <f t="shared" si="69"/>
        <v>0</v>
      </c>
      <c r="J615" s="58" t="str">
        <f t="shared" si="63"/>
        <v>2069–2070</v>
      </c>
    </row>
    <row r="616" spans="1:10" ht="19.899999999999999" customHeight="1" x14ac:dyDescent="0.2">
      <c r="A616" s="126">
        <v>62214</v>
      </c>
      <c r="B616" s="9">
        <f t="shared" si="64"/>
        <v>0</v>
      </c>
      <c r="C616" s="127"/>
      <c r="D616" s="4">
        <f t="shared" si="65"/>
        <v>0</v>
      </c>
      <c r="E616" s="128">
        <f t="shared" si="66"/>
        <v>0</v>
      </c>
      <c r="F616" s="4">
        <f t="shared" si="67"/>
        <v>0</v>
      </c>
      <c r="G616" s="19">
        <f>IF(AND(C616&lt;&gt;"",SUM(G$30:G615)&lt;D$21),$D$21/$D$26,0)</f>
        <v>0</v>
      </c>
      <c r="H616" s="4">
        <f t="shared" si="68"/>
        <v>0</v>
      </c>
      <c r="I616" s="4">
        <f t="shared" si="69"/>
        <v>0</v>
      </c>
      <c r="J616" s="58" t="str">
        <f t="shared" si="63"/>
        <v>2069–2070</v>
      </c>
    </row>
    <row r="617" spans="1:10" ht="19.899999999999999" customHeight="1" x14ac:dyDescent="0.2">
      <c r="A617" s="126">
        <v>62245</v>
      </c>
      <c r="B617" s="9">
        <f t="shared" si="64"/>
        <v>0</v>
      </c>
      <c r="C617" s="127"/>
      <c r="D617" s="4">
        <f t="shared" si="65"/>
        <v>0</v>
      </c>
      <c r="E617" s="128">
        <f t="shared" si="66"/>
        <v>0</v>
      </c>
      <c r="F617" s="4">
        <f t="shared" si="67"/>
        <v>0</v>
      </c>
      <c r="G617" s="19">
        <f>IF(AND(C617&lt;&gt;"",SUM(G$30:G616)&lt;D$21),$D$21/$D$26,0)</f>
        <v>0</v>
      </c>
      <c r="H617" s="4">
        <f t="shared" si="68"/>
        <v>0</v>
      </c>
      <c r="I617" s="4">
        <f t="shared" si="69"/>
        <v>0</v>
      </c>
      <c r="J617" s="58" t="str">
        <f t="shared" si="63"/>
        <v>2069–2070</v>
      </c>
    </row>
    <row r="618" spans="1:10" ht="19.899999999999999" customHeight="1" x14ac:dyDescent="0.2">
      <c r="A618" s="126">
        <v>62275</v>
      </c>
      <c r="B618" s="9">
        <f t="shared" si="64"/>
        <v>0</v>
      </c>
      <c r="C618" s="127"/>
      <c r="D618" s="4">
        <f t="shared" si="65"/>
        <v>0</v>
      </c>
      <c r="E618" s="128">
        <f t="shared" si="66"/>
        <v>0</v>
      </c>
      <c r="F618" s="4">
        <f t="shared" si="67"/>
        <v>0</v>
      </c>
      <c r="G618" s="19">
        <f>IF(AND(C618&lt;&gt;"",SUM(G$30:G617)&lt;D$21),$D$21/$D$26,0)</f>
        <v>0</v>
      </c>
      <c r="H618" s="4">
        <f t="shared" si="68"/>
        <v>0</v>
      </c>
      <c r="I618" s="4">
        <f t="shared" si="69"/>
        <v>0</v>
      </c>
      <c r="J618" s="58" t="str">
        <f t="shared" si="63"/>
        <v>2070–2071</v>
      </c>
    </row>
    <row r="619" spans="1:10" ht="19.899999999999999" customHeight="1" x14ac:dyDescent="0.2">
      <c r="A619" s="126">
        <v>62306</v>
      </c>
      <c r="B619" s="9">
        <f t="shared" si="64"/>
        <v>0</v>
      </c>
      <c r="C619" s="127"/>
      <c r="D619" s="4">
        <f t="shared" si="65"/>
        <v>0</v>
      </c>
      <c r="E619" s="128">
        <f t="shared" si="66"/>
        <v>0</v>
      </c>
      <c r="F619" s="4">
        <f t="shared" si="67"/>
        <v>0</v>
      </c>
      <c r="G619" s="19">
        <f>IF(AND(C619&lt;&gt;"",SUM(G$30:G618)&lt;D$21),$D$21/$D$26,0)</f>
        <v>0</v>
      </c>
      <c r="H619" s="4">
        <f t="shared" si="68"/>
        <v>0</v>
      </c>
      <c r="I619" s="4">
        <f t="shared" si="69"/>
        <v>0</v>
      </c>
      <c r="J619" s="58" t="str">
        <f t="shared" ref="J619:J682" si="70">IF(OR(MONTH(A619)=1,MONTH(A619)=2,MONTH(A619)=3,MONTH(A619)=4,MONTH(A619)=5,MONTH(A619)=6),YEAR(A619)-1&amp;"–"&amp;YEAR(A619),YEAR(A619)&amp;"–"&amp;YEAR(A619)+1)</f>
        <v>2070–2071</v>
      </c>
    </row>
    <row r="620" spans="1:10" ht="19.899999999999999" customHeight="1" x14ac:dyDescent="0.2">
      <c r="A620" s="126">
        <v>62337</v>
      </c>
      <c r="B620" s="9">
        <f t="shared" si="64"/>
        <v>0</v>
      </c>
      <c r="C620" s="127"/>
      <c r="D620" s="4">
        <f t="shared" si="65"/>
        <v>0</v>
      </c>
      <c r="E620" s="128">
        <f t="shared" si="66"/>
        <v>0</v>
      </c>
      <c r="F620" s="4">
        <f t="shared" si="67"/>
        <v>0</v>
      </c>
      <c r="G620" s="19">
        <f>IF(AND(C620&lt;&gt;"",SUM(G$30:G619)&lt;D$21),$D$21/$D$26,0)</f>
        <v>0</v>
      </c>
      <c r="H620" s="4">
        <f t="shared" si="68"/>
        <v>0</v>
      </c>
      <c r="I620" s="4">
        <f t="shared" si="69"/>
        <v>0</v>
      </c>
      <c r="J620" s="58" t="str">
        <f t="shared" si="70"/>
        <v>2070–2071</v>
      </c>
    </row>
    <row r="621" spans="1:10" ht="19.899999999999999" customHeight="1" x14ac:dyDescent="0.2">
      <c r="A621" s="126">
        <v>62367</v>
      </c>
      <c r="B621" s="9">
        <f t="shared" si="64"/>
        <v>0</v>
      </c>
      <c r="C621" s="127"/>
      <c r="D621" s="4">
        <f t="shared" si="65"/>
        <v>0</v>
      </c>
      <c r="E621" s="128">
        <f t="shared" si="66"/>
        <v>0</v>
      </c>
      <c r="F621" s="4">
        <f t="shared" si="67"/>
        <v>0</v>
      </c>
      <c r="G621" s="19">
        <f>IF(AND(C621&lt;&gt;"",SUM(G$30:G620)&lt;D$21),$D$21/$D$26,0)</f>
        <v>0</v>
      </c>
      <c r="H621" s="4">
        <f t="shared" si="68"/>
        <v>0</v>
      </c>
      <c r="I621" s="4">
        <f t="shared" si="69"/>
        <v>0</v>
      </c>
      <c r="J621" s="58" t="str">
        <f t="shared" si="70"/>
        <v>2070–2071</v>
      </c>
    </row>
    <row r="622" spans="1:10" ht="19.899999999999999" customHeight="1" x14ac:dyDescent="0.2">
      <c r="A622" s="126">
        <v>62398</v>
      </c>
      <c r="B622" s="9">
        <f t="shared" si="64"/>
        <v>0</v>
      </c>
      <c r="C622" s="127"/>
      <c r="D622" s="4">
        <f t="shared" si="65"/>
        <v>0</v>
      </c>
      <c r="E622" s="128">
        <f t="shared" si="66"/>
        <v>0</v>
      </c>
      <c r="F622" s="4">
        <f t="shared" si="67"/>
        <v>0</v>
      </c>
      <c r="G622" s="19">
        <f>IF(AND(C622&lt;&gt;"",SUM(G$30:G621)&lt;D$21),$D$21/$D$26,0)</f>
        <v>0</v>
      </c>
      <c r="H622" s="4">
        <f t="shared" si="68"/>
        <v>0</v>
      </c>
      <c r="I622" s="4">
        <f t="shared" si="69"/>
        <v>0</v>
      </c>
      <c r="J622" s="58" t="str">
        <f t="shared" si="70"/>
        <v>2070–2071</v>
      </c>
    </row>
    <row r="623" spans="1:10" ht="19.899999999999999" customHeight="1" x14ac:dyDescent="0.2">
      <c r="A623" s="126">
        <v>62428</v>
      </c>
      <c r="B623" s="9">
        <f t="shared" si="64"/>
        <v>0</v>
      </c>
      <c r="C623" s="127"/>
      <c r="D623" s="4">
        <f t="shared" si="65"/>
        <v>0</v>
      </c>
      <c r="E623" s="128">
        <f t="shared" si="66"/>
        <v>0</v>
      </c>
      <c r="F623" s="4">
        <f t="shared" si="67"/>
        <v>0</v>
      </c>
      <c r="G623" s="19">
        <f>IF(AND(C623&lt;&gt;"",SUM(G$30:G622)&lt;D$21),$D$21/$D$26,0)</f>
        <v>0</v>
      </c>
      <c r="H623" s="4">
        <f t="shared" si="68"/>
        <v>0</v>
      </c>
      <c r="I623" s="4">
        <f t="shared" si="69"/>
        <v>0</v>
      </c>
      <c r="J623" s="58" t="str">
        <f t="shared" si="70"/>
        <v>2070–2071</v>
      </c>
    </row>
    <row r="624" spans="1:10" ht="19.899999999999999" customHeight="1" x14ac:dyDescent="0.2">
      <c r="A624" s="126">
        <v>62459</v>
      </c>
      <c r="B624" s="9">
        <f t="shared" si="64"/>
        <v>0</v>
      </c>
      <c r="C624" s="127"/>
      <c r="D624" s="4">
        <f t="shared" si="65"/>
        <v>0</v>
      </c>
      <c r="E624" s="128">
        <f t="shared" si="66"/>
        <v>0</v>
      </c>
      <c r="F624" s="4">
        <f t="shared" si="67"/>
        <v>0</v>
      </c>
      <c r="G624" s="19">
        <f>IF(AND(C624&lt;&gt;"",SUM(G$30:G623)&lt;D$21),$D$21/$D$26,0)</f>
        <v>0</v>
      </c>
      <c r="H624" s="4">
        <f t="shared" si="68"/>
        <v>0</v>
      </c>
      <c r="I624" s="4">
        <f t="shared" si="69"/>
        <v>0</v>
      </c>
      <c r="J624" s="58" t="str">
        <f t="shared" si="70"/>
        <v>2070–2071</v>
      </c>
    </row>
    <row r="625" spans="1:10" ht="19.899999999999999" customHeight="1" x14ac:dyDescent="0.2">
      <c r="A625" s="126">
        <v>62490</v>
      </c>
      <c r="B625" s="9">
        <f t="shared" si="64"/>
        <v>0</v>
      </c>
      <c r="C625" s="127"/>
      <c r="D625" s="4">
        <f t="shared" si="65"/>
        <v>0</v>
      </c>
      <c r="E625" s="128">
        <f t="shared" si="66"/>
        <v>0</v>
      </c>
      <c r="F625" s="4">
        <f t="shared" si="67"/>
        <v>0</v>
      </c>
      <c r="G625" s="19">
        <f>IF(AND(C625&lt;&gt;"",SUM(G$30:G624)&lt;D$21),$D$21/$D$26,0)</f>
        <v>0</v>
      </c>
      <c r="H625" s="4">
        <f t="shared" si="68"/>
        <v>0</v>
      </c>
      <c r="I625" s="4">
        <f t="shared" si="69"/>
        <v>0</v>
      </c>
      <c r="J625" s="58" t="str">
        <f t="shared" si="70"/>
        <v>2070–2071</v>
      </c>
    </row>
    <row r="626" spans="1:10" ht="19.899999999999999" customHeight="1" x14ac:dyDescent="0.2">
      <c r="A626" s="126">
        <v>62518</v>
      </c>
      <c r="B626" s="9">
        <f t="shared" si="64"/>
        <v>0</v>
      </c>
      <c r="C626" s="127"/>
      <c r="D626" s="4">
        <f t="shared" si="65"/>
        <v>0</v>
      </c>
      <c r="E626" s="128">
        <f t="shared" si="66"/>
        <v>0</v>
      </c>
      <c r="F626" s="4">
        <f t="shared" si="67"/>
        <v>0</v>
      </c>
      <c r="G626" s="19">
        <f>IF(AND(C626&lt;&gt;"",SUM(G$30:G625)&lt;D$21),$D$21/$D$26,0)</f>
        <v>0</v>
      </c>
      <c r="H626" s="4">
        <f t="shared" si="68"/>
        <v>0</v>
      </c>
      <c r="I626" s="4">
        <f t="shared" si="69"/>
        <v>0</v>
      </c>
      <c r="J626" s="58" t="str">
        <f t="shared" si="70"/>
        <v>2070–2071</v>
      </c>
    </row>
    <row r="627" spans="1:10" ht="19.899999999999999" customHeight="1" x14ac:dyDescent="0.2">
      <c r="A627" s="126">
        <v>62549</v>
      </c>
      <c r="B627" s="9">
        <f t="shared" si="64"/>
        <v>0</v>
      </c>
      <c r="C627" s="127"/>
      <c r="D627" s="4">
        <f t="shared" si="65"/>
        <v>0</v>
      </c>
      <c r="E627" s="128">
        <f t="shared" si="66"/>
        <v>0</v>
      </c>
      <c r="F627" s="4">
        <f t="shared" si="67"/>
        <v>0</v>
      </c>
      <c r="G627" s="19">
        <f>IF(AND(C627&lt;&gt;"",SUM(G$30:G626)&lt;D$21),$D$21/$D$26,0)</f>
        <v>0</v>
      </c>
      <c r="H627" s="4">
        <f t="shared" si="68"/>
        <v>0</v>
      </c>
      <c r="I627" s="4">
        <f t="shared" si="69"/>
        <v>0</v>
      </c>
      <c r="J627" s="58" t="str">
        <f t="shared" si="70"/>
        <v>2070–2071</v>
      </c>
    </row>
    <row r="628" spans="1:10" ht="19.899999999999999" customHeight="1" x14ac:dyDescent="0.2">
      <c r="A628" s="126">
        <v>62579</v>
      </c>
      <c r="B628" s="9">
        <f t="shared" si="64"/>
        <v>0</v>
      </c>
      <c r="C628" s="127"/>
      <c r="D628" s="4">
        <f t="shared" si="65"/>
        <v>0</v>
      </c>
      <c r="E628" s="128">
        <f t="shared" si="66"/>
        <v>0</v>
      </c>
      <c r="F628" s="4">
        <f t="shared" si="67"/>
        <v>0</v>
      </c>
      <c r="G628" s="19">
        <f>IF(AND(C628&lt;&gt;"",SUM(G$30:G627)&lt;D$21),$D$21/$D$26,0)</f>
        <v>0</v>
      </c>
      <c r="H628" s="4">
        <f t="shared" si="68"/>
        <v>0</v>
      </c>
      <c r="I628" s="4">
        <f t="shared" si="69"/>
        <v>0</v>
      </c>
      <c r="J628" s="58" t="str">
        <f t="shared" si="70"/>
        <v>2070–2071</v>
      </c>
    </row>
    <row r="629" spans="1:10" ht="19.899999999999999" customHeight="1" x14ac:dyDescent="0.2">
      <c r="A629" s="126">
        <v>62610</v>
      </c>
      <c r="B629" s="9">
        <f t="shared" si="64"/>
        <v>0</v>
      </c>
      <c r="C629" s="127"/>
      <c r="D629" s="4">
        <f t="shared" si="65"/>
        <v>0</v>
      </c>
      <c r="E629" s="128">
        <f t="shared" si="66"/>
        <v>0</v>
      </c>
      <c r="F629" s="4">
        <f t="shared" si="67"/>
        <v>0</v>
      </c>
      <c r="G629" s="19">
        <f>IF(AND(C629&lt;&gt;"",SUM(G$30:G628)&lt;D$21),$D$21/$D$26,0)</f>
        <v>0</v>
      </c>
      <c r="H629" s="4">
        <f t="shared" si="68"/>
        <v>0</v>
      </c>
      <c r="I629" s="4">
        <f t="shared" si="69"/>
        <v>0</v>
      </c>
      <c r="J629" s="58" t="str">
        <f t="shared" si="70"/>
        <v>2070–2071</v>
      </c>
    </row>
    <row r="630" spans="1:10" ht="19.899999999999999" customHeight="1" x14ac:dyDescent="0.2">
      <c r="A630" s="126">
        <v>62640</v>
      </c>
      <c r="B630" s="9">
        <f t="shared" si="64"/>
        <v>0</v>
      </c>
      <c r="C630" s="127"/>
      <c r="D630" s="4">
        <f t="shared" si="65"/>
        <v>0</v>
      </c>
      <c r="E630" s="128">
        <f t="shared" si="66"/>
        <v>0</v>
      </c>
      <c r="F630" s="4">
        <f t="shared" si="67"/>
        <v>0</v>
      </c>
      <c r="G630" s="19">
        <f>IF(AND(C630&lt;&gt;"",SUM(G$30:G629)&lt;D$21),$D$21/$D$26,0)</f>
        <v>0</v>
      </c>
      <c r="H630" s="4">
        <f t="shared" si="68"/>
        <v>0</v>
      </c>
      <c r="I630" s="4">
        <f t="shared" si="69"/>
        <v>0</v>
      </c>
      <c r="J630" s="58" t="str">
        <f t="shared" si="70"/>
        <v>2071–2072</v>
      </c>
    </row>
    <row r="631" spans="1:10" ht="19.899999999999999" customHeight="1" x14ac:dyDescent="0.2">
      <c r="A631" s="126">
        <v>62671</v>
      </c>
      <c r="B631" s="9">
        <f t="shared" si="64"/>
        <v>0</v>
      </c>
      <c r="C631" s="127"/>
      <c r="D631" s="4">
        <f t="shared" si="65"/>
        <v>0</v>
      </c>
      <c r="E631" s="128">
        <f t="shared" si="66"/>
        <v>0</v>
      </c>
      <c r="F631" s="4">
        <f t="shared" si="67"/>
        <v>0</v>
      </c>
      <c r="G631" s="19">
        <f>IF(AND(C631&lt;&gt;"",SUM(G$30:G630)&lt;D$21),$D$21/$D$26,0)</f>
        <v>0</v>
      </c>
      <c r="H631" s="4">
        <f t="shared" si="68"/>
        <v>0</v>
      </c>
      <c r="I631" s="4">
        <f t="shared" si="69"/>
        <v>0</v>
      </c>
      <c r="J631" s="58" t="str">
        <f t="shared" si="70"/>
        <v>2071–2072</v>
      </c>
    </row>
    <row r="632" spans="1:10" ht="19.899999999999999" customHeight="1" x14ac:dyDescent="0.2">
      <c r="A632" s="126">
        <v>62702</v>
      </c>
      <c r="B632" s="9">
        <f t="shared" si="64"/>
        <v>0</v>
      </c>
      <c r="C632" s="127"/>
      <c r="D632" s="4">
        <f t="shared" si="65"/>
        <v>0</v>
      </c>
      <c r="E632" s="128">
        <f t="shared" si="66"/>
        <v>0</v>
      </c>
      <c r="F632" s="4">
        <f t="shared" si="67"/>
        <v>0</v>
      </c>
      <c r="G632" s="19">
        <f>IF(AND(C632&lt;&gt;"",SUM(G$30:G631)&lt;D$21),$D$21/$D$26,0)</f>
        <v>0</v>
      </c>
      <c r="H632" s="4">
        <f t="shared" si="68"/>
        <v>0</v>
      </c>
      <c r="I632" s="4">
        <f t="shared" si="69"/>
        <v>0</v>
      </c>
      <c r="J632" s="58" t="str">
        <f t="shared" si="70"/>
        <v>2071–2072</v>
      </c>
    </row>
    <row r="633" spans="1:10" ht="19.899999999999999" customHeight="1" x14ac:dyDescent="0.2">
      <c r="A633" s="126">
        <v>62732</v>
      </c>
      <c r="B633" s="9">
        <f t="shared" si="64"/>
        <v>0</v>
      </c>
      <c r="C633" s="127"/>
      <c r="D633" s="4">
        <f t="shared" si="65"/>
        <v>0</v>
      </c>
      <c r="E633" s="128">
        <f t="shared" si="66"/>
        <v>0</v>
      </c>
      <c r="F633" s="4">
        <f t="shared" si="67"/>
        <v>0</v>
      </c>
      <c r="G633" s="19">
        <f>IF(AND(C633&lt;&gt;"",SUM(G$30:G632)&lt;D$21),$D$21/$D$26,0)</f>
        <v>0</v>
      </c>
      <c r="H633" s="4">
        <f t="shared" si="68"/>
        <v>0</v>
      </c>
      <c r="I633" s="4">
        <f t="shared" si="69"/>
        <v>0</v>
      </c>
      <c r="J633" s="58" t="str">
        <f t="shared" si="70"/>
        <v>2071–2072</v>
      </c>
    </row>
    <row r="634" spans="1:10" ht="19.899999999999999" customHeight="1" x14ac:dyDescent="0.2">
      <c r="A634" s="126">
        <v>62763</v>
      </c>
      <c r="B634" s="9">
        <f t="shared" si="64"/>
        <v>0</v>
      </c>
      <c r="C634" s="127"/>
      <c r="D634" s="4">
        <f t="shared" si="65"/>
        <v>0</v>
      </c>
      <c r="E634" s="128">
        <f t="shared" si="66"/>
        <v>0</v>
      </c>
      <c r="F634" s="4">
        <f t="shared" si="67"/>
        <v>0</v>
      </c>
      <c r="G634" s="19">
        <f>IF(AND(C634&lt;&gt;"",SUM(G$30:G633)&lt;D$21),$D$21/$D$26,0)</f>
        <v>0</v>
      </c>
      <c r="H634" s="4">
        <f t="shared" si="68"/>
        <v>0</v>
      </c>
      <c r="I634" s="4">
        <f t="shared" si="69"/>
        <v>0</v>
      </c>
      <c r="J634" s="58" t="str">
        <f t="shared" si="70"/>
        <v>2071–2072</v>
      </c>
    </row>
    <row r="635" spans="1:10" ht="19.899999999999999" customHeight="1" x14ac:dyDescent="0.2">
      <c r="A635" s="126">
        <v>62793</v>
      </c>
      <c r="B635" s="9">
        <f t="shared" si="64"/>
        <v>0</v>
      </c>
      <c r="C635" s="127"/>
      <c r="D635" s="4">
        <f t="shared" si="65"/>
        <v>0</v>
      </c>
      <c r="E635" s="128">
        <f t="shared" si="66"/>
        <v>0</v>
      </c>
      <c r="F635" s="4">
        <f t="shared" si="67"/>
        <v>0</v>
      </c>
      <c r="G635" s="19">
        <f>IF(AND(C635&lt;&gt;"",SUM(G$30:G634)&lt;D$21),$D$21/$D$26,0)</f>
        <v>0</v>
      </c>
      <c r="H635" s="4">
        <f t="shared" si="68"/>
        <v>0</v>
      </c>
      <c r="I635" s="4">
        <f t="shared" si="69"/>
        <v>0</v>
      </c>
      <c r="J635" s="58" t="str">
        <f t="shared" si="70"/>
        <v>2071–2072</v>
      </c>
    </row>
    <row r="636" spans="1:10" ht="19.899999999999999" customHeight="1" x14ac:dyDescent="0.2">
      <c r="A636" s="126">
        <v>62824</v>
      </c>
      <c r="B636" s="9">
        <f t="shared" si="64"/>
        <v>0</v>
      </c>
      <c r="C636" s="127"/>
      <c r="D636" s="4">
        <f t="shared" si="65"/>
        <v>0</v>
      </c>
      <c r="E636" s="128">
        <f t="shared" si="66"/>
        <v>0</v>
      </c>
      <c r="F636" s="4">
        <f t="shared" si="67"/>
        <v>0</v>
      </c>
      <c r="G636" s="19">
        <f>IF(AND(C636&lt;&gt;"",SUM(G$30:G635)&lt;D$21),$D$21/$D$26,0)</f>
        <v>0</v>
      </c>
      <c r="H636" s="4">
        <f t="shared" si="68"/>
        <v>0</v>
      </c>
      <c r="I636" s="4">
        <f t="shared" si="69"/>
        <v>0</v>
      </c>
      <c r="J636" s="58" t="str">
        <f t="shared" si="70"/>
        <v>2071–2072</v>
      </c>
    </row>
    <row r="637" spans="1:10" ht="19.899999999999999" customHeight="1" x14ac:dyDescent="0.2">
      <c r="A637" s="126">
        <v>62855</v>
      </c>
      <c r="B637" s="9">
        <f t="shared" si="64"/>
        <v>0</v>
      </c>
      <c r="C637" s="127"/>
      <c r="D637" s="4">
        <f t="shared" si="65"/>
        <v>0</v>
      </c>
      <c r="E637" s="128">
        <f t="shared" si="66"/>
        <v>0</v>
      </c>
      <c r="F637" s="4">
        <f t="shared" si="67"/>
        <v>0</v>
      </c>
      <c r="G637" s="19">
        <f>IF(AND(C637&lt;&gt;"",SUM(G$30:G636)&lt;D$21),$D$21/$D$26,0)</f>
        <v>0</v>
      </c>
      <c r="H637" s="4">
        <f t="shared" si="68"/>
        <v>0</v>
      </c>
      <c r="I637" s="4">
        <f t="shared" si="69"/>
        <v>0</v>
      </c>
      <c r="J637" s="58" t="str">
        <f t="shared" si="70"/>
        <v>2071–2072</v>
      </c>
    </row>
    <row r="638" spans="1:10" ht="19.899999999999999" customHeight="1" x14ac:dyDescent="0.2">
      <c r="A638" s="126">
        <v>62884</v>
      </c>
      <c r="B638" s="9">
        <f t="shared" si="64"/>
        <v>0</v>
      </c>
      <c r="C638" s="127"/>
      <c r="D638" s="4">
        <f t="shared" si="65"/>
        <v>0</v>
      </c>
      <c r="E638" s="128">
        <f t="shared" si="66"/>
        <v>0</v>
      </c>
      <c r="F638" s="4">
        <f t="shared" si="67"/>
        <v>0</v>
      </c>
      <c r="G638" s="19">
        <f>IF(AND(C638&lt;&gt;"",SUM(G$30:G637)&lt;D$21),$D$21/$D$26,0)</f>
        <v>0</v>
      </c>
      <c r="H638" s="4">
        <f t="shared" si="68"/>
        <v>0</v>
      </c>
      <c r="I638" s="4">
        <f t="shared" si="69"/>
        <v>0</v>
      </c>
      <c r="J638" s="58" t="str">
        <f t="shared" si="70"/>
        <v>2071–2072</v>
      </c>
    </row>
    <row r="639" spans="1:10" ht="19.899999999999999" customHeight="1" x14ac:dyDescent="0.2">
      <c r="A639" s="126">
        <v>62915</v>
      </c>
      <c r="B639" s="9">
        <f t="shared" si="64"/>
        <v>0</v>
      </c>
      <c r="C639" s="127"/>
      <c r="D639" s="4">
        <f t="shared" si="65"/>
        <v>0</v>
      </c>
      <c r="E639" s="128">
        <f t="shared" si="66"/>
        <v>0</v>
      </c>
      <c r="F639" s="4">
        <f t="shared" si="67"/>
        <v>0</v>
      </c>
      <c r="G639" s="19">
        <f>IF(AND(C639&lt;&gt;"",SUM(G$30:G638)&lt;D$21),$D$21/$D$26,0)</f>
        <v>0</v>
      </c>
      <c r="H639" s="4">
        <f t="shared" si="68"/>
        <v>0</v>
      </c>
      <c r="I639" s="4">
        <f t="shared" si="69"/>
        <v>0</v>
      </c>
      <c r="J639" s="58" t="str">
        <f t="shared" si="70"/>
        <v>2071–2072</v>
      </c>
    </row>
    <row r="640" spans="1:10" ht="19.899999999999999" customHeight="1" x14ac:dyDescent="0.2">
      <c r="A640" s="126">
        <v>62945</v>
      </c>
      <c r="B640" s="9">
        <f t="shared" si="64"/>
        <v>0</v>
      </c>
      <c r="C640" s="127"/>
      <c r="D640" s="4">
        <f t="shared" si="65"/>
        <v>0</v>
      </c>
      <c r="E640" s="128">
        <f t="shared" si="66"/>
        <v>0</v>
      </c>
      <c r="F640" s="4">
        <f t="shared" si="67"/>
        <v>0</v>
      </c>
      <c r="G640" s="19">
        <f>IF(AND(C640&lt;&gt;"",SUM(G$30:G639)&lt;D$21),$D$21/$D$26,0)</f>
        <v>0</v>
      </c>
      <c r="H640" s="4">
        <f t="shared" si="68"/>
        <v>0</v>
      </c>
      <c r="I640" s="4">
        <f t="shared" si="69"/>
        <v>0</v>
      </c>
      <c r="J640" s="58" t="str">
        <f t="shared" si="70"/>
        <v>2071–2072</v>
      </c>
    </row>
    <row r="641" spans="1:10" ht="19.899999999999999" customHeight="1" x14ac:dyDescent="0.2">
      <c r="A641" s="126">
        <v>62976</v>
      </c>
      <c r="B641" s="9">
        <f t="shared" si="64"/>
        <v>0</v>
      </c>
      <c r="C641" s="127"/>
      <c r="D641" s="4">
        <f t="shared" si="65"/>
        <v>0</v>
      </c>
      <c r="E641" s="128">
        <f t="shared" si="66"/>
        <v>0</v>
      </c>
      <c r="F641" s="4">
        <f t="shared" si="67"/>
        <v>0</v>
      </c>
      <c r="G641" s="19">
        <f>IF(AND(C641&lt;&gt;"",SUM(G$30:G640)&lt;D$21),$D$21/$D$26,0)</f>
        <v>0</v>
      </c>
      <c r="H641" s="4">
        <f t="shared" si="68"/>
        <v>0</v>
      </c>
      <c r="I641" s="4">
        <f t="shared" si="69"/>
        <v>0</v>
      </c>
      <c r="J641" s="58" t="str">
        <f t="shared" si="70"/>
        <v>2071–2072</v>
      </c>
    </row>
    <row r="642" spans="1:10" ht="19.899999999999999" customHeight="1" x14ac:dyDescent="0.2">
      <c r="A642" s="126">
        <v>63006</v>
      </c>
      <c r="B642" s="9">
        <f t="shared" si="64"/>
        <v>0</v>
      </c>
      <c r="C642" s="127"/>
      <c r="D642" s="4">
        <f t="shared" si="65"/>
        <v>0</v>
      </c>
      <c r="E642" s="128">
        <f t="shared" si="66"/>
        <v>0</v>
      </c>
      <c r="F642" s="4">
        <f t="shared" si="67"/>
        <v>0</v>
      </c>
      <c r="G642" s="19">
        <f>IF(AND(C642&lt;&gt;"",SUM(G$30:G641)&lt;D$21),$D$21/$D$26,0)</f>
        <v>0</v>
      </c>
      <c r="H642" s="4">
        <f t="shared" si="68"/>
        <v>0</v>
      </c>
      <c r="I642" s="4">
        <f t="shared" si="69"/>
        <v>0</v>
      </c>
      <c r="J642" s="58" t="str">
        <f t="shared" si="70"/>
        <v>2072–2073</v>
      </c>
    </row>
    <row r="643" spans="1:10" ht="19.899999999999999" customHeight="1" x14ac:dyDescent="0.2">
      <c r="A643" s="126">
        <v>63037</v>
      </c>
      <c r="B643" s="9">
        <f t="shared" si="64"/>
        <v>0</v>
      </c>
      <c r="C643" s="127"/>
      <c r="D643" s="4">
        <f t="shared" si="65"/>
        <v>0</v>
      </c>
      <c r="E643" s="128">
        <f t="shared" si="66"/>
        <v>0</v>
      </c>
      <c r="F643" s="4">
        <f t="shared" si="67"/>
        <v>0</v>
      </c>
      <c r="G643" s="19">
        <f>IF(AND(C643&lt;&gt;"",SUM(G$30:G642)&lt;D$21),$D$21/$D$26,0)</f>
        <v>0</v>
      </c>
      <c r="H643" s="4">
        <f t="shared" si="68"/>
        <v>0</v>
      </c>
      <c r="I643" s="4">
        <f t="shared" si="69"/>
        <v>0</v>
      </c>
      <c r="J643" s="58" t="str">
        <f t="shared" si="70"/>
        <v>2072–2073</v>
      </c>
    </row>
    <row r="644" spans="1:10" ht="19.899999999999999" customHeight="1" x14ac:dyDescent="0.2">
      <c r="A644" s="126">
        <v>63068</v>
      </c>
      <c r="B644" s="9">
        <f t="shared" si="64"/>
        <v>0</v>
      </c>
      <c r="C644" s="127"/>
      <c r="D644" s="4">
        <f t="shared" si="65"/>
        <v>0</v>
      </c>
      <c r="E644" s="128">
        <f t="shared" si="66"/>
        <v>0</v>
      </c>
      <c r="F644" s="4">
        <f t="shared" si="67"/>
        <v>0</v>
      </c>
      <c r="G644" s="19">
        <f>IF(AND(C644&lt;&gt;"",SUM(G$30:G643)&lt;D$21),$D$21/$D$26,0)</f>
        <v>0</v>
      </c>
      <c r="H644" s="4">
        <f t="shared" si="68"/>
        <v>0</v>
      </c>
      <c r="I644" s="4">
        <f t="shared" si="69"/>
        <v>0</v>
      </c>
      <c r="J644" s="58" t="str">
        <f t="shared" si="70"/>
        <v>2072–2073</v>
      </c>
    </row>
    <row r="645" spans="1:10" ht="19.899999999999999" customHeight="1" x14ac:dyDescent="0.2">
      <c r="A645" s="126">
        <v>63098</v>
      </c>
      <c r="B645" s="9">
        <f t="shared" si="64"/>
        <v>0</v>
      </c>
      <c r="C645" s="127"/>
      <c r="D645" s="4">
        <f t="shared" si="65"/>
        <v>0</v>
      </c>
      <c r="E645" s="128">
        <f t="shared" si="66"/>
        <v>0</v>
      </c>
      <c r="F645" s="4">
        <f t="shared" si="67"/>
        <v>0</v>
      </c>
      <c r="G645" s="19">
        <f>IF(AND(C645&lt;&gt;"",SUM(G$30:G644)&lt;D$21),$D$21/$D$26,0)</f>
        <v>0</v>
      </c>
      <c r="H645" s="4">
        <f t="shared" si="68"/>
        <v>0</v>
      </c>
      <c r="I645" s="4">
        <f t="shared" si="69"/>
        <v>0</v>
      </c>
      <c r="J645" s="58" t="str">
        <f t="shared" si="70"/>
        <v>2072–2073</v>
      </c>
    </row>
    <row r="646" spans="1:10" ht="19.899999999999999" customHeight="1" x14ac:dyDescent="0.2">
      <c r="A646" s="126">
        <v>63129</v>
      </c>
      <c r="B646" s="9">
        <f t="shared" si="64"/>
        <v>0</v>
      </c>
      <c r="C646" s="127"/>
      <c r="D646" s="4">
        <f t="shared" si="65"/>
        <v>0</v>
      </c>
      <c r="E646" s="128">
        <f t="shared" si="66"/>
        <v>0</v>
      </c>
      <c r="F646" s="4">
        <f t="shared" si="67"/>
        <v>0</v>
      </c>
      <c r="G646" s="19">
        <f>IF(AND(C646&lt;&gt;"",SUM(G$30:G645)&lt;D$21),$D$21/$D$26,0)</f>
        <v>0</v>
      </c>
      <c r="H646" s="4">
        <f t="shared" si="68"/>
        <v>0</v>
      </c>
      <c r="I646" s="4">
        <f t="shared" si="69"/>
        <v>0</v>
      </c>
      <c r="J646" s="58" t="str">
        <f t="shared" si="70"/>
        <v>2072–2073</v>
      </c>
    </row>
    <row r="647" spans="1:10" ht="19.899999999999999" customHeight="1" x14ac:dyDescent="0.2">
      <c r="A647" s="126">
        <v>63159</v>
      </c>
      <c r="B647" s="9">
        <f t="shared" si="64"/>
        <v>0</v>
      </c>
      <c r="C647" s="127"/>
      <c r="D647" s="4">
        <f t="shared" si="65"/>
        <v>0</v>
      </c>
      <c r="E647" s="128">
        <f t="shared" si="66"/>
        <v>0</v>
      </c>
      <c r="F647" s="4">
        <f t="shared" si="67"/>
        <v>0</v>
      </c>
      <c r="G647" s="19">
        <f>IF(AND(C647&lt;&gt;"",SUM(G$30:G646)&lt;D$21),$D$21/$D$26,0)</f>
        <v>0</v>
      </c>
      <c r="H647" s="4">
        <f t="shared" si="68"/>
        <v>0</v>
      </c>
      <c r="I647" s="4">
        <f t="shared" si="69"/>
        <v>0</v>
      </c>
      <c r="J647" s="58" t="str">
        <f t="shared" si="70"/>
        <v>2072–2073</v>
      </c>
    </row>
    <row r="648" spans="1:10" ht="19.899999999999999" customHeight="1" x14ac:dyDescent="0.2">
      <c r="A648" s="126">
        <v>63190</v>
      </c>
      <c r="B648" s="9">
        <f t="shared" si="64"/>
        <v>0</v>
      </c>
      <c r="C648" s="127"/>
      <c r="D648" s="4">
        <f t="shared" si="65"/>
        <v>0</v>
      </c>
      <c r="E648" s="128">
        <f t="shared" si="66"/>
        <v>0</v>
      </c>
      <c r="F648" s="4">
        <f t="shared" si="67"/>
        <v>0</v>
      </c>
      <c r="G648" s="19">
        <f>IF(AND(C648&lt;&gt;"",SUM(G$30:G647)&lt;D$21),$D$21/$D$26,0)</f>
        <v>0</v>
      </c>
      <c r="H648" s="4">
        <f t="shared" si="68"/>
        <v>0</v>
      </c>
      <c r="I648" s="4">
        <f t="shared" si="69"/>
        <v>0</v>
      </c>
      <c r="J648" s="58" t="str">
        <f t="shared" si="70"/>
        <v>2072–2073</v>
      </c>
    </row>
    <row r="649" spans="1:10" ht="19.899999999999999" customHeight="1" x14ac:dyDescent="0.2">
      <c r="A649" s="126">
        <v>63221</v>
      </c>
      <c r="B649" s="9">
        <f t="shared" si="64"/>
        <v>0</v>
      </c>
      <c r="C649" s="127"/>
      <c r="D649" s="4">
        <f t="shared" si="65"/>
        <v>0</v>
      </c>
      <c r="E649" s="128">
        <f t="shared" si="66"/>
        <v>0</v>
      </c>
      <c r="F649" s="4">
        <f t="shared" si="67"/>
        <v>0</v>
      </c>
      <c r="G649" s="19">
        <f>IF(AND(C649&lt;&gt;"",SUM(G$30:G648)&lt;D$21),$D$21/$D$26,0)</f>
        <v>0</v>
      </c>
      <c r="H649" s="4">
        <f t="shared" si="68"/>
        <v>0</v>
      </c>
      <c r="I649" s="4">
        <f t="shared" si="69"/>
        <v>0</v>
      </c>
      <c r="J649" s="58" t="str">
        <f t="shared" si="70"/>
        <v>2072–2073</v>
      </c>
    </row>
    <row r="650" spans="1:10" ht="19.899999999999999" customHeight="1" x14ac:dyDescent="0.2">
      <c r="A650" s="126">
        <v>63249</v>
      </c>
      <c r="B650" s="9">
        <f t="shared" si="64"/>
        <v>0</v>
      </c>
      <c r="C650" s="127"/>
      <c r="D650" s="4">
        <f t="shared" si="65"/>
        <v>0</v>
      </c>
      <c r="E650" s="128">
        <f t="shared" si="66"/>
        <v>0</v>
      </c>
      <c r="F650" s="4">
        <f t="shared" si="67"/>
        <v>0</v>
      </c>
      <c r="G650" s="19">
        <f>IF(AND(C650&lt;&gt;"",SUM(G$30:G649)&lt;D$21),$D$21/$D$26,0)</f>
        <v>0</v>
      </c>
      <c r="H650" s="4">
        <f t="shared" si="68"/>
        <v>0</v>
      </c>
      <c r="I650" s="4">
        <f t="shared" si="69"/>
        <v>0</v>
      </c>
      <c r="J650" s="58" t="str">
        <f t="shared" si="70"/>
        <v>2072–2073</v>
      </c>
    </row>
    <row r="651" spans="1:10" ht="19.899999999999999" customHeight="1" x14ac:dyDescent="0.2">
      <c r="A651" s="126">
        <v>63280</v>
      </c>
      <c r="B651" s="9">
        <f t="shared" si="64"/>
        <v>0</v>
      </c>
      <c r="C651" s="127"/>
      <c r="D651" s="4">
        <f t="shared" si="65"/>
        <v>0</v>
      </c>
      <c r="E651" s="128">
        <f t="shared" si="66"/>
        <v>0</v>
      </c>
      <c r="F651" s="4">
        <f t="shared" si="67"/>
        <v>0</v>
      </c>
      <c r="G651" s="19">
        <f>IF(AND(C651&lt;&gt;"",SUM(G$30:G650)&lt;D$21),$D$21/$D$26,0)</f>
        <v>0</v>
      </c>
      <c r="H651" s="4">
        <f t="shared" si="68"/>
        <v>0</v>
      </c>
      <c r="I651" s="4">
        <f t="shared" si="69"/>
        <v>0</v>
      </c>
      <c r="J651" s="58" t="str">
        <f t="shared" si="70"/>
        <v>2072–2073</v>
      </c>
    </row>
    <row r="652" spans="1:10" ht="19.899999999999999" customHeight="1" x14ac:dyDescent="0.2">
      <c r="A652" s="126">
        <v>63310</v>
      </c>
      <c r="B652" s="9">
        <f t="shared" si="64"/>
        <v>0</v>
      </c>
      <c r="C652" s="127"/>
      <c r="D652" s="4">
        <f t="shared" si="65"/>
        <v>0</v>
      </c>
      <c r="E652" s="128">
        <f t="shared" si="66"/>
        <v>0</v>
      </c>
      <c r="F652" s="4">
        <f t="shared" si="67"/>
        <v>0</v>
      </c>
      <c r="G652" s="19">
        <f>IF(AND(C652&lt;&gt;"",SUM(G$30:G651)&lt;D$21),$D$21/$D$26,0)</f>
        <v>0</v>
      </c>
      <c r="H652" s="4">
        <f t="shared" si="68"/>
        <v>0</v>
      </c>
      <c r="I652" s="4">
        <f t="shared" si="69"/>
        <v>0</v>
      </c>
      <c r="J652" s="58" t="str">
        <f t="shared" si="70"/>
        <v>2072–2073</v>
      </c>
    </row>
    <row r="653" spans="1:10" ht="19.899999999999999" customHeight="1" x14ac:dyDescent="0.2">
      <c r="A653" s="126">
        <v>63341</v>
      </c>
      <c r="B653" s="9">
        <f t="shared" si="64"/>
        <v>0</v>
      </c>
      <c r="C653" s="127"/>
      <c r="D653" s="4">
        <f t="shared" si="65"/>
        <v>0</v>
      </c>
      <c r="E653" s="128">
        <f t="shared" si="66"/>
        <v>0</v>
      </c>
      <c r="F653" s="4">
        <f t="shared" si="67"/>
        <v>0</v>
      </c>
      <c r="G653" s="19">
        <f>IF(AND(C653&lt;&gt;"",SUM(G$30:G652)&lt;D$21),$D$21/$D$26,0)</f>
        <v>0</v>
      </c>
      <c r="H653" s="4">
        <f t="shared" si="68"/>
        <v>0</v>
      </c>
      <c r="I653" s="4">
        <f t="shared" si="69"/>
        <v>0</v>
      </c>
      <c r="J653" s="58" t="str">
        <f t="shared" si="70"/>
        <v>2072–2073</v>
      </c>
    </row>
    <row r="654" spans="1:10" ht="19.899999999999999" customHeight="1" x14ac:dyDescent="0.2">
      <c r="A654" s="126">
        <v>63371</v>
      </c>
      <c r="B654" s="9">
        <f t="shared" si="64"/>
        <v>0</v>
      </c>
      <c r="C654" s="127"/>
      <c r="D654" s="4">
        <f t="shared" si="65"/>
        <v>0</v>
      </c>
      <c r="E654" s="128">
        <f t="shared" si="66"/>
        <v>0</v>
      </c>
      <c r="F654" s="4">
        <f t="shared" si="67"/>
        <v>0</v>
      </c>
      <c r="G654" s="19">
        <f>IF(AND(C654&lt;&gt;"",SUM(G$30:G653)&lt;D$21),$D$21/$D$26,0)</f>
        <v>0</v>
      </c>
      <c r="H654" s="4">
        <f t="shared" si="68"/>
        <v>0</v>
      </c>
      <c r="I654" s="4">
        <f t="shared" si="69"/>
        <v>0</v>
      </c>
      <c r="J654" s="58" t="str">
        <f t="shared" si="70"/>
        <v>2073–2074</v>
      </c>
    </row>
    <row r="655" spans="1:10" ht="19.899999999999999" customHeight="1" x14ac:dyDescent="0.2">
      <c r="A655" s="126">
        <v>63402</v>
      </c>
      <c r="B655" s="9">
        <f t="shared" si="64"/>
        <v>0</v>
      </c>
      <c r="C655" s="127"/>
      <c r="D655" s="4">
        <f t="shared" si="65"/>
        <v>0</v>
      </c>
      <c r="E655" s="128">
        <f t="shared" si="66"/>
        <v>0</v>
      </c>
      <c r="F655" s="4">
        <f t="shared" si="67"/>
        <v>0</v>
      </c>
      <c r="G655" s="19">
        <f>IF(AND(C655&lt;&gt;"",SUM(G$30:G654)&lt;D$21),$D$21/$D$26,0)</f>
        <v>0</v>
      </c>
      <c r="H655" s="4">
        <f t="shared" si="68"/>
        <v>0</v>
      </c>
      <c r="I655" s="4">
        <f t="shared" si="69"/>
        <v>0</v>
      </c>
      <c r="J655" s="58" t="str">
        <f t="shared" si="70"/>
        <v>2073–2074</v>
      </c>
    </row>
    <row r="656" spans="1:10" ht="19.899999999999999" customHeight="1" x14ac:dyDescent="0.2">
      <c r="A656" s="126">
        <v>63433</v>
      </c>
      <c r="B656" s="9">
        <f t="shared" si="64"/>
        <v>0</v>
      </c>
      <c r="C656" s="127"/>
      <c r="D656" s="4">
        <f t="shared" si="65"/>
        <v>0</v>
      </c>
      <c r="E656" s="128">
        <f t="shared" si="66"/>
        <v>0</v>
      </c>
      <c r="F656" s="4">
        <f t="shared" si="67"/>
        <v>0</v>
      </c>
      <c r="G656" s="19">
        <f>IF(AND(C656&lt;&gt;"",SUM(G$30:G655)&lt;D$21),$D$21/$D$26,0)</f>
        <v>0</v>
      </c>
      <c r="H656" s="4">
        <f t="shared" si="68"/>
        <v>0</v>
      </c>
      <c r="I656" s="4">
        <f t="shared" si="69"/>
        <v>0</v>
      </c>
      <c r="J656" s="58" t="str">
        <f t="shared" si="70"/>
        <v>2073–2074</v>
      </c>
    </row>
    <row r="657" spans="1:10" ht="19.899999999999999" customHeight="1" x14ac:dyDescent="0.2">
      <c r="A657" s="126">
        <v>63463</v>
      </c>
      <c r="B657" s="9">
        <f t="shared" si="64"/>
        <v>0</v>
      </c>
      <c r="C657" s="127"/>
      <c r="D657" s="4">
        <f t="shared" si="65"/>
        <v>0</v>
      </c>
      <c r="E657" s="128">
        <f t="shared" si="66"/>
        <v>0</v>
      </c>
      <c r="F657" s="4">
        <f t="shared" si="67"/>
        <v>0</v>
      </c>
      <c r="G657" s="19">
        <f>IF(AND(C657&lt;&gt;"",SUM(G$30:G656)&lt;D$21),$D$21/$D$26,0)</f>
        <v>0</v>
      </c>
      <c r="H657" s="4">
        <f t="shared" si="68"/>
        <v>0</v>
      </c>
      <c r="I657" s="4">
        <f t="shared" si="69"/>
        <v>0</v>
      </c>
      <c r="J657" s="58" t="str">
        <f t="shared" si="70"/>
        <v>2073–2074</v>
      </c>
    </row>
    <row r="658" spans="1:10" ht="19.899999999999999" customHeight="1" x14ac:dyDescent="0.2">
      <c r="A658" s="126">
        <v>63494</v>
      </c>
      <c r="B658" s="9">
        <f t="shared" si="64"/>
        <v>0</v>
      </c>
      <c r="C658" s="127"/>
      <c r="D658" s="4">
        <f t="shared" si="65"/>
        <v>0</v>
      </c>
      <c r="E658" s="128">
        <f t="shared" si="66"/>
        <v>0</v>
      </c>
      <c r="F658" s="4">
        <f t="shared" si="67"/>
        <v>0</v>
      </c>
      <c r="G658" s="19">
        <f>IF(AND(C658&lt;&gt;"",SUM(G$30:G657)&lt;D$21),$D$21/$D$26,0)</f>
        <v>0</v>
      </c>
      <c r="H658" s="4">
        <f t="shared" si="68"/>
        <v>0</v>
      </c>
      <c r="I658" s="4">
        <f t="shared" si="69"/>
        <v>0</v>
      </c>
      <c r="J658" s="58" t="str">
        <f t="shared" si="70"/>
        <v>2073–2074</v>
      </c>
    </row>
    <row r="659" spans="1:10" ht="19.899999999999999" customHeight="1" x14ac:dyDescent="0.2">
      <c r="A659" s="126">
        <v>63524</v>
      </c>
      <c r="B659" s="9">
        <f t="shared" si="64"/>
        <v>0</v>
      </c>
      <c r="C659" s="127"/>
      <c r="D659" s="4">
        <f t="shared" si="65"/>
        <v>0</v>
      </c>
      <c r="E659" s="128">
        <f t="shared" si="66"/>
        <v>0</v>
      </c>
      <c r="F659" s="4">
        <f t="shared" si="67"/>
        <v>0</v>
      </c>
      <c r="G659" s="19">
        <f>IF(AND(C659&lt;&gt;"",SUM(G$30:G658)&lt;D$21),$D$21/$D$26,0)</f>
        <v>0</v>
      </c>
      <c r="H659" s="4">
        <f t="shared" si="68"/>
        <v>0</v>
      </c>
      <c r="I659" s="4">
        <f t="shared" si="69"/>
        <v>0</v>
      </c>
      <c r="J659" s="58" t="str">
        <f t="shared" si="70"/>
        <v>2073–2074</v>
      </c>
    </row>
    <row r="660" spans="1:10" ht="19.899999999999999" customHeight="1" x14ac:dyDescent="0.2">
      <c r="A660" s="126">
        <v>63555</v>
      </c>
      <c r="B660" s="9">
        <f t="shared" si="64"/>
        <v>0</v>
      </c>
      <c r="C660" s="127"/>
      <c r="D660" s="4">
        <f t="shared" si="65"/>
        <v>0</v>
      </c>
      <c r="E660" s="128">
        <f t="shared" si="66"/>
        <v>0</v>
      </c>
      <c r="F660" s="4">
        <f t="shared" si="67"/>
        <v>0</v>
      </c>
      <c r="G660" s="19">
        <f>IF(AND(C660&lt;&gt;"",SUM(G$30:G659)&lt;D$21),$D$21/$D$26,0)</f>
        <v>0</v>
      </c>
      <c r="H660" s="4">
        <f t="shared" si="68"/>
        <v>0</v>
      </c>
      <c r="I660" s="4">
        <f t="shared" si="69"/>
        <v>0</v>
      </c>
      <c r="J660" s="58" t="str">
        <f t="shared" si="70"/>
        <v>2073–2074</v>
      </c>
    </row>
    <row r="661" spans="1:10" ht="19.899999999999999" customHeight="1" x14ac:dyDescent="0.2">
      <c r="A661" s="126">
        <v>63586</v>
      </c>
      <c r="B661" s="9">
        <f t="shared" si="64"/>
        <v>0</v>
      </c>
      <c r="C661" s="127"/>
      <c r="D661" s="4">
        <f t="shared" si="65"/>
        <v>0</v>
      </c>
      <c r="E661" s="128">
        <f t="shared" si="66"/>
        <v>0</v>
      </c>
      <c r="F661" s="4">
        <f t="shared" si="67"/>
        <v>0</v>
      </c>
      <c r="G661" s="19">
        <f>IF(AND(C661&lt;&gt;"",SUM(G$30:G660)&lt;D$21),$D$21/$D$26,0)</f>
        <v>0</v>
      </c>
      <c r="H661" s="4">
        <f t="shared" si="68"/>
        <v>0</v>
      </c>
      <c r="I661" s="4">
        <f t="shared" si="69"/>
        <v>0</v>
      </c>
      <c r="J661" s="58" t="str">
        <f t="shared" si="70"/>
        <v>2073–2074</v>
      </c>
    </row>
    <row r="662" spans="1:10" ht="19.899999999999999" customHeight="1" x14ac:dyDescent="0.2">
      <c r="A662" s="126">
        <v>63614</v>
      </c>
      <c r="B662" s="9">
        <f t="shared" si="64"/>
        <v>0</v>
      </c>
      <c r="C662" s="127"/>
      <c r="D662" s="4">
        <f t="shared" si="65"/>
        <v>0</v>
      </c>
      <c r="E662" s="128">
        <f t="shared" si="66"/>
        <v>0</v>
      </c>
      <c r="F662" s="4">
        <f t="shared" si="67"/>
        <v>0</v>
      </c>
      <c r="G662" s="19">
        <f>IF(AND(C662&lt;&gt;"",SUM(G$30:G661)&lt;D$21),$D$21/$D$26,0)</f>
        <v>0</v>
      </c>
      <c r="H662" s="4">
        <f t="shared" si="68"/>
        <v>0</v>
      </c>
      <c r="I662" s="4">
        <f t="shared" si="69"/>
        <v>0</v>
      </c>
      <c r="J662" s="58" t="str">
        <f t="shared" si="70"/>
        <v>2073–2074</v>
      </c>
    </row>
    <row r="663" spans="1:10" ht="19.899999999999999" customHeight="1" x14ac:dyDescent="0.2">
      <c r="A663" s="126">
        <v>63645</v>
      </c>
      <c r="B663" s="9">
        <f t="shared" si="64"/>
        <v>0</v>
      </c>
      <c r="C663" s="127"/>
      <c r="D663" s="4">
        <f t="shared" si="65"/>
        <v>0</v>
      </c>
      <c r="E663" s="128">
        <f t="shared" si="66"/>
        <v>0</v>
      </c>
      <c r="F663" s="4">
        <f t="shared" si="67"/>
        <v>0</v>
      </c>
      <c r="G663" s="19">
        <f>IF(AND(C663&lt;&gt;"",SUM(G$30:G662)&lt;D$21),$D$21/$D$26,0)</f>
        <v>0</v>
      </c>
      <c r="H663" s="4">
        <f t="shared" si="68"/>
        <v>0</v>
      </c>
      <c r="I663" s="4">
        <f t="shared" si="69"/>
        <v>0</v>
      </c>
      <c r="J663" s="58" t="str">
        <f t="shared" si="70"/>
        <v>2073–2074</v>
      </c>
    </row>
    <row r="664" spans="1:10" ht="19.899999999999999" customHeight="1" x14ac:dyDescent="0.2">
      <c r="A664" s="126">
        <v>63675</v>
      </c>
      <c r="B664" s="9">
        <f t="shared" si="64"/>
        <v>0</v>
      </c>
      <c r="C664" s="127"/>
      <c r="D664" s="4">
        <f t="shared" si="65"/>
        <v>0</v>
      </c>
      <c r="E664" s="128">
        <f t="shared" si="66"/>
        <v>0</v>
      </c>
      <c r="F664" s="4">
        <f t="shared" si="67"/>
        <v>0</v>
      </c>
      <c r="G664" s="19">
        <f>IF(AND(C664&lt;&gt;"",SUM(G$30:G663)&lt;D$21),$D$21/$D$26,0)</f>
        <v>0</v>
      </c>
      <c r="H664" s="4">
        <f t="shared" si="68"/>
        <v>0</v>
      </c>
      <c r="I664" s="4">
        <f t="shared" si="69"/>
        <v>0</v>
      </c>
      <c r="J664" s="58" t="str">
        <f t="shared" si="70"/>
        <v>2073–2074</v>
      </c>
    </row>
    <row r="665" spans="1:10" ht="19.899999999999999" customHeight="1" x14ac:dyDescent="0.2">
      <c r="A665" s="126">
        <v>63706</v>
      </c>
      <c r="B665" s="9">
        <f t="shared" si="64"/>
        <v>0</v>
      </c>
      <c r="C665" s="127"/>
      <c r="D665" s="4">
        <f t="shared" si="65"/>
        <v>0</v>
      </c>
      <c r="E665" s="128">
        <f t="shared" si="66"/>
        <v>0</v>
      </c>
      <c r="F665" s="4">
        <f t="shared" si="67"/>
        <v>0</v>
      </c>
      <c r="G665" s="19">
        <f>IF(AND(C665&lt;&gt;"",SUM(G$30:G664)&lt;D$21),$D$21/$D$26,0)</f>
        <v>0</v>
      </c>
      <c r="H665" s="4">
        <f t="shared" si="68"/>
        <v>0</v>
      </c>
      <c r="I665" s="4">
        <f t="shared" si="69"/>
        <v>0</v>
      </c>
      <c r="J665" s="58" t="str">
        <f t="shared" si="70"/>
        <v>2073–2074</v>
      </c>
    </row>
    <row r="666" spans="1:10" ht="19.899999999999999" customHeight="1" x14ac:dyDescent="0.2">
      <c r="A666" s="126">
        <v>63736</v>
      </c>
      <c r="B666" s="9">
        <f t="shared" si="64"/>
        <v>0</v>
      </c>
      <c r="C666" s="127"/>
      <c r="D666" s="4">
        <f t="shared" si="65"/>
        <v>0</v>
      </c>
      <c r="E666" s="128">
        <f t="shared" si="66"/>
        <v>0</v>
      </c>
      <c r="F666" s="4">
        <f t="shared" si="67"/>
        <v>0</v>
      </c>
      <c r="G666" s="19">
        <f>IF(AND(C666&lt;&gt;"",SUM(G$30:G665)&lt;D$21),$D$21/$D$26,0)</f>
        <v>0</v>
      </c>
      <c r="H666" s="4">
        <f t="shared" si="68"/>
        <v>0</v>
      </c>
      <c r="I666" s="4">
        <f t="shared" si="69"/>
        <v>0</v>
      </c>
      <c r="J666" s="58" t="str">
        <f t="shared" si="70"/>
        <v>2074–2075</v>
      </c>
    </row>
    <row r="667" spans="1:10" ht="19.899999999999999" customHeight="1" x14ac:dyDescent="0.2">
      <c r="A667" s="126">
        <v>63767</v>
      </c>
      <c r="B667" s="9">
        <f t="shared" si="64"/>
        <v>0</v>
      </c>
      <c r="C667" s="127"/>
      <c r="D667" s="4">
        <f t="shared" si="65"/>
        <v>0</v>
      </c>
      <c r="E667" s="128">
        <f t="shared" si="66"/>
        <v>0</v>
      </c>
      <c r="F667" s="4">
        <f t="shared" si="67"/>
        <v>0</v>
      </c>
      <c r="G667" s="19">
        <f>IF(AND(C667&lt;&gt;"",SUM(G$30:G666)&lt;D$21),$D$21/$D$26,0)</f>
        <v>0</v>
      </c>
      <c r="H667" s="4">
        <f t="shared" si="68"/>
        <v>0</v>
      </c>
      <c r="I667" s="4">
        <f t="shared" si="69"/>
        <v>0</v>
      </c>
      <c r="J667" s="58" t="str">
        <f t="shared" si="70"/>
        <v>2074–2075</v>
      </c>
    </row>
    <row r="668" spans="1:10" ht="19.899999999999999" customHeight="1" x14ac:dyDescent="0.2">
      <c r="A668" s="126">
        <v>63798</v>
      </c>
      <c r="B668" s="9">
        <f t="shared" si="64"/>
        <v>0</v>
      </c>
      <c r="C668" s="127"/>
      <c r="D668" s="4">
        <f t="shared" si="65"/>
        <v>0</v>
      </c>
      <c r="E668" s="128">
        <f t="shared" si="66"/>
        <v>0</v>
      </c>
      <c r="F668" s="4">
        <f t="shared" si="67"/>
        <v>0</v>
      </c>
      <c r="G668" s="19">
        <f>IF(AND(C668&lt;&gt;"",SUM(G$30:G667)&lt;D$21),$D$21/$D$26,0)</f>
        <v>0</v>
      </c>
      <c r="H668" s="4">
        <f t="shared" si="68"/>
        <v>0</v>
      </c>
      <c r="I668" s="4">
        <f t="shared" si="69"/>
        <v>0</v>
      </c>
      <c r="J668" s="58" t="str">
        <f t="shared" si="70"/>
        <v>2074–2075</v>
      </c>
    </row>
    <row r="669" spans="1:10" ht="19.899999999999999" customHeight="1" x14ac:dyDescent="0.2">
      <c r="A669" s="126">
        <v>63828</v>
      </c>
      <c r="B669" s="9">
        <f t="shared" si="64"/>
        <v>0</v>
      </c>
      <c r="C669" s="127"/>
      <c r="D669" s="4">
        <f t="shared" si="65"/>
        <v>0</v>
      </c>
      <c r="E669" s="128">
        <f t="shared" si="66"/>
        <v>0</v>
      </c>
      <c r="F669" s="4">
        <f t="shared" si="67"/>
        <v>0</v>
      </c>
      <c r="G669" s="19">
        <f>IF(AND(C669&lt;&gt;"",SUM(G$30:G668)&lt;D$21),$D$21/$D$26,0)</f>
        <v>0</v>
      </c>
      <c r="H669" s="4">
        <f t="shared" si="68"/>
        <v>0</v>
      </c>
      <c r="I669" s="4">
        <f t="shared" si="69"/>
        <v>0</v>
      </c>
      <c r="J669" s="58" t="str">
        <f t="shared" si="70"/>
        <v>2074–2075</v>
      </c>
    </row>
    <row r="670" spans="1:10" ht="19.899999999999999" customHeight="1" x14ac:dyDescent="0.2">
      <c r="A670" s="126">
        <v>63859</v>
      </c>
      <c r="B670" s="9">
        <f t="shared" si="64"/>
        <v>0</v>
      </c>
      <c r="C670" s="127"/>
      <c r="D670" s="4">
        <f t="shared" si="65"/>
        <v>0</v>
      </c>
      <c r="E670" s="128">
        <f t="shared" si="66"/>
        <v>0</v>
      </c>
      <c r="F670" s="4">
        <f t="shared" si="67"/>
        <v>0</v>
      </c>
      <c r="G670" s="19">
        <f>IF(AND(C670&lt;&gt;"",SUM(G$30:G669)&lt;D$21),$D$21/$D$26,0)</f>
        <v>0</v>
      </c>
      <c r="H670" s="4">
        <f t="shared" si="68"/>
        <v>0</v>
      </c>
      <c r="I670" s="4">
        <f t="shared" si="69"/>
        <v>0</v>
      </c>
      <c r="J670" s="58" t="str">
        <f t="shared" si="70"/>
        <v>2074–2075</v>
      </c>
    </row>
    <row r="671" spans="1:10" ht="19.899999999999999" customHeight="1" x14ac:dyDescent="0.2">
      <c r="A671" s="126">
        <v>63889</v>
      </c>
      <c r="B671" s="9">
        <f t="shared" ref="B671:B734" si="71">IF(C671&gt;0,C671*-1,C671)</f>
        <v>0</v>
      </c>
      <c r="C671" s="127"/>
      <c r="D671" s="4">
        <f t="shared" ref="D671:D734" si="72">IF(C671="",0,IF($D$14="Beginning",IF(C670&lt;&gt;"",$F670*$D$7/12,0),IF(C670&lt;&gt;"",$F670*$D$7/12,$D$19*$D$7/12)))</f>
        <v>0</v>
      </c>
      <c r="E671" s="128">
        <f t="shared" si="66"/>
        <v>0</v>
      </c>
      <c r="F671" s="4">
        <f t="shared" si="67"/>
        <v>0</v>
      </c>
      <c r="G671" s="19">
        <f>IF(AND(C671&lt;&gt;"",SUM(G$30:G670)&lt;D$21),$D$21/$D$26,0)</f>
        <v>0</v>
      </c>
      <c r="H671" s="4">
        <f t="shared" si="68"/>
        <v>0</v>
      </c>
      <c r="I671" s="4">
        <f t="shared" si="69"/>
        <v>0</v>
      </c>
      <c r="J671" s="58" t="str">
        <f t="shared" si="70"/>
        <v>2074–2075</v>
      </c>
    </row>
    <row r="672" spans="1:10" ht="19.899999999999999" customHeight="1" x14ac:dyDescent="0.2">
      <c r="A672" s="126">
        <v>63920</v>
      </c>
      <c r="B672" s="9">
        <f t="shared" si="71"/>
        <v>0</v>
      </c>
      <c r="C672" s="127"/>
      <c r="D672" s="4">
        <f t="shared" si="72"/>
        <v>0</v>
      </c>
      <c r="E672" s="128">
        <f t="shared" ref="E672:E735" si="73">C672-D672</f>
        <v>0</v>
      </c>
      <c r="F672" s="4">
        <f t="shared" ref="F672:F735" si="74">IF(C672="",0,IF(C671="",$D$19-E672,IF(C672&lt;&gt;"",F671-E672)))</f>
        <v>0</v>
      </c>
      <c r="G672" s="19">
        <f>IF(AND(C672&lt;&gt;"",SUM(G$30:G671)&lt;D$21),$D$21/$D$26,0)</f>
        <v>0</v>
      </c>
      <c r="H672" s="4">
        <f t="shared" ref="H672:H735" si="75">IF(C672&lt;&gt;"",G672+H671,0)</f>
        <v>0</v>
      </c>
      <c r="I672" s="4">
        <f t="shared" ref="I672:I735" si="76">IF(C672&lt;&gt;"",$D$21-H672,0)</f>
        <v>0</v>
      </c>
      <c r="J672" s="58" t="str">
        <f t="shared" si="70"/>
        <v>2074–2075</v>
      </c>
    </row>
    <row r="673" spans="1:10" ht="19.899999999999999" customHeight="1" x14ac:dyDescent="0.2">
      <c r="A673" s="126">
        <v>63951</v>
      </c>
      <c r="B673" s="9">
        <f t="shared" si="71"/>
        <v>0</v>
      </c>
      <c r="C673" s="127"/>
      <c r="D673" s="4">
        <f t="shared" si="72"/>
        <v>0</v>
      </c>
      <c r="E673" s="128">
        <f t="shared" si="73"/>
        <v>0</v>
      </c>
      <c r="F673" s="4">
        <f t="shared" si="74"/>
        <v>0</v>
      </c>
      <c r="G673" s="19">
        <f>IF(AND(C673&lt;&gt;"",SUM(G$30:G672)&lt;D$21),$D$21/$D$26,0)</f>
        <v>0</v>
      </c>
      <c r="H673" s="4">
        <f t="shared" si="75"/>
        <v>0</v>
      </c>
      <c r="I673" s="4">
        <f t="shared" si="76"/>
        <v>0</v>
      </c>
      <c r="J673" s="58" t="str">
        <f t="shared" si="70"/>
        <v>2074–2075</v>
      </c>
    </row>
    <row r="674" spans="1:10" ht="19.899999999999999" customHeight="1" x14ac:dyDescent="0.2">
      <c r="A674" s="126">
        <v>63979</v>
      </c>
      <c r="B674" s="9">
        <f t="shared" si="71"/>
        <v>0</v>
      </c>
      <c r="C674" s="127"/>
      <c r="D674" s="4">
        <f t="shared" si="72"/>
        <v>0</v>
      </c>
      <c r="E674" s="128">
        <f t="shared" si="73"/>
        <v>0</v>
      </c>
      <c r="F674" s="4">
        <f t="shared" si="74"/>
        <v>0</v>
      </c>
      <c r="G674" s="19">
        <f>IF(AND(C674&lt;&gt;"",SUM(G$30:G673)&lt;D$21),$D$21/$D$26,0)</f>
        <v>0</v>
      </c>
      <c r="H674" s="4">
        <f t="shared" si="75"/>
        <v>0</v>
      </c>
      <c r="I674" s="4">
        <f t="shared" si="76"/>
        <v>0</v>
      </c>
      <c r="J674" s="58" t="str">
        <f t="shared" si="70"/>
        <v>2074–2075</v>
      </c>
    </row>
    <row r="675" spans="1:10" ht="19.899999999999999" customHeight="1" x14ac:dyDescent="0.2">
      <c r="A675" s="126">
        <v>64010</v>
      </c>
      <c r="B675" s="9">
        <f t="shared" si="71"/>
        <v>0</v>
      </c>
      <c r="C675" s="127"/>
      <c r="D675" s="4">
        <f t="shared" si="72"/>
        <v>0</v>
      </c>
      <c r="E675" s="128">
        <f t="shared" si="73"/>
        <v>0</v>
      </c>
      <c r="F675" s="4">
        <f t="shared" si="74"/>
        <v>0</v>
      </c>
      <c r="G675" s="19">
        <f>IF(AND(C675&lt;&gt;"",SUM(G$30:G674)&lt;D$21),$D$21/$D$26,0)</f>
        <v>0</v>
      </c>
      <c r="H675" s="4">
        <f t="shared" si="75"/>
        <v>0</v>
      </c>
      <c r="I675" s="4">
        <f t="shared" si="76"/>
        <v>0</v>
      </c>
      <c r="J675" s="58" t="str">
        <f t="shared" si="70"/>
        <v>2074–2075</v>
      </c>
    </row>
    <row r="676" spans="1:10" ht="19.899999999999999" customHeight="1" x14ac:dyDescent="0.2">
      <c r="A676" s="126">
        <v>64040</v>
      </c>
      <c r="B676" s="9">
        <f t="shared" si="71"/>
        <v>0</v>
      </c>
      <c r="C676" s="127"/>
      <c r="D676" s="4">
        <f t="shared" si="72"/>
        <v>0</v>
      </c>
      <c r="E676" s="128">
        <f t="shared" si="73"/>
        <v>0</v>
      </c>
      <c r="F676" s="4">
        <f t="shared" si="74"/>
        <v>0</v>
      </c>
      <c r="G676" s="19">
        <f>IF(AND(C676&lt;&gt;"",SUM(G$30:G675)&lt;D$21),$D$21/$D$26,0)</f>
        <v>0</v>
      </c>
      <c r="H676" s="4">
        <f t="shared" si="75"/>
        <v>0</v>
      </c>
      <c r="I676" s="4">
        <f t="shared" si="76"/>
        <v>0</v>
      </c>
      <c r="J676" s="58" t="str">
        <f t="shared" si="70"/>
        <v>2074–2075</v>
      </c>
    </row>
    <row r="677" spans="1:10" ht="19.899999999999999" customHeight="1" x14ac:dyDescent="0.2">
      <c r="A677" s="126">
        <v>64071</v>
      </c>
      <c r="B677" s="9">
        <f t="shared" si="71"/>
        <v>0</v>
      </c>
      <c r="C677" s="127"/>
      <c r="D677" s="4">
        <f t="shared" si="72"/>
        <v>0</v>
      </c>
      <c r="E677" s="128">
        <f t="shared" si="73"/>
        <v>0</v>
      </c>
      <c r="F677" s="4">
        <f t="shared" si="74"/>
        <v>0</v>
      </c>
      <c r="G677" s="19">
        <f>IF(AND(C677&lt;&gt;"",SUM(G$30:G676)&lt;D$21),$D$21/$D$26,0)</f>
        <v>0</v>
      </c>
      <c r="H677" s="4">
        <f t="shared" si="75"/>
        <v>0</v>
      </c>
      <c r="I677" s="4">
        <f t="shared" si="76"/>
        <v>0</v>
      </c>
      <c r="J677" s="58" t="str">
        <f t="shared" si="70"/>
        <v>2074–2075</v>
      </c>
    </row>
    <row r="678" spans="1:10" ht="19.899999999999999" customHeight="1" x14ac:dyDescent="0.2">
      <c r="A678" s="126">
        <v>64101</v>
      </c>
      <c r="B678" s="9">
        <f t="shared" si="71"/>
        <v>0</v>
      </c>
      <c r="C678" s="127"/>
      <c r="D678" s="4">
        <f t="shared" si="72"/>
        <v>0</v>
      </c>
      <c r="E678" s="128">
        <f t="shared" si="73"/>
        <v>0</v>
      </c>
      <c r="F678" s="4">
        <f t="shared" si="74"/>
        <v>0</v>
      </c>
      <c r="G678" s="19">
        <f>IF(AND(C678&lt;&gt;"",SUM(G$30:G677)&lt;D$21),$D$21/$D$26,0)</f>
        <v>0</v>
      </c>
      <c r="H678" s="4">
        <f t="shared" si="75"/>
        <v>0</v>
      </c>
      <c r="I678" s="4">
        <f t="shared" si="76"/>
        <v>0</v>
      </c>
      <c r="J678" s="58" t="str">
        <f t="shared" si="70"/>
        <v>2075–2076</v>
      </c>
    </row>
    <row r="679" spans="1:10" ht="19.899999999999999" customHeight="1" x14ac:dyDescent="0.2">
      <c r="A679" s="126">
        <v>64132</v>
      </c>
      <c r="B679" s="9">
        <f t="shared" si="71"/>
        <v>0</v>
      </c>
      <c r="C679" s="127"/>
      <c r="D679" s="4">
        <f t="shared" si="72"/>
        <v>0</v>
      </c>
      <c r="E679" s="128">
        <f t="shared" si="73"/>
        <v>0</v>
      </c>
      <c r="F679" s="4">
        <f t="shared" si="74"/>
        <v>0</v>
      </c>
      <c r="G679" s="19">
        <f>IF(AND(C679&lt;&gt;"",SUM(G$30:G678)&lt;D$21),$D$21/$D$26,0)</f>
        <v>0</v>
      </c>
      <c r="H679" s="4">
        <f t="shared" si="75"/>
        <v>0</v>
      </c>
      <c r="I679" s="4">
        <f t="shared" si="76"/>
        <v>0</v>
      </c>
      <c r="J679" s="58" t="str">
        <f t="shared" si="70"/>
        <v>2075–2076</v>
      </c>
    </row>
    <row r="680" spans="1:10" ht="19.899999999999999" customHeight="1" x14ac:dyDescent="0.2">
      <c r="A680" s="126">
        <v>64163</v>
      </c>
      <c r="B680" s="9">
        <f t="shared" si="71"/>
        <v>0</v>
      </c>
      <c r="C680" s="127"/>
      <c r="D680" s="4">
        <f t="shared" si="72"/>
        <v>0</v>
      </c>
      <c r="E680" s="128">
        <f t="shared" si="73"/>
        <v>0</v>
      </c>
      <c r="F680" s="4">
        <f t="shared" si="74"/>
        <v>0</v>
      </c>
      <c r="G680" s="19">
        <f>IF(AND(C680&lt;&gt;"",SUM(G$30:G679)&lt;D$21),$D$21/$D$26,0)</f>
        <v>0</v>
      </c>
      <c r="H680" s="4">
        <f t="shared" si="75"/>
        <v>0</v>
      </c>
      <c r="I680" s="4">
        <f t="shared" si="76"/>
        <v>0</v>
      </c>
      <c r="J680" s="58" t="str">
        <f t="shared" si="70"/>
        <v>2075–2076</v>
      </c>
    </row>
    <row r="681" spans="1:10" ht="19.899999999999999" customHeight="1" x14ac:dyDescent="0.2">
      <c r="A681" s="126">
        <v>64193</v>
      </c>
      <c r="B681" s="9">
        <f t="shared" si="71"/>
        <v>0</v>
      </c>
      <c r="C681" s="127"/>
      <c r="D681" s="4">
        <f t="shared" si="72"/>
        <v>0</v>
      </c>
      <c r="E681" s="128">
        <f t="shared" si="73"/>
        <v>0</v>
      </c>
      <c r="F681" s="4">
        <f t="shared" si="74"/>
        <v>0</v>
      </c>
      <c r="G681" s="19">
        <f>IF(AND(C681&lt;&gt;"",SUM(G$30:G680)&lt;D$21),$D$21/$D$26,0)</f>
        <v>0</v>
      </c>
      <c r="H681" s="4">
        <f t="shared" si="75"/>
        <v>0</v>
      </c>
      <c r="I681" s="4">
        <f t="shared" si="76"/>
        <v>0</v>
      </c>
      <c r="J681" s="58" t="str">
        <f t="shared" si="70"/>
        <v>2075–2076</v>
      </c>
    </row>
    <row r="682" spans="1:10" ht="19.899999999999999" customHeight="1" x14ac:dyDescent="0.2">
      <c r="A682" s="126">
        <v>64224</v>
      </c>
      <c r="B682" s="9">
        <f t="shared" si="71"/>
        <v>0</v>
      </c>
      <c r="C682" s="127"/>
      <c r="D682" s="4">
        <f t="shared" si="72"/>
        <v>0</v>
      </c>
      <c r="E682" s="128">
        <f t="shared" si="73"/>
        <v>0</v>
      </c>
      <c r="F682" s="4">
        <f t="shared" si="74"/>
        <v>0</v>
      </c>
      <c r="G682" s="19">
        <f>IF(AND(C682&lt;&gt;"",SUM(G$30:G681)&lt;D$21),$D$21/$D$26,0)</f>
        <v>0</v>
      </c>
      <c r="H682" s="4">
        <f t="shared" si="75"/>
        <v>0</v>
      </c>
      <c r="I682" s="4">
        <f t="shared" si="76"/>
        <v>0</v>
      </c>
      <c r="J682" s="58" t="str">
        <f t="shared" si="70"/>
        <v>2075–2076</v>
      </c>
    </row>
    <row r="683" spans="1:10" ht="19.899999999999999" customHeight="1" x14ac:dyDescent="0.2">
      <c r="A683" s="126">
        <v>64254</v>
      </c>
      <c r="B683" s="9">
        <f t="shared" si="71"/>
        <v>0</v>
      </c>
      <c r="C683" s="127"/>
      <c r="D683" s="4">
        <f t="shared" si="72"/>
        <v>0</v>
      </c>
      <c r="E683" s="128">
        <f t="shared" si="73"/>
        <v>0</v>
      </c>
      <c r="F683" s="4">
        <f t="shared" si="74"/>
        <v>0</v>
      </c>
      <c r="G683" s="19">
        <f>IF(AND(C683&lt;&gt;"",SUM(G$30:G682)&lt;D$21),$D$21/$D$26,0)</f>
        <v>0</v>
      </c>
      <c r="H683" s="4">
        <f t="shared" si="75"/>
        <v>0</v>
      </c>
      <c r="I683" s="4">
        <f t="shared" si="76"/>
        <v>0</v>
      </c>
      <c r="J683" s="58" t="str">
        <f t="shared" ref="J683:J746" si="77">IF(OR(MONTH(A683)=1,MONTH(A683)=2,MONTH(A683)=3,MONTH(A683)=4,MONTH(A683)=5,MONTH(A683)=6),YEAR(A683)-1&amp;"–"&amp;YEAR(A683),YEAR(A683)&amp;"–"&amp;YEAR(A683)+1)</f>
        <v>2075–2076</v>
      </c>
    </row>
    <row r="684" spans="1:10" ht="19.899999999999999" customHeight="1" x14ac:dyDescent="0.2">
      <c r="A684" s="126">
        <v>64285</v>
      </c>
      <c r="B684" s="9">
        <f t="shared" si="71"/>
        <v>0</v>
      </c>
      <c r="C684" s="127"/>
      <c r="D684" s="4">
        <f t="shared" si="72"/>
        <v>0</v>
      </c>
      <c r="E684" s="128">
        <f t="shared" si="73"/>
        <v>0</v>
      </c>
      <c r="F684" s="4">
        <f t="shared" si="74"/>
        <v>0</v>
      </c>
      <c r="G684" s="19">
        <f>IF(AND(C684&lt;&gt;"",SUM(G$30:G683)&lt;D$21),$D$21/$D$26,0)</f>
        <v>0</v>
      </c>
      <c r="H684" s="4">
        <f t="shared" si="75"/>
        <v>0</v>
      </c>
      <c r="I684" s="4">
        <f t="shared" si="76"/>
        <v>0</v>
      </c>
      <c r="J684" s="58" t="str">
        <f t="shared" si="77"/>
        <v>2075–2076</v>
      </c>
    </row>
    <row r="685" spans="1:10" ht="19.899999999999999" customHeight="1" x14ac:dyDescent="0.2">
      <c r="A685" s="126">
        <v>64316</v>
      </c>
      <c r="B685" s="9">
        <f t="shared" si="71"/>
        <v>0</v>
      </c>
      <c r="C685" s="127"/>
      <c r="D685" s="4">
        <f t="shared" si="72"/>
        <v>0</v>
      </c>
      <c r="E685" s="128">
        <f t="shared" si="73"/>
        <v>0</v>
      </c>
      <c r="F685" s="4">
        <f t="shared" si="74"/>
        <v>0</v>
      </c>
      <c r="G685" s="19">
        <f>IF(AND(C685&lt;&gt;"",SUM(G$30:G684)&lt;D$21),$D$21/$D$26,0)</f>
        <v>0</v>
      </c>
      <c r="H685" s="4">
        <f t="shared" si="75"/>
        <v>0</v>
      </c>
      <c r="I685" s="4">
        <f t="shared" si="76"/>
        <v>0</v>
      </c>
      <c r="J685" s="58" t="str">
        <f t="shared" si="77"/>
        <v>2075–2076</v>
      </c>
    </row>
    <row r="686" spans="1:10" ht="19.899999999999999" customHeight="1" x14ac:dyDescent="0.2">
      <c r="A686" s="126">
        <v>64345</v>
      </c>
      <c r="B686" s="9">
        <f t="shared" si="71"/>
        <v>0</v>
      </c>
      <c r="C686" s="127"/>
      <c r="D686" s="4">
        <f t="shared" si="72"/>
        <v>0</v>
      </c>
      <c r="E686" s="128">
        <f t="shared" si="73"/>
        <v>0</v>
      </c>
      <c r="F686" s="4">
        <f t="shared" si="74"/>
        <v>0</v>
      </c>
      <c r="G686" s="19">
        <f>IF(AND(C686&lt;&gt;"",SUM(G$30:G685)&lt;D$21),$D$21/$D$26,0)</f>
        <v>0</v>
      </c>
      <c r="H686" s="4">
        <f t="shared" si="75"/>
        <v>0</v>
      </c>
      <c r="I686" s="4">
        <f t="shared" si="76"/>
        <v>0</v>
      </c>
      <c r="J686" s="58" t="str">
        <f t="shared" si="77"/>
        <v>2075–2076</v>
      </c>
    </row>
    <row r="687" spans="1:10" ht="19.899999999999999" customHeight="1" x14ac:dyDescent="0.2">
      <c r="A687" s="126">
        <v>64376</v>
      </c>
      <c r="B687" s="9">
        <f t="shared" si="71"/>
        <v>0</v>
      </c>
      <c r="C687" s="127"/>
      <c r="D687" s="4">
        <f t="shared" si="72"/>
        <v>0</v>
      </c>
      <c r="E687" s="128">
        <f t="shared" si="73"/>
        <v>0</v>
      </c>
      <c r="F687" s="4">
        <f t="shared" si="74"/>
        <v>0</v>
      </c>
      <c r="G687" s="19">
        <f>IF(AND(C687&lt;&gt;"",SUM(G$30:G686)&lt;D$21),$D$21/$D$26,0)</f>
        <v>0</v>
      </c>
      <c r="H687" s="4">
        <f t="shared" si="75"/>
        <v>0</v>
      </c>
      <c r="I687" s="4">
        <f t="shared" si="76"/>
        <v>0</v>
      </c>
      <c r="J687" s="58" t="str">
        <f t="shared" si="77"/>
        <v>2075–2076</v>
      </c>
    </row>
    <row r="688" spans="1:10" ht="19.899999999999999" customHeight="1" x14ac:dyDescent="0.2">
      <c r="A688" s="126">
        <v>64406</v>
      </c>
      <c r="B688" s="9">
        <f t="shared" si="71"/>
        <v>0</v>
      </c>
      <c r="C688" s="127"/>
      <c r="D688" s="4">
        <f t="shared" si="72"/>
        <v>0</v>
      </c>
      <c r="E688" s="128">
        <f t="shared" si="73"/>
        <v>0</v>
      </c>
      <c r="F688" s="4">
        <f t="shared" si="74"/>
        <v>0</v>
      </c>
      <c r="G688" s="19">
        <f>IF(AND(C688&lt;&gt;"",SUM(G$30:G687)&lt;D$21),$D$21/$D$26,0)</f>
        <v>0</v>
      </c>
      <c r="H688" s="4">
        <f t="shared" si="75"/>
        <v>0</v>
      </c>
      <c r="I688" s="4">
        <f t="shared" si="76"/>
        <v>0</v>
      </c>
      <c r="J688" s="58" t="str">
        <f t="shared" si="77"/>
        <v>2075–2076</v>
      </c>
    </row>
    <row r="689" spans="1:10" ht="19.899999999999999" customHeight="1" x14ac:dyDescent="0.2">
      <c r="A689" s="126">
        <v>64437</v>
      </c>
      <c r="B689" s="9">
        <f t="shared" si="71"/>
        <v>0</v>
      </c>
      <c r="C689" s="127"/>
      <c r="D689" s="4">
        <f t="shared" si="72"/>
        <v>0</v>
      </c>
      <c r="E689" s="128">
        <f t="shared" si="73"/>
        <v>0</v>
      </c>
      <c r="F689" s="4">
        <f t="shared" si="74"/>
        <v>0</v>
      </c>
      <c r="G689" s="19">
        <f>IF(AND(C689&lt;&gt;"",SUM(G$30:G688)&lt;D$21),$D$21/$D$26,0)</f>
        <v>0</v>
      </c>
      <c r="H689" s="4">
        <f t="shared" si="75"/>
        <v>0</v>
      </c>
      <c r="I689" s="4">
        <f t="shared" si="76"/>
        <v>0</v>
      </c>
      <c r="J689" s="58" t="str">
        <f t="shared" si="77"/>
        <v>2075–2076</v>
      </c>
    </row>
    <row r="690" spans="1:10" ht="19.899999999999999" customHeight="1" x14ac:dyDescent="0.2">
      <c r="A690" s="126">
        <v>64467</v>
      </c>
      <c r="B690" s="9">
        <f t="shared" si="71"/>
        <v>0</v>
      </c>
      <c r="C690" s="127"/>
      <c r="D690" s="4">
        <f t="shared" si="72"/>
        <v>0</v>
      </c>
      <c r="E690" s="128">
        <f t="shared" si="73"/>
        <v>0</v>
      </c>
      <c r="F690" s="4">
        <f t="shared" si="74"/>
        <v>0</v>
      </c>
      <c r="G690" s="19">
        <f>IF(AND(C690&lt;&gt;"",SUM(G$30:G689)&lt;D$21),$D$21/$D$26,0)</f>
        <v>0</v>
      </c>
      <c r="H690" s="4">
        <f t="shared" si="75"/>
        <v>0</v>
      </c>
      <c r="I690" s="4">
        <f t="shared" si="76"/>
        <v>0</v>
      </c>
      <c r="J690" s="58" t="str">
        <f t="shared" si="77"/>
        <v>2076–2077</v>
      </c>
    </row>
    <row r="691" spans="1:10" ht="19.899999999999999" customHeight="1" x14ac:dyDescent="0.2">
      <c r="A691" s="126">
        <v>64498</v>
      </c>
      <c r="B691" s="9">
        <f t="shared" si="71"/>
        <v>0</v>
      </c>
      <c r="C691" s="127"/>
      <c r="D691" s="4">
        <f t="shared" si="72"/>
        <v>0</v>
      </c>
      <c r="E691" s="128">
        <f t="shared" si="73"/>
        <v>0</v>
      </c>
      <c r="F691" s="4">
        <f t="shared" si="74"/>
        <v>0</v>
      </c>
      <c r="G691" s="19">
        <f>IF(AND(C691&lt;&gt;"",SUM(G$30:G690)&lt;D$21),$D$21/$D$26,0)</f>
        <v>0</v>
      </c>
      <c r="H691" s="4">
        <f t="shared" si="75"/>
        <v>0</v>
      </c>
      <c r="I691" s="4">
        <f t="shared" si="76"/>
        <v>0</v>
      </c>
      <c r="J691" s="58" t="str">
        <f t="shared" si="77"/>
        <v>2076–2077</v>
      </c>
    </row>
    <row r="692" spans="1:10" ht="19.899999999999999" customHeight="1" x14ac:dyDescent="0.2">
      <c r="A692" s="126">
        <v>64529</v>
      </c>
      <c r="B692" s="9">
        <f t="shared" si="71"/>
        <v>0</v>
      </c>
      <c r="C692" s="127"/>
      <c r="D692" s="4">
        <f t="shared" si="72"/>
        <v>0</v>
      </c>
      <c r="E692" s="128">
        <f t="shared" si="73"/>
        <v>0</v>
      </c>
      <c r="F692" s="4">
        <f t="shared" si="74"/>
        <v>0</v>
      </c>
      <c r="G692" s="19">
        <f>IF(AND(C692&lt;&gt;"",SUM(G$30:G691)&lt;D$21),$D$21/$D$26,0)</f>
        <v>0</v>
      </c>
      <c r="H692" s="4">
        <f t="shared" si="75"/>
        <v>0</v>
      </c>
      <c r="I692" s="4">
        <f t="shared" si="76"/>
        <v>0</v>
      </c>
      <c r="J692" s="58" t="str">
        <f t="shared" si="77"/>
        <v>2076–2077</v>
      </c>
    </row>
    <row r="693" spans="1:10" ht="19.899999999999999" customHeight="1" x14ac:dyDescent="0.2">
      <c r="A693" s="126">
        <v>64559</v>
      </c>
      <c r="B693" s="9">
        <f t="shared" si="71"/>
        <v>0</v>
      </c>
      <c r="C693" s="127"/>
      <c r="D693" s="4">
        <f t="shared" si="72"/>
        <v>0</v>
      </c>
      <c r="E693" s="128">
        <f t="shared" si="73"/>
        <v>0</v>
      </c>
      <c r="F693" s="4">
        <f t="shared" si="74"/>
        <v>0</v>
      </c>
      <c r="G693" s="19">
        <f>IF(AND(C693&lt;&gt;"",SUM(G$30:G692)&lt;D$21),$D$21/$D$26,0)</f>
        <v>0</v>
      </c>
      <c r="H693" s="4">
        <f t="shared" si="75"/>
        <v>0</v>
      </c>
      <c r="I693" s="4">
        <f t="shared" si="76"/>
        <v>0</v>
      </c>
      <c r="J693" s="58" t="str">
        <f t="shared" si="77"/>
        <v>2076–2077</v>
      </c>
    </row>
    <row r="694" spans="1:10" ht="19.899999999999999" customHeight="1" x14ac:dyDescent="0.2">
      <c r="A694" s="126">
        <v>64590</v>
      </c>
      <c r="B694" s="9">
        <f t="shared" si="71"/>
        <v>0</v>
      </c>
      <c r="C694" s="127"/>
      <c r="D694" s="4">
        <f t="shared" si="72"/>
        <v>0</v>
      </c>
      <c r="E694" s="128">
        <f t="shared" si="73"/>
        <v>0</v>
      </c>
      <c r="F694" s="4">
        <f t="shared" si="74"/>
        <v>0</v>
      </c>
      <c r="G694" s="19">
        <f>IF(AND(C694&lt;&gt;"",SUM(G$30:G693)&lt;D$21),$D$21/$D$26,0)</f>
        <v>0</v>
      </c>
      <c r="H694" s="4">
        <f t="shared" si="75"/>
        <v>0</v>
      </c>
      <c r="I694" s="4">
        <f t="shared" si="76"/>
        <v>0</v>
      </c>
      <c r="J694" s="58" t="str">
        <f t="shared" si="77"/>
        <v>2076–2077</v>
      </c>
    </row>
    <row r="695" spans="1:10" ht="19.899999999999999" customHeight="1" x14ac:dyDescent="0.2">
      <c r="A695" s="126">
        <v>64620</v>
      </c>
      <c r="B695" s="9">
        <f t="shared" si="71"/>
        <v>0</v>
      </c>
      <c r="C695" s="127"/>
      <c r="D695" s="4">
        <f t="shared" si="72"/>
        <v>0</v>
      </c>
      <c r="E695" s="128">
        <f t="shared" si="73"/>
        <v>0</v>
      </c>
      <c r="F695" s="4">
        <f t="shared" si="74"/>
        <v>0</v>
      </c>
      <c r="G695" s="19">
        <f>IF(AND(C695&lt;&gt;"",SUM(G$30:G694)&lt;D$21),$D$21/$D$26,0)</f>
        <v>0</v>
      </c>
      <c r="H695" s="4">
        <f t="shared" si="75"/>
        <v>0</v>
      </c>
      <c r="I695" s="4">
        <f t="shared" si="76"/>
        <v>0</v>
      </c>
      <c r="J695" s="58" t="str">
        <f t="shared" si="77"/>
        <v>2076–2077</v>
      </c>
    </row>
    <row r="696" spans="1:10" ht="19.899999999999999" customHeight="1" x14ac:dyDescent="0.2">
      <c r="A696" s="126">
        <v>64651</v>
      </c>
      <c r="B696" s="9">
        <f t="shared" si="71"/>
        <v>0</v>
      </c>
      <c r="C696" s="127"/>
      <c r="D696" s="4">
        <f t="shared" si="72"/>
        <v>0</v>
      </c>
      <c r="E696" s="128">
        <f t="shared" si="73"/>
        <v>0</v>
      </c>
      <c r="F696" s="4">
        <f t="shared" si="74"/>
        <v>0</v>
      </c>
      <c r="G696" s="19">
        <f>IF(AND(C696&lt;&gt;"",SUM(G$30:G695)&lt;D$21),$D$21/$D$26,0)</f>
        <v>0</v>
      </c>
      <c r="H696" s="4">
        <f t="shared" si="75"/>
        <v>0</v>
      </c>
      <c r="I696" s="4">
        <f t="shared" si="76"/>
        <v>0</v>
      </c>
      <c r="J696" s="58" t="str">
        <f t="shared" si="77"/>
        <v>2076–2077</v>
      </c>
    </row>
    <row r="697" spans="1:10" ht="19.899999999999999" customHeight="1" x14ac:dyDescent="0.2">
      <c r="A697" s="126">
        <v>64682</v>
      </c>
      <c r="B697" s="9">
        <f t="shared" si="71"/>
        <v>0</v>
      </c>
      <c r="C697" s="127"/>
      <c r="D697" s="4">
        <f t="shared" si="72"/>
        <v>0</v>
      </c>
      <c r="E697" s="128">
        <f t="shared" si="73"/>
        <v>0</v>
      </c>
      <c r="F697" s="4">
        <f t="shared" si="74"/>
        <v>0</v>
      </c>
      <c r="G697" s="19">
        <f>IF(AND(C697&lt;&gt;"",SUM(G$30:G696)&lt;D$21),$D$21/$D$26,0)</f>
        <v>0</v>
      </c>
      <c r="H697" s="4">
        <f t="shared" si="75"/>
        <v>0</v>
      </c>
      <c r="I697" s="4">
        <f t="shared" si="76"/>
        <v>0</v>
      </c>
      <c r="J697" s="58" t="str">
        <f t="shared" si="77"/>
        <v>2076–2077</v>
      </c>
    </row>
    <row r="698" spans="1:10" ht="19.899999999999999" customHeight="1" x14ac:dyDescent="0.2">
      <c r="A698" s="126">
        <v>64710</v>
      </c>
      <c r="B698" s="9">
        <f t="shared" si="71"/>
        <v>0</v>
      </c>
      <c r="C698" s="127"/>
      <c r="D698" s="4">
        <f t="shared" si="72"/>
        <v>0</v>
      </c>
      <c r="E698" s="128">
        <f t="shared" si="73"/>
        <v>0</v>
      </c>
      <c r="F698" s="4">
        <f t="shared" si="74"/>
        <v>0</v>
      </c>
      <c r="G698" s="19">
        <f>IF(AND(C698&lt;&gt;"",SUM(G$30:G697)&lt;D$21),$D$21/$D$26,0)</f>
        <v>0</v>
      </c>
      <c r="H698" s="4">
        <f t="shared" si="75"/>
        <v>0</v>
      </c>
      <c r="I698" s="4">
        <f t="shared" si="76"/>
        <v>0</v>
      </c>
      <c r="J698" s="58" t="str">
        <f t="shared" si="77"/>
        <v>2076–2077</v>
      </c>
    </row>
    <row r="699" spans="1:10" ht="19.899999999999999" customHeight="1" x14ac:dyDescent="0.2">
      <c r="A699" s="126">
        <v>64741</v>
      </c>
      <c r="B699" s="9">
        <f t="shared" si="71"/>
        <v>0</v>
      </c>
      <c r="C699" s="127"/>
      <c r="D699" s="4">
        <f t="shared" si="72"/>
        <v>0</v>
      </c>
      <c r="E699" s="128">
        <f t="shared" si="73"/>
        <v>0</v>
      </c>
      <c r="F699" s="4">
        <f t="shared" si="74"/>
        <v>0</v>
      </c>
      <c r="G699" s="19">
        <f>IF(AND(C699&lt;&gt;"",SUM(G$30:G698)&lt;D$21),$D$21/$D$26,0)</f>
        <v>0</v>
      </c>
      <c r="H699" s="4">
        <f t="shared" si="75"/>
        <v>0</v>
      </c>
      <c r="I699" s="4">
        <f t="shared" si="76"/>
        <v>0</v>
      </c>
      <c r="J699" s="58" t="str">
        <f t="shared" si="77"/>
        <v>2076–2077</v>
      </c>
    </row>
    <row r="700" spans="1:10" ht="19.899999999999999" customHeight="1" x14ac:dyDescent="0.2">
      <c r="A700" s="126">
        <v>64771</v>
      </c>
      <c r="B700" s="9">
        <f t="shared" si="71"/>
        <v>0</v>
      </c>
      <c r="C700" s="127"/>
      <c r="D700" s="4">
        <f t="shared" si="72"/>
        <v>0</v>
      </c>
      <c r="E700" s="128">
        <f t="shared" si="73"/>
        <v>0</v>
      </c>
      <c r="F700" s="4">
        <f t="shared" si="74"/>
        <v>0</v>
      </c>
      <c r="G700" s="19">
        <f>IF(AND(C700&lt;&gt;"",SUM(G$30:G699)&lt;D$21),$D$21/$D$26,0)</f>
        <v>0</v>
      </c>
      <c r="H700" s="4">
        <f t="shared" si="75"/>
        <v>0</v>
      </c>
      <c r="I700" s="4">
        <f t="shared" si="76"/>
        <v>0</v>
      </c>
      <c r="J700" s="58" t="str">
        <f t="shared" si="77"/>
        <v>2076–2077</v>
      </c>
    </row>
    <row r="701" spans="1:10" ht="19.899999999999999" customHeight="1" x14ac:dyDescent="0.2">
      <c r="A701" s="126">
        <v>64802</v>
      </c>
      <c r="B701" s="9">
        <f t="shared" si="71"/>
        <v>0</v>
      </c>
      <c r="C701" s="127"/>
      <c r="D701" s="4">
        <f t="shared" si="72"/>
        <v>0</v>
      </c>
      <c r="E701" s="128">
        <f t="shared" si="73"/>
        <v>0</v>
      </c>
      <c r="F701" s="4">
        <f t="shared" si="74"/>
        <v>0</v>
      </c>
      <c r="G701" s="19">
        <f>IF(AND(C701&lt;&gt;"",SUM(G$30:G700)&lt;D$21),$D$21/$D$26,0)</f>
        <v>0</v>
      </c>
      <c r="H701" s="4">
        <f t="shared" si="75"/>
        <v>0</v>
      </c>
      <c r="I701" s="4">
        <f t="shared" si="76"/>
        <v>0</v>
      </c>
      <c r="J701" s="58" t="str">
        <f t="shared" si="77"/>
        <v>2076–2077</v>
      </c>
    </row>
    <row r="702" spans="1:10" ht="19.899999999999999" customHeight="1" x14ac:dyDescent="0.2">
      <c r="A702" s="126">
        <v>64832</v>
      </c>
      <c r="B702" s="9">
        <f t="shared" si="71"/>
        <v>0</v>
      </c>
      <c r="C702" s="127"/>
      <c r="D702" s="4">
        <f t="shared" si="72"/>
        <v>0</v>
      </c>
      <c r="E702" s="128">
        <f t="shared" si="73"/>
        <v>0</v>
      </c>
      <c r="F702" s="4">
        <f t="shared" si="74"/>
        <v>0</v>
      </c>
      <c r="G702" s="19">
        <f>IF(AND(C702&lt;&gt;"",SUM(G$30:G701)&lt;D$21),$D$21/$D$26,0)</f>
        <v>0</v>
      </c>
      <c r="H702" s="4">
        <f t="shared" si="75"/>
        <v>0</v>
      </c>
      <c r="I702" s="4">
        <f t="shared" si="76"/>
        <v>0</v>
      </c>
      <c r="J702" s="58" t="str">
        <f t="shared" si="77"/>
        <v>2077–2078</v>
      </c>
    </row>
    <row r="703" spans="1:10" ht="19.899999999999999" customHeight="1" x14ac:dyDescent="0.2">
      <c r="A703" s="126">
        <v>64863</v>
      </c>
      <c r="B703" s="9">
        <f t="shared" si="71"/>
        <v>0</v>
      </c>
      <c r="C703" s="127"/>
      <c r="D703" s="4">
        <f t="shared" si="72"/>
        <v>0</v>
      </c>
      <c r="E703" s="128">
        <f t="shared" si="73"/>
        <v>0</v>
      </c>
      <c r="F703" s="4">
        <f t="shared" si="74"/>
        <v>0</v>
      </c>
      <c r="G703" s="19">
        <f>IF(AND(C703&lt;&gt;"",SUM(G$30:G702)&lt;D$21),$D$21/$D$26,0)</f>
        <v>0</v>
      </c>
      <c r="H703" s="4">
        <f t="shared" si="75"/>
        <v>0</v>
      </c>
      <c r="I703" s="4">
        <f t="shared" si="76"/>
        <v>0</v>
      </c>
      <c r="J703" s="58" t="str">
        <f t="shared" si="77"/>
        <v>2077–2078</v>
      </c>
    </row>
    <row r="704" spans="1:10" ht="19.899999999999999" customHeight="1" x14ac:dyDescent="0.2">
      <c r="A704" s="126">
        <v>64894</v>
      </c>
      <c r="B704" s="9">
        <f t="shared" si="71"/>
        <v>0</v>
      </c>
      <c r="C704" s="127"/>
      <c r="D704" s="4">
        <f t="shared" si="72"/>
        <v>0</v>
      </c>
      <c r="E704" s="128">
        <f t="shared" si="73"/>
        <v>0</v>
      </c>
      <c r="F704" s="4">
        <f t="shared" si="74"/>
        <v>0</v>
      </c>
      <c r="G704" s="19">
        <f>IF(AND(C704&lt;&gt;"",SUM(G$30:G703)&lt;D$21),$D$21/$D$26,0)</f>
        <v>0</v>
      </c>
      <c r="H704" s="4">
        <f t="shared" si="75"/>
        <v>0</v>
      </c>
      <c r="I704" s="4">
        <f t="shared" si="76"/>
        <v>0</v>
      </c>
      <c r="J704" s="58" t="str">
        <f t="shared" si="77"/>
        <v>2077–2078</v>
      </c>
    </row>
    <row r="705" spans="1:10" ht="19.899999999999999" customHeight="1" x14ac:dyDescent="0.2">
      <c r="A705" s="126">
        <v>64924</v>
      </c>
      <c r="B705" s="9">
        <f t="shared" si="71"/>
        <v>0</v>
      </c>
      <c r="C705" s="127"/>
      <c r="D705" s="4">
        <f t="shared" si="72"/>
        <v>0</v>
      </c>
      <c r="E705" s="128">
        <f t="shared" si="73"/>
        <v>0</v>
      </c>
      <c r="F705" s="4">
        <f t="shared" si="74"/>
        <v>0</v>
      </c>
      <c r="G705" s="19">
        <f>IF(AND(C705&lt;&gt;"",SUM(G$30:G704)&lt;D$21),$D$21/$D$26,0)</f>
        <v>0</v>
      </c>
      <c r="H705" s="4">
        <f t="shared" si="75"/>
        <v>0</v>
      </c>
      <c r="I705" s="4">
        <f t="shared" si="76"/>
        <v>0</v>
      </c>
      <c r="J705" s="58" t="str">
        <f t="shared" si="77"/>
        <v>2077–2078</v>
      </c>
    </row>
    <row r="706" spans="1:10" ht="19.899999999999999" customHeight="1" x14ac:dyDescent="0.2">
      <c r="A706" s="126">
        <v>64955</v>
      </c>
      <c r="B706" s="9">
        <f t="shared" si="71"/>
        <v>0</v>
      </c>
      <c r="C706" s="127"/>
      <c r="D706" s="4">
        <f t="shared" si="72"/>
        <v>0</v>
      </c>
      <c r="E706" s="128">
        <f t="shared" si="73"/>
        <v>0</v>
      </c>
      <c r="F706" s="4">
        <f t="shared" si="74"/>
        <v>0</v>
      </c>
      <c r="G706" s="19">
        <f>IF(AND(C706&lt;&gt;"",SUM(G$30:G705)&lt;D$21),$D$21/$D$26,0)</f>
        <v>0</v>
      </c>
      <c r="H706" s="4">
        <f t="shared" si="75"/>
        <v>0</v>
      </c>
      <c r="I706" s="4">
        <f t="shared" si="76"/>
        <v>0</v>
      </c>
      <c r="J706" s="58" t="str">
        <f t="shared" si="77"/>
        <v>2077–2078</v>
      </c>
    </row>
    <row r="707" spans="1:10" ht="19.899999999999999" customHeight="1" x14ac:dyDescent="0.2">
      <c r="A707" s="126">
        <v>64985</v>
      </c>
      <c r="B707" s="9">
        <f t="shared" si="71"/>
        <v>0</v>
      </c>
      <c r="C707" s="127"/>
      <c r="D707" s="4">
        <f t="shared" si="72"/>
        <v>0</v>
      </c>
      <c r="E707" s="128">
        <f t="shared" si="73"/>
        <v>0</v>
      </c>
      <c r="F707" s="4">
        <f t="shared" si="74"/>
        <v>0</v>
      </c>
      <c r="G707" s="19">
        <f>IF(AND(C707&lt;&gt;"",SUM(G$30:G706)&lt;D$21),$D$21/$D$26,0)</f>
        <v>0</v>
      </c>
      <c r="H707" s="4">
        <f t="shared" si="75"/>
        <v>0</v>
      </c>
      <c r="I707" s="4">
        <f t="shared" si="76"/>
        <v>0</v>
      </c>
      <c r="J707" s="58" t="str">
        <f t="shared" si="77"/>
        <v>2077–2078</v>
      </c>
    </row>
    <row r="708" spans="1:10" ht="19.899999999999999" customHeight="1" x14ac:dyDescent="0.2">
      <c r="A708" s="126">
        <v>65016</v>
      </c>
      <c r="B708" s="9">
        <f t="shared" si="71"/>
        <v>0</v>
      </c>
      <c r="C708" s="127"/>
      <c r="D708" s="4">
        <f t="shared" si="72"/>
        <v>0</v>
      </c>
      <c r="E708" s="128">
        <f t="shared" si="73"/>
        <v>0</v>
      </c>
      <c r="F708" s="4">
        <f t="shared" si="74"/>
        <v>0</v>
      </c>
      <c r="G708" s="19">
        <f>IF(AND(C708&lt;&gt;"",SUM(G$30:G707)&lt;D$21),$D$21/$D$26,0)</f>
        <v>0</v>
      </c>
      <c r="H708" s="4">
        <f t="shared" si="75"/>
        <v>0</v>
      </c>
      <c r="I708" s="4">
        <f t="shared" si="76"/>
        <v>0</v>
      </c>
      <c r="J708" s="58" t="str">
        <f t="shared" si="77"/>
        <v>2077–2078</v>
      </c>
    </row>
    <row r="709" spans="1:10" ht="19.899999999999999" customHeight="1" x14ac:dyDescent="0.2">
      <c r="A709" s="126">
        <v>65047</v>
      </c>
      <c r="B709" s="9">
        <f t="shared" si="71"/>
        <v>0</v>
      </c>
      <c r="C709" s="127"/>
      <c r="D709" s="4">
        <f t="shared" si="72"/>
        <v>0</v>
      </c>
      <c r="E709" s="128">
        <f t="shared" si="73"/>
        <v>0</v>
      </c>
      <c r="F709" s="4">
        <f t="shared" si="74"/>
        <v>0</v>
      </c>
      <c r="G709" s="19">
        <f>IF(AND(C709&lt;&gt;"",SUM(G$30:G708)&lt;D$21),$D$21/$D$26,0)</f>
        <v>0</v>
      </c>
      <c r="H709" s="4">
        <f t="shared" si="75"/>
        <v>0</v>
      </c>
      <c r="I709" s="4">
        <f t="shared" si="76"/>
        <v>0</v>
      </c>
      <c r="J709" s="58" t="str">
        <f t="shared" si="77"/>
        <v>2077–2078</v>
      </c>
    </row>
    <row r="710" spans="1:10" ht="19.899999999999999" customHeight="1" x14ac:dyDescent="0.2">
      <c r="A710" s="126">
        <v>65075</v>
      </c>
      <c r="B710" s="9">
        <f t="shared" si="71"/>
        <v>0</v>
      </c>
      <c r="C710" s="127"/>
      <c r="D710" s="4">
        <f t="shared" si="72"/>
        <v>0</v>
      </c>
      <c r="E710" s="128">
        <f t="shared" si="73"/>
        <v>0</v>
      </c>
      <c r="F710" s="4">
        <f t="shared" si="74"/>
        <v>0</v>
      </c>
      <c r="G710" s="19">
        <f>IF(AND(C710&lt;&gt;"",SUM(G$30:G709)&lt;D$21),$D$21/$D$26,0)</f>
        <v>0</v>
      </c>
      <c r="H710" s="4">
        <f t="shared" si="75"/>
        <v>0</v>
      </c>
      <c r="I710" s="4">
        <f t="shared" si="76"/>
        <v>0</v>
      </c>
      <c r="J710" s="58" t="str">
        <f t="shared" si="77"/>
        <v>2077–2078</v>
      </c>
    </row>
    <row r="711" spans="1:10" ht="19.899999999999999" customHeight="1" x14ac:dyDescent="0.2">
      <c r="A711" s="126">
        <v>65106</v>
      </c>
      <c r="B711" s="9">
        <f t="shared" si="71"/>
        <v>0</v>
      </c>
      <c r="C711" s="127"/>
      <c r="D711" s="4">
        <f t="shared" si="72"/>
        <v>0</v>
      </c>
      <c r="E711" s="128">
        <f t="shared" si="73"/>
        <v>0</v>
      </c>
      <c r="F711" s="4">
        <f t="shared" si="74"/>
        <v>0</v>
      </c>
      <c r="G711" s="19">
        <f>IF(AND(C711&lt;&gt;"",SUM(G$30:G710)&lt;D$21),$D$21/$D$26,0)</f>
        <v>0</v>
      </c>
      <c r="H711" s="4">
        <f t="shared" si="75"/>
        <v>0</v>
      </c>
      <c r="I711" s="4">
        <f t="shared" si="76"/>
        <v>0</v>
      </c>
      <c r="J711" s="58" t="str">
        <f t="shared" si="77"/>
        <v>2077–2078</v>
      </c>
    </row>
    <row r="712" spans="1:10" ht="19.899999999999999" customHeight="1" x14ac:dyDescent="0.2">
      <c r="A712" s="126">
        <v>65136</v>
      </c>
      <c r="B712" s="9">
        <f t="shared" si="71"/>
        <v>0</v>
      </c>
      <c r="C712" s="127"/>
      <c r="D712" s="4">
        <f t="shared" si="72"/>
        <v>0</v>
      </c>
      <c r="E712" s="128">
        <f t="shared" si="73"/>
        <v>0</v>
      </c>
      <c r="F712" s="4">
        <f t="shared" si="74"/>
        <v>0</v>
      </c>
      <c r="G712" s="19">
        <f>IF(AND(C712&lt;&gt;"",SUM(G$30:G711)&lt;D$21),$D$21/$D$26,0)</f>
        <v>0</v>
      </c>
      <c r="H712" s="4">
        <f t="shared" si="75"/>
        <v>0</v>
      </c>
      <c r="I712" s="4">
        <f t="shared" si="76"/>
        <v>0</v>
      </c>
      <c r="J712" s="58" t="str">
        <f t="shared" si="77"/>
        <v>2077–2078</v>
      </c>
    </row>
    <row r="713" spans="1:10" ht="19.899999999999999" customHeight="1" x14ac:dyDescent="0.2">
      <c r="A713" s="126">
        <v>65167</v>
      </c>
      <c r="B713" s="9">
        <f t="shared" si="71"/>
        <v>0</v>
      </c>
      <c r="C713" s="127"/>
      <c r="D713" s="4">
        <f t="shared" si="72"/>
        <v>0</v>
      </c>
      <c r="E713" s="128">
        <f t="shared" si="73"/>
        <v>0</v>
      </c>
      <c r="F713" s="4">
        <f t="shared" si="74"/>
        <v>0</v>
      </c>
      <c r="G713" s="19">
        <f>IF(AND(C713&lt;&gt;"",SUM(G$30:G712)&lt;D$21),$D$21/$D$26,0)</f>
        <v>0</v>
      </c>
      <c r="H713" s="4">
        <f t="shared" si="75"/>
        <v>0</v>
      </c>
      <c r="I713" s="4">
        <f t="shared" si="76"/>
        <v>0</v>
      </c>
      <c r="J713" s="58" t="str">
        <f t="shared" si="77"/>
        <v>2077–2078</v>
      </c>
    </row>
    <row r="714" spans="1:10" ht="19.899999999999999" customHeight="1" x14ac:dyDescent="0.2">
      <c r="A714" s="126">
        <v>65197</v>
      </c>
      <c r="B714" s="9">
        <f t="shared" si="71"/>
        <v>0</v>
      </c>
      <c r="C714" s="127"/>
      <c r="D714" s="4">
        <f t="shared" si="72"/>
        <v>0</v>
      </c>
      <c r="E714" s="128">
        <f t="shared" si="73"/>
        <v>0</v>
      </c>
      <c r="F714" s="4">
        <f t="shared" si="74"/>
        <v>0</v>
      </c>
      <c r="G714" s="19">
        <f>IF(AND(C714&lt;&gt;"",SUM(G$30:G713)&lt;D$21),$D$21/$D$26,0)</f>
        <v>0</v>
      </c>
      <c r="H714" s="4">
        <f t="shared" si="75"/>
        <v>0</v>
      </c>
      <c r="I714" s="4">
        <f t="shared" si="76"/>
        <v>0</v>
      </c>
      <c r="J714" s="58" t="str">
        <f t="shared" si="77"/>
        <v>2078–2079</v>
      </c>
    </row>
    <row r="715" spans="1:10" ht="19.899999999999999" customHeight="1" x14ac:dyDescent="0.2">
      <c r="A715" s="126">
        <v>65228</v>
      </c>
      <c r="B715" s="9">
        <f t="shared" si="71"/>
        <v>0</v>
      </c>
      <c r="C715" s="127"/>
      <c r="D715" s="4">
        <f t="shared" si="72"/>
        <v>0</v>
      </c>
      <c r="E715" s="128">
        <f t="shared" si="73"/>
        <v>0</v>
      </c>
      <c r="F715" s="4">
        <f t="shared" si="74"/>
        <v>0</v>
      </c>
      <c r="G715" s="19">
        <f>IF(AND(C715&lt;&gt;"",SUM(G$30:G714)&lt;D$21),$D$21/$D$26,0)</f>
        <v>0</v>
      </c>
      <c r="H715" s="4">
        <f t="shared" si="75"/>
        <v>0</v>
      </c>
      <c r="I715" s="4">
        <f t="shared" si="76"/>
        <v>0</v>
      </c>
      <c r="J715" s="58" t="str">
        <f t="shared" si="77"/>
        <v>2078–2079</v>
      </c>
    </row>
    <row r="716" spans="1:10" ht="19.899999999999999" customHeight="1" x14ac:dyDescent="0.2">
      <c r="A716" s="126">
        <v>65259</v>
      </c>
      <c r="B716" s="9">
        <f t="shared" si="71"/>
        <v>0</v>
      </c>
      <c r="C716" s="127"/>
      <c r="D716" s="4">
        <f t="shared" si="72"/>
        <v>0</v>
      </c>
      <c r="E716" s="128">
        <f t="shared" si="73"/>
        <v>0</v>
      </c>
      <c r="F716" s="4">
        <f t="shared" si="74"/>
        <v>0</v>
      </c>
      <c r="G716" s="19">
        <f>IF(AND(C716&lt;&gt;"",SUM(G$30:G715)&lt;D$21),$D$21/$D$26,0)</f>
        <v>0</v>
      </c>
      <c r="H716" s="4">
        <f t="shared" si="75"/>
        <v>0</v>
      </c>
      <c r="I716" s="4">
        <f t="shared" si="76"/>
        <v>0</v>
      </c>
      <c r="J716" s="58" t="str">
        <f t="shared" si="77"/>
        <v>2078–2079</v>
      </c>
    </row>
    <row r="717" spans="1:10" ht="19.899999999999999" customHeight="1" x14ac:dyDescent="0.2">
      <c r="A717" s="126">
        <v>65289</v>
      </c>
      <c r="B717" s="9">
        <f t="shared" si="71"/>
        <v>0</v>
      </c>
      <c r="C717" s="127"/>
      <c r="D717" s="4">
        <f t="shared" si="72"/>
        <v>0</v>
      </c>
      <c r="E717" s="128">
        <f t="shared" si="73"/>
        <v>0</v>
      </c>
      <c r="F717" s="4">
        <f t="shared" si="74"/>
        <v>0</v>
      </c>
      <c r="G717" s="19">
        <f>IF(AND(C717&lt;&gt;"",SUM(G$30:G716)&lt;D$21),$D$21/$D$26,0)</f>
        <v>0</v>
      </c>
      <c r="H717" s="4">
        <f t="shared" si="75"/>
        <v>0</v>
      </c>
      <c r="I717" s="4">
        <f t="shared" si="76"/>
        <v>0</v>
      </c>
      <c r="J717" s="58" t="str">
        <f t="shared" si="77"/>
        <v>2078–2079</v>
      </c>
    </row>
    <row r="718" spans="1:10" ht="19.899999999999999" customHeight="1" x14ac:dyDescent="0.2">
      <c r="A718" s="126">
        <v>65320</v>
      </c>
      <c r="B718" s="9">
        <f t="shared" si="71"/>
        <v>0</v>
      </c>
      <c r="C718" s="127"/>
      <c r="D718" s="4">
        <f t="shared" si="72"/>
        <v>0</v>
      </c>
      <c r="E718" s="128">
        <f t="shared" si="73"/>
        <v>0</v>
      </c>
      <c r="F718" s="4">
        <f t="shared" si="74"/>
        <v>0</v>
      </c>
      <c r="G718" s="19">
        <f>IF(AND(C718&lt;&gt;"",SUM(G$30:G717)&lt;D$21),$D$21/$D$26,0)</f>
        <v>0</v>
      </c>
      <c r="H718" s="4">
        <f t="shared" si="75"/>
        <v>0</v>
      </c>
      <c r="I718" s="4">
        <f t="shared" si="76"/>
        <v>0</v>
      </c>
      <c r="J718" s="58" t="str">
        <f t="shared" si="77"/>
        <v>2078–2079</v>
      </c>
    </row>
    <row r="719" spans="1:10" ht="19.899999999999999" customHeight="1" x14ac:dyDescent="0.2">
      <c r="A719" s="126">
        <v>65350</v>
      </c>
      <c r="B719" s="9">
        <f t="shared" si="71"/>
        <v>0</v>
      </c>
      <c r="C719" s="127"/>
      <c r="D719" s="4">
        <f t="shared" si="72"/>
        <v>0</v>
      </c>
      <c r="E719" s="128">
        <f t="shared" si="73"/>
        <v>0</v>
      </c>
      <c r="F719" s="4">
        <f t="shared" si="74"/>
        <v>0</v>
      </c>
      <c r="G719" s="19">
        <f>IF(AND(C719&lt;&gt;"",SUM(G$30:G718)&lt;D$21),$D$21/$D$26,0)</f>
        <v>0</v>
      </c>
      <c r="H719" s="4">
        <f t="shared" si="75"/>
        <v>0</v>
      </c>
      <c r="I719" s="4">
        <f t="shared" si="76"/>
        <v>0</v>
      </c>
      <c r="J719" s="58" t="str">
        <f t="shared" si="77"/>
        <v>2078–2079</v>
      </c>
    </row>
    <row r="720" spans="1:10" ht="19.899999999999999" customHeight="1" x14ac:dyDescent="0.2">
      <c r="A720" s="126">
        <v>65381</v>
      </c>
      <c r="B720" s="9">
        <f t="shared" si="71"/>
        <v>0</v>
      </c>
      <c r="C720" s="127"/>
      <c r="D720" s="4">
        <f t="shared" si="72"/>
        <v>0</v>
      </c>
      <c r="E720" s="128">
        <f t="shared" si="73"/>
        <v>0</v>
      </c>
      <c r="F720" s="4">
        <f t="shared" si="74"/>
        <v>0</v>
      </c>
      <c r="G720" s="19">
        <f>IF(AND(C720&lt;&gt;"",SUM(G$30:G719)&lt;D$21),$D$21/$D$26,0)</f>
        <v>0</v>
      </c>
      <c r="H720" s="4">
        <f t="shared" si="75"/>
        <v>0</v>
      </c>
      <c r="I720" s="4">
        <f t="shared" si="76"/>
        <v>0</v>
      </c>
      <c r="J720" s="58" t="str">
        <f t="shared" si="77"/>
        <v>2078–2079</v>
      </c>
    </row>
    <row r="721" spans="1:10" ht="19.899999999999999" customHeight="1" x14ac:dyDescent="0.2">
      <c r="A721" s="126">
        <v>65412</v>
      </c>
      <c r="B721" s="9">
        <f t="shared" si="71"/>
        <v>0</v>
      </c>
      <c r="C721" s="127"/>
      <c r="D721" s="4">
        <f t="shared" si="72"/>
        <v>0</v>
      </c>
      <c r="E721" s="128">
        <f t="shared" si="73"/>
        <v>0</v>
      </c>
      <c r="F721" s="4">
        <f t="shared" si="74"/>
        <v>0</v>
      </c>
      <c r="G721" s="19">
        <f>IF(AND(C721&lt;&gt;"",SUM(G$30:G720)&lt;D$21),$D$21/$D$26,0)</f>
        <v>0</v>
      </c>
      <c r="H721" s="4">
        <f t="shared" si="75"/>
        <v>0</v>
      </c>
      <c r="I721" s="4">
        <f t="shared" si="76"/>
        <v>0</v>
      </c>
      <c r="J721" s="58" t="str">
        <f t="shared" si="77"/>
        <v>2078–2079</v>
      </c>
    </row>
    <row r="722" spans="1:10" ht="19.899999999999999" customHeight="1" x14ac:dyDescent="0.2">
      <c r="A722" s="126">
        <v>65440</v>
      </c>
      <c r="B722" s="9">
        <f t="shared" si="71"/>
        <v>0</v>
      </c>
      <c r="C722" s="127"/>
      <c r="D722" s="4">
        <f t="shared" si="72"/>
        <v>0</v>
      </c>
      <c r="E722" s="128">
        <f t="shared" si="73"/>
        <v>0</v>
      </c>
      <c r="F722" s="4">
        <f t="shared" si="74"/>
        <v>0</v>
      </c>
      <c r="G722" s="19">
        <f>IF(AND(C722&lt;&gt;"",SUM(G$30:G721)&lt;D$21),$D$21/$D$26,0)</f>
        <v>0</v>
      </c>
      <c r="H722" s="4">
        <f t="shared" si="75"/>
        <v>0</v>
      </c>
      <c r="I722" s="4">
        <f t="shared" si="76"/>
        <v>0</v>
      </c>
      <c r="J722" s="58" t="str">
        <f t="shared" si="77"/>
        <v>2078–2079</v>
      </c>
    </row>
    <row r="723" spans="1:10" ht="19.899999999999999" customHeight="1" x14ac:dyDescent="0.2">
      <c r="A723" s="126">
        <v>65471</v>
      </c>
      <c r="B723" s="9">
        <f t="shared" si="71"/>
        <v>0</v>
      </c>
      <c r="C723" s="127"/>
      <c r="D723" s="4">
        <f t="shared" si="72"/>
        <v>0</v>
      </c>
      <c r="E723" s="128">
        <f t="shared" si="73"/>
        <v>0</v>
      </c>
      <c r="F723" s="4">
        <f t="shared" si="74"/>
        <v>0</v>
      </c>
      <c r="G723" s="19">
        <f>IF(AND(C723&lt;&gt;"",SUM(G$30:G722)&lt;D$21),$D$21/$D$26,0)</f>
        <v>0</v>
      </c>
      <c r="H723" s="4">
        <f t="shared" si="75"/>
        <v>0</v>
      </c>
      <c r="I723" s="4">
        <f t="shared" si="76"/>
        <v>0</v>
      </c>
      <c r="J723" s="58" t="str">
        <f t="shared" si="77"/>
        <v>2078–2079</v>
      </c>
    </row>
    <row r="724" spans="1:10" ht="19.899999999999999" customHeight="1" x14ac:dyDescent="0.2">
      <c r="A724" s="126">
        <v>65501</v>
      </c>
      <c r="B724" s="9">
        <f t="shared" si="71"/>
        <v>0</v>
      </c>
      <c r="C724" s="127"/>
      <c r="D724" s="4">
        <f t="shared" si="72"/>
        <v>0</v>
      </c>
      <c r="E724" s="128">
        <f t="shared" si="73"/>
        <v>0</v>
      </c>
      <c r="F724" s="4">
        <f t="shared" si="74"/>
        <v>0</v>
      </c>
      <c r="G724" s="19">
        <f>IF(AND(C724&lt;&gt;"",SUM(G$30:G723)&lt;D$21),$D$21/$D$26,0)</f>
        <v>0</v>
      </c>
      <c r="H724" s="4">
        <f t="shared" si="75"/>
        <v>0</v>
      </c>
      <c r="I724" s="4">
        <f t="shared" si="76"/>
        <v>0</v>
      </c>
      <c r="J724" s="58" t="str">
        <f t="shared" si="77"/>
        <v>2078–2079</v>
      </c>
    </row>
    <row r="725" spans="1:10" ht="19.899999999999999" customHeight="1" x14ac:dyDescent="0.2">
      <c r="A725" s="126">
        <v>65532</v>
      </c>
      <c r="B725" s="9">
        <f t="shared" si="71"/>
        <v>0</v>
      </c>
      <c r="C725" s="127"/>
      <c r="D725" s="4">
        <f t="shared" si="72"/>
        <v>0</v>
      </c>
      <c r="E725" s="128">
        <f t="shared" si="73"/>
        <v>0</v>
      </c>
      <c r="F725" s="4">
        <f t="shared" si="74"/>
        <v>0</v>
      </c>
      <c r="G725" s="19">
        <f>IF(AND(C725&lt;&gt;"",SUM(G$30:G724)&lt;D$21),$D$21/$D$26,0)</f>
        <v>0</v>
      </c>
      <c r="H725" s="4">
        <f t="shared" si="75"/>
        <v>0</v>
      </c>
      <c r="I725" s="4">
        <f t="shared" si="76"/>
        <v>0</v>
      </c>
      <c r="J725" s="58" t="str">
        <f t="shared" si="77"/>
        <v>2078–2079</v>
      </c>
    </row>
    <row r="726" spans="1:10" ht="19.899999999999999" customHeight="1" x14ac:dyDescent="0.2">
      <c r="A726" s="126">
        <v>65562</v>
      </c>
      <c r="B726" s="9">
        <f t="shared" si="71"/>
        <v>0</v>
      </c>
      <c r="C726" s="127"/>
      <c r="D726" s="4">
        <f t="shared" si="72"/>
        <v>0</v>
      </c>
      <c r="E726" s="128">
        <f t="shared" si="73"/>
        <v>0</v>
      </c>
      <c r="F726" s="4">
        <f t="shared" si="74"/>
        <v>0</v>
      </c>
      <c r="G726" s="19">
        <f>IF(AND(C726&lt;&gt;"",SUM(G$30:G725)&lt;D$21),$D$21/$D$26,0)</f>
        <v>0</v>
      </c>
      <c r="H726" s="4">
        <f t="shared" si="75"/>
        <v>0</v>
      </c>
      <c r="I726" s="4">
        <f t="shared" si="76"/>
        <v>0</v>
      </c>
      <c r="J726" s="58" t="str">
        <f t="shared" si="77"/>
        <v>2079–2080</v>
      </c>
    </row>
    <row r="727" spans="1:10" ht="19.899999999999999" customHeight="1" x14ac:dyDescent="0.2">
      <c r="A727" s="126">
        <v>65593</v>
      </c>
      <c r="B727" s="9">
        <f t="shared" si="71"/>
        <v>0</v>
      </c>
      <c r="C727" s="127"/>
      <c r="D727" s="4">
        <f t="shared" si="72"/>
        <v>0</v>
      </c>
      <c r="E727" s="128">
        <f t="shared" si="73"/>
        <v>0</v>
      </c>
      <c r="F727" s="4">
        <f t="shared" si="74"/>
        <v>0</v>
      </c>
      <c r="G727" s="19">
        <f>IF(AND(C727&lt;&gt;"",SUM(G$30:G726)&lt;D$21),$D$21/$D$26,0)</f>
        <v>0</v>
      </c>
      <c r="H727" s="4">
        <f t="shared" si="75"/>
        <v>0</v>
      </c>
      <c r="I727" s="4">
        <f t="shared" si="76"/>
        <v>0</v>
      </c>
      <c r="J727" s="58" t="str">
        <f t="shared" si="77"/>
        <v>2079–2080</v>
      </c>
    </row>
    <row r="728" spans="1:10" ht="19.899999999999999" customHeight="1" x14ac:dyDescent="0.2">
      <c r="A728" s="126">
        <v>65624</v>
      </c>
      <c r="B728" s="9">
        <f t="shared" si="71"/>
        <v>0</v>
      </c>
      <c r="C728" s="127"/>
      <c r="D728" s="4">
        <f t="shared" si="72"/>
        <v>0</v>
      </c>
      <c r="E728" s="128">
        <f t="shared" si="73"/>
        <v>0</v>
      </c>
      <c r="F728" s="4">
        <f t="shared" si="74"/>
        <v>0</v>
      </c>
      <c r="G728" s="19">
        <f>IF(AND(C728&lt;&gt;"",SUM(G$30:G727)&lt;D$21),$D$21/$D$26,0)</f>
        <v>0</v>
      </c>
      <c r="H728" s="4">
        <f t="shared" si="75"/>
        <v>0</v>
      </c>
      <c r="I728" s="4">
        <f t="shared" si="76"/>
        <v>0</v>
      </c>
      <c r="J728" s="58" t="str">
        <f t="shared" si="77"/>
        <v>2079–2080</v>
      </c>
    </row>
    <row r="729" spans="1:10" ht="19.899999999999999" customHeight="1" x14ac:dyDescent="0.2">
      <c r="A729" s="126">
        <v>65654</v>
      </c>
      <c r="B729" s="9">
        <f t="shared" si="71"/>
        <v>0</v>
      </c>
      <c r="C729" s="127"/>
      <c r="D729" s="4">
        <f t="shared" si="72"/>
        <v>0</v>
      </c>
      <c r="E729" s="128">
        <f t="shared" si="73"/>
        <v>0</v>
      </c>
      <c r="F729" s="4">
        <f t="shared" si="74"/>
        <v>0</v>
      </c>
      <c r="G729" s="19">
        <f>IF(AND(C729&lt;&gt;"",SUM(G$30:G728)&lt;D$21),$D$21/$D$26,0)</f>
        <v>0</v>
      </c>
      <c r="H729" s="4">
        <f t="shared" si="75"/>
        <v>0</v>
      </c>
      <c r="I729" s="4">
        <f t="shared" si="76"/>
        <v>0</v>
      </c>
      <c r="J729" s="58" t="str">
        <f t="shared" si="77"/>
        <v>2079–2080</v>
      </c>
    </row>
    <row r="730" spans="1:10" ht="19.899999999999999" customHeight="1" x14ac:dyDescent="0.2">
      <c r="A730" s="126">
        <v>65685</v>
      </c>
      <c r="B730" s="9">
        <f t="shared" si="71"/>
        <v>0</v>
      </c>
      <c r="C730" s="127"/>
      <c r="D730" s="4">
        <f t="shared" si="72"/>
        <v>0</v>
      </c>
      <c r="E730" s="128">
        <f t="shared" si="73"/>
        <v>0</v>
      </c>
      <c r="F730" s="4">
        <f t="shared" si="74"/>
        <v>0</v>
      </c>
      <c r="G730" s="19">
        <f>IF(AND(C730&lt;&gt;"",SUM(G$30:G729)&lt;D$21),$D$21/$D$26,0)</f>
        <v>0</v>
      </c>
      <c r="H730" s="4">
        <f t="shared" si="75"/>
        <v>0</v>
      </c>
      <c r="I730" s="4">
        <f t="shared" si="76"/>
        <v>0</v>
      </c>
      <c r="J730" s="58" t="str">
        <f t="shared" si="77"/>
        <v>2079–2080</v>
      </c>
    </row>
    <row r="731" spans="1:10" ht="19.899999999999999" customHeight="1" x14ac:dyDescent="0.2">
      <c r="A731" s="126">
        <v>65715</v>
      </c>
      <c r="B731" s="9">
        <f t="shared" si="71"/>
        <v>0</v>
      </c>
      <c r="C731" s="127"/>
      <c r="D731" s="4">
        <f t="shared" si="72"/>
        <v>0</v>
      </c>
      <c r="E731" s="128">
        <f t="shared" si="73"/>
        <v>0</v>
      </c>
      <c r="F731" s="4">
        <f t="shared" si="74"/>
        <v>0</v>
      </c>
      <c r="G731" s="19">
        <f>IF(AND(C731&lt;&gt;"",SUM(G$30:G730)&lt;D$21),$D$21/$D$26,0)</f>
        <v>0</v>
      </c>
      <c r="H731" s="4">
        <f t="shared" si="75"/>
        <v>0</v>
      </c>
      <c r="I731" s="4">
        <f t="shared" si="76"/>
        <v>0</v>
      </c>
      <c r="J731" s="58" t="str">
        <f t="shared" si="77"/>
        <v>2079–2080</v>
      </c>
    </row>
    <row r="732" spans="1:10" ht="19.899999999999999" customHeight="1" x14ac:dyDescent="0.2">
      <c r="A732" s="126">
        <v>65746</v>
      </c>
      <c r="B732" s="9">
        <f t="shared" si="71"/>
        <v>0</v>
      </c>
      <c r="C732" s="127"/>
      <c r="D732" s="4">
        <f t="shared" si="72"/>
        <v>0</v>
      </c>
      <c r="E732" s="128">
        <f t="shared" si="73"/>
        <v>0</v>
      </c>
      <c r="F732" s="4">
        <f t="shared" si="74"/>
        <v>0</v>
      </c>
      <c r="G732" s="19">
        <f>IF(AND(C732&lt;&gt;"",SUM(G$30:G731)&lt;D$21),$D$21/$D$26,0)</f>
        <v>0</v>
      </c>
      <c r="H732" s="4">
        <f t="shared" si="75"/>
        <v>0</v>
      </c>
      <c r="I732" s="4">
        <f t="shared" si="76"/>
        <v>0</v>
      </c>
      <c r="J732" s="58" t="str">
        <f t="shared" si="77"/>
        <v>2079–2080</v>
      </c>
    </row>
    <row r="733" spans="1:10" ht="19.899999999999999" customHeight="1" x14ac:dyDescent="0.2">
      <c r="A733" s="126">
        <v>65777</v>
      </c>
      <c r="B733" s="9">
        <f t="shared" si="71"/>
        <v>0</v>
      </c>
      <c r="C733" s="127"/>
      <c r="D733" s="4">
        <f t="shared" si="72"/>
        <v>0</v>
      </c>
      <c r="E733" s="128">
        <f t="shared" si="73"/>
        <v>0</v>
      </c>
      <c r="F733" s="4">
        <f t="shared" si="74"/>
        <v>0</v>
      </c>
      <c r="G733" s="19">
        <f>IF(AND(C733&lt;&gt;"",SUM(G$30:G732)&lt;D$21),$D$21/$D$26,0)</f>
        <v>0</v>
      </c>
      <c r="H733" s="4">
        <f t="shared" si="75"/>
        <v>0</v>
      </c>
      <c r="I733" s="4">
        <f t="shared" si="76"/>
        <v>0</v>
      </c>
      <c r="J733" s="58" t="str">
        <f t="shared" si="77"/>
        <v>2079–2080</v>
      </c>
    </row>
    <row r="734" spans="1:10" ht="19.899999999999999" customHeight="1" x14ac:dyDescent="0.2">
      <c r="A734" s="126">
        <v>65806</v>
      </c>
      <c r="B734" s="9">
        <f t="shared" si="71"/>
        <v>0</v>
      </c>
      <c r="C734" s="127"/>
      <c r="D734" s="4">
        <f t="shared" si="72"/>
        <v>0</v>
      </c>
      <c r="E734" s="128">
        <f t="shared" si="73"/>
        <v>0</v>
      </c>
      <c r="F734" s="4">
        <f t="shared" si="74"/>
        <v>0</v>
      </c>
      <c r="G734" s="19">
        <f>IF(AND(C734&lt;&gt;"",SUM(G$30:G733)&lt;D$21),$D$21/$D$26,0)</f>
        <v>0</v>
      </c>
      <c r="H734" s="4">
        <f t="shared" si="75"/>
        <v>0</v>
      </c>
      <c r="I734" s="4">
        <f t="shared" si="76"/>
        <v>0</v>
      </c>
      <c r="J734" s="58" t="str">
        <f t="shared" si="77"/>
        <v>2079–2080</v>
      </c>
    </row>
    <row r="735" spans="1:10" ht="19.899999999999999" customHeight="1" x14ac:dyDescent="0.2">
      <c r="A735" s="126">
        <v>65837</v>
      </c>
      <c r="B735" s="9">
        <f t="shared" ref="B735:B798" si="78">IF(C735&gt;0,C735*-1,C735)</f>
        <v>0</v>
      </c>
      <c r="C735" s="127"/>
      <c r="D735" s="4">
        <f t="shared" ref="D735:D798" si="79">IF(C735="",0,IF($D$14="Beginning",IF(C734&lt;&gt;"",$F734*$D$7/12,0),IF(C734&lt;&gt;"",$F734*$D$7/12,$D$19*$D$7/12)))</f>
        <v>0</v>
      </c>
      <c r="E735" s="128">
        <f t="shared" si="73"/>
        <v>0</v>
      </c>
      <c r="F735" s="4">
        <f t="shared" si="74"/>
        <v>0</v>
      </c>
      <c r="G735" s="19">
        <f>IF(AND(C735&lt;&gt;"",SUM(G$30:G734)&lt;D$21),$D$21/$D$26,0)</f>
        <v>0</v>
      </c>
      <c r="H735" s="4">
        <f t="shared" si="75"/>
        <v>0</v>
      </c>
      <c r="I735" s="4">
        <f t="shared" si="76"/>
        <v>0</v>
      </c>
      <c r="J735" s="58" t="str">
        <f t="shared" si="77"/>
        <v>2079–2080</v>
      </c>
    </row>
    <row r="736" spans="1:10" ht="19.899999999999999" customHeight="1" x14ac:dyDescent="0.2">
      <c r="A736" s="126">
        <v>65867</v>
      </c>
      <c r="B736" s="9">
        <f t="shared" si="78"/>
        <v>0</v>
      </c>
      <c r="C736" s="127"/>
      <c r="D736" s="4">
        <f t="shared" si="79"/>
        <v>0</v>
      </c>
      <c r="E736" s="128">
        <f t="shared" ref="E736:E799" si="80">C736-D736</f>
        <v>0</v>
      </c>
      <c r="F736" s="4">
        <f t="shared" ref="F736:F799" si="81">IF(C736="",0,IF(C735="",$D$19-E736,IF(C736&lt;&gt;"",F735-E736)))</f>
        <v>0</v>
      </c>
      <c r="G736" s="19">
        <f>IF(AND(C736&lt;&gt;"",SUM(G$30:G735)&lt;D$21),$D$21/$D$26,0)</f>
        <v>0</v>
      </c>
      <c r="H736" s="4">
        <f t="shared" ref="H736:H799" si="82">IF(C736&lt;&gt;"",G736+H735,0)</f>
        <v>0</v>
      </c>
      <c r="I736" s="4">
        <f t="shared" ref="I736:I799" si="83">IF(C736&lt;&gt;"",$D$21-H736,0)</f>
        <v>0</v>
      </c>
      <c r="J736" s="58" t="str">
        <f t="shared" si="77"/>
        <v>2079–2080</v>
      </c>
    </row>
    <row r="737" spans="1:10" ht="19.899999999999999" customHeight="1" x14ac:dyDescent="0.2">
      <c r="A737" s="126">
        <v>65898</v>
      </c>
      <c r="B737" s="9">
        <f t="shared" si="78"/>
        <v>0</v>
      </c>
      <c r="C737" s="127"/>
      <c r="D737" s="4">
        <f t="shared" si="79"/>
        <v>0</v>
      </c>
      <c r="E737" s="128">
        <f t="shared" si="80"/>
        <v>0</v>
      </c>
      <c r="F737" s="4">
        <f t="shared" si="81"/>
        <v>0</v>
      </c>
      <c r="G737" s="19">
        <f>IF(AND(C737&lt;&gt;"",SUM(G$30:G736)&lt;D$21),$D$21/$D$26,0)</f>
        <v>0</v>
      </c>
      <c r="H737" s="4">
        <f t="shared" si="82"/>
        <v>0</v>
      </c>
      <c r="I737" s="4">
        <f t="shared" si="83"/>
        <v>0</v>
      </c>
      <c r="J737" s="58" t="str">
        <f t="shared" si="77"/>
        <v>2079–2080</v>
      </c>
    </row>
    <row r="738" spans="1:10" ht="19.899999999999999" customHeight="1" x14ac:dyDescent="0.2">
      <c r="A738" s="126">
        <v>65928</v>
      </c>
      <c r="B738" s="9">
        <f t="shared" si="78"/>
        <v>0</v>
      </c>
      <c r="C738" s="127"/>
      <c r="D738" s="4">
        <f t="shared" si="79"/>
        <v>0</v>
      </c>
      <c r="E738" s="128">
        <f t="shared" si="80"/>
        <v>0</v>
      </c>
      <c r="F738" s="4">
        <f t="shared" si="81"/>
        <v>0</v>
      </c>
      <c r="G738" s="19">
        <f>IF(AND(C738&lt;&gt;"",SUM(G$30:G737)&lt;D$21),$D$21/$D$26,0)</f>
        <v>0</v>
      </c>
      <c r="H738" s="4">
        <f t="shared" si="82"/>
        <v>0</v>
      </c>
      <c r="I738" s="4">
        <f t="shared" si="83"/>
        <v>0</v>
      </c>
      <c r="J738" s="58" t="str">
        <f t="shared" si="77"/>
        <v>2080–2081</v>
      </c>
    </row>
    <row r="739" spans="1:10" ht="19.899999999999999" customHeight="1" x14ac:dyDescent="0.2">
      <c r="A739" s="126">
        <v>65959</v>
      </c>
      <c r="B739" s="9">
        <f t="shared" si="78"/>
        <v>0</v>
      </c>
      <c r="C739" s="127"/>
      <c r="D739" s="4">
        <f t="shared" si="79"/>
        <v>0</v>
      </c>
      <c r="E739" s="128">
        <f t="shared" si="80"/>
        <v>0</v>
      </c>
      <c r="F739" s="4">
        <f t="shared" si="81"/>
        <v>0</v>
      </c>
      <c r="G739" s="19">
        <f>IF(AND(C739&lt;&gt;"",SUM(G$30:G738)&lt;D$21),$D$21/$D$26,0)</f>
        <v>0</v>
      </c>
      <c r="H739" s="4">
        <f t="shared" si="82"/>
        <v>0</v>
      </c>
      <c r="I739" s="4">
        <f t="shared" si="83"/>
        <v>0</v>
      </c>
      <c r="J739" s="58" t="str">
        <f t="shared" si="77"/>
        <v>2080–2081</v>
      </c>
    </row>
    <row r="740" spans="1:10" ht="19.899999999999999" customHeight="1" x14ac:dyDescent="0.2">
      <c r="A740" s="126">
        <v>65990</v>
      </c>
      <c r="B740" s="9">
        <f t="shared" si="78"/>
        <v>0</v>
      </c>
      <c r="C740" s="127"/>
      <c r="D740" s="4">
        <f t="shared" si="79"/>
        <v>0</v>
      </c>
      <c r="E740" s="128">
        <f t="shared" si="80"/>
        <v>0</v>
      </c>
      <c r="F740" s="4">
        <f t="shared" si="81"/>
        <v>0</v>
      </c>
      <c r="G740" s="19">
        <f>IF(AND(C740&lt;&gt;"",SUM(G$30:G739)&lt;D$21),$D$21/$D$26,0)</f>
        <v>0</v>
      </c>
      <c r="H740" s="4">
        <f t="shared" si="82"/>
        <v>0</v>
      </c>
      <c r="I740" s="4">
        <f t="shared" si="83"/>
        <v>0</v>
      </c>
      <c r="J740" s="58" t="str">
        <f t="shared" si="77"/>
        <v>2080–2081</v>
      </c>
    </row>
    <row r="741" spans="1:10" ht="19.899999999999999" customHeight="1" x14ac:dyDescent="0.2">
      <c r="A741" s="126">
        <v>66020</v>
      </c>
      <c r="B741" s="9">
        <f t="shared" si="78"/>
        <v>0</v>
      </c>
      <c r="C741" s="127"/>
      <c r="D741" s="4">
        <f t="shared" si="79"/>
        <v>0</v>
      </c>
      <c r="E741" s="128">
        <f t="shared" si="80"/>
        <v>0</v>
      </c>
      <c r="F741" s="4">
        <f t="shared" si="81"/>
        <v>0</v>
      </c>
      <c r="G741" s="19">
        <f>IF(AND(C741&lt;&gt;"",SUM(G$30:G740)&lt;D$21),$D$21/$D$26,0)</f>
        <v>0</v>
      </c>
      <c r="H741" s="4">
        <f t="shared" si="82"/>
        <v>0</v>
      </c>
      <c r="I741" s="4">
        <f t="shared" si="83"/>
        <v>0</v>
      </c>
      <c r="J741" s="58" t="str">
        <f t="shared" si="77"/>
        <v>2080–2081</v>
      </c>
    </row>
    <row r="742" spans="1:10" ht="19.899999999999999" customHeight="1" x14ac:dyDescent="0.2">
      <c r="A742" s="126">
        <v>66051</v>
      </c>
      <c r="B742" s="9">
        <f t="shared" si="78"/>
        <v>0</v>
      </c>
      <c r="C742" s="127"/>
      <c r="D742" s="4">
        <f t="shared" si="79"/>
        <v>0</v>
      </c>
      <c r="E742" s="128">
        <f t="shared" si="80"/>
        <v>0</v>
      </c>
      <c r="F742" s="4">
        <f t="shared" si="81"/>
        <v>0</v>
      </c>
      <c r="G742" s="19">
        <f>IF(AND(C742&lt;&gt;"",SUM(G$30:G741)&lt;D$21),$D$21/$D$26,0)</f>
        <v>0</v>
      </c>
      <c r="H742" s="4">
        <f t="shared" si="82"/>
        <v>0</v>
      </c>
      <c r="I742" s="4">
        <f t="shared" si="83"/>
        <v>0</v>
      </c>
      <c r="J742" s="58" t="str">
        <f t="shared" si="77"/>
        <v>2080–2081</v>
      </c>
    </row>
    <row r="743" spans="1:10" ht="19.899999999999999" customHeight="1" x14ac:dyDescent="0.2">
      <c r="A743" s="126">
        <v>66081</v>
      </c>
      <c r="B743" s="9">
        <f t="shared" si="78"/>
        <v>0</v>
      </c>
      <c r="C743" s="127"/>
      <c r="D743" s="4">
        <f t="shared" si="79"/>
        <v>0</v>
      </c>
      <c r="E743" s="128">
        <f t="shared" si="80"/>
        <v>0</v>
      </c>
      <c r="F743" s="4">
        <f t="shared" si="81"/>
        <v>0</v>
      </c>
      <c r="G743" s="19">
        <f>IF(AND(C743&lt;&gt;"",SUM(G$30:G742)&lt;D$21),$D$21/$D$26,0)</f>
        <v>0</v>
      </c>
      <c r="H743" s="4">
        <f t="shared" si="82"/>
        <v>0</v>
      </c>
      <c r="I743" s="4">
        <f t="shared" si="83"/>
        <v>0</v>
      </c>
      <c r="J743" s="58" t="str">
        <f t="shared" si="77"/>
        <v>2080–2081</v>
      </c>
    </row>
    <row r="744" spans="1:10" ht="19.899999999999999" customHeight="1" x14ac:dyDescent="0.2">
      <c r="A744" s="126">
        <v>66112</v>
      </c>
      <c r="B744" s="9">
        <f t="shared" si="78"/>
        <v>0</v>
      </c>
      <c r="C744" s="127"/>
      <c r="D744" s="4">
        <f t="shared" si="79"/>
        <v>0</v>
      </c>
      <c r="E744" s="128">
        <f t="shared" si="80"/>
        <v>0</v>
      </c>
      <c r="F744" s="4">
        <f t="shared" si="81"/>
        <v>0</v>
      </c>
      <c r="G744" s="19">
        <f>IF(AND(C744&lt;&gt;"",SUM(G$30:G743)&lt;D$21),$D$21/$D$26,0)</f>
        <v>0</v>
      </c>
      <c r="H744" s="4">
        <f t="shared" si="82"/>
        <v>0</v>
      </c>
      <c r="I744" s="4">
        <f t="shared" si="83"/>
        <v>0</v>
      </c>
      <c r="J744" s="58" t="str">
        <f t="shared" si="77"/>
        <v>2080–2081</v>
      </c>
    </row>
    <row r="745" spans="1:10" ht="19.899999999999999" customHeight="1" x14ac:dyDescent="0.2">
      <c r="A745" s="126">
        <v>66143</v>
      </c>
      <c r="B745" s="9">
        <f t="shared" si="78"/>
        <v>0</v>
      </c>
      <c r="C745" s="127"/>
      <c r="D745" s="4">
        <f t="shared" si="79"/>
        <v>0</v>
      </c>
      <c r="E745" s="128">
        <f t="shared" si="80"/>
        <v>0</v>
      </c>
      <c r="F745" s="4">
        <f t="shared" si="81"/>
        <v>0</v>
      </c>
      <c r="G745" s="19">
        <f>IF(AND(C745&lt;&gt;"",SUM(G$30:G744)&lt;D$21),$D$21/$D$26,0)</f>
        <v>0</v>
      </c>
      <c r="H745" s="4">
        <f t="shared" si="82"/>
        <v>0</v>
      </c>
      <c r="I745" s="4">
        <f t="shared" si="83"/>
        <v>0</v>
      </c>
      <c r="J745" s="58" t="str">
        <f t="shared" si="77"/>
        <v>2080–2081</v>
      </c>
    </row>
    <row r="746" spans="1:10" ht="19.899999999999999" customHeight="1" x14ac:dyDescent="0.2">
      <c r="A746" s="126">
        <v>66171</v>
      </c>
      <c r="B746" s="9">
        <f t="shared" si="78"/>
        <v>0</v>
      </c>
      <c r="C746" s="127"/>
      <c r="D746" s="4">
        <f t="shared" si="79"/>
        <v>0</v>
      </c>
      <c r="E746" s="128">
        <f t="shared" si="80"/>
        <v>0</v>
      </c>
      <c r="F746" s="4">
        <f t="shared" si="81"/>
        <v>0</v>
      </c>
      <c r="G746" s="19">
        <f>IF(AND(C746&lt;&gt;"",SUM(G$30:G745)&lt;D$21),$D$21/$D$26,0)</f>
        <v>0</v>
      </c>
      <c r="H746" s="4">
        <f t="shared" si="82"/>
        <v>0</v>
      </c>
      <c r="I746" s="4">
        <f t="shared" si="83"/>
        <v>0</v>
      </c>
      <c r="J746" s="58" t="str">
        <f t="shared" si="77"/>
        <v>2080–2081</v>
      </c>
    </row>
    <row r="747" spans="1:10" ht="19.899999999999999" customHeight="1" x14ac:dyDescent="0.2">
      <c r="A747" s="126">
        <v>66202</v>
      </c>
      <c r="B747" s="9">
        <f t="shared" si="78"/>
        <v>0</v>
      </c>
      <c r="C747" s="127"/>
      <c r="D747" s="4">
        <f t="shared" si="79"/>
        <v>0</v>
      </c>
      <c r="E747" s="128">
        <f t="shared" si="80"/>
        <v>0</v>
      </c>
      <c r="F747" s="4">
        <f t="shared" si="81"/>
        <v>0</v>
      </c>
      <c r="G747" s="19">
        <f>IF(AND(C747&lt;&gt;"",SUM(G$30:G746)&lt;D$21),$D$21/$D$26,0)</f>
        <v>0</v>
      </c>
      <c r="H747" s="4">
        <f t="shared" si="82"/>
        <v>0</v>
      </c>
      <c r="I747" s="4">
        <f t="shared" si="83"/>
        <v>0</v>
      </c>
      <c r="J747" s="58" t="str">
        <f t="shared" ref="J747:J810" si="84">IF(OR(MONTH(A747)=1,MONTH(A747)=2,MONTH(A747)=3,MONTH(A747)=4,MONTH(A747)=5,MONTH(A747)=6),YEAR(A747)-1&amp;"–"&amp;YEAR(A747),YEAR(A747)&amp;"–"&amp;YEAR(A747)+1)</f>
        <v>2080–2081</v>
      </c>
    </row>
    <row r="748" spans="1:10" ht="19.899999999999999" customHeight="1" x14ac:dyDescent="0.2">
      <c r="A748" s="126">
        <v>66232</v>
      </c>
      <c r="B748" s="9">
        <f t="shared" si="78"/>
        <v>0</v>
      </c>
      <c r="C748" s="127"/>
      <c r="D748" s="4">
        <f t="shared" si="79"/>
        <v>0</v>
      </c>
      <c r="E748" s="128">
        <f t="shared" si="80"/>
        <v>0</v>
      </c>
      <c r="F748" s="4">
        <f t="shared" si="81"/>
        <v>0</v>
      </c>
      <c r="G748" s="19">
        <f>IF(AND(C748&lt;&gt;"",SUM(G$30:G747)&lt;D$21),$D$21/$D$26,0)</f>
        <v>0</v>
      </c>
      <c r="H748" s="4">
        <f t="shared" si="82"/>
        <v>0</v>
      </c>
      <c r="I748" s="4">
        <f t="shared" si="83"/>
        <v>0</v>
      </c>
      <c r="J748" s="58" t="str">
        <f t="shared" si="84"/>
        <v>2080–2081</v>
      </c>
    </row>
    <row r="749" spans="1:10" ht="19.899999999999999" customHeight="1" x14ac:dyDescent="0.2">
      <c r="A749" s="126">
        <v>66263</v>
      </c>
      <c r="B749" s="9">
        <f t="shared" si="78"/>
        <v>0</v>
      </c>
      <c r="C749" s="127"/>
      <c r="D749" s="4">
        <f t="shared" si="79"/>
        <v>0</v>
      </c>
      <c r="E749" s="128">
        <f t="shared" si="80"/>
        <v>0</v>
      </c>
      <c r="F749" s="4">
        <f t="shared" si="81"/>
        <v>0</v>
      </c>
      <c r="G749" s="19">
        <f>IF(AND(C749&lt;&gt;"",SUM(G$30:G748)&lt;D$21),$D$21/$D$26,0)</f>
        <v>0</v>
      </c>
      <c r="H749" s="4">
        <f t="shared" si="82"/>
        <v>0</v>
      </c>
      <c r="I749" s="4">
        <f t="shared" si="83"/>
        <v>0</v>
      </c>
      <c r="J749" s="58" t="str">
        <f t="shared" si="84"/>
        <v>2080–2081</v>
      </c>
    </row>
    <row r="750" spans="1:10" ht="19.899999999999999" customHeight="1" x14ac:dyDescent="0.2">
      <c r="A750" s="126">
        <v>66293</v>
      </c>
      <c r="B750" s="9">
        <f t="shared" si="78"/>
        <v>0</v>
      </c>
      <c r="C750" s="127"/>
      <c r="D750" s="4">
        <f t="shared" si="79"/>
        <v>0</v>
      </c>
      <c r="E750" s="128">
        <f t="shared" si="80"/>
        <v>0</v>
      </c>
      <c r="F750" s="4">
        <f t="shared" si="81"/>
        <v>0</v>
      </c>
      <c r="G750" s="19">
        <f>IF(AND(C750&lt;&gt;"",SUM(G$30:G749)&lt;D$21),$D$21/$D$26,0)</f>
        <v>0</v>
      </c>
      <c r="H750" s="4">
        <f t="shared" si="82"/>
        <v>0</v>
      </c>
      <c r="I750" s="4">
        <f t="shared" si="83"/>
        <v>0</v>
      </c>
      <c r="J750" s="58" t="str">
        <f t="shared" si="84"/>
        <v>2081–2082</v>
      </c>
    </row>
    <row r="751" spans="1:10" ht="19.899999999999999" customHeight="1" x14ac:dyDescent="0.2">
      <c r="A751" s="126">
        <v>66324</v>
      </c>
      <c r="B751" s="9">
        <f t="shared" si="78"/>
        <v>0</v>
      </c>
      <c r="C751" s="127"/>
      <c r="D751" s="4">
        <f t="shared" si="79"/>
        <v>0</v>
      </c>
      <c r="E751" s="128">
        <f t="shared" si="80"/>
        <v>0</v>
      </c>
      <c r="F751" s="4">
        <f t="shared" si="81"/>
        <v>0</v>
      </c>
      <c r="G751" s="19">
        <f>IF(AND(C751&lt;&gt;"",SUM(G$30:G750)&lt;D$21),$D$21/$D$26,0)</f>
        <v>0</v>
      </c>
      <c r="H751" s="4">
        <f t="shared" si="82"/>
        <v>0</v>
      </c>
      <c r="I751" s="4">
        <f t="shared" si="83"/>
        <v>0</v>
      </c>
      <c r="J751" s="58" t="str">
        <f t="shared" si="84"/>
        <v>2081–2082</v>
      </c>
    </row>
    <row r="752" spans="1:10" ht="19.899999999999999" customHeight="1" x14ac:dyDescent="0.2">
      <c r="A752" s="126">
        <v>66355</v>
      </c>
      <c r="B752" s="9">
        <f t="shared" si="78"/>
        <v>0</v>
      </c>
      <c r="C752" s="127"/>
      <c r="D752" s="4">
        <f t="shared" si="79"/>
        <v>0</v>
      </c>
      <c r="E752" s="128">
        <f t="shared" si="80"/>
        <v>0</v>
      </c>
      <c r="F752" s="4">
        <f t="shared" si="81"/>
        <v>0</v>
      </c>
      <c r="G752" s="19">
        <f>IF(AND(C752&lt;&gt;"",SUM(G$30:G751)&lt;D$21),$D$21/$D$26,0)</f>
        <v>0</v>
      </c>
      <c r="H752" s="4">
        <f t="shared" si="82"/>
        <v>0</v>
      </c>
      <c r="I752" s="4">
        <f t="shared" si="83"/>
        <v>0</v>
      </c>
      <c r="J752" s="58" t="str">
        <f t="shared" si="84"/>
        <v>2081–2082</v>
      </c>
    </row>
    <row r="753" spans="1:10" ht="19.899999999999999" customHeight="1" x14ac:dyDescent="0.2">
      <c r="A753" s="126">
        <v>66385</v>
      </c>
      <c r="B753" s="9">
        <f t="shared" si="78"/>
        <v>0</v>
      </c>
      <c r="C753" s="127"/>
      <c r="D753" s="4">
        <f t="shared" si="79"/>
        <v>0</v>
      </c>
      <c r="E753" s="128">
        <f t="shared" si="80"/>
        <v>0</v>
      </c>
      <c r="F753" s="4">
        <f t="shared" si="81"/>
        <v>0</v>
      </c>
      <c r="G753" s="19">
        <f>IF(AND(C753&lt;&gt;"",SUM(G$30:G752)&lt;D$21),$D$21/$D$26,0)</f>
        <v>0</v>
      </c>
      <c r="H753" s="4">
        <f t="shared" si="82"/>
        <v>0</v>
      </c>
      <c r="I753" s="4">
        <f t="shared" si="83"/>
        <v>0</v>
      </c>
      <c r="J753" s="58" t="str">
        <f t="shared" si="84"/>
        <v>2081–2082</v>
      </c>
    </row>
    <row r="754" spans="1:10" ht="19.899999999999999" customHeight="1" x14ac:dyDescent="0.2">
      <c r="A754" s="126">
        <v>66416</v>
      </c>
      <c r="B754" s="9">
        <f t="shared" si="78"/>
        <v>0</v>
      </c>
      <c r="C754" s="127"/>
      <c r="D754" s="4">
        <f t="shared" si="79"/>
        <v>0</v>
      </c>
      <c r="E754" s="128">
        <f t="shared" si="80"/>
        <v>0</v>
      </c>
      <c r="F754" s="4">
        <f t="shared" si="81"/>
        <v>0</v>
      </c>
      <c r="G754" s="19">
        <f>IF(AND(C754&lt;&gt;"",SUM(G$30:G753)&lt;D$21),$D$21/$D$26,0)</f>
        <v>0</v>
      </c>
      <c r="H754" s="4">
        <f t="shared" si="82"/>
        <v>0</v>
      </c>
      <c r="I754" s="4">
        <f t="shared" si="83"/>
        <v>0</v>
      </c>
      <c r="J754" s="58" t="str">
        <f t="shared" si="84"/>
        <v>2081–2082</v>
      </c>
    </row>
    <row r="755" spans="1:10" ht="19.899999999999999" customHeight="1" x14ac:dyDescent="0.2">
      <c r="A755" s="126">
        <v>66446</v>
      </c>
      <c r="B755" s="9">
        <f t="shared" si="78"/>
        <v>0</v>
      </c>
      <c r="C755" s="127"/>
      <c r="D755" s="4">
        <f t="shared" si="79"/>
        <v>0</v>
      </c>
      <c r="E755" s="128">
        <f t="shared" si="80"/>
        <v>0</v>
      </c>
      <c r="F755" s="4">
        <f t="shared" si="81"/>
        <v>0</v>
      </c>
      <c r="G755" s="19">
        <f>IF(AND(C755&lt;&gt;"",SUM(G$30:G754)&lt;D$21),$D$21/$D$26,0)</f>
        <v>0</v>
      </c>
      <c r="H755" s="4">
        <f t="shared" si="82"/>
        <v>0</v>
      </c>
      <c r="I755" s="4">
        <f t="shared" si="83"/>
        <v>0</v>
      </c>
      <c r="J755" s="58" t="str">
        <f t="shared" si="84"/>
        <v>2081–2082</v>
      </c>
    </row>
    <row r="756" spans="1:10" ht="19.899999999999999" customHeight="1" x14ac:dyDescent="0.2">
      <c r="A756" s="126">
        <v>66477</v>
      </c>
      <c r="B756" s="9">
        <f t="shared" si="78"/>
        <v>0</v>
      </c>
      <c r="C756" s="127"/>
      <c r="D756" s="4">
        <f t="shared" si="79"/>
        <v>0</v>
      </c>
      <c r="E756" s="128">
        <f t="shared" si="80"/>
        <v>0</v>
      </c>
      <c r="F756" s="4">
        <f t="shared" si="81"/>
        <v>0</v>
      </c>
      <c r="G756" s="19">
        <f>IF(AND(C756&lt;&gt;"",SUM(G$30:G755)&lt;D$21),$D$21/$D$26,0)</f>
        <v>0</v>
      </c>
      <c r="H756" s="4">
        <f t="shared" si="82"/>
        <v>0</v>
      </c>
      <c r="I756" s="4">
        <f t="shared" si="83"/>
        <v>0</v>
      </c>
      <c r="J756" s="58" t="str">
        <f t="shared" si="84"/>
        <v>2081–2082</v>
      </c>
    </row>
    <row r="757" spans="1:10" ht="19.899999999999999" customHeight="1" x14ac:dyDescent="0.2">
      <c r="A757" s="126">
        <v>66508</v>
      </c>
      <c r="B757" s="9">
        <f t="shared" si="78"/>
        <v>0</v>
      </c>
      <c r="C757" s="127"/>
      <c r="D757" s="4">
        <f t="shared" si="79"/>
        <v>0</v>
      </c>
      <c r="E757" s="128">
        <f t="shared" si="80"/>
        <v>0</v>
      </c>
      <c r="F757" s="4">
        <f t="shared" si="81"/>
        <v>0</v>
      </c>
      <c r="G757" s="19">
        <f>IF(AND(C757&lt;&gt;"",SUM(G$30:G756)&lt;D$21),$D$21/$D$26,0)</f>
        <v>0</v>
      </c>
      <c r="H757" s="4">
        <f t="shared" si="82"/>
        <v>0</v>
      </c>
      <c r="I757" s="4">
        <f t="shared" si="83"/>
        <v>0</v>
      </c>
      <c r="J757" s="58" t="str">
        <f t="shared" si="84"/>
        <v>2081–2082</v>
      </c>
    </row>
    <row r="758" spans="1:10" ht="19.899999999999999" customHeight="1" x14ac:dyDescent="0.2">
      <c r="A758" s="126">
        <v>66536</v>
      </c>
      <c r="B758" s="9">
        <f t="shared" si="78"/>
        <v>0</v>
      </c>
      <c r="C758" s="127"/>
      <c r="D758" s="4">
        <f t="shared" si="79"/>
        <v>0</v>
      </c>
      <c r="E758" s="128">
        <f t="shared" si="80"/>
        <v>0</v>
      </c>
      <c r="F758" s="4">
        <f t="shared" si="81"/>
        <v>0</v>
      </c>
      <c r="G758" s="19">
        <f>IF(AND(C758&lt;&gt;"",SUM(G$30:G757)&lt;D$21),$D$21/$D$26,0)</f>
        <v>0</v>
      </c>
      <c r="H758" s="4">
        <f t="shared" si="82"/>
        <v>0</v>
      </c>
      <c r="I758" s="4">
        <f t="shared" si="83"/>
        <v>0</v>
      </c>
      <c r="J758" s="58" t="str">
        <f t="shared" si="84"/>
        <v>2081–2082</v>
      </c>
    </row>
    <row r="759" spans="1:10" ht="19.899999999999999" customHeight="1" x14ac:dyDescent="0.2">
      <c r="A759" s="126">
        <v>66567</v>
      </c>
      <c r="B759" s="9">
        <f t="shared" si="78"/>
        <v>0</v>
      </c>
      <c r="C759" s="127"/>
      <c r="D759" s="4">
        <f t="shared" si="79"/>
        <v>0</v>
      </c>
      <c r="E759" s="128">
        <f t="shared" si="80"/>
        <v>0</v>
      </c>
      <c r="F759" s="4">
        <f t="shared" si="81"/>
        <v>0</v>
      </c>
      <c r="G759" s="19">
        <f>IF(AND(C759&lt;&gt;"",SUM(G$30:G758)&lt;D$21),$D$21/$D$26,0)</f>
        <v>0</v>
      </c>
      <c r="H759" s="4">
        <f t="shared" si="82"/>
        <v>0</v>
      </c>
      <c r="I759" s="4">
        <f t="shared" si="83"/>
        <v>0</v>
      </c>
      <c r="J759" s="58" t="str">
        <f t="shared" si="84"/>
        <v>2081–2082</v>
      </c>
    </row>
    <row r="760" spans="1:10" ht="19.899999999999999" customHeight="1" x14ac:dyDescent="0.2">
      <c r="A760" s="126">
        <v>66597</v>
      </c>
      <c r="B760" s="9">
        <f t="shared" si="78"/>
        <v>0</v>
      </c>
      <c r="C760" s="127"/>
      <c r="D760" s="4">
        <f t="shared" si="79"/>
        <v>0</v>
      </c>
      <c r="E760" s="128">
        <f t="shared" si="80"/>
        <v>0</v>
      </c>
      <c r="F760" s="4">
        <f t="shared" si="81"/>
        <v>0</v>
      </c>
      <c r="G760" s="19">
        <f>IF(AND(C760&lt;&gt;"",SUM(G$30:G759)&lt;D$21),$D$21/$D$26,0)</f>
        <v>0</v>
      </c>
      <c r="H760" s="4">
        <f t="shared" si="82"/>
        <v>0</v>
      </c>
      <c r="I760" s="4">
        <f t="shared" si="83"/>
        <v>0</v>
      </c>
      <c r="J760" s="58" t="str">
        <f t="shared" si="84"/>
        <v>2081–2082</v>
      </c>
    </row>
    <row r="761" spans="1:10" ht="19.899999999999999" customHeight="1" x14ac:dyDescent="0.2">
      <c r="A761" s="126">
        <v>66628</v>
      </c>
      <c r="B761" s="9">
        <f t="shared" si="78"/>
        <v>0</v>
      </c>
      <c r="C761" s="127"/>
      <c r="D761" s="4">
        <f t="shared" si="79"/>
        <v>0</v>
      </c>
      <c r="E761" s="128">
        <f t="shared" si="80"/>
        <v>0</v>
      </c>
      <c r="F761" s="4">
        <f t="shared" si="81"/>
        <v>0</v>
      </c>
      <c r="G761" s="19">
        <f>IF(AND(C761&lt;&gt;"",SUM(G$30:G760)&lt;D$21),$D$21/$D$26,0)</f>
        <v>0</v>
      </c>
      <c r="H761" s="4">
        <f t="shared" si="82"/>
        <v>0</v>
      </c>
      <c r="I761" s="4">
        <f t="shared" si="83"/>
        <v>0</v>
      </c>
      <c r="J761" s="58" t="str">
        <f t="shared" si="84"/>
        <v>2081–2082</v>
      </c>
    </row>
    <row r="762" spans="1:10" ht="19.899999999999999" customHeight="1" x14ac:dyDescent="0.2">
      <c r="A762" s="126">
        <v>66658</v>
      </c>
      <c r="B762" s="9">
        <f t="shared" si="78"/>
        <v>0</v>
      </c>
      <c r="C762" s="127"/>
      <c r="D762" s="4">
        <f t="shared" si="79"/>
        <v>0</v>
      </c>
      <c r="E762" s="128">
        <f t="shared" si="80"/>
        <v>0</v>
      </c>
      <c r="F762" s="4">
        <f t="shared" si="81"/>
        <v>0</v>
      </c>
      <c r="G762" s="19">
        <f>IF(AND(C762&lt;&gt;"",SUM(G$30:G761)&lt;D$21),$D$21/$D$26,0)</f>
        <v>0</v>
      </c>
      <c r="H762" s="4">
        <f t="shared" si="82"/>
        <v>0</v>
      </c>
      <c r="I762" s="4">
        <f t="shared" si="83"/>
        <v>0</v>
      </c>
      <c r="J762" s="58" t="str">
        <f t="shared" si="84"/>
        <v>2082–2083</v>
      </c>
    </row>
    <row r="763" spans="1:10" ht="19.899999999999999" customHeight="1" x14ac:dyDescent="0.2">
      <c r="A763" s="126">
        <v>66689</v>
      </c>
      <c r="B763" s="9">
        <f t="shared" si="78"/>
        <v>0</v>
      </c>
      <c r="C763" s="127"/>
      <c r="D763" s="4">
        <f t="shared" si="79"/>
        <v>0</v>
      </c>
      <c r="E763" s="128">
        <f t="shared" si="80"/>
        <v>0</v>
      </c>
      <c r="F763" s="4">
        <f t="shared" si="81"/>
        <v>0</v>
      </c>
      <c r="G763" s="19">
        <f>IF(AND(C763&lt;&gt;"",SUM(G$30:G762)&lt;D$21),$D$21/$D$26,0)</f>
        <v>0</v>
      </c>
      <c r="H763" s="4">
        <f t="shared" si="82"/>
        <v>0</v>
      </c>
      <c r="I763" s="4">
        <f t="shared" si="83"/>
        <v>0</v>
      </c>
      <c r="J763" s="58" t="str">
        <f t="shared" si="84"/>
        <v>2082–2083</v>
      </c>
    </row>
    <row r="764" spans="1:10" ht="19.899999999999999" customHeight="1" x14ac:dyDescent="0.2">
      <c r="A764" s="126">
        <v>66720</v>
      </c>
      <c r="B764" s="9">
        <f t="shared" si="78"/>
        <v>0</v>
      </c>
      <c r="C764" s="127"/>
      <c r="D764" s="4">
        <f t="shared" si="79"/>
        <v>0</v>
      </c>
      <c r="E764" s="128">
        <f t="shared" si="80"/>
        <v>0</v>
      </c>
      <c r="F764" s="4">
        <f t="shared" si="81"/>
        <v>0</v>
      </c>
      <c r="G764" s="19">
        <f>IF(AND(C764&lt;&gt;"",SUM(G$30:G763)&lt;D$21),$D$21/$D$26,0)</f>
        <v>0</v>
      </c>
      <c r="H764" s="4">
        <f t="shared" si="82"/>
        <v>0</v>
      </c>
      <c r="I764" s="4">
        <f t="shared" si="83"/>
        <v>0</v>
      </c>
      <c r="J764" s="58" t="str">
        <f t="shared" si="84"/>
        <v>2082–2083</v>
      </c>
    </row>
    <row r="765" spans="1:10" ht="19.899999999999999" customHeight="1" x14ac:dyDescent="0.2">
      <c r="A765" s="126">
        <v>66750</v>
      </c>
      <c r="B765" s="9">
        <f t="shared" si="78"/>
        <v>0</v>
      </c>
      <c r="C765" s="127"/>
      <c r="D765" s="4">
        <f t="shared" si="79"/>
        <v>0</v>
      </c>
      <c r="E765" s="128">
        <f t="shared" si="80"/>
        <v>0</v>
      </c>
      <c r="F765" s="4">
        <f t="shared" si="81"/>
        <v>0</v>
      </c>
      <c r="G765" s="19">
        <f>IF(AND(C765&lt;&gt;"",SUM(G$30:G764)&lt;D$21),$D$21/$D$26,0)</f>
        <v>0</v>
      </c>
      <c r="H765" s="4">
        <f t="shared" si="82"/>
        <v>0</v>
      </c>
      <c r="I765" s="4">
        <f t="shared" si="83"/>
        <v>0</v>
      </c>
      <c r="J765" s="58" t="str">
        <f t="shared" si="84"/>
        <v>2082–2083</v>
      </c>
    </row>
    <row r="766" spans="1:10" ht="19.899999999999999" customHeight="1" x14ac:dyDescent="0.2">
      <c r="A766" s="126">
        <v>66781</v>
      </c>
      <c r="B766" s="9">
        <f t="shared" si="78"/>
        <v>0</v>
      </c>
      <c r="C766" s="127"/>
      <c r="D766" s="4">
        <f t="shared" si="79"/>
        <v>0</v>
      </c>
      <c r="E766" s="128">
        <f t="shared" si="80"/>
        <v>0</v>
      </c>
      <c r="F766" s="4">
        <f t="shared" si="81"/>
        <v>0</v>
      </c>
      <c r="G766" s="19">
        <f>IF(AND(C766&lt;&gt;"",SUM(G$30:G765)&lt;D$21),$D$21/$D$26,0)</f>
        <v>0</v>
      </c>
      <c r="H766" s="4">
        <f t="shared" si="82"/>
        <v>0</v>
      </c>
      <c r="I766" s="4">
        <f t="shared" si="83"/>
        <v>0</v>
      </c>
      <c r="J766" s="58" t="str">
        <f t="shared" si="84"/>
        <v>2082–2083</v>
      </c>
    </row>
    <row r="767" spans="1:10" ht="19.899999999999999" customHeight="1" x14ac:dyDescent="0.2">
      <c r="A767" s="126">
        <v>66811</v>
      </c>
      <c r="B767" s="9">
        <f t="shared" si="78"/>
        <v>0</v>
      </c>
      <c r="C767" s="127"/>
      <c r="D767" s="4">
        <f t="shared" si="79"/>
        <v>0</v>
      </c>
      <c r="E767" s="128">
        <f t="shared" si="80"/>
        <v>0</v>
      </c>
      <c r="F767" s="4">
        <f t="shared" si="81"/>
        <v>0</v>
      </c>
      <c r="G767" s="19">
        <f>IF(AND(C767&lt;&gt;"",SUM(G$30:G766)&lt;D$21),$D$21/$D$26,0)</f>
        <v>0</v>
      </c>
      <c r="H767" s="4">
        <f t="shared" si="82"/>
        <v>0</v>
      </c>
      <c r="I767" s="4">
        <f t="shared" si="83"/>
        <v>0</v>
      </c>
      <c r="J767" s="58" t="str">
        <f t="shared" si="84"/>
        <v>2082–2083</v>
      </c>
    </row>
    <row r="768" spans="1:10" ht="19.899999999999999" customHeight="1" x14ac:dyDescent="0.2">
      <c r="A768" s="126">
        <v>66842</v>
      </c>
      <c r="B768" s="9">
        <f t="shared" si="78"/>
        <v>0</v>
      </c>
      <c r="C768" s="127"/>
      <c r="D768" s="4">
        <f t="shared" si="79"/>
        <v>0</v>
      </c>
      <c r="E768" s="128">
        <f t="shared" si="80"/>
        <v>0</v>
      </c>
      <c r="F768" s="4">
        <f t="shared" si="81"/>
        <v>0</v>
      </c>
      <c r="G768" s="19">
        <f>IF(AND(C768&lt;&gt;"",SUM(G$30:G767)&lt;D$21),$D$21/$D$26,0)</f>
        <v>0</v>
      </c>
      <c r="H768" s="4">
        <f t="shared" si="82"/>
        <v>0</v>
      </c>
      <c r="I768" s="4">
        <f t="shared" si="83"/>
        <v>0</v>
      </c>
      <c r="J768" s="58" t="str">
        <f t="shared" si="84"/>
        <v>2082–2083</v>
      </c>
    </row>
    <row r="769" spans="1:10" ht="19.899999999999999" customHeight="1" x14ac:dyDescent="0.2">
      <c r="A769" s="126">
        <v>66873</v>
      </c>
      <c r="B769" s="9">
        <f t="shared" si="78"/>
        <v>0</v>
      </c>
      <c r="C769" s="127"/>
      <c r="D769" s="4">
        <f t="shared" si="79"/>
        <v>0</v>
      </c>
      <c r="E769" s="128">
        <f t="shared" si="80"/>
        <v>0</v>
      </c>
      <c r="F769" s="4">
        <f t="shared" si="81"/>
        <v>0</v>
      </c>
      <c r="G769" s="19">
        <f>IF(AND(C769&lt;&gt;"",SUM(G$30:G768)&lt;D$21),$D$21/$D$26,0)</f>
        <v>0</v>
      </c>
      <c r="H769" s="4">
        <f t="shared" si="82"/>
        <v>0</v>
      </c>
      <c r="I769" s="4">
        <f t="shared" si="83"/>
        <v>0</v>
      </c>
      <c r="J769" s="58" t="str">
        <f t="shared" si="84"/>
        <v>2082–2083</v>
      </c>
    </row>
    <row r="770" spans="1:10" ht="19.899999999999999" customHeight="1" x14ac:dyDescent="0.2">
      <c r="A770" s="126">
        <v>66901</v>
      </c>
      <c r="B770" s="9">
        <f t="shared" si="78"/>
        <v>0</v>
      </c>
      <c r="C770" s="127"/>
      <c r="D770" s="4">
        <f t="shared" si="79"/>
        <v>0</v>
      </c>
      <c r="E770" s="128">
        <f t="shared" si="80"/>
        <v>0</v>
      </c>
      <c r="F770" s="4">
        <f t="shared" si="81"/>
        <v>0</v>
      </c>
      <c r="G770" s="19">
        <f>IF(AND(C770&lt;&gt;"",SUM(G$30:G769)&lt;D$21),$D$21/$D$26,0)</f>
        <v>0</v>
      </c>
      <c r="H770" s="4">
        <f t="shared" si="82"/>
        <v>0</v>
      </c>
      <c r="I770" s="4">
        <f t="shared" si="83"/>
        <v>0</v>
      </c>
      <c r="J770" s="58" t="str">
        <f t="shared" si="84"/>
        <v>2082–2083</v>
      </c>
    </row>
    <row r="771" spans="1:10" ht="19.899999999999999" customHeight="1" x14ac:dyDescent="0.2">
      <c r="A771" s="126">
        <v>66932</v>
      </c>
      <c r="B771" s="9">
        <f t="shared" si="78"/>
        <v>0</v>
      </c>
      <c r="C771" s="127"/>
      <c r="D771" s="4">
        <f t="shared" si="79"/>
        <v>0</v>
      </c>
      <c r="E771" s="128">
        <f t="shared" si="80"/>
        <v>0</v>
      </c>
      <c r="F771" s="4">
        <f t="shared" si="81"/>
        <v>0</v>
      </c>
      <c r="G771" s="19">
        <f>IF(AND(C771&lt;&gt;"",SUM(G$30:G770)&lt;D$21),$D$21/$D$26,0)</f>
        <v>0</v>
      </c>
      <c r="H771" s="4">
        <f t="shared" si="82"/>
        <v>0</v>
      </c>
      <c r="I771" s="4">
        <f t="shared" si="83"/>
        <v>0</v>
      </c>
      <c r="J771" s="58" t="str">
        <f t="shared" si="84"/>
        <v>2082–2083</v>
      </c>
    </row>
    <row r="772" spans="1:10" ht="19.899999999999999" customHeight="1" x14ac:dyDescent="0.2">
      <c r="A772" s="126">
        <v>66962</v>
      </c>
      <c r="B772" s="9">
        <f t="shared" si="78"/>
        <v>0</v>
      </c>
      <c r="C772" s="127"/>
      <c r="D772" s="4">
        <f t="shared" si="79"/>
        <v>0</v>
      </c>
      <c r="E772" s="128">
        <f t="shared" si="80"/>
        <v>0</v>
      </c>
      <c r="F772" s="4">
        <f t="shared" si="81"/>
        <v>0</v>
      </c>
      <c r="G772" s="19">
        <f>IF(AND(C772&lt;&gt;"",SUM(G$30:G771)&lt;D$21),$D$21/$D$26,0)</f>
        <v>0</v>
      </c>
      <c r="H772" s="4">
        <f t="shared" si="82"/>
        <v>0</v>
      </c>
      <c r="I772" s="4">
        <f t="shared" si="83"/>
        <v>0</v>
      </c>
      <c r="J772" s="58" t="str">
        <f t="shared" si="84"/>
        <v>2082–2083</v>
      </c>
    </row>
    <row r="773" spans="1:10" ht="19.899999999999999" customHeight="1" x14ac:dyDescent="0.2">
      <c r="A773" s="126">
        <v>66993</v>
      </c>
      <c r="B773" s="9">
        <f t="shared" si="78"/>
        <v>0</v>
      </c>
      <c r="C773" s="127"/>
      <c r="D773" s="4">
        <f t="shared" si="79"/>
        <v>0</v>
      </c>
      <c r="E773" s="128">
        <f t="shared" si="80"/>
        <v>0</v>
      </c>
      <c r="F773" s="4">
        <f t="shared" si="81"/>
        <v>0</v>
      </c>
      <c r="G773" s="19">
        <f>IF(AND(C773&lt;&gt;"",SUM(G$30:G772)&lt;D$21),$D$21/$D$26,0)</f>
        <v>0</v>
      </c>
      <c r="H773" s="4">
        <f t="shared" si="82"/>
        <v>0</v>
      </c>
      <c r="I773" s="4">
        <f t="shared" si="83"/>
        <v>0</v>
      </c>
      <c r="J773" s="58" t="str">
        <f t="shared" si="84"/>
        <v>2082–2083</v>
      </c>
    </row>
    <row r="774" spans="1:10" ht="19.899999999999999" customHeight="1" x14ac:dyDescent="0.2">
      <c r="A774" s="126">
        <v>67023</v>
      </c>
      <c r="B774" s="9">
        <f t="shared" si="78"/>
        <v>0</v>
      </c>
      <c r="C774" s="127"/>
      <c r="D774" s="4">
        <f t="shared" si="79"/>
        <v>0</v>
      </c>
      <c r="E774" s="128">
        <f t="shared" si="80"/>
        <v>0</v>
      </c>
      <c r="F774" s="4">
        <f t="shared" si="81"/>
        <v>0</v>
      </c>
      <c r="G774" s="19">
        <f>IF(AND(C774&lt;&gt;"",SUM(G$30:G773)&lt;D$21),$D$21/$D$26,0)</f>
        <v>0</v>
      </c>
      <c r="H774" s="4">
        <f t="shared" si="82"/>
        <v>0</v>
      </c>
      <c r="I774" s="4">
        <f t="shared" si="83"/>
        <v>0</v>
      </c>
      <c r="J774" s="58" t="str">
        <f t="shared" si="84"/>
        <v>2083–2084</v>
      </c>
    </row>
    <row r="775" spans="1:10" ht="19.899999999999999" customHeight="1" x14ac:dyDescent="0.2">
      <c r="A775" s="126">
        <v>67054</v>
      </c>
      <c r="B775" s="9">
        <f t="shared" si="78"/>
        <v>0</v>
      </c>
      <c r="C775" s="127"/>
      <c r="D775" s="4">
        <f t="shared" si="79"/>
        <v>0</v>
      </c>
      <c r="E775" s="128">
        <f t="shared" si="80"/>
        <v>0</v>
      </c>
      <c r="F775" s="4">
        <f t="shared" si="81"/>
        <v>0</v>
      </c>
      <c r="G775" s="19">
        <f>IF(AND(C775&lt;&gt;"",SUM(G$30:G774)&lt;D$21),$D$21/$D$26,0)</f>
        <v>0</v>
      </c>
      <c r="H775" s="4">
        <f t="shared" si="82"/>
        <v>0</v>
      </c>
      <c r="I775" s="4">
        <f t="shared" si="83"/>
        <v>0</v>
      </c>
      <c r="J775" s="58" t="str">
        <f t="shared" si="84"/>
        <v>2083–2084</v>
      </c>
    </row>
    <row r="776" spans="1:10" ht="19.899999999999999" customHeight="1" x14ac:dyDescent="0.2">
      <c r="A776" s="126">
        <v>67085</v>
      </c>
      <c r="B776" s="9">
        <f t="shared" si="78"/>
        <v>0</v>
      </c>
      <c r="C776" s="127"/>
      <c r="D776" s="4">
        <f t="shared" si="79"/>
        <v>0</v>
      </c>
      <c r="E776" s="128">
        <f t="shared" si="80"/>
        <v>0</v>
      </c>
      <c r="F776" s="4">
        <f t="shared" si="81"/>
        <v>0</v>
      </c>
      <c r="G776" s="19">
        <f>IF(AND(C776&lt;&gt;"",SUM(G$30:G775)&lt;D$21),$D$21/$D$26,0)</f>
        <v>0</v>
      </c>
      <c r="H776" s="4">
        <f t="shared" si="82"/>
        <v>0</v>
      </c>
      <c r="I776" s="4">
        <f t="shared" si="83"/>
        <v>0</v>
      </c>
      <c r="J776" s="58" t="str">
        <f t="shared" si="84"/>
        <v>2083–2084</v>
      </c>
    </row>
    <row r="777" spans="1:10" ht="19.899999999999999" customHeight="1" x14ac:dyDescent="0.2">
      <c r="A777" s="126">
        <v>67115</v>
      </c>
      <c r="B777" s="9">
        <f t="shared" si="78"/>
        <v>0</v>
      </c>
      <c r="C777" s="127"/>
      <c r="D777" s="4">
        <f t="shared" si="79"/>
        <v>0</v>
      </c>
      <c r="E777" s="128">
        <f t="shared" si="80"/>
        <v>0</v>
      </c>
      <c r="F777" s="4">
        <f t="shared" si="81"/>
        <v>0</v>
      </c>
      <c r="G777" s="19">
        <f>IF(AND(C777&lt;&gt;"",SUM(G$30:G776)&lt;D$21),$D$21/$D$26,0)</f>
        <v>0</v>
      </c>
      <c r="H777" s="4">
        <f t="shared" si="82"/>
        <v>0</v>
      </c>
      <c r="I777" s="4">
        <f t="shared" si="83"/>
        <v>0</v>
      </c>
      <c r="J777" s="58" t="str">
        <f t="shared" si="84"/>
        <v>2083–2084</v>
      </c>
    </row>
    <row r="778" spans="1:10" ht="19.899999999999999" customHeight="1" x14ac:dyDescent="0.2">
      <c r="A778" s="126">
        <v>67146</v>
      </c>
      <c r="B778" s="9">
        <f t="shared" si="78"/>
        <v>0</v>
      </c>
      <c r="C778" s="127"/>
      <c r="D778" s="4">
        <f t="shared" si="79"/>
        <v>0</v>
      </c>
      <c r="E778" s="128">
        <f t="shared" si="80"/>
        <v>0</v>
      </c>
      <c r="F778" s="4">
        <f t="shared" si="81"/>
        <v>0</v>
      </c>
      <c r="G778" s="19">
        <f>IF(AND(C778&lt;&gt;"",SUM(G$30:G777)&lt;D$21),$D$21/$D$26,0)</f>
        <v>0</v>
      </c>
      <c r="H778" s="4">
        <f t="shared" si="82"/>
        <v>0</v>
      </c>
      <c r="I778" s="4">
        <f t="shared" si="83"/>
        <v>0</v>
      </c>
      <c r="J778" s="58" t="str">
        <f t="shared" si="84"/>
        <v>2083–2084</v>
      </c>
    </row>
    <row r="779" spans="1:10" ht="19.899999999999999" customHeight="1" x14ac:dyDescent="0.2">
      <c r="A779" s="126">
        <v>67176</v>
      </c>
      <c r="B779" s="9">
        <f t="shared" si="78"/>
        <v>0</v>
      </c>
      <c r="C779" s="127"/>
      <c r="D779" s="4">
        <f t="shared" si="79"/>
        <v>0</v>
      </c>
      <c r="E779" s="128">
        <f t="shared" si="80"/>
        <v>0</v>
      </c>
      <c r="F779" s="4">
        <f t="shared" si="81"/>
        <v>0</v>
      </c>
      <c r="G779" s="19">
        <f>IF(AND(C779&lt;&gt;"",SUM(G$30:G778)&lt;D$21),$D$21/$D$26,0)</f>
        <v>0</v>
      </c>
      <c r="H779" s="4">
        <f t="shared" si="82"/>
        <v>0</v>
      </c>
      <c r="I779" s="4">
        <f t="shared" si="83"/>
        <v>0</v>
      </c>
      <c r="J779" s="58" t="str">
        <f t="shared" si="84"/>
        <v>2083–2084</v>
      </c>
    </row>
    <row r="780" spans="1:10" ht="19.899999999999999" customHeight="1" x14ac:dyDescent="0.2">
      <c r="A780" s="126">
        <v>67207</v>
      </c>
      <c r="B780" s="9">
        <f t="shared" si="78"/>
        <v>0</v>
      </c>
      <c r="C780" s="127"/>
      <c r="D780" s="4">
        <f t="shared" si="79"/>
        <v>0</v>
      </c>
      <c r="E780" s="128">
        <f t="shared" si="80"/>
        <v>0</v>
      </c>
      <c r="F780" s="4">
        <f t="shared" si="81"/>
        <v>0</v>
      </c>
      <c r="G780" s="19">
        <f>IF(AND(C780&lt;&gt;"",SUM(G$30:G779)&lt;D$21),$D$21/$D$26,0)</f>
        <v>0</v>
      </c>
      <c r="H780" s="4">
        <f t="shared" si="82"/>
        <v>0</v>
      </c>
      <c r="I780" s="4">
        <f t="shared" si="83"/>
        <v>0</v>
      </c>
      <c r="J780" s="58" t="str">
        <f t="shared" si="84"/>
        <v>2083–2084</v>
      </c>
    </row>
    <row r="781" spans="1:10" ht="19.899999999999999" customHeight="1" x14ac:dyDescent="0.2">
      <c r="A781" s="126">
        <v>67238</v>
      </c>
      <c r="B781" s="9">
        <f t="shared" si="78"/>
        <v>0</v>
      </c>
      <c r="C781" s="127"/>
      <c r="D781" s="4">
        <f t="shared" si="79"/>
        <v>0</v>
      </c>
      <c r="E781" s="128">
        <f t="shared" si="80"/>
        <v>0</v>
      </c>
      <c r="F781" s="4">
        <f t="shared" si="81"/>
        <v>0</v>
      </c>
      <c r="G781" s="19">
        <f>IF(AND(C781&lt;&gt;"",SUM(G$30:G780)&lt;D$21),$D$21/$D$26,0)</f>
        <v>0</v>
      </c>
      <c r="H781" s="4">
        <f t="shared" si="82"/>
        <v>0</v>
      </c>
      <c r="I781" s="4">
        <f t="shared" si="83"/>
        <v>0</v>
      </c>
      <c r="J781" s="58" t="str">
        <f t="shared" si="84"/>
        <v>2083–2084</v>
      </c>
    </row>
    <row r="782" spans="1:10" ht="19.899999999999999" customHeight="1" x14ac:dyDescent="0.2">
      <c r="A782" s="126">
        <v>67267</v>
      </c>
      <c r="B782" s="9">
        <f t="shared" si="78"/>
        <v>0</v>
      </c>
      <c r="C782" s="127"/>
      <c r="D782" s="4">
        <f t="shared" si="79"/>
        <v>0</v>
      </c>
      <c r="E782" s="128">
        <f t="shared" si="80"/>
        <v>0</v>
      </c>
      <c r="F782" s="4">
        <f t="shared" si="81"/>
        <v>0</v>
      </c>
      <c r="G782" s="19">
        <f>IF(AND(C782&lt;&gt;"",SUM(G$30:G781)&lt;D$21),$D$21/$D$26,0)</f>
        <v>0</v>
      </c>
      <c r="H782" s="4">
        <f t="shared" si="82"/>
        <v>0</v>
      </c>
      <c r="I782" s="4">
        <f t="shared" si="83"/>
        <v>0</v>
      </c>
      <c r="J782" s="58" t="str">
        <f t="shared" si="84"/>
        <v>2083–2084</v>
      </c>
    </row>
    <row r="783" spans="1:10" ht="19.899999999999999" customHeight="1" x14ac:dyDescent="0.2">
      <c r="A783" s="126">
        <v>67298</v>
      </c>
      <c r="B783" s="9">
        <f t="shared" si="78"/>
        <v>0</v>
      </c>
      <c r="C783" s="127"/>
      <c r="D783" s="4">
        <f t="shared" si="79"/>
        <v>0</v>
      </c>
      <c r="E783" s="128">
        <f t="shared" si="80"/>
        <v>0</v>
      </c>
      <c r="F783" s="4">
        <f t="shared" si="81"/>
        <v>0</v>
      </c>
      <c r="G783" s="19">
        <f>IF(AND(C783&lt;&gt;"",SUM(G$30:G782)&lt;D$21),$D$21/$D$26,0)</f>
        <v>0</v>
      </c>
      <c r="H783" s="4">
        <f t="shared" si="82"/>
        <v>0</v>
      </c>
      <c r="I783" s="4">
        <f t="shared" si="83"/>
        <v>0</v>
      </c>
      <c r="J783" s="58" t="str">
        <f t="shared" si="84"/>
        <v>2083–2084</v>
      </c>
    </row>
    <row r="784" spans="1:10" ht="19.899999999999999" customHeight="1" x14ac:dyDescent="0.2">
      <c r="A784" s="126">
        <v>67328</v>
      </c>
      <c r="B784" s="9">
        <f t="shared" si="78"/>
        <v>0</v>
      </c>
      <c r="C784" s="127"/>
      <c r="D784" s="4">
        <f t="shared" si="79"/>
        <v>0</v>
      </c>
      <c r="E784" s="128">
        <f t="shared" si="80"/>
        <v>0</v>
      </c>
      <c r="F784" s="4">
        <f t="shared" si="81"/>
        <v>0</v>
      </c>
      <c r="G784" s="19">
        <f>IF(AND(C784&lt;&gt;"",SUM(G$30:G783)&lt;D$21),$D$21/$D$26,0)</f>
        <v>0</v>
      </c>
      <c r="H784" s="4">
        <f t="shared" si="82"/>
        <v>0</v>
      </c>
      <c r="I784" s="4">
        <f t="shared" si="83"/>
        <v>0</v>
      </c>
      <c r="J784" s="58" t="str">
        <f t="shared" si="84"/>
        <v>2083–2084</v>
      </c>
    </row>
    <row r="785" spans="1:10" ht="19.899999999999999" customHeight="1" x14ac:dyDescent="0.2">
      <c r="A785" s="126">
        <v>67359</v>
      </c>
      <c r="B785" s="9">
        <f t="shared" si="78"/>
        <v>0</v>
      </c>
      <c r="C785" s="127"/>
      <c r="D785" s="4">
        <f t="shared" si="79"/>
        <v>0</v>
      </c>
      <c r="E785" s="128">
        <f t="shared" si="80"/>
        <v>0</v>
      </c>
      <c r="F785" s="4">
        <f t="shared" si="81"/>
        <v>0</v>
      </c>
      <c r="G785" s="19">
        <f>IF(AND(C785&lt;&gt;"",SUM(G$30:G784)&lt;D$21),$D$21/$D$26,0)</f>
        <v>0</v>
      </c>
      <c r="H785" s="4">
        <f t="shared" si="82"/>
        <v>0</v>
      </c>
      <c r="I785" s="4">
        <f t="shared" si="83"/>
        <v>0</v>
      </c>
      <c r="J785" s="58" t="str">
        <f t="shared" si="84"/>
        <v>2083–2084</v>
      </c>
    </row>
    <row r="786" spans="1:10" ht="19.899999999999999" customHeight="1" x14ac:dyDescent="0.2">
      <c r="A786" s="126">
        <v>67389</v>
      </c>
      <c r="B786" s="9">
        <f t="shared" si="78"/>
        <v>0</v>
      </c>
      <c r="C786" s="127"/>
      <c r="D786" s="4">
        <f t="shared" si="79"/>
        <v>0</v>
      </c>
      <c r="E786" s="128">
        <f t="shared" si="80"/>
        <v>0</v>
      </c>
      <c r="F786" s="4">
        <f t="shared" si="81"/>
        <v>0</v>
      </c>
      <c r="G786" s="19">
        <f>IF(AND(C786&lt;&gt;"",SUM(G$30:G785)&lt;D$21),$D$21/$D$26,0)</f>
        <v>0</v>
      </c>
      <c r="H786" s="4">
        <f t="shared" si="82"/>
        <v>0</v>
      </c>
      <c r="I786" s="4">
        <f t="shared" si="83"/>
        <v>0</v>
      </c>
      <c r="J786" s="58" t="str">
        <f t="shared" si="84"/>
        <v>2084–2085</v>
      </c>
    </row>
    <row r="787" spans="1:10" ht="19.899999999999999" customHeight="1" x14ac:dyDescent="0.2">
      <c r="A787" s="126">
        <v>67420</v>
      </c>
      <c r="B787" s="9">
        <f t="shared" si="78"/>
        <v>0</v>
      </c>
      <c r="C787" s="127"/>
      <c r="D787" s="4">
        <f t="shared" si="79"/>
        <v>0</v>
      </c>
      <c r="E787" s="128">
        <f t="shared" si="80"/>
        <v>0</v>
      </c>
      <c r="F787" s="4">
        <f t="shared" si="81"/>
        <v>0</v>
      </c>
      <c r="G787" s="19">
        <f>IF(AND(C787&lt;&gt;"",SUM(G$30:G786)&lt;D$21),$D$21/$D$26,0)</f>
        <v>0</v>
      </c>
      <c r="H787" s="4">
        <f t="shared" si="82"/>
        <v>0</v>
      </c>
      <c r="I787" s="4">
        <f t="shared" si="83"/>
        <v>0</v>
      </c>
      <c r="J787" s="58" t="str">
        <f t="shared" si="84"/>
        <v>2084–2085</v>
      </c>
    </row>
    <row r="788" spans="1:10" ht="19.899999999999999" customHeight="1" x14ac:dyDescent="0.2">
      <c r="A788" s="126">
        <v>67451</v>
      </c>
      <c r="B788" s="9">
        <f t="shared" si="78"/>
        <v>0</v>
      </c>
      <c r="C788" s="127"/>
      <c r="D788" s="4">
        <f t="shared" si="79"/>
        <v>0</v>
      </c>
      <c r="E788" s="128">
        <f t="shared" si="80"/>
        <v>0</v>
      </c>
      <c r="F788" s="4">
        <f t="shared" si="81"/>
        <v>0</v>
      </c>
      <c r="G788" s="19">
        <f>IF(AND(C788&lt;&gt;"",SUM(G$30:G787)&lt;D$21),$D$21/$D$26,0)</f>
        <v>0</v>
      </c>
      <c r="H788" s="4">
        <f t="shared" si="82"/>
        <v>0</v>
      </c>
      <c r="I788" s="4">
        <f t="shared" si="83"/>
        <v>0</v>
      </c>
      <c r="J788" s="58" t="str">
        <f t="shared" si="84"/>
        <v>2084–2085</v>
      </c>
    </row>
    <row r="789" spans="1:10" ht="19.899999999999999" customHeight="1" x14ac:dyDescent="0.2">
      <c r="A789" s="126">
        <v>67481</v>
      </c>
      <c r="B789" s="9">
        <f t="shared" si="78"/>
        <v>0</v>
      </c>
      <c r="C789" s="127"/>
      <c r="D789" s="4">
        <f t="shared" si="79"/>
        <v>0</v>
      </c>
      <c r="E789" s="128">
        <f t="shared" si="80"/>
        <v>0</v>
      </c>
      <c r="F789" s="4">
        <f t="shared" si="81"/>
        <v>0</v>
      </c>
      <c r="G789" s="19">
        <f>IF(AND(C789&lt;&gt;"",SUM(G$30:G788)&lt;D$21),$D$21/$D$26,0)</f>
        <v>0</v>
      </c>
      <c r="H789" s="4">
        <f t="shared" si="82"/>
        <v>0</v>
      </c>
      <c r="I789" s="4">
        <f t="shared" si="83"/>
        <v>0</v>
      </c>
      <c r="J789" s="58" t="str">
        <f t="shared" si="84"/>
        <v>2084–2085</v>
      </c>
    </row>
    <row r="790" spans="1:10" ht="19.899999999999999" customHeight="1" x14ac:dyDescent="0.2">
      <c r="A790" s="126">
        <v>67512</v>
      </c>
      <c r="B790" s="9">
        <f t="shared" si="78"/>
        <v>0</v>
      </c>
      <c r="C790" s="127"/>
      <c r="D790" s="4">
        <f t="shared" si="79"/>
        <v>0</v>
      </c>
      <c r="E790" s="128">
        <f t="shared" si="80"/>
        <v>0</v>
      </c>
      <c r="F790" s="4">
        <f t="shared" si="81"/>
        <v>0</v>
      </c>
      <c r="G790" s="19">
        <f>IF(AND(C790&lt;&gt;"",SUM(G$30:G789)&lt;D$21),$D$21/$D$26,0)</f>
        <v>0</v>
      </c>
      <c r="H790" s="4">
        <f t="shared" si="82"/>
        <v>0</v>
      </c>
      <c r="I790" s="4">
        <f t="shared" si="83"/>
        <v>0</v>
      </c>
      <c r="J790" s="58" t="str">
        <f t="shared" si="84"/>
        <v>2084–2085</v>
      </c>
    </row>
    <row r="791" spans="1:10" ht="19.899999999999999" customHeight="1" x14ac:dyDescent="0.2">
      <c r="A791" s="126">
        <v>67542</v>
      </c>
      <c r="B791" s="9">
        <f t="shared" si="78"/>
        <v>0</v>
      </c>
      <c r="C791" s="127"/>
      <c r="D791" s="4">
        <f t="shared" si="79"/>
        <v>0</v>
      </c>
      <c r="E791" s="128">
        <f t="shared" si="80"/>
        <v>0</v>
      </c>
      <c r="F791" s="4">
        <f t="shared" si="81"/>
        <v>0</v>
      </c>
      <c r="G791" s="19">
        <f>IF(AND(C791&lt;&gt;"",SUM(G$30:G790)&lt;D$21),$D$21/$D$26,0)</f>
        <v>0</v>
      </c>
      <c r="H791" s="4">
        <f t="shared" si="82"/>
        <v>0</v>
      </c>
      <c r="I791" s="4">
        <f t="shared" si="83"/>
        <v>0</v>
      </c>
      <c r="J791" s="58" t="str">
        <f t="shared" si="84"/>
        <v>2084–2085</v>
      </c>
    </row>
    <row r="792" spans="1:10" ht="19.899999999999999" customHeight="1" x14ac:dyDescent="0.2">
      <c r="A792" s="126">
        <v>67573</v>
      </c>
      <c r="B792" s="9">
        <f t="shared" si="78"/>
        <v>0</v>
      </c>
      <c r="C792" s="127"/>
      <c r="D792" s="4">
        <f t="shared" si="79"/>
        <v>0</v>
      </c>
      <c r="E792" s="128">
        <f t="shared" si="80"/>
        <v>0</v>
      </c>
      <c r="F792" s="4">
        <f t="shared" si="81"/>
        <v>0</v>
      </c>
      <c r="G792" s="19">
        <f>IF(AND(C792&lt;&gt;"",SUM(G$30:G791)&lt;D$21),$D$21/$D$26,0)</f>
        <v>0</v>
      </c>
      <c r="H792" s="4">
        <f t="shared" si="82"/>
        <v>0</v>
      </c>
      <c r="I792" s="4">
        <f t="shared" si="83"/>
        <v>0</v>
      </c>
      <c r="J792" s="58" t="str">
        <f t="shared" si="84"/>
        <v>2084–2085</v>
      </c>
    </row>
    <row r="793" spans="1:10" ht="19.899999999999999" customHeight="1" x14ac:dyDescent="0.2">
      <c r="A793" s="126">
        <v>67604</v>
      </c>
      <c r="B793" s="9">
        <f t="shared" si="78"/>
        <v>0</v>
      </c>
      <c r="C793" s="127"/>
      <c r="D793" s="4">
        <f t="shared" si="79"/>
        <v>0</v>
      </c>
      <c r="E793" s="128">
        <f t="shared" si="80"/>
        <v>0</v>
      </c>
      <c r="F793" s="4">
        <f t="shared" si="81"/>
        <v>0</v>
      </c>
      <c r="G793" s="19">
        <f>IF(AND(C793&lt;&gt;"",SUM(G$30:G792)&lt;D$21),$D$21/$D$26,0)</f>
        <v>0</v>
      </c>
      <c r="H793" s="4">
        <f t="shared" si="82"/>
        <v>0</v>
      </c>
      <c r="I793" s="4">
        <f t="shared" si="83"/>
        <v>0</v>
      </c>
      <c r="J793" s="58" t="str">
        <f t="shared" si="84"/>
        <v>2084–2085</v>
      </c>
    </row>
    <row r="794" spans="1:10" ht="19.899999999999999" customHeight="1" x14ac:dyDescent="0.2">
      <c r="A794" s="126">
        <v>67632</v>
      </c>
      <c r="B794" s="9">
        <f t="shared" si="78"/>
        <v>0</v>
      </c>
      <c r="C794" s="127"/>
      <c r="D794" s="4">
        <f t="shared" si="79"/>
        <v>0</v>
      </c>
      <c r="E794" s="128">
        <f t="shared" si="80"/>
        <v>0</v>
      </c>
      <c r="F794" s="4">
        <f t="shared" si="81"/>
        <v>0</v>
      </c>
      <c r="G794" s="19">
        <f>IF(AND(C794&lt;&gt;"",SUM(G$30:G793)&lt;D$21),$D$21/$D$26,0)</f>
        <v>0</v>
      </c>
      <c r="H794" s="4">
        <f t="shared" si="82"/>
        <v>0</v>
      </c>
      <c r="I794" s="4">
        <f t="shared" si="83"/>
        <v>0</v>
      </c>
      <c r="J794" s="58" t="str">
        <f t="shared" si="84"/>
        <v>2084–2085</v>
      </c>
    </row>
    <row r="795" spans="1:10" ht="19.899999999999999" customHeight="1" x14ac:dyDescent="0.2">
      <c r="A795" s="126">
        <v>67663</v>
      </c>
      <c r="B795" s="9">
        <f t="shared" si="78"/>
        <v>0</v>
      </c>
      <c r="C795" s="127"/>
      <c r="D795" s="4">
        <f t="shared" si="79"/>
        <v>0</v>
      </c>
      <c r="E795" s="128">
        <f t="shared" si="80"/>
        <v>0</v>
      </c>
      <c r="F795" s="4">
        <f t="shared" si="81"/>
        <v>0</v>
      </c>
      <c r="G795" s="19">
        <f>IF(AND(C795&lt;&gt;"",SUM(G$30:G794)&lt;D$21),$D$21/$D$26,0)</f>
        <v>0</v>
      </c>
      <c r="H795" s="4">
        <f t="shared" si="82"/>
        <v>0</v>
      </c>
      <c r="I795" s="4">
        <f t="shared" si="83"/>
        <v>0</v>
      </c>
      <c r="J795" s="58" t="str">
        <f t="shared" si="84"/>
        <v>2084–2085</v>
      </c>
    </row>
    <row r="796" spans="1:10" ht="19.899999999999999" customHeight="1" x14ac:dyDescent="0.2">
      <c r="A796" s="126">
        <v>67693</v>
      </c>
      <c r="B796" s="9">
        <f t="shared" si="78"/>
        <v>0</v>
      </c>
      <c r="C796" s="127"/>
      <c r="D796" s="4">
        <f t="shared" si="79"/>
        <v>0</v>
      </c>
      <c r="E796" s="128">
        <f t="shared" si="80"/>
        <v>0</v>
      </c>
      <c r="F796" s="4">
        <f t="shared" si="81"/>
        <v>0</v>
      </c>
      <c r="G796" s="19">
        <f>IF(AND(C796&lt;&gt;"",SUM(G$30:G795)&lt;D$21),$D$21/$D$26,0)</f>
        <v>0</v>
      </c>
      <c r="H796" s="4">
        <f t="shared" si="82"/>
        <v>0</v>
      </c>
      <c r="I796" s="4">
        <f t="shared" si="83"/>
        <v>0</v>
      </c>
      <c r="J796" s="58" t="str">
        <f t="shared" si="84"/>
        <v>2084–2085</v>
      </c>
    </row>
    <row r="797" spans="1:10" ht="19.899999999999999" customHeight="1" x14ac:dyDescent="0.2">
      <c r="A797" s="126">
        <v>67724</v>
      </c>
      <c r="B797" s="9">
        <f t="shared" si="78"/>
        <v>0</v>
      </c>
      <c r="C797" s="127"/>
      <c r="D797" s="4">
        <f t="shared" si="79"/>
        <v>0</v>
      </c>
      <c r="E797" s="128">
        <f t="shared" si="80"/>
        <v>0</v>
      </c>
      <c r="F797" s="4">
        <f t="shared" si="81"/>
        <v>0</v>
      </c>
      <c r="G797" s="19">
        <f>IF(AND(C797&lt;&gt;"",SUM(G$30:G796)&lt;D$21),$D$21/$D$26,0)</f>
        <v>0</v>
      </c>
      <c r="H797" s="4">
        <f t="shared" si="82"/>
        <v>0</v>
      </c>
      <c r="I797" s="4">
        <f t="shared" si="83"/>
        <v>0</v>
      </c>
      <c r="J797" s="58" t="str">
        <f t="shared" si="84"/>
        <v>2084–2085</v>
      </c>
    </row>
    <row r="798" spans="1:10" ht="19.899999999999999" customHeight="1" x14ac:dyDescent="0.2">
      <c r="A798" s="126">
        <v>67754</v>
      </c>
      <c r="B798" s="9">
        <f t="shared" si="78"/>
        <v>0</v>
      </c>
      <c r="C798" s="127"/>
      <c r="D798" s="4">
        <f t="shared" si="79"/>
        <v>0</v>
      </c>
      <c r="E798" s="128">
        <f t="shared" si="80"/>
        <v>0</v>
      </c>
      <c r="F798" s="4">
        <f t="shared" si="81"/>
        <v>0</v>
      </c>
      <c r="G798" s="19">
        <f>IF(AND(C798&lt;&gt;"",SUM(G$30:G797)&lt;D$21),$D$21/$D$26,0)</f>
        <v>0</v>
      </c>
      <c r="H798" s="4">
        <f t="shared" si="82"/>
        <v>0</v>
      </c>
      <c r="I798" s="4">
        <f t="shared" si="83"/>
        <v>0</v>
      </c>
      <c r="J798" s="58" t="str">
        <f t="shared" si="84"/>
        <v>2085–2086</v>
      </c>
    </row>
    <row r="799" spans="1:10" ht="19.899999999999999" customHeight="1" x14ac:dyDescent="0.2">
      <c r="A799" s="126">
        <v>67785</v>
      </c>
      <c r="B799" s="9">
        <f t="shared" ref="B799:B862" si="85">IF(C799&gt;0,C799*-1,C799)</f>
        <v>0</v>
      </c>
      <c r="C799" s="127"/>
      <c r="D799" s="4">
        <f t="shared" ref="D799:D862" si="86">IF(C799="",0,IF($D$14="Beginning",IF(C798&lt;&gt;"",$F798*$D$7/12,0),IF(C798&lt;&gt;"",$F798*$D$7/12,$D$19*$D$7/12)))</f>
        <v>0</v>
      </c>
      <c r="E799" s="128">
        <f t="shared" si="80"/>
        <v>0</v>
      </c>
      <c r="F799" s="4">
        <f t="shared" si="81"/>
        <v>0</v>
      </c>
      <c r="G799" s="19">
        <f>IF(AND(C799&lt;&gt;"",SUM(G$30:G798)&lt;D$21),$D$21/$D$26,0)</f>
        <v>0</v>
      </c>
      <c r="H799" s="4">
        <f t="shared" si="82"/>
        <v>0</v>
      </c>
      <c r="I799" s="4">
        <f t="shared" si="83"/>
        <v>0</v>
      </c>
      <c r="J799" s="58" t="str">
        <f t="shared" si="84"/>
        <v>2085–2086</v>
      </c>
    </row>
    <row r="800" spans="1:10" ht="19.899999999999999" customHeight="1" x14ac:dyDescent="0.2">
      <c r="A800" s="126">
        <v>67816</v>
      </c>
      <c r="B800" s="9">
        <f t="shared" si="85"/>
        <v>0</v>
      </c>
      <c r="C800" s="127"/>
      <c r="D800" s="4">
        <f t="shared" si="86"/>
        <v>0</v>
      </c>
      <c r="E800" s="128">
        <f t="shared" ref="E800:E863" si="87">C800-D800</f>
        <v>0</v>
      </c>
      <c r="F800" s="4">
        <f t="shared" ref="F800:F863" si="88">IF(C800="",0,IF(C799="",$D$19-E800,IF(C800&lt;&gt;"",F799-E800)))</f>
        <v>0</v>
      </c>
      <c r="G800" s="19">
        <f>IF(AND(C800&lt;&gt;"",SUM(G$30:G799)&lt;D$21),$D$21/$D$26,0)</f>
        <v>0</v>
      </c>
      <c r="H800" s="4">
        <f t="shared" ref="H800:H863" si="89">IF(C800&lt;&gt;"",G800+H799,0)</f>
        <v>0</v>
      </c>
      <c r="I800" s="4">
        <f t="shared" ref="I800:I863" si="90">IF(C800&lt;&gt;"",$D$21-H800,0)</f>
        <v>0</v>
      </c>
      <c r="J800" s="58" t="str">
        <f t="shared" si="84"/>
        <v>2085–2086</v>
      </c>
    </row>
    <row r="801" spans="1:10" ht="19.899999999999999" customHeight="1" x14ac:dyDescent="0.2">
      <c r="A801" s="126">
        <v>67846</v>
      </c>
      <c r="B801" s="9">
        <f t="shared" si="85"/>
        <v>0</v>
      </c>
      <c r="C801" s="127"/>
      <c r="D801" s="4">
        <f t="shared" si="86"/>
        <v>0</v>
      </c>
      <c r="E801" s="128">
        <f t="shared" si="87"/>
        <v>0</v>
      </c>
      <c r="F801" s="4">
        <f t="shared" si="88"/>
        <v>0</v>
      </c>
      <c r="G801" s="19">
        <f>IF(AND(C801&lt;&gt;"",SUM(G$30:G800)&lt;D$21),$D$21/$D$26,0)</f>
        <v>0</v>
      </c>
      <c r="H801" s="4">
        <f t="shared" si="89"/>
        <v>0</v>
      </c>
      <c r="I801" s="4">
        <f t="shared" si="90"/>
        <v>0</v>
      </c>
      <c r="J801" s="58" t="str">
        <f t="shared" si="84"/>
        <v>2085–2086</v>
      </c>
    </row>
    <row r="802" spans="1:10" ht="19.899999999999999" customHeight="1" x14ac:dyDescent="0.2">
      <c r="A802" s="126">
        <v>67877</v>
      </c>
      <c r="B802" s="9">
        <f t="shared" si="85"/>
        <v>0</v>
      </c>
      <c r="C802" s="127"/>
      <c r="D802" s="4">
        <f t="shared" si="86"/>
        <v>0</v>
      </c>
      <c r="E802" s="128">
        <f t="shared" si="87"/>
        <v>0</v>
      </c>
      <c r="F802" s="4">
        <f t="shared" si="88"/>
        <v>0</v>
      </c>
      <c r="G802" s="19">
        <f>IF(AND(C802&lt;&gt;"",SUM(G$30:G801)&lt;D$21),$D$21/$D$26,0)</f>
        <v>0</v>
      </c>
      <c r="H802" s="4">
        <f t="shared" si="89"/>
        <v>0</v>
      </c>
      <c r="I802" s="4">
        <f t="shared" si="90"/>
        <v>0</v>
      </c>
      <c r="J802" s="58" t="str">
        <f t="shared" si="84"/>
        <v>2085–2086</v>
      </c>
    </row>
    <row r="803" spans="1:10" ht="19.899999999999999" customHeight="1" x14ac:dyDescent="0.2">
      <c r="A803" s="126">
        <v>67907</v>
      </c>
      <c r="B803" s="9">
        <f t="shared" si="85"/>
        <v>0</v>
      </c>
      <c r="C803" s="127"/>
      <c r="D803" s="4">
        <f t="shared" si="86"/>
        <v>0</v>
      </c>
      <c r="E803" s="128">
        <f t="shared" si="87"/>
        <v>0</v>
      </c>
      <c r="F803" s="4">
        <f t="shared" si="88"/>
        <v>0</v>
      </c>
      <c r="G803" s="19">
        <f>IF(AND(C803&lt;&gt;"",SUM(G$30:G802)&lt;D$21),$D$21/$D$26,0)</f>
        <v>0</v>
      </c>
      <c r="H803" s="4">
        <f t="shared" si="89"/>
        <v>0</v>
      </c>
      <c r="I803" s="4">
        <f t="shared" si="90"/>
        <v>0</v>
      </c>
      <c r="J803" s="58" t="str">
        <f t="shared" si="84"/>
        <v>2085–2086</v>
      </c>
    </row>
    <row r="804" spans="1:10" ht="19.899999999999999" customHeight="1" x14ac:dyDescent="0.2">
      <c r="A804" s="126">
        <v>67938</v>
      </c>
      <c r="B804" s="9">
        <f t="shared" si="85"/>
        <v>0</v>
      </c>
      <c r="C804" s="127"/>
      <c r="D804" s="4">
        <f t="shared" si="86"/>
        <v>0</v>
      </c>
      <c r="E804" s="128">
        <f t="shared" si="87"/>
        <v>0</v>
      </c>
      <c r="F804" s="4">
        <f t="shared" si="88"/>
        <v>0</v>
      </c>
      <c r="G804" s="19">
        <f>IF(AND(C804&lt;&gt;"",SUM(G$30:G803)&lt;D$21),$D$21/$D$26,0)</f>
        <v>0</v>
      </c>
      <c r="H804" s="4">
        <f t="shared" si="89"/>
        <v>0</v>
      </c>
      <c r="I804" s="4">
        <f t="shared" si="90"/>
        <v>0</v>
      </c>
      <c r="J804" s="58" t="str">
        <f t="shared" si="84"/>
        <v>2085–2086</v>
      </c>
    </row>
    <row r="805" spans="1:10" ht="19.899999999999999" customHeight="1" x14ac:dyDescent="0.2">
      <c r="A805" s="126">
        <v>67969</v>
      </c>
      <c r="B805" s="9">
        <f t="shared" si="85"/>
        <v>0</v>
      </c>
      <c r="C805" s="127"/>
      <c r="D805" s="4">
        <f t="shared" si="86"/>
        <v>0</v>
      </c>
      <c r="E805" s="128">
        <f t="shared" si="87"/>
        <v>0</v>
      </c>
      <c r="F805" s="4">
        <f t="shared" si="88"/>
        <v>0</v>
      </c>
      <c r="G805" s="19">
        <f>IF(AND(C805&lt;&gt;"",SUM(G$30:G804)&lt;D$21),$D$21/$D$26,0)</f>
        <v>0</v>
      </c>
      <c r="H805" s="4">
        <f t="shared" si="89"/>
        <v>0</v>
      </c>
      <c r="I805" s="4">
        <f t="shared" si="90"/>
        <v>0</v>
      </c>
      <c r="J805" s="58" t="str">
        <f t="shared" si="84"/>
        <v>2085–2086</v>
      </c>
    </row>
    <row r="806" spans="1:10" ht="19.899999999999999" customHeight="1" x14ac:dyDescent="0.2">
      <c r="A806" s="126">
        <v>67997</v>
      </c>
      <c r="B806" s="9">
        <f t="shared" si="85"/>
        <v>0</v>
      </c>
      <c r="C806" s="127"/>
      <c r="D806" s="4">
        <f t="shared" si="86"/>
        <v>0</v>
      </c>
      <c r="E806" s="128">
        <f t="shared" si="87"/>
        <v>0</v>
      </c>
      <c r="F806" s="4">
        <f t="shared" si="88"/>
        <v>0</v>
      </c>
      <c r="G806" s="19">
        <f>IF(AND(C806&lt;&gt;"",SUM(G$30:G805)&lt;D$21),$D$21/$D$26,0)</f>
        <v>0</v>
      </c>
      <c r="H806" s="4">
        <f t="shared" si="89"/>
        <v>0</v>
      </c>
      <c r="I806" s="4">
        <f t="shared" si="90"/>
        <v>0</v>
      </c>
      <c r="J806" s="58" t="str">
        <f t="shared" si="84"/>
        <v>2085–2086</v>
      </c>
    </row>
    <row r="807" spans="1:10" ht="19.899999999999999" customHeight="1" x14ac:dyDescent="0.2">
      <c r="A807" s="126">
        <v>68028</v>
      </c>
      <c r="B807" s="9">
        <f t="shared" si="85"/>
        <v>0</v>
      </c>
      <c r="C807" s="127"/>
      <c r="D807" s="4">
        <f t="shared" si="86"/>
        <v>0</v>
      </c>
      <c r="E807" s="128">
        <f t="shared" si="87"/>
        <v>0</v>
      </c>
      <c r="F807" s="4">
        <f t="shared" si="88"/>
        <v>0</v>
      </c>
      <c r="G807" s="19">
        <f>IF(AND(C807&lt;&gt;"",SUM(G$30:G806)&lt;D$21),$D$21/$D$26,0)</f>
        <v>0</v>
      </c>
      <c r="H807" s="4">
        <f t="shared" si="89"/>
        <v>0</v>
      </c>
      <c r="I807" s="4">
        <f t="shared" si="90"/>
        <v>0</v>
      </c>
      <c r="J807" s="58" t="str">
        <f t="shared" si="84"/>
        <v>2085–2086</v>
      </c>
    </row>
    <row r="808" spans="1:10" ht="19.899999999999999" customHeight="1" x14ac:dyDescent="0.2">
      <c r="A808" s="126">
        <v>68058</v>
      </c>
      <c r="B808" s="9">
        <f t="shared" si="85"/>
        <v>0</v>
      </c>
      <c r="C808" s="127"/>
      <c r="D808" s="4">
        <f t="shared" si="86"/>
        <v>0</v>
      </c>
      <c r="E808" s="128">
        <f t="shared" si="87"/>
        <v>0</v>
      </c>
      <c r="F808" s="4">
        <f t="shared" si="88"/>
        <v>0</v>
      </c>
      <c r="G808" s="19">
        <f>IF(AND(C808&lt;&gt;"",SUM(G$30:G807)&lt;D$21),$D$21/$D$26,0)</f>
        <v>0</v>
      </c>
      <c r="H808" s="4">
        <f t="shared" si="89"/>
        <v>0</v>
      </c>
      <c r="I808" s="4">
        <f t="shared" si="90"/>
        <v>0</v>
      </c>
      <c r="J808" s="58" t="str">
        <f t="shared" si="84"/>
        <v>2085–2086</v>
      </c>
    </row>
    <row r="809" spans="1:10" ht="19.899999999999999" customHeight="1" x14ac:dyDescent="0.2">
      <c r="A809" s="126">
        <v>68089</v>
      </c>
      <c r="B809" s="9">
        <f t="shared" si="85"/>
        <v>0</v>
      </c>
      <c r="C809" s="127"/>
      <c r="D809" s="4">
        <f t="shared" si="86"/>
        <v>0</v>
      </c>
      <c r="E809" s="128">
        <f t="shared" si="87"/>
        <v>0</v>
      </c>
      <c r="F809" s="4">
        <f t="shared" si="88"/>
        <v>0</v>
      </c>
      <c r="G809" s="19">
        <f>IF(AND(C809&lt;&gt;"",SUM(G$30:G808)&lt;D$21),$D$21/$D$26,0)</f>
        <v>0</v>
      </c>
      <c r="H809" s="4">
        <f t="shared" si="89"/>
        <v>0</v>
      </c>
      <c r="I809" s="4">
        <f t="shared" si="90"/>
        <v>0</v>
      </c>
      <c r="J809" s="58" t="str">
        <f t="shared" si="84"/>
        <v>2085–2086</v>
      </c>
    </row>
    <row r="810" spans="1:10" ht="19.899999999999999" customHeight="1" x14ac:dyDescent="0.2">
      <c r="A810" s="126">
        <v>68119</v>
      </c>
      <c r="B810" s="9">
        <f t="shared" si="85"/>
        <v>0</v>
      </c>
      <c r="C810" s="127"/>
      <c r="D810" s="4">
        <f t="shared" si="86"/>
        <v>0</v>
      </c>
      <c r="E810" s="128">
        <f t="shared" si="87"/>
        <v>0</v>
      </c>
      <c r="F810" s="4">
        <f t="shared" si="88"/>
        <v>0</v>
      </c>
      <c r="G810" s="19">
        <f>IF(AND(C810&lt;&gt;"",SUM(G$30:G809)&lt;D$21),$D$21/$D$26,0)</f>
        <v>0</v>
      </c>
      <c r="H810" s="4">
        <f t="shared" si="89"/>
        <v>0</v>
      </c>
      <c r="I810" s="4">
        <f t="shared" si="90"/>
        <v>0</v>
      </c>
      <c r="J810" s="58" t="str">
        <f t="shared" si="84"/>
        <v>2086–2087</v>
      </c>
    </row>
    <row r="811" spans="1:10" ht="19.899999999999999" customHeight="1" x14ac:dyDescent="0.2">
      <c r="A811" s="126">
        <v>68150</v>
      </c>
      <c r="B811" s="9">
        <f t="shared" si="85"/>
        <v>0</v>
      </c>
      <c r="C811" s="127"/>
      <c r="D811" s="4">
        <f t="shared" si="86"/>
        <v>0</v>
      </c>
      <c r="E811" s="128">
        <f t="shared" si="87"/>
        <v>0</v>
      </c>
      <c r="F811" s="4">
        <f t="shared" si="88"/>
        <v>0</v>
      </c>
      <c r="G811" s="19">
        <f>IF(AND(C811&lt;&gt;"",SUM(G$30:G810)&lt;D$21),$D$21/$D$26,0)</f>
        <v>0</v>
      </c>
      <c r="H811" s="4">
        <f t="shared" si="89"/>
        <v>0</v>
      </c>
      <c r="I811" s="4">
        <f t="shared" si="90"/>
        <v>0</v>
      </c>
      <c r="J811" s="58" t="str">
        <f t="shared" ref="J811:J874" si="91">IF(OR(MONTH(A811)=1,MONTH(A811)=2,MONTH(A811)=3,MONTH(A811)=4,MONTH(A811)=5,MONTH(A811)=6),YEAR(A811)-1&amp;"–"&amp;YEAR(A811),YEAR(A811)&amp;"–"&amp;YEAR(A811)+1)</f>
        <v>2086–2087</v>
      </c>
    </row>
    <row r="812" spans="1:10" ht="19.899999999999999" customHeight="1" x14ac:dyDescent="0.2">
      <c r="A812" s="126">
        <v>68181</v>
      </c>
      <c r="B812" s="9">
        <f t="shared" si="85"/>
        <v>0</v>
      </c>
      <c r="C812" s="127"/>
      <c r="D812" s="4">
        <f t="shared" si="86"/>
        <v>0</v>
      </c>
      <c r="E812" s="128">
        <f t="shared" si="87"/>
        <v>0</v>
      </c>
      <c r="F812" s="4">
        <f t="shared" si="88"/>
        <v>0</v>
      </c>
      <c r="G812" s="19">
        <f>IF(AND(C812&lt;&gt;"",SUM(G$30:G811)&lt;D$21),$D$21/$D$26,0)</f>
        <v>0</v>
      </c>
      <c r="H812" s="4">
        <f t="shared" si="89"/>
        <v>0</v>
      </c>
      <c r="I812" s="4">
        <f t="shared" si="90"/>
        <v>0</v>
      </c>
      <c r="J812" s="58" t="str">
        <f t="shared" si="91"/>
        <v>2086–2087</v>
      </c>
    </row>
    <row r="813" spans="1:10" ht="19.899999999999999" customHeight="1" x14ac:dyDescent="0.2">
      <c r="A813" s="126">
        <v>68211</v>
      </c>
      <c r="B813" s="9">
        <f t="shared" si="85"/>
        <v>0</v>
      </c>
      <c r="C813" s="127"/>
      <c r="D813" s="4">
        <f t="shared" si="86"/>
        <v>0</v>
      </c>
      <c r="E813" s="128">
        <f t="shared" si="87"/>
        <v>0</v>
      </c>
      <c r="F813" s="4">
        <f t="shared" si="88"/>
        <v>0</v>
      </c>
      <c r="G813" s="19">
        <f>IF(AND(C813&lt;&gt;"",SUM(G$30:G812)&lt;D$21),$D$21/$D$26,0)</f>
        <v>0</v>
      </c>
      <c r="H813" s="4">
        <f t="shared" si="89"/>
        <v>0</v>
      </c>
      <c r="I813" s="4">
        <f t="shared" si="90"/>
        <v>0</v>
      </c>
      <c r="J813" s="58" t="str">
        <f t="shared" si="91"/>
        <v>2086–2087</v>
      </c>
    </row>
    <row r="814" spans="1:10" ht="19.899999999999999" customHeight="1" x14ac:dyDescent="0.2">
      <c r="A814" s="126">
        <v>68242</v>
      </c>
      <c r="B814" s="9">
        <f t="shared" si="85"/>
        <v>0</v>
      </c>
      <c r="C814" s="127"/>
      <c r="D814" s="4">
        <f t="shared" si="86"/>
        <v>0</v>
      </c>
      <c r="E814" s="128">
        <f t="shared" si="87"/>
        <v>0</v>
      </c>
      <c r="F814" s="4">
        <f t="shared" si="88"/>
        <v>0</v>
      </c>
      <c r="G814" s="19">
        <f>IF(AND(C814&lt;&gt;"",SUM(G$30:G813)&lt;D$21),$D$21/$D$26,0)</f>
        <v>0</v>
      </c>
      <c r="H814" s="4">
        <f t="shared" si="89"/>
        <v>0</v>
      </c>
      <c r="I814" s="4">
        <f t="shared" si="90"/>
        <v>0</v>
      </c>
      <c r="J814" s="58" t="str">
        <f t="shared" si="91"/>
        <v>2086–2087</v>
      </c>
    </row>
    <row r="815" spans="1:10" ht="19.899999999999999" customHeight="1" x14ac:dyDescent="0.2">
      <c r="A815" s="126">
        <v>68272</v>
      </c>
      <c r="B815" s="9">
        <f t="shared" si="85"/>
        <v>0</v>
      </c>
      <c r="C815" s="127"/>
      <c r="D815" s="4">
        <f t="shared" si="86"/>
        <v>0</v>
      </c>
      <c r="E815" s="128">
        <f t="shared" si="87"/>
        <v>0</v>
      </c>
      <c r="F815" s="4">
        <f t="shared" si="88"/>
        <v>0</v>
      </c>
      <c r="G815" s="19">
        <f>IF(AND(C815&lt;&gt;"",SUM(G$30:G814)&lt;D$21),$D$21/$D$26,0)</f>
        <v>0</v>
      </c>
      <c r="H815" s="4">
        <f t="shared" si="89"/>
        <v>0</v>
      </c>
      <c r="I815" s="4">
        <f t="shared" si="90"/>
        <v>0</v>
      </c>
      <c r="J815" s="58" t="str">
        <f t="shared" si="91"/>
        <v>2086–2087</v>
      </c>
    </row>
    <row r="816" spans="1:10" ht="19.899999999999999" customHeight="1" x14ac:dyDescent="0.2">
      <c r="A816" s="126">
        <v>68303</v>
      </c>
      <c r="B816" s="9">
        <f t="shared" si="85"/>
        <v>0</v>
      </c>
      <c r="C816" s="127"/>
      <c r="D816" s="4">
        <f t="shared" si="86"/>
        <v>0</v>
      </c>
      <c r="E816" s="128">
        <f t="shared" si="87"/>
        <v>0</v>
      </c>
      <c r="F816" s="4">
        <f t="shared" si="88"/>
        <v>0</v>
      </c>
      <c r="G816" s="19">
        <f>IF(AND(C816&lt;&gt;"",SUM(G$30:G815)&lt;D$21),$D$21/$D$26,0)</f>
        <v>0</v>
      </c>
      <c r="H816" s="4">
        <f t="shared" si="89"/>
        <v>0</v>
      </c>
      <c r="I816" s="4">
        <f t="shared" si="90"/>
        <v>0</v>
      </c>
      <c r="J816" s="58" t="str">
        <f t="shared" si="91"/>
        <v>2086–2087</v>
      </c>
    </row>
    <row r="817" spans="1:10" ht="19.899999999999999" customHeight="1" x14ac:dyDescent="0.2">
      <c r="A817" s="126">
        <v>68334</v>
      </c>
      <c r="B817" s="9">
        <f t="shared" si="85"/>
        <v>0</v>
      </c>
      <c r="C817" s="127"/>
      <c r="D817" s="4">
        <f t="shared" si="86"/>
        <v>0</v>
      </c>
      <c r="E817" s="128">
        <f t="shared" si="87"/>
        <v>0</v>
      </c>
      <c r="F817" s="4">
        <f t="shared" si="88"/>
        <v>0</v>
      </c>
      <c r="G817" s="19">
        <f>IF(AND(C817&lt;&gt;"",SUM(G$30:G816)&lt;D$21),$D$21/$D$26,0)</f>
        <v>0</v>
      </c>
      <c r="H817" s="4">
        <f t="shared" si="89"/>
        <v>0</v>
      </c>
      <c r="I817" s="4">
        <f t="shared" si="90"/>
        <v>0</v>
      </c>
      <c r="J817" s="58" t="str">
        <f t="shared" si="91"/>
        <v>2086–2087</v>
      </c>
    </row>
    <row r="818" spans="1:10" ht="19.899999999999999" customHeight="1" x14ac:dyDescent="0.2">
      <c r="A818" s="126">
        <v>68362</v>
      </c>
      <c r="B818" s="9">
        <f t="shared" si="85"/>
        <v>0</v>
      </c>
      <c r="C818" s="127"/>
      <c r="D818" s="4">
        <f t="shared" si="86"/>
        <v>0</v>
      </c>
      <c r="E818" s="128">
        <f t="shared" si="87"/>
        <v>0</v>
      </c>
      <c r="F818" s="4">
        <f t="shared" si="88"/>
        <v>0</v>
      </c>
      <c r="G818" s="19">
        <f>IF(AND(C818&lt;&gt;"",SUM(G$30:G817)&lt;D$21),$D$21/$D$26,0)</f>
        <v>0</v>
      </c>
      <c r="H818" s="4">
        <f t="shared" si="89"/>
        <v>0</v>
      </c>
      <c r="I818" s="4">
        <f t="shared" si="90"/>
        <v>0</v>
      </c>
      <c r="J818" s="58" t="str">
        <f t="shared" si="91"/>
        <v>2086–2087</v>
      </c>
    </row>
    <row r="819" spans="1:10" ht="19.899999999999999" customHeight="1" x14ac:dyDescent="0.2">
      <c r="A819" s="126">
        <v>68393</v>
      </c>
      <c r="B819" s="9">
        <f t="shared" si="85"/>
        <v>0</v>
      </c>
      <c r="C819" s="127"/>
      <c r="D819" s="4">
        <f t="shared" si="86"/>
        <v>0</v>
      </c>
      <c r="E819" s="128">
        <f t="shared" si="87"/>
        <v>0</v>
      </c>
      <c r="F819" s="4">
        <f t="shared" si="88"/>
        <v>0</v>
      </c>
      <c r="G819" s="19">
        <f>IF(AND(C819&lt;&gt;"",SUM(G$30:G818)&lt;D$21),$D$21/$D$26,0)</f>
        <v>0</v>
      </c>
      <c r="H819" s="4">
        <f t="shared" si="89"/>
        <v>0</v>
      </c>
      <c r="I819" s="4">
        <f t="shared" si="90"/>
        <v>0</v>
      </c>
      <c r="J819" s="58" t="str">
        <f t="shared" si="91"/>
        <v>2086–2087</v>
      </c>
    </row>
    <row r="820" spans="1:10" ht="19.899999999999999" customHeight="1" x14ac:dyDescent="0.2">
      <c r="A820" s="126">
        <v>68423</v>
      </c>
      <c r="B820" s="9">
        <f t="shared" si="85"/>
        <v>0</v>
      </c>
      <c r="C820" s="127"/>
      <c r="D820" s="4">
        <f t="shared" si="86"/>
        <v>0</v>
      </c>
      <c r="E820" s="128">
        <f t="shared" si="87"/>
        <v>0</v>
      </c>
      <c r="F820" s="4">
        <f t="shared" si="88"/>
        <v>0</v>
      </c>
      <c r="G820" s="19">
        <f>IF(AND(C820&lt;&gt;"",SUM(G$30:G819)&lt;D$21),$D$21/$D$26,0)</f>
        <v>0</v>
      </c>
      <c r="H820" s="4">
        <f t="shared" si="89"/>
        <v>0</v>
      </c>
      <c r="I820" s="4">
        <f t="shared" si="90"/>
        <v>0</v>
      </c>
      <c r="J820" s="58" t="str">
        <f t="shared" si="91"/>
        <v>2086–2087</v>
      </c>
    </row>
    <row r="821" spans="1:10" ht="19.899999999999999" customHeight="1" x14ac:dyDescent="0.2">
      <c r="A821" s="126">
        <v>68454</v>
      </c>
      <c r="B821" s="9">
        <f t="shared" si="85"/>
        <v>0</v>
      </c>
      <c r="C821" s="127"/>
      <c r="D821" s="4">
        <f t="shared" si="86"/>
        <v>0</v>
      </c>
      <c r="E821" s="128">
        <f t="shared" si="87"/>
        <v>0</v>
      </c>
      <c r="F821" s="4">
        <f t="shared" si="88"/>
        <v>0</v>
      </c>
      <c r="G821" s="19">
        <f>IF(AND(C821&lt;&gt;"",SUM(G$30:G820)&lt;D$21),$D$21/$D$26,0)</f>
        <v>0</v>
      </c>
      <c r="H821" s="4">
        <f t="shared" si="89"/>
        <v>0</v>
      </c>
      <c r="I821" s="4">
        <f t="shared" si="90"/>
        <v>0</v>
      </c>
      <c r="J821" s="58" t="str">
        <f t="shared" si="91"/>
        <v>2086–2087</v>
      </c>
    </row>
    <row r="822" spans="1:10" ht="19.899999999999999" customHeight="1" x14ac:dyDescent="0.2">
      <c r="A822" s="126">
        <v>68484</v>
      </c>
      <c r="B822" s="9">
        <f t="shared" si="85"/>
        <v>0</v>
      </c>
      <c r="C822" s="127"/>
      <c r="D822" s="4">
        <f t="shared" si="86"/>
        <v>0</v>
      </c>
      <c r="E822" s="128">
        <f t="shared" si="87"/>
        <v>0</v>
      </c>
      <c r="F822" s="4">
        <f t="shared" si="88"/>
        <v>0</v>
      </c>
      <c r="G822" s="19">
        <f>IF(AND(C822&lt;&gt;"",SUM(G$30:G821)&lt;D$21),$D$21/$D$26,0)</f>
        <v>0</v>
      </c>
      <c r="H822" s="4">
        <f t="shared" si="89"/>
        <v>0</v>
      </c>
      <c r="I822" s="4">
        <f t="shared" si="90"/>
        <v>0</v>
      </c>
      <c r="J822" s="58" t="str">
        <f t="shared" si="91"/>
        <v>2087–2088</v>
      </c>
    </row>
    <row r="823" spans="1:10" ht="19.899999999999999" customHeight="1" x14ac:dyDescent="0.2">
      <c r="A823" s="126">
        <v>68515</v>
      </c>
      <c r="B823" s="9">
        <f t="shared" si="85"/>
        <v>0</v>
      </c>
      <c r="C823" s="127"/>
      <c r="D823" s="4">
        <f t="shared" si="86"/>
        <v>0</v>
      </c>
      <c r="E823" s="128">
        <f t="shared" si="87"/>
        <v>0</v>
      </c>
      <c r="F823" s="4">
        <f t="shared" si="88"/>
        <v>0</v>
      </c>
      <c r="G823" s="19">
        <f>IF(AND(C823&lt;&gt;"",SUM(G$30:G822)&lt;D$21),$D$21/$D$26,0)</f>
        <v>0</v>
      </c>
      <c r="H823" s="4">
        <f t="shared" si="89"/>
        <v>0</v>
      </c>
      <c r="I823" s="4">
        <f t="shared" si="90"/>
        <v>0</v>
      </c>
      <c r="J823" s="58" t="str">
        <f t="shared" si="91"/>
        <v>2087–2088</v>
      </c>
    </row>
    <row r="824" spans="1:10" ht="19.899999999999999" customHeight="1" x14ac:dyDescent="0.2">
      <c r="A824" s="126">
        <v>68546</v>
      </c>
      <c r="B824" s="9">
        <f t="shared" si="85"/>
        <v>0</v>
      </c>
      <c r="C824" s="127"/>
      <c r="D824" s="4">
        <f t="shared" si="86"/>
        <v>0</v>
      </c>
      <c r="E824" s="128">
        <f t="shared" si="87"/>
        <v>0</v>
      </c>
      <c r="F824" s="4">
        <f t="shared" si="88"/>
        <v>0</v>
      </c>
      <c r="G824" s="19">
        <f>IF(AND(C824&lt;&gt;"",SUM(G$30:G823)&lt;D$21),$D$21/$D$26,0)</f>
        <v>0</v>
      </c>
      <c r="H824" s="4">
        <f t="shared" si="89"/>
        <v>0</v>
      </c>
      <c r="I824" s="4">
        <f t="shared" si="90"/>
        <v>0</v>
      </c>
      <c r="J824" s="58" t="str">
        <f t="shared" si="91"/>
        <v>2087–2088</v>
      </c>
    </row>
    <row r="825" spans="1:10" ht="19.899999999999999" customHeight="1" x14ac:dyDescent="0.2">
      <c r="A825" s="126">
        <v>68576</v>
      </c>
      <c r="B825" s="9">
        <f t="shared" si="85"/>
        <v>0</v>
      </c>
      <c r="C825" s="127"/>
      <c r="D825" s="4">
        <f t="shared" si="86"/>
        <v>0</v>
      </c>
      <c r="E825" s="128">
        <f t="shared" si="87"/>
        <v>0</v>
      </c>
      <c r="F825" s="4">
        <f t="shared" si="88"/>
        <v>0</v>
      </c>
      <c r="G825" s="19">
        <f>IF(AND(C825&lt;&gt;"",SUM(G$30:G824)&lt;D$21),$D$21/$D$26,0)</f>
        <v>0</v>
      </c>
      <c r="H825" s="4">
        <f t="shared" si="89"/>
        <v>0</v>
      </c>
      <c r="I825" s="4">
        <f t="shared" si="90"/>
        <v>0</v>
      </c>
      <c r="J825" s="58" t="str">
        <f t="shared" si="91"/>
        <v>2087–2088</v>
      </c>
    </row>
    <row r="826" spans="1:10" ht="19.899999999999999" customHeight="1" x14ac:dyDescent="0.2">
      <c r="A826" s="126">
        <v>68607</v>
      </c>
      <c r="B826" s="9">
        <f t="shared" si="85"/>
        <v>0</v>
      </c>
      <c r="C826" s="127"/>
      <c r="D826" s="4">
        <f t="shared" si="86"/>
        <v>0</v>
      </c>
      <c r="E826" s="128">
        <f t="shared" si="87"/>
        <v>0</v>
      </c>
      <c r="F826" s="4">
        <f t="shared" si="88"/>
        <v>0</v>
      </c>
      <c r="G826" s="19">
        <f>IF(AND(C826&lt;&gt;"",SUM(G$30:G825)&lt;D$21),$D$21/$D$26,0)</f>
        <v>0</v>
      </c>
      <c r="H826" s="4">
        <f t="shared" si="89"/>
        <v>0</v>
      </c>
      <c r="I826" s="4">
        <f t="shared" si="90"/>
        <v>0</v>
      </c>
      <c r="J826" s="58" t="str">
        <f t="shared" si="91"/>
        <v>2087–2088</v>
      </c>
    </row>
    <row r="827" spans="1:10" ht="19.899999999999999" customHeight="1" x14ac:dyDescent="0.2">
      <c r="A827" s="126">
        <v>68637</v>
      </c>
      <c r="B827" s="9">
        <f t="shared" si="85"/>
        <v>0</v>
      </c>
      <c r="C827" s="127"/>
      <c r="D827" s="4">
        <f t="shared" si="86"/>
        <v>0</v>
      </c>
      <c r="E827" s="128">
        <f t="shared" si="87"/>
        <v>0</v>
      </c>
      <c r="F827" s="4">
        <f t="shared" si="88"/>
        <v>0</v>
      </c>
      <c r="G827" s="19">
        <f>IF(AND(C827&lt;&gt;"",SUM(G$30:G826)&lt;D$21),$D$21/$D$26,0)</f>
        <v>0</v>
      </c>
      <c r="H827" s="4">
        <f t="shared" si="89"/>
        <v>0</v>
      </c>
      <c r="I827" s="4">
        <f t="shared" si="90"/>
        <v>0</v>
      </c>
      <c r="J827" s="58" t="str">
        <f t="shared" si="91"/>
        <v>2087–2088</v>
      </c>
    </row>
    <row r="828" spans="1:10" ht="19.899999999999999" customHeight="1" x14ac:dyDescent="0.2">
      <c r="A828" s="126">
        <v>68668</v>
      </c>
      <c r="B828" s="9">
        <f t="shared" si="85"/>
        <v>0</v>
      </c>
      <c r="C828" s="127"/>
      <c r="D828" s="4">
        <f t="shared" si="86"/>
        <v>0</v>
      </c>
      <c r="E828" s="128">
        <f t="shared" si="87"/>
        <v>0</v>
      </c>
      <c r="F828" s="4">
        <f t="shared" si="88"/>
        <v>0</v>
      </c>
      <c r="G828" s="19">
        <f>IF(AND(C828&lt;&gt;"",SUM(G$30:G827)&lt;D$21),$D$21/$D$26,0)</f>
        <v>0</v>
      </c>
      <c r="H828" s="4">
        <f t="shared" si="89"/>
        <v>0</v>
      </c>
      <c r="I828" s="4">
        <f t="shared" si="90"/>
        <v>0</v>
      </c>
      <c r="J828" s="58" t="str">
        <f t="shared" si="91"/>
        <v>2087–2088</v>
      </c>
    </row>
    <row r="829" spans="1:10" ht="19.899999999999999" customHeight="1" x14ac:dyDescent="0.2">
      <c r="A829" s="126">
        <v>68699</v>
      </c>
      <c r="B829" s="9">
        <f t="shared" si="85"/>
        <v>0</v>
      </c>
      <c r="C829" s="127"/>
      <c r="D829" s="4">
        <f t="shared" si="86"/>
        <v>0</v>
      </c>
      <c r="E829" s="128">
        <f t="shared" si="87"/>
        <v>0</v>
      </c>
      <c r="F829" s="4">
        <f t="shared" si="88"/>
        <v>0</v>
      </c>
      <c r="G829" s="19">
        <f>IF(AND(C829&lt;&gt;"",SUM(G$30:G828)&lt;D$21),$D$21/$D$26,0)</f>
        <v>0</v>
      </c>
      <c r="H829" s="4">
        <f t="shared" si="89"/>
        <v>0</v>
      </c>
      <c r="I829" s="4">
        <f t="shared" si="90"/>
        <v>0</v>
      </c>
      <c r="J829" s="58" t="str">
        <f t="shared" si="91"/>
        <v>2087–2088</v>
      </c>
    </row>
    <row r="830" spans="1:10" ht="19.899999999999999" customHeight="1" x14ac:dyDescent="0.2">
      <c r="A830" s="126">
        <v>68728</v>
      </c>
      <c r="B830" s="9">
        <f t="shared" si="85"/>
        <v>0</v>
      </c>
      <c r="C830" s="127"/>
      <c r="D830" s="4">
        <f t="shared" si="86"/>
        <v>0</v>
      </c>
      <c r="E830" s="128">
        <f t="shared" si="87"/>
        <v>0</v>
      </c>
      <c r="F830" s="4">
        <f t="shared" si="88"/>
        <v>0</v>
      </c>
      <c r="G830" s="19">
        <f>IF(AND(C830&lt;&gt;"",SUM(G$30:G829)&lt;D$21),$D$21/$D$26,0)</f>
        <v>0</v>
      </c>
      <c r="H830" s="4">
        <f t="shared" si="89"/>
        <v>0</v>
      </c>
      <c r="I830" s="4">
        <f t="shared" si="90"/>
        <v>0</v>
      </c>
      <c r="J830" s="58" t="str">
        <f t="shared" si="91"/>
        <v>2087–2088</v>
      </c>
    </row>
    <row r="831" spans="1:10" ht="19.899999999999999" customHeight="1" x14ac:dyDescent="0.2">
      <c r="A831" s="126">
        <v>68759</v>
      </c>
      <c r="B831" s="9">
        <f t="shared" si="85"/>
        <v>0</v>
      </c>
      <c r="C831" s="127"/>
      <c r="D831" s="4">
        <f t="shared" si="86"/>
        <v>0</v>
      </c>
      <c r="E831" s="128">
        <f t="shared" si="87"/>
        <v>0</v>
      </c>
      <c r="F831" s="4">
        <f t="shared" si="88"/>
        <v>0</v>
      </c>
      <c r="G831" s="19">
        <f>IF(AND(C831&lt;&gt;"",SUM(G$30:G830)&lt;D$21),$D$21/$D$26,0)</f>
        <v>0</v>
      </c>
      <c r="H831" s="4">
        <f t="shared" si="89"/>
        <v>0</v>
      </c>
      <c r="I831" s="4">
        <f t="shared" si="90"/>
        <v>0</v>
      </c>
      <c r="J831" s="58" t="str">
        <f t="shared" si="91"/>
        <v>2087–2088</v>
      </c>
    </row>
    <row r="832" spans="1:10" ht="19.899999999999999" customHeight="1" x14ac:dyDescent="0.2">
      <c r="A832" s="126">
        <v>68789</v>
      </c>
      <c r="B832" s="9">
        <f t="shared" si="85"/>
        <v>0</v>
      </c>
      <c r="C832" s="127"/>
      <c r="D832" s="4">
        <f t="shared" si="86"/>
        <v>0</v>
      </c>
      <c r="E832" s="128">
        <f t="shared" si="87"/>
        <v>0</v>
      </c>
      <c r="F832" s="4">
        <f t="shared" si="88"/>
        <v>0</v>
      </c>
      <c r="G832" s="19">
        <f>IF(AND(C832&lt;&gt;"",SUM(G$30:G831)&lt;D$21),$D$21/$D$26,0)</f>
        <v>0</v>
      </c>
      <c r="H832" s="4">
        <f t="shared" si="89"/>
        <v>0</v>
      </c>
      <c r="I832" s="4">
        <f t="shared" si="90"/>
        <v>0</v>
      </c>
      <c r="J832" s="58" t="str">
        <f t="shared" si="91"/>
        <v>2087–2088</v>
      </c>
    </row>
    <row r="833" spans="1:10" ht="19.899999999999999" customHeight="1" x14ac:dyDescent="0.2">
      <c r="A833" s="126">
        <v>68820</v>
      </c>
      <c r="B833" s="9">
        <f t="shared" si="85"/>
        <v>0</v>
      </c>
      <c r="C833" s="127"/>
      <c r="D833" s="4">
        <f t="shared" si="86"/>
        <v>0</v>
      </c>
      <c r="E833" s="128">
        <f t="shared" si="87"/>
        <v>0</v>
      </c>
      <c r="F833" s="4">
        <f t="shared" si="88"/>
        <v>0</v>
      </c>
      <c r="G833" s="19">
        <f>IF(AND(C833&lt;&gt;"",SUM(G$30:G832)&lt;D$21),$D$21/$D$26,0)</f>
        <v>0</v>
      </c>
      <c r="H833" s="4">
        <f t="shared" si="89"/>
        <v>0</v>
      </c>
      <c r="I833" s="4">
        <f t="shared" si="90"/>
        <v>0</v>
      </c>
      <c r="J833" s="58" t="str">
        <f t="shared" si="91"/>
        <v>2087–2088</v>
      </c>
    </row>
    <row r="834" spans="1:10" ht="19.899999999999999" customHeight="1" x14ac:dyDescent="0.2">
      <c r="A834" s="126">
        <v>68850</v>
      </c>
      <c r="B834" s="9">
        <f t="shared" si="85"/>
        <v>0</v>
      </c>
      <c r="C834" s="127"/>
      <c r="D834" s="4">
        <f t="shared" si="86"/>
        <v>0</v>
      </c>
      <c r="E834" s="128">
        <f t="shared" si="87"/>
        <v>0</v>
      </c>
      <c r="F834" s="4">
        <f t="shared" si="88"/>
        <v>0</v>
      </c>
      <c r="G834" s="19">
        <f>IF(AND(C834&lt;&gt;"",SUM(G$30:G833)&lt;D$21),$D$21/$D$26,0)</f>
        <v>0</v>
      </c>
      <c r="H834" s="4">
        <f t="shared" si="89"/>
        <v>0</v>
      </c>
      <c r="I834" s="4">
        <f t="shared" si="90"/>
        <v>0</v>
      </c>
      <c r="J834" s="58" t="str">
        <f t="shared" si="91"/>
        <v>2088–2089</v>
      </c>
    </row>
    <row r="835" spans="1:10" ht="19.899999999999999" customHeight="1" x14ac:dyDescent="0.2">
      <c r="A835" s="126">
        <v>68881</v>
      </c>
      <c r="B835" s="9">
        <f t="shared" si="85"/>
        <v>0</v>
      </c>
      <c r="C835" s="127"/>
      <c r="D835" s="4">
        <f t="shared" si="86"/>
        <v>0</v>
      </c>
      <c r="E835" s="128">
        <f t="shared" si="87"/>
        <v>0</v>
      </c>
      <c r="F835" s="4">
        <f t="shared" si="88"/>
        <v>0</v>
      </c>
      <c r="G835" s="19">
        <f>IF(AND(C835&lt;&gt;"",SUM(G$30:G834)&lt;D$21),$D$21/$D$26,0)</f>
        <v>0</v>
      </c>
      <c r="H835" s="4">
        <f t="shared" si="89"/>
        <v>0</v>
      </c>
      <c r="I835" s="4">
        <f t="shared" si="90"/>
        <v>0</v>
      </c>
      <c r="J835" s="58" t="str">
        <f t="shared" si="91"/>
        <v>2088–2089</v>
      </c>
    </row>
    <row r="836" spans="1:10" ht="19.899999999999999" customHeight="1" x14ac:dyDescent="0.2">
      <c r="A836" s="126">
        <v>68912</v>
      </c>
      <c r="B836" s="9">
        <f t="shared" si="85"/>
        <v>0</v>
      </c>
      <c r="C836" s="127"/>
      <c r="D836" s="4">
        <f t="shared" si="86"/>
        <v>0</v>
      </c>
      <c r="E836" s="128">
        <f t="shared" si="87"/>
        <v>0</v>
      </c>
      <c r="F836" s="4">
        <f t="shared" si="88"/>
        <v>0</v>
      </c>
      <c r="G836" s="19">
        <f>IF(AND(C836&lt;&gt;"",SUM(G$30:G835)&lt;D$21),$D$21/$D$26,0)</f>
        <v>0</v>
      </c>
      <c r="H836" s="4">
        <f t="shared" si="89"/>
        <v>0</v>
      </c>
      <c r="I836" s="4">
        <f t="shared" si="90"/>
        <v>0</v>
      </c>
      <c r="J836" s="58" t="str">
        <f t="shared" si="91"/>
        <v>2088–2089</v>
      </c>
    </row>
    <row r="837" spans="1:10" ht="19.899999999999999" customHeight="1" x14ac:dyDescent="0.2">
      <c r="A837" s="126">
        <v>68942</v>
      </c>
      <c r="B837" s="9">
        <f t="shared" si="85"/>
        <v>0</v>
      </c>
      <c r="C837" s="127"/>
      <c r="D837" s="4">
        <f t="shared" si="86"/>
        <v>0</v>
      </c>
      <c r="E837" s="128">
        <f t="shared" si="87"/>
        <v>0</v>
      </c>
      <c r="F837" s="4">
        <f t="shared" si="88"/>
        <v>0</v>
      </c>
      <c r="G837" s="19">
        <f>IF(AND(C837&lt;&gt;"",SUM(G$30:G836)&lt;D$21),$D$21/$D$26,0)</f>
        <v>0</v>
      </c>
      <c r="H837" s="4">
        <f t="shared" si="89"/>
        <v>0</v>
      </c>
      <c r="I837" s="4">
        <f t="shared" si="90"/>
        <v>0</v>
      </c>
      <c r="J837" s="58" t="str">
        <f t="shared" si="91"/>
        <v>2088–2089</v>
      </c>
    </row>
    <row r="838" spans="1:10" ht="19.899999999999999" customHeight="1" x14ac:dyDescent="0.2">
      <c r="A838" s="126">
        <v>68973</v>
      </c>
      <c r="B838" s="9">
        <f t="shared" si="85"/>
        <v>0</v>
      </c>
      <c r="C838" s="127"/>
      <c r="D838" s="4">
        <f t="shared" si="86"/>
        <v>0</v>
      </c>
      <c r="E838" s="128">
        <f t="shared" si="87"/>
        <v>0</v>
      </c>
      <c r="F838" s="4">
        <f t="shared" si="88"/>
        <v>0</v>
      </c>
      <c r="G838" s="19">
        <f>IF(AND(C838&lt;&gt;"",SUM(G$30:G837)&lt;D$21),$D$21/$D$26,0)</f>
        <v>0</v>
      </c>
      <c r="H838" s="4">
        <f t="shared" si="89"/>
        <v>0</v>
      </c>
      <c r="I838" s="4">
        <f t="shared" si="90"/>
        <v>0</v>
      </c>
      <c r="J838" s="58" t="str">
        <f t="shared" si="91"/>
        <v>2088–2089</v>
      </c>
    </row>
    <row r="839" spans="1:10" ht="19.899999999999999" customHeight="1" x14ac:dyDescent="0.2">
      <c r="A839" s="126">
        <v>69003</v>
      </c>
      <c r="B839" s="9">
        <f t="shared" si="85"/>
        <v>0</v>
      </c>
      <c r="C839" s="127"/>
      <c r="D839" s="4">
        <f t="shared" si="86"/>
        <v>0</v>
      </c>
      <c r="E839" s="128">
        <f t="shared" si="87"/>
        <v>0</v>
      </c>
      <c r="F839" s="4">
        <f t="shared" si="88"/>
        <v>0</v>
      </c>
      <c r="G839" s="19">
        <f>IF(AND(C839&lt;&gt;"",SUM(G$30:G838)&lt;D$21),$D$21/$D$26,0)</f>
        <v>0</v>
      </c>
      <c r="H839" s="4">
        <f t="shared" si="89"/>
        <v>0</v>
      </c>
      <c r="I839" s="4">
        <f t="shared" si="90"/>
        <v>0</v>
      </c>
      <c r="J839" s="58" t="str">
        <f t="shared" si="91"/>
        <v>2088–2089</v>
      </c>
    </row>
    <row r="840" spans="1:10" ht="19.899999999999999" customHeight="1" x14ac:dyDescent="0.2">
      <c r="A840" s="126">
        <v>69034</v>
      </c>
      <c r="B840" s="9">
        <f t="shared" si="85"/>
        <v>0</v>
      </c>
      <c r="C840" s="127"/>
      <c r="D840" s="4">
        <f t="shared" si="86"/>
        <v>0</v>
      </c>
      <c r="E840" s="128">
        <f t="shared" si="87"/>
        <v>0</v>
      </c>
      <c r="F840" s="4">
        <f t="shared" si="88"/>
        <v>0</v>
      </c>
      <c r="G840" s="19">
        <f>IF(AND(C840&lt;&gt;"",SUM(G$30:G839)&lt;D$21),$D$21/$D$26,0)</f>
        <v>0</v>
      </c>
      <c r="H840" s="4">
        <f t="shared" si="89"/>
        <v>0</v>
      </c>
      <c r="I840" s="4">
        <f t="shared" si="90"/>
        <v>0</v>
      </c>
      <c r="J840" s="58" t="str">
        <f t="shared" si="91"/>
        <v>2088–2089</v>
      </c>
    </row>
    <row r="841" spans="1:10" ht="19.899999999999999" customHeight="1" x14ac:dyDescent="0.2">
      <c r="A841" s="126">
        <v>69065</v>
      </c>
      <c r="B841" s="9">
        <f t="shared" si="85"/>
        <v>0</v>
      </c>
      <c r="C841" s="127"/>
      <c r="D841" s="4">
        <f t="shared" si="86"/>
        <v>0</v>
      </c>
      <c r="E841" s="128">
        <f t="shared" si="87"/>
        <v>0</v>
      </c>
      <c r="F841" s="4">
        <f t="shared" si="88"/>
        <v>0</v>
      </c>
      <c r="G841" s="19">
        <f>IF(AND(C841&lt;&gt;"",SUM(G$30:G840)&lt;D$21),$D$21/$D$26,0)</f>
        <v>0</v>
      </c>
      <c r="H841" s="4">
        <f t="shared" si="89"/>
        <v>0</v>
      </c>
      <c r="I841" s="4">
        <f t="shared" si="90"/>
        <v>0</v>
      </c>
      <c r="J841" s="58" t="str">
        <f t="shared" si="91"/>
        <v>2088–2089</v>
      </c>
    </row>
    <row r="842" spans="1:10" ht="19.899999999999999" customHeight="1" x14ac:dyDescent="0.2">
      <c r="A842" s="126">
        <v>69093</v>
      </c>
      <c r="B842" s="9">
        <f t="shared" si="85"/>
        <v>0</v>
      </c>
      <c r="C842" s="127"/>
      <c r="D842" s="4">
        <f t="shared" si="86"/>
        <v>0</v>
      </c>
      <c r="E842" s="128">
        <f t="shared" si="87"/>
        <v>0</v>
      </c>
      <c r="F842" s="4">
        <f t="shared" si="88"/>
        <v>0</v>
      </c>
      <c r="G842" s="19">
        <f>IF(AND(C842&lt;&gt;"",SUM(G$30:G841)&lt;D$21),$D$21/$D$26,0)</f>
        <v>0</v>
      </c>
      <c r="H842" s="4">
        <f t="shared" si="89"/>
        <v>0</v>
      </c>
      <c r="I842" s="4">
        <f t="shared" si="90"/>
        <v>0</v>
      </c>
      <c r="J842" s="58" t="str">
        <f t="shared" si="91"/>
        <v>2088–2089</v>
      </c>
    </row>
    <row r="843" spans="1:10" ht="19.899999999999999" customHeight="1" x14ac:dyDescent="0.2">
      <c r="A843" s="126">
        <v>69124</v>
      </c>
      <c r="B843" s="9">
        <f t="shared" si="85"/>
        <v>0</v>
      </c>
      <c r="C843" s="127"/>
      <c r="D843" s="4">
        <f t="shared" si="86"/>
        <v>0</v>
      </c>
      <c r="E843" s="128">
        <f t="shared" si="87"/>
        <v>0</v>
      </c>
      <c r="F843" s="4">
        <f t="shared" si="88"/>
        <v>0</v>
      </c>
      <c r="G843" s="19">
        <f>IF(AND(C843&lt;&gt;"",SUM(G$30:G842)&lt;D$21),$D$21/$D$26,0)</f>
        <v>0</v>
      </c>
      <c r="H843" s="4">
        <f t="shared" si="89"/>
        <v>0</v>
      </c>
      <c r="I843" s="4">
        <f t="shared" si="90"/>
        <v>0</v>
      </c>
      <c r="J843" s="58" t="str">
        <f t="shared" si="91"/>
        <v>2088–2089</v>
      </c>
    </row>
    <row r="844" spans="1:10" ht="19.899999999999999" customHeight="1" x14ac:dyDescent="0.2">
      <c r="A844" s="126">
        <v>69154</v>
      </c>
      <c r="B844" s="9">
        <f t="shared" si="85"/>
        <v>0</v>
      </c>
      <c r="C844" s="127"/>
      <c r="D844" s="4">
        <f t="shared" si="86"/>
        <v>0</v>
      </c>
      <c r="E844" s="128">
        <f t="shared" si="87"/>
        <v>0</v>
      </c>
      <c r="F844" s="4">
        <f t="shared" si="88"/>
        <v>0</v>
      </c>
      <c r="G844" s="19">
        <f>IF(AND(C844&lt;&gt;"",SUM(G$30:G843)&lt;D$21),$D$21/$D$26,0)</f>
        <v>0</v>
      </c>
      <c r="H844" s="4">
        <f t="shared" si="89"/>
        <v>0</v>
      </c>
      <c r="I844" s="4">
        <f t="shared" si="90"/>
        <v>0</v>
      </c>
      <c r="J844" s="58" t="str">
        <f t="shared" si="91"/>
        <v>2088–2089</v>
      </c>
    </row>
    <row r="845" spans="1:10" ht="19.899999999999999" customHeight="1" x14ac:dyDescent="0.2">
      <c r="A845" s="126">
        <v>69185</v>
      </c>
      <c r="B845" s="9">
        <f t="shared" si="85"/>
        <v>0</v>
      </c>
      <c r="C845" s="127"/>
      <c r="D845" s="4">
        <f t="shared" si="86"/>
        <v>0</v>
      </c>
      <c r="E845" s="128">
        <f t="shared" si="87"/>
        <v>0</v>
      </c>
      <c r="F845" s="4">
        <f t="shared" si="88"/>
        <v>0</v>
      </c>
      <c r="G845" s="19">
        <f>IF(AND(C845&lt;&gt;"",SUM(G$30:G844)&lt;D$21),$D$21/$D$26,0)</f>
        <v>0</v>
      </c>
      <c r="H845" s="4">
        <f t="shared" si="89"/>
        <v>0</v>
      </c>
      <c r="I845" s="4">
        <f t="shared" si="90"/>
        <v>0</v>
      </c>
      <c r="J845" s="58" t="str">
        <f t="shared" si="91"/>
        <v>2088–2089</v>
      </c>
    </row>
    <row r="846" spans="1:10" ht="19.899999999999999" customHeight="1" x14ac:dyDescent="0.2">
      <c r="A846" s="126">
        <v>69215</v>
      </c>
      <c r="B846" s="9">
        <f t="shared" si="85"/>
        <v>0</v>
      </c>
      <c r="C846" s="127"/>
      <c r="D846" s="4">
        <f t="shared" si="86"/>
        <v>0</v>
      </c>
      <c r="E846" s="128">
        <f t="shared" si="87"/>
        <v>0</v>
      </c>
      <c r="F846" s="4">
        <f t="shared" si="88"/>
        <v>0</v>
      </c>
      <c r="G846" s="19">
        <f>IF(AND(C846&lt;&gt;"",SUM(G$30:G845)&lt;D$21),$D$21/$D$26,0)</f>
        <v>0</v>
      </c>
      <c r="H846" s="4">
        <f t="shared" si="89"/>
        <v>0</v>
      </c>
      <c r="I846" s="4">
        <f t="shared" si="90"/>
        <v>0</v>
      </c>
      <c r="J846" s="58" t="str">
        <f t="shared" si="91"/>
        <v>2089–2090</v>
      </c>
    </row>
    <row r="847" spans="1:10" ht="19.899999999999999" customHeight="1" x14ac:dyDescent="0.2">
      <c r="A847" s="126">
        <v>69246</v>
      </c>
      <c r="B847" s="9">
        <f t="shared" si="85"/>
        <v>0</v>
      </c>
      <c r="C847" s="127"/>
      <c r="D847" s="4">
        <f t="shared" si="86"/>
        <v>0</v>
      </c>
      <c r="E847" s="128">
        <f t="shared" si="87"/>
        <v>0</v>
      </c>
      <c r="F847" s="4">
        <f t="shared" si="88"/>
        <v>0</v>
      </c>
      <c r="G847" s="19">
        <f>IF(AND(C847&lt;&gt;"",SUM(G$30:G846)&lt;D$21),$D$21/$D$26,0)</f>
        <v>0</v>
      </c>
      <c r="H847" s="4">
        <f t="shared" si="89"/>
        <v>0</v>
      </c>
      <c r="I847" s="4">
        <f t="shared" si="90"/>
        <v>0</v>
      </c>
      <c r="J847" s="58" t="str">
        <f t="shared" si="91"/>
        <v>2089–2090</v>
      </c>
    </row>
    <row r="848" spans="1:10" ht="19.899999999999999" customHeight="1" x14ac:dyDescent="0.2">
      <c r="A848" s="126">
        <v>69277</v>
      </c>
      <c r="B848" s="9">
        <f t="shared" si="85"/>
        <v>0</v>
      </c>
      <c r="C848" s="127"/>
      <c r="D848" s="4">
        <f t="shared" si="86"/>
        <v>0</v>
      </c>
      <c r="E848" s="128">
        <f t="shared" si="87"/>
        <v>0</v>
      </c>
      <c r="F848" s="4">
        <f t="shared" si="88"/>
        <v>0</v>
      </c>
      <c r="G848" s="19">
        <f>IF(AND(C848&lt;&gt;"",SUM(G$30:G847)&lt;D$21),$D$21/$D$26,0)</f>
        <v>0</v>
      </c>
      <c r="H848" s="4">
        <f t="shared" si="89"/>
        <v>0</v>
      </c>
      <c r="I848" s="4">
        <f t="shared" si="90"/>
        <v>0</v>
      </c>
      <c r="J848" s="58" t="str">
        <f t="shared" si="91"/>
        <v>2089–2090</v>
      </c>
    </row>
    <row r="849" spans="1:10" ht="19.899999999999999" customHeight="1" x14ac:dyDescent="0.2">
      <c r="A849" s="126">
        <v>69307</v>
      </c>
      <c r="B849" s="9">
        <f t="shared" si="85"/>
        <v>0</v>
      </c>
      <c r="C849" s="127"/>
      <c r="D849" s="4">
        <f t="shared" si="86"/>
        <v>0</v>
      </c>
      <c r="E849" s="128">
        <f t="shared" si="87"/>
        <v>0</v>
      </c>
      <c r="F849" s="4">
        <f t="shared" si="88"/>
        <v>0</v>
      </c>
      <c r="G849" s="19">
        <f>IF(AND(C849&lt;&gt;"",SUM(G$30:G848)&lt;D$21),$D$21/$D$26,0)</f>
        <v>0</v>
      </c>
      <c r="H849" s="4">
        <f t="shared" si="89"/>
        <v>0</v>
      </c>
      <c r="I849" s="4">
        <f t="shared" si="90"/>
        <v>0</v>
      </c>
      <c r="J849" s="58" t="str">
        <f t="shared" si="91"/>
        <v>2089–2090</v>
      </c>
    </row>
    <row r="850" spans="1:10" ht="19.899999999999999" customHeight="1" x14ac:dyDescent="0.2">
      <c r="A850" s="126">
        <v>69338</v>
      </c>
      <c r="B850" s="9">
        <f t="shared" si="85"/>
        <v>0</v>
      </c>
      <c r="C850" s="127"/>
      <c r="D850" s="4">
        <f t="shared" si="86"/>
        <v>0</v>
      </c>
      <c r="E850" s="128">
        <f t="shared" si="87"/>
        <v>0</v>
      </c>
      <c r="F850" s="4">
        <f t="shared" si="88"/>
        <v>0</v>
      </c>
      <c r="G850" s="19">
        <f>IF(AND(C850&lt;&gt;"",SUM(G$30:G849)&lt;D$21),$D$21/$D$26,0)</f>
        <v>0</v>
      </c>
      <c r="H850" s="4">
        <f t="shared" si="89"/>
        <v>0</v>
      </c>
      <c r="I850" s="4">
        <f t="shared" si="90"/>
        <v>0</v>
      </c>
      <c r="J850" s="58" t="str">
        <f t="shared" si="91"/>
        <v>2089–2090</v>
      </c>
    </row>
    <row r="851" spans="1:10" ht="19.899999999999999" customHeight="1" x14ac:dyDescent="0.2">
      <c r="A851" s="126">
        <v>69368</v>
      </c>
      <c r="B851" s="9">
        <f t="shared" si="85"/>
        <v>0</v>
      </c>
      <c r="C851" s="127"/>
      <c r="D851" s="4">
        <f t="shared" si="86"/>
        <v>0</v>
      </c>
      <c r="E851" s="128">
        <f t="shared" si="87"/>
        <v>0</v>
      </c>
      <c r="F851" s="4">
        <f t="shared" si="88"/>
        <v>0</v>
      </c>
      <c r="G851" s="19">
        <f>IF(AND(C851&lt;&gt;"",SUM(G$30:G850)&lt;D$21),$D$21/$D$26,0)</f>
        <v>0</v>
      </c>
      <c r="H851" s="4">
        <f t="shared" si="89"/>
        <v>0</v>
      </c>
      <c r="I851" s="4">
        <f t="shared" si="90"/>
        <v>0</v>
      </c>
      <c r="J851" s="58" t="str">
        <f t="shared" si="91"/>
        <v>2089–2090</v>
      </c>
    </row>
    <row r="852" spans="1:10" ht="19.899999999999999" customHeight="1" x14ac:dyDescent="0.2">
      <c r="A852" s="126">
        <v>69399</v>
      </c>
      <c r="B852" s="9">
        <f t="shared" si="85"/>
        <v>0</v>
      </c>
      <c r="C852" s="127"/>
      <c r="D852" s="4">
        <f t="shared" si="86"/>
        <v>0</v>
      </c>
      <c r="E852" s="128">
        <f t="shared" si="87"/>
        <v>0</v>
      </c>
      <c r="F852" s="4">
        <f t="shared" si="88"/>
        <v>0</v>
      </c>
      <c r="G852" s="19">
        <f>IF(AND(C852&lt;&gt;"",SUM(G$30:G851)&lt;D$21),$D$21/$D$26,0)</f>
        <v>0</v>
      </c>
      <c r="H852" s="4">
        <f t="shared" si="89"/>
        <v>0</v>
      </c>
      <c r="I852" s="4">
        <f t="shared" si="90"/>
        <v>0</v>
      </c>
      <c r="J852" s="58" t="str">
        <f t="shared" si="91"/>
        <v>2089–2090</v>
      </c>
    </row>
    <row r="853" spans="1:10" ht="19.899999999999999" customHeight="1" x14ac:dyDescent="0.2">
      <c r="A853" s="126">
        <v>69430</v>
      </c>
      <c r="B853" s="9">
        <f t="shared" si="85"/>
        <v>0</v>
      </c>
      <c r="C853" s="127"/>
      <c r="D853" s="4">
        <f t="shared" si="86"/>
        <v>0</v>
      </c>
      <c r="E853" s="128">
        <f t="shared" si="87"/>
        <v>0</v>
      </c>
      <c r="F853" s="4">
        <f t="shared" si="88"/>
        <v>0</v>
      </c>
      <c r="G853" s="19">
        <f>IF(AND(C853&lt;&gt;"",SUM(G$30:G852)&lt;D$21),$D$21/$D$26,0)</f>
        <v>0</v>
      </c>
      <c r="H853" s="4">
        <f t="shared" si="89"/>
        <v>0</v>
      </c>
      <c r="I853" s="4">
        <f t="shared" si="90"/>
        <v>0</v>
      </c>
      <c r="J853" s="58" t="str">
        <f t="shared" si="91"/>
        <v>2089–2090</v>
      </c>
    </row>
    <row r="854" spans="1:10" ht="19.899999999999999" customHeight="1" x14ac:dyDescent="0.2">
      <c r="A854" s="126">
        <v>69458</v>
      </c>
      <c r="B854" s="9">
        <f t="shared" si="85"/>
        <v>0</v>
      </c>
      <c r="C854" s="127"/>
      <c r="D854" s="4">
        <f t="shared" si="86"/>
        <v>0</v>
      </c>
      <c r="E854" s="128">
        <f t="shared" si="87"/>
        <v>0</v>
      </c>
      <c r="F854" s="4">
        <f t="shared" si="88"/>
        <v>0</v>
      </c>
      <c r="G854" s="19">
        <f>IF(AND(C854&lt;&gt;"",SUM(G$30:G853)&lt;D$21),$D$21/$D$26,0)</f>
        <v>0</v>
      </c>
      <c r="H854" s="4">
        <f t="shared" si="89"/>
        <v>0</v>
      </c>
      <c r="I854" s="4">
        <f t="shared" si="90"/>
        <v>0</v>
      </c>
      <c r="J854" s="58" t="str">
        <f t="shared" si="91"/>
        <v>2089–2090</v>
      </c>
    </row>
    <row r="855" spans="1:10" ht="19.899999999999999" customHeight="1" x14ac:dyDescent="0.2">
      <c r="A855" s="126">
        <v>69489</v>
      </c>
      <c r="B855" s="9">
        <f t="shared" si="85"/>
        <v>0</v>
      </c>
      <c r="C855" s="127"/>
      <c r="D855" s="4">
        <f t="shared" si="86"/>
        <v>0</v>
      </c>
      <c r="E855" s="128">
        <f t="shared" si="87"/>
        <v>0</v>
      </c>
      <c r="F855" s="4">
        <f t="shared" si="88"/>
        <v>0</v>
      </c>
      <c r="G855" s="19">
        <f>IF(AND(C855&lt;&gt;"",SUM(G$30:G854)&lt;D$21),$D$21/$D$26,0)</f>
        <v>0</v>
      </c>
      <c r="H855" s="4">
        <f t="shared" si="89"/>
        <v>0</v>
      </c>
      <c r="I855" s="4">
        <f t="shared" si="90"/>
        <v>0</v>
      </c>
      <c r="J855" s="58" t="str">
        <f t="shared" si="91"/>
        <v>2089–2090</v>
      </c>
    </row>
    <row r="856" spans="1:10" ht="19.899999999999999" customHeight="1" x14ac:dyDescent="0.2">
      <c r="A856" s="126">
        <v>69519</v>
      </c>
      <c r="B856" s="9">
        <f t="shared" si="85"/>
        <v>0</v>
      </c>
      <c r="C856" s="127"/>
      <c r="D856" s="4">
        <f t="shared" si="86"/>
        <v>0</v>
      </c>
      <c r="E856" s="128">
        <f t="shared" si="87"/>
        <v>0</v>
      </c>
      <c r="F856" s="4">
        <f t="shared" si="88"/>
        <v>0</v>
      </c>
      <c r="G856" s="19">
        <f>IF(AND(C856&lt;&gt;"",SUM(G$30:G855)&lt;D$21),$D$21/$D$26,0)</f>
        <v>0</v>
      </c>
      <c r="H856" s="4">
        <f t="shared" si="89"/>
        <v>0</v>
      </c>
      <c r="I856" s="4">
        <f t="shared" si="90"/>
        <v>0</v>
      </c>
      <c r="J856" s="58" t="str">
        <f t="shared" si="91"/>
        <v>2089–2090</v>
      </c>
    </row>
    <row r="857" spans="1:10" ht="19.899999999999999" customHeight="1" x14ac:dyDescent="0.2">
      <c r="A857" s="126">
        <v>69550</v>
      </c>
      <c r="B857" s="9">
        <f t="shared" si="85"/>
        <v>0</v>
      </c>
      <c r="C857" s="127"/>
      <c r="D857" s="4">
        <f t="shared" si="86"/>
        <v>0</v>
      </c>
      <c r="E857" s="128">
        <f t="shared" si="87"/>
        <v>0</v>
      </c>
      <c r="F857" s="4">
        <f t="shared" si="88"/>
        <v>0</v>
      </c>
      <c r="G857" s="19">
        <f>IF(AND(C857&lt;&gt;"",SUM(G$30:G856)&lt;D$21),$D$21/$D$26,0)</f>
        <v>0</v>
      </c>
      <c r="H857" s="4">
        <f t="shared" si="89"/>
        <v>0</v>
      </c>
      <c r="I857" s="4">
        <f t="shared" si="90"/>
        <v>0</v>
      </c>
      <c r="J857" s="58" t="str">
        <f t="shared" si="91"/>
        <v>2089–2090</v>
      </c>
    </row>
    <row r="858" spans="1:10" ht="19.899999999999999" customHeight="1" x14ac:dyDescent="0.2">
      <c r="A858" s="126">
        <v>69580</v>
      </c>
      <c r="B858" s="9">
        <f t="shared" si="85"/>
        <v>0</v>
      </c>
      <c r="C858" s="127"/>
      <c r="D858" s="4">
        <f t="shared" si="86"/>
        <v>0</v>
      </c>
      <c r="E858" s="128">
        <f t="shared" si="87"/>
        <v>0</v>
      </c>
      <c r="F858" s="4">
        <f t="shared" si="88"/>
        <v>0</v>
      </c>
      <c r="G858" s="19">
        <f>IF(AND(C858&lt;&gt;"",SUM(G$30:G857)&lt;D$21),$D$21/$D$26,0)</f>
        <v>0</v>
      </c>
      <c r="H858" s="4">
        <f t="shared" si="89"/>
        <v>0</v>
      </c>
      <c r="I858" s="4">
        <f t="shared" si="90"/>
        <v>0</v>
      </c>
      <c r="J858" s="58" t="str">
        <f t="shared" si="91"/>
        <v>2090–2091</v>
      </c>
    </row>
    <row r="859" spans="1:10" ht="19.899999999999999" customHeight="1" x14ac:dyDescent="0.2">
      <c r="A859" s="126">
        <v>69611</v>
      </c>
      <c r="B859" s="9">
        <f t="shared" si="85"/>
        <v>0</v>
      </c>
      <c r="C859" s="127"/>
      <c r="D859" s="4">
        <f t="shared" si="86"/>
        <v>0</v>
      </c>
      <c r="E859" s="128">
        <f t="shared" si="87"/>
        <v>0</v>
      </c>
      <c r="F859" s="4">
        <f t="shared" si="88"/>
        <v>0</v>
      </c>
      <c r="G859" s="19">
        <f>IF(AND(C859&lt;&gt;"",SUM(G$30:G858)&lt;D$21),$D$21/$D$26,0)</f>
        <v>0</v>
      </c>
      <c r="H859" s="4">
        <f t="shared" si="89"/>
        <v>0</v>
      </c>
      <c r="I859" s="4">
        <f t="shared" si="90"/>
        <v>0</v>
      </c>
      <c r="J859" s="58" t="str">
        <f t="shared" si="91"/>
        <v>2090–2091</v>
      </c>
    </row>
    <row r="860" spans="1:10" ht="19.899999999999999" customHeight="1" x14ac:dyDescent="0.2">
      <c r="A860" s="126">
        <v>69642</v>
      </c>
      <c r="B860" s="9">
        <f t="shared" si="85"/>
        <v>0</v>
      </c>
      <c r="C860" s="127"/>
      <c r="D860" s="4">
        <f t="shared" si="86"/>
        <v>0</v>
      </c>
      <c r="E860" s="128">
        <f t="shared" si="87"/>
        <v>0</v>
      </c>
      <c r="F860" s="4">
        <f t="shared" si="88"/>
        <v>0</v>
      </c>
      <c r="G860" s="19">
        <f>IF(AND(C860&lt;&gt;"",SUM(G$30:G859)&lt;D$21),$D$21/$D$26,0)</f>
        <v>0</v>
      </c>
      <c r="H860" s="4">
        <f t="shared" si="89"/>
        <v>0</v>
      </c>
      <c r="I860" s="4">
        <f t="shared" si="90"/>
        <v>0</v>
      </c>
      <c r="J860" s="58" t="str">
        <f t="shared" si="91"/>
        <v>2090–2091</v>
      </c>
    </row>
    <row r="861" spans="1:10" ht="19.899999999999999" customHeight="1" x14ac:dyDescent="0.2">
      <c r="A861" s="126">
        <v>69672</v>
      </c>
      <c r="B861" s="9">
        <f t="shared" si="85"/>
        <v>0</v>
      </c>
      <c r="C861" s="127"/>
      <c r="D861" s="4">
        <f t="shared" si="86"/>
        <v>0</v>
      </c>
      <c r="E861" s="128">
        <f t="shared" si="87"/>
        <v>0</v>
      </c>
      <c r="F861" s="4">
        <f t="shared" si="88"/>
        <v>0</v>
      </c>
      <c r="G861" s="19">
        <f>IF(AND(C861&lt;&gt;"",SUM(G$30:G860)&lt;D$21),$D$21/$D$26,0)</f>
        <v>0</v>
      </c>
      <c r="H861" s="4">
        <f t="shared" si="89"/>
        <v>0</v>
      </c>
      <c r="I861" s="4">
        <f t="shared" si="90"/>
        <v>0</v>
      </c>
      <c r="J861" s="58" t="str">
        <f t="shared" si="91"/>
        <v>2090–2091</v>
      </c>
    </row>
    <row r="862" spans="1:10" ht="19.899999999999999" customHeight="1" x14ac:dyDescent="0.2">
      <c r="A862" s="126">
        <v>69703</v>
      </c>
      <c r="B862" s="9">
        <f t="shared" si="85"/>
        <v>0</v>
      </c>
      <c r="C862" s="127"/>
      <c r="D862" s="4">
        <f t="shared" si="86"/>
        <v>0</v>
      </c>
      <c r="E862" s="128">
        <f t="shared" si="87"/>
        <v>0</v>
      </c>
      <c r="F862" s="4">
        <f t="shared" si="88"/>
        <v>0</v>
      </c>
      <c r="G862" s="19">
        <f>IF(AND(C862&lt;&gt;"",SUM(G$30:G861)&lt;D$21),$D$21/$D$26,0)</f>
        <v>0</v>
      </c>
      <c r="H862" s="4">
        <f t="shared" si="89"/>
        <v>0</v>
      </c>
      <c r="I862" s="4">
        <f t="shared" si="90"/>
        <v>0</v>
      </c>
      <c r="J862" s="58" t="str">
        <f t="shared" si="91"/>
        <v>2090–2091</v>
      </c>
    </row>
    <row r="863" spans="1:10" ht="19.899999999999999" customHeight="1" x14ac:dyDescent="0.2">
      <c r="A863" s="126">
        <v>69733</v>
      </c>
      <c r="B863" s="9">
        <f t="shared" ref="B863:B926" si="92">IF(C863&gt;0,C863*-1,C863)</f>
        <v>0</v>
      </c>
      <c r="C863" s="127"/>
      <c r="D863" s="4">
        <f t="shared" ref="D863:D926" si="93">IF(C863="",0,IF($D$14="Beginning",IF(C862&lt;&gt;"",$F862*$D$7/12,0),IF(C862&lt;&gt;"",$F862*$D$7/12,$D$19*$D$7/12)))</f>
        <v>0</v>
      </c>
      <c r="E863" s="128">
        <f t="shared" si="87"/>
        <v>0</v>
      </c>
      <c r="F863" s="4">
        <f t="shared" si="88"/>
        <v>0</v>
      </c>
      <c r="G863" s="19">
        <f>IF(AND(C863&lt;&gt;"",SUM(G$30:G862)&lt;D$21),$D$21/$D$26,0)</f>
        <v>0</v>
      </c>
      <c r="H863" s="4">
        <f t="shared" si="89"/>
        <v>0</v>
      </c>
      <c r="I863" s="4">
        <f t="shared" si="90"/>
        <v>0</v>
      </c>
      <c r="J863" s="58" t="str">
        <f t="shared" si="91"/>
        <v>2090–2091</v>
      </c>
    </row>
    <row r="864" spans="1:10" ht="19.899999999999999" customHeight="1" x14ac:dyDescent="0.2">
      <c r="A864" s="126">
        <v>69764</v>
      </c>
      <c r="B864" s="9">
        <f t="shared" si="92"/>
        <v>0</v>
      </c>
      <c r="C864" s="127"/>
      <c r="D864" s="4">
        <f t="shared" si="93"/>
        <v>0</v>
      </c>
      <c r="E864" s="128">
        <f t="shared" ref="E864:E927" si="94">C864-D864</f>
        <v>0</v>
      </c>
      <c r="F864" s="4">
        <f t="shared" ref="F864:F927" si="95">IF(C864="",0,IF(C863="",$D$19-E864,IF(C864&lt;&gt;"",F863-E864)))</f>
        <v>0</v>
      </c>
      <c r="G864" s="19">
        <f>IF(AND(C864&lt;&gt;"",SUM(G$30:G863)&lt;D$21),$D$21/$D$26,0)</f>
        <v>0</v>
      </c>
      <c r="H864" s="4">
        <f t="shared" ref="H864:H927" si="96">IF(C864&lt;&gt;"",G864+H863,0)</f>
        <v>0</v>
      </c>
      <c r="I864" s="4">
        <f t="shared" ref="I864:I927" si="97">IF(C864&lt;&gt;"",$D$21-H864,0)</f>
        <v>0</v>
      </c>
      <c r="J864" s="58" t="str">
        <f t="shared" si="91"/>
        <v>2090–2091</v>
      </c>
    </row>
    <row r="865" spans="1:10" ht="19.899999999999999" customHeight="1" x14ac:dyDescent="0.2">
      <c r="A865" s="126">
        <v>69795</v>
      </c>
      <c r="B865" s="9">
        <f t="shared" si="92"/>
        <v>0</v>
      </c>
      <c r="C865" s="127"/>
      <c r="D865" s="4">
        <f t="shared" si="93"/>
        <v>0</v>
      </c>
      <c r="E865" s="128">
        <f t="shared" si="94"/>
        <v>0</v>
      </c>
      <c r="F865" s="4">
        <f t="shared" si="95"/>
        <v>0</v>
      </c>
      <c r="G865" s="19">
        <f>IF(AND(C865&lt;&gt;"",SUM(G$30:G864)&lt;D$21),$D$21/$D$26,0)</f>
        <v>0</v>
      </c>
      <c r="H865" s="4">
        <f t="shared" si="96"/>
        <v>0</v>
      </c>
      <c r="I865" s="4">
        <f t="shared" si="97"/>
        <v>0</v>
      </c>
      <c r="J865" s="58" t="str">
        <f t="shared" si="91"/>
        <v>2090–2091</v>
      </c>
    </row>
    <row r="866" spans="1:10" ht="19.899999999999999" customHeight="1" x14ac:dyDescent="0.2">
      <c r="A866" s="126">
        <v>69823</v>
      </c>
      <c r="B866" s="9">
        <f t="shared" si="92"/>
        <v>0</v>
      </c>
      <c r="C866" s="127"/>
      <c r="D866" s="4">
        <f t="shared" si="93"/>
        <v>0</v>
      </c>
      <c r="E866" s="128">
        <f t="shared" si="94"/>
        <v>0</v>
      </c>
      <c r="F866" s="4">
        <f t="shared" si="95"/>
        <v>0</v>
      </c>
      <c r="G866" s="19">
        <f>IF(AND(C866&lt;&gt;"",SUM(G$30:G865)&lt;D$21),$D$21/$D$26,0)</f>
        <v>0</v>
      </c>
      <c r="H866" s="4">
        <f t="shared" si="96"/>
        <v>0</v>
      </c>
      <c r="I866" s="4">
        <f t="shared" si="97"/>
        <v>0</v>
      </c>
      <c r="J866" s="58" t="str">
        <f t="shared" si="91"/>
        <v>2090–2091</v>
      </c>
    </row>
    <row r="867" spans="1:10" ht="19.899999999999999" customHeight="1" x14ac:dyDescent="0.2">
      <c r="A867" s="126">
        <v>69854</v>
      </c>
      <c r="B867" s="9">
        <f t="shared" si="92"/>
        <v>0</v>
      </c>
      <c r="C867" s="127"/>
      <c r="D867" s="4">
        <f t="shared" si="93"/>
        <v>0</v>
      </c>
      <c r="E867" s="128">
        <f t="shared" si="94"/>
        <v>0</v>
      </c>
      <c r="F867" s="4">
        <f t="shared" si="95"/>
        <v>0</v>
      </c>
      <c r="G867" s="19">
        <f>IF(AND(C867&lt;&gt;"",SUM(G$30:G866)&lt;D$21),$D$21/$D$26,0)</f>
        <v>0</v>
      </c>
      <c r="H867" s="4">
        <f t="shared" si="96"/>
        <v>0</v>
      </c>
      <c r="I867" s="4">
        <f t="shared" si="97"/>
        <v>0</v>
      </c>
      <c r="J867" s="58" t="str">
        <f t="shared" si="91"/>
        <v>2090–2091</v>
      </c>
    </row>
    <row r="868" spans="1:10" ht="19.899999999999999" customHeight="1" x14ac:dyDescent="0.2">
      <c r="A868" s="126">
        <v>69884</v>
      </c>
      <c r="B868" s="9">
        <f t="shared" si="92"/>
        <v>0</v>
      </c>
      <c r="C868" s="127"/>
      <c r="D868" s="4">
        <f t="shared" si="93"/>
        <v>0</v>
      </c>
      <c r="E868" s="128">
        <f t="shared" si="94"/>
        <v>0</v>
      </c>
      <c r="F868" s="4">
        <f t="shared" si="95"/>
        <v>0</v>
      </c>
      <c r="G868" s="19">
        <f>IF(AND(C868&lt;&gt;"",SUM(G$30:G867)&lt;D$21),$D$21/$D$26,0)</f>
        <v>0</v>
      </c>
      <c r="H868" s="4">
        <f t="shared" si="96"/>
        <v>0</v>
      </c>
      <c r="I868" s="4">
        <f t="shared" si="97"/>
        <v>0</v>
      </c>
      <c r="J868" s="58" t="str">
        <f t="shared" si="91"/>
        <v>2090–2091</v>
      </c>
    </row>
    <row r="869" spans="1:10" ht="19.899999999999999" customHeight="1" x14ac:dyDescent="0.2">
      <c r="A869" s="126">
        <v>69915</v>
      </c>
      <c r="B869" s="9">
        <f t="shared" si="92"/>
        <v>0</v>
      </c>
      <c r="C869" s="127"/>
      <c r="D869" s="4">
        <f t="shared" si="93"/>
        <v>0</v>
      </c>
      <c r="E869" s="128">
        <f t="shared" si="94"/>
        <v>0</v>
      </c>
      <c r="F869" s="4">
        <f t="shared" si="95"/>
        <v>0</v>
      </c>
      <c r="G869" s="19">
        <f>IF(AND(C869&lt;&gt;"",SUM(G$30:G868)&lt;D$21),$D$21/$D$26,0)</f>
        <v>0</v>
      </c>
      <c r="H869" s="4">
        <f t="shared" si="96"/>
        <v>0</v>
      </c>
      <c r="I869" s="4">
        <f t="shared" si="97"/>
        <v>0</v>
      </c>
      <c r="J869" s="58" t="str">
        <f t="shared" si="91"/>
        <v>2090–2091</v>
      </c>
    </row>
    <row r="870" spans="1:10" ht="19.899999999999999" customHeight="1" x14ac:dyDescent="0.2">
      <c r="A870" s="126">
        <v>69945</v>
      </c>
      <c r="B870" s="9">
        <f t="shared" si="92"/>
        <v>0</v>
      </c>
      <c r="C870" s="127"/>
      <c r="D870" s="4">
        <f t="shared" si="93"/>
        <v>0</v>
      </c>
      <c r="E870" s="128">
        <f t="shared" si="94"/>
        <v>0</v>
      </c>
      <c r="F870" s="4">
        <f t="shared" si="95"/>
        <v>0</v>
      </c>
      <c r="G870" s="19">
        <f>IF(AND(C870&lt;&gt;"",SUM(G$30:G869)&lt;D$21),$D$21/$D$26,0)</f>
        <v>0</v>
      </c>
      <c r="H870" s="4">
        <f t="shared" si="96"/>
        <v>0</v>
      </c>
      <c r="I870" s="4">
        <f t="shared" si="97"/>
        <v>0</v>
      </c>
      <c r="J870" s="58" t="str">
        <f t="shared" si="91"/>
        <v>2091–2092</v>
      </c>
    </row>
    <row r="871" spans="1:10" ht="19.899999999999999" customHeight="1" x14ac:dyDescent="0.2">
      <c r="A871" s="126">
        <v>69976</v>
      </c>
      <c r="B871" s="9">
        <f t="shared" si="92"/>
        <v>0</v>
      </c>
      <c r="C871" s="127"/>
      <c r="D871" s="4">
        <f t="shared" si="93"/>
        <v>0</v>
      </c>
      <c r="E871" s="128">
        <f t="shared" si="94"/>
        <v>0</v>
      </c>
      <c r="F871" s="4">
        <f t="shared" si="95"/>
        <v>0</v>
      </c>
      <c r="G871" s="19">
        <f>IF(AND(C871&lt;&gt;"",SUM(G$30:G870)&lt;D$21),$D$21/$D$26,0)</f>
        <v>0</v>
      </c>
      <c r="H871" s="4">
        <f t="shared" si="96"/>
        <v>0</v>
      </c>
      <c r="I871" s="4">
        <f t="shared" si="97"/>
        <v>0</v>
      </c>
      <c r="J871" s="58" t="str">
        <f t="shared" si="91"/>
        <v>2091–2092</v>
      </c>
    </row>
    <row r="872" spans="1:10" ht="19.899999999999999" customHeight="1" x14ac:dyDescent="0.2">
      <c r="A872" s="126">
        <v>70007</v>
      </c>
      <c r="B872" s="9">
        <f t="shared" si="92"/>
        <v>0</v>
      </c>
      <c r="C872" s="127"/>
      <c r="D872" s="4">
        <f t="shared" si="93"/>
        <v>0</v>
      </c>
      <c r="E872" s="128">
        <f t="shared" si="94"/>
        <v>0</v>
      </c>
      <c r="F872" s="4">
        <f t="shared" si="95"/>
        <v>0</v>
      </c>
      <c r="G872" s="19">
        <f>IF(AND(C872&lt;&gt;"",SUM(G$30:G871)&lt;D$21),$D$21/$D$26,0)</f>
        <v>0</v>
      </c>
      <c r="H872" s="4">
        <f t="shared" si="96"/>
        <v>0</v>
      </c>
      <c r="I872" s="4">
        <f t="shared" si="97"/>
        <v>0</v>
      </c>
      <c r="J872" s="58" t="str">
        <f t="shared" si="91"/>
        <v>2091–2092</v>
      </c>
    </row>
    <row r="873" spans="1:10" ht="19.899999999999999" customHeight="1" x14ac:dyDescent="0.2">
      <c r="A873" s="126">
        <v>70037</v>
      </c>
      <c r="B873" s="9">
        <f t="shared" si="92"/>
        <v>0</v>
      </c>
      <c r="C873" s="127"/>
      <c r="D873" s="4">
        <f t="shared" si="93"/>
        <v>0</v>
      </c>
      <c r="E873" s="128">
        <f t="shared" si="94"/>
        <v>0</v>
      </c>
      <c r="F873" s="4">
        <f t="shared" si="95"/>
        <v>0</v>
      </c>
      <c r="G873" s="19">
        <f>IF(AND(C873&lt;&gt;"",SUM(G$30:G872)&lt;D$21),$D$21/$D$26,0)</f>
        <v>0</v>
      </c>
      <c r="H873" s="4">
        <f t="shared" si="96"/>
        <v>0</v>
      </c>
      <c r="I873" s="4">
        <f t="shared" si="97"/>
        <v>0</v>
      </c>
      <c r="J873" s="58" t="str">
        <f t="shared" si="91"/>
        <v>2091–2092</v>
      </c>
    </row>
    <row r="874" spans="1:10" ht="19.899999999999999" customHeight="1" x14ac:dyDescent="0.2">
      <c r="A874" s="126">
        <v>70068</v>
      </c>
      <c r="B874" s="9">
        <f t="shared" si="92"/>
        <v>0</v>
      </c>
      <c r="C874" s="127"/>
      <c r="D874" s="4">
        <f t="shared" si="93"/>
        <v>0</v>
      </c>
      <c r="E874" s="128">
        <f t="shared" si="94"/>
        <v>0</v>
      </c>
      <c r="F874" s="4">
        <f t="shared" si="95"/>
        <v>0</v>
      </c>
      <c r="G874" s="19">
        <f>IF(AND(C874&lt;&gt;"",SUM(G$30:G873)&lt;D$21),$D$21/$D$26,0)</f>
        <v>0</v>
      </c>
      <c r="H874" s="4">
        <f t="shared" si="96"/>
        <v>0</v>
      </c>
      <c r="I874" s="4">
        <f t="shared" si="97"/>
        <v>0</v>
      </c>
      <c r="J874" s="58" t="str">
        <f t="shared" si="91"/>
        <v>2091–2092</v>
      </c>
    </row>
    <row r="875" spans="1:10" ht="19.899999999999999" customHeight="1" x14ac:dyDescent="0.2">
      <c r="A875" s="126">
        <v>70098</v>
      </c>
      <c r="B875" s="9">
        <f t="shared" si="92"/>
        <v>0</v>
      </c>
      <c r="C875" s="127"/>
      <c r="D875" s="4">
        <f t="shared" si="93"/>
        <v>0</v>
      </c>
      <c r="E875" s="128">
        <f t="shared" si="94"/>
        <v>0</v>
      </c>
      <c r="F875" s="4">
        <f t="shared" si="95"/>
        <v>0</v>
      </c>
      <c r="G875" s="19">
        <f>IF(AND(C875&lt;&gt;"",SUM(G$30:G874)&lt;D$21),$D$21/$D$26,0)</f>
        <v>0</v>
      </c>
      <c r="H875" s="4">
        <f t="shared" si="96"/>
        <v>0</v>
      </c>
      <c r="I875" s="4">
        <f t="shared" si="97"/>
        <v>0</v>
      </c>
      <c r="J875" s="58" t="str">
        <f t="shared" ref="J875:J938" si="98">IF(OR(MONTH(A875)=1,MONTH(A875)=2,MONTH(A875)=3,MONTH(A875)=4,MONTH(A875)=5,MONTH(A875)=6),YEAR(A875)-1&amp;"–"&amp;YEAR(A875),YEAR(A875)&amp;"–"&amp;YEAR(A875)+1)</f>
        <v>2091–2092</v>
      </c>
    </row>
    <row r="876" spans="1:10" ht="19.899999999999999" customHeight="1" x14ac:dyDescent="0.2">
      <c r="A876" s="126">
        <v>70129</v>
      </c>
      <c r="B876" s="9">
        <f t="shared" si="92"/>
        <v>0</v>
      </c>
      <c r="C876" s="127"/>
      <c r="D876" s="4">
        <f t="shared" si="93"/>
        <v>0</v>
      </c>
      <c r="E876" s="128">
        <f t="shared" si="94"/>
        <v>0</v>
      </c>
      <c r="F876" s="4">
        <f t="shared" si="95"/>
        <v>0</v>
      </c>
      <c r="G876" s="19">
        <f>IF(AND(C876&lt;&gt;"",SUM(G$30:G875)&lt;D$21),$D$21/$D$26,0)</f>
        <v>0</v>
      </c>
      <c r="H876" s="4">
        <f t="shared" si="96"/>
        <v>0</v>
      </c>
      <c r="I876" s="4">
        <f t="shared" si="97"/>
        <v>0</v>
      </c>
      <c r="J876" s="58" t="str">
        <f t="shared" si="98"/>
        <v>2091–2092</v>
      </c>
    </row>
    <row r="877" spans="1:10" ht="19.899999999999999" customHeight="1" x14ac:dyDescent="0.2">
      <c r="A877" s="126">
        <v>70160</v>
      </c>
      <c r="B877" s="9">
        <f t="shared" si="92"/>
        <v>0</v>
      </c>
      <c r="C877" s="127"/>
      <c r="D877" s="4">
        <f t="shared" si="93"/>
        <v>0</v>
      </c>
      <c r="E877" s="128">
        <f t="shared" si="94"/>
        <v>0</v>
      </c>
      <c r="F877" s="4">
        <f t="shared" si="95"/>
        <v>0</v>
      </c>
      <c r="G877" s="19">
        <f>IF(AND(C877&lt;&gt;"",SUM(G$30:G876)&lt;D$21),$D$21/$D$26,0)</f>
        <v>0</v>
      </c>
      <c r="H877" s="4">
        <f t="shared" si="96"/>
        <v>0</v>
      </c>
      <c r="I877" s="4">
        <f t="shared" si="97"/>
        <v>0</v>
      </c>
      <c r="J877" s="58" t="str">
        <f t="shared" si="98"/>
        <v>2091–2092</v>
      </c>
    </row>
    <row r="878" spans="1:10" ht="19.899999999999999" customHeight="1" x14ac:dyDescent="0.2">
      <c r="A878" s="126">
        <v>70189</v>
      </c>
      <c r="B878" s="9">
        <f t="shared" si="92"/>
        <v>0</v>
      </c>
      <c r="C878" s="127"/>
      <c r="D878" s="4">
        <f t="shared" si="93"/>
        <v>0</v>
      </c>
      <c r="E878" s="128">
        <f t="shared" si="94"/>
        <v>0</v>
      </c>
      <c r="F878" s="4">
        <f t="shared" si="95"/>
        <v>0</v>
      </c>
      <c r="G878" s="19">
        <f>IF(AND(C878&lt;&gt;"",SUM(G$30:G877)&lt;D$21),$D$21/$D$26,0)</f>
        <v>0</v>
      </c>
      <c r="H878" s="4">
        <f t="shared" si="96"/>
        <v>0</v>
      </c>
      <c r="I878" s="4">
        <f t="shared" si="97"/>
        <v>0</v>
      </c>
      <c r="J878" s="58" t="str">
        <f t="shared" si="98"/>
        <v>2091–2092</v>
      </c>
    </row>
    <row r="879" spans="1:10" ht="19.899999999999999" customHeight="1" x14ac:dyDescent="0.2">
      <c r="A879" s="126">
        <v>70220</v>
      </c>
      <c r="B879" s="9">
        <f t="shared" si="92"/>
        <v>0</v>
      </c>
      <c r="C879" s="127"/>
      <c r="D879" s="4">
        <f t="shared" si="93"/>
        <v>0</v>
      </c>
      <c r="E879" s="128">
        <f t="shared" si="94"/>
        <v>0</v>
      </c>
      <c r="F879" s="4">
        <f t="shared" si="95"/>
        <v>0</v>
      </c>
      <c r="G879" s="19">
        <f>IF(AND(C879&lt;&gt;"",SUM(G$30:G878)&lt;D$21),$D$21/$D$26,0)</f>
        <v>0</v>
      </c>
      <c r="H879" s="4">
        <f t="shared" si="96"/>
        <v>0</v>
      </c>
      <c r="I879" s="4">
        <f t="shared" si="97"/>
        <v>0</v>
      </c>
      <c r="J879" s="58" t="str">
        <f t="shared" si="98"/>
        <v>2091–2092</v>
      </c>
    </row>
    <row r="880" spans="1:10" ht="19.899999999999999" customHeight="1" x14ac:dyDescent="0.2">
      <c r="A880" s="126">
        <v>70250</v>
      </c>
      <c r="B880" s="9">
        <f t="shared" si="92"/>
        <v>0</v>
      </c>
      <c r="C880" s="127"/>
      <c r="D880" s="4">
        <f t="shared" si="93"/>
        <v>0</v>
      </c>
      <c r="E880" s="128">
        <f t="shared" si="94"/>
        <v>0</v>
      </c>
      <c r="F880" s="4">
        <f t="shared" si="95"/>
        <v>0</v>
      </c>
      <c r="G880" s="19">
        <f>IF(AND(C880&lt;&gt;"",SUM(G$30:G879)&lt;D$21),$D$21/$D$26,0)</f>
        <v>0</v>
      </c>
      <c r="H880" s="4">
        <f t="shared" si="96"/>
        <v>0</v>
      </c>
      <c r="I880" s="4">
        <f t="shared" si="97"/>
        <v>0</v>
      </c>
      <c r="J880" s="58" t="str">
        <f t="shared" si="98"/>
        <v>2091–2092</v>
      </c>
    </row>
    <row r="881" spans="1:10" ht="19.899999999999999" customHeight="1" x14ac:dyDescent="0.2">
      <c r="A881" s="126">
        <v>70281</v>
      </c>
      <c r="B881" s="9">
        <f t="shared" si="92"/>
        <v>0</v>
      </c>
      <c r="C881" s="127"/>
      <c r="D881" s="4">
        <f t="shared" si="93"/>
        <v>0</v>
      </c>
      <c r="E881" s="128">
        <f t="shared" si="94"/>
        <v>0</v>
      </c>
      <c r="F881" s="4">
        <f t="shared" si="95"/>
        <v>0</v>
      </c>
      <c r="G881" s="19">
        <f>IF(AND(C881&lt;&gt;"",SUM(G$30:G880)&lt;D$21),$D$21/$D$26,0)</f>
        <v>0</v>
      </c>
      <c r="H881" s="4">
        <f t="shared" si="96"/>
        <v>0</v>
      </c>
      <c r="I881" s="4">
        <f t="shared" si="97"/>
        <v>0</v>
      </c>
      <c r="J881" s="58" t="str">
        <f t="shared" si="98"/>
        <v>2091–2092</v>
      </c>
    </row>
    <row r="882" spans="1:10" ht="19.899999999999999" customHeight="1" x14ac:dyDescent="0.2">
      <c r="A882" s="126">
        <v>70311</v>
      </c>
      <c r="B882" s="9">
        <f t="shared" si="92"/>
        <v>0</v>
      </c>
      <c r="C882" s="127"/>
      <c r="D882" s="4">
        <f t="shared" si="93"/>
        <v>0</v>
      </c>
      <c r="E882" s="128">
        <f t="shared" si="94"/>
        <v>0</v>
      </c>
      <c r="F882" s="4">
        <f t="shared" si="95"/>
        <v>0</v>
      </c>
      <c r="G882" s="19">
        <f>IF(AND(C882&lt;&gt;"",SUM(G$30:G881)&lt;D$21),$D$21/$D$26,0)</f>
        <v>0</v>
      </c>
      <c r="H882" s="4">
        <f t="shared" si="96"/>
        <v>0</v>
      </c>
      <c r="I882" s="4">
        <f t="shared" si="97"/>
        <v>0</v>
      </c>
      <c r="J882" s="58" t="str">
        <f t="shared" si="98"/>
        <v>2092–2093</v>
      </c>
    </row>
    <row r="883" spans="1:10" ht="19.899999999999999" customHeight="1" x14ac:dyDescent="0.2">
      <c r="A883" s="126">
        <v>70342</v>
      </c>
      <c r="B883" s="9">
        <f t="shared" si="92"/>
        <v>0</v>
      </c>
      <c r="C883" s="127"/>
      <c r="D883" s="4">
        <f t="shared" si="93"/>
        <v>0</v>
      </c>
      <c r="E883" s="128">
        <f t="shared" si="94"/>
        <v>0</v>
      </c>
      <c r="F883" s="4">
        <f t="shared" si="95"/>
        <v>0</v>
      </c>
      <c r="G883" s="19">
        <f>IF(AND(C883&lt;&gt;"",SUM(G$30:G882)&lt;D$21),$D$21/$D$26,0)</f>
        <v>0</v>
      </c>
      <c r="H883" s="4">
        <f t="shared" si="96"/>
        <v>0</v>
      </c>
      <c r="I883" s="4">
        <f t="shared" si="97"/>
        <v>0</v>
      </c>
      <c r="J883" s="58" t="str">
        <f t="shared" si="98"/>
        <v>2092–2093</v>
      </c>
    </row>
    <row r="884" spans="1:10" ht="19.899999999999999" customHeight="1" x14ac:dyDescent="0.2">
      <c r="A884" s="126">
        <v>70373</v>
      </c>
      <c r="B884" s="9">
        <f t="shared" si="92"/>
        <v>0</v>
      </c>
      <c r="C884" s="127"/>
      <c r="D884" s="4">
        <f t="shared" si="93"/>
        <v>0</v>
      </c>
      <c r="E884" s="128">
        <f t="shared" si="94"/>
        <v>0</v>
      </c>
      <c r="F884" s="4">
        <f t="shared" si="95"/>
        <v>0</v>
      </c>
      <c r="G884" s="19">
        <f>IF(AND(C884&lt;&gt;"",SUM(G$30:G883)&lt;D$21),$D$21/$D$26,0)</f>
        <v>0</v>
      </c>
      <c r="H884" s="4">
        <f t="shared" si="96"/>
        <v>0</v>
      </c>
      <c r="I884" s="4">
        <f t="shared" si="97"/>
        <v>0</v>
      </c>
      <c r="J884" s="58" t="str">
        <f t="shared" si="98"/>
        <v>2092–2093</v>
      </c>
    </row>
    <row r="885" spans="1:10" ht="19.899999999999999" customHeight="1" x14ac:dyDescent="0.2">
      <c r="A885" s="126">
        <v>70403</v>
      </c>
      <c r="B885" s="9">
        <f t="shared" si="92"/>
        <v>0</v>
      </c>
      <c r="C885" s="127"/>
      <c r="D885" s="4">
        <f t="shared" si="93"/>
        <v>0</v>
      </c>
      <c r="E885" s="128">
        <f t="shared" si="94"/>
        <v>0</v>
      </c>
      <c r="F885" s="4">
        <f t="shared" si="95"/>
        <v>0</v>
      </c>
      <c r="G885" s="19">
        <f>IF(AND(C885&lt;&gt;"",SUM(G$30:G884)&lt;D$21),$D$21/$D$26,0)</f>
        <v>0</v>
      </c>
      <c r="H885" s="4">
        <f t="shared" si="96"/>
        <v>0</v>
      </c>
      <c r="I885" s="4">
        <f t="shared" si="97"/>
        <v>0</v>
      </c>
      <c r="J885" s="58" t="str">
        <f t="shared" si="98"/>
        <v>2092–2093</v>
      </c>
    </row>
    <row r="886" spans="1:10" ht="19.899999999999999" customHeight="1" x14ac:dyDescent="0.2">
      <c r="A886" s="126">
        <v>70434</v>
      </c>
      <c r="B886" s="9">
        <f t="shared" si="92"/>
        <v>0</v>
      </c>
      <c r="C886" s="127"/>
      <c r="D886" s="4">
        <f t="shared" si="93"/>
        <v>0</v>
      </c>
      <c r="E886" s="128">
        <f t="shared" si="94"/>
        <v>0</v>
      </c>
      <c r="F886" s="4">
        <f t="shared" si="95"/>
        <v>0</v>
      </c>
      <c r="G886" s="19">
        <f>IF(AND(C886&lt;&gt;"",SUM(G$30:G885)&lt;D$21),$D$21/$D$26,0)</f>
        <v>0</v>
      </c>
      <c r="H886" s="4">
        <f t="shared" si="96"/>
        <v>0</v>
      </c>
      <c r="I886" s="4">
        <f t="shared" si="97"/>
        <v>0</v>
      </c>
      <c r="J886" s="58" t="str">
        <f t="shared" si="98"/>
        <v>2092–2093</v>
      </c>
    </row>
    <row r="887" spans="1:10" ht="19.899999999999999" customHeight="1" x14ac:dyDescent="0.2">
      <c r="A887" s="126">
        <v>70464</v>
      </c>
      <c r="B887" s="9">
        <f t="shared" si="92"/>
        <v>0</v>
      </c>
      <c r="C887" s="127"/>
      <c r="D887" s="4">
        <f t="shared" si="93"/>
        <v>0</v>
      </c>
      <c r="E887" s="128">
        <f t="shared" si="94"/>
        <v>0</v>
      </c>
      <c r="F887" s="4">
        <f t="shared" si="95"/>
        <v>0</v>
      </c>
      <c r="G887" s="19">
        <f>IF(AND(C887&lt;&gt;"",SUM(G$30:G886)&lt;D$21),$D$21/$D$26,0)</f>
        <v>0</v>
      </c>
      <c r="H887" s="4">
        <f t="shared" si="96"/>
        <v>0</v>
      </c>
      <c r="I887" s="4">
        <f t="shared" si="97"/>
        <v>0</v>
      </c>
      <c r="J887" s="58" t="str">
        <f t="shared" si="98"/>
        <v>2092–2093</v>
      </c>
    </row>
    <row r="888" spans="1:10" ht="19.899999999999999" customHeight="1" x14ac:dyDescent="0.2">
      <c r="A888" s="126">
        <v>70495</v>
      </c>
      <c r="B888" s="9">
        <f t="shared" si="92"/>
        <v>0</v>
      </c>
      <c r="C888" s="127"/>
      <c r="D888" s="4">
        <f t="shared" si="93"/>
        <v>0</v>
      </c>
      <c r="E888" s="128">
        <f t="shared" si="94"/>
        <v>0</v>
      </c>
      <c r="F888" s="4">
        <f t="shared" si="95"/>
        <v>0</v>
      </c>
      <c r="G888" s="19">
        <f>IF(AND(C888&lt;&gt;"",SUM(G$30:G887)&lt;D$21),$D$21/$D$26,0)</f>
        <v>0</v>
      </c>
      <c r="H888" s="4">
        <f t="shared" si="96"/>
        <v>0</v>
      </c>
      <c r="I888" s="4">
        <f t="shared" si="97"/>
        <v>0</v>
      </c>
      <c r="J888" s="58" t="str">
        <f t="shared" si="98"/>
        <v>2092–2093</v>
      </c>
    </row>
    <row r="889" spans="1:10" ht="19.899999999999999" customHeight="1" x14ac:dyDescent="0.2">
      <c r="A889" s="126">
        <v>70526</v>
      </c>
      <c r="B889" s="9">
        <f t="shared" si="92"/>
        <v>0</v>
      </c>
      <c r="C889" s="127"/>
      <c r="D889" s="4">
        <f t="shared" si="93"/>
        <v>0</v>
      </c>
      <c r="E889" s="128">
        <f t="shared" si="94"/>
        <v>0</v>
      </c>
      <c r="F889" s="4">
        <f t="shared" si="95"/>
        <v>0</v>
      </c>
      <c r="G889" s="19">
        <f>IF(AND(C889&lt;&gt;"",SUM(G$30:G888)&lt;D$21),$D$21/$D$26,0)</f>
        <v>0</v>
      </c>
      <c r="H889" s="4">
        <f t="shared" si="96"/>
        <v>0</v>
      </c>
      <c r="I889" s="4">
        <f t="shared" si="97"/>
        <v>0</v>
      </c>
      <c r="J889" s="58" t="str">
        <f t="shared" si="98"/>
        <v>2092–2093</v>
      </c>
    </row>
    <row r="890" spans="1:10" ht="19.899999999999999" customHeight="1" x14ac:dyDescent="0.2">
      <c r="A890" s="126">
        <v>70554</v>
      </c>
      <c r="B890" s="9">
        <f t="shared" si="92"/>
        <v>0</v>
      </c>
      <c r="C890" s="127"/>
      <c r="D890" s="4">
        <f t="shared" si="93"/>
        <v>0</v>
      </c>
      <c r="E890" s="128">
        <f t="shared" si="94"/>
        <v>0</v>
      </c>
      <c r="F890" s="4">
        <f t="shared" si="95"/>
        <v>0</v>
      </c>
      <c r="G890" s="19">
        <f>IF(AND(C890&lt;&gt;"",SUM(G$30:G889)&lt;D$21),$D$21/$D$26,0)</f>
        <v>0</v>
      </c>
      <c r="H890" s="4">
        <f t="shared" si="96"/>
        <v>0</v>
      </c>
      <c r="I890" s="4">
        <f t="shared" si="97"/>
        <v>0</v>
      </c>
      <c r="J890" s="58" t="str">
        <f t="shared" si="98"/>
        <v>2092–2093</v>
      </c>
    </row>
    <row r="891" spans="1:10" ht="19.899999999999999" customHeight="1" x14ac:dyDescent="0.2">
      <c r="A891" s="126">
        <v>70585</v>
      </c>
      <c r="B891" s="9">
        <f t="shared" si="92"/>
        <v>0</v>
      </c>
      <c r="C891" s="127"/>
      <c r="D891" s="4">
        <f t="shared" si="93"/>
        <v>0</v>
      </c>
      <c r="E891" s="128">
        <f t="shared" si="94"/>
        <v>0</v>
      </c>
      <c r="F891" s="4">
        <f t="shared" si="95"/>
        <v>0</v>
      </c>
      <c r="G891" s="19">
        <f>IF(AND(C891&lt;&gt;"",SUM(G$30:G890)&lt;D$21),$D$21/$D$26,0)</f>
        <v>0</v>
      </c>
      <c r="H891" s="4">
        <f t="shared" si="96"/>
        <v>0</v>
      </c>
      <c r="I891" s="4">
        <f t="shared" si="97"/>
        <v>0</v>
      </c>
      <c r="J891" s="58" t="str">
        <f t="shared" si="98"/>
        <v>2092–2093</v>
      </c>
    </row>
    <row r="892" spans="1:10" ht="19.899999999999999" customHeight="1" x14ac:dyDescent="0.2">
      <c r="A892" s="126">
        <v>70615</v>
      </c>
      <c r="B892" s="9">
        <f t="shared" si="92"/>
        <v>0</v>
      </c>
      <c r="C892" s="127"/>
      <c r="D892" s="4">
        <f t="shared" si="93"/>
        <v>0</v>
      </c>
      <c r="E892" s="128">
        <f t="shared" si="94"/>
        <v>0</v>
      </c>
      <c r="F892" s="4">
        <f t="shared" si="95"/>
        <v>0</v>
      </c>
      <c r="G892" s="19">
        <f>IF(AND(C892&lt;&gt;"",SUM(G$30:G891)&lt;D$21),$D$21/$D$26,0)</f>
        <v>0</v>
      </c>
      <c r="H892" s="4">
        <f t="shared" si="96"/>
        <v>0</v>
      </c>
      <c r="I892" s="4">
        <f t="shared" si="97"/>
        <v>0</v>
      </c>
      <c r="J892" s="58" t="str">
        <f t="shared" si="98"/>
        <v>2092–2093</v>
      </c>
    </row>
    <row r="893" spans="1:10" ht="19.899999999999999" customHeight="1" x14ac:dyDescent="0.2">
      <c r="A893" s="126">
        <v>70646</v>
      </c>
      <c r="B893" s="9">
        <f t="shared" si="92"/>
        <v>0</v>
      </c>
      <c r="C893" s="127"/>
      <c r="D893" s="4">
        <f t="shared" si="93"/>
        <v>0</v>
      </c>
      <c r="E893" s="128">
        <f t="shared" si="94"/>
        <v>0</v>
      </c>
      <c r="F893" s="4">
        <f t="shared" si="95"/>
        <v>0</v>
      </c>
      <c r="G893" s="19">
        <f>IF(AND(C893&lt;&gt;"",SUM(G$30:G892)&lt;D$21),$D$21/$D$26,0)</f>
        <v>0</v>
      </c>
      <c r="H893" s="4">
        <f t="shared" si="96"/>
        <v>0</v>
      </c>
      <c r="I893" s="4">
        <f t="shared" si="97"/>
        <v>0</v>
      </c>
      <c r="J893" s="58" t="str">
        <f t="shared" si="98"/>
        <v>2092–2093</v>
      </c>
    </row>
    <row r="894" spans="1:10" ht="19.899999999999999" customHeight="1" x14ac:dyDescent="0.2">
      <c r="A894" s="126">
        <v>70676</v>
      </c>
      <c r="B894" s="9">
        <f t="shared" si="92"/>
        <v>0</v>
      </c>
      <c r="C894" s="127"/>
      <c r="D894" s="4">
        <f t="shared" si="93"/>
        <v>0</v>
      </c>
      <c r="E894" s="128">
        <f t="shared" si="94"/>
        <v>0</v>
      </c>
      <c r="F894" s="4">
        <f t="shared" si="95"/>
        <v>0</v>
      </c>
      <c r="G894" s="19">
        <f>IF(AND(C894&lt;&gt;"",SUM(G$30:G893)&lt;D$21),$D$21/$D$26,0)</f>
        <v>0</v>
      </c>
      <c r="H894" s="4">
        <f t="shared" si="96"/>
        <v>0</v>
      </c>
      <c r="I894" s="4">
        <f t="shared" si="97"/>
        <v>0</v>
      </c>
      <c r="J894" s="58" t="str">
        <f t="shared" si="98"/>
        <v>2093–2094</v>
      </c>
    </row>
    <row r="895" spans="1:10" ht="19.899999999999999" customHeight="1" x14ac:dyDescent="0.2">
      <c r="A895" s="126">
        <v>70707</v>
      </c>
      <c r="B895" s="9">
        <f t="shared" si="92"/>
        <v>0</v>
      </c>
      <c r="C895" s="127"/>
      <c r="D895" s="4">
        <f t="shared" si="93"/>
        <v>0</v>
      </c>
      <c r="E895" s="128">
        <f t="shared" si="94"/>
        <v>0</v>
      </c>
      <c r="F895" s="4">
        <f t="shared" si="95"/>
        <v>0</v>
      </c>
      <c r="G895" s="19">
        <f>IF(AND(C895&lt;&gt;"",SUM(G$30:G894)&lt;D$21),$D$21/$D$26,0)</f>
        <v>0</v>
      </c>
      <c r="H895" s="4">
        <f t="shared" si="96"/>
        <v>0</v>
      </c>
      <c r="I895" s="4">
        <f t="shared" si="97"/>
        <v>0</v>
      </c>
      <c r="J895" s="58" t="str">
        <f t="shared" si="98"/>
        <v>2093–2094</v>
      </c>
    </row>
    <row r="896" spans="1:10" ht="19.899999999999999" customHeight="1" x14ac:dyDescent="0.2">
      <c r="A896" s="126">
        <v>70738</v>
      </c>
      <c r="B896" s="9">
        <f t="shared" si="92"/>
        <v>0</v>
      </c>
      <c r="C896" s="127"/>
      <c r="D896" s="4">
        <f t="shared" si="93"/>
        <v>0</v>
      </c>
      <c r="E896" s="128">
        <f t="shared" si="94"/>
        <v>0</v>
      </c>
      <c r="F896" s="4">
        <f t="shared" si="95"/>
        <v>0</v>
      </c>
      <c r="G896" s="19">
        <f>IF(AND(C896&lt;&gt;"",SUM(G$30:G895)&lt;D$21),$D$21/$D$26,0)</f>
        <v>0</v>
      </c>
      <c r="H896" s="4">
        <f t="shared" si="96"/>
        <v>0</v>
      </c>
      <c r="I896" s="4">
        <f t="shared" si="97"/>
        <v>0</v>
      </c>
      <c r="J896" s="58" t="str">
        <f t="shared" si="98"/>
        <v>2093–2094</v>
      </c>
    </row>
    <row r="897" spans="1:10" ht="19.899999999999999" customHeight="1" x14ac:dyDescent="0.2">
      <c r="A897" s="126">
        <v>70768</v>
      </c>
      <c r="B897" s="9">
        <f t="shared" si="92"/>
        <v>0</v>
      </c>
      <c r="C897" s="127"/>
      <c r="D897" s="4">
        <f t="shared" si="93"/>
        <v>0</v>
      </c>
      <c r="E897" s="128">
        <f t="shared" si="94"/>
        <v>0</v>
      </c>
      <c r="F897" s="4">
        <f t="shared" si="95"/>
        <v>0</v>
      </c>
      <c r="G897" s="19">
        <f>IF(AND(C897&lt;&gt;"",SUM(G$30:G896)&lt;D$21),$D$21/$D$26,0)</f>
        <v>0</v>
      </c>
      <c r="H897" s="4">
        <f t="shared" si="96"/>
        <v>0</v>
      </c>
      <c r="I897" s="4">
        <f t="shared" si="97"/>
        <v>0</v>
      </c>
      <c r="J897" s="58" t="str">
        <f t="shared" si="98"/>
        <v>2093–2094</v>
      </c>
    </row>
    <row r="898" spans="1:10" ht="19.899999999999999" customHeight="1" x14ac:dyDescent="0.2">
      <c r="A898" s="126">
        <v>70799</v>
      </c>
      <c r="B898" s="9">
        <f t="shared" si="92"/>
        <v>0</v>
      </c>
      <c r="C898" s="127"/>
      <c r="D898" s="4">
        <f t="shared" si="93"/>
        <v>0</v>
      </c>
      <c r="E898" s="128">
        <f t="shared" si="94"/>
        <v>0</v>
      </c>
      <c r="F898" s="4">
        <f t="shared" si="95"/>
        <v>0</v>
      </c>
      <c r="G898" s="19">
        <f>IF(AND(C898&lt;&gt;"",SUM(G$30:G897)&lt;D$21),$D$21/$D$26,0)</f>
        <v>0</v>
      </c>
      <c r="H898" s="4">
        <f t="shared" si="96"/>
        <v>0</v>
      </c>
      <c r="I898" s="4">
        <f t="shared" si="97"/>
        <v>0</v>
      </c>
      <c r="J898" s="58" t="str">
        <f t="shared" si="98"/>
        <v>2093–2094</v>
      </c>
    </row>
    <row r="899" spans="1:10" ht="19.899999999999999" customHeight="1" x14ac:dyDescent="0.2">
      <c r="A899" s="126">
        <v>70829</v>
      </c>
      <c r="B899" s="9">
        <f t="shared" si="92"/>
        <v>0</v>
      </c>
      <c r="C899" s="127"/>
      <c r="D899" s="4">
        <f t="shared" si="93"/>
        <v>0</v>
      </c>
      <c r="E899" s="128">
        <f t="shared" si="94"/>
        <v>0</v>
      </c>
      <c r="F899" s="4">
        <f t="shared" si="95"/>
        <v>0</v>
      </c>
      <c r="G899" s="19">
        <f>IF(AND(C899&lt;&gt;"",SUM(G$30:G898)&lt;D$21),$D$21/$D$26,0)</f>
        <v>0</v>
      </c>
      <c r="H899" s="4">
        <f t="shared" si="96"/>
        <v>0</v>
      </c>
      <c r="I899" s="4">
        <f t="shared" si="97"/>
        <v>0</v>
      </c>
      <c r="J899" s="58" t="str">
        <f t="shared" si="98"/>
        <v>2093–2094</v>
      </c>
    </row>
    <row r="900" spans="1:10" ht="19.899999999999999" customHeight="1" x14ac:dyDescent="0.2">
      <c r="A900" s="126">
        <v>70860</v>
      </c>
      <c r="B900" s="9">
        <f t="shared" si="92"/>
        <v>0</v>
      </c>
      <c r="C900" s="127"/>
      <c r="D900" s="4">
        <f t="shared" si="93"/>
        <v>0</v>
      </c>
      <c r="E900" s="128">
        <f t="shared" si="94"/>
        <v>0</v>
      </c>
      <c r="F900" s="4">
        <f t="shared" si="95"/>
        <v>0</v>
      </c>
      <c r="G900" s="19">
        <f>IF(AND(C900&lt;&gt;"",SUM(G$30:G899)&lt;D$21),$D$21/$D$26,0)</f>
        <v>0</v>
      </c>
      <c r="H900" s="4">
        <f t="shared" si="96"/>
        <v>0</v>
      </c>
      <c r="I900" s="4">
        <f t="shared" si="97"/>
        <v>0</v>
      </c>
      <c r="J900" s="58" t="str">
        <f t="shared" si="98"/>
        <v>2093–2094</v>
      </c>
    </row>
    <row r="901" spans="1:10" ht="19.899999999999999" customHeight="1" x14ac:dyDescent="0.2">
      <c r="A901" s="126">
        <v>70891</v>
      </c>
      <c r="B901" s="9">
        <f t="shared" si="92"/>
        <v>0</v>
      </c>
      <c r="C901" s="127"/>
      <c r="D901" s="4">
        <f t="shared" si="93"/>
        <v>0</v>
      </c>
      <c r="E901" s="128">
        <f t="shared" si="94"/>
        <v>0</v>
      </c>
      <c r="F901" s="4">
        <f t="shared" si="95"/>
        <v>0</v>
      </c>
      <c r="G901" s="19">
        <f>IF(AND(C901&lt;&gt;"",SUM(G$30:G900)&lt;D$21),$D$21/$D$26,0)</f>
        <v>0</v>
      </c>
      <c r="H901" s="4">
        <f t="shared" si="96"/>
        <v>0</v>
      </c>
      <c r="I901" s="4">
        <f t="shared" si="97"/>
        <v>0</v>
      </c>
      <c r="J901" s="58" t="str">
        <f t="shared" si="98"/>
        <v>2093–2094</v>
      </c>
    </row>
    <row r="902" spans="1:10" ht="19.899999999999999" customHeight="1" x14ac:dyDescent="0.2">
      <c r="A902" s="126">
        <v>70919</v>
      </c>
      <c r="B902" s="9">
        <f t="shared" si="92"/>
        <v>0</v>
      </c>
      <c r="C902" s="127"/>
      <c r="D902" s="4">
        <f t="shared" si="93"/>
        <v>0</v>
      </c>
      <c r="E902" s="128">
        <f t="shared" si="94"/>
        <v>0</v>
      </c>
      <c r="F902" s="4">
        <f t="shared" si="95"/>
        <v>0</v>
      </c>
      <c r="G902" s="19">
        <f>IF(AND(C902&lt;&gt;"",SUM(G$30:G901)&lt;D$21),$D$21/$D$26,0)</f>
        <v>0</v>
      </c>
      <c r="H902" s="4">
        <f t="shared" si="96"/>
        <v>0</v>
      </c>
      <c r="I902" s="4">
        <f t="shared" si="97"/>
        <v>0</v>
      </c>
      <c r="J902" s="58" t="str">
        <f t="shared" si="98"/>
        <v>2093–2094</v>
      </c>
    </row>
    <row r="903" spans="1:10" ht="19.899999999999999" customHeight="1" x14ac:dyDescent="0.2">
      <c r="A903" s="126">
        <v>70950</v>
      </c>
      <c r="B903" s="9">
        <f t="shared" si="92"/>
        <v>0</v>
      </c>
      <c r="C903" s="127"/>
      <c r="D903" s="4">
        <f t="shared" si="93"/>
        <v>0</v>
      </c>
      <c r="E903" s="128">
        <f t="shared" si="94"/>
        <v>0</v>
      </c>
      <c r="F903" s="4">
        <f t="shared" si="95"/>
        <v>0</v>
      </c>
      <c r="G903" s="19">
        <f>IF(AND(C903&lt;&gt;"",SUM(G$30:G902)&lt;D$21),$D$21/$D$26,0)</f>
        <v>0</v>
      </c>
      <c r="H903" s="4">
        <f t="shared" si="96"/>
        <v>0</v>
      </c>
      <c r="I903" s="4">
        <f t="shared" si="97"/>
        <v>0</v>
      </c>
      <c r="J903" s="58" t="str">
        <f t="shared" si="98"/>
        <v>2093–2094</v>
      </c>
    </row>
    <row r="904" spans="1:10" ht="19.899999999999999" customHeight="1" x14ac:dyDescent="0.2">
      <c r="A904" s="126">
        <v>70980</v>
      </c>
      <c r="B904" s="9">
        <f t="shared" si="92"/>
        <v>0</v>
      </c>
      <c r="C904" s="127"/>
      <c r="D904" s="4">
        <f t="shared" si="93"/>
        <v>0</v>
      </c>
      <c r="E904" s="128">
        <f t="shared" si="94"/>
        <v>0</v>
      </c>
      <c r="F904" s="4">
        <f t="shared" si="95"/>
        <v>0</v>
      </c>
      <c r="G904" s="19">
        <f>IF(AND(C904&lt;&gt;"",SUM(G$30:G903)&lt;D$21),$D$21/$D$26,0)</f>
        <v>0</v>
      </c>
      <c r="H904" s="4">
        <f t="shared" si="96"/>
        <v>0</v>
      </c>
      <c r="I904" s="4">
        <f t="shared" si="97"/>
        <v>0</v>
      </c>
      <c r="J904" s="58" t="str">
        <f t="shared" si="98"/>
        <v>2093–2094</v>
      </c>
    </row>
    <row r="905" spans="1:10" ht="19.899999999999999" customHeight="1" x14ac:dyDescent="0.2">
      <c r="A905" s="126">
        <v>71011</v>
      </c>
      <c r="B905" s="9">
        <f t="shared" si="92"/>
        <v>0</v>
      </c>
      <c r="C905" s="127"/>
      <c r="D905" s="4">
        <f t="shared" si="93"/>
        <v>0</v>
      </c>
      <c r="E905" s="128">
        <f t="shared" si="94"/>
        <v>0</v>
      </c>
      <c r="F905" s="4">
        <f t="shared" si="95"/>
        <v>0</v>
      </c>
      <c r="G905" s="19">
        <f>IF(AND(C905&lt;&gt;"",SUM(G$30:G904)&lt;D$21),$D$21/$D$26,0)</f>
        <v>0</v>
      </c>
      <c r="H905" s="4">
        <f t="shared" si="96"/>
        <v>0</v>
      </c>
      <c r="I905" s="4">
        <f t="shared" si="97"/>
        <v>0</v>
      </c>
      <c r="J905" s="58" t="str">
        <f t="shared" si="98"/>
        <v>2093–2094</v>
      </c>
    </row>
    <row r="906" spans="1:10" ht="19.899999999999999" customHeight="1" x14ac:dyDescent="0.2">
      <c r="A906" s="126">
        <v>71041</v>
      </c>
      <c r="B906" s="9">
        <f t="shared" si="92"/>
        <v>0</v>
      </c>
      <c r="C906" s="127"/>
      <c r="D906" s="4">
        <f t="shared" si="93"/>
        <v>0</v>
      </c>
      <c r="E906" s="128">
        <f t="shared" si="94"/>
        <v>0</v>
      </c>
      <c r="F906" s="4">
        <f t="shared" si="95"/>
        <v>0</v>
      </c>
      <c r="G906" s="19">
        <f>IF(AND(C906&lt;&gt;"",SUM(G$30:G905)&lt;D$21),$D$21/$D$26,0)</f>
        <v>0</v>
      </c>
      <c r="H906" s="4">
        <f t="shared" si="96"/>
        <v>0</v>
      </c>
      <c r="I906" s="4">
        <f t="shared" si="97"/>
        <v>0</v>
      </c>
      <c r="J906" s="58" t="str">
        <f t="shared" si="98"/>
        <v>2094–2095</v>
      </c>
    </row>
    <row r="907" spans="1:10" ht="19.899999999999999" customHeight="1" x14ac:dyDescent="0.2">
      <c r="A907" s="126">
        <v>71072</v>
      </c>
      <c r="B907" s="9">
        <f t="shared" si="92"/>
        <v>0</v>
      </c>
      <c r="C907" s="127"/>
      <c r="D907" s="4">
        <f t="shared" si="93"/>
        <v>0</v>
      </c>
      <c r="E907" s="128">
        <f t="shared" si="94"/>
        <v>0</v>
      </c>
      <c r="F907" s="4">
        <f t="shared" si="95"/>
        <v>0</v>
      </c>
      <c r="G907" s="19">
        <f>IF(AND(C907&lt;&gt;"",SUM(G$30:G906)&lt;D$21),$D$21/$D$26,0)</f>
        <v>0</v>
      </c>
      <c r="H907" s="4">
        <f t="shared" si="96"/>
        <v>0</v>
      </c>
      <c r="I907" s="4">
        <f t="shared" si="97"/>
        <v>0</v>
      </c>
      <c r="J907" s="58" t="str">
        <f t="shared" si="98"/>
        <v>2094–2095</v>
      </c>
    </row>
    <row r="908" spans="1:10" ht="19.899999999999999" customHeight="1" x14ac:dyDescent="0.2">
      <c r="A908" s="126">
        <v>71103</v>
      </c>
      <c r="B908" s="9">
        <f t="shared" si="92"/>
        <v>0</v>
      </c>
      <c r="C908" s="127"/>
      <c r="D908" s="4">
        <f t="shared" si="93"/>
        <v>0</v>
      </c>
      <c r="E908" s="128">
        <f t="shared" si="94"/>
        <v>0</v>
      </c>
      <c r="F908" s="4">
        <f t="shared" si="95"/>
        <v>0</v>
      </c>
      <c r="G908" s="19">
        <f>IF(AND(C908&lt;&gt;"",SUM(G$30:G907)&lt;D$21),$D$21/$D$26,0)</f>
        <v>0</v>
      </c>
      <c r="H908" s="4">
        <f t="shared" si="96"/>
        <v>0</v>
      </c>
      <c r="I908" s="4">
        <f t="shared" si="97"/>
        <v>0</v>
      </c>
      <c r="J908" s="58" t="str">
        <f t="shared" si="98"/>
        <v>2094–2095</v>
      </c>
    </row>
    <row r="909" spans="1:10" ht="19.899999999999999" customHeight="1" x14ac:dyDescent="0.2">
      <c r="A909" s="126">
        <v>71133</v>
      </c>
      <c r="B909" s="9">
        <f t="shared" si="92"/>
        <v>0</v>
      </c>
      <c r="C909" s="127"/>
      <c r="D909" s="4">
        <f t="shared" si="93"/>
        <v>0</v>
      </c>
      <c r="E909" s="128">
        <f t="shared" si="94"/>
        <v>0</v>
      </c>
      <c r="F909" s="4">
        <f t="shared" si="95"/>
        <v>0</v>
      </c>
      <c r="G909" s="19">
        <f>IF(AND(C909&lt;&gt;"",SUM(G$30:G908)&lt;D$21),$D$21/$D$26,0)</f>
        <v>0</v>
      </c>
      <c r="H909" s="4">
        <f t="shared" si="96"/>
        <v>0</v>
      </c>
      <c r="I909" s="4">
        <f t="shared" si="97"/>
        <v>0</v>
      </c>
      <c r="J909" s="58" t="str">
        <f t="shared" si="98"/>
        <v>2094–2095</v>
      </c>
    </row>
    <row r="910" spans="1:10" ht="19.899999999999999" customHeight="1" x14ac:dyDescent="0.2">
      <c r="A910" s="126">
        <v>71164</v>
      </c>
      <c r="B910" s="9">
        <f t="shared" si="92"/>
        <v>0</v>
      </c>
      <c r="C910" s="127"/>
      <c r="D910" s="4">
        <f t="shared" si="93"/>
        <v>0</v>
      </c>
      <c r="E910" s="128">
        <f t="shared" si="94"/>
        <v>0</v>
      </c>
      <c r="F910" s="4">
        <f t="shared" si="95"/>
        <v>0</v>
      </c>
      <c r="G910" s="19">
        <f>IF(AND(C910&lt;&gt;"",SUM(G$30:G909)&lt;D$21),$D$21/$D$26,0)</f>
        <v>0</v>
      </c>
      <c r="H910" s="4">
        <f t="shared" si="96"/>
        <v>0</v>
      </c>
      <c r="I910" s="4">
        <f t="shared" si="97"/>
        <v>0</v>
      </c>
      <c r="J910" s="58" t="str">
        <f t="shared" si="98"/>
        <v>2094–2095</v>
      </c>
    </row>
    <row r="911" spans="1:10" ht="19.899999999999999" customHeight="1" x14ac:dyDescent="0.2">
      <c r="A911" s="126">
        <v>71194</v>
      </c>
      <c r="B911" s="9">
        <f t="shared" si="92"/>
        <v>0</v>
      </c>
      <c r="C911" s="127"/>
      <c r="D911" s="4">
        <f t="shared" si="93"/>
        <v>0</v>
      </c>
      <c r="E911" s="128">
        <f t="shared" si="94"/>
        <v>0</v>
      </c>
      <c r="F911" s="4">
        <f t="shared" si="95"/>
        <v>0</v>
      </c>
      <c r="G911" s="19">
        <f>IF(AND(C911&lt;&gt;"",SUM(G$30:G910)&lt;D$21),$D$21/$D$26,0)</f>
        <v>0</v>
      </c>
      <c r="H911" s="4">
        <f t="shared" si="96"/>
        <v>0</v>
      </c>
      <c r="I911" s="4">
        <f t="shared" si="97"/>
        <v>0</v>
      </c>
      <c r="J911" s="58" t="str">
        <f t="shared" si="98"/>
        <v>2094–2095</v>
      </c>
    </row>
    <row r="912" spans="1:10" ht="19.899999999999999" customHeight="1" x14ac:dyDescent="0.2">
      <c r="A912" s="126">
        <v>71225</v>
      </c>
      <c r="B912" s="9">
        <f t="shared" si="92"/>
        <v>0</v>
      </c>
      <c r="C912" s="127"/>
      <c r="D912" s="4">
        <f t="shared" si="93"/>
        <v>0</v>
      </c>
      <c r="E912" s="128">
        <f t="shared" si="94"/>
        <v>0</v>
      </c>
      <c r="F912" s="4">
        <f t="shared" si="95"/>
        <v>0</v>
      </c>
      <c r="G912" s="19">
        <f>IF(AND(C912&lt;&gt;"",SUM(G$30:G911)&lt;D$21),$D$21/$D$26,0)</f>
        <v>0</v>
      </c>
      <c r="H912" s="4">
        <f t="shared" si="96"/>
        <v>0</v>
      </c>
      <c r="I912" s="4">
        <f t="shared" si="97"/>
        <v>0</v>
      </c>
      <c r="J912" s="58" t="str">
        <f t="shared" si="98"/>
        <v>2094–2095</v>
      </c>
    </row>
    <row r="913" spans="1:10" ht="19.899999999999999" customHeight="1" x14ac:dyDescent="0.2">
      <c r="A913" s="126">
        <v>71256</v>
      </c>
      <c r="B913" s="9">
        <f t="shared" si="92"/>
        <v>0</v>
      </c>
      <c r="C913" s="127"/>
      <c r="D913" s="4">
        <f t="shared" si="93"/>
        <v>0</v>
      </c>
      <c r="E913" s="128">
        <f t="shared" si="94"/>
        <v>0</v>
      </c>
      <c r="F913" s="4">
        <f t="shared" si="95"/>
        <v>0</v>
      </c>
      <c r="G913" s="19">
        <f>IF(AND(C913&lt;&gt;"",SUM(G$30:G912)&lt;D$21),$D$21/$D$26,0)</f>
        <v>0</v>
      </c>
      <c r="H913" s="4">
        <f t="shared" si="96"/>
        <v>0</v>
      </c>
      <c r="I913" s="4">
        <f t="shared" si="97"/>
        <v>0</v>
      </c>
      <c r="J913" s="58" t="str">
        <f t="shared" si="98"/>
        <v>2094–2095</v>
      </c>
    </row>
    <row r="914" spans="1:10" ht="19.899999999999999" customHeight="1" x14ac:dyDescent="0.2">
      <c r="A914" s="126">
        <v>71284</v>
      </c>
      <c r="B914" s="9">
        <f t="shared" si="92"/>
        <v>0</v>
      </c>
      <c r="C914" s="127"/>
      <c r="D914" s="4">
        <f t="shared" si="93"/>
        <v>0</v>
      </c>
      <c r="E914" s="128">
        <f t="shared" si="94"/>
        <v>0</v>
      </c>
      <c r="F914" s="4">
        <f t="shared" si="95"/>
        <v>0</v>
      </c>
      <c r="G914" s="19">
        <f>IF(AND(C914&lt;&gt;"",SUM(G$30:G913)&lt;D$21),$D$21/$D$26,0)</f>
        <v>0</v>
      </c>
      <c r="H914" s="4">
        <f t="shared" si="96"/>
        <v>0</v>
      </c>
      <c r="I914" s="4">
        <f t="shared" si="97"/>
        <v>0</v>
      </c>
      <c r="J914" s="58" t="str">
        <f t="shared" si="98"/>
        <v>2094–2095</v>
      </c>
    </row>
    <row r="915" spans="1:10" ht="19.899999999999999" customHeight="1" x14ac:dyDescent="0.2">
      <c r="A915" s="126">
        <v>71315</v>
      </c>
      <c r="B915" s="9">
        <f t="shared" si="92"/>
        <v>0</v>
      </c>
      <c r="C915" s="127"/>
      <c r="D915" s="4">
        <f t="shared" si="93"/>
        <v>0</v>
      </c>
      <c r="E915" s="128">
        <f t="shared" si="94"/>
        <v>0</v>
      </c>
      <c r="F915" s="4">
        <f t="shared" si="95"/>
        <v>0</v>
      </c>
      <c r="G915" s="19">
        <f>IF(AND(C915&lt;&gt;"",SUM(G$30:G914)&lt;D$21),$D$21/$D$26,0)</f>
        <v>0</v>
      </c>
      <c r="H915" s="4">
        <f t="shared" si="96"/>
        <v>0</v>
      </c>
      <c r="I915" s="4">
        <f t="shared" si="97"/>
        <v>0</v>
      </c>
      <c r="J915" s="58" t="str">
        <f t="shared" si="98"/>
        <v>2094–2095</v>
      </c>
    </row>
    <row r="916" spans="1:10" ht="19.899999999999999" customHeight="1" x14ac:dyDescent="0.2">
      <c r="A916" s="126">
        <v>71345</v>
      </c>
      <c r="B916" s="9">
        <f t="shared" si="92"/>
        <v>0</v>
      </c>
      <c r="C916" s="127"/>
      <c r="D916" s="4">
        <f t="shared" si="93"/>
        <v>0</v>
      </c>
      <c r="E916" s="128">
        <f t="shared" si="94"/>
        <v>0</v>
      </c>
      <c r="F916" s="4">
        <f t="shared" si="95"/>
        <v>0</v>
      </c>
      <c r="G916" s="19">
        <f>IF(AND(C916&lt;&gt;"",SUM(G$30:G915)&lt;D$21),$D$21/$D$26,0)</f>
        <v>0</v>
      </c>
      <c r="H916" s="4">
        <f t="shared" si="96"/>
        <v>0</v>
      </c>
      <c r="I916" s="4">
        <f t="shared" si="97"/>
        <v>0</v>
      </c>
      <c r="J916" s="58" t="str">
        <f t="shared" si="98"/>
        <v>2094–2095</v>
      </c>
    </row>
    <row r="917" spans="1:10" ht="19.899999999999999" customHeight="1" x14ac:dyDescent="0.2">
      <c r="A917" s="126">
        <v>71376</v>
      </c>
      <c r="B917" s="9">
        <f t="shared" si="92"/>
        <v>0</v>
      </c>
      <c r="C917" s="127"/>
      <c r="D917" s="4">
        <f t="shared" si="93"/>
        <v>0</v>
      </c>
      <c r="E917" s="128">
        <f t="shared" si="94"/>
        <v>0</v>
      </c>
      <c r="F917" s="4">
        <f t="shared" si="95"/>
        <v>0</v>
      </c>
      <c r="G917" s="19">
        <f>IF(AND(C917&lt;&gt;"",SUM(G$30:G916)&lt;D$21),$D$21/$D$26,0)</f>
        <v>0</v>
      </c>
      <c r="H917" s="4">
        <f t="shared" si="96"/>
        <v>0</v>
      </c>
      <c r="I917" s="4">
        <f t="shared" si="97"/>
        <v>0</v>
      </c>
      <c r="J917" s="58" t="str">
        <f t="shared" si="98"/>
        <v>2094–2095</v>
      </c>
    </row>
    <row r="918" spans="1:10" ht="19.899999999999999" customHeight="1" x14ac:dyDescent="0.2">
      <c r="A918" s="126">
        <v>71406</v>
      </c>
      <c r="B918" s="9">
        <f t="shared" si="92"/>
        <v>0</v>
      </c>
      <c r="C918" s="127"/>
      <c r="D918" s="4">
        <f t="shared" si="93"/>
        <v>0</v>
      </c>
      <c r="E918" s="128">
        <f t="shared" si="94"/>
        <v>0</v>
      </c>
      <c r="F918" s="4">
        <f t="shared" si="95"/>
        <v>0</v>
      </c>
      <c r="G918" s="19">
        <f>IF(AND(C918&lt;&gt;"",SUM(G$30:G917)&lt;D$21),$D$21/$D$26,0)</f>
        <v>0</v>
      </c>
      <c r="H918" s="4">
        <f t="shared" si="96"/>
        <v>0</v>
      </c>
      <c r="I918" s="4">
        <f t="shared" si="97"/>
        <v>0</v>
      </c>
      <c r="J918" s="58" t="str">
        <f t="shared" si="98"/>
        <v>2095–2096</v>
      </c>
    </row>
    <row r="919" spans="1:10" ht="19.899999999999999" customHeight="1" x14ac:dyDescent="0.2">
      <c r="A919" s="126">
        <v>71437</v>
      </c>
      <c r="B919" s="9">
        <f t="shared" si="92"/>
        <v>0</v>
      </c>
      <c r="C919" s="127"/>
      <c r="D919" s="4">
        <f t="shared" si="93"/>
        <v>0</v>
      </c>
      <c r="E919" s="128">
        <f t="shared" si="94"/>
        <v>0</v>
      </c>
      <c r="F919" s="4">
        <f t="shared" si="95"/>
        <v>0</v>
      </c>
      <c r="G919" s="19">
        <f>IF(AND(C919&lt;&gt;"",SUM(G$30:G918)&lt;D$21),$D$21/$D$26,0)</f>
        <v>0</v>
      </c>
      <c r="H919" s="4">
        <f t="shared" si="96"/>
        <v>0</v>
      </c>
      <c r="I919" s="4">
        <f t="shared" si="97"/>
        <v>0</v>
      </c>
      <c r="J919" s="58" t="str">
        <f t="shared" si="98"/>
        <v>2095–2096</v>
      </c>
    </row>
    <row r="920" spans="1:10" ht="19.899999999999999" customHeight="1" x14ac:dyDescent="0.2">
      <c r="A920" s="126">
        <v>71468</v>
      </c>
      <c r="B920" s="9">
        <f t="shared" si="92"/>
        <v>0</v>
      </c>
      <c r="C920" s="127"/>
      <c r="D920" s="4">
        <f t="shared" si="93"/>
        <v>0</v>
      </c>
      <c r="E920" s="128">
        <f t="shared" si="94"/>
        <v>0</v>
      </c>
      <c r="F920" s="4">
        <f t="shared" si="95"/>
        <v>0</v>
      </c>
      <c r="G920" s="19">
        <f>IF(AND(C920&lt;&gt;"",SUM(G$30:G919)&lt;D$21),$D$21/$D$26,0)</f>
        <v>0</v>
      </c>
      <c r="H920" s="4">
        <f t="shared" si="96"/>
        <v>0</v>
      </c>
      <c r="I920" s="4">
        <f t="shared" si="97"/>
        <v>0</v>
      </c>
      <c r="J920" s="58" t="str">
        <f t="shared" si="98"/>
        <v>2095–2096</v>
      </c>
    </row>
    <row r="921" spans="1:10" ht="19.899999999999999" customHeight="1" x14ac:dyDescent="0.2">
      <c r="A921" s="126">
        <v>71498</v>
      </c>
      <c r="B921" s="9">
        <f t="shared" si="92"/>
        <v>0</v>
      </c>
      <c r="C921" s="127"/>
      <c r="D921" s="4">
        <f t="shared" si="93"/>
        <v>0</v>
      </c>
      <c r="E921" s="128">
        <f t="shared" si="94"/>
        <v>0</v>
      </c>
      <c r="F921" s="4">
        <f t="shared" si="95"/>
        <v>0</v>
      </c>
      <c r="G921" s="19">
        <f>IF(AND(C921&lt;&gt;"",SUM(G$30:G920)&lt;D$21),$D$21/$D$26,0)</f>
        <v>0</v>
      </c>
      <c r="H921" s="4">
        <f t="shared" si="96"/>
        <v>0</v>
      </c>
      <c r="I921" s="4">
        <f t="shared" si="97"/>
        <v>0</v>
      </c>
      <c r="J921" s="58" t="str">
        <f t="shared" si="98"/>
        <v>2095–2096</v>
      </c>
    </row>
    <row r="922" spans="1:10" ht="19.899999999999999" customHeight="1" x14ac:dyDescent="0.2">
      <c r="A922" s="126">
        <v>71529</v>
      </c>
      <c r="B922" s="9">
        <f t="shared" si="92"/>
        <v>0</v>
      </c>
      <c r="C922" s="127"/>
      <c r="D922" s="4">
        <f t="shared" si="93"/>
        <v>0</v>
      </c>
      <c r="E922" s="128">
        <f t="shared" si="94"/>
        <v>0</v>
      </c>
      <c r="F922" s="4">
        <f t="shared" si="95"/>
        <v>0</v>
      </c>
      <c r="G922" s="19">
        <f>IF(AND(C922&lt;&gt;"",SUM(G$30:G921)&lt;D$21),$D$21/$D$26,0)</f>
        <v>0</v>
      </c>
      <c r="H922" s="4">
        <f t="shared" si="96"/>
        <v>0</v>
      </c>
      <c r="I922" s="4">
        <f t="shared" si="97"/>
        <v>0</v>
      </c>
      <c r="J922" s="58" t="str">
        <f t="shared" si="98"/>
        <v>2095–2096</v>
      </c>
    </row>
    <row r="923" spans="1:10" ht="19.899999999999999" customHeight="1" x14ac:dyDescent="0.2">
      <c r="A923" s="126">
        <v>71559</v>
      </c>
      <c r="B923" s="9">
        <f t="shared" si="92"/>
        <v>0</v>
      </c>
      <c r="C923" s="127"/>
      <c r="D923" s="4">
        <f t="shared" si="93"/>
        <v>0</v>
      </c>
      <c r="E923" s="128">
        <f t="shared" si="94"/>
        <v>0</v>
      </c>
      <c r="F923" s="4">
        <f t="shared" si="95"/>
        <v>0</v>
      </c>
      <c r="G923" s="19">
        <f>IF(AND(C923&lt;&gt;"",SUM(G$30:G922)&lt;D$21),$D$21/$D$26,0)</f>
        <v>0</v>
      </c>
      <c r="H923" s="4">
        <f t="shared" si="96"/>
        <v>0</v>
      </c>
      <c r="I923" s="4">
        <f t="shared" si="97"/>
        <v>0</v>
      </c>
      <c r="J923" s="58" t="str">
        <f t="shared" si="98"/>
        <v>2095–2096</v>
      </c>
    </row>
    <row r="924" spans="1:10" ht="19.899999999999999" customHeight="1" x14ac:dyDescent="0.2">
      <c r="A924" s="126">
        <v>71590</v>
      </c>
      <c r="B924" s="9">
        <f t="shared" si="92"/>
        <v>0</v>
      </c>
      <c r="C924" s="127"/>
      <c r="D924" s="4">
        <f t="shared" si="93"/>
        <v>0</v>
      </c>
      <c r="E924" s="128">
        <f t="shared" si="94"/>
        <v>0</v>
      </c>
      <c r="F924" s="4">
        <f t="shared" si="95"/>
        <v>0</v>
      </c>
      <c r="G924" s="19">
        <f>IF(AND(C924&lt;&gt;"",SUM(G$30:G923)&lt;D$21),$D$21/$D$26,0)</f>
        <v>0</v>
      </c>
      <c r="H924" s="4">
        <f t="shared" si="96"/>
        <v>0</v>
      </c>
      <c r="I924" s="4">
        <f t="shared" si="97"/>
        <v>0</v>
      </c>
      <c r="J924" s="58" t="str">
        <f t="shared" si="98"/>
        <v>2095–2096</v>
      </c>
    </row>
    <row r="925" spans="1:10" ht="19.899999999999999" customHeight="1" x14ac:dyDescent="0.2">
      <c r="A925" s="126">
        <v>71621</v>
      </c>
      <c r="B925" s="9">
        <f t="shared" si="92"/>
        <v>0</v>
      </c>
      <c r="C925" s="127"/>
      <c r="D925" s="4">
        <f t="shared" si="93"/>
        <v>0</v>
      </c>
      <c r="E925" s="128">
        <f t="shared" si="94"/>
        <v>0</v>
      </c>
      <c r="F925" s="4">
        <f t="shared" si="95"/>
        <v>0</v>
      </c>
      <c r="G925" s="19">
        <f>IF(AND(C925&lt;&gt;"",SUM(G$30:G924)&lt;D$21),$D$21/$D$26,0)</f>
        <v>0</v>
      </c>
      <c r="H925" s="4">
        <f t="shared" si="96"/>
        <v>0</v>
      </c>
      <c r="I925" s="4">
        <f t="shared" si="97"/>
        <v>0</v>
      </c>
      <c r="J925" s="58" t="str">
        <f t="shared" si="98"/>
        <v>2095–2096</v>
      </c>
    </row>
    <row r="926" spans="1:10" ht="19.899999999999999" customHeight="1" x14ac:dyDescent="0.2">
      <c r="A926" s="126">
        <v>71650</v>
      </c>
      <c r="B926" s="9">
        <f t="shared" si="92"/>
        <v>0</v>
      </c>
      <c r="C926" s="127"/>
      <c r="D926" s="4">
        <f t="shared" si="93"/>
        <v>0</v>
      </c>
      <c r="E926" s="128">
        <f t="shared" si="94"/>
        <v>0</v>
      </c>
      <c r="F926" s="4">
        <f t="shared" si="95"/>
        <v>0</v>
      </c>
      <c r="G926" s="19">
        <f>IF(AND(C926&lt;&gt;"",SUM(G$30:G925)&lt;D$21),$D$21/$D$26,0)</f>
        <v>0</v>
      </c>
      <c r="H926" s="4">
        <f t="shared" si="96"/>
        <v>0</v>
      </c>
      <c r="I926" s="4">
        <f t="shared" si="97"/>
        <v>0</v>
      </c>
      <c r="J926" s="58" t="str">
        <f t="shared" si="98"/>
        <v>2095–2096</v>
      </c>
    </row>
    <row r="927" spans="1:10" ht="19.899999999999999" customHeight="1" x14ac:dyDescent="0.2">
      <c r="A927" s="126">
        <v>71681</v>
      </c>
      <c r="B927" s="9">
        <f t="shared" ref="B927:B990" si="99">IF(C927&gt;0,C927*-1,C927)</f>
        <v>0</v>
      </c>
      <c r="C927" s="127"/>
      <c r="D927" s="4">
        <f t="shared" ref="D927:D990" si="100">IF(C927="",0,IF($D$14="Beginning",IF(C926&lt;&gt;"",$F926*$D$7/12,0),IF(C926&lt;&gt;"",$F926*$D$7/12,$D$19*$D$7/12)))</f>
        <v>0</v>
      </c>
      <c r="E927" s="128">
        <f t="shared" si="94"/>
        <v>0</v>
      </c>
      <c r="F927" s="4">
        <f t="shared" si="95"/>
        <v>0</v>
      </c>
      <c r="G927" s="19">
        <f>IF(AND(C927&lt;&gt;"",SUM(G$30:G926)&lt;D$21),$D$21/$D$26,0)</f>
        <v>0</v>
      </c>
      <c r="H927" s="4">
        <f t="shared" si="96"/>
        <v>0</v>
      </c>
      <c r="I927" s="4">
        <f t="shared" si="97"/>
        <v>0</v>
      </c>
      <c r="J927" s="58" t="str">
        <f t="shared" si="98"/>
        <v>2095–2096</v>
      </c>
    </row>
    <row r="928" spans="1:10" ht="19.899999999999999" customHeight="1" x14ac:dyDescent="0.2">
      <c r="A928" s="126">
        <v>71711</v>
      </c>
      <c r="B928" s="9">
        <f t="shared" si="99"/>
        <v>0</v>
      </c>
      <c r="C928" s="127"/>
      <c r="D928" s="4">
        <f t="shared" si="100"/>
        <v>0</v>
      </c>
      <c r="E928" s="128">
        <f t="shared" ref="E928:E991" si="101">C928-D928</f>
        <v>0</v>
      </c>
      <c r="F928" s="4">
        <f t="shared" ref="F928:F991" si="102">IF(C928="",0,IF(C927="",$D$19-E928,IF(C928&lt;&gt;"",F927-E928)))</f>
        <v>0</v>
      </c>
      <c r="G928" s="19">
        <f>IF(AND(C928&lt;&gt;"",SUM(G$30:G927)&lt;D$21),$D$21/$D$26,0)</f>
        <v>0</v>
      </c>
      <c r="H928" s="4">
        <f t="shared" ref="H928:H991" si="103">IF(C928&lt;&gt;"",G928+H927,0)</f>
        <v>0</v>
      </c>
      <c r="I928" s="4">
        <f t="shared" ref="I928:I991" si="104">IF(C928&lt;&gt;"",$D$21-H928,0)</f>
        <v>0</v>
      </c>
      <c r="J928" s="58" t="str">
        <f t="shared" si="98"/>
        <v>2095–2096</v>
      </c>
    </row>
    <row r="929" spans="1:10" ht="19.899999999999999" customHeight="1" x14ac:dyDescent="0.2">
      <c r="A929" s="126">
        <v>71742</v>
      </c>
      <c r="B929" s="9">
        <f t="shared" si="99"/>
        <v>0</v>
      </c>
      <c r="C929" s="127"/>
      <c r="D929" s="4">
        <f t="shared" si="100"/>
        <v>0</v>
      </c>
      <c r="E929" s="128">
        <f t="shared" si="101"/>
        <v>0</v>
      </c>
      <c r="F929" s="4">
        <f t="shared" si="102"/>
        <v>0</v>
      </c>
      <c r="G929" s="19">
        <f>IF(AND(C929&lt;&gt;"",SUM(G$30:G928)&lt;D$21),$D$21/$D$26,0)</f>
        <v>0</v>
      </c>
      <c r="H929" s="4">
        <f t="shared" si="103"/>
        <v>0</v>
      </c>
      <c r="I929" s="4">
        <f t="shared" si="104"/>
        <v>0</v>
      </c>
      <c r="J929" s="58" t="str">
        <f t="shared" si="98"/>
        <v>2095–2096</v>
      </c>
    </row>
    <row r="930" spans="1:10" ht="19.899999999999999" customHeight="1" x14ac:dyDescent="0.2">
      <c r="A930" s="126">
        <v>71772</v>
      </c>
      <c r="B930" s="9">
        <f t="shared" si="99"/>
        <v>0</v>
      </c>
      <c r="C930" s="127"/>
      <c r="D930" s="4">
        <f t="shared" si="100"/>
        <v>0</v>
      </c>
      <c r="E930" s="128">
        <f t="shared" si="101"/>
        <v>0</v>
      </c>
      <c r="F930" s="4">
        <f t="shared" si="102"/>
        <v>0</v>
      </c>
      <c r="G930" s="19">
        <f>IF(AND(C930&lt;&gt;"",SUM(G$30:G929)&lt;D$21),$D$21/$D$26,0)</f>
        <v>0</v>
      </c>
      <c r="H930" s="4">
        <f t="shared" si="103"/>
        <v>0</v>
      </c>
      <c r="I930" s="4">
        <f t="shared" si="104"/>
        <v>0</v>
      </c>
      <c r="J930" s="58" t="str">
        <f t="shared" si="98"/>
        <v>2096–2097</v>
      </c>
    </row>
    <row r="931" spans="1:10" ht="19.899999999999999" customHeight="1" x14ac:dyDescent="0.2">
      <c r="A931" s="126">
        <v>71803</v>
      </c>
      <c r="B931" s="9">
        <f t="shared" si="99"/>
        <v>0</v>
      </c>
      <c r="C931" s="127"/>
      <c r="D931" s="4">
        <f t="shared" si="100"/>
        <v>0</v>
      </c>
      <c r="E931" s="128">
        <f t="shared" si="101"/>
        <v>0</v>
      </c>
      <c r="F931" s="4">
        <f t="shared" si="102"/>
        <v>0</v>
      </c>
      <c r="G931" s="19">
        <f>IF(AND(C931&lt;&gt;"",SUM(G$30:G930)&lt;D$21),$D$21/$D$26,0)</f>
        <v>0</v>
      </c>
      <c r="H931" s="4">
        <f t="shared" si="103"/>
        <v>0</v>
      </c>
      <c r="I931" s="4">
        <f t="shared" si="104"/>
        <v>0</v>
      </c>
      <c r="J931" s="58" t="str">
        <f t="shared" si="98"/>
        <v>2096–2097</v>
      </c>
    </row>
    <row r="932" spans="1:10" ht="19.899999999999999" customHeight="1" x14ac:dyDescent="0.2">
      <c r="A932" s="126">
        <v>71834</v>
      </c>
      <c r="B932" s="9">
        <f t="shared" si="99"/>
        <v>0</v>
      </c>
      <c r="C932" s="127"/>
      <c r="D932" s="4">
        <f t="shared" si="100"/>
        <v>0</v>
      </c>
      <c r="E932" s="128">
        <f t="shared" si="101"/>
        <v>0</v>
      </c>
      <c r="F932" s="4">
        <f t="shared" si="102"/>
        <v>0</v>
      </c>
      <c r="G932" s="19">
        <f>IF(AND(C932&lt;&gt;"",SUM(G$30:G931)&lt;D$21),$D$21/$D$26,0)</f>
        <v>0</v>
      </c>
      <c r="H932" s="4">
        <f t="shared" si="103"/>
        <v>0</v>
      </c>
      <c r="I932" s="4">
        <f t="shared" si="104"/>
        <v>0</v>
      </c>
      <c r="J932" s="58" t="str">
        <f t="shared" si="98"/>
        <v>2096–2097</v>
      </c>
    </row>
    <row r="933" spans="1:10" ht="19.899999999999999" customHeight="1" x14ac:dyDescent="0.2">
      <c r="A933" s="126">
        <v>71864</v>
      </c>
      <c r="B933" s="9">
        <f t="shared" si="99"/>
        <v>0</v>
      </c>
      <c r="C933" s="127"/>
      <c r="D933" s="4">
        <f t="shared" si="100"/>
        <v>0</v>
      </c>
      <c r="E933" s="128">
        <f t="shared" si="101"/>
        <v>0</v>
      </c>
      <c r="F933" s="4">
        <f t="shared" si="102"/>
        <v>0</v>
      </c>
      <c r="G933" s="19">
        <f>IF(AND(C933&lt;&gt;"",SUM(G$30:G932)&lt;D$21),$D$21/$D$26,0)</f>
        <v>0</v>
      </c>
      <c r="H933" s="4">
        <f t="shared" si="103"/>
        <v>0</v>
      </c>
      <c r="I933" s="4">
        <f t="shared" si="104"/>
        <v>0</v>
      </c>
      <c r="J933" s="58" t="str">
        <f t="shared" si="98"/>
        <v>2096–2097</v>
      </c>
    </row>
    <row r="934" spans="1:10" ht="19.899999999999999" customHeight="1" x14ac:dyDescent="0.2">
      <c r="A934" s="126">
        <v>71895</v>
      </c>
      <c r="B934" s="9">
        <f t="shared" si="99"/>
        <v>0</v>
      </c>
      <c r="C934" s="127"/>
      <c r="D934" s="4">
        <f t="shared" si="100"/>
        <v>0</v>
      </c>
      <c r="E934" s="128">
        <f t="shared" si="101"/>
        <v>0</v>
      </c>
      <c r="F934" s="4">
        <f t="shared" si="102"/>
        <v>0</v>
      </c>
      <c r="G934" s="19">
        <f>IF(AND(C934&lt;&gt;"",SUM(G$30:G933)&lt;D$21),$D$21/$D$26,0)</f>
        <v>0</v>
      </c>
      <c r="H934" s="4">
        <f t="shared" si="103"/>
        <v>0</v>
      </c>
      <c r="I934" s="4">
        <f t="shared" si="104"/>
        <v>0</v>
      </c>
      <c r="J934" s="58" t="str">
        <f t="shared" si="98"/>
        <v>2096–2097</v>
      </c>
    </row>
    <row r="935" spans="1:10" ht="19.899999999999999" customHeight="1" x14ac:dyDescent="0.2">
      <c r="A935" s="126">
        <v>71925</v>
      </c>
      <c r="B935" s="9">
        <f t="shared" si="99"/>
        <v>0</v>
      </c>
      <c r="C935" s="127"/>
      <c r="D935" s="4">
        <f t="shared" si="100"/>
        <v>0</v>
      </c>
      <c r="E935" s="128">
        <f t="shared" si="101"/>
        <v>0</v>
      </c>
      <c r="F935" s="4">
        <f t="shared" si="102"/>
        <v>0</v>
      </c>
      <c r="G935" s="19">
        <f>IF(AND(C935&lt;&gt;"",SUM(G$30:G934)&lt;D$21),$D$21/$D$26,0)</f>
        <v>0</v>
      </c>
      <c r="H935" s="4">
        <f t="shared" si="103"/>
        <v>0</v>
      </c>
      <c r="I935" s="4">
        <f t="shared" si="104"/>
        <v>0</v>
      </c>
      <c r="J935" s="58" t="str">
        <f t="shared" si="98"/>
        <v>2096–2097</v>
      </c>
    </row>
    <row r="936" spans="1:10" ht="19.899999999999999" customHeight="1" x14ac:dyDescent="0.2">
      <c r="A936" s="126">
        <v>71956</v>
      </c>
      <c r="B936" s="9">
        <f t="shared" si="99"/>
        <v>0</v>
      </c>
      <c r="C936" s="127"/>
      <c r="D936" s="4">
        <f t="shared" si="100"/>
        <v>0</v>
      </c>
      <c r="E936" s="128">
        <f t="shared" si="101"/>
        <v>0</v>
      </c>
      <c r="F936" s="4">
        <f t="shared" si="102"/>
        <v>0</v>
      </c>
      <c r="G936" s="19">
        <f>IF(AND(C936&lt;&gt;"",SUM(G$30:G935)&lt;D$21),$D$21/$D$26,0)</f>
        <v>0</v>
      </c>
      <c r="H936" s="4">
        <f t="shared" si="103"/>
        <v>0</v>
      </c>
      <c r="I936" s="4">
        <f t="shared" si="104"/>
        <v>0</v>
      </c>
      <c r="J936" s="58" t="str">
        <f t="shared" si="98"/>
        <v>2096–2097</v>
      </c>
    </row>
    <row r="937" spans="1:10" ht="19.899999999999999" customHeight="1" x14ac:dyDescent="0.2">
      <c r="A937" s="126">
        <v>71987</v>
      </c>
      <c r="B937" s="9">
        <f t="shared" si="99"/>
        <v>0</v>
      </c>
      <c r="C937" s="127"/>
      <c r="D937" s="4">
        <f t="shared" si="100"/>
        <v>0</v>
      </c>
      <c r="E937" s="128">
        <f t="shared" si="101"/>
        <v>0</v>
      </c>
      <c r="F937" s="4">
        <f t="shared" si="102"/>
        <v>0</v>
      </c>
      <c r="G937" s="19">
        <f>IF(AND(C937&lt;&gt;"",SUM(G$30:G936)&lt;D$21),$D$21/$D$26,0)</f>
        <v>0</v>
      </c>
      <c r="H937" s="4">
        <f t="shared" si="103"/>
        <v>0</v>
      </c>
      <c r="I937" s="4">
        <f t="shared" si="104"/>
        <v>0</v>
      </c>
      <c r="J937" s="58" t="str">
        <f t="shared" si="98"/>
        <v>2096–2097</v>
      </c>
    </row>
    <row r="938" spans="1:10" ht="19.899999999999999" customHeight="1" x14ac:dyDescent="0.2">
      <c r="A938" s="126">
        <v>72015</v>
      </c>
      <c r="B938" s="9">
        <f t="shared" si="99"/>
        <v>0</v>
      </c>
      <c r="C938" s="127"/>
      <c r="D938" s="4">
        <f t="shared" si="100"/>
        <v>0</v>
      </c>
      <c r="E938" s="128">
        <f t="shared" si="101"/>
        <v>0</v>
      </c>
      <c r="F938" s="4">
        <f t="shared" si="102"/>
        <v>0</v>
      </c>
      <c r="G938" s="19">
        <f>IF(AND(C938&lt;&gt;"",SUM(G$30:G937)&lt;D$21),$D$21/$D$26,0)</f>
        <v>0</v>
      </c>
      <c r="H938" s="4">
        <f t="shared" si="103"/>
        <v>0</v>
      </c>
      <c r="I938" s="4">
        <f t="shared" si="104"/>
        <v>0</v>
      </c>
      <c r="J938" s="58" t="str">
        <f t="shared" si="98"/>
        <v>2096–2097</v>
      </c>
    </row>
    <row r="939" spans="1:10" ht="19.899999999999999" customHeight="1" x14ac:dyDescent="0.2">
      <c r="A939" s="126">
        <v>72046</v>
      </c>
      <c r="B939" s="9">
        <f t="shared" si="99"/>
        <v>0</v>
      </c>
      <c r="C939" s="127"/>
      <c r="D939" s="4">
        <f t="shared" si="100"/>
        <v>0</v>
      </c>
      <c r="E939" s="128">
        <f t="shared" si="101"/>
        <v>0</v>
      </c>
      <c r="F939" s="4">
        <f t="shared" si="102"/>
        <v>0</v>
      </c>
      <c r="G939" s="19">
        <f>IF(AND(C939&lt;&gt;"",SUM(G$30:G938)&lt;D$21),$D$21/$D$26,0)</f>
        <v>0</v>
      </c>
      <c r="H939" s="4">
        <f t="shared" si="103"/>
        <v>0</v>
      </c>
      <c r="I939" s="4">
        <f t="shared" si="104"/>
        <v>0</v>
      </c>
      <c r="J939" s="58" t="str">
        <f t="shared" ref="J939:J1002" si="105">IF(OR(MONTH(A939)=1,MONTH(A939)=2,MONTH(A939)=3,MONTH(A939)=4,MONTH(A939)=5,MONTH(A939)=6),YEAR(A939)-1&amp;"–"&amp;YEAR(A939),YEAR(A939)&amp;"–"&amp;YEAR(A939)+1)</f>
        <v>2096–2097</v>
      </c>
    </row>
    <row r="940" spans="1:10" ht="19.899999999999999" customHeight="1" x14ac:dyDescent="0.2">
      <c r="A940" s="126">
        <v>72076</v>
      </c>
      <c r="B940" s="9">
        <f t="shared" si="99"/>
        <v>0</v>
      </c>
      <c r="C940" s="127"/>
      <c r="D940" s="4">
        <f t="shared" si="100"/>
        <v>0</v>
      </c>
      <c r="E940" s="128">
        <f t="shared" si="101"/>
        <v>0</v>
      </c>
      <c r="F940" s="4">
        <f t="shared" si="102"/>
        <v>0</v>
      </c>
      <c r="G940" s="19">
        <f>IF(AND(C940&lt;&gt;"",SUM(G$30:G939)&lt;D$21),$D$21/$D$26,0)</f>
        <v>0</v>
      </c>
      <c r="H940" s="4">
        <f t="shared" si="103"/>
        <v>0</v>
      </c>
      <c r="I940" s="4">
        <f t="shared" si="104"/>
        <v>0</v>
      </c>
      <c r="J940" s="58" t="str">
        <f t="shared" si="105"/>
        <v>2096–2097</v>
      </c>
    </row>
    <row r="941" spans="1:10" ht="19.899999999999999" customHeight="1" x14ac:dyDescent="0.2">
      <c r="A941" s="126">
        <v>72107</v>
      </c>
      <c r="B941" s="9">
        <f t="shared" si="99"/>
        <v>0</v>
      </c>
      <c r="C941" s="127"/>
      <c r="D941" s="4">
        <f t="shared" si="100"/>
        <v>0</v>
      </c>
      <c r="E941" s="128">
        <f t="shared" si="101"/>
        <v>0</v>
      </c>
      <c r="F941" s="4">
        <f t="shared" si="102"/>
        <v>0</v>
      </c>
      <c r="G941" s="19">
        <f>IF(AND(C941&lt;&gt;"",SUM(G$30:G940)&lt;D$21),$D$21/$D$26,0)</f>
        <v>0</v>
      </c>
      <c r="H941" s="4">
        <f t="shared" si="103"/>
        <v>0</v>
      </c>
      <c r="I941" s="4">
        <f t="shared" si="104"/>
        <v>0</v>
      </c>
      <c r="J941" s="58" t="str">
        <f t="shared" si="105"/>
        <v>2096–2097</v>
      </c>
    </row>
    <row r="942" spans="1:10" ht="19.899999999999999" customHeight="1" x14ac:dyDescent="0.2">
      <c r="A942" s="126">
        <v>72137</v>
      </c>
      <c r="B942" s="9">
        <f t="shared" si="99"/>
        <v>0</v>
      </c>
      <c r="C942" s="127"/>
      <c r="D942" s="4">
        <f t="shared" si="100"/>
        <v>0</v>
      </c>
      <c r="E942" s="128">
        <f t="shared" si="101"/>
        <v>0</v>
      </c>
      <c r="F942" s="4">
        <f t="shared" si="102"/>
        <v>0</v>
      </c>
      <c r="G942" s="19">
        <f>IF(AND(C942&lt;&gt;"",SUM(G$30:G941)&lt;D$21),$D$21/$D$26,0)</f>
        <v>0</v>
      </c>
      <c r="H942" s="4">
        <f t="shared" si="103"/>
        <v>0</v>
      </c>
      <c r="I942" s="4">
        <f t="shared" si="104"/>
        <v>0</v>
      </c>
      <c r="J942" s="58" t="str">
        <f t="shared" si="105"/>
        <v>2097–2098</v>
      </c>
    </row>
    <row r="943" spans="1:10" ht="19.899999999999999" customHeight="1" x14ac:dyDescent="0.2">
      <c r="A943" s="126">
        <v>72168</v>
      </c>
      <c r="B943" s="9">
        <f t="shared" si="99"/>
        <v>0</v>
      </c>
      <c r="C943" s="127"/>
      <c r="D943" s="4">
        <f t="shared" si="100"/>
        <v>0</v>
      </c>
      <c r="E943" s="128">
        <f t="shared" si="101"/>
        <v>0</v>
      </c>
      <c r="F943" s="4">
        <f t="shared" si="102"/>
        <v>0</v>
      </c>
      <c r="G943" s="19">
        <f>IF(AND(C943&lt;&gt;"",SUM(G$30:G942)&lt;D$21),$D$21/$D$26,0)</f>
        <v>0</v>
      </c>
      <c r="H943" s="4">
        <f t="shared" si="103"/>
        <v>0</v>
      </c>
      <c r="I943" s="4">
        <f t="shared" si="104"/>
        <v>0</v>
      </c>
      <c r="J943" s="58" t="str">
        <f t="shared" si="105"/>
        <v>2097–2098</v>
      </c>
    </row>
    <row r="944" spans="1:10" ht="19.899999999999999" customHeight="1" x14ac:dyDescent="0.2">
      <c r="A944" s="126">
        <v>72199</v>
      </c>
      <c r="B944" s="9">
        <f t="shared" si="99"/>
        <v>0</v>
      </c>
      <c r="C944" s="127"/>
      <c r="D944" s="4">
        <f t="shared" si="100"/>
        <v>0</v>
      </c>
      <c r="E944" s="128">
        <f t="shared" si="101"/>
        <v>0</v>
      </c>
      <c r="F944" s="4">
        <f t="shared" si="102"/>
        <v>0</v>
      </c>
      <c r="G944" s="19">
        <f>IF(AND(C944&lt;&gt;"",SUM(G$30:G943)&lt;D$21),$D$21/$D$26,0)</f>
        <v>0</v>
      </c>
      <c r="H944" s="4">
        <f t="shared" si="103"/>
        <v>0</v>
      </c>
      <c r="I944" s="4">
        <f t="shared" si="104"/>
        <v>0</v>
      </c>
      <c r="J944" s="58" t="str">
        <f t="shared" si="105"/>
        <v>2097–2098</v>
      </c>
    </row>
    <row r="945" spans="1:10" ht="19.899999999999999" customHeight="1" x14ac:dyDescent="0.2">
      <c r="A945" s="126">
        <v>72229</v>
      </c>
      <c r="B945" s="9">
        <f t="shared" si="99"/>
        <v>0</v>
      </c>
      <c r="C945" s="127"/>
      <c r="D945" s="4">
        <f t="shared" si="100"/>
        <v>0</v>
      </c>
      <c r="E945" s="128">
        <f t="shared" si="101"/>
        <v>0</v>
      </c>
      <c r="F945" s="4">
        <f t="shared" si="102"/>
        <v>0</v>
      </c>
      <c r="G945" s="19">
        <f>IF(AND(C945&lt;&gt;"",SUM(G$30:G944)&lt;D$21),$D$21/$D$26,0)</f>
        <v>0</v>
      </c>
      <c r="H945" s="4">
        <f t="shared" si="103"/>
        <v>0</v>
      </c>
      <c r="I945" s="4">
        <f t="shared" si="104"/>
        <v>0</v>
      </c>
      <c r="J945" s="58" t="str">
        <f t="shared" si="105"/>
        <v>2097–2098</v>
      </c>
    </row>
    <row r="946" spans="1:10" ht="19.899999999999999" customHeight="1" x14ac:dyDescent="0.2">
      <c r="A946" s="126">
        <v>72260</v>
      </c>
      <c r="B946" s="9">
        <f t="shared" si="99"/>
        <v>0</v>
      </c>
      <c r="C946" s="127"/>
      <c r="D946" s="4">
        <f t="shared" si="100"/>
        <v>0</v>
      </c>
      <c r="E946" s="128">
        <f t="shared" si="101"/>
        <v>0</v>
      </c>
      <c r="F946" s="4">
        <f t="shared" si="102"/>
        <v>0</v>
      </c>
      <c r="G946" s="19">
        <f>IF(AND(C946&lt;&gt;"",SUM(G$30:G945)&lt;D$21),$D$21/$D$26,0)</f>
        <v>0</v>
      </c>
      <c r="H946" s="4">
        <f t="shared" si="103"/>
        <v>0</v>
      </c>
      <c r="I946" s="4">
        <f t="shared" si="104"/>
        <v>0</v>
      </c>
      <c r="J946" s="58" t="str">
        <f t="shared" si="105"/>
        <v>2097–2098</v>
      </c>
    </row>
    <row r="947" spans="1:10" ht="19.899999999999999" customHeight="1" x14ac:dyDescent="0.2">
      <c r="A947" s="126">
        <v>72290</v>
      </c>
      <c r="B947" s="9">
        <f t="shared" si="99"/>
        <v>0</v>
      </c>
      <c r="C947" s="127"/>
      <c r="D947" s="4">
        <f t="shared" si="100"/>
        <v>0</v>
      </c>
      <c r="E947" s="128">
        <f t="shared" si="101"/>
        <v>0</v>
      </c>
      <c r="F947" s="4">
        <f t="shared" si="102"/>
        <v>0</v>
      </c>
      <c r="G947" s="19">
        <f>IF(AND(C947&lt;&gt;"",SUM(G$30:G946)&lt;D$21),$D$21/$D$26,0)</f>
        <v>0</v>
      </c>
      <c r="H947" s="4">
        <f t="shared" si="103"/>
        <v>0</v>
      </c>
      <c r="I947" s="4">
        <f t="shared" si="104"/>
        <v>0</v>
      </c>
      <c r="J947" s="58" t="str">
        <f t="shared" si="105"/>
        <v>2097–2098</v>
      </c>
    </row>
    <row r="948" spans="1:10" ht="19.899999999999999" customHeight="1" x14ac:dyDescent="0.2">
      <c r="A948" s="126">
        <v>72321</v>
      </c>
      <c r="B948" s="9">
        <f t="shared" si="99"/>
        <v>0</v>
      </c>
      <c r="C948" s="127"/>
      <c r="D948" s="4">
        <f t="shared" si="100"/>
        <v>0</v>
      </c>
      <c r="E948" s="128">
        <f t="shared" si="101"/>
        <v>0</v>
      </c>
      <c r="F948" s="4">
        <f t="shared" si="102"/>
        <v>0</v>
      </c>
      <c r="G948" s="19">
        <f>IF(AND(C948&lt;&gt;"",SUM(G$30:G947)&lt;D$21),$D$21/$D$26,0)</f>
        <v>0</v>
      </c>
      <c r="H948" s="4">
        <f t="shared" si="103"/>
        <v>0</v>
      </c>
      <c r="I948" s="4">
        <f t="shared" si="104"/>
        <v>0</v>
      </c>
      <c r="J948" s="58" t="str">
        <f t="shared" si="105"/>
        <v>2097–2098</v>
      </c>
    </row>
    <row r="949" spans="1:10" ht="19.899999999999999" customHeight="1" x14ac:dyDescent="0.2">
      <c r="A949" s="126">
        <v>72352</v>
      </c>
      <c r="B949" s="9">
        <f t="shared" si="99"/>
        <v>0</v>
      </c>
      <c r="C949" s="127"/>
      <c r="D949" s="4">
        <f t="shared" si="100"/>
        <v>0</v>
      </c>
      <c r="E949" s="128">
        <f t="shared" si="101"/>
        <v>0</v>
      </c>
      <c r="F949" s="4">
        <f t="shared" si="102"/>
        <v>0</v>
      </c>
      <c r="G949" s="19">
        <f>IF(AND(C949&lt;&gt;"",SUM(G$30:G948)&lt;D$21),$D$21/$D$26,0)</f>
        <v>0</v>
      </c>
      <c r="H949" s="4">
        <f t="shared" si="103"/>
        <v>0</v>
      </c>
      <c r="I949" s="4">
        <f t="shared" si="104"/>
        <v>0</v>
      </c>
      <c r="J949" s="58" t="str">
        <f t="shared" si="105"/>
        <v>2097–2098</v>
      </c>
    </row>
    <row r="950" spans="1:10" ht="19.899999999999999" customHeight="1" x14ac:dyDescent="0.2">
      <c r="A950" s="126">
        <v>72380</v>
      </c>
      <c r="B950" s="9">
        <f t="shared" si="99"/>
        <v>0</v>
      </c>
      <c r="C950" s="127"/>
      <c r="D950" s="4">
        <f t="shared" si="100"/>
        <v>0</v>
      </c>
      <c r="E950" s="128">
        <f t="shared" si="101"/>
        <v>0</v>
      </c>
      <c r="F950" s="4">
        <f t="shared" si="102"/>
        <v>0</v>
      </c>
      <c r="G950" s="19">
        <f>IF(AND(C950&lt;&gt;"",SUM(G$30:G949)&lt;D$21),$D$21/$D$26,0)</f>
        <v>0</v>
      </c>
      <c r="H950" s="4">
        <f t="shared" si="103"/>
        <v>0</v>
      </c>
      <c r="I950" s="4">
        <f t="shared" si="104"/>
        <v>0</v>
      </c>
      <c r="J950" s="58" t="str">
        <f t="shared" si="105"/>
        <v>2097–2098</v>
      </c>
    </row>
    <row r="951" spans="1:10" ht="19.899999999999999" customHeight="1" x14ac:dyDescent="0.2">
      <c r="A951" s="126">
        <v>72411</v>
      </c>
      <c r="B951" s="9">
        <f t="shared" si="99"/>
        <v>0</v>
      </c>
      <c r="C951" s="127"/>
      <c r="D951" s="4">
        <f t="shared" si="100"/>
        <v>0</v>
      </c>
      <c r="E951" s="128">
        <f t="shared" si="101"/>
        <v>0</v>
      </c>
      <c r="F951" s="4">
        <f t="shared" si="102"/>
        <v>0</v>
      </c>
      <c r="G951" s="19">
        <f>IF(AND(C951&lt;&gt;"",SUM(G$30:G950)&lt;D$21),$D$21/$D$26,0)</f>
        <v>0</v>
      </c>
      <c r="H951" s="4">
        <f t="shared" si="103"/>
        <v>0</v>
      </c>
      <c r="I951" s="4">
        <f t="shared" si="104"/>
        <v>0</v>
      </c>
      <c r="J951" s="58" t="str">
        <f t="shared" si="105"/>
        <v>2097–2098</v>
      </c>
    </row>
    <row r="952" spans="1:10" ht="19.899999999999999" customHeight="1" x14ac:dyDescent="0.2">
      <c r="A952" s="126">
        <v>72441</v>
      </c>
      <c r="B952" s="9">
        <f t="shared" si="99"/>
        <v>0</v>
      </c>
      <c r="C952" s="127"/>
      <c r="D952" s="4">
        <f t="shared" si="100"/>
        <v>0</v>
      </c>
      <c r="E952" s="128">
        <f t="shared" si="101"/>
        <v>0</v>
      </c>
      <c r="F952" s="4">
        <f t="shared" si="102"/>
        <v>0</v>
      </c>
      <c r="G952" s="19">
        <f>IF(AND(C952&lt;&gt;"",SUM(G$30:G951)&lt;D$21),$D$21/$D$26,0)</f>
        <v>0</v>
      </c>
      <c r="H952" s="4">
        <f t="shared" si="103"/>
        <v>0</v>
      </c>
      <c r="I952" s="4">
        <f t="shared" si="104"/>
        <v>0</v>
      </c>
      <c r="J952" s="58" t="str">
        <f t="shared" si="105"/>
        <v>2097–2098</v>
      </c>
    </row>
    <row r="953" spans="1:10" ht="19.899999999999999" customHeight="1" x14ac:dyDescent="0.2">
      <c r="A953" s="126">
        <v>72472</v>
      </c>
      <c r="B953" s="9">
        <f t="shared" si="99"/>
        <v>0</v>
      </c>
      <c r="C953" s="127"/>
      <c r="D953" s="4">
        <f t="shared" si="100"/>
        <v>0</v>
      </c>
      <c r="E953" s="128">
        <f t="shared" si="101"/>
        <v>0</v>
      </c>
      <c r="F953" s="4">
        <f t="shared" si="102"/>
        <v>0</v>
      </c>
      <c r="G953" s="19">
        <f>IF(AND(C953&lt;&gt;"",SUM(G$30:G952)&lt;D$21),$D$21/$D$26,0)</f>
        <v>0</v>
      </c>
      <c r="H953" s="4">
        <f t="shared" si="103"/>
        <v>0</v>
      </c>
      <c r="I953" s="4">
        <f t="shared" si="104"/>
        <v>0</v>
      </c>
      <c r="J953" s="58" t="str">
        <f t="shared" si="105"/>
        <v>2097–2098</v>
      </c>
    </row>
    <row r="954" spans="1:10" ht="19.899999999999999" customHeight="1" x14ac:dyDescent="0.2">
      <c r="A954" s="126">
        <v>72502</v>
      </c>
      <c r="B954" s="9">
        <f t="shared" si="99"/>
        <v>0</v>
      </c>
      <c r="C954" s="127"/>
      <c r="D954" s="4">
        <f t="shared" si="100"/>
        <v>0</v>
      </c>
      <c r="E954" s="128">
        <f t="shared" si="101"/>
        <v>0</v>
      </c>
      <c r="F954" s="4">
        <f t="shared" si="102"/>
        <v>0</v>
      </c>
      <c r="G954" s="19">
        <f>IF(AND(C954&lt;&gt;"",SUM(G$30:G953)&lt;D$21),$D$21/$D$26,0)</f>
        <v>0</v>
      </c>
      <c r="H954" s="4">
        <f t="shared" si="103"/>
        <v>0</v>
      </c>
      <c r="I954" s="4">
        <f t="shared" si="104"/>
        <v>0</v>
      </c>
      <c r="J954" s="58" t="str">
        <f t="shared" si="105"/>
        <v>2098–2099</v>
      </c>
    </row>
    <row r="955" spans="1:10" ht="19.899999999999999" customHeight="1" x14ac:dyDescent="0.2">
      <c r="A955" s="126">
        <v>72533</v>
      </c>
      <c r="B955" s="9">
        <f t="shared" si="99"/>
        <v>0</v>
      </c>
      <c r="C955" s="127"/>
      <c r="D955" s="4">
        <f t="shared" si="100"/>
        <v>0</v>
      </c>
      <c r="E955" s="128">
        <f t="shared" si="101"/>
        <v>0</v>
      </c>
      <c r="F955" s="4">
        <f t="shared" si="102"/>
        <v>0</v>
      </c>
      <c r="G955" s="19">
        <f>IF(AND(C955&lt;&gt;"",SUM(G$30:G954)&lt;D$21),$D$21/$D$26,0)</f>
        <v>0</v>
      </c>
      <c r="H955" s="4">
        <f t="shared" si="103"/>
        <v>0</v>
      </c>
      <c r="I955" s="4">
        <f t="shared" si="104"/>
        <v>0</v>
      </c>
      <c r="J955" s="58" t="str">
        <f t="shared" si="105"/>
        <v>2098–2099</v>
      </c>
    </row>
    <row r="956" spans="1:10" ht="19.899999999999999" customHeight="1" x14ac:dyDescent="0.2">
      <c r="A956" s="126">
        <v>72564</v>
      </c>
      <c r="B956" s="9">
        <f t="shared" si="99"/>
        <v>0</v>
      </c>
      <c r="C956" s="127"/>
      <c r="D956" s="4">
        <f t="shared" si="100"/>
        <v>0</v>
      </c>
      <c r="E956" s="128">
        <f t="shared" si="101"/>
        <v>0</v>
      </c>
      <c r="F956" s="4">
        <f t="shared" si="102"/>
        <v>0</v>
      </c>
      <c r="G956" s="19">
        <f>IF(AND(C956&lt;&gt;"",SUM(G$30:G955)&lt;D$21),$D$21/$D$26,0)</f>
        <v>0</v>
      </c>
      <c r="H956" s="4">
        <f t="shared" si="103"/>
        <v>0</v>
      </c>
      <c r="I956" s="4">
        <f t="shared" si="104"/>
        <v>0</v>
      </c>
      <c r="J956" s="58" t="str">
        <f t="shared" si="105"/>
        <v>2098–2099</v>
      </c>
    </row>
    <row r="957" spans="1:10" ht="19.899999999999999" customHeight="1" x14ac:dyDescent="0.2">
      <c r="A957" s="126">
        <v>72594</v>
      </c>
      <c r="B957" s="9">
        <f t="shared" si="99"/>
        <v>0</v>
      </c>
      <c r="C957" s="127"/>
      <c r="D957" s="4">
        <f t="shared" si="100"/>
        <v>0</v>
      </c>
      <c r="E957" s="128">
        <f t="shared" si="101"/>
        <v>0</v>
      </c>
      <c r="F957" s="4">
        <f t="shared" si="102"/>
        <v>0</v>
      </c>
      <c r="G957" s="19">
        <f>IF(AND(C957&lt;&gt;"",SUM(G$30:G956)&lt;D$21),$D$21/$D$26,0)</f>
        <v>0</v>
      </c>
      <c r="H957" s="4">
        <f t="shared" si="103"/>
        <v>0</v>
      </c>
      <c r="I957" s="4">
        <f t="shared" si="104"/>
        <v>0</v>
      </c>
      <c r="J957" s="58" t="str">
        <f t="shared" si="105"/>
        <v>2098–2099</v>
      </c>
    </row>
    <row r="958" spans="1:10" ht="19.899999999999999" customHeight="1" x14ac:dyDescent="0.2">
      <c r="A958" s="126">
        <v>72625</v>
      </c>
      <c r="B958" s="9">
        <f t="shared" si="99"/>
        <v>0</v>
      </c>
      <c r="C958" s="127"/>
      <c r="D958" s="4">
        <f t="shared" si="100"/>
        <v>0</v>
      </c>
      <c r="E958" s="128">
        <f t="shared" si="101"/>
        <v>0</v>
      </c>
      <c r="F958" s="4">
        <f t="shared" si="102"/>
        <v>0</v>
      </c>
      <c r="G958" s="19">
        <f>IF(AND(C958&lt;&gt;"",SUM(G$30:G957)&lt;D$21),$D$21/$D$26,0)</f>
        <v>0</v>
      </c>
      <c r="H958" s="4">
        <f t="shared" si="103"/>
        <v>0</v>
      </c>
      <c r="I958" s="4">
        <f t="shared" si="104"/>
        <v>0</v>
      </c>
      <c r="J958" s="58" t="str">
        <f t="shared" si="105"/>
        <v>2098–2099</v>
      </c>
    </row>
    <row r="959" spans="1:10" ht="19.899999999999999" customHeight="1" x14ac:dyDescent="0.2">
      <c r="A959" s="126">
        <v>72655</v>
      </c>
      <c r="B959" s="9">
        <f t="shared" si="99"/>
        <v>0</v>
      </c>
      <c r="C959" s="127"/>
      <c r="D959" s="4">
        <f t="shared" si="100"/>
        <v>0</v>
      </c>
      <c r="E959" s="128">
        <f t="shared" si="101"/>
        <v>0</v>
      </c>
      <c r="F959" s="4">
        <f t="shared" si="102"/>
        <v>0</v>
      </c>
      <c r="G959" s="19">
        <f>IF(AND(C959&lt;&gt;"",SUM(G$30:G958)&lt;D$21),$D$21/$D$26,0)</f>
        <v>0</v>
      </c>
      <c r="H959" s="4">
        <f t="shared" si="103"/>
        <v>0</v>
      </c>
      <c r="I959" s="4">
        <f t="shared" si="104"/>
        <v>0</v>
      </c>
      <c r="J959" s="58" t="str">
        <f t="shared" si="105"/>
        <v>2098–2099</v>
      </c>
    </row>
    <row r="960" spans="1:10" ht="19.899999999999999" customHeight="1" x14ac:dyDescent="0.2">
      <c r="A960" s="126">
        <v>72686</v>
      </c>
      <c r="B960" s="9">
        <f t="shared" si="99"/>
        <v>0</v>
      </c>
      <c r="C960" s="127"/>
      <c r="D960" s="4">
        <f t="shared" si="100"/>
        <v>0</v>
      </c>
      <c r="E960" s="128">
        <f t="shared" si="101"/>
        <v>0</v>
      </c>
      <c r="F960" s="4">
        <f t="shared" si="102"/>
        <v>0</v>
      </c>
      <c r="G960" s="19">
        <f>IF(AND(C960&lt;&gt;"",SUM(G$30:G959)&lt;D$21),$D$21/$D$26,0)</f>
        <v>0</v>
      </c>
      <c r="H960" s="4">
        <f t="shared" si="103"/>
        <v>0</v>
      </c>
      <c r="I960" s="4">
        <f t="shared" si="104"/>
        <v>0</v>
      </c>
      <c r="J960" s="58" t="str">
        <f t="shared" si="105"/>
        <v>2098–2099</v>
      </c>
    </row>
    <row r="961" spans="1:10" ht="19.899999999999999" customHeight="1" x14ac:dyDescent="0.2">
      <c r="A961" s="126">
        <v>72717</v>
      </c>
      <c r="B961" s="9">
        <f t="shared" si="99"/>
        <v>0</v>
      </c>
      <c r="C961" s="127"/>
      <c r="D961" s="4">
        <f t="shared" si="100"/>
        <v>0</v>
      </c>
      <c r="E961" s="128">
        <f t="shared" si="101"/>
        <v>0</v>
      </c>
      <c r="F961" s="4">
        <f t="shared" si="102"/>
        <v>0</v>
      </c>
      <c r="G961" s="19">
        <f>IF(AND(C961&lt;&gt;"",SUM(G$30:G960)&lt;D$21),$D$21/$D$26,0)</f>
        <v>0</v>
      </c>
      <c r="H961" s="4">
        <f t="shared" si="103"/>
        <v>0</v>
      </c>
      <c r="I961" s="4">
        <f t="shared" si="104"/>
        <v>0</v>
      </c>
      <c r="J961" s="58" t="str">
        <f t="shared" si="105"/>
        <v>2098–2099</v>
      </c>
    </row>
    <row r="962" spans="1:10" ht="19.899999999999999" customHeight="1" x14ac:dyDescent="0.2">
      <c r="A962" s="126">
        <v>72745</v>
      </c>
      <c r="B962" s="9">
        <f t="shared" si="99"/>
        <v>0</v>
      </c>
      <c r="C962" s="127"/>
      <c r="D962" s="4">
        <f t="shared" si="100"/>
        <v>0</v>
      </c>
      <c r="E962" s="128">
        <f t="shared" si="101"/>
        <v>0</v>
      </c>
      <c r="F962" s="4">
        <f t="shared" si="102"/>
        <v>0</v>
      </c>
      <c r="G962" s="19">
        <f>IF(AND(C962&lt;&gt;"",SUM(G$30:G961)&lt;D$21),$D$21/$D$26,0)</f>
        <v>0</v>
      </c>
      <c r="H962" s="4">
        <f t="shared" si="103"/>
        <v>0</v>
      </c>
      <c r="I962" s="4">
        <f t="shared" si="104"/>
        <v>0</v>
      </c>
      <c r="J962" s="58" t="str">
        <f t="shared" si="105"/>
        <v>2098–2099</v>
      </c>
    </row>
    <row r="963" spans="1:10" ht="19.899999999999999" customHeight="1" x14ac:dyDescent="0.2">
      <c r="A963" s="126">
        <v>72776</v>
      </c>
      <c r="B963" s="9">
        <f t="shared" si="99"/>
        <v>0</v>
      </c>
      <c r="C963" s="127"/>
      <c r="D963" s="4">
        <f t="shared" si="100"/>
        <v>0</v>
      </c>
      <c r="E963" s="128">
        <f t="shared" si="101"/>
        <v>0</v>
      </c>
      <c r="F963" s="4">
        <f t="shared" si="102"/>
        <v>0</v>
      </c>
      <c r="G963" s="19">
        <f>IF(AND(C963&lt;&gt;"",SUM(G$30:G962)&lt;D$21),$D$21/$D$26,0)</f>
        <v>0</v>
      </c>
      <c r="H963" s="4">
        <f t="shared" si="103"/>
        <v>0</v>
      </c>
      <c r="I963" s="4">
        <f t="shared" si="104"/>
        <v>0</v>
      </c>
      <c r="J963" s="58" t="str">
        <f t="shared" si="105"/>
        <v>2098–2099</v>
      </c>
    </row>
    <row r="964" spans="1:10" ht="19.899999999999999" customHeight="1" x14ac:dyDescent="0.2">
      <c r="A964" s="126">
        <v>72806</v>
      </c>
      <c r="B964" s="9">
        <f t="shared" si="99"/>
        <v>0</v>
      </c>
      <c r="C964" s="127"/>
      <c r="D964" s="4">
        <f t="shared" si="100"/>
        <v>0</v>
      </c>
      <c r="E964" s="128">
        <f t="shared" si="101"/>
        <v>0</v>
      </c>
      <c r="F964" s="4">
        <f t="shared" si="102"/>
        <v>0</v>
      </c>
      <c r="G964" s="19">
        <f>IF(AND(C964&lt;&gt;"",SUM(G$30:G963)&lt;D$21),$D$21/$D$26,0)</f>
        <v>0</v>
      </c>
      <c r="H964" s="4">
        <f t="shared" si="103"/>
        <v>0</v>
      </c>
      <c r="I964" s="4">
        <f t="shared" si="104"/>
        <v>0</v>
      </c>
      <c r="J964" s="58" t="str">
        <f t="shared" si="105"/>
        <v>2098–2099</v>
      </c>
    </row>
    <row r="965" spans="1:10" ht="19.899999999999999" customHeight="1" x14ac:dyDescent="0.2">
      <c r="A965" s="126">
        <v>72837</v>
      </c>
      <c r="B965" s="9">
        <f t="shared" si="99"/>
        <v>0</v>
      </c>
      <c r="C965" s="127"/>
      <c r="D965" s="4">
        <f t="shared" si="100"/>
        <v>0</v>
      </c>
      <c r="E965" s="128">
        <f t="shared" si="101"/>
        <v>0</v>
      </c>
      <c r="F965" s="4">
        <f t="shared" si="102"/>
        <v>0</v>
      </c>
      <c r="G965" s="19">
        <f>IF(AND(C965&lt;&gt;"",SUM(G$30:G964)&lt;D$21),$D$21/$D$26,0)</f>
        <v>0</v>
      </c>
      <c r="H965" s="4">
        <f t="shared" si="103"/>
        <v>0</v>
      </c>
      <c r="I965" s="4">
        <f t="shared" si="104"/>
        <v>0</v>
      </c>
      <c r="J965" s="58" t="str">
        <f t="shared" si="105"/>
        <v>2098–2099</v>
      </c>
    </row>
    <row r="966" spans="1:10" ht="19.899999999999999" customHeight="1" x14ac:dyDescent="0.2">
      <c r="A966" s="126">
        <v>72867</v>
      </c>
      <c r="B966" s="9">
        <f t="shared" si="99"/>
        <v>0</v>
      </c>
      <c r="C966" s="127"/>
      <c r="D966" s="4">
        <f t="shared" si="100"/>
        <v>0</v>
      </c>
      <c r="E966" s="128">
        <f t="shared" si="101"/>
        <v>0</v>
      </c>
      <c r="F966" s="4">
        <f t="shared" si="102"/>
        <v>0</v>
      </c>
      <c r="G966" s="19">
        <f>IF(AND(C966&lt;&gt;"",SUM(G$30:G965)&lt;D$21),$D$21/$D$26,0)</f>
        <v>0</v>
      </c>
      <c r="H966" s="4">
        <f t="shared" si="103"/>
        <v>0</v>
      </c>
      <c r="I966" s="4">
        <f t="shared" si="104"/>
        <v>0</v>
      </c>
      <c r="J966" s="58" t="str">
        <f t="shared" si="105"/>
        <v>2099–2100</v>
      </c>
    </row>
    <row r="967" spans="1:10" ht="19.899999999999999" customHeight="1" x14ac:dyDescent="0.2">
      <c r="A967" s="126">
        <v>72898</v>
      </c>
      <c r="B967" s="9">
        <f t="shared" si="99"/>
        <v>0</v>
      </c>
      <c r="C967" s="127"/>
      <c r="D967" s="4">
        <f t="shared" si="100"/>
        <v>0</v>
      </c>
      <c r="E967" s="128">
        <f t="shared" si="101"/>
        <v>0</v>
      </c>
      <c r="F967" s="4">
        <f t="shared" si="102"/>
        <v>0</v>
      </c>
      <c r="G967" s="19">
        <f>IF(AND(C967&lt;&gt;"",SUM(G$30:G966)&lt;D$21),$D$21/$D$26,0)</f>
        <v>0</v>
      </c>
      <c r="H967" s="4">
        <f t="shared" si="103"/>
        <v>0</v>
      </c>
      <c r="I967" s="4">
        <f t="shared" si="104"/>
        <v>0</v>
      </c>
      <c r="J967" s="58" t="str">
        <f t="shared" si="105"/>
        <v>2099–2100</v>
      </c>
    </row>
    <row r="968" spans="1:10" ht="19.899999999999999" customHeight="1" x14ac:dyDescent="0.2">
      <c r="A968" s="126">
        <v>72929</v>
      </c>
      <c r="B968" s="9">
        <f t="shared" si="99"/>
        <v>0</v>
      </c>
      <c r="C968" s="127"/>
      <c r="D968" s="4">
        <f t="shared" si="100"/>
        <v>0</v>
      </c>
      <c r="E968" s="128">
        <f t="shared" si="101"/>
        <v>0</v>
      </c>
      <c r="F968" s="4">
        <f t="shared" si="102"/>
        <v>0</v>
      </c>
      <c r="G968" s="19">
        <f>IF(AND(C968&lt;&gt;"",SUM(G$30:G967)&lt;D$21),$D$21/$D$26,0)</f>
        <v>0</v>
      </c>
      <c r="H968" s="4">
        <f t="shared" si="103"/>
        <v>0</v>
      </c>
      <c r="I968" s="4">
        <f t="shared" si="104"/>
        <v>0</v>
      </c>
      <c r="J968" s="58" t="str">
        <f t="shared" si="105"/>
        <v>2099–2100</v>
      </c>
    </row>
    <row r="969" spans="1:10" ht="19.899999999999999" customHeight="1" x14ac:dyDescent="0.2">
      <c r="A969" s="126">
        <v>72959</v>
      </c>
      <c r="B969" s="9">
        <f t="shared" si="99"/>
        <v>0</v>
      </c>
      <c r="C969" s="127"/>
      <c r="D969" s="4">
        <f t="shared" si="100"/>
        <v>0</v>
      </c>
      <c r="E969" s="128">
        <f t="shared" si="101"/>
        <v>0</v>
      </c>
      <c r="F969" s="4">
        <f t="shared" si="102"/>
        <v>0</v>
      </c>
      <c r="G969" s="19">
        <f>IF(AND(C969&lt;&gt;"",SUM(G$30:G968)&lt;D$21),$D$21/$D$26,0)</f>
        <v>0</v>
      </c>
      <c r="H969" s="4">
        <f t="shared" si="103"/>
        <v>0</v>
      </c>
      <c r="I969" s="4">
        <f t="shared" si="104"/>
        <v>0</v>
      </c>
      <c r="J969" s="58" t="str">
        <f t="shared" si="105"/>
        <v>2099–2100</v>
      </c>
    </row>
    <row r="970" spans="1:10" ht="19.899999999999999" customHeight="1" x14ac:dyDescent="0.2">
      <c r="A970" s="126">
        <v>72990</v>
      </c>
      <c r="B970" s="9">
        <f t="shared" si="99"/>
        <v>0</v>
      </c>
      <c r="C970" s="127"/>
      <c r="D970" s="4">
        <f t="shared" si="100"/>
        <v>0</v>
      </c>
      <c r="E970" s="128">
        <f t="shared" si="101"/>
        <v>0</v>
      </c>
      <c r="F970" s="4">
        <f t="shared" si="102"/>
        <v>0</v>
      </c>
      <c r="G970" s="19">
        <f>IF(AND(C970&lt;&gt;"",SUM(G$30:G969)&lt;D$21),$D$21/$D$26,0)</f>
        <v>0</v>
      </c>
      <c r="H970" s="4">
        <f t="shared" si="103"/>
        <v>0</v>
      </c>
      <c r="I970" s="4">
        <f t="shared" si="104"/>
        <v>0</v>
      </c>
      <c r="J970" s="58" t="str">
        <f t="shared" si="105"/>
        <v>2099–2100</v>
      </c>
    </row>
    <row r="971" spans="1:10" ht="19.899999999999999" customHeight="1" x14ac:dyDescent="0.2">
      <c r="A971" s="126">
        <v>73020</v>
      </c>
      <c r="B971" s="9">
        <f t="shared" si="99"/>
        <v>0</v>
      </c>
      <c r="C971" s="127"/>
      <c r="D971" s="4">
        <f t="shared" si="100"/>
        <v>0</v>
      </c>
      <c r="E971" s="128">
        <f t="shared" si="101"/>
        <v>0</v>
      </c>
      <c r="F971" s="4">
        <f t="shared" si="102"/>
        <v>0</v>
      </c>
      <c r="G971" s="19">
        <f>IF(AND(C971&lt;&gt;"",SUM(G$30:G970)&lt;D$21),$D$21/$D$26,0)</f>
        <v>0</v>
      </c>
      <c r="H971" s="4">
        <f t="shared" si="103"/>
        <v>0</v>
      </c>
      <c r="I971" s="4">
        <f t="shared" si="104"/>
        <v>0</v>
      </c>
      <c r="J971" s="58" t="str">
        <f t="shared" si="105"/>
        <v>2099–2100</v>
      </c>
    </row>
    <row r="972" spans="1:10" ht="19.899999999999999" customHeight="1" x14ac:dyDescent="0.2">
      <c r="A972" s="126">
        <v>73051</v>
      </c>
      <c r="B972" s="9">
        <f t="shared" si="99"/>
        <v>0</v>
      </c>
      <c r="C972" s="127"/>
      <c r="D972" s="4">
        <f t="shared" si="100"/>
        <v>0</v>
      </c>
      <c r="E972" s="128">
        <f t="shared" si="101"/>
        <v>0</v>
      </c>
      <c r="F972" s="4">
        <f t="shared" si="102"/>
        <v>0</v>
      </c>
      <c r="G972" s="19">
        <f>IF(AND(C972&lt;&gt;"",SUM(G$30:G971)&lt;D$21),$D$21/$D$26,0)</f>
        <v>0</v>
      </c>
      <c r="H972" s="4">
        <f t="shared" si="103"/>
        <v>0</v>
      </c>
      <c r="I972" s="4">
        <f t="shared" si="104"/>
        <v>0</v>
      </c>
      <c r="J972" s="58" t="str">
        <f t="shared" si="105"/>
        <v>2099–2100</v>
      </c>
    </row>
    <row r="973" spans="1:10" ht="19.899999999999999" customHeight="1" x14ac:dyDescent="0.2">
      <c r="A973" s="126">
        <v>73082</v>
      </c>
      <c r="B973" s="9">
        <f t="shared" si="99"/>
        <v>0</v>
      </c>
      <c r="C973" s="127"/>
      <c r="D973" s="4">
        <f t="shared" si="100"/>
        <v>0</v>
      </c>
      <c r="E973" s="128">
        <f t="shared" si="101"/>
        <v>0</v>
      </c>
      <c r="F973" s="4">
        <f t="shared" si="102"/>
        <v>0</v>
      </c>
      <c r="G973" s="19">
        <f>IF(AND(C973&lt;&gt;"",SUM(G$30:G972)&lt;D$21),$D$21/$D$26,0)</f>
        <v>0</v>
      </c>
      <c r="H973" s="4">
        <f t="shared" si="103"/>
        <v>0</v>
      </c>
      <c r="I973" s="4">
        <f t="shared" si="104"/>
        <v>0</v>
      </c>
      <c r="J973" s="58" t="str">
        <f t="shared" si="105"/>
        <v>2099–2100</v>
      </c>
    </row>
    <row r="974" spans="1:10" ht="19.899999999999999" customHeight="1" x14ac:dyDescent="0.2">
      <c r="A974" s="126">
        <v>73110</v>
      </c>
      <c r="B974" s="9">
        <f t="shared" si="99"/>
        <v>0</v>
      </c>
      <c r="C974" s="127"/>
      <c r="D974" s="4">
        <f t="shared" si="100"/>
        <v>0</v>
      </c>
      <c r="E974" s="128">
        <f t="shared" si="101"/>
        <v>0</v>
      </c>
      <c r="F974" s="4">
        <f t="shared" si="102"/>
        <v>0</v>
      </c>
      <c r="G974" s="19">
        <f>IF(AND(C974&lt;&gt;"",SUM(G$30:G973)&lt;D$21),$D$21/$D$26,0)</f>
        <v>0</v>
      </c>
      <c r="H974" s="4">
        <f t="shared" si="103"/>
        <v>0</v>
      </c>
      <c r="I974" s="4">
        <f t="shared" si="104"/>
        <v>0</v>
      </c>
      <c r="J974" s="58" t="str">
        <f t="shared" si="105"/>
        <v>2099–2100</v>
      </c>
    </row>
    <row r="975" spans="1:10" ht="19.899999999999999" customHeight="1" x14ac:dyDescent="0.2">
      <c r="A975" s="126">
        <v>73141</v>
      </c>
      <c r="B975" s="9">
        <f t="shared" si="99"/>
        <v>0</v>
      </c>
      <c r="C975" s="127"/>
      <c r="D975" s="4">
        <f t="shared" si="100"/>
        <v>0</v>
      </c>
      <c r="E975" s="128">
        <f t="shared" si="101"/>
        <v>0</v>
      </c>
      <c r="F975" s="4">
        <f t="shared" si="102"/>
        <v>0</v>
      </c>
      <c r="G975" s="19">
        <f>IF(AND(C975&lt;&gt;"",SUM(G$30:G974)&lt;D$21),$D$21/$D$26,0)</f>
        <v>0</v>
      </c>
      <c r="H975" s="4">
        <f t="shared" si="103"/>
        <v>0</v>
      </c>
      <c r="I975" s="4">
        <f t="shared" si="104"/>
        <v>0</v>
      </c>
      <c r="J975" s="58" t="str">
        <f t="shared" si="105"/>
        <v>2099–2100</v>
      </c>
    </row>
    <row r="976" spans="1:10" ht="19.899999999999999" customHeight="1" x14ac:dyDescent="0.2">
      <c r="A976" s="126">
        <v>73171</v>
      </c>
      <c r="B976" s="9">
        <f t="shared" si="99"/>
        <v>0</v>
      </c>
      <c r="C976" s="127"/>
      <c r="D976" s="4">
        <f t="shared" si="100"/>
        <v>0</v>
      </c>
      <c r="E976" s="128">
        <f t="shared" si="101"/>
        <v>0</v>
      </c>
      <c r="F976" s="4">
        <f t="shared" si="102"/>
        <v>0</v>
      </c>
      <c r="G976" s="19">
        <f>IF(AND(C976&lt;&gt;"",SUM(G$30:G975)&lt;D$21),$D$21/$D$26,0)</f>
        <v>0</v>
      </c>
      <c r="H976" s="4">
        <f t="shared" si="103"/>
        <v>0</v>
      </c>
      <c r="I976" s="4">
        <f t="shared" si="104"/>
        <v>0</v>
      </c>
      <c r="J976" s="58" t="str">
        <f t="shared" si="105"/>
        <v>2099–2100</v>
      </c>
    </row>
    <row r="977" spans="1:10" ht="19.899999999999999" customHeight="1" x14ac:dyDescent="0.2">
      <c r="A977" s="126">
        <v>73202</v>
      </c>
      <c r="B977" s="9">
        <f t="shared" si="99"/>
        <v>0</v>
      </c>
      <c r="C977" s="127"/>
      <c r="D977" s="4">
        <f t="shared" si="100"/>
        <v>0</v>
      </c>
      <c r="E977" s="128">
        <f t="shared" si="101"/>
        <v>0</v>
      </c>
      <c r="F977" s="4">
        <f t="shared" si="102"/>
        <v>0</v>
      </c>
      <c r="G977" s="19">
        <f>IF(AND(C977&lt;&gt;"",SUM(G$30:G976)&lt;D$21),$D$21/$D$26,0)</f>
        <v>0</v>
      </c>
      <c r="H977" s="4">
        <f t="shared" si="103"/>
        <v>0</v>
      </c>
      <c r="I977" s="4">
        <f t="shared" si="104"/>
        <v>0</v>
      </c>
      <c r="J977" s="58" t="str">
        <f t="shared" si="105"/>
        <v>2099–2100</v>
      </c>
    </row>
    <row r="978" spans="1:10" ht="19.899999999999999" customHeight="1" x14ac:dyDescent="0.2">
      <c r="A978" s="126">
        <v>73232</v>
      </c>
      <c r="B978" s="9">
        <f t="shared" si="99"/>
        <v>0</v>
      </c>
      <c r="C978" s="127"/>
      <c r="D978" s="4">
        <f t="shared" si="100"/>
        <v>0</v>
      </c>
      <c r="E978" s="128">
        <f t="shared" si="101"/>
        <v>0</v>
      </c>
      <c r="F978" s="4">
        <f t="shared" si="102"/>
        <v>0</v>
      </c>
      <c r="G978" s="19">
        <f>IF(AND(C978&lt;&gt;"",SUM(G$30:G977)&lt;D$21),$D$21/$D$26,0)</f>
        <v>0</v>
      </c>
      <c r="H978" s="4">
        <f t="shared" si="103"/>
        <v>0</v>
      </c>
      <c r="I978" s="4">
        <f t="shared" si="104"/>
        <v>0</v>
      </c>
      <c r="J978" s="58" t="str">
        <f t="shared" si="105"/>
        <v>2100–2101</v>
      </c>
    </row>
    <row r="979" spans="1:10" ht="19.899999999999999" customHeight="1" x14ac:dyDescent="0.2">
      <c r="A979" s="126">
        <v>73263</v>
      </c>
      <c r="B979" s="9">
        <f t="shared" si="99"/>
        <v>0</v>
      </c>
      <c r="C979" s="127"/>
      <c r="D979" s="4">
        <f t="shared" si="100"/>
        <v>0</v>
      </c>
      <c r="E979" s="128">
        <f t="shared" si="101"/>
        <v>0</v>
      </c>
      <c r="F979" s="4">
        <f t="shared" si="102"/>
        <v>0</v>
      </c>
      <c r="G979" s="19">
        <f>IF(AND(C979&lt;&gt;"",SUM(G$30:G978)&lt;D$21),$D$21/$D$26,0)</f>
        <v>0</v>
      </c>
      <c r="H979" s="4">
        <f t="shared" si="103"/>
        <v>0</v>
      </c>
      <c r="I979" s="4">
        <f t="shared" si="104"/>
        <v>0</v>
      </c>
      <c r="J979" s="58" t="str">
        <f t="shared" si="105"/>
        <v>2100–2101</v>
      </c>
    </row>
    <row r="980" spans="1:10" ht="19.899999999999999" customHeight="1" x14ac:dyDescent="0.2">
      <c r="A980" s="126">
        <v>73294</v>
      </c>
      <c r="B980" s="9">
        <f t="shared" si="99"/>
        <v>0</v>
      </c>
      <c r="C980" s="127"/>
      <c r="D980" s="4">
        <f t="shared" si="100"/>
        <v>0</v>
      </c>
      <c r="E980" s="128">
        <f t="shared" si="101"/>
        <v>0</v>
      </c>
      <c r="F980" s="4">
        <f t="shared" si="102"/>
        <v>0</v>
      </c>
      <c r="G980" s="19">
        <f>IF(AND(C980&lt;&gt;"",SUM(G$30:G979)&lt;D$21),$D$21/$D$26,0)</f>
        <v>0</v>
      </c>
      <c r="H980" s="4">
        <f t="shared" si="103"/>
        <v>0</v>
      </c>
      <c r="I980" s="4">
        <f t="shared" si="104"/>
        <v>0</v>
      </c>
      <c r="J980" s="58" t="str">
        <f t="shared" si="105"/>
        <v>2100–2101</v>
      </c>
    </row>
    <row r="981" spans="1:10" ht="19.899999999999999" customHeight="1" x14ac:dyDescent="0.2">
      <c r="A981" s="126">
        <v>73324</v>
      </c>
      <c r="B981" s="9">
        <f t="shared" si="99"/>
        <v>0</v>
      </c>
      <c r="C981" s="127"/>
      <c r="D981" s="4">
        <f t="shared" si="100"/>
        <v>0</v>
      </c>
      <c r="E981" s="128">
        <f t="shared" si="101"/>
        <v>0</v>
      </c>
      <c r="F981" s="4">
        <f t="shared" si="102"/>
        <v>0</v>
      </c>
      <c r="G981" s="19">
        <f>IF(AND(C981&lt;&gt;"",SUM(G$30:G980)&lt;D$21),$D$21/$D$26,0)</f>
        <v>0</v>
      </c>
      <c r="H981" s="4">
        <f t="shared" si="103"/>
        <v>0</v>
      </c>
      <c r="I981" s="4">
        <f t="shared" si="104"/>
        <v>0</v>
      </c>
      <c r="J981" s="58" t="str">
        <f t="shared" si="105"/>
        <v>2100–2101</v>
      </c>
    </row>
    <row r="982" spans="1:10" ht="19.899999999999999" customHeight="1" x14ac:dyDescent="0.2">
      <c r="A982" s="126">
        <v>73355</v>
      </c>
      <c r="B982" s="9">
        <f t="shared" si="99"/>
        <v>0</v>
      </c>
      <c r="C982" s="127"/>
      <c r="D982" s="4">
        <f t="shared" si="100"/>
        <v>0</v>
      </c>
      <c r="E982" s="128">
        <f t="shared" si="101"/>
        <v>0</v>
      </c>
      <c r="F982" s="4">
        <f t="shared" si="102"/>
        <v>0</v>
      </c>
      <c r="G982" s="19">
        <f>IF(AND(C982&lt;&gt;"",SUM(G$30:G981)&lt;D$21),$D$21/$D$26,0)</f>
        <v>0</v>
      </c>
      <c r="H982" s="4">
        <f t="shared" si="103"/>
        <v>0</v>
      </c>
      <c r="I982" s="4">
        <f t="shared" si="104"/>
        <v>0</v>
      </c>
      <c r="J982" s="58" t="str">
        <f t="shared" si="105"/>
        <v>2100–2101</v>
      </c>
    </row>
    <row r="983" spans="1:10" ht="19.899999999999999" customHeight="1" x14ac:dyDescent="0.2">
      <c r="A983" s="126">
        <v>73385</v>
      </c>
      <c r="B983" s="9">
        <f t="shared" si="99"/>
        <v>0</v>
      </c>
      <c r="C983" s="127"/>
      <c r="D983" s="4">
        <f t="shared" si="100"/>
        <v>0</v>
      </c>
      <c r="E983" s="128">
        <f t="shared" si="101"/>
        <v>0</v>
      </c>
      <c r="F983" s="4">
        <f t="shared" si="102"/>
        <v>0</v>
      </c>
      <c r="G983" s="19">
        <f>IF(AND(C983&lt;&gt;"",SUM(G$30:G982)&lt;D$21),$D$21/$D$26,0)</f>
        <v>0</v>
      </c>
      <c r="H983" s="4">
        <f t="shared" si="103"/>
        <v>0</v>
      </c>
      <c r="I983" s="4">
        <f t="shared" si="104"/>
        <v>0</v>
      </c>
      <c r="J983" s="58" t="str">
        <f t="shared" si="105"/>
        <v>2100–2101</v>
      </c>
    </row>
    <row r="984" spans="1:10" ht="19.899999999999999" customHeight="1" x14ac:dyDescent="0.2">
      <c r="A984" s="126">
        <v>73416</v>
      </c>
      <c r="B984" s="9">
        <f t="shared" si="99"/>
        <v>0</v>
      </c>
      <c r="C984" s="127"/>
      <c r="D984" s="4">
        <f t="shared" si="100"/>
        <v>0</v>
      </c>
      <c r="E984" s="128">
        <f t="shared" si="101"/>
        <v>0</v>
      </c>
      <c r="F984" s="4">
        <f t="shared" si="102"/>
        <v>0</v>
      </c>
      <c r="G984" s="19">
        <f>IF(AND(C984&lt;&gt;"",SUM(G$30:G983)&lt;D$21),$D$21/$D$26,0)</f>
        <v>0</v>
      </c>
      <c r="H984" s="4">
        <f t="shared" si="103"/>
        <v>0</v>
      </c>
      <c r="I984" s="4">
        <f t="shared" si="104"/>
        <v>0</v>
      </c>
      <c r="J984" s="58" t="str">
        <f t="shared" si="105"/>
        <v>2100–2101</v>
      </c>
    </row>
    <row r="985" spans="1:10" ht="19.899999999999999" customHeight="1" x14ac:dyDescent="0.2">
      <c r="A985" s="126">
        <v>73447</v>
      </c>
      <c r="B985" s="9">
        <f t="shared" si="99"/>
        <v>0</v>
      </c>
      <c r="C985" s="127"/>
      <c r="D985" s="4">
        <f t="shared" si="100"/>
        <v>0</v>
      </c>
      <c r="E985" s="128">
        <f t="shared" si="101"/>
        <v>0</v>
      </c>
      <c r="F985" s="4">
        <f t="shared" si="102"/>
        <v>0</v>
      </c>
      <c r="G985" s="19">
        <f>IF(AND(C985&lt;&gt;"",SUM(G$30:G984)&lt;D$21),$D$21/$D$26,0)</f>
        <v>0</v>
      </c>
      <c r="H985" s="4">
        <f t="shared" si="103"/>
        <v>0</v>
      </c>
      <c r="I985" s="4">
        <f t="shared" si="104"/>
        <v>0</v>
      </c>
      <c r="J985" s="58" t="str">
        <f t="shared" si="105"/>
        <v>2100–2101</v>
      </c>
    </row>
    <row r="986" spans="1:10" ht="19.899999999999999" customHeight="1" x14ac:dyDescent="0.2">
      <c r="A986" s="126">
        <v>73475</v>
      </c>
      <c r="B986" s="9">
        <f t="shared" si="99"/>
        <v>0</v>
      </c>
      <c r="C986" s="127"/>
      <c r="D986" s="4">
        <f t="shared" si="100"/>
        <v>0</v>
      </c>
      <c r="E986" s="128">
        <f t="shared" si="101"/>
        <v>0</v>
      </c>
      <c r="F986" s="4">
        <f t="shared" si="102"/>
        <v>0</v>
      </c>
      <c r="G986" s="19">
        <f>IF(AND(C986&lt;&gt;"",SUM(G$30:G985)&lt;D$21),$D$21/$D$26,0)</f>
        <v>0</v>
      </c>
      <c r="H986" s="4">
        <f t="shared" si="103"/>
        <v>0</v>
      </c>
      <c r="I986" s="4">
        <f t="shared" si="104"/>
        <v>0</v>
      </c>
      <c r="J986" s="58" t="str">
        <f t="shared" si="105"/>
        <v>2100–2101</v>
      </c>
    </row>
    <row r="987" spans="1:10" ht="19.899999999999999" customHeight="1" x14ac:dyDescent="0.2">
      <c r="A987" s="126">
        <v>73506</v>
      </c>
      <c r="B987" s="9">
        <f t="shared" si="99"/>
        <v>0</v>
      </c>
      <c r="C987" s="127"/>
      <c r="D987" s="4">
        <f t="shared" si="100"/>
        <v>0</v>
      </c>
      <c r="E987" s="128">
        <f t="shared" si="101"/>
        <v>0</v>
      </c>
      <c r="F987" s="4">
        <f t="shared" si="102"/>
        <v>0</v>
      </c>
      <c r="G987" s="19">
        <f>IF(AND(C987&lt;&gt;"",SUM(G$30:G986)&lt;D$21),$D$21/$D$26,0)</f>
        <v>0</v>
      </c>
      <c r="H987" s="4">
        <f t="shared" si="103"/>
        <v>0</v>
      </c>
      <c r="I987" s="4">
        <f t="shared" si="104"/>
        <v>0</v>
      </c>
      <c r="J987" s="58" t="str">
        <f t="shared" si="105"/>
        <v>2100–2101</v>
      </c>
    </row>
    <row r="988" spans="1:10" ht="19.899999999999999" customHeight="1" x14ac:dyDescent="0.2">
      <c r="A988" s="126">
        <v>73536</v>
      </c>
      <c r="B988" s="9">
        <f t="shared" si="99"/>
        <v>0</v>
      </c>
      <c r="C988" s="127"/>
      <c r="D988" s="4">
        <f t="shared" si="100"/>
        <v>0</v>
      </c>
      <c r="E988" s="128">
        <f t="shared" si="101"/>
        <v>0</v>
      </c>
      <c r="F988" s="4">
        <f t="shared" si="102"/>
        <v>0</v>
      </c>
      <c r="G988" s="19">
        <f>IF(AND(C988&lt;&gt;"",SUM(G$30:G987)&lt;D$21),$D$21/$D$26,0)</f>
        <v>0</v>
      </c>
      <c r="H988" s="4">
        <f t="shared" si="103"/>
        <v>0</v>
      </c>
      <c r="I988" s="4">
        <f t="shared" si="104"/>
        <v>0</v>
      </c>
      <c r="J988" s="58" t="str">
        <f t="shared" si="105"/>
        <v>2100–2101</v>
      </c>
    </row>
    <row r="989" spans="1:10" ht="19.899999999999999" customHeight="1" x14ac:dyDescent="0.2">
      <c r="A989" s="126">
        <v>73567</v>
      </c>
      <c r="B989" s="9">
        <f t="shared" si="99"/>
        <v>0</v>
      </c>
      <c r="C989" s="127"/>
      <c r="D989" s="4">
        <f t="shared" si="100"/>
        <v>0</v>
      </c>
      <c r="E989" s="128">
        <f t="shared" si="101"/>
        <v>0</v>
      </c>
      <c r="F989" s="4">
        <f t="shared" si="102"/>
        <v>0</v>
      </c>
      <c r="G989" s="19">
        <f>IF(AND(C989&lt;&gt;"",SUM(G$30:G988)&lt;D$21),$D$21/$D$26,0)</f>
        <v>0</v>
      </c>
      <c r="H989" s="4">
        <f t="shared" si="103"/>
        <v>0</v>
      </c>
      <c r="I989" s="4">
        <f t="shared" si="104"/>
        <v>0</v>
      </c>
      <c r="J989" s="58" t="str">
        <f t="shared" si="105"/>
        <v>2100–2101</v>
      </c>
    </row>
    <row r="990" spans="1:10" ht="19.899999999999999" customHeight="1" x14ac:dyDescent="0.2">
      <c r="A990" s="126">
        <v>73597</v>
      </c>
      <c r="B990" s="9">
        <f t="shared" si="99"/>
        <v>0</v>
      </c>
      <c r="C990" s="127"/>
      <c r="D990" s="4">
        <f t="shared" si="100"/>
        <v>0</v>
      </c>
      <c r="E990" s="128">
        <f t="shared" si="101"/>
        <v>0</v>
      </c>
      <c r="F990" s="4">
        <f t="shared" si="102"/>
        <v>0</v>
      </c>
      <c r="G990" s="19">
        <f>IF(AND(C990&lt;&gt;"",SUM(G$30:G989)&lt;D$21),$D$21/$D$26,0)</f>
        <v>0</v>
      </c>
      <c r="H990" s="4">
        <f t="shared" si="103"/>
        <v>0</v>
      </c>
      <c r="I990" s="4">
        <f t="shared" si="104"/>
        <v>0</v>
      </c>
      <c r="J990" s="58" t="str">
        <f t="shared" si="105"/>
        <v>2101–2102</v>
      </c>
    </row>
    <row r="991" spans="1:10" ht="19.899999999999999" customHeight="1" x14ac:dyDescent="0.2">
      <c r="A991" s="126">
        <v>73628</v>
      </c>
      <c r="B991" s="9">
        <f t="shared" ref="B991:B1054" si="106">IF(C991&gt;0,C991*-1,C991)</f>
        <v>0</v>
      </c>
      <c r="C991" s="127"/>
      <c r="D991" s="4">
        <f t="shared" ref="D991:D1054" si="107">IF(C991="",0,IF($D$14="Beginning",IF(C990&lt;&gt;"",$F990*$D$7/12,0),IF(C990&lt;&gt;"",$F990*$D$7/12,$D$19*$D$7/12)))</f>
        <v>0</v>
      </c>
      <c r="E991" s="128">
        <f t="shared" si="101"/>
        <v>0</v>
      </c>
      <c r="F991" s="4">
        <f t="shared" si="102"/>
        <v>0</v>
      </c>
      <c r="G991" s="19">
        <f>IF(AND(C991&lt;&gt;"",SUM(G$30:G990)&lt;D$21),$D$21/$D$26,0)</f>
        <v>0</v>
      </c>
      <c r="H991" s="4">
        <f t="shared" si="103"/>
        <v>0</v>
      </c>
      <c r="I991" s="4">
        <f t="shared" si="104"/>
        <v>0</v>
      </c>
      <c r="J991" s="58" t="str">
        <f t="shared" si="105"/>
        <v>2101–2102</v>
      </c>
    </row>
    <row r="992" spans="1:10" ht="19.899999999999999" customHeight="1" x14ac:dyDescent="0.2">
      <c r="A992" s="126">
        <v>73659</v>
      </c>
      <c r="B992" s="9">
        <f t="shared" si="106"/>
        <v>0</v>
      </c>
      <c r="C992" s="127"/>
      <c r="D992" s="4">
        <f t="shared" si="107"/>
        <v>0</v>
      </c>
      <c r="E992" s="128">
        <f t="shared" ref="E992:E1055" si="108">C992-D992</f>
        <v>0</v>
      </c>
      <c r="F992" s="4">
        <f t="shared" ref="F992:F1055" si="109">IF(C992="",0,IF(C991="",$D$19-E992,IF(C992&lt;&gt;"",F991-E992)))</f>
        <v>0</v>
      </c>
      <c r="G992" s="19">
        <f>IF(AND(C992&lt;&gt;"",SUM(G$30:G991)&lt;D$21),$D$21/$D$26,0)</f>
        <v>0</v>
      </c>
      <c r="H992" s="4">
        <f t="shared" ref="H992:H1055" si="110">IF(C992&lt;&gt;"",G992+H991,0)</f>
        <v>0</v>
      </c>
      <c r="I992" s="4">
        <f t="shared" ref="I992:I1055" si="111">IF(C992&lt;&gt;"",$D$21-H992,0)</f>
        <v>0</v>
      </c>
      <c r="J992" s="58" t="str">
        <f t="shared" si="105"/>
        <v>2101–2102</v>
      </c>
    </row>
    <row r="993" spans="1:10" ht="19.899999999999999" customHeight="1" x14ac:dyDescent="0.2">
      <c r="A993" s="126">
        <v>73689</v>
      </c>
      <c r="B993" s="9">
        <f t="shared" si="106"/>
        <v>0</v>
      </c>
      <c r="C993" s="127"/>
      <c r="D993" s="4">
        <f t="shared" si="107"/>
        <v>0</v>
      </c>
      <c r="E993" s="128">
        <f t="shared" si="108"/>
        <v>0</v>
      </c>
      <c r="F993" s="4">
        <f t="shared" si="109"/>
        <v>0</v>
      </c>
      <c r="G993" s="19">
        <f>IF(AND(C993&lt;&gt;"",SUM(G$30:G992)&lt;D$21),$D$21/$D$26,0)</f>
        <v>0</v>
      </c>
      <c r="H993" s="4">
        <f t="shared" si="110"/>
        <v>0</v>
      </c>
      <c r="I993" s="4">
        <f t="shared" si="111"/>
        <v>0</v>
      </c>
      <c r="J993" s="58" t="str">
        <f t="shared" si="105"/>
        <v>2101–2102</v>
      </c>
    </row>
    <row r="994" spans="1:10" ht="19.899999999999999" customHeight="1" x14ac:dyDescent="0.2">
      <c r="A994" s="126">
        <v>73720</v>
      </c>
      <c r="B994" s="9">
        <f t="shared" si="106"/>
        <v>0</v>
      </c>
      <c r="C994" s="127"/>
      <c r="D994" s="4">
        <f t="shared" si="107"/>
        <v>0</v>
      </c>
      <c r="E994" s="128">
        <f t="shared" si="108"/>
        <v>0</v>
      </c>
      <c r="F994" s="4">
        <f t="shared" si="109"/>
        <v>0</v>
      </c>
      <c r="G994" s="19">
        <f>IF(AND(C994&lt;&gt;"",SUM(G$30:G993)&lt;D$21),$D$21/$D$26,0)</f>
        <v>0</v>
      </c>
      <c r="H994" s="4">
        <f t="shared" si="110"/>
        <v>0</v>
      </c>
      <c r="I994" s="4">
        <f t="shared" si="111"/>
        <v>0</v>
      </c>
      <c r="J994" s="58" t="str">
        <f t="shared" si="105"/>
        <v>2101–2102</v>
      </c>
    </row>
    <row r="995" spans="1:10" ht="19.899999999999999" customHeight="1" x14ac:dyDescent="0.2">
      <c r="A995" s="126">
        <v>73750</v>
      </c>
      <c r="B995" s="9">
        <f t="shared" si="106"/>
        <v>0</v>
      </c>
      <c r="C995" s="127"/>
      <c r="D995" s="4">
        <f t="shared" si="107"/>
        <v>0</v>
      </c>
      <c r="E995" s="128">
        <f t="shared" si="108"/>
        <v>0</v>
      </c>
      <c r="F995" s="4">
        <f t="shared" si="109"/>
        <v>0</v>
      </c>
      <c r="G995" s="19">
        <f>IF(AND(C995&lt;&gt;"",SUM(G$30:G994)&lt;D$21),$D$21/$D$26,0)</f>
        <v>0</v>
      </c>
      <c r="H995" s="4">
        <f t="shared" si="110"/>
        <v>0</v>
      </c>
      <c r="I995" s="4">
        <f t="shared" si="111"/>
        <v>0</v>
      </c>
      <c r="J995" s="58" t="str">
        <f t="shared" si="105"/>
        <v>2101–2102</v>
      </c>
    </row>
    <row r="996" spans="1:10" ht="19.899999999999999" customHeight="1" x14ac:dyDescent="0.2">
      <c r="A996" s="126">
        <v>73781</v>
      </c>
      <c r="B996" s="9">
        <f t="shared" si="106"/>
        <v>0</v>
      </c>
      <c r="C996" s="127"/>
      <c r="D996" s="4">
        <f t="shared" si="107"/>
        <v>0</v>
      </c>
      <c r="E996" s="128">
        <f t="shared" si="108"/>
        <v>0</v>
      </c>
      <c r="F996" s="4">
        <f t="shared" si="109"/>
        <v>0</v>
      </c>
      <c r="G996" s="19">
        <f>IF(AND(C996&lt;&gt;"",SUM(G$30:G995)&lt;D$21),$D$21/$D$26,0)</f>
        <v>0</v>
      </c>
      <c r="H996" s="4">
        <f t="shared" si="110"/>
        <v>0</v>
      </c>
      <c r="I996" s="4">
        <f t="shared" si="111"/>
        <v>0</v>
      </c>
      <c r="J996" s="58" t="str">
        <f t="shared" si="105"/>
        <v>2101–2102</v>
      </c>
    </row>
    <row r="997" spans="1:10" ht="19.899999999999999" customHeight="1" x14ac:dyDescent="0.2">
      <c r="A997" s="126">
        <v>73812</v>
      </c>
      <c r="B997" s="9">
        <f t="shared" si="106"/>
        <v>0</v>
      </c>
      <c r="C997" s="127"/>
      <c r="D997" s="4">
        <f t="shared" si="107"/>
        <v>0</v>
      </c>
      <c r="E997" s="128">
        <f t="shared" si="108"/>
        <v>0</v>
      </c>
      <c r="F997" s="4">
        <f t="shared" si="109"/>
        <v>0</v>
      </c>
      <c r="G997" s="19">
        <f>IF(AND(C997&lt;&gt;"",SUM(G$30:G996)&lt;D$21),$D$21/$D$26,0)</f>
        <v>0</v>
      </c>
      <c r="H997" s="4">
        <f t="shared" si="110"/>
        <v>0</v>
      </c>
      <c r="I997" s="4">
        <f t="shared" si="111"/>
        <v>0</v>
      </c>
      <c r="J997" s="58" t="str">
        <f t="shared" si="105"/>
        <v>2101–2102</v>
      </c>
    </row>
    <row r="998" spans="1:10" ht="19.899999999999999" customHeight="1" x14ac:dyDescent="0.2">
      <c r="A998" s="126">
        <v>73840</v>
      </c>
      <c r="B998" s="9">
        <f t="shared" si="106"/>
        <v>0</v>
      </c>
      <c r="C998" s="127"/>
      <c r="D998" s="4">
        <f t="shared" si="107"/>
        <v>0</v>
      </c>
      <c r="E998" s="128">
        <f t="shared" si="108"/>
        <v>0</v>
      </c>
      <c r="F998" s="4">
        <f t="shared" si="109"/>
        <v>0</v>
      </c>
      <c r="G998" s="19">
        <f>IF(AND(C998&lt;&gt;"",SUM(G$30:G997)&lt;D$21),$D$21/$D$26,0)</f>
        <v>0</v>
      </c>
      <c r="H998" s="4">
        <f t="shared" si="110"/>
        <v>0</v>
      </c>
      <c r="I998" s="4">
        <f t="shared" si="111"/>
        <v>0</v>
      </c>
      <c r="J998" s="58" t="str">
        <f t="shared" si="105"/>
        <v>2101–2102</v>
      </c>
    </row>
    <row r="999" spans="1:10" ht="19.899999999999999" customHeight="1" x14ac:dyDescent="0.2">
      <c r="A999" s="126">
        <v>73871</v>
      </c>
      <c r="B999" s="9">
        <f t="shared" si="106"/>
        <v>0</v>
      </c>
      <c r="C999" s="127"/>
      <c r="D999" s="4">
        <f t="shared" si="107"/>
        <v>0</v>
      </c>
      <c r="E999" s="128">
        <f t="shared" si="108"/>
        <v>0</v>
      </c>
      <c r="F999" s="4">
        <f t="shared" si="109"/>
        <v>0</v>
      </c>
      <c r="G999" s="19">
        <f>IF(AND(C999&lt;&gt;"",SUM(G$30:G998)&lt;D$21),$D$21/$D$26,0)</f>
        <v>0</v>
      </c>
      <c r="H999" s="4">
        <f t="shared" si="110"/>
        <v>0</v>
      </c>
      <c r="I999" s="4">
        <f t="shared" si="111"/>
        <v>0</v>
      </c>
      <c r="J999" s="58" t="str">
        <f t="shared" si="105"/>
        <v>2101–2102</v>
      </c>
    </row>
    <row r="1000" spans="1:10" ht="19.899999999999999" customHeight="1" x14ac:dyDescent="0.2">
      <c r="A1000" s="126">
        <v>73901</v>
      </c>
      <c r="B1000" s="9">
        <f t="shared" si="106"/>
        <v>0</v>
      </c>
      <c r="C1000" s="127"/>
      <c r="D1000" s="4">
        <f t="shared" si="107"/>
        <v>0</v>
      </c>
      <c r="E1000" s="128">
        <f t="shared" si="108"/>
        <v>0</v>
      </c>
      <c r="F1000" s="4">
        <f t="shared" si="109"/>
        <v>0</v>
      </c>
      <c r="G1000" s="19">
        <f>IF(AND(C1000&lt;&gt;"",SUM(G$30:G999)&lt;D$21),$D$21/$D$26,0)</f>
        <v>0</v>
      </c>
      <c r="H1000" s="4">
        <f t="shared" si="110"/>
        <v>0</v>
      </c>
      <c r="I1000" s="4">
        <f t="shared" si="111"/>
        <v>0</v>
      </c>
      <c r="J1000" s="58" t="str">
        <f t="shared" si="105"/>
        <v>2101–2102</v>
      </c>
    </row>
    <row r="1001" spans="1:10" ht="19.899999999999999" customHeight="1" x14ac:dyDescent="0.2">
      <c r="A1001" s="126">
        <v>73932</v>
      </c>
      <c r="B1001" s="9">
        <f t="shared" si="106"/>
        <v>0</v>
      </c>
      <c r="C1001" s="127"/>
      <c r="D1001" s="4">
        <f t="shared" si="107"/>
        <v>0</v>
      </c>
      <c r="E1001" s="128">
        <f t="shared" si="108"/>
        <v>0</v>
      </c>
      <c r="F1001" s="4">
        <f t="shared" si="109"/>
        <v>0</v>
      </c>
      <c r="G1001" s="19">
        <f>IF(AND(C1001&lt;&gt;"",SUM(G$30:G1000)&lt;D$21),$D$21/$D$26,0)</f>
        <v>0</v>
      </c>
      <c r="H1001" s="4">
        <f t="shared" si="110"/>
        <v>0</v>
      </c>
      <c r="I1001" s="4">
        <f t="shared" si="111"/>
        <v>0</v>
      </c>
      <c r="J1001" s="58" t="str">
        <f t="shared" si="105"/>
        <v>2101–2102</v>
      </c>
    </row>
    <row r="1002" spans="1:10" ht="19.899999999999999" customHeight="1" x14ac:dyDescent="0.2">
      <c r="A1002" s="126">
        <v>73962</v>
      </c>
      <c r="B1002" s="9">
        <f t="shared" si="106"/>
        <v>0</v>
      </c>
      <c r="C1002" s="127"/>
      <c r="D1002" s="4">
        <f t="shared" si="107"/>
        <v>0</v>
      </c>
      <c r="E1002" s="128">
        <f t="shared" si="108"/>
        <v>0</v>
      </c>
      <c r="F1002" s="4">
        <f t="shared" si="109"/>
        <v>0</v>
      </c>
      <c r="G1002" s="19">
        <f>IF(AND(C1002&lt;&gt;"",SUM(G$30:G1001)&lt;D$21),$D$21/$D$26,0)</f>
        <v>0</v>
      </c>
      <c r="H1002" s="4">
        <f t="shared" si="110"/>
        <v>0</v>
      </c>
      <c r="I1002" s="4">
        <f t="shared" si="111"/>
        <v>0</v>
      </c>
      <c r="J1002" s="58" t="str">
        <f t="shared" si="105"/>
        <v>2102–2103</v>
      </c>
    </row>
    <row r="1003" spans="1:10" ht="19.899999999999999" customHeight="1" x14ac:dyDescent="0.2">
      <c r="A1003" s="126">
        <v>73993</v>
      </c>
      <c r="B1003" s="9">
        <f t="shared" si="106"/>
        <v>0</v>
      </c>
      <c r="C1003" s="127"/>
      <c r="D1003" s="4">
        <f t="shared" si="107"/>
        <v>0</v>
      </c>
      <c r="E1003" s="128">
        <f t="shared" si="108"/>
        <v>0</v>
      </c>
      <c r="F1003" s="4">
        <f t="shared" si="109"/>
        <v>0</v>
      </c>
      <c r="G1003" s="19">
        <f>IF(AND(C1003&lt;&gt;"",SUM(G$30:G1002)&lt;D$21),$D$21/$D$26,0)</f>
        <v>0</v>
      </c>
      <c r="H1003" s="4">
        <f t="shared" si="110"/>
        <v>0</v>
      </c>
      <c r="I1003" s="4">
        <f t="shared" si="111"/>
        <v>0</v>
      </c>
      <c r="J1003" s="58" t="str">
        <f t="shared" ref="J1003:J1066" si="112">IF(OR(MONTH(A1003)=1,MONTH(A1003)=2,MONTH(A1003)=3,MONTH(A1003)=4,MONTH(A1003)=5,MONTH(A1003)=6),YEAR(A1003)-1&amp;"–"&amp;YEAR(A1003),YEAR(A1003)&amp;"–"&amp;YEAR(A1003)+1)</f>
        <v>2102–2103</v>
      </c>
    </row>
    <row r="1004" spans="1:10" ht="19.899999999999999" customHeight="1" x14ac:dyDescent="0.2">
      <c r="A1004" s="126">
        <v>74024</v>
      </c>
      <c r="B1004" s="9">
        <f t="shared" si="106"/>
        <v>0</v>
      </c>
      <c r="C1004" s="127"/>
      <c r="D1004" s="4">
        <f t="shared" si="107"/>
        <v>0</v>
      </c>
      <c r="E1004" s="128">
        <f t="shared" si="108"/>
        <v>0</v>
      </c>
      <c r="F1004" s="4">
        <f t="shared" si="109"/>
        <v>0</v>
      </c>
      <c r="G1004" s="19">
        <f>IF(AND(C1004&lt;&gt;"",SUM(G$30:G1003)&lt;D$21),$D$21/$D$26,0)</f>
        <v>0</v>
      </c>
      <c r="H1004" s="4">
        <f t="shared" si="110"/>
        <v>0</v>
      </c>
      <c r="I1004" s="4">
        <f t="shared" si="111"/>
        <v>0</v>
      </c>
      <c r="J1004" s="58" t="str">
        <f t="shared" si="112"/>
        <v>2102–2103</v>
      </c>
    </row>
    <row r="1005" spans="1:10" ht="19.899999999999999" customHeight="1" x14ac:dyDescent="0.2">
      <c r="A1005" s="126">
        <v>74054</v>
      </c>
      <c r="B1005" s="9">
        <f t="shared" si="106"/>
        <v>0</v>
      </c>
      <c r="C1005" s="127"/>
      <c r="D1005" s="4">
        <f t="shared" si="107"/>
        <v>0</v>
      </c>
      <c r="E1005" s="128">
        <f t="shared" si="108"/>
        <v>0</v>
      </c>
      <c r="F1005" s="4">
        <f t="shared" si="109"/>
        <v>0</v>
      </c>
      <c r="G1005" s="19">
        <f>IF(AND(C1005&lt;&gt;"",SUM(G$30:G1004)&lt;D$21),$D$21/$D$26,0)</f>
        <v>0</v>
      </c>
      <c r="H1005" s="4">
        <f t="shared" si="110"/>
        <v>0</v>
      </c>
      <c r="I1005" s="4">
        <f t="shared" si="111"/>
        <v>0</v>
      </c>
      <c r="J1005" s="58" t="str">
        <f t="shared" si="112"/>
        <v>2102–2103</v>
      </c>
    </row>
    <row r="1006" spans="1:10" ht="19.899999999999999" customHeight="1" x14ac:dyDescent="0.2">
      <c r="A1006" s="126">
        <v>74085</v>
      </c>
      <c r="B1006" s="9">
        <f t="shared" si="106"/>
        <v>0</v>
      </c>
      <c r="C1006" s="127"/>
      <c r="D1006" s="4">
        <f t="shared" si="107"/>
        <v>0</v>
      </c>
      <c r="E1006" s="128">
        <f t="shared" si="108"/>
        <v>0</v>
      </c>
      <c r="F1006" s="4">
        <f t="shared" si="109"/>
        <v>0</v>
      </c>
      <c r="G1006" s="19">
        <f>IF(AND(C1006&lt;&gt;"",SUM(G$30:G1005)&lt;D$21),$D$21/$D$26,0)</f>
        <v>0</v>
      </c>
      <c r="H1006" s="4">
        <f t="shared" si="110"/>
        <v>0</v>
      </c>
      <c r="I1006" s="4">
        <f t="shared" si="111"/>
        <v>0</v>
      </c>
      <c r="J1006" s="58" t="str">
        <f t="shared" si="112"/>
        <v>2102–2103</v>
      </c>
    </row>
    <row r="1007" spans="1:10" ht="19.899999999999999" customHeight="1" x14ac:dyDescent="0.2">
      <c r="A1007" s="126">
        <v>74115</v>
      </c>
      <c r="B1007" s="9">
        <f t="shared" si="106"/>
        <v>0</v>
      </c>
      <c r="C1007" s="127"/>
      <c r="D1007" s="4">
        <f t="shared" si="107"/>
        <v>0</v>
      </c>
      <c r="E1007" s="128">
        <f t="shared" si="108"/>
        <v>0</v>
      </c>
      <c r="F1007" s="4">
        <f t="shared" si="109"/>
        <v>0</v>
      </c>
      <c r="G1007" s="19">
        <f>IF(AND(C1007&lt;&gt;"",SUM(G$30:G1006)&lt;D$21),$D$21/$D$26,0)</f>
        <v>0</v>
      </c>
      <c r="H1007" s="4">
        <f t="shared" si="110"/>
        <v>0</v>
      </c>
      <c r="I1007" s="4">
        <f t="shared" si="111"/>
        <v>0</v>
      </c>
      <c r="J1007" s="58" t="str">
        <f t="shared" si="112"/>
        <v>2102–2103</v>
      </c>
    </row>
    <row r="1008" spans="1:10" ht="19.899999999999999" customHeight="1" x14ac:dyDescent="0.2">
      <c r="A1008" s="126">
        <v>74146</v>
      </c>
      <c r="B1008" s="9">
        <f t="shared" si="106"/>
        <v>0</v>
      </c>
      <c r="C1008" s="127"/>
      <c r="D1008" s="4">
        <f t="shared" si="107"/>
        <v>0</v>
      </c>
      <c r="E1008" s="128">
        <f t="shared" si="108"/>
        <v>0</v>
      </c>
      <c r="F1008" s="4">
        <f t="shared" si="109"/>
        <v>0</v>
      </c>
      <c r="G1008" s="19">
        <f>IF(AND(C1008&lt;&gt;"",SUM(G$30:G1007)&lt;D$21),$D$21/$D$26,0)</f>
        <v>0</v>
      </c>
      <c r="H1008" s="4">
        <f t="shared" si="110"/>
        <v>0</v>
      </c>
      <c r="I1008" s="4">
        <f t="shared" si="111"/>
        <v>0</v>
      </c>
      <c r="J1008" s="58" t="str">
        <f t="shared" si="112"/>
        <v>2102–2103</v>
      </c>
    </row>
    <row r="1009" spans="1:10" ht="19.899999999999999" customHeight="1" x14ac:dyDescent="0.2">
      <c r="A1009" s="126">
        <v>74177</v>
      </c>
      <c r="B1009" s="9">
        <f t="shared" si="106"/>
        <v>0</v>
      </c>
      <c r="C1009" s="127"/>
      <c r="D1009" s="4">
        <f t="shared" si="107"/>
        <v>0</v>
      </c>
      <c r="E1009" s="128">
        <f t="shared" si="108"/>
        <v>0</v>
      </c>
      <c r="F1009" s="4">
        <f t="shared" si="109"/>
        <v>0</v>
      </c>
      <c r="G1009" s="19">
        <f>IF(AND(C1009&lt;&gt;"",SUM(G$30:G1008)&lt;D$21),$D$21/$D$26,0)</f>
        <v>0</v>
      </c>
      <c r="H1009" s="4">
        <f t="shared" si="110"/>
        <v>0</v>
      </c>
      <c r="I1009" s="4">
        <f t="shared" si="111"/>
        <v>0</v>
      </c>
      <c r="J1009" s="58" t="str">
        <f t="shared" si="112"/>
        <v>2102–2103</v>
      </c>
    </row>
    <row r="1010" spans="1:10" ht="19.899999999999999" customHeight="1" x14ac:dyDescent="0.2">
      <c r="A1010" s="126">
        <v>74205</v>
      </c>
      <c r="B1010" s="9">
        <f t="shared" si="106"/>
        <v>0</v>
      </c>
      <c r="C1010" s="127"/>
      <c r="D1010" s="4">
        <f t="shared" si="107"/>
        <v>0</v>
      </c>
      <c r="E1010" s="128">
        <f t="shared" si="108"/>
        <v>0</v>
      </c>
      <c r="F1010" s="4">
        <f t="shared" si="109"/>
        <v>0</v>
      </c>
      <c r="G1010" s="19">
        <f>IF(AND(C1010&lt;&gt;"",SUM(G$30:G1009)&lt;D$21),$D$21/$D$26,0)</f>
        <v>0</v>
      </c>
      <c r="H1010" s="4">
        <f t="shared" si="110"/>
        <v>0</v>
      </c>
      <c r="I1010" s="4">
        <f t="shared" si="111"/>
        <v>0</v>
      </c>
      <c r="J1010" s="58" t="str">
        <f t="shared" si="112"/>
        <v>2102–2103</v>
      </c>
    </row>
    <row r="1011" spans="1:10" ht="19.899999999999999" customHeight="1" x14ac:dyDescent="0.2">
      <c r="A1011" s="126">
        <v>74236</v>
      </c>
      <c r="B1011" s="9">
        <f t="shared" si="106"/>
        <v>0</v>
      </c>
      <c r="C1011" s="127"/>
      <c r="D1011" s="4">
        <f t="shared" si="107"/>
        <v>0</v>
      </c>
      <c r="E1011" s="128">
        <f t="shared" si="108"/>
        <v>0</v>
      </c>
      <c r="F1011" s="4">
        <f t="shared" si="109"/>
        <v>0</v>
      </c>
      <c r="G1011" s="19">
        <f>IF(AND(C1011&lt;&gt;"",SUM(G$30:G1010)&lt;D$21),$D$21/$D$26,0)</f>
        <v>0</v>
      </c>
      <c r="H1011" s="4">
        <f t="shared" si="110"/>
        <v>0</v>
      </c>
      <c r="I1011" s="4">
        <f t="shared" si="111"/>
        <v>0</v>
      </c>
      <c r="J1011" s="58" t="str">
        <f t="shared" si="112"/>
        <v>2102–2103</v>
      </c>
    </row>
    <row r="1012" spans="1:10" ht="19.899999999999999" customHeight="1" x14ac:dyDescent="0.2">
      <c r="A1012" s="126">
        <v>74266</v>
      </c>
      <c r="B1012" s="9">
        <f t="shared" si="106"/>
        <v>0</v>
      </c>
      <c r="C1012" s="127"/>
      <c r="D1012" s="4">
        <f t="shared" si="107"/>
        <v>0</v>
      </c>
      <c r="E1012" s="128">
        <f t="shared" si="108"/>
        <v>0</v>
      </c>
      <c r="F1012" s="4">
        <f t="shared" si="109"/>
        <v>0</v>
      </c>
      <c r="G1012" s="19">
        <f>IF(AND(C1012&lt;&gt;"",SUM(G$30:G1011)&lt;D$21),$D$21/$D$26,0)</f>
        <v>0</v>
      </c>
      <c r="H1012" s="4">
        <f t="shared" si="110"/>
        <v>0</v>
      </c>
      <c r="I1012" s="4">
        <f t="shared" si="111"/>
        <v>0</v>
      </c>
      <c r="J1012" s="58" t="str">
        <f t="shared" si="112"/>
        <v>2102–2103</v>
      </c>
    </row>
    <row r="1013" spans="1:10" ht="19.899999999999999" customHeight="1" x14ac:dyDescent="0.2">
      <c r="A1013" s="126">
        <v>74297</v>
      </c>
      <c r="B1013" s="9">
        <f t="shared" si="106"/>
        <v>0</v>
      </c>
      <c r="C1013" s="127"/>
      <c r="D1013" s="4">
        <f t="shared" si="107"/>
        <v>0</v>
      </c>
      <c r="E1013" s="128">
        <f t="shared" si="108"/>
        <v>0</v>
      </c>
      <c r="F1013" s="4">
        <f t="shared" si="109"/>
        <v>0</v>
      </c>
      <c r="G1013" s="19">
        <f>IF(AND(C1013&lt;&gt;"",SUM(G$30:G1012)&lt;D$21),$D$21/$D$26,0)</f>
        <v>0</v>
      </c>
      <c r="H1013" s="4">
        <f t="shared" si="110"/>
        <v>0</v>
      </c>
      <c r="I1013" s="4">
        <f t="shared" si="111"/>
        <v>0</v>
      </c>
      <c r="J1013" s="58" t="str">
        <f t="shared" si="112"/>
        <v>2102–2103</v>
      </c>
    </row>
    <row r="1014" spans="1:10" ht="19.899999999999999" customHeight="1" x14ac:dyDescent="0.2">
      <c r="A1014" s="126">
        <v>74327</v>
      </c>
      <c r="B1014" s="9">
        <f t="shared" si="106"/>
        <v>0</v>
      </c>
      <c r="C1014" s="127"/>
      <c r="D1014" s="4">
        <f t="shared" si="107"/>
        <v>0</v>
      </c>
      <c r="E1014" s="128">
        <f t="shared" si="108"/>
        <v>0</v>
      </c>
      <c r="F1014" s="4">
        <f t="shared" si="109"/>
        <v>0</v>
      </c>
      <c r="G1014" s="19">
        <f>IF(AND(C1014&lt;&gt;"",SUM(G$30:G1013)&lt;D$21),$D$21/$D$26,0)</f>
        <v>0</v>
      </c>
      <c r="H1014" s="4">
        <f t="shared" si="110"/>
        <v>0</v>
      </c>
      <c r="I1014" s="4">
        <f t="shared" si="111"/>
        <v>0</v>
      </c>
      <c r="J1014" s="58" t="str">
        <f t="shared" si="112"/>
        <v>2103–2104</v>
      </c>
    </row>
    <row r="1015" spans="1:10" ht="19.899999999999999" customHeight="1" x14ac:dyDescent="0.2">
      <c r="A1015" s="126">
        <v>74358</v>
      </c>
      <c r="B1015" s="9">
        <f t="shared" si="106"/>
        <v>0</v>
      </c>
      <c r="C1015" s="127"/>
      <c r="D1015" s="4">
        <f t="shared" si="107"/>
        <v>0</v>
      </c>
      <c r="E1015" s="128">
        <f t="shared" si="108"/>
        <v>0</v>
      </c>
      <c r="F1015" s="4">
        <f t="shared" si="109"/>
        <v>0</v>
      </c>
      <c r="G1015" s="19">
        <f>IF(AND(C1015&lt;&gt;"",SUM(G$30:G1014)&lt;D$21),$D$21/$D$26,0)</f>
        <v>0</v>
      </c>
      <c r="H1015" s="4">
        <f t="shared" si="110"/>
        <v>0</v>
      </c>
      <c r="I1015" s="4">
        <f t="shared" si="111"/>
        <v>0</v>
      </c>
      <c r="J1015" s="58" t="str">
        <f t="shared" si="112"/>
        <v>2103–2104</v>
      </c>
    </row>
    <row r="1016" spans="1:10" ht="19.899999999999999" customHeight="1" x14ac:dyDescent="0.2">
      <c r="A1016" s="126">
        <v>74389</v>
      </c>
      <c r="B1016" s="9">
        <f t="shared" si="106"/>
        <v>0</v>
      </c>
      <c r="C1016" s="127"/>
      <c r="D1016" s="4">
        <f t="shared" si="107"/>
        <v>0</v>
      </c>
      <c r="E1016" s="128">
        <f t="shared" si="108"/>
        <v>0</v>
      </c>
      <c r="F1016" s="4">
        <f t="shared" si="109"/>
        <v>0</v>
      </c>
      <c r="G1016" s="19">
        <f>IF(AND(C1016&lt;&gt;"",SUM(G$30:G1015)&lt;D$21),$D$21/$D$26,0)</f>
        <v>0</v>
      </c>
      <c r="H1016" s="4">
        <f t="shared" si="110"/>
        <v>0</v>
      </c>
      <c r="I1016" s="4">
        <f t="shared" si="111"/>
        <v>0</v>
      </c>
      <c r="J1016" s="58" t="str">
        <f t="shared" si="112"/>
        <v>2103–2104</v>
      </c>
    </row>
    <row r="1017" spans="1:10" ht="19.899999999999999" customHeight="1" x14ac:dyDescent="0.2">
      <c r="A1017" s="126">
        <v>74419</v>
      </c>
      <c r="B1017" s="9">
        <f t="shared" si="106"/>
        <v>0</v>
      </c>
      <c r="C1017" s="127"/>
      <c r="D1017" s="4">
        <f t="shared" si="107"/>
        <v>0</v>
      </c>
      <c r="E1017" s="128">
        <f t="shared" si="108"/>
        <v>0</v>
      </c>
      <c r="F1017" s="4">
        <f t="shared" si="109"/>
        <v>0</v>
      </c>
      <c r="G1017" s="19">
        <f>IF(AND(C1017&lt;&gt;"",SUM(G$30:G1016)&lt;D$21),$D$21/$D$26,0)</f>
        <v>0</v>
      </c>
      <c r="H1017" s="4">
        <f t="shared" si="110"/>
        <v>0</v>
      </c>
      <c r="I1017" s="4">
        <f t="shared" si="111"/>
        <v>0</v>
      </c>
      <c r="J1017" s="58" t="str">
        <f t="shared" si="112"/>
        <v>2103–2104</v>
      </c>
    </row>
    <row r="1018" spans="1:10" ht="19.899999999999999" customHeight="1" x14ac:dyDescent="0.2">
      <c r="A1018" s="126">
        <v>74450</v>
      </c>
      <c r="B1018" s="9">
        <f t="shared" si="106"/>
        <v>0</v>
      </c>
      <c r="C1018" s="127"/>
      <c r="D1018" s="4">
        <f t="shared" si="107"/>
        <v>0</v>
      </c>
      <c r="E1018" s="128">
        <f t="shared" si="108"/>
        <v>0</v>
      </c>
      <c r="F1018" s="4">
        <f t="shared" si="109"/>
        <v>0</v>
      </c>
      <c r="G1018" s="19">
        <f>IF(AND(C1018&lt;&gt;"",SUM(G$30:G1017)&lt;D$21),$D$21/$D$26,0)</f>
        <v>0</v>
      </c>
      <c r="H1018" s="4">
        <f t="shared" si="110"/>
        <v>0</v>
      </c>
      <c r="I1018" s="4">
        <f t="shared" si="111"/>
        <v>0</v>
      </c>
      <c r="J1018" s="58" t="str">
        <f t="shared" si="112"/>
        <v>2103–2104</v>
      </c>
    </row>
    <row r="1019" spans="1:10" ht="19.899999999999999" customHeight="1" x14ac:dyDescent="0.2">
      <c r="A1019" s="126">
        <v>74480</v>
      </c>
      <c r="B1019" s="9">
        <f t="shared" si="106"/>
        <v>0</v>
      </c>
      <c r="C1019" s="127"/>
      <c r="D1019" s="4">
        <f t="shared" si="107"/>
        <v>0</v>
      </c>
      <c r="E1019" s="128">
        <f t="shared" si="108"/>
        <v>0</v>
      </c>
      <c r="F1019" s="4">
        <f t="shared" si="109"/>
        <v>0</v>
      </c>
      <c r="G1019" s="19">
        <f>IF(AND(C1019&lt;&gt;"",SUM(G$30:G1018)&lt;D$21),$D$21/$D$26,0)</f>
        <v>0</v>
      </c>
      <c r="H1019" s="4">
        <f t="shared" si="110"/>
        <v>0</v>
      </c>
      <c r="I1019" s="4">
        <f t="shared" si="111"/>
        <v>0</v>
      </c>
      <c r="J1019" s="58" t="str">
        <f t="shared" si="112"/>
        <v>2103–2104</v>
      </c>
    </row>
    <row r="1020" spans="1:10" ht="19.899999999999999" customHeight="1" x14ac:dyDescent="0.2">
      <c r="A1020" s="126">
        <v>74511</v>
      </c>
      <c r="B1020" s="9">
        <f t="shared" si="106"/>
        <v>0</v>
      </c>
      <c r="C1020" s="127"/>
      <c r="D1020" s="4">
        <f t="shared" si="107"/>
        <v>0</v>
      </c>
      <c r="E1020" s="128">
        <f t="shared" si="108"/>
        <v>0</v>
      </c>
      <c r="F1020" s="4">
        <f t="shared" si="109"/>
        <v>0</v>
      </c>
      <c r="G1020" s="19">
        <f>IF(AND(C1020&lt;&gt;"",SUM(G$30:G1019)&lt;D$21),$D$21/$D$26,0)</f>
        <v>0</v>
      </c>
      <c r="H1020" s="4">
        <f t="shared" si="110"/>
        <v>0</v>
      </c>
      <c r="I1020" s="4">
        <f t="shared" si="111"/>
        <v>0</v>
      </c>
      <c r="J1020" s="58" t="str">
        <f t="shared" si="112"/>
        <v>2103–2104</v>
      </c>
    </row>
    <row r="1021" spans="1:10" ht="19.899999999999999" customHeight="1" x14ac:dyDescent="0.2">
      <c r="A1021" s="126">
        <v>74542</v>
      </c>
      <c r="B1021" s="9">
        <f t="shared" si="106"/>
        <v>0</v>
      </c>
      <c r="C1021" s="127"/>
      <c r="D1021" s="4">
        <f t="shared" si="107"/>
        <v>0</v>
      </c>
      <c r="E1021" s="128">
        <f t="shared" si="108"/>
        <v>0</v>
      </c>
      <c r="F1021" s="4">
        <f t="shared" si="109"/>
        <v>0</v>
      </c>
      <c r="G1021" s="19">
        <f>IF(AND(C1021&lt;&gt;"",SUM(G$30:G1020)&lt;D$21),$D$21/$D$26,0)</f>
        <v>0</v>
      </c>
      <c r="H1021" s="4">
        <f t="shared" si="110"/>
        <v>0</v>
      </c>
      <c r="I1021" s="4">
        <f t="shared" si="111"/>
        <v>0</v>
      </c>
      <c r="J1021" s="58" t="str">
        <f t="shared" si="112"/>
        <v>2103–2104</v>
      </c>
    </row>
    <row r="1022" spans="1:10" ht="19.899999999999999" customHeight="1" x14ac:dyDescent="0.2">
      <c r="A1022" s="126">
        <v>74571</v>
      </c>
      <c r="B1022" s="9">
        <f t="shared" si="106"/>
        <v>0</v>
      </c>
      <c r="C1022" s="127"/>
      <c r="D1022" s="4">
        <f t="shared" si="107"/>
        <v>0</v>
      </c>
      <c r="E1022" s="128">
        <f t="shared" si="108"/>
        <v>0</v>
      </c>
      <c r="F1022" s="4">
        <f t="shared" si="109"/>
        <v>0</v>
      </c>
      <c r="G1022" s="19">
        <f>IF(AND(C1022&lt;&gt;"",SUM(G$30:G1021)&lt;D$21),$D$21/$D$26,0)</f>
        <v>0</v>
      </c>
      <c r="H1022" s="4">
        <f t="shared" si="110"/>
        <v>0</v>
      </c>
      <c r="I1022" s="4">
        <f t="shared" si="111"/>
        <v>0</v>
      </c>
      <c r="J1022" s="58" t="str">
        <f t="shared" si="112"/>
        <v>2103–2104</v>
      </c>
    </row>
    <row r="1023" spans="1:10" ht="19.899999999999999" customHeight="1" x14ac:dyDescent="0.2">
      <c r="A1023" s="126">
        <v>74602</v>
      </c>
      <c r="B1023" s="9">
        <f t="shared" si="106"/>
        <v>0</v>
      </c>
      <c r="C1023" s="127"/>
      <c r="D1023" s="4">
        <f t="shared" si="107"/>
        <v>0</v>
      </c>
      <c r="E1023" s="128">
        <f t="shared" si="108"/>
        <v>0</v>
      </c>
      <c r="F1023" s="4">
        <f t="shared" si="109"/>
        <v>0</v>
      </c>
      <c r="G1023" s="19">
        <f>IF(AND(C1023&lt;&gt;"",SUM(G$30:G1022)&lt;D$21),$D$21/$D$26,0)</f>
        <v>0</v>
      </c>
      <c r="H1023" s="4">
        <f t="shared" si="110"/>
        <v>0</v>
      </c>
      <c r="I1023" s="4">
        <f t="shared" si="111"/>
        <v>0</v>
      </c>
      <c r="J1023" s="58" t="str">
        <f t="shared" si="112"/>
        <v>2103–2104</v>
      </c>
    </row>
    <row r="1024" spans="1:10" ht="19.899999999999999" customHeight="1" x14ac:dyDescent="0.2">
      <c r="A1024" s="126">
        <v>74632</v>
      </c>
      <c r="B1024" s="9">
        <f t="shared" si="106"/>
        <v>0</v>
      </c>
      <c r="C1024" s="127"/>
      <c r="D1024" s="4">
        <f t="shared" si="107"/>
        <v>0</v>
      </c>
      <c r="E1024" s="128">
        <f t="shared" si="108"/>
        <v>0</v>
      </c>
      <c r="F1024" s="4">
        <f t="shared" si="109"/>
        <v>0</v>
      </c>
      <c r="G1024" s="19">
        <f>IF(AND(C1024&lt;&gt;"",SUM(G$30:G1023)&lt;D$21),$D$21/$D$26,0)</f>
        <v>0</v>
      </c>
      <c r="H1024" s="4">
        <f t="shared" si="110"/>
        <v>0</v>
      </c>
      <c r="I1024" s="4">
        <f t="shared" si="111"/>
        <v>0</v>
      </c>
      <c r="J1024" s="58" t="str">
        <f t="shared" si="112"/>
        <v>2103–2104</v>
      </c>
    </row>
    <row r="1025" spans="1:10" ht="19.899999999999999" customHeight="1" x14ac:dyDescent="0.2">
      <c r="A1025" s="126">
        <v>74663</v>
      </c>
      <c r="B1025" s="9">
        <f t="shared" si="106"/>
        <v>0</v>
      </c>
      <c r="C1025" s="127"/>
      <c r="D1025" s="4">
        <f t="shared" si="107"/>
        <v>0</v>
      </c>
      <c r="E1025" s="128">
        <f t="shared" si="108"/>
        <v>0</v>
      </c>
      <c r="F1025" s="4">
        <f t="shared" si="109"/>
        <v>0</v>
      </c>
      <c r="G1025" s="19">
        <f>IF(AND(C1025&lt;&gt;"",SUM(G$30:G1024)&lt;D$21),$D$21/$D$26,0)</f>
        <v>0</v>
      </c>
      <c r="H1025" s="4">
        <f t="shared" si="110"/>
        <v>0</v>
      </c>
      <c r="I1025" s="4">
        <f t="shared" si="111"/>
        <v>0</v>
      </c>
      <c r="J1025" s="58" t="str">
        <f t="shared" si="112"/>
        <v>2103–2104</v>
      </c>
    </row>
    <row r="1026" spans="1:10" ht="19.899999999999999" customHeight="1" x14ac:dyDescent="0.2">
      <c r="A1026" s="126">
        <v>74693</v>
      </c>
      <c r="B1026" s="9">
        <f t="shared" si="106"/>
        <v>0</v>
      </c>
      <c r="C1026" s="127"/>
      <c r="D1026" s="4">
        <f t="shared" si="107"/>
        <v>0</v>
      </c>
      <c r="E1026" s="128">
        <f t="shared" si="108"/>
        <v>0</v>
      </c>
      <c r="F1026" s="4">
        <f t="shared" si="109"/>
        <v>0</v>
      </c>
      <c r="G1026" s="19">
        <f>IF(AND(C1026&lt;&gt;"",SUM(G$30:G1025)&lt;D$21),$D$21/$D$26,0)</f>
        <v>0</v>
      </c>
      <c r="H1026" s="4">
        <f t="shared" si="110"/>
        <v>0</v>
      </c>
      <c r="I1026" s="4">
        <f t="shared" si="111"/>
        <v>0</v>
      </c>
      <c r="J1026" s="58" t="str">
        <f t="shared" si="112"/>
        <v>2104–2105</v>
      </c>
    </row>
    <row r="1027" spans="1:10" ht="19.899999999999999" customHeight="1" x14ac:dyDescent="0.2">
      <c r="A1027" s="126">
        <v>74724</v>
      </c>
      <c r="B1027" s="9">
        <f t="shared" si="106"/>
        <v>0</v>
      </c>
      <c r="C1027" s="127"/>
      <c r="D1027" s="4">
        <f t="shared" si="107"/>
        <v>0</v>
      </c>
      <c r="E1027" s="128">
        <f t="shared" si="108"/>
        <v>0</v>
      </c>
      <c r="F1027" s="4">
        <f t="shared" si="109"/>
        <v>0</v>
      </c>
      <c r="G1027" s="19">
        <f>IF(AND(C1027&lt;&gt;"",SUM(G$30:G1026)&lt;D$21),$D$21/$D$26,0)</f>
        <v>0</v>
      </c>
      <c r="H1027" s="4">
        <f t="shared" si="110"/>
        <v>0</v>
      </c>
      <c r="I1027" s="4">
        <f t="shared" si="111"/>
        <v>0</v>
      </c>
      <c r="J1027" s="58" t="str">
        <f t="shared" si="112"/>
        <v>2104–2105</v>
      </c>
    </row>
    <row r="1028" spans="1:10" ht="19.899999999999999" customHeight="1" x14ac:dyDescent="0.2">
      <c r="A1028" s="126">
        <v>74755</v>
      </c>
      <c r="B1028" s="9">
        <f t="shared" si="106"/>
        <v>0</v>
      </c>
      <c r="C1028" s="127"/>
      <c r="D1028" s="4">
        <f t="shared" si="107"/>
        <v>0</v>
      </c>
      <c r="E1028" s="128">
        <f t="shared" si="108"/>
        <v>0</v>
      </c>
      <c r="F1028" s="4">
        <f t="shared" si="109"/>
        <v>0</v>
      </c>
      <c r="G1028" s="19">
        <f>IF(AND(C1028&lt;&gt;"",SUM(G$30:G1027)&lt;D$21),$D$21/$D$26,0)</f>
        <v>0</v>
      </c>
      <c r="H1028" s="4">
        <f t="shared" si="110"/>
        <v>0</v>
      </c>
      <c r="I1028" s="4">
        <f t="shared" si="111"/>
        <v>0</v>
      </c>
      <c r="J1028" s="58" t="str">
        <f t="shared" si="112"/>
        <v>2104–2105</v>
      </c>
    </row>
    <row r="1029" spans="1:10" ht="19.899999999999999" customHeight="1" x14ac:dyDescent="0.2">
      <c r="A1029" s="126">
        <v>74785</v>
      </c>
      <c r="B1029" s="9">
        <f t="shared" si="106"/>
        <v>0</v>
      </c>
      <c r="C1029" s="127"/>
      <c r="D1029" s="4">
        <f t="shared" si="107"/>
        <v>0</v>
      </c>
      <c r="E1029" s="128">
        <f t="shared" si="108"/>
        <v>0</v>
      </c>
      <c r="F1029" s="4">
        <f t="shared" si="109"/>
        <v>0</v>
      </c>
      <c r="G1029" s="19">
        <f>IF(AND(C1029&lt;&gt;"",SUM(G$30:G1028)&lt;D$21),$D$21/$D$26,0)</f>
        <v>0</v>
      </c>
      <c r="H1029" s="4">
        <f t="shared" si="110"/>
        <v>0</v>
      </c>
      <c r="I1029" s="4">
        <f t="shared" si="111"/>
        <v>0</v>
      </c>
      <c r="J1029" s="58" t="str">
        <f t="shared" si="112"/>
        <v>2104–2105</v>
      </c>
    </row>
    <row r="1030" spans="1:10" ht="19.899999999999999" customHeight="1" x14ac:dyDescent="0.2">
      <c r="A1030" s="126">
        <v>74816</v>
      </c>
      <c r="B1030" s="9">
        <f t="shared" si="106"/>
        <v>0</v>
      </c>
      <c r="C1030" s="127"/>
      <c r="D1030" s="4">
        <f t="shared" si="107"/>
        <v>0</v>
      </c>
      <c r="E1030" s="128">
        <f t="shared" si="108"/>
        <v>0</v>
      </c>
      <c r="F1030" s="4">
        <f t="shared" si="109"/>
        <v>0</v>
      </c>
      <c r="G1030" s="19">
        <f>IF(AND(C1030&lt;&gt;"",SUM(G$30:G1029)&lt;D$21),$D$21/$D$26,0)</f>
        <v>0</v>
      </c>
      <c r="H1030" s="4">
        <f t="shared" si="110"/>
        <v>0</v>
      </c>
      <c r="I1030" s="4">
        <f t="shared" si="111"/>
        <v>0</v>
      </c>
      <c r="J1030" s="58" t="str">
        <f t="shared" si="112"/>
        <v>2104–2105</v>
      </c>
    </row>
    <row r="1031" spans="1:10" ht="19.899999999999999" customHeight="1" x14ac:dyDescent="0.2">
      <c r="A1031" s="126">
        <v>74846</v>
      </c>
      <c r="B1031" s="9">
        <f t="shared" si="106"/>
        <v>0</v>
      </c>
      <c r="C1031" s="127"/>
      <c r="D1031" s="4">
        <f t="shared" si="107"/>
        <v>0</v>
      </c>
      <c r="E1031" s="128">
        <f t="shared" si="108"/>
        <v>0</v>
      </c>
      <c r="F1031" s="4">
        <f t="shared" si="109"/>
        <v>0</v>
      </c>
      <c r="G1031" s="19">
        <f>IF(AND(C1031&lt;&gt;"",SUM(G$30:G1030)&lt;D$21),$D$21/$D$26,0)</f>
        <v>0</v>
      </c>
      <c r="H1031" s="4">
        <f t="shared" si="110"/>
        <v>0</v>
      </c>
      <c r="I1031" s="4">
        <f t="shared" si="111"/>
        <v>0</v>
      </c>
      <c r="J1031" s="58" t="str">
        <f t="shared" si="112"/>
        <v>2104–2105</v>
      </c>
    </row>
    <row r="1032" spans="1:10" ht="19.899999999999999" customHeight="1" x14ac:dyDescent="0.2">
      <c r="A1032" s="126">
        <v>74877</v>
      </c>
      <c r="B1032" s="9">
        <f t="shared" si="106"/>
        <v>0</v>
      </c>
      <c r="C1032" s="127"/>
      <c r="D1032" s="4">
        <f t="shared" si="107"/>
        <v>0</v>
      </c>
      <c r="E1032" s="128">
        <f t="shared" si="108"/>
        <v>0</v>
      </c>
      <c r="F1032" s="4">
        <f t="shared" si="109"/>
        <v>0</v>
      </c>
      <c r="G1032" s="19">
        <f>IF(AND(C1032&lt;&gt;"",SUM(G$30:G1031)&lt;D$21),$D$21/$D$26,0)</f>
        <v>0</v>
      </c>
      <c r="H1032" s="4">
        <f t="shared" si="110"/>
        <v>0</v>
      </c>
      <c r="I1032" s="4">
        <f t="shared" si="111"/>
        <v>0</v>
      </c>
      <c r="J1032" s="58" t="str">
        <f t="shared" si="112"/>
        <v>2104–2105</v>
      </c>
    </row>
    <row r="1033" spans="1:10" ht="19.899999999999999" customHeight="1" x14ac:dyDescent="0.2">
      <c r="A1033" s="126">
        <v>74908</v>
      </c>
      <c r="B1033" s="9">
        <f t="shared" si="106"/>
        <v>0</v>
      </c>
      <c r="C1033" s="127"/>
      <c r="D1033" s="4">
        <f t="shared" si="107"/>
        <v>0</v>
      </c>
      <c r="E1033" s="128">
        <f t="shared" si="108"/>
        <v>0</v>
      </c>
      <c r="F1033" s="4">
        <f t="shared" si="109"/>
        <v>0</v>
      </c>
      <c r="G1033" s="19">
        <f>IF(AND(C1033&lt;&gt;"",SUM(G$30:G1032)&lt;D$21),$D$21/$D$26,0)</f>
        <v>0</v>
      </c>
      <c r="H1033" s="4">
        <f t="shared" si="110"/>
        <v>0</v>
      </c>
      <c r="I1033" s="4">
        <f t="shared" si="111"/>
        <v>0</v>
      </c>
      <c r="J1033" s="58" t="str">
        <f t="shared" si="112"/>
        <v>2104–2105</v>
      </c>
    </row>
    <row r="1034" spans="1:10" ht="19.899999999999999" customHeight="1" x14ac:dyDescent="0.2">
      <c r="A1034" s="126">
        <v>74936</v>
      </c>
      <c r="B1034" s="9">
        <f t="shared" si="106"/>
        <v>0</v>
      </c>
      <c r="C1034" s="127"/>
      <c r="D1034" s="4">
        <f t="shared" si="107"/>
        <v>0</v>
      </c>
      <c r="E1034" s="128">
        <f t="shared" si="108"/>
        <v>0</v>
      </c>
      <c r="F1034" s="4">
        <f t="shared" si="109"/>
        <v>0</v>
      </c>
      <c r="G1034" s="19">
        <f>IF(AND(C1034&lt;&gt;"",SUM(G$30:G1033)&lt;D$21),$D$21/$D$26,0)</f>
        <v>0</v>
      </c>
      <c r="H1034" s="4">
        <f t="shared" si="110"/>
        <v>0</v>
      </c>
      <c r="I1034" s="4">
        <f t="shared" si="111"/>
        <v>0</v>
      </c>
      <c r="J1034" s="58" t="str">
        <f t="shared" si="112"/>
        <v>2104–2105</v>
      </c>
    </row>
    <row r="1035" spans="1:10" ht="19.899999999999999" customHeight="1" x14ac:dyDescent="0.2">
      <c r="A1035" s="126">
        <v>74967</v>
      </c>
      <c r="B1035" s="9">
        <f t="shared" si="106"/>
        <v>0</v>
      </c>
      <c r="C1035" s="127"/>
      <c r="D1035" s="4">
        <f t="shared" si="107"/>
        <v>0</v>
      </c>
      <c r="E1035" s="128">
        <f t="shared" si="108"/>
        <v>0</v>
      </c>
      <c r="F1035" s="4">
        <f t="shared" si="109"/>
        <v>0</v>
      </c>
      <c r="G1035" s="19">
        <f>IF(AND(C1035&lt;&gt;"",SUM(G$30:G1034)&lt;D$21),$D$21/$D$26,0)</f>
        <v>0</v>
      </c>
      <c r="H1035" s="4">
        <f t="shared" si="110"/>
        <v>0</v>
      </c>
      <c r="I1035" s="4">
        <f t="shared" si="111"/>
        <v>0</v>
      </c>
      <c r="J1035" s="58" t="str">
        <f t="shared" si="112"/>
        <v>2104–2105</v>
      </c>
    </row>
    <row r="1036" spans="1:10" ht="19.899999999999999" customHeight="1" x14ac:dyDescent="0.2">
      <c r="A1036" s="126">
        <v>74997</v>
      </c>
      <c r="B1036" s="9">
        <f t="shared" si="106"/>
        <v>0</v>
      </c>
      <c r="C1036" s="127"/>
      <c r="D1036" s="4">
        <f t="shared" si="107"/>
        <v>0</v>
      </c>
      <c r="E1036" s="128">
        <f t="shared" si="108"/>
        <v>0</v>
      </c>
      <c r="F1036" s="4">
        <f t="shared" si="109"/>
        <v>0</v>
      </c>
      <c r="G1036" s="19">
        <f>IF(AND(C1036&lt;&gt;"",SUM(G$30:G1035)&lt;D$21),$D$21/$D$26,0)</f>
        <v>0</v>
      </c>
      <c r="H1036" s="4">
        <f t="shared" si="110"/>
        <v>0</v>
      </c>
      <c r="I1036" s="4">
        <f t="shared" si="111"/>
        <v>0</v>
      </c>
      <c r="J1036" s="58" t="str">
        <f t="shared" si="112"/>
        <v>2104–2105</v>
      </c>
    </row>
    <row r="1037" spans="1:10" ht="19.899999999999999" customHeight="1" x14ac:dyDescent="0.2">
      <c r="A1037" s="126">
        <v>75028</v>
      </c>
      <c r="B1037" s="9">
        <f t="shared" si="106"/>
        <v>0</v>
      </c>
      <c r="C1037" s="127"/>
      <c r="D1037" s="4">
        <f t="shared" si="107"/>
        <v>0</v>
      </c>
      <c r="E1037" s="128">
        <f t="shared" si="108"/>
        <v>0</v>
      </c>
      <c r="F1037" s="4">
        <f t="shared" si="109"/>
        <v>0</v>
      </c>
      <c r="G1037" s="19">
        <f>IF(AND(C1037&lt;&gt;"",SUM(G$30:G1036)&lt;D$21),$D$21/$D$26,0)</f>
        <v>0</v>
      </c>
      <c r="H1037" s="4">
        <f t="shared" si="110"/>
        <v>0</v>
      </c>
      <c r="I1037" s="4">
        <f t="shared" si="111"/>
        <v>0</v>
      </c>
      <c r="J1037" s="58" t="str">
        <f t="shared" si="112"/>
        <v>2104–2105</v>
      </c>
    </row>
    <row r="1038" spans="1:10" ht="19.899999999999999" customHeight="1" x14ac:dyDescent="0.2">
      <c r="A1038" s="126">
        <v>75058</v>
      </c>
      <c r="B1038" s="9">
        <f t="shared" si="106"/>
        <v>0</v>
      </c>
      <c r="C1038" s="127"/>
      <c r="D1038" s="4">
        <f t="shared" si="107"/>
        <v>0</v>
      </c>
      <c r="E1038" s="128">
        <f t="shared" si="108"/>
        <v>0</v>
      </c>
      <c r="F1038" s="4">
        <f t="shared" si="109"/>
        <v>0</v>
      </c>
      <c r="G1038" s="19">
        <f>IF(AND(C1038&lt;&gt;"",SUM(G$30:G1037)&lt;D$21),$D$21/$D$26,0)</f>
        <v>0</v>
      </c>
      <c r="H1038" s="4">
        <f t="shared" si="110"/>
        <v>0</v>
      </c>
      <c r="I1038" s="4">
        <f t="shared" si="111"/>
        <v>0</v>
      </c>
      <c r="J1038" s="58" t="str">
        <f t="shared" si="112"/>
        <v>2105–2106</v>
      </c>
    </row>
    <row r="1039" spans="1:10" ht="19.899999999999999" customHeight="1" x14ac:dyDescent="0.2">
      <c r="A1039" s="126">
        <v>75089</v>
      </c>
      <c r="B1039" s="9">
        <f t="shared" si="106"/>
        <v>0</v>
      </c>
      <c r="C1039" s="127"/>
      <c r="D1039" s="4">
        <f t="shared" si="107"/>
        <v>0</v>
      </c>
      <c r="E1039" s="128">
        <f t="shared" si="108"/>
        <v>0</v>
      </c>
      <c r="F1039" s="4">
        <f t="shared" si="109"/>
        <v>0</v>
      </c>
      <c r="G1039" s="19">
        <f>IF(AND(C1039&lt;&gt;"",SUM(G$30:G1038)&lt;D$21),$D$21/$D$26,0)</f>
        <v>0</v>
      </c>
      <c r="H1039" s="4">
        <f t="shared" si="110"/>
        <v>0</v>
      </c>
      <c r="I1039" s="4">
        <f t="shared" si="111"/>
        <v>0</v>
      </c>
      <c r="J1039" s="58" t="str">
        <f t="shared" si="112"/>
        <v>2105–2106</v>
      </c>
    </row>
    <row r="1040" spans="1:10" ht="19.899999999999999" customHeight="1" x14ac:dyDescent="0.2">
      <c r="A1040" s="126">
        <v>75120</v>
      </c>
      <c r="B1040" s="9">
        <f t="shared" si="106"/>
        <v>0</v>
      </c>
      <c r="C1040" s="127"/>
      <c r="D1040" s="4">
        <f t="shared" si="107"/>
        <v>0</v>
      </c>
      <c r="E1040" s="128">
        <f t="shared" si="108"/>
        <v>0</v>
      </c>
      <c r="F1040" s="4">
        <f t="shared" si="109"/>
        <v>0</v>
      </c>
      <c r="G1040" s="19">
        <f>IF(AND(C1040&lt;&gt;"",SUM(G$30:G1039)&lt;D$21),$D$21/$D$26,0)</f>
        <v>0</v>
      </c>
      <c r="H1040" s="4">
        <f t="shared" si="110"/>
        <v>0</v>
      </c>
      <c r="I1040" s="4">
        <f t="shared" si="111"/>
        <v>0</v>
      </c>
      <c r="J1040" s="58" t="str">
        <f t="shared" si="112"/>
        <v>2105–2106</v>
      </c>
    </row>
    <row r="1041" spans="1:10" ht="19.899999999999999" customHeight="1" x14ac:dyDescent="0.2">
      <c r="A1041" s="126">
        <v>75150</v>
      </c>
      <c r="B1041" s="9">
        <f t="shared" si="106"/>
        <v>0</v>
      </c>
      <c r="C1041" s="127"/>
      <c r="D1041" s="4">
        <f t="shared" si="107"/>
        <v>0</v>
      </c>
      <c r="E1041" s="128">
        <f t="shared" si="108"/>
        <v>0</v>
      </c>
      <c r="F1041" s="4">
        <f t="shared" si="109"/>
        <v>0</v>
      </c>
      <c r="G1041" s="19">
        <f>IF(AND(C1041&lt;&gt;"",SUM(G$30:G1040)&lt;D$21),$D$21/$D$26,0)</f>
        <v>0</v>
      </c>
      <c r="H1041" s="4">
        <f t="shared" si="110"/>
        <v>0</v>
      </c>
      <c r="I1041" s="4">
        <f t="shared" si="111"/>
        <v>0</v>
      </c>
      <c r="J1041" s="58" t="str">
        <f t="shared" si="112"/>
        <v>2105–2106</v>
      </c>
    </row>
    <row r="1042" spans="1:10" ht="19.899999999999999" customHeight="1" x14ac:dyDescent="0.2">
      <c r="A1042" s="126">
        <v>75181</v>
      </c>
      <c r="B1042" s="9">
        <f t="shared" si="106"/>
        <v>0</v>
      </c>
      <c r="C1042" s="127"/>
      <c r="D1042" s="4">
        <f t="shared" si="107"/>
        <v>0</v>
      </c>
      <c r="E1042" s="128">
        <f t="shared" si="108"/>
        <v>0</v>
      </c>
      <c r="F1042" s="4">
        <f t="shared" si="109"/>
        <v>0</v>
      </c>
      <c r="G1042" s="19">
        <f>IF(AND(C1042&lt;&gt;"",SUM(G$30:G1041)&lt;D$21),$D$21/$D$26,0)</f>
        <v>0</v>
      </c>
      <c r="H1042" s="4">
        <f t="shared" si="110"/>
        <v>0</v>
      </c>
      <c r="I1042" s="4">
        <f t="shared" si="111"/>
        <v>0</v>
      </c>
      <c r="J1042" s="58" t="str">
        <f t="shared" si="112"/>
        <v>2105–2106</v>
      </c>
    </row>
    <row r="1043" spans="1:10" ht="19.899999999999999" customHeight="1" x14ac:dyDescent="0.2">
      <c r="A1043" s="126">
        <v>75211</v>
      </c>
      <c r="B1043" s="9">
        <f t="shared" si="106"/>
        <v>0</v>
      </c>
      <c r="C1043" s="127"/>
      <c r="D1043" s="4">
        <f t="shared" si="107"/>
        <v>0</v>
      </c>
      <c r="E1043" s="128">
        <f t="shared" si="108"/>
        <v>0</v>
      </c>
      <c r="F1043" s="4">
        <f t="shared" si="109"/>
        <v>0</v>
      </c>
      <c r="G1043" s="19">
        <f>IF(AND(C1043&lt;&gt;"",SUM(G$30:G1042)&lt;D$21),$D$21/$D$26,0)</f>
        <v>0</v>
      </c>
      <c r="H1043" s="4">
        <f t="shared" si="110"/>
        <v>0</v>
      </c>
      <c r="I1043" s="4">
        <f t="shared" si="111"/>
        <v>0</v>
      </c>
      <c r="J1043" s="58" t="str">
        <f t="shared" si="112"/>
        <v>2105–2106</v>
      </c>
    </row>
    <row r="1044" spans="1:10" ht="19.899999999999999" customHeight="1" x14ac:dyDescent="0.2">
      <c r="A1044" s="126">
        <v>75242</v>
      </c>
      <c r="B1044" s="9">
        <f t="shared" si="106"/>
        <v>0</v>
      </c>
      <c r="C1044" s="127"/>
      <c r="D1044" s="4">
        <f t="shared" si="107"/>
        <v>0</v>
      </c>
      <c r="E1044" s="128">
        <f t="shared" si="108"/>
        <v>0</v>
      </c>
      <c r="F1044" s="4">
        <f t="shared" si="109"/>
        <v>0</v>
      </c>
      <c r="G1044" s="19">
        <f>IF(AND(C1044&lt;&gt;"",SUM(G$30:G1043)&lt;D$21),$D$21/$D$26,0)</f>
        <v>0</v>
      </c>
      <c r="H1044" s="4">
        <f t="shared" si="110"/>
        <v>0</v>
      </c>
      <c r="I1044" s="4">
        <f t="shared" si="111"/>
        <v>0</v>
      </c>
      <c r="J1044" s="58" t="str">
        <f t="shared" si="112"/>
        <v>2105–2106</v>
      </c>
    </row>
    <row r="1045" spans="1:10" ht="19.899999999999999" customHeight="1" x14ac:dyDescent="0.2">
      <c r="A1045" s="126">
        <v>75273</v>
      </c>
      <c r="B1045" s="9">
        <f t="shared" si="106"/>
        <v>0</v>
      </c>
      <c r="C1045" s="127"/>
      <c r="D1045" s="4">
        <f t="shared" si="107"/>
        <v>0</v>
      </c>
      <c r="E1045" s="128">
        <f t="shared" si="108"/>
        <v>0</v>
      </c>
      <c r="F1045" s="4">
        <f t="shared" si="109"/>
        <v>0</v>
      </c>
      <c r="G1045" s="19">
        <f>IF(AND(C1045&lt;&gt;"",SUM(G$30:G1044)&lt;D$21),$D$21/$D$26,0)</f>
        <v>0</v>
      </c>
      <c r="H1045" s="4">
        <f t="shared" si="110"/>
        <v>0</v>
      </c>
      <c r="I1045" s="4">
        <f t="shared" si="111"/>
        <v>0</v>
      </c>
      <c r="J1045" s="58" t="str">
        <f t="shared" si="112"/>
        <v>2105–2106</v>
      </c>
    </row>
    <row r="1046" spans="1:10" ht="19.899999999999999" customHeight="1" x14ac:dyDescent="0.2">
      <c r="A1046" s="126">
        <v>75301</v>
      </c>
      <c r="B1046" s="9">
        <f t="shared" si="106"/>
        <v>0</v>
      </c>
      <c r="C1046" s="127"/>
      <c r="D1046" s="4">
        <f t="shared" si="107"/>
        <v>0</v>
      </c>
      <c r="E1046" s="128">
        <f t="shared" si="108"/>
        <v>0</v>
      </c>
      <c r="F1046" s="4">
        <f t="shared" si="109"/>
        <v>0</v>
      </c>
      <c r="G1046" s="19">
        <f>IF(AND(C1046&lt;&gt;"",SUM(G$30:G1045)&lt;D$21),$D$21/$D$26,0)</f>
        <v>0</v>
      </c>
      <c r="H1046" s="4">
        <f t="shared" si="110"/>
        <v>0</v>
      </c>
      <c r="I1046" s="4">
        <f t="shared" si="111"/>
        <v>0</v>
      </c>
      <c r="J1046" s="58" t="str">
        <f t="shared" si="112"/>
        <v>2105–2106</v>
      </c>
    </row>
    <row r="1047" spans="1:10" ht="19.899999999999999" customHeight="1" x14ac:dyDescent="0.2">
      <c r="A1047" s="126">
        <v>75332</v>
      </c>
      <c r="B1047" s="9">
        <f t="shared" si="106"/>
        <v>0</v>
      </c>
      <c r="C1047" s="127"/>
      <c r="D1047" s="4">
        <f t="shared" si="107"/>
        <v>0</v>
      </c>
      <c r="E1047" s="128">
        <f t="shared" si="108"/>
        <v>0</v>
      </c>
      <c r="F1047" s="4">
        <f t="shared" si="109"/>
        <v>0</v>
      </c>
      <c r="G1047" s="19">
        <f>IF(AND(C1047&lt;&gt;"",SUM(G$30:G1046)&lt;D$21),$D$21/$D$26,0)</f>
        <v>0</v>
      </c>
      <c r="H1047" s="4">
        <f t="shared" si="110"/>
        <v>0</v>
      </c>
      <c r="I1047" s="4">
        <f t="shared" si="111"/>
        <v>0</v>
      </c>
      <c r="J1047" s="58" t="str">
        <f t="shared" si="112"/>
        <v>2105–2106</v>
      </c>
    </row>
    <row r="1048" spans="1:10" ht="19.899999999999999" customHeight="1" x14ac:dyDescent="0.2">
      <c r="A1048" s="126">
        <v>75362</v>
      </c>
      <c r="B1048" s="9">
        <f t="shared" si="106"/>
        <v>0</v>
      </c>
      <c r="C1048" s="127"/>
      <c r="D1048" s="4">
        <f t="shared" si="107"/>
        <v>0</v>
      </c>
      <c r="E1048" s="128">
        <f t="shared" si="108"/>
        <v>0</v>
      </c>
      <c r="F1048" s="4">
        <f t="shared" si="109"/>
        <v>0</v>
      </c>
      <c r="G1048" s="19">
        <f>IF(AND(C1048&lt;&gt;"",SUM(G$30:G1047)&lt;D$21),$D$21/$D$26,0)</f>
        <v>0</v>
      </c>
      <c r="H1048" s="4">
        <f t="shared" si="110"/>
        <v>0</v>
      </c>
      <c r="I1048" s="4">
        <f t="shared" si="111"/>
        <v>0</v>
      </c>
      <c r="J1048" s="58" t="str">
        <f t="shared" si="112"/>
        <v>2105–2106</v>
      </c>
    </row>
    <row r="1049" spans="1:10" ht="19.899999999999999" customHeight="1" x14ac:dyDescent="0.2">
      <c r="A1049" s="126">
        <v>75393</v>
      </c>
      <c r="B1049" s="9">
        <f t="shared" si="106"/>
        <v>0</v>
      </c>
      <c r="C1049" s="127"/>
      <c r="D1049" s="4">
        <f t="shared" si="107"/>
        <v>0</v>
      </c>
      <c r="E1049" s="128">
        <f t="shared" si="108"/>
        <v>0</v>
      </c>
      <c r="F1049" s="4">
        <f t="shared" si="109"/>
        <v>0</v>
      </c>
      <c r="G1049" s="19">
        <f>IF(AND(C1049&lt;&gt;"",SUM(G$30:G1048)&lt;D$21),$D$21/$D$26,0)</f>
        <v>0</v>
      </c>
      <c r="H1049" s="4">
        <f t="shared" si="110"/>
        <v>0</v>
      </c>
      <c r="I1049" s="4">
        <f t="shared" si="111"/>
        <v>0</v>
      </c>
      <c r="J1049" s="58" t="str">
        <f t="shared" si="112"/>
        <v>2105–2106</v>
      </c>
    </row>
    <row r="1050" spans="1:10" ht="19.899999999999999" customHeight="1" x14ac:dyDescent="0.2">
      <c r="A1050" s="126">
        <v>75423</v>
      </c>
      <c r="B1050" s="9">
        <f t="shared" si="106"/>
        <v>0</v>
      </c>
      <c r="C1050" s="127"/>
      <c r="D1050" s="4">
        <f t="shared" si="107"/>
        <v>0</v>
      </c>
      <c r="E1050" s="128">
        <f t="shared" si="108"/>
        <v>0</v>
      </c>
      <c r="F1050" s="4">
        <f t="shared" si="109"/>
        <v>0</v>
      </c>
      <c r="G1050" s="19">
        <f>IF(AND(C1050&lt;&gt;"",SUM(G$30:G1049)&lt;D$21),$D$21/$D$26,0)</f>
        <v>0</v>
      </c>
      <c r="H1050" s="4">
        <f t="shared" si="110"/>
        <v>0</v>
      </c>
      <c r="I1050" s="4">
        <f t="shared" si="111"/>
        <v>0</v>
      </c>
      <c r="J1050" s="58" t="str">
        <f t="shared" si="112"/>
        <v>2106–2107</v>
      </c>
    </row>
    <row r="1051" spans="1:10" ht="19.899999999999999" customHeight="1" x14ac:dyDescent="0.2">
      <c r="A1051" s="126">
        <v>75454</v>
      </c>
      <c r="B1051" s="9">
        <f t="shared" si="106"/>
        <v>0</v>
      </c>
      <c r="C1051" s="127"/>
      <c r="D1051" s="4">
        <f t="shared" si="107"/>
        <v>0</v>
      </c>
      <c r="E1051" s="128">
        <f t="shared" si="108"/>
        <v>0</v>
      </c>
      <c r="F1051" s="4">
        <f t="shared" si="109"/>
        <v>0</v>
      </c>
      <c r="G1051" s="19">
        <f>IF(AND(C1051&lt;&gt;"",SUM(G$30:G1050)&lt;D$21),$D$21/$D$26,0)</f>
        <v>0</v>
      </c>
      <c r="H1051" s="4">
        <f t="shared" si="110"/>
        <v>0</v>
      </c>
      <c r="I1051" s="4">
        <f t="shared" si="111"/>
        <v>0</v>
      </c>
      <c r="J1051" s="58" t="str">
        <f t="shared" si="112"/>
        <v>2106–2107</v>
      </c>
    </row>
    <row r="1052" spans="1:10" ht="19.899999999999999" customHeight="1" x14ac:dyDescent="0.2">
      <c r="A1052" s="126">
        <v>75485</v>
      </c>
      <c r="B1052" s="9">
        <f t="shared" si="106"/>
        <v>0</v>
      </c>
      <c r="C1052" s="127"/>
      <c r="D1052" s="4">
        <f t="shared" si="107"/>
        <v>0</v>
      </c>
      <c r="E1052" s="128">
        <f t="shared" si="108"/>
        <v>0</v>
      </c>
      <c r="F1052" s="4">
        <f t="shared" si="109"/>
        <v>0</v>
      </c>
      <c r="G1052" s="19">
        <f>IF(AND(C1052&lt;&gt;"",SUM(G$30:G1051)&lt;D$21),$D$21/$D$26,0)</f>
        <v>0</v>
      </c>
      <c r="H1052" s="4">
        <f t="shared" si="110"/>
        <v>0</v>
      </c>
      <c r="I1052" s="4">
        <f t="shared" si="111"/>
        <v>0</v>
      </c>
      <c r="J1052" s="58" t="str">
        <f t="shared" si="112"/>
        <v>2106–2107</v>
      </c>
    </row>
    <row r="1053" spans="1:10" ht="19.899999999999999" customHeight="1" x14ac:dyDescent="0.2">
      <c r="A1053" s="126">
        <v>75515</v>
      </c>
      <c r="B1053" s="9">
        <f t="shared" si="106"/>
        <v>0</v>
      </c>
      <c r="C1053" s="127"/>
      <c r="D1053" s="4">
        <f t="shared" si="107"/>
        <v>0</v>
      </c>
      <c r="E1053" s="128">
        <f t="shared" si="108"/>
        <v>0</v>
      </c>
      <c r="F1053" s="4">
        <f t="shared" si="109"/>
        <v>0</v>
      </c>
      <c r="G1053" s="19">
        <f>IF(AND(C1053&lt;&gt;"",SUM(G$30:G1052)&lt;D$21),$D$21/$D$26,0)</f>
        <v>0</v>
      </c>
      <c r="H1053" s="4">
        <f t="shared" si="110"/>
        <v>0</v>
      </c>
      <c r="I1053" s="4">
        <f t="shared" si="111"/>
        <v>0</v>
      </c>
      <c r="J1053" s="58" t="str">
        <f t="shared" si="112"/>
        <v>2106–2107</v>
      </c>
    </row>
    <row r="1054" spans="1:10" ht="19.899999999999999" customHeight="1" x14ac:dyDescent="0.2">
      <c r="A1054" s="126">
        <v>75546</v>
      </c>
      <c r="B1054" s="9">
        <f t="shared" si="106"/>
        <v>0</v>
      </c>
      <c r="C1054" s="127"/>
      <c r="D1054" s="4">
        <f t="shared" si="107"/>
        <v>0</v>
      </c>
      <c r="E1054" s="128">
        <f t="shared" si="108"/>
        <v>0</v>
      </c>
      <c r="F1054" s="4">
        <f t="shared" si="109"/>
        <v>0</v>
      </c>
      <c r="G1054" s="19">
        <f>IF(AND(C1054&lt;&gt;"",SUM(G$30:G1053)&lt;D$21),$D$21/$D$26,0)</f>
        <v>0</v>
      </c>
      <c r="H1054" s="4">
        <f t="shared" si="110"/>
        <v>0</v>
      </c>
      <c r="I1054" s="4">
        <f t="shared" si="111"/>
        <v>0</v>
      </c>
      <c r="J1054" s="58" t="str">
        <f t="shared" si="112"/>
        <v>2106–2107</v>
      </c>
    </row>
    <row r="1055" spans="1:10" ht="19.899999999999999" customHeight="1" x14ac:dyDescent="0.2">
      <c r="A1055" s="126">
        <v>75576</v>
      </c>
      <c r="B1055" s="9">
        <f t="shared" ref="B1055:B1118" si="113">IF(C1055&gt;0,C1055*-1,C1055)</f>
        <v>0</v>
      </c>
      <c r="C1055" s="127"/>
      <c r="D1055" s="4">
        <f t="shared" ref="D1055:D1118" si="114">IF(C1055="",0,IF($D$14="Beginning",IF(C1054&lt;&gt;"",$F1054*$D$7/12,0),IF(C1054&lt;&gt;"",$F1054*$D$7/12,$D$19*$D$7/12)))</f>
        <v>0</v>
      </c>
      <c r="E1055" s="128">
        <f t="shared" si="108"/>
        <v>0</v>
      </c>
      <c r="F1055" s="4">
        <f t="shared" si="109"/>
        <v>0</v>
      </c>
      <c r="G1055" s="19">
        <f>IF(AND(C1055&lt;&gt;"",SUM(G$30:G1054)&lt;D$21),$D$21/$D$26,0)</f>
        <v>0</v>
      </c>
      <c r="H1055" s="4">
        <f t="shared" si="110"/>
        <v>0</v>
      </c>
      <c r="I1055" s="4">
        <f t="shared" si="111"/>
        <v>0</v>
      </c>
      <c r="J1055" s="58" t="str">
        <f t="shared" si="112"/>
        <v>2106–2107</v>
      </c>
    </row>
    <row r="1056" spans="1:10" ht="19.899999999999999" customHeight="1" x14ac:dyDescent="0.2">
      <c r="A1056" s="126">
        <v>75607</v>
      </c>
      <c r="B1056" s="9">
        <f t="shared" si="113"/>
        <v>0</v>
      </c>
      <c r="C1056" s="127"/>
      <c r="D1056" s="4">
        <f t="shared" si="114"/>
        <v>0</v>
      </c>
      <c r="E1056" s="128">
        <f t="shared" ref="E1056:E1119" si="115">C1056-D1056</f>
        <v>0</v>
      </c>
      <c r="F1056" s="4">
        <f t="shared" ref="F1056:F1119" si="116">IF(C1056="",0,IF(C1055="",$D$19-E1056,IF(C1056&lt;&gt;"",F1055-E1056)))</f>
        <v>0</v>
      </c>
      <c r="G1056" s="19">
        <f>IF(AND(C1056&lt;&gt;"",SUM(G$30:G1055)&lt;D$21),$D$21/$D$26,0)</f>
        <v>0</v>
      </c>
      <c r="H1056" s="4">
        <f t="shared" ref="H1056:H1119" si="117">IF(C1056&lt;&gt;"",G1056+H1055,0)</f>
        <v>0</v>
      </c>
      <c r="I1056" s="4">
        <f t="shared" ref="I1056:I1119" si="118">IF(C1056&lt;&gt;"",$D$21-H1056,0)</f>
        <v>0</v>
      </c>
      <c r="J1056" s="58" t="str">
        <f t="shared" si="112"/>
        <v>2106–2107</v>
      </c>
    </row>
    <row r="1057" spans="1:10" ht="19.899999999999999" customHeight="1" x14ac:dyDescent="0.2">
      <c r="A1057" s="126">
        <v>75638</v>
      </c>
      <c r="B1057" s="9">
        <f t="shared" si="113"/>
        <v>0</v>
      </c>
      <c r="C1057" s="127"/>
      <c r="D1057" s="4">
        <f t="shared" si="114"/>
        <v>0</v>
      </c>
      <c r="E1057" s="128">
        <f t="shared" si="115"/>
        <v>0</v>
      </c>
      <c r="F1057" s="4">
        <f t="shared" si="116"/>
        <v>0</v>
      </c>
      <c r="G1057" s="19">
        <f>IF(AND(C1057&lt;&gt;"",SUM(G$30:G1056)&lt;D$21),$D$21/$D$26,0)</f>
        <v>0</v>
      </c>
      <c r="H1057" s="4">
        <f t="shared" si="117"/>
        <v>0</v>
      </c>
      <c r="I1057" s="4">
        <f t="shared" si="118"/>
        <v>0</v>
      </c>
      <c r="J1057" s="58" t="str">
        <f t="shared" si="112"/>
        <v>2106–2107</v>
      </c>
    </row>
    <row r="1058" spans="1:10" ht="19.899999999999999" customHeight="1" x14ac:dyDescent="0.2">
      <c r="A1058" s="126">
        <v>75666</v>
      </c>
      <c r="B1058" s="9">
        <f t="shared" si="113"/>
        <v>0</v>
      </c>
      <c r="C1058" s="127"/>
      <c r="D1058" s="4">
        <f t="shared" si="114"/>
        <v>0</v>
      </c>
      <c r="E1058" s="128">
        <f t="shared" si="115"/>
        <v>0</v>
      </c>
      <c r="F1058" s="4">
        <f t="shared" si="116"/>
        <v>0</v>
      </c>
      <c r="G1058" s="19">
        <f>IF(AND(C1058&lt;&gt;"",SUM(G$30:G1057)&lt;D$21),$D$21/$D$26,0)</f>
        <v>0</v>
      </c>
      <c r="H1058" s="4">
        <f t="shared" si="117"/>
        <v>0</v>
      </c>
      <c r="I1058" s="4">
        <f t="shared" si="118"/>
        <v>0</v>
      </c>
      <c r="J1058" s="58" t="str">
        <f t="shared" si="112"/>
        <v>2106–2107</v>
      </c>
    </row>
    <row r="1059" spans="1:10" ht="19.899999999999999" customHeight="1" x14ac:dyDescent="0.2">
      <c r="A1059" s="126">
        <v>75697</v>
      </c>
      <c r="B1059" s="9">
        <f t="shared" si="113"/>
        <v>0</v>
      </c>
      <c r="C1059" s="127"/>
      <c r="D1059" s="4">
        <f t="shared" si="114"/>
        <v>0</v>
      </c>
      <c r="E1059" s="128">
        <f t="shared" si="115"/>
        <v>0</v>
      </c>
      <c r="F1059" s="4">
        <f t="shared" si="116"/>
        <v>0</v>
      </c>
      <c r="G1059" s="19">
        <f>IF(AND(C1059&lt;&gt;"",SUM(G$30:G1058)&lt;D$21),$D$21/$D$26,0)</f>
        <v>0</v>
      </c>
      <c r="H1059" s="4">
        <f t="shared" si="117"/>
        <v>0</v>
      </c>
      <c r="I1059" s="4">
        <f t="shared" si="118"/>
        <v>0</v>
      </c>
      <c r="J1059" s="58" t="str">
        <f t="shared" si="112"/>
        <v>2106–2107</v>
      </c>
    </row>
    <row r="1060" spans="1:10" ht="19.899999999999999" customHeight="1" x14ac:dyDescent="0.2">
      <c r="A1060" s="126">
        <v>75727</v>
      </c>
      <c r="B1060" s="9">
        <f t="shared" si="113"/>
        <v>0</v>
      </c>
      <c r="C1060" s="127"/>
      <c r="D1060" s="4">
        <f t="shared" si="114"/>
        <v>0</v>
      </c>
      <c r="E1060" s="128">
        <f t="shared" si="115"/>
        <v>0</v>
      </c>
      <c r="F1060" s="4">
        <f t="shared" si="116"/>
        <v>0</v>
      </c>
      <c r="G1060" s="19">
        <f>IF(AND(C1060&lt;&gt;"",SUM(G$30:G1059)&lt;D$21),$D$21/$D$26,0)</f>
        <v>0</v>
      </c>
      <c r="H1060" s="4">
        <f t="shared" si="117"/>
        <v>0</v>
      </c>
      <c r="I1060" s="4">
        <f t="shared" si="118"/>
        <v>0</v>
      </c>
      <c r="J1060" s="58" t="str">
        <f t="shared" si="112"/>
        <v>2106–2107</v>
      </c>
    </row>
    <row r="1061" spans="1:10" ht="19.899999999999999" customHeight="1" x14ac:dyDescent="0.2">
      <c r="A1061" s="126">
        <v>75758</v>
      </c>
      <c r="B1061" s="9">
        <f t="shared" si="113"/>
        <v>0</v>
      </c>
      <c r="C1061" s="127"/>
      <c r="D1061" s="4">
        <f t="shared" si="114"/>
        <v>0</v>
      </c>
      <c r="E1061" s="128">
        <f t="shared" si="115"/>
        <v>0</v>
      </c>
      <c r="F1061" s="4">
        <f t="shared" si="116"/>
        <v>0</v>
      </c>
      <c r="G1061" s="19">
        <f>IF(AND(C1061&lt;&gt;"",SUM(G$30:G1060)&lt;D$21),$D$21/$D$26,0)</f>
        <v>0</v>
      </c>
      <c r="H1061" s="4">
        <f t="shared" si="117"/>
        <v>0</v>
      </c>
      <c r="I1061" s="4">
        <f t="shared" si="118"/>
        <v>0</v>
      </c>
      <c r="J1061" s="58" t="str">
        <f t="shared" si="112"/>
        <v>2106–2107</v>
      </c>
    </row>
    <row r="1062" spans="1:10" ht="19.899999999999999" customHeight="1" x14ac:dyDescent="0.2">
      <c r="A1062" s="126">
        <v>75788</v>
      </c>
      <c r="B1062" s="9">
        <f t="shared" si="113"/>
        <v>0</v>
      </c>
      <c r="C1062" s="127"/>
      <c r="D1062" s="4">
        <f t="shared" si="114"/>
        <v>0</v>
      </c>
      <c r="E1062" s="128">
        <f t="shared" si="115"/>
        <v>0</v>
      </c>
      <c r="F1062" s="4">
        <f t="shared" si="116"/>
        <v>0</v>
      </c>
      <c r="G1062" s="19">
        <f>IF(AND(C1062&lt;&gt;"",SUM(G$30:G1061)&lt;D$21),$D$21/$D$26,0)</f>
        <v>0</v>
      </c>
      <c r="H1062" s="4">
        <f t="shared" si="117"/>
        <v>0</v>
      </c>
      <c r="I1062" s="4">
        <f t="shared" si="118"/>
        <v>0</v>
      </c>
      <c r="J1062" s="58" t="str">
        <f t="shared" si="112"/>
        <v>2107–2108</v>
      </c>
    </row>
    <row r="1063" spans="1:10" ht="19.899999999999999" customHeight="1" x14ac:dyDescent="0.2">
      <c r="A1063" s="126">
        <v>75819</v>
      </c>
      <c r="B1063" s="9">
        <f t="shared" si="113"/>
        <v>0</v>
      </c>
      <c r="C1063" s="127"/>
      <c r="D1063" s="4">
        <f t="shared" si="114"/>
        <v>0</v>
      </c>
      <c r="E1063" s="128">
        <f t="shared" si="115"/>
        <v>0</v>
      </c>
      <c r="F1063" s="4">
        <f t="shared" si="116"/>
        <v>0</v>
      </c>
      <c r="G1063" s="19">
        <f>IF(AND(C1063&lt;&gt;"",SUM(G$30:G1062)&lt;D$21),$D$21/$D$26,0)</f>
        <v>0</v>
      </c>
      <c r="H1063" s="4">
        <f t="shared" si="117"/>
        <v>0</v>
      </c>
      <c r="I1063" s="4">
        <f t="shared" si="118"/>
        <v>0</v>
      </c>
      <c r="J1063" s="58" t="str">
        <f t="shared" si="112"/>
        <v>2107–2108</v>
      </c>
    </row>
    <row r="1064" spans="1:10" ht="19.899999999999999" customHeight="1" x14ac:dyDescent="0.2">
      <c r="A1064" s="126">
        <v>75850</v>
      </c>
      <c r="B1064" s="9">
        <f t="shared" si="113"/>
        <v>0</v>
      </c>
      <c r="C1064" s="127"/>
      <c r="D1064" s="4">
        <f t="shared" si="114"/>
        <v>0</v>
      </c>
      <c r="E1064" s="128">
        <f t="shared" si="115"/>
        <v>0</v>
      </c>
      <c r="F1064" s="4">
        <f t="shared" si="116"/>
        <v>0</v>
      </c>
      <c r="G1064" s="19">
        <f>IF(AND(C1064&lt;&gt;"",SUM(G$30:G1063)&lt;D$21),$D$21/$D$26,0)</f>
        <v>0</v>
      </c>
      <c r="H1064" s="4">
        <f t="shared" si="117"/>
        <v>0</v>
      </c>
      <c r="I1064" s="4">
        <f t="shared" si="118"/>
        <v>0</v>
      </c>
      <c r="J1064" s="58" t="str">
        <f t="shared" si="112"/>
        <v>2107–2108</v>
      </c>
    </row>
    <row r="1065" spans="1:10" ht="19.899999999999999" customHeight="1" x14ac:dyDescent="0.2">
      <c r="A1065" s="126">
        <v>75880</v>
      </c>
      <c r="B1065" s="9">
        <f t="shared" si="113"/>
        <v>0</v>
      </c>
      <c r="C1065" s="127"/>
      <c r="D1065" s="4">
        <f t="shared" si="114"/>
        <v>0</v>
      </c>
      <c r="E1065" s="128">
        <f t="shared" si="115"/>
        <v>0</v>
      </c>
      <c r="F1065" s="4">
        <f t="shared" si="116"/>
        <v>0</v>
      </c>
      <c r="G1065" s="19">
        <f>IF(AND(C1065&lt;&gt;"",SUM(G$30:G1064)&lt;D$21),$D$21/$D$26,0)</f>
        <v>0</v>
      </c>
      <c r="H1065" s="4">
        <f t="shared" si="117"/>
        <v>0</v>
      </c>
      <c r="I1065" s="4">
        <f t="shared" si="118"/>
        <v>0</v>
      </c>
      <c r="J1065" s="58" t="str">
        <f t="shared" si="112"/>
        <v>2107–2108</v>
      </c>
    </row>
    <row r="1066" spans="1:10" ht="19.899999999999999" customHeight="1" x14ac:dyDescent="0.2">
      <c r="A1066" s="126">
        <v>75911</v>
      </c>
      <c r="B1066" s="9">
        <f t="shared" si="113"/>
        <v>0</v>
      </c>
      <c r="C1066" s="127"/>
      <c r="D1066" s="4">
        <f t="shared" si="114"/>
        <v>0</v>
      </c>
      <c r="E1066" s="128">
        <f t="shared" si="115"/>
        <v>0</v>
      </c>
      <c r="F1066" s="4">
        <f t="shared" si="116"/>
        <v>0</v>
      </c>
      <c r="G1066" s="19">
        <f>IF(AND(C1066&lt;&gt;"",SUM(G$30:G1065)&lt;D$21),$D$21/$D$26,0)</f>
        <v>0</v>
      </c>
      <c r="H1066" s="4">
        <f t="shared" si="117"/>
        <v>0</v>
      </c>
      <c r="I1066" s="4">
        <f t="shared" si="118"/>
        <v>0</v>
      </c>
      <c r="J1066" s="58" t="str">
        <f t="shared" si="112"/>
        <v>2107–2108</v>
      </c>
    </row>
    <row r="1067" spans="1:10" ht="19.899999999999999" customHeight="1" x14ac:dyDescent="0.2">
      <c r="A1067" s="126">
        <v>75941</v>
      </c>
      <c r="B1067" s="9">
        <f t="shared" si="113"/>
        <v>0</v>
      </c>
      <c r="C1067" s="127"/>
      <c r="D1067" s="4">
        <f t="shared" si="114"/>
        <v>0</v>
      </c>
      <c r="E1067" s="128">
        <f t="shared" si="115"/>
        <v>0</v>
      </c>
      <c r="F1067" s="4">
        <f t="shared" si="116"/>
        <v>0</v>
      </c>
      <c r="G1067" s="19">
        <f>IF(AND(C1067&lt;&gt;"",SUM(G$30:G1066)&lt;D$21),$D$21/$D$26,0)</f>
        <v>0</v>
      </c>
      <c r="H1067" s="4">
        <f t="shared" si="117"/>
        <v>0</v>
      </c>
      <c r="I1067" s="4">
        <f t="shared" si="118"/>
        <v>0</v>
      </c>
      <c r="J1067" s="58" t="str">
        <f t="shared" ref="J1067:J1130" si="119">IF(OR(MONTH(A1067)=1,MONTH(A1067)=2,MONTH(A1067)=3,MONTH(A1067)=4,MONTH(A1067)=5,MONTH(A1067)=6),YEAR(A1067)-1&amp;"–"&amp;YEAR(A1067),YEAR(A1067)&amp;"–"&amp;YEAR(A1067)+1)</f>
        <v>2107–2108</v>
      </c>
    </row>
    <row r="1068" spans="1:10" ht="19.899999999999999" customHeight="1" x14ac:dyDescent="0.2">
      <c r="A1068" s="126">
        <v>75972</v>
      </c>
      <c r="B1068" s="9">
        <f t="shared" si="113"/>
        <v>0</v>
      </c>
      <c r="C1068" s="127"/>
      <c r="D1068" s="4">
        <f t="shared" si="114"/>
        <v>0</v>
      </c>
      <c r="E1068" s="128">
        <f t="shared" si="115"/>
        <v>0</v>
      </c>
      <c r="F1068" s="4">
        <f t="shared" si="116"/>
        <v>0</v>
      </c>
      <c r="G1068" s="19">
        <f>IF(AND(C1068&lt;&gt;"",SUM(G$30:G1067)&lt;D$21),$D$21/$D$26,0)</f>
        <v>0</v>
      </c>
      <c r="H1068" s="4">
        <f t="shared" si="117"/>
        <v>0</v>
      </c>
      <c r="I1068" s="4">
        <f t="shared" si="118"/>
        <v>0</v>
      </c>
      <c r="J1068" s="58" t="str">
        <f t="shared" si="119"/>
        <v>2107–2108</v>
      </c>
    </row>
    <row r="1069" spans="1:10" ht="19.899999999999999" customHeight="1" x14ac:dyDescent="0.2">
      <c r="A1069" s="126">
        <v>76003</v>
      </c>
      <c r="B1069" s="9">
        <f t="shared" si="113"/>
        <v>0</v>
      </c>
      <c r="C1069" s="127"/>
      <c r="D1069" s="4">
        <f t="shared" si="114"/>
        <v>0</v>
      </c>
      <c r="E1069" s="128">
        <f t="shared" si="115"/>
        <v>0</v>
      </c>
      <c r="F1069" s="4">
        <f t="shared" si="116"/>
        <v>0</v>
      </c>
      <c r="G1069" s="19">
        <f>IF(AND(C1069&lt;&gt;"",SUM(G$30:G1068)&lt;D$21),$D$21/$D$26,0)</f>
        <v>0</v>
      </c>
      <c r="H1069" s="4">
        <f t="shared" si="117"/>
        <v>0</v>
      </c>
      <c r="I1069" s="4">
        <f t="shared" si="118"/>
        <v>0</v>
      </c>
      <c r="J1069" s="58" t="str">
        <f t="shared" si="119"/>
        <v>2107–2108</v>
      </c>
    </row>
    <row r="1070" spans="1:10" ht="19.899999999999999" customHeight="1" x14ac:dyDescent="0.2">
      <c r="A1070" s="126">
        <v>76032</v>
      </c>
      <c r="B1070" s="9">
        <f t="shared" si="113"/>
        <v>0</v>
      </c>
      <c r="C1070" s="127"/>
      <c r="D1070" s="4">
        <f t="shared" si="114"/>
        <v>0</v>
      </c>
      <c r="E1070" s="128">
        <f t="shared" si="115"/>
        <v>0</v>
      </c>
      <c r="F1070" s="4">
        <f t="shared" si="116"/>
        <v>0</v>
      </c>
      <c r="G1070" s="19">
        <f>IF(AND(C1070&lt;&gt;"",SUM(G$30:G1069)&lt;D$21),$D$21/$D$26,0)</f>
        <v>0</v>
      </c>
      <c r="H1070" s="4">
        <f t="shared" si="117"/>
        <v>0</v>
      </c>
      <c r="I1070" s="4">
        <f t="shared" si="118"/>
        <v>0</v>
      </c>
      <c r="J1070" s="58" t="str">
        <f t="shared" si="119"/>
        <v>2107–2108</v>
      </c>
    </row>
    <row r="1071" spans="1:10" ht="19.899999999999999" customHeight="1" x14ac:dyDescent="0.2">
      <c r="A1071" s="126">
        <v>76063</v>
      </c>
      <c r="B1071" s="9">
        <f t="shared" si="113"/>
        <v>0</v>
      </c>
      <c r="C1071" s="127"/>
      <c r="D1071" s="4">
        <f t="shared" si="114"/>
        <v>0</v>
      </c>
      <c r="E1071" s="128">
        <f t="shared" si="115"/>
        <v>0</v>
      </c>
      <c r="F1071" s="4">
        <f t="shared" si="116"/>
        <v>0</v>
      </c>
      <c r="G1071" s="19">
        <f>IF(AND(C1071&lt;&gt;"",SUM(G$30:G1070)&lt;D$21),$D$21/$D$26,0)</f>
        <v>0</v>
      </c>
      <c r="H1071" s="4">
        <f t="shared" si="117"/>
        <v>0</v>
      </c>
      <c r="I1071" s="4">
        <f t="shared" si="118"/>
        <v>0</v>
      </c>
      <c r="J1071" s="58" t="str">
        <f t="shared" si="119"/>
        <v>2107–2108</v>
      </c>
    </row>
    <row r="1072" spans="1:10" ht="19.899999999999999" customHeight="1" x14ac:dyDescent="0.2">
      <c r="A1072" s="126">
        <v>76093</v>
      </c>
      <c r="B1072" s="9">
        <f t="shared" si="113"/>
        <v>0</v>
      </c>
      <c r="C1072" s="127"/>
      <c r="D1072" s="4">
        <f t="shared" si="114"/>
        <v>0</v>
      </c>
      <c r="E1072" s="128">
        <f t="shared" si="115"/>
        <v>0</v>
      </c>
      <c r="F1072" s="4">
        <f t="shared" si="116"/>
        <v>0</v>
      </c>
      <c r="G1072" s="19">
        <f>IF(AND(C1072&lt;&gt;"",SUM(G$30:G1071)&lt;D$21),$D$21/$D$26,0)</f>
        <v>0</v>
      </c>
      <c r="H1072" s="4">
        <f t="shared" si="117"/>
        <v>0</v>
      </c>
      <c r="I1072" s="4">
        <f t="shared" si="118"/>
        <v>0</v>
      </c>
      <c r="J1072" s="58" t="str">
        <f t="shared" si="119"/>
        <v>2107–2108</v>
      </c>
    </row>
    <row r="1073" spans="1:10" ht="19.899999999999999" customHeight="1" x14ac:dyDescent="0.2">
      <c r="A1073" s="126">
        <v>76124</v>
      </c>
      <c r="B1073" s="9">
        <f t="shared" si="113"/>
        <v>0</v>
      </c>
      <c r="C1073" s="127"/>
      <c r="D1073" s="4">
        <f t="shared" si="114"/>
        <v>0</v>
      </c>
      <c r="E1073" s="128">
        <f t="shared" si="115"/>
        <v>0</v>
      </c>
      <c r="F1073" s="4">
        <f t="shared" si="116"/>
        <v>0</v>
      </c>
      <c r="G1073" s="19">
        <f>IF(AND(C1073&lt;&gt;"",SUM(G$30:G1072)&lt;D$21),$D$21/$D$26,0)</f>
        <v>0</v>
      </c>
      <c r="H1073" s="4">
        <f t="shared" si="117"/>
        <v>0</v>
      </c>
      <c r="I1073" s="4">
        <f t="shared" si="118"/>
        <v>0</v>
      </c>
      <c r="J1073" s="58" t="str">
        <f t="shared" si="119"/>
        <v>2107–2108</v>
      </c>
    </row>
    <row r="1074" spans="1:10" ht="19.899999999999999" customHeight="1" x14ac:dyDescent="0.2">
      <c r="A1074" s="126">
        <v>76154</v>
      </c>
      <c r="B1074" s="9">
        <f t="shared" si="113"/>
        <v>0</v>
      </c>
      <c r="C1074" s="127"/>
      <c r="D1074" s="4">
        <f t="shared" si="114"/>
        <v>0</v>
      </c>
      <c r="E1074" s="128">
        <f t="shared" si="115"/>
        <v>0</v>
      </c>
      <c r="F1074" s="4">
        <f t="shared" si="116"/>
        <v>0</v>
      </c>
      <c r="G1074" s="19">
        <f>IF(AND(C1074&lt;&gt;"",SUM(G$30:G1073)&lt;D$21),$D$21/$D$26,0)</f>
        <v>0</v>
      </c>
      <c r="H1074" s="4">
        <f t="shared" si="117"/>
        <v>0</v>
      </c>
      <c r="I1074" s="4">
        <f t="shared" si="118"/>
        <v>0</v>
      </c>
      <c r="J1074" s="58" t="str">
        <f t="shared" si="119"/>
        <v>2108–2109</v>
      </c>
    </row>
    <row r="1075" spans="1:10" ht="19.899999999999999" customHeight="1" x14ac:dyDescent="0.2">
      <c r="A1075" s="126">
        <v>76185</v>
      </c>
      <c r="B1075" s="9">
        <f t="shared" si="113"/>
        <v>0</v>
      </c>
      <c r="C1075" s="127"/>
      <c r="D1075" s="4">
        <f t="shared" si="114"/>
        <v>0</v>
      </c>
      <c r="E1075" s="128">
        <f t="shared" si="115"/>
        <v>0</v>
      </c>
      <c r="F1075" s="4">
        <f t="shared" si="116"/>
        <v>0</v>
      </c>
      <c r="G1075" s="19">
        <f>IF(AND(C1075&lt;&gt;"",SUM(G$30:G1074)&lt;D$21),$D$21/$D$26,0)</f>
        <v>0</v>
      </c>
      <c r="H1075" s="4">
        <f t="shared" si="117"/>
        <v>0</v>
      </c>
      <c r="I1075" s="4">
        <f t="shared" si="118"/>
        <v>0</v>
      </c>
      <c r="J1075" s="58" t="str">
        <f t="shared" si="119"/>
        <v>2108–2109</v>
      </c>
    </row>
    <row r="1076" spans="1:10" ht="19.899999999999999" customHeight="1" x14ac:dyDescent="0.2">
      <c r="A1076" s="126">
        <v>76216</v>
      </c>
      <c r="B1076" s="9">
        <f t="shared" si="113"/>
        <v>0</v>
      </c>
      <c r="C1076" s="127"/>
      <c r="D1076" s="4">
        <f t="shared" si="114"/>
        <v>0</v>
      </c>
      <c r="E1076" s="128">
        <f t="shared" si="115"/>
        <v>0</v>
      </c>
      <c r="F1076" s="4">
        <f t="shared" si="116"/>
        <v>0</v>
      </c>
      <c r="G1076" s="19">
        <f>IF(AND(C1076&lt;&gt;"",SUM(G$30:G1075)&lt;D$21),$D$21/$D$26,0)</f>
        <v>0</v>
      </c>
      <c r="H1076" s="4">
        <f t="shared" si="117"/>
        <v>0</v>
      </c>
      <c r="I1076" s="4">
        <f t="shared" si="118"/>
        <v>0</v>
      </c>
      <c r="J1076" s="58" t="str">
        <f t="shared" si="119"/>
        <v>2108–2109</v>
      </c>
    </row>
    <row r="1077" spans="1:10" ht="19.899999999999999" customHeight="1" x14ac:dyDescent="0.2">
      <c r="A1077" s="126">
        <v>76246</v>
      </c>
      <c r="B1077" s="9">
        <f t="shared" si="113"/>
        <v>0</v>
      </c>
      <c r="C1077" s="127"/>
      <c r="D1077" s="4">
        <f t="shared" si="114"/>
        <v>0</v>
      </c>
      <c r="E1077" s="128">
        <f t="shared" si="115"/>
        <v>0</v>
      </c>
      <c r="F1077" s="4">
        <f t="shared" si="116"/>
        <v>0</v>
      </c>
      <c r="G1077" s="19">
        <f>IF(AND(C1077&lt;&gt;"",SUM(G$30:G1076)&lt;D$21),$D$21/$D$26,0)</f>
        <v>0</v>
      </c>
      <c r="H1077" s="4">
        <f t="shared" si="117"/>
        <v>0</v>
      </c>
      <c r="I1077" s="4">
        <f t="shared" si="118"/>
        <v>0</v>
      </c>
      <c r="J1077" s="58" t="str">
        <f t="shared" si="119"/>
        <v>2108–2109</v>
      </c>
    </row>
    <row r="1078" spans="1:10" ht="19.899999999999999" customHeight="1" x14ac:dyDescent="0.2">
      <c r="A1078" s="126">
        <v>76277</v>
      </c>
      <c r="B1078" s="9">
        <f t="shared" si="113"/>
        <v>0</v>
      </c>
      <c r="C1078" s="127"/>
      <c r="D1078" s="4">
        <f t="shared" si="114"/>
        <v>0</v>
      </c>
      <c r="E1078" s="128">
        <f t="shared" si="115"/>
        <v>0</v>
      </c>
      <c r="F1078" s="4">
        <f t="shared" si="116"/>
        <v>0</v>
      </c>
      <c r="G1078" s="19">
        <f>IF(AND(C1078&lt;&gt;"",SUM(G$30:G1077)&lt;D$21),$D$21/$D$26,0)</f>
        <v>0</v>
      </c>
      <c r="H1078" s="4">
        <f t="shared" si="117"/>
        <v>0</v>
      </c>
      <c r="I1078" s="4">
        <f t="shared" si="118"/>
        <v>0</v>
      </c>
      <c r="J1078" s="58" t="str">
        <f t="shared" si="119"/>
        <v>2108–2109</v>
      </c>
    </row>
    <row r="1079" spans="1:10" ht="19.899999999999999" customHeight="1" x14ac:dyDescent="0.2">
      <c r="A1079" s="126">
        <v>76307</v>
      </c>
      <c r="B1079" s="9">
        <f t="shared" si="113"/>
        <v>0</v>
      </c>
      <c r="C1079" s="127"/>
      <c r="D1079" s="4">
        <f t="shared" si="114"/>
        <v>0</v>
      </c>
      <c r="E1079" s="128">
        <f t="shared" si="115"/>
        <v>0</v>
      </c>
      <c r="F1079" s="4">
        <f t="shared" si="116"/>
        <v>0</v>
      </c>
      <c r="G1079" s="19">
        <f>IF(AND(C1079&lt;&gt;"",SUM(G$30:G1078)&lt;D$21),$D$21/$D$26,0)</f>
        <v>0</v>
      </c>
      <c r="H1079" s="4">
        <f t="shared" si="117"/>
        <v>0</v>
      </c>
      <c r="I1079" s="4">
        <f t="shared" si="118"/>
        <v>0</v>
      </c>
      <c r="J1079" s="58" t="str">
        <f t="shared" si="119"/>
        <v>2108–2109</v>
      </c>
    </row>
    <row r="1080" spans="1:10" ht="19.899999999999999" customHeight="1" x14ac:dyDescent="0.2">
      <c r="A1080" s="126">
        <v>76338</v>
      </c>
      <c r="B1080" s="9">
        <f t="shared" si="113"/>
        <v>0</v>
      </c>
      <c r="C1080" s="127"/>
      <c r="D1080" s="4">
        <f t="shared" si="114"/>
        <v>0</v>
      </c>
      <c r="E1080" s="128">
        <f t="shared" si="115"/>
        <v>0</v>
      </c>
      <c r="F1080" s="4">
        <f t="shared" si="116"/>
        <v>0</v>
      </c>
      <c r="G1080" s="19">
        <f>IF(AND(C1080&lt;&gt;"",SUM(G$30:G1079)&lt;D$21),$D$21/$D$26,0)</f>
        <v>0</v>
      </c>
      <c r="H1080" s="4">
        <f t="shared" si="117"/>
        <v>0</v>
      </c>
      <c r="I1080" s="4">
        <f t="shared" si="118"/>
        <v>0</v>
      </c>
      <c r="J1080" s="58" t="str">
        <f t="shared" si="119"/>
        <v>2108–2109</v>
      </c>
    </row>
    <row r="1081" spans="1:10" ht="19.899999999999999" customHeight="1" x14ac:dyDescent="0.2">
      <c r="A1081" s="126">
        <v>76369</v>
      </c>
      <c r="B1081" s="9">
        <f t="shared" si="113"/>
        <v>0</v>
      </c>
      <c r="C1081" s="127"/>
      <c r="D1081" s="4">
        <f t="shared" si="114"/>
        <v>0</v>
      </c>
      <c r="E1081" s="128">
        <f t="shared" si="115"/>
        <v>0</v>
      </c>
      <c r="F1081" s="4">
        <f t="shared" si="116"/>
        <v>0</v>
      </c>
      <c r="G1081" s="19">
        <f>IF(AND(C1081&lt;&gt;"",SUM(G$30:G1080)&lt;D$21),$D$21/$D$26,0)</f>
        <v>0</v>
      </c>
      <c r="H1081" s="4">
        <f t="shared" si="117"/>
        <v>0</v>
      </c>
      <c r="I1081" s="4">
        <f t="shared" si="118"/>
        <v>0</v>
      </c>
      <c r="J1081" s="58" t="str">
        <f t="shared" si="119"/>
        <v>2108–2109</v>
      </c>
    </row>
    <row r="1082" spans="1:10" ht="19.899999999999999" customHeight="1" x14ac:dyDescent="0.2">
      <c r="A1082" s="126">
        <v>76397</v>
      </c>
      <c r="B1082" s="9">
        <f t="shared" si="113"/>
        <v>0</v>
      </c>
      <c r="C1082" s="127"/>
      <c r="D1082" s="4">
        <f t="shared" si="114"/>
        <v>0</v>
      </c>
      <c r="E1082" s="128">
        <f t="shared" si="115"/>
        <v>0</v>
      </c>
      <c r="F1082" s="4">
        <f t="shared" si="116"/>
        <v>0</v>
      </c>
      <c r="G1082" s="19">
        <f>IF(AND(C1082&lt;&gt;"",SUM(G$30:G1081)&lt;D$21),$D$21/$D$26,0)</f>
        <v>0</v>
      </c>
      <c r="H1082" s="4">
        <f t="shared" si="117"/>
        <v>0</v>
      </c>
      <c r="I1082" s="4">
        <f t="shared" si="118"/>
        <v>0</v>
      </c>
      <c r="J1082" s="58" t="str">
        <f t="shared" si="119"/>
        <v>2108–2109</v>
      </c>
    </row>
    <row r="1083" spans="1:10" ht="19.899999999999999" customHeight="1" x14ac:dyDescent="0.2">
      <c r="A1083" s="126">
        <v>76428</v>
      </c>
      <c r="B1083" s="9">
        <f t="shared" si="113"/>
        <v>0</v>
      </c>
      <c r="C1083" s="127"/>
      <c r="D1083" s="4">
        <f t="shared" si="114"/>
        <v>0</v>
      </c>
      <c r="E1083" s="128">
        <f t="shared" si="115"/>
        <v>0</v>
      </c>
      <c r="F1083" s="4">
        <f t="shared" si="116"/>
        <v>0</v>
      </c>
      <c r="G1083" s="19">
        <f>IF(AND(C1083&lt;&gt;"",SUM(G$30:G1082)&lt;D$21),$D$21/$D$26,0)</f>
        <v>0</v>
      </c>
      <c r="H1083" s="4">
        <f t="shared" si="117"/>
        <v>0</v>
      </c>
      <c r="I1083" s="4">
        <f t="shared" si="118"/>
        <v>0</v>
      </c>
      <c r="J1083" s="58" t="str">
        <f t="shared" si="119"/>
        <v>2108–2109</v>
      </c>
    </row>
    <row r="1084" spans="1:10" ht="19.899999999999999" customHeight="1" x14ac:dyDescent="0.2">
      <c r="A1084" s="126">
        <v>76458</v>
      </c>
      <c r="B1084" s="9">
        <f t="shared" si="113"/>
        <v>0</v>
      </c>
      <c r="C1084" s="127"/>
      <c r="D1084" s="4">
        <f t="shared" si="114"/>
        <v>0</v>
      </c>
      <c r="E1084" s="128">
        <f t="shared" si="115"/>
        <v>0</v>
      </c>
      <c r="F1084" s="4">
        <f t="shared" si="116"/>
        <v>0</v>
      </c>
      <c r="G1084" s="19">
        <f>IF(AND(C1084&lt;&gt;"",SUM(G$30:G1083)&lt;D$21),$D$21/$D$26,0)</f>
        <v>0</v>
      </c>
      <c r="H1084" s="4">
        <f t="shared" si="117"/>
        <v>0</v>
      </c>
      <c r="I1084" s="4">
        <f t="shared" si="118"/>
        <v>0</v>
      </c>
      <c r="J1084" s="58" t="str">
        <f t="shared" si="119"/>
        <v>2108–2109</v>
      </c>
    </row>
    <row r="1085" spans="1:10" ht="19.899999999999999" customHeight="1" x14ac:dyDescent="0.2">
      <c r="A1085" s="126">
        <v>76489</v>
      </c>
      <c r="B1085" s="9">
        <f t="shared" si="113"/>
        <v>0</v>
      </c>
      <c r="C1085" s="127"/>
      <c r="D1085" s="4">
        <f t="shared" si="114"/>
        <v>0</v>
      </c>
      <c r="E1085" s="128">
        <f t="shared" si="115"/>
        <v>0</v>
      </c>
      <c r="F1085" s="4">
        <f t="shared" si="116"/>
        <v>0</v>
      </c>
      <c r="G1085" s="19">
        <f>IF(AND(C1085&lt;&gt;"",SUM(G$30:G1084)&lt;D$21),$D$21/$D$26,0)</f>
        <v>0</v>
      </c>
      <c r="H1085" s="4">
        <f t="shared" si="117"/>
        <v>0</v>
      </c>
      <c r="I1085" s="4">
        <f t="shared" si="118"/>
        <v>0</v>
      </c>
      <c r="J1085" s="58" t="str">
        <f t="shared" si="119"/>
        <v>2108–2109</v>
      </c>
    </row>
    <row r="1086" spans="1:10" ht="19.899999999999999" customHeight="1" x14ac:dyDescent="0.2">
      <c r="A1086" s="126">
        <v>76519</v>
      </c>
      <c r="B1086" s="9">
        <f t="shared" si="113"/>
        <v>0</v>
      </c>
      <c r="C1086" s="127"/>
      <c r="D1086" s="4">
        <f t="shared" si="114"/>
        <v>0</v>
      </c>
      <c r="E1086" s="128">
        <f t="shared" si="115"/>
        <v>0</v>
      </c>
      <c r="F1086" s="4">
        <f t="shared" si="116"/>
        <v>0</v>
      </c>
      <c r="G1086" s="19">
        <f>IF(AND(C1086&lt;&gt;"",SUM(G$30:G1085)&lt;D$21),$D$21/$D$26,0)</f>
        <v>0</v>
      </c>
      <c r="H1086" s="4">
        <f t="shared" si="117"/>
        <v>0</v>
      </c>
      <c r="I1086" s="4">
        <f t="shared" si="118"/>
        <v>0</v>
      </c>
      <c r="J1086" s="58" t="str">
        <f t="shared" si="119"/>
        <v>2109–2110</v>
      </c>
    </row>
    <row r="1087" spans="1:10" ht="19.899999999999999" customHeight="1" x14ac:dyDescent="0.2">
      <c r="A1087" s="126">
        <v>76550</v>
      </c>
      <c r="B1087" s="9">
        <f t="shared" si="113"/>
        <v>0</v>
      </c>
      <c r="C1087" s="127"/>
      <c r="D1087" s="4">
        <f t="shared" si="114"/>
        <v>0</v>
      </c>
      <c r="E1087" s="128">
        <f t="shared" si="115"/>
        <v>0</v>
      </c>
      <c r="F1087" s="4">
        <f t="shared" si="116"/>
        <v>0</v>
      </c>
      <c r="G1087" s="19">
        <f>IF(AND(C1087&lt;&gt;"",SUM(G$30:G1086)&lt;D$21),$D$21/$D$26,0)</f>
        <v>0</v>
      </c>
      <c r="H1087" s="4">
        <f t="shared" si="117"/>
        <v>0</v>
      </c>
      <c r="I1087" s="4">
        <f t="shared" si="118"/>
        <v>0</v>
      </c>
      <c r="J1087" s="58" t="str">
        <f t="shared" si="119"/>
        <v>2109–2110</v>
      </c>
    </row>
    <row r="1088" spans="1:10" ht="19.899999999999999" customHeight="1" x14ac:dyDescent="0.2">
      <c r="A1088" s="126">
        <v>76581</v>
      </c>
      <c r="B1088" s="9">
        <f t="shared" si="113"/>
        <v>0</v>
      </c>
      <c r="C1088" s="127"/>
      <c r="D1088" s="4">
        <f t="shared" si="114"/>
        <v>0</v>
      </c>
      <c r="E1088" s="128">
        <f t="shared" si="115"/>
        <v>0</v>
      </c>
      <c r="F1088" s="4">
        <f t="shared" si="116"/>
        <v>0</v>
      </c>
      <c r="G1088" s="19">
        <f>IF(AND(C1088&lt;&gt;"",SUM(G$30:G1087)&lt;D$21),$D$21/$D$26,0)</f>
        <v>0</v>
      </c>
      <c r="H1088" s="4">
        <f t="shared" si="117"/>
        <v>0</v>
      </c>
      <c r="I1088" s="4">
        <f t="shared" si="118"/>
        <v>0</v>
      </c>
      <c r="J1088" s="58" t="str">
        <f t="shared" si="119"/>
        <v>2109–2110</v>
      </c>
    </row>
    <row r="1089" spans="1:10" ht="19.899999999999999" customHeight="1" x14ac:dyDescent="0.2">
      <c r="A1089" s="126">
        <v>76611</v>
      </c>
      <c r="B1089" s="9">
        <f t="shared" si="113"/>
        <v>0</v>
      </c>
      <c r="C1089" s="127"/>
      <c r="D1089" s="4">
        <f t="shared" si="114"/>
        <v>0</v>
      </c>
      <c r="E1089" s="128">
        <f t="shared" si="115"/>
        <v>0</v>
      </c>
      <c r="F1089" s="4">
        <f t="shared" si="116"/>
        <v>0</v>
      </c>
      <c r="G1089" s="19">
        <f>IF(AND(C1089&lt;&gt;"",SUM(G$30:G1088)&lt;D$21),$D$21/$D$26,0)</f>
        <v>0</v>
      </c>
      <c r="H1089" s="4">
        <f t="shared" si="117"/>
        <v>0</v>
      </c>
      <c r="I1089" s="4">
        <f t="shared" si="118"/>
        <v>0</v>
      </c>
      <c r="J1089" s="58" t="str">
        <f t="shared" si="119"/>
        <v>2109–2110</v>
      </c>
    </row>
    <row r="1090" spans="1:10" ht="19.899999999999999" customHeight="1" x14ac:dyDescent="0.2">
      <c r="A1090" s="126">
        <v>76642</v>
      </c>
      <c r="B1090" s="9">
        <f t="shared" si="113"/>
        <v>0</v>
      </c>
      <c r="C1090" s="127"/>
      <c r="D1090" s="4">
        <f t="shared" si="114"/>
        <v>0</v>
      </c>
      <c r="E1090" s="128">
        <f t="shared" si="115"/>
        <v>0</v>
      </c>
      <c r="F1090" s="4">
        <f t="shared" si="116"/>
        <v>0</v>
      </c>
      <c r="G1090" s="19">
        <f>IF(AND(C1090&lt;&gt;"",SUM(G$30:G1089)&lt;D$21),$D$21/$D$26,0)</f>
        <v>0</v>
      </c>
      <c r="H1090" s="4">
        <f t="shared" si="117"/>
        <v>0</v>
      </c>
      <c r="I1090" s="4">
        <f t="shared" si="118"/>
        <v>0</v>
      </c>
      <c r="J1090" s="58" t="str">
        <f t="shared" si="119"/>
        <v>2109–2110</v>
      </c>
    </row>
    <row r="1091" spans="1:10" ht="19.899999999999999" customHeight="1" x14ac:dyDescent="0.2">
      <c r="A1091" s="126">
        <v>76672</v>
      </c>
      <c r="B1091" s="9">
        <f t="shared" si="113"/>
        <v>0</v>
      </c>
      <c r="C1091" s="127"/>
      <c r="D1091" s="4">
        <f t="shared" si="114"/>
        <v>0</v>
      </c>
      <c r="E1091" s="128">
        <f t="shared" si="115"/>
        <v>0</v>
      </c>
      <c r="F1091" s="4">
        <f t="shared" si="116"/>
        <v>0</v>
      </c>
      <c r="G1091" s="19">
        <f>IF(AND(C1091&lt;&gt;"",SUM(G$30:G1090)&lt;D$21),$D$21/$D$26,0)</f>
        <v>0</v>
      </c>
      <c r="H1091" s="4">
        <f t="shared" si="117"/>
        <v>0</v>
      </c>
      <c r="I1091" s="4">
        <f t="shared" si="118"/>
        <v>0</v>
      </c>
      <c r="J1091" s="58" t="str">
        <f t="shared" si="119"/>
        <v>2109–2110</v>
      </c>
    </row>
    <row r="1092" spans="1:10" ht="19.899999999999999" customHeight="1" x14ac:dyDescent="0.2">
      <c r="A1092" s="126">
        <v>76703</v>
      </c>
      <c r="B1092" s="9">
        <f t="shared" si="113"/>
        <v>0</v>
      </c>
      <c r="C1092" s="127"/>
      <c r="D1092" s="4">
        <f t="shared" si="114"/>
        <v>0</v>
      </c>
      <c r="E1092" s="128">
        <f t="shared" si="115"/>
        <v>0</v>
      </c>
      <c r="F1092" s="4">
        <f t="shared" si="116"/>
        <v>0</v>
      </c>
      <c r="G1092" s="19">
        <f>IF(AND(C1092&lt;&gt;"",SUM(G$30:G1091)&lt;D$21),$D$21/$D$26,0)</f>
        <v>0</v>
      </c>
      <c r="H1092" s="4">
        <f t="shared" si="117"/>
        <v>0</v>
      </c>
      <c r="I1092" s="4">
        <f t="shared" si="118"/>
        <v>0</v>
      </c>
      <c r="J1092" s="58" t="str">
        <f t="shared" si="119"/>
        <v>2109–2110</v>
      </c>
    </row>
    <row r="1093" spans="1:10" ht="19.899999999999999" customHeight="1" x14ac:dyDescent="0.2">
      <c r="A1093" s="126">
        <v>76734</v>
      </c>
      <c r="B1093" s="9">
        <f t="shared" si="113"/>
        <v>0</v>
      </c>
      <c r="C1093" s="127"/>
      <c r="D1093" s="4">
        <f t="shared" si="114"/>
        <v>0</v>
      </c>
      <c r="E1093" s="128">
        <f t="shared" si="115"/>
        <v>0</v>
      </c>
      <c r="F1093" s="4">
        <f t="shared" si="116"/>
        <v>0</v>
      </c>
      <c r="G1093" s="19">
        <f>IF(AND(C1093&lt;&gt;"",SUM(G$30:G1092)&lt;D$21),$D$21/$D$26,0)</f>
        <v>0</v>
      </c>
      <c r="H1093" s="4">
        <f t="shared" si="117"/>
        <v>0</v>
      </c>
      <c r="I1093" s="4">
        <f t="shared" si="118"/>
        <v>0</v>
      </c>
      <c r="J1093" s="58" t="str">
        <f t="shared" si="119"/>
        <v>2109–2110</v>
      </c>
    </row>
    <row r="1094" spans="1:10" ht="19.899999999999999" customHeight="1" x14ac:dyDescent="0.2">
      <c r="A1094" s="126">
        <v>76762</v>
      </c>
      <c r="B1094" s="9">
        <f t="shared" si="113"/>
        <v>0</v>
      </c>
      <c r="C1094" s="127"/>
      <c r="D1094" s="4">
        <f t="shared" si="114"/>
        <v>0</v>
      </c>
      <c r="E1094" s="128">
        <f t="shared" si="115"/>
        <v>0</v>
      </c>
      <c r="F1094" s="4">
        <f t="shared" si="116"/>
        <v>0</v>
      </c>
      <c r="G1094" s="19">
        <f>IF(AND(C1094&lt;&gt;"",SUM(G$30:G1093)&lt;D$21),$D$21/$D$26,0)</f>
        <v>0</v>
      </c>
      <c r="H1094" s="4">
        <f t="shared" si="117"/>
        <v>0</v>
      </c>
      <c r="I1094" s="4">
        <f t="shared" si="118"/>
        <v>0</v>
      </c>
      <c r="J1094" s="58" t="str">
        <f t="shared" si="119"/>
        <v>2109–2110</v>
      </c>
    </row>
    <row r="1095" spans="1:10" ht="19.899999999999999" customHeight="1" x14ac:dyDescent="0.2">
      <c r="A1095" s="126">
        <v>76793</v>
      </c>
      <c r="B1095" s="9">
        <f t="shared" si="113"/>
        <v>0</v>
      </c>
      <c r="C1095" s="127"/>
      <c r="D1095" s="4">
        <f t="shared" si="114"/>
        <v>0</v>
      </c>
      <c r="E1095" s="128">
        <f t="shared" si="115"/>
        <v>0</v>
      </c>
      <c r="F1095" s="4">
        <f t="shared" si="116"/>
        <v>0</v>
      </c>
      <c r="G1095" s="19">
        <f>IF(AND(C1095&lt;&gt;"",SUM(G$30:G1094)&lt;D$21),$D$21/$D$26,0)</f>
        <v>0</v>
      </c>
      <c r="H1095" s="4">
        <f t="shared" si="117"/>
        <v>0</v>
      </c>
      <c r="I1095" s="4">
        <f t="shared" si="118"/>
        <v>0</v>
      </c>
      <c r="J1095" s="58" t="str">
        <f t="shared" si="119"/>
        <v>2109–2110</v>
      </c>
    </row>
    <row r="1096" spans="1:10" ht="19.899999999999999" customHeight="1" x14ac:dyDescent="0.2">
      <c r="A1096" s="126">
        <v>76823</v>
      </c>
      <c r="B1096" s="9">
        <f t="shared" si="113"/>
        <v>0</v>
      </c>
      <c r="C1096" s="127"/>
      <c r="D1096" s="4">
        <f t="shared" si="114"/>
        <v>0</v>
      </c>
      <c r="E1096" s="128">
        <f t="shared" si="115"/>
        <v>0</v>
      </c>
      <c r="F1096" s="4">
        <f t="shared" si="116"/>
        <v>0</v>
      </c>
      <c r="G1096" s="19">
        <f>IF(AND(C1096&lt;&gt;"",SUM(G$30:G1095)&lt;D$21),$D$21/$D$26,0)</f>
        <v>0</v>
      </c>
      <c r="H1096" s="4">
        <f t="shared" si="117"/>
        <v>0</v>
      </c>
      <c r="I1096" s="4">
        <f t="shared" si="118"/>
        <v>0</v>
      </c>
      <c r="J1096" s="58" t="str">
        <f t="shared" si="119"/>
        <v>2109–2110</v>
      </c>
    </row>
    <row r="1097" spans="1:10" ht="19.899999999999999" customHeight="1" x14ac:dyDescent="0.2">
      <c r="A1097" s="126">
        <v>76854</v>
      </c>
      <c r="B1097" s="9">
        <f t="shared" si="113"/>
        <v>0</v>
      </c>
      <c r="C1097" s="127"/>
      <c r="D1097" s="4">
        <f t="shared" si="114"/>
        <v>0</v>
      </c>
      <c r="E1097" s="128">
        <f t="shared" si="115"/>
        <v>0</v>
      </c>
      <c r="F1097" s="4">
        <f t="shared" si="116"/>
        <v>0</v>
      </c>
      <c r="G1097" s="19">
        <f>IF(AND(C1097&lt;&gt;"",SUM(G$30:G1096)&lt;D$21),$D$21/$D$26,0)</f>
        <v>0</v>
      </c>
      <c r="H1097" s="4">
        <f t="shared" si="117"/>
        <v>0</v>
      </c>
      <c r="I1097" s="4">
        <f t="shared" si="118"/>
        <v>0</v>
      </c>
      <c r="J1097" s="58" t="str">
        <f t="shared" si="119"/>
        <v>2109–2110</v>
      </c>
    </row>
    <row r="1098" spans="1:10" ht="19.899999999999999" customHeight="1" x14ac:dyDescent="0.2">
      <c r="A1098" s="126">
        <v>76884</v>
      </c>
      <c r="B1098" s="9">
        <f t="shared" si="113"/>
        <v>0</v>
      </c>
      <c r="C1098" s="127"/>
      <c r="D1098" s="4">
        <f t="shared" si="114"/>
        <v>0</v>
      </c>
      <c r="E1098" s="128">
        <f t="shared" si="115"/>
        <v>0</v>
      </c>
      <c r="F1098" s="4">
        <f t="shared" si="116"/>
        <v>0</v>
      </c>
      <c r="G1098" s="19">
        <f>IF(AND(C1098&lt;&gt;"",SUM(G$30:G1097)&lt;D$21),$D$21/$D$26,0)</f>
        <v>0</v>
      </c>
      <c r="H1098" s="4">
        <f t="shared" si="117"/>
        <v>0</v>
      </c>
      <c r="I1098" s="4">
        <f t="shared" si="118"/>
        <v>0</v>
      </c>
      <c r="J1098" s="58" t="str">
        <f t="shared" si="119"/>
        <v>2110–2111</v>
      </c>
    </row>
    <row r="1099" spans="1:10" ht="19.899999999999999" customHeight="1" x14ac:dyDescent="0.2">
      <c r="A1099" s="126">
        <v>76915</v>
      </c>
      <c r="B1099" s="9">
        <f t="shared" si="113"/>
        <v>0</v>
      </c>
      <c r="C1099" s="127"/>
      <c r="D1099" s="4">
        <f t="shared" si="114"/>
        <v>0</v>
      </c>
      <c r="E1099" s="128">
        <f t="shared" si="115"/>
        <v>0</v>
      </c>
      <c r="F1099" s="4">
        <f t="shared" si="116"/>
        <v>0</v>
      </c>
      <c r="G1099" s="19">
        <f>IF(AND(C1099&lt;&gt;"",SUM(G$30:G1098)&lt;D$21),$D$21/$D$26,0)</f>
        <v>0</v>
      </c>
      <c r="H1099" s="4">
        <f t="shared" si="117"/>
        <v>0</v>
      </c>
      <c r="I1099" s="4">
        <f t="shared" si="118"/>
        <v>0</v>
      </c>
      <c r="J1099" s="58" t="str">
        <f t="shared" si="119"/>
        <v>2110–2111</v>
      </c>
    </row>
    <row r="1100" spans="1:10" ht="19.899999999999999" customHeight="1" x14ac:dyDescent="0.2">
      <c r="A1100" s="126">
        <v>76946</v>
      </c>
      <c r="B1100" s="9">
        <f t="shared" si="113"/>
        <v>0</v>
      </c>
      <c r="C1100" s="127"/>
      <c r="D1100" s="4">
        <f t="shared" si="114"/>
        <v>0</v>
      </c>
      <c r="E1100" s="128">
        <f t="shared" si="115"/>
        <v>0</v>
      </c>
      <c r="F1100" s="4">
        <f t="shared" si="116"/>
        <v>0</v>
      </c>
      <c r="G1100" s="19">
        <f>IF(AND(C1100&lt;&gt;"",SUM(G$30:G1099)&lt;D$21),$D$21/$D$26,0)</f>
        <v>0</v>
      </c>
      <c r="H1100" s="4">
        <f t="shared" si="117"/>
        <v>0</v>
      </c>
      <c r="I1100" s="4">
        <f t="shared" si="118"/>
        <v>0</v>
      </c>
      <c r="J1100" s="58" t="str">
        <f t="shared" si="119"/>
        <v>2110–2111</v>
      </c>
    </row>
    <row r="1101" spans="1:10" ht="19.899999999999999" customHeight="1" x14ac:dyDescent="0.2">
      <c r="A1101" s="126">
        <v>76976</v>
      </c>
      <c r="B1101" s="9">
        <f t="shared" si="113"/>
        <v>0</v>
      </c>
      <c r="C1101" s="127"/>
      <c r="D1101" s="4">
        <f t="shared" si="114"/>
        <v>0</v>
      </c>
      <c r="E1101" s="128">
        <f t="shared" si="115"/>
        <v>0</v>
      </c>
      <c r="F1101" s="4">
        <f t="shared" si="116"/>
        <v>0</v>
      </c>
      <c r="G1101" s="19">
        <f>IF(AND(C1101&lt;&gt;"",SUM(G$30:G1100)&lt;D$21),$D$21/$D$26,0)</f>
        <v>0</v>
      </c>
      <c r="H1101" s="4">
        <f t="shared" si="117"/>
        <v>0</v>
      </c>
      <c r="I1101" s="4">
        <f t="shared" si="118"/>
        <v>0</v>
      </c>
      <c r="J1101" s="58" t="str">
        <f t="shared" si="119"/>
        <v>2110–2111</v>
      </c>
    </row>
    <row r="1102" spans="1:10" ht="19.899999999999999" customHeight="1" x14ac:dyDescent="0.2">
      <c r="A1102" s="126">
        <v>77007</v>
      </c>
      <c r="B1102" s="9">
        <f t="shared" si="113"/>
        <v>0</v>
      </c>
      <c r="C1102" s="127"/>
      <c r="D1102" s="4">
        <f t="shared" si="114"/>
        <v>0</v>
      </c>
      <c r="E1102" s="128">
        <f t="shared" si="115"/>
        <v>0</v>
      </c>
      <c r="F1102" s="4">
        <f t="shared" si="116"/>
        <v>0</v>
      </c>
      <c r="G1102" s="19">
        <f>IF(AND(C1102&lt;&gt;"",SUM(G$30:G1101)&lt;D$21),$D$21/$D$26,0)</f>
        <v>0</v>
      </c>
      <c r="H1102" s="4">
        <f t="shared" si="117"/>
        <v>0</v>
      </c>
      <c r="I1102" s="4">
        <f t="shared" si="118"/>
        <v>0</v>
      </c>
      <c r="J1102" s="58" t="str">
        <f t="shared" si="119"/>
        <v>2110–2111</v>
      </c>
    </row>
    <row r="1103" spans="1:10" ht="19.899999999999999" customHeight="1" x14ac:dyDescent="0.2">
      <c r="A1103" s="126">
        <v>77037</v>
      </c>
      <c r="B1103" s="9">
        <f t="shared" si="113"/>
        <v>0</v>
      </c>
      <c r="C1103" s="127"/>
      <c r="D1103" s="4">
        <f t="shared" si="114"/>
        <v>0</v>
      </c>
      <c r="E1103" s="128">
        <f t="shared" si="115"/>
        <v>0</v>
      </c>
      <c r="F1103" s="4">
        <f t="shared" si="116"/>
        <v>0</v>
      </c>
      <c r="G1103" s="19">
        <f>IF(AND(C1103&lt;&gt;"",SUM(G$30:G1102)&lt;D$21),$D$21/$D$26,0)</f>
        <v>0</v>
      </c>
      <c r="H1103" s="4">
        <f t="shared" si="117"/>
        <v>0</v>
      </c>
      <c r="I1103" s="4">
        <f t="shared" si="118"/>
        <v>0</v>
      </c>
      <c r="J1103" s="58" t="str">
        <f t="shared" si="119"/>
        <v>2110–2111</v>
      </c>
    </row>
    <row r="1104" spans="1:10" ht="19.899999999999999" customHeight="1" x14ac:dyDescent="0.2">
      <c r="A1104" s="126">
        <v>77068</v>
      </c>
      <c r="B1104" s="9">
        <f t="shared" si="113"/>
        <v>0</v>
      </c>
      <c r="C1104" s="127"/>
      <c r="D1104" s="4">
        <f t="shared" si="114"/>
        <v>0</v>
      </c>
      <c r="E1104" s="128">
        <f t="shared" si="115"/>
        <v>0</v>
      </c>
      <c r="F1104" s="4">
        <f t="shared" si="116"/>
        <v>0</v>
      </c>
      <c r="G1104" s="19">
        <f>IF(AND(C1104&lt;&gt;"",SUM(G$30:G1103)&lt;D$21),$D$21/$D$26,0)</f>
        <v>0</v>
      </c>
      <c r="H1104" s="4">
        <f t="shared" si="117"/>
        <v>0</v>
      </c>
      <c r="I1104" s="4">
        <f t="shared" si="118"/>
        <v>0</v>
      </c>
      <c r="J1104" s="58" t="str">
        <f t="shared" si="119"/>
        <v>2110–2111</v>
      </c>
    </row>
    <row r="1105" spans="1:10" ht="19.899999999999999" customHeight="1" x14ac:dyDescent="0.2">
      <c r="A1105" s="126">
        <v>77099</v>
      </c>
      <c r="B1105" s="9">
        <f t="shared" si="113"/>
        <v>0</v>
      </c>
      <c r="C1105" s="127"/>
      <c r="D1105" s="4">
        <f t="shared" si="114"/>
        <v>0</v>
      </c>
      <c r="E1105" s="128">
        <f t="shared" si="115"/>
        <v>0</v>
      </c>
      <c r="F1105" s="4">
        <f t="shared" si="116"/>
        <v>0</v>
      </c>
      <c r="G1105" s="19">
        <f>IF(AND(C1105&lt;&gt;"",SUM(G$30:G1104)&lt;D$21),$D$21/$D$26,0)</f>
        <v>0</v>
      </c>
      <c r="H1105" s="4">
        <f t="shared" si="117"/>
        <v>0</v>
      </c>
      <c r="I1105" s="4">
        <f t="shared" si="118"/>
        <v>0</v>
      </c>
      <c r="J1105" s="58" t="str">
        <f t="shared" si="119"/>
        <v>2110–2111</v>
      </c>
    </row>
    <row r="1106" spans="1:10" ht="19.899999999999999" customHeight="1" x14ac:dyDescent="0.2">
      <c r="A1106" s="126">
        <v>77127</v>
      </c>
      <c r="B1106" s="9">
        <f t="shared" si="113"/>
        <v>0</v>
      </c>
      <c r="C1106" s="127"/>
      <c r="D1106" s="4">
        <f t="shared" si="114"/>
        <v>0</v>
      </c>
      <c r="E1106" s="128">
        <f t="shared" si="115"/>
        <v>0</v>
      </c>
      <c r="F1106" s="4">
        <f t="shared" si="116"/>
        <v>0</v>
      </c>
      <c r="G1106" s="19">
        <f>IF(AND(C1106&lt;&gt;"",SUM(G$30:G1105)&lt;D$21),$D$21/$D$26,0)</f>
        <v>0</v>
      </c>
      <c r="H1106" s="4">
        <f t="shared" si="117"/>
        <v>0</v>
      </c>
      <c r="I1106" s="4">
        <f t="shared" si="118"/>
        <v>0</v>
      </c>
      <c r="J1106" s="58" t="str">
        <f t="shared" si="119"/>
        <v>2110–2111</v>
      </c>
    </row>
    <row r="1107" spans="1:10" ht="19.899999999999999" customHeight="1" x14ac:dyDescent="0.2">
      <c r="A1107" s="126">
        <v>77158</v>
      </c>
      <c r="B1107" s="9">
        <f t="shared" si="113"/>
        <v>0</v>
      </c>
      <c r="C1107" s="127"/>
      <c r="D1107" s="4">
        <f t="shared" si="114"/>
        <v>0</v>
      </c>
      <c r="E1107" s="128">
        <f t="shared" si="115"/>
        <v>0</v>
      </c>
      <c r="F1107" s="4">
        <f t="shared" si="116"/>
        <v>0</v>
      </c>
      <c r="G1107" s="19">
        <f>IF(AND(C1107&lt;&gt;"",SUM(G$30:G1106)&lt;D$21),$D$21/$D$26,0)</f>
        <v>0</v>
      </c>
      <c r="H1107" s="4">
        <f t="shared" si="117"/>
        <v>0</v>
      </c>
      <c r="I1107" s="4">
        <f t="shared" si="118"/>
        <v>0</v>
      </c>
      <c r="J1107" s="58" t="str">
        <f t="shared" si="119"/>
        <v>2110–2111</v>
      </c>
    </row>
    <row r="1108" spans="1:10" ht="19.899999999999999" customHeight="1" x14ac:dyDescent="0.2">
      <c r="A1108" s="126">
        <v>77188</v>
      </c>
      <c r="B1108" s="9">
        <f t="shared" si="113"/>
        <v>0</v>
      </c>
      <c r="C1108" s="127"/>
      <c r="D1108" s="4">
        <f t="shared" si="114"/>
        <v>0</v>
      </c>
      <c r="E1108" s="128">
        <f t="shared" si="115"/>
        <v>0</v>
      </c>
      <c r="F1108" s="4">
        <f t="shared" si="116"/>
        <v>0</v>
      </c>
      <c r="G1108" s="19">
        <f>IF(AND(C1108&lt;&gt;"",SUM(G$30:G1107)&lt;D$21),$D$21/$D$26,0)</f>
        <v>0</v>
      </c>
      <c r="H1108" s="4">
        <f t="shared" si="117"/>
        <v>0</v>
      </c>
      <c r="I1108" s="4">
        <f t="shared" si="118"/>
        <v>0</v>
      </c>
      <c r="J1108" s="58" t="str">
        <f t="shared" si="119"/>
        <v>2110–2111</v>
      </c>
    </row>
    <row r="1109" spans="1:10" ht="19.899999999999999" customHeight="1" x14ac:dyDescent="0.2">
      <c r="A1109" s="126">
        <v>77219</v>
      </c>
      <c r="B1109" s="9">
        <f t="shared" si="113"/>
        <v>0</v>
      </c>
      <c r="C1109" s="127"/>
      <c r="D1109" s="4">
        <f t="shared" si="114"/>
        <v>0</v>
      </c>
      <c r="E1109" s="128">
        <f t="shared" si="115"/>
        <v>0</v>
      </c>
      <c r="F1109" s="4">
        <f t="shared" si="116"/>
        <v>0</v>
      </c>
      <c r="G1109" s="19">
        <f>IF(AND(C1109&lt;&gt;"",SUM(G$30:G1108)&lt;D$21),$D$21/$D$26,0)</f>
        <v>0</v>
      </c>
      <c r="H1109" s="4">
        <f t="shared" si="117"/>
        <v>0</v>
      </c>
      <c r="I1109" s="4">
        <f t="shared" si="118"/>
        <v>0</v>
      </c>
      <c r="J1109" s="58" t="str">
        <f t="shared" si="119"/>
        <v>2110–2111</v>
      </c>
    </row>
    <row r="1110" spans="1:10" ht="19.899999999999999" customHeight="1" x14ac:dyDescent="0.2">
      <c r="A1110" s="126">
        <v>77249</v>
      </c>
      <c r="B1110" s="9">
        <f t="shared" si="113"/>
        <v>0</v>
      </c>
      <c r="C1110" s="127"/>
      <c r="D1110" s="4">
        <f t="shared" si="114"/>
        <v>0</v>
      </c>
      <c r="E1110" s="128">
        <f t="shared" si="115"/>
        <v>0</v>
      </c>
      <c r="F1110" s="4">
        <f t="shared" si="116"/>
        <v>0</v>
      </c>
      <c r="G1110" s="19">
        <f>IF(AND(C1110&lt;&gt;"",SUM(G$30:G1109)&lt;D$21),$D$21/$D$26,0)</f>
        <v>0</v>
      </c>
      <c r="H1110" s="4">
        <f t="shared" si="117"/>
        <v>0</v>
      </c>
      <c r="I1110" s="4">
        <f t="shared" si="118"/>
        <v>0</v>
      </c>
      <c r="J1110" s="58" t="str">
        <f t="shared" si="119"/>
        <v>2111–2112</v>
      </c>
    </row>
    <row r="1111" spans="1:10" ht="19.899999999999999" customHeight="1" x14ac:dyDescent="0.2">
      <c r="A1111" s="126">
        <v>77280</v>
      </c>
      <c r="B1111" s="9">
        <f t="shared" si="113"/>
        <v>0</v>
      </c>
      <c r="C1111" s="127"/>
      <c r="D1111" s="4">
        <f t="shared" si="114"/>
        <v>0</v>
      </c>
      <c r="E1111" s="128">
        <f t="shared" si="115"/>
        <v>0</v>
      </c>
      <c r="F1111" s="4">
        <f t="shared" si="116"/>
        <v>0</v>
      </c>
      <c r="G1111" s="19">
        <f>IF(AND(C1111&lt;&gt;"",SUM(G$30:G1110)&lt;D$21),$D$21/$D$26,0)</f>
        <v>0</v>
      </c>
      <c r="H1111" s="4">
        <f t="shared" si="117"/>
        <v>0</v>
      </c>
      <c r="I1111" s="4">
        <f t="shared" si="118"/>
        <v>0</v>
      </c>
      <c r="J1111" s="58" t="str">
        <f t="shared" si="119"/>
        <v>2111–2112</v>
      </c>
    </row>
    <row r="1112" spans="1:10" ht="19.899999999999999" customHeight="1" x14ac:dyDescent="0.2">
      <c r="A1112" s="126">
        <v>77311</v>
      </c>
      <c r="B1112" s="9">
        <f t="shared" si="113"/>
        <v>0</v>
      </c>
      <c r="C1112" s="127"/>
      <c r="D1112" s="4">
        <f t="shared" si="114"/>
        <v>0</v>
      </c>
      <c r="E1112" s="128">
        <f t="shared" si="115"/>
        <v>0</v>
      </c>
      <c r="F1112" s="4">
        <f t="shared" si="116"/>
        <v>0</v>
      </c>
      <c r="G1112" s="19">
        <f>IF(AND(C1112&lt;&gt;"",SUM(G$30:G1111)&lt;D$21),$D$21/$D$26,0)</f>
        <v>0</v>
      </c>
      <c r="H1112" s="4">
        <f t="shared" si="117"/>
        <v>0</v>
      </c>
      <c r="I1112" s="4">
        <f t="shared" si="118"/>
        <v>0</v>
      </c>
      <c r="J1112" s="58" t="str">
        <f t="shared" si="119"/>
        <v>2111–2112</v>
      </c>
    </row>
    <row r="1113" spans="1:10" ht="19.899999999999999" customHeight="1" x14ac:dyDescent="0.2">
      <c r="A1113" s="126">
        <v>77341</v>
      </c>
      <c r="B1113" s="9">
        <f t="shared" si="113"/>
        <v>0</v>
      </c>
      <c r="C1113" s="127"/>
      <c r="D1113" s="4">
        <f t="shared" si="114"/>
        <v>0</v>
      </c>
      <c r="E1113" s="128">
        <f t="shared" si="115"/>
        <v>0</v>
      </c>
      <c r="F1113" s="4">
        <f t="shared" si="116"/>
        <v>0</v>
      </c>
      <c r="G1113" s="19">
        <f>IF(AND(C1113&lt;&gt;"",SUM(G$30:G1112)&lt;D$21),$D$21/$D$26,0)</f>
        <v>0</v>
      </c>
      <c r="H1113" s="4">
        <f t="shared" si="117"/>
        <v>0</v>
      </c>
      <c r="I1113" s="4">
        <f t="shared" si="118"/>
        <v>0</v>
      </c>
      <c r="J1113" s="58" t="str">
        <f t="shared" si="119"/>
        <v>2111–2112</v>
      </c>
    </row>
    <row r="1114" spans="1:10" ht="19.899999999999999" customHeight="1" x14ac:dyDescent="0.2">
      <c r="A1114" s="126">
        <v>77372</v>
      </c>
      <c r="B1114" s="9">
        <f t="shared" si="113"/>
        <v>0</v>
      </c>
      <c r="C1114" s="127"/>
      <c r="D1114" s="4">
        <f t="shared" si="114"/>
        <v>0</v>
      </c>
      <c r="E1114" s="128">
        <f t="shared" si="115"/>
        <v>0</v>
      </c>
      <c r="F1114" s="4">
        <f t="shared" si="116"/>
        <v>0</v>
      </c>
      <c r="G1114" s="19">
        <f>IF(AND(C1114&lt;&gt;"",SUM(G$30:G1113)&lt;D$21),$D$21/$D$26,0)</f>
        <v>0</v>
      </c>
      <c r="H1114" s="4">
        <f t="shared" si="117"/>
        <v>0</v>
      </c>
      <c r="I1114" s="4">
        <f t="shared" si="118"/>
        <v>0</v>
      </c>
      <c r="J1114" s="58" t="str">
        <f t="shared" si="119"/>
        <v>2111–2112</v>
      </c>
    </row>
    <row r="1115" spans="1:10" ht="19.899999999999999" customHeight="1" x14ac:dyDescent="0.2">
      <c r="A1115" s="126">
        <v>77402</v>
      </c>
      <c r="B1115" s="9">
        <f t="shared" si="113"/>
        <v>0</v>
      </c>
      <c r="C1115" s="127"/>
      <c r="D1115" s="4">
        <f t="shared" si="114"/>
        <v>0</v>
      </c>
      <c r="E1115" s="128">
        <f t="shared" si="115"/>
        <v>0</v>
      </c>
      <c r="F1115" s="4">
        <f t="shared" si="116"/>
        <v>0</v>
      </c>
      <c r="G1115" s="19">
        <f>IF(AND(C1115&lt;&gt;"",SUM(G$30:G1114)&lt;D$21),$D$21/$D$26,0)</f>
        <v>0</v>
      </c>
      <c r="H1115" s="4">
        <f t="shared" si="117"/>
        <v>0</v>
      </c>
      <c r="I1115" s="4">
        <f t="shared" si="118"/>
        <v>0</v>
      </c>
      <c r="J1115" s="58" t="str">
        <f t="shared" si="119"/>
        <v>2111–2112</v>
      </c>
    </row>
    <row r="1116" spans="1:10" ht="19.899999999999999" customHeight="1" x14ac:dyDescent="0.2">
      <c r="A1116" s="126">
        <v>77433</v>
      </c>
      <c r="B1116" s="9">
        <f t="shared" si="113"/>
        <v>0</v>
      </c>
      <c r="C1116" s="127"/>
      <c r="D1116" s="4">
        <f t="shared" si="114"/>
        <v>0</v>
      </c>
      <c r="E1116" s="128">
        <f t="shared" si="115"/>
        <v>0</v>
      </c>
      <c r="F1116" s="4">
        <f t="shared" si="116"/>
        <v>0</v>
      </c>
      <c r="G1116" s="19">
        <f>IF(AND(C1116&lt;&gt;"",SUM(G$30:G1115)&lt;D$21),$D$21/$D$26,0)</f>
        <v>0</v>
      </c>
      <c r="H1116" s="4">
        <f t="shared" si="117"/>
        <v>0</v>
      </c>
      <c r="I1116" s="4">
        <f t="shared" si="118"/>
        <v>0</v>
      </c>
      <c r="J1116" s="58" t="str">
        <f t="shared" si="119"/>
        <v>2111–2112</v>
      </c>
    </row>
    <row r="1117" spans="1:10" ht="19.899999999999999" customHeight="1" x14ac:dyDescent="0.2">
      <c r="A1117" s="126">
        <v>77464</v>
      </c>
      <c r="B1117" s="9">
        <f t="shared" si="113"/>
        <v>0</v>
      </c>
      <c r="C1117" s="127"/>
      <c r="D1117" s="4">
        <f t="shared" si="114"/>
        <v>0</v>
      </c>
      <c r="E1117" s="128">
        <f t="shared" si="115"/>
        <v>0</v>
      </c>
      <c r="F1117" s="4">
        <f t="shared" si="116"/>
        <v>0</v>
      </c>
      <c r="G1117" s="19">
        <f>IF(AND(C1117&lt;&gt;"",SUM(G$30:G1116)&lt;D$21),$D$21/$D$26,0)</f>
        <v>0</v>
      </c>
      <c r="H1117" s="4">
        <f t="shared" si="117"/>
        <v>0</v>
      </c>
      <c r="I1117" s="4">
        <f t="shared" si="118"/>
        <v>0</v>
      </c>
      <c r="J1117" s="58" t="str">
        <f t="shared" si="119"/>
        <v>2111–2112</v>
      </c>
    </row>
    <row r="1118" spans="1:10" ht="19.899999999999999" customHeight="1" x14ac:dyDescent="0.2">
      <c r="A1118" s="126">
        <v>77493</v>
      </c>
      <c r="B1118" s="9">
        <f t="shared" si="113"/>
        <v>0</v>
      </c>
      <c r="C1118" s="127"/>
      <c r="D1118" s="4">
        <f t="shared" si="114"/>
        <v>0</v>
      </c>
      <c r="E1118" s="128">
        <f t="shared" si="115"/>
        <v>0</v>
      </c>
      <c r="F1118" s="4">
        <f t="shared" si="116"/>
        <v>0</v>
      </c>
      <c r="G1118" s="19">
        <f>IF(AND(C1118&lt;&gt;"",SUM(G$30:G1117)&lt;D$21),$D$21/$D$26,0)</f>
        <v>0</v>
      </c>
      <c r="H1118" s="4">
        <f t="shared" si="117"/>
        <v>0</v>
      </c>
      <c r="I1118" s="4">
        <f t="shared" si="118"/>
        <v>0</v>
      </c>
      <c r="J1118" s="58" t="str">
        <f t="shared" si="119"/>
        <v>2111–2112</v>
      </c>
    </row>
    <row r="1119" spans="1:10" ht="19.899999999999999" customHeight="1" x14ac:dyDescent="0.2">
      <c r="A1119" s="126">
        <v>77524</v>
      </c>
      <c r="B1119" s="9">
        <f t="shared" ref="B1119:B1182" si="120">IF(C1119&gt;0,C1119*-1,C1119)</f>
        <v>0</v>
      </c>
      <c r="C1119" s="127"/>
      <c r="D1119" s="4">
        <f t="shared" ref="D1119:D1182" si="121">IF(C1119="",0,IF($D$14="Beginning",IF(C1118&lt;&gt;"",$F1118*$D$7/12,0),IF(C1118&lt;&gt;"",$F1118*$D$7/12,$D$19*$D$7/12)))</f>
        <v>0</v>
      </c>
      <c r="E1119" s="128">
        <f t="shared" si="115"/>
        <v>0</v>
      </c>
      <c r="F1119" s="4">
        <f t="shared" si="116"/>
        <v>0</v>
      </c>
      <c r="G1119" s="19">
        <f>IF(AND(C1119&lt;&gt;"",SUM(G$30:G1118)&lt;D$21),$D$21/$D$26,0)</f>
        <v>0</v>
      </c>
      <c r="H1119" s="4">
        <f t="shared" si="117"/>
        <v>0</v>
      </c>
      <c r="I1119" s="4">
        <f t="shared" si="118"/>
        <v>0</v>
      </c>
      <c r="J1119" s="58" t="str">
        <f t="shared" si="119"/>
        <v>2111–2112</v>
      </c>
    </row>
    <row r="1120" spans="1:10" ht="19.899999999999999" customHeight="1" x14ac:dyDescent="0.2">
      <c r="A1120" s="126">
        <v>77554</v>
      </c>
      <c r="B1120" s="9">
        <f t="shared" si="120"/>
        <v>0</v>
      </c>
      <c r="C1120" s="127"/>
      <c r="D1120" s="4">
        <f t="shared" si="121"/>
        <v>0</v>
      </c>
      <c r="E1120" s="128">
        <f t="shared" ref="E1120:E1183" si="122">C1120-D1120</f>
        <v>0</v>
      </c>
      <c r="F1120" s="4">
        <f t="shared" ref="F1120:F1183" si="123">IF(C1120="",0,IF(C1119="",$D$19-E1120,IF(C1120&lt;&gt;"",F1119-E1120)))</f>
        <v>0</v>
      </c>
      <c r="G1120" s="19">
        <f>IF(AND(C1120&lt;&gt;"",SUM(G$30:G1119)&lt;D$21),$D$21/$D$26,0)</f>
        <v>0</v>
      </c>
      <c r="H1120" s="4">
        <f t="shared" ref="H1120:H1183" si="124">IF(C1120&lt;&gt;"",G1120+H1119,0)</f>
        <v>0</v>
      </c>
      <c r="I1120" s="4">
        <f t="shared" ref="I1120:I1183" si="125">IF(C1120&lt;&gt;"",$D$21-H1120,0)</f>
        <v>0</v>
      </c>
      <c r="J1120" s="58" t="str">
        <f t="shared" si="119"/>
        <v>2111–2112</v>
      </c>
    </row>
    <row r="1121" spans="1:10" ht="19.899999999999999" customHeight="1" x14ac:dyDescent="0.2">
      <c r="A1121" s="126">
        <v>77585</v>
      </c>
      <c r="B1121" s="9">
        <f t="shared" si="120"/>
        <v>0</v>
      </c>
      <c r="C1121" s="127"/>
      <c r="D1121" s="4">
        <f t="shared" si="121"/>
        <v>0</v>
      </c>
      <c r="E1121" s="128">
        <f t="shared" si="122"/>
        <v>0</v>
      </c>
      <c r="F1121" s="4">
        <f t="shared" si="123"/>
        <v>0</v>
      </c>
      <c r="G1121" s="19">
        <f>IF(AND(C1121&lt;&gt;"",SUM(G$30:G1120)&lt;D$21),$D$21/$D$26,0)</f>
        <v>0</v>
      </c>
      <c r="H1121" s="4">
        <f t="shared" si="124"/>
        <v>0</v>
      </c>
      <c r="I1121" s="4">
        <f t="shared" si="125"/>
        <v>0</v>
      </c>
      <c r="J1121" s="58" t="str">
        <f t="shared" si="119"/>
        <v>2111–2112</v>
      </c>
    </row>
    <row r="1122" spans="1:10" ht="19.899999999999999" customHeight="1" x14ac:dyDescent="0.2">
      <c r="A1122" s="126">
        <v>77615</v>
      </c>
      <c r="B1122" s="9">
        <f t="shared" si="120"/>
        <v>0</v>
      </c>
      <c r="C1122" s="127"/>
      <c r="D1122" s="4">
        <f t="shared" si="121"/>
        <v>0</v>
      </c>
      <c r="E1122" s="128">
        <f t="shared" si="122"/>
        <v>0</v>
      </c>
      <c r="F1122" s="4">
        <f t="shared" si="123"/>
        <v>0</v>
      </c>
      <c r="G1122" s="19">
        <f>IF(AND(C1122&lt;&gt;"",SUM(G$30:G1121)&lt;D$21),$D$21/$D$26,0)</f>
        <v>0</v>
      </c>
      <c r="H1122" s="4">
        <f t="shared" si="124"/>
        <v>0</v>
      </c>
      <c r="I1122" s="4">
        <f t="shared" si="125"/>
        <v>0</v>
      </c>
      <c r="J1122" s="58" t="str">
        <f t="shared" si="119"/>
        <v>2112–2113</v>
      </c>
    </row>
    <row r="1123" spans="1:10" ht="19.899999999999999" customHeight="1" x14ac:dyDescent="0.2">
      <c r="A1123" s="126">
        <v>77646</v>
      </c>
      <c r="B1123" s="9">
        <f t="shared" si="120"/>
        <v>0</v>
      </c>
      <c r="C1123" s="127"/>
      <c r="D1123" s="4">
        <f t="shared" si="121"/>
        <v>0</v>
      </c>
      <c r="E1123" s="128">
        <f t="shared" si="122"/>
        <v>0</v>
      </c>
      <c r="F1123" s="4">
        <f t="shared" si="123"/>
        <v>0</v>
      </c>
      <c r="G1123" s="19">
        <f>IF(AND(C1123&lt;&gt;"",SUM(G$30:G1122)&lt;D$21),$D$21/$D$26,0)</f>
        <v>0</v>
      </c>
      <c r="H1123" s="4">
        <f t="shared" si="124"/>
        <v>0</v>
      </c>
      <c r="I1123" s="4">
        <f t="shared" si="125"/>
        <v>0</v>
      </c>
      <c r="J1123" s="58" t="str">
        <f t="shared" si="119"/>
        <v>2112–2113</v>
      </c>
    </row>
    <row r="1124" spans="1:10" ht="19.899999999999999" customHeight="1" x14ac:dyDescent="0.2">
      <c r="A1124" s="126">
        <v>77677</v>
      </c>
      <c r="B1124" s="9">
        <f t="shared" si="120"/>
        <v>0</v>
      </c>
      <c r="C1124" s="127"/>
      <c r="D1124" s="4">
        <f t="shared" si="121"/>
        <v>0</v>
      </c>
      <c r="E1124" s="128">
        <f t="shared" si="122"/>
        <v>0</v>
      </c>
      <c r="F1124" s="4">
        <f t="shared" si="123"/>
        <v>0</v>
      </c>
      <c r="G1124" s="19">
        <f>IF(AND(C1124&lt;&gt;"",SUM(G$30:G1123)&lt;D$21),$D$21/$D$26,0)</f>
        <v>0</v>
      </c>
      <c r="H1124" s="4">
        <f t="shared" si="124"/>
        <v>0</v>
      </c>
      <c r="I1124" s="4">
        <f t="shared" si="125"/>
        <v>0</v>
      </c>
      <c r="J1124" s="58" t="str">
        <f t="shared" si="119"/>
        <v>2112–2113</v>
      </c>
    </row>
    <row r="1125" spans="1:10" ht="19.899999999999999" customHeight="1" x14ac:dyDescent="0.2">
      <c r="A1125" s="126">
        <v>77707</v>
      </c>
      <c r="B1125" s="9">
        <f t="shared" si="120"/>
        <v>0</v>
      </c>
      <c r="C1125" s="127"/>
      <c r="D1125" s="4">
        <f t="shared" si="121"/>
        <v>0</v>
      </c>
      <c r="E1125" s="128">
        <f t="shared" si="122"/>
        <v>0</v>
      </c>
      <c r="F1125" s="4">
        <f t="shared" si="123"/>
        <v>0</v>
      </c>
      <c r="G1125" s="19">
        <f>IF(AND(C1125&lt;&gt;"",SUM(G$30:G1124)&lt;D$21),$D$21/$D$26,0)</f>
        <v>0</v>
      </c>
      <c r="H1125" s="4">
        <f t="shared" si="124"/>
        <v>0</v>
      </c>
      <c r="I1125" s="4">
        <f t="shared" si="125"/>
        <v>0</v>
      </c>
      <c r="J1125" s="58" t="str">
        <f t="shared" si="119"/>
        <v>2112–2113</v>
      </c>
    </row>
    <row r="1126" spans="1:10" ht="19.899999999999999" customHeight="1" x14ac:dyDescent="0.2">
      <c r="A1126" s="126">
        <v>77738</v>
      </c>
      <c r="B1126" s="9">
        <f t="shared" si="120"/>
        <v>0</v>
      </c>
      <c r="C1126" s="127"/>
      <c r="D1126" s="4">
        <f t="shared" si="121"/>
        <v>0</v>
      </c>
      <c r="E1126" s="128">
        <f t="shared" si="122"/>
        <v>0</v>
      </c>
      <c r="F1126" s="4">
        <f t="shared" si="123"/>
        <v>0</v>
      </c>
      <c r="G1126" s="19">
        <f>IF(AND(C1126&lt;&gt;"",SUM(G$30:G1125)&lt;D$21),$D$21/$D$26,0)</f>
        <v>0</v>
      </c>
      <c r="H1126" s="4">
        <f t="shared" si="124"/>
        <v>0</v>
      </c>
      <c r="I1126" s="4">
        <f t="shared" si="125"/>
        <v>0</v>
      </c>
      <c r="J1126" s="58" t="str">
        <f t="shared" si="119"/>
        <v>2112–2113</v>
      </c>
    </row>
    <row r="1127" spans="1:10" ht="19.899999999999999" customHeight="1" x14ac:dyDescent="0.2">
      <c r="A1127" s="126">
        <v>77768</v>
      </c>
      <c r="B1127" s="9">
        <f t="shared" si="120"/>
        <v>0</v>
      </c>
      <c r="C1127" s="127"/>
      <c r="D1127" s="4">
        <f t="shared" si="121"/>
        <v>0</v>
      </c>
      <c r="E1127" s="128">
        <f t="shared" si="122"/>
        <v>0</v>
      </c>
      <c r="F1127" s="4">
        <f t="shared" si="123"/>
        <v>0</v>
      </c>
      <c r="G1127" s="19">
        <f>IF(AND(C1127&lt;&gt;"",SUM(G$30:G1126)&lt;D$21),$D$21/$D$26,0)</f>
        <v>0</v>
      </c>
      <c r="H1127" s="4">
        <f t="shared" si="124"/>
        <v>0</v>
      </c>
      <c r="I1127" s="4">
        <f t="shared" si="125"/>
        <v>0</v>
      </c>
      <c r="J1127" s="58" t="str">
        <f t="shared" si="119"/>
        <v>2112–2113</v>
      </c>
    </row>
    <row r="1128" spans="1:10" ht="19.899999999999999" customHeight="1" x14ac:dyDescent="0.2">
      <c r="A1128" s="126">
        <v>77799</v>
      </c>
      <c r="B1128" s="9">
        <f t="shared" si="120"/>
        <v>0</v>
      </c>
      <c r="C1128" s="127"/>
      <c r="D1128" s="4">
        <f t="shared" si="121"/>
        <v>0</v>
      </c>
      <c r="E1128" s="128">
        <f t="shared" si="122"/>
        <v>0</v>
      </c>
      <c r="F1128" s="4">
        <f t="shared" si="123"/>
        <v>0</v>
      </c>
      <c r="G1128" s="19">
        <f>IF(AND(C1128&lt;&gt;"",SUM(G$30:G1127)&lt;D$21),$D$21/$D$26,0)</f>
        <v>0</v>
      </c>
      <c r="H1128" s="4">
        <f t="shared" si="124"/>
        <v>0</v>
      </c>
      <c r="I1128" s="4">
        <f t="shared" si="125"/>
        <v>0</v>
      </c>
      <c r="J1128" s="58" t="str">
        <f t="shared" si="119"/>
        <v>2112–2113</v>
      </c>
    </row>
    <row r="1129" spans="1:10" ht="19.899999999999999" customHeight="1" x14ac:dyDescent="0.2">
      <c r="A1129" s="126">
        <v>77830</v>
      </c>
      <c r="B1129" s="9">
        <f t="shared" si="120"/>
        <v>0</v>
      </c>
      <c r="C1129" s="127"/>
      <c r="D1129" s="4">
        <f t="shared" si="121"/>
        <v>0</v>
      </c>
      <c r="E1129" s="128">
        <f t="shared" si="122"/>
        <v>0</v>
      </c>
      <c r="F1129" s="4">
        <f t="shared" si="123"/>
        <v>0</v>
      </c>
      <c r="G1129" s="19">
        <f>IF(AND(C1129&lt;&gt;"",SUM(G$30:G1128)&lt;D$21),$D$21/$D$26,0)</f>
        <v>0</v>
      </c>
      <c r="H1129" s="4">
        <f t="shared" si="124"/>
        <v>0</v>
      </c>
      <c r="I1129" s="4">
        <f t="shared" si="125"/>
        <v>0</v>
      </c>
      <c r="J1129" s="58" t="str">
        <f t="shared" si="119"/>
        <v>2112–2113</v>
      </c>
    </row>
    <row r="1130" spans="1:10" ht="19.899999999999999" customHeight="1" x14ac:dyDescent="0.2">
      <c r="A1130" s="126">
        <v>77858</v>
      </c>
      <c r="B1130" s="9">
        <f t="shared" si="120"/>
        <v>0</v>
      </c>
      <c r="C1130" s="127"/>
      <c r="D1130" s="4">
        <f t="shared" si="121"/>
        <v>0</v>
      </c>
      <c r="E1130" s="128">
        <f t="shared" si="122"/>
        <v>0</v>
      </c>
      <c r="F1130" s="4">
        <f t="shared" si="123"/>
        <v>0</v>
      </c>
      <c r="G1130" s="19">
        <f>IF(AND(C1130&lt;&gt;"",SUM(G$30:G1129)&lt;D$21),$D$21/$D$26,0)</f>
        <v>0</v>
      </c>
      <c r="H1130" s="4">
        <f t="shared" si="124"/>
        <v>0</v>
      </c>
      <c r="I1130" s="4">
        <f t="shared" si="125"/>
        <v>0</v>
      </c>
      <c r="J1130" s="58" t="str">
        <f t="shared" si="119"/>
        <v>2112–2113</v>
      </c>
    </row>
    <row r="1131" spans="1:10" ht="19.899999999999999" customHeight="1" x14ac:dyDescent="0.2">
      <c r="A1131" s="126">
        <v>77889</v>
      </c>
      <c r="B1131" s="9">
        <f t="shared" si="120"/>
        <v>0</v>
      </c>
      <c r="C1131" s="127"/>
      <c r="D1131" s="4">
        <f t="shared" si="121"/>
        <v>0</v>
      </c>
      <c r="E1131" s="128">
        <f t="shared" si="122"/>
        <v>0</v>
      </c>
      <c r="F1131" s="4">
        <f t="shared" si="123"/>
        <v>0</v>
      </c>
      <c r="G1131" s="19">
        <f>IF(AND(C1131&lt;&gt;"",SUM(G$30:G1130)&lt;D$21),$D$21/$D$26,0)</f>
        <v>0</v>
      </c>
      <c r="H1131" s="4">
        <f t="shared" si="124"/>
        <v>0</v>
      </c>
      <c r="I1131" s="4">
        <f t="shared" si="125"/>
        <v>0</v>
      </c>
      <c r="J1131" s="58" t="str">
        <f t="shared" ref="J1131:J1194" si="126">IF(OR(MONTH(A1131)=1,MONTH(A1131)=2,MONTH(A1131)=3,MONTH(A1131)=4,MONTH(A1131)=5,MONTH(A1131)=6),YEAR(A1131)-1&amp;"–"&amp;YEAR(A1131),YEAR(A1131)&amp;"–"&amp;YEAR(A1131)+1)</f>
        <v>2112–2113</v>
      </c>
    </row>
    <row r="1132" spans="1:10" ht="19.899999999999999" customHeight="1" x14ac:dyDescent="0.2">
      <c r="A1132" s="126">
        <v>77919</v>
      </c>
      <c r="B1132" s="9">
        <f t="shared" si="120"/>
        <v>0</v>
      </c>
      <c r="C1132" s="127"/>
      <c r="D1132" s="4">
        <f t="shared" si="121"/>
        <v>0</v>
      </c>
      <c r="E1132" s="128">
        <f t="shared" si="122"/>
        <v>0</v>
      </c>
      <c r="F1132" s="4">
        <f t="shared" si="123"/>
        <v>0</v>
      </c>
      <c r="G1132" s="19">
        <f>IF(AND(C1132&lt;&gt;"",SUM(G$30:G1131)&lt;D$21),$D$21/$D$26,0)</f>
        <v>0</v>
      </c>
      <c r="H1132" s="4">
        <f t="shared" si="124"/>
        <v>0</v>
      </c>
      <c r="I1132" s="4">
        <f t="shared" si="125"/>
        <v>0</v>
      </c>
      <c r="J1132" s="58" t="str">
        <f t="shared" si="126"/>
        <v>2112–2113</v>
      </c>
    </row>
    <row r="1133" spans="1:10" ht="19.899999999999999" customHeight="1" x14ac:dyDescent="0.2">
      <c r="A1133" s="126">
        <v>77950</v>
      </c>
      <c r="B1133" s="9">
        <f t="shared" si="120"/>
        <v>0</v>
      </c>
      <c r="C1133" s="127"/>
      <c r="D1133" s="4">
        <f t="shared" si="121"/>
        <v>0</v>
      </c>
      <c r="E1133" s="128">
        <f t="shared" si="122"/>
        <v>0</v>
      </c>
      <c r="F1133" s="4">
        <f t="shared" si="123"/>
        <v>0</v>
      </c>
      <c r="G1133" s="19">
        <f>IF(AND(C1133&lt;&gt;"",SUM(G$30:G1132)&lt;D$21),$D$21/$D$26,0)</f>
        <v>0</v>
      </c>
      <c r="H1133" s="4">
        <f t="shared" si="124"/>
        <v>0</v>
      </c>
      <c r="I1133" s="4">
        <f t="shared" si="125"/>
        <v>0</v>
      </c>
      <c r="J1133" s="58" t="str">
        <f t="shared" si="126"/>
        <v>2112–2113</v>
      </c>
    </row>
    <row r="1134" spans="1:10" ht="19.899999999999999" customHeight="1" x14ac:dyDescent="0.2">
      <c r="A1134" s="126">
        <v>77980</v>
      </c>
      <c r="B1134" s="9">
        <f t="shared" si="120"/>
        <v>0</v>
      </c>
      <c r="C1134" s="127"/>
      <c r="D1134" s="4">
        <f t="shared" si="121"/>
        <v>0</v>
      </c>
      <c r="E1134" s="128">
        <f t="shared" si="122"/>
        <v>0</v>
      </c>
      <c r="F1134" s="4">
        <f t="shared" si="123"/>
        <v>0</v>
      </c>
      <c r="G1134" s="19">
        <f>IF(AND(C1134&lt;&gt;"",SUM(G$30:G1133)&lt;D$21),$D$21/$D$26,0)</f>
        <v>0</v>
      </c>
      <c r="H1134" s="4">
        <f t="shared" si="124"/>
        <v>0</v>
      </c>
      <c r="I1134" s="4">
        <f t="shared" si="125"/>
        <v>0</v>
      </c>
      <c r="J1134" s="58" t="str">
        <f t="shared" si="126"/>
        <v>2113–2114</v>
      </c>
    </row>
    <row r="1135" spans="1:10" ht="19.899999999999999" customHeight="1" x14ac:dyDescent="0.2">
      <c r="A1135" s="126">
        <v>78011</v>
      </c>
      <c r="B1135" s="9">
        <f t="shared" si="120"/>
        <v>0</v>
      </c>
      <c r="C1135" s="127"/>
      <c r="D1135" s="4">
        <f t="shared" si="121"/>
        <v>0</v>
      </c>
      <c r="E1135" s="128">
        <f t="shared" si="122"/>
        <v>0</v>
      </c>
      <c r="F1135" s="4">
        <f t="shared" si="123"/>
        <v>0</v>
      </c>
      <c r="G1135" s="19">
        <f>IF(AND(C1135&lt;&gt;"",SUM(G$30:G1134)&lt;D$21),$D$21/$D$26,0)</f>
        <v>0</v>
      </c>
      <c r="H1135" s="4">
        <f t="shared" si="124"/>
        <v>0</v>
      </c>
      <c r="I1135" s="4">
        <f t="shared" si="125"/>
        <v>0</v>
      </c>
      <c r="J1135" s="58" t="str">
        <f t="shared" si="126"/>
        <v>2113–2114</v>
      </c>
    </row>
    <row r="1136" spans="1:10" ht="19.899999999999999" customHeight="1" x14ac:dyDescent="0.2">
      <c r="A1136" s="126">
        <v>78042</v>
      </c>
      <c r="B1136" s="9">
        <f t="shared" si="120"/>
        <v>0</v>
      </c>
      <c r="C1136" s="127"/>
      <c r="D1136" s="4">
        <f t="shared" si="121"/>
        <v>0</v>
      </c>
      <c r="E1136" s="128">
        <f t="shared" si="122"/>
        <v>0</v>
      </c>
      <c r="F1136" s="4">
        <f t="shared" si="123"/>
        <v>0</v>
      </c>
      <c r="G1136" s="19">
        <f>IF(AND(C1136&lt;&gt;"",SUM(G$30:G1135)&lt;D$21),$D$21/$D$26,0)</f>
        <v>0</v>
      </c>
      <c r="H1136" s="4">
        <f t="shared" si="124"/>
        <v>0</v>
      </c>
      <c r="I1136" s="4">
        <f t="shared" si="125"/>
        <v>0</v>
      </c>
      <c r="J1136" s="58" t="str">
        <f t="shared" si="126"/>
        <v>2113–2114</v>
      </c>
    </row>
    <row r="1137" spans="1:10" ht="19.899999999999999" customHeight="1" x14ac:dyDescent="0.2">
      <c r="A1137" s="126">
        <v>78072</v>
      </c>
      <c r="B1137" s="9">
        <f t="shared" si="120"/>
        <v>0</v>
      </c>
      <c r="C1137" s="127"/>
      <c r="D1137" s="4">
        <f t="shared" si="121"/>
        <v>0</v>
      </c>
      <c r="E1137" s="128">
        <f t="shared" si="122"/>
        <v>0</v>
      </c>
      <c r="F1137" s="4">
        <f t="shared" si="123"/>
        <v>0</v>
      </c>
      <c r="G1137" s="19">
        <f>IF(AND(C1137&lt;&gt;"",SUM(G$30:G1136)&lt;D$21),$D$21/$D$26,0)</f>
        <v>0</v>
      </c>
      <c r="H1137" s="4">
        <f t="shared" si="124"/>
        <v>0</v>
      </c>
      <c r="I1137" s="4">
        <f t="shared" si="125"/>
        <v>0</v>
      </c>
      <c r="J1137" s="58" t="str">
        <f t="shared" si="126"/>
        <v>2113–2114</v>
      </c>
    </row>
    <row r="1138" spans="1:10" ht="19.899999999999999" customHeight="1" x14ac:dyDescent="0.2">
      <c r="A1138" s="126">
        <v>78103</v>
      </c>
      <c r="B1138" s="9">
        <f t="shared" si="120"/>
        <v>0</v>
      </c>
      <c r="C1138" s="127"/>
      <c r="D1138" s="4">
        <f t="shared" si="121"/>
        <v>0</v>
      </c>
      <c r="E1138" s="128">
        <f t="shared" si="122"/>
        <v>0</v>
      </c>
      <c r="F1138" s="4">
        <f t="shared" si="123"/>
        <v>0</v>
      </c>
      <c r="G1138" s="19">
        <f>IF(AND(C1138&lt;&gt;"",SUM(G$30:G1137)&lt;D$21),$D$21/$D$26,0)</f>
        <v>0</v>
      </c>
      <c r="H1138" s="4">
        <f t="shared" si="124"/>
        <v>0</v>
      </c>
      <c r="I1138" s="4">
        <f t="shared" si="125"/>
        <v>0</v>
      </c>
      <c r="J1138" s="58" t="str">
        <f t="shared" si="126"/>
        <v>2113–2114</v>
      </c>
    </row>
    <row r="1139" spans="1:10" ht="19.899999999999999" customHeight="1" x14ac:dyDescent="0.2">
      <c r="A1139" s="126">
        <v>78133</v>
      </c>
      <c r="B1139" s="9">
        <f t="shared" si="120"/>
        <v>0</v>
      </c>
      <c r="C1139" s="127"/>
      <c r="D1139" s="4">
        <f t="shared" si="121"/>
        <v>0</v>
      </c>
      <c r="E1139" s="128">
        <f t="shared" si="122"/>
        <v>0</v>
      </c>
      <c r="F1139" s="4">
        <f t="shared" si="123"/>
        <v>0</v>
      </c>
      <c r="G1139" s="19">
        <f>IF(AND(C1139&lt;&gt;"",SUM(G$30:G1138)&lt;D$21),$D$21/$D$26,0)</f>
        <v>0</v>
      </c>
      <c r="H1139" s="4">
        <f t="shared" si="124"/>
        <v>0</v>
      </c>
      <c r="I1139" s="4">
        <f t="shared" si="125"/>
        <v>0</v>
      </c>
      <c r="J1139" s="58" t="str">
        <f t="shared" si="126"/>
        <v>2113–2114</v>
      </c>
    </row>
    <row r="1140" spans="1:10" ht="19.899999999999999" customHeight="1" x14ac:dyDescent="0.2">
      <c r="A1140" s="126">
        <v>78164</v>
      </c>
      <c r="B1140" s="9">
        <f t="shared" si="120"/>
        <v>0</v>
      </c>
      <c r="C1140" s="127"/>
      <c r="D1140" s="4">
        <f t="shared" si="121"/>
        <v>0</v>
      </c>
      <c r="E1140" s="128">
        <f t="shared" si="122"/>
        <v>0</v>
      </c>
      <c r="F1140" s="4">
        <f t="shared" si="123"/>
        <v>0</v>
      </c>
      <c r="G1140" s="19">
        <f>IF(AND(C1140&lt;&gt;"",SUM(G$30:G1139)&lt;D$21),$D$21/$D$26,0)</f>
        <v>0</v>
      </c>
      <c r="H1140" s="4">
        <f t="shared" si="124"/>
        <v>0</v>
      </c>
      <c r="I1140" s="4">
        <f t="shared" si="125"/>
        <v>0</v>
      </c>
      <c r="J1140" s="58" t="str">
        <f t="shared" si="126"/>
        <v>2113–2114</v>
      </c>
    </row>
    <row r="1141" spans="1:10" ht="19.899999999999999" customHeight="1" x14ac:dyDescent="0.2">
      <c r="A1141" s="126">
        <v>78195</v>
      </c>
      <c r="B1141" s="9">
        <f t="shared" si="120"/>
        <v>0</v>
      </c>
      <c r="C1141" s="127"/>
      <c r="D1141" s="4">
        <f t="shared" si="121"/>
        <v>0</v>
      </c>
      <c r="E1141" s="128">
        <f t="shared" si="122"/>
        <v>0</v>
      </c>
      <c r="F1141" s="4">
        <f t="shared" si="123"/>
        <v>0</v>
      </c>
      <c r="G1141" s="19">
        <f>IF(AND(C1141&lt;&gt;"",SUM(G$30:G1140)&lt;D$21),$D$21/$D$26,0)</f>
        <v>0</v>
      </c>
      <c r="H1141" s="4">
        <f t="shared" si="124"/>
        <v>0</v>
      </c>
      <c r="I1141" s="4">
        <f t="shared" si="125"/>
        <v>0</v>
      </c>
      <c r="J1141" s="58" t="str">
        <f t="shared" si="126"/>
        <v>2113–2114</v>
      </c>
    </row>
    <row r="1142" spans="1:10" ht="19.899999999999999" customHeight="1" x14ac:dyDescent="0.2">
      <c r="A1142" s="126">
        <v>78223</v>
      </c>
      <c r="B1142" s="9">
        <f t="shared" si="120"/>
        <v>0</v>
      </c>
      <c r="C1142" s="127"/>
      <c r="D1142" s="4">
        <f t="shared" si="121"/>
        <v>0</v>
      </c>
      <c r="E1142" s="128">
        <f t="shared" si="122"/>
        <v>0</v>
      </c>
      <c r="F1142" s="4">
        <f t="shared" si="123"/>
        <v>0</v>
      </c>
      <c r="G1142" s="19">
        <f>IF(AND(C1142&lt;&gt;"",SUM(G$30:G1141)&lt;D$21),$D$21/$D$26,0)</f>
        <v>0</v>
      </c>
      <c r="H1142" s="4">
        <f t="shared" si="124"/>
        <v>0</v>
      </c>
      <c r="I1142" s="4">
        <f t="shared" si="125"/>
        <v>0</v>
      </c>
      <c r="J1142" s="58" t="str">
        <f t="shared" si="126"/>
        <v>2113–2114</v>
      </c>
    </row>
    <row r="1143" spans="1:10" ht="19.899999999999999" customHeight="1" x14ac:dyDescent="0.2">
      <c r="A1143" s="126">
        <v>78254</v>
      </c>
      <c r="B1143" s="9">
        <f t="shared" si="120"/>
        <v>0</v>
      </c>
      <c r="C1143" s="127"/>
      <c r="D1143" s="4">
        <f t="shared" si="121"/>
        <v>0</v>
      </c>
      <c r="E1143" s="128">
        <f t="shared" si="122"/>
        <v>0</v>
      </c>
      <c r="F1143" s="4">
        <f t="shared" si="123"/>
        <v>0</v>
      </c>
      <c r="G1143" s="19">
        <f>IF(AND(C1143&lt;&gt;"",SUM(G$30:G1142)&lt;D$21),$D$21/$D$26,0)</f>
        <v>0</v>
      </c>
      <c r="H1143" s="4">
        <f t="shared" si="124"/>
        <v>0</v>
      </c>
      <c r="I1143" s="4">
        <f t="shared" si="125"/>
        <v>0</v>
      </c>
      <c r="J1143" s="58" t="str">
        <f t="shared" si="126"/>
        <v>2113–2114</v>
      </c>
    </row>
    <row r="1144" spans="1:10" ht="19.899999999999999" customHeight="1" x14ac:dyDescent="0.2">
      <c r="A1144" s="126">
        <v>78284</v>
      </c>
      <c r="B1144" s="9">
        <f t="shared" si="120"/>
        <v>0</v>
      </c>
      <c r="C1144" s="127"/>
      <c r="D1144" s="4">
        <f t="shared" si="121"/>
        <v>0</v>
      </c>
      <c r="E1144" s="128">
        <f t="shared" si="122"/>
        <v>0</v>
      </c>
      <c r="F1144" s="4">
        <f t="shared" si="123"/>
        <v>0</v>
      </c>
      <c r="G1144" s="19">
        <f>IF(AND(C1144&lt;&gt;"",SUM(G$30:G1143)&lt;D$21),$D$21/$D$26,0)</f>
        <v>0</v>
      </c>
      <c r="H1144" s="4">
        <f t="shared" si="124"/>
        <v>0</v>
      </c>
      <c r="I1144" s="4">
        <f t="shared" si="125"/>
        <v>0</v>
      </c>
      <c r="J1144" s="58" t="str">
        <f t="shared" si="126"/>
        <v>2113–2114</v>
      </c>
    </row>
    <row r="1145" spans="1:10" ht="19.899999999999999" customHeight="1" x14ac:dyDescent="0.2">
      <c r="A1145" s="126">
        <v>78315</v>
      </c>
      <c r="B1145" s="9">
        <f t="shared" si="120"/>
        <v>0</v>
      </c>
      <c r="C1145" s="127"/>
      <c r="D1145" s="4">
        <f t="shared" si="121"/>
        <v>0</v>
      </c>
      <c r="E1145" s="128">
        <f t="shared" si="122"/>
        <v>0</v>
      </c>
      <c r="F1145" s="4">
        <f t="shared" si="123"/>
        <v>0</v>
      </c>
      <c r="G1145" s="19">
        <f>IF(AND(C1145&lt;&gt;"",SUM(G$30:G1144)&lt;D$21),$D$21/$D$26,0)</f>
        <v>0</v>
      </c>
      <c r="H1145" s="4">
        <f t="shared" si="124"/>
        <v>0</v>
      </c>
      <c r="I1145" s="4">
        <f t="shared" si="125"/>
        <v>0</v>
      </c>
      <c r="J1145" s="58" t="str">
        <f t="shared" si="126"/>
        <v>2113–2114</v>
      </c>
    </row>
    <row r="1146" spans="1:10" ht="19.899999999999999" customHeight="1" x14ac:dyDescent="0.2">
      <c r="A1146" s="126">
        <v>78345</v>
      </c>
      <c r="B1146" s="9">
        <f t="shared" si="120"/>
        <v>0</v>
      </c>
      <c r="C1146" s="127"/>
      <c r="D1146" s="4">
        <f t="shared" si="121"/>
        <v>0</v>
      </c>
      <c r="E1146" s="128">
        <f t="shared" si="122"/>
        <v>0</v>
      </c>
      <c r="F1146" s="4">
        <f t="shared" si="123"/>
        <v>0</v>
      </c>
      <c r="G1146" s="19">
        <f>IF(AND(C1146&lt;&gt;"",SUM(G$30:G1145)&lt;D$21),$D$21/$D$26,0)</f>
        <v>0</v>
      </c>
      <c r="H1146" s="4">
        <f t="shared" si="124"/>
        <v>0</v>
      </c>
      <c r="I1146" s="4">
        <f t="shared" si="125"/>
        <v>0</v>
      </c>
      <c r="J1146" s="58" t="str">
        <f t="shared" si="126"/>
        <v>2114–2115</v>
      </c>
    </row>
    <row r="1147" spans="1:10" ht="19.899999999999999" customHeight="1" x14ac:dyDescent="0.2">
      <c r="A1147" s="126">
        <v>78376</v>
      </c>
      <c r="B1147" s="9">
        <f t="shared" si="120"/>
        <v>0</v>
      </c>
      <c r="C1147" s="127"/>
      <c r="D1147" s="4">
        <f t="shared" si="121"/>
        <v>0</v>
      </c>
      <c r="E1147" s="128">
        <f t="shared" si="122"/>
        <v>0</v>
      </c>
      <c r="F1147" s="4">
        <f t="shared" si="123"/>
        <v>0</v>
      </c>
      <c r="G1147" s="19">
        <f>IF(AND(C1147&lt;&gt;"",SUM(G$30:G1146)&lt;D$21),$D$21/$D$26,0)</f>
        <v>0</v>
      </c>
      <c r="H1147" s="4">
        <f t="shared" si="124"/>
        <v>0</v>
      </c>
      <c r="I1147" s="4">
        <f t="shared" si="125"/>
        <v>0</v>
      </c>
      <c r="J1147" s="58" t="str">
        <f t="shared" si="126"/>
        <v>2114–2115</v>
      </c>
    </row>
    <row r="1148" spans="1:10" ht="19.899999999999999" customHeight="1" x14ac:dyDescent="0.2">
      <c r="A1148" s="126">
        <v>78407</v>
      </c>
      <c r="B1148" s="9">
        <f t="shared" si="120"/>
        <v>0</v>
      </c>
      <c r="C1148" s="127"/>
      <c r="D1148" s="4">
        <f t="shared" si="121"/>
        <v>0</v>
      </c>
      <c r="E1148" s="128">
        <f t="shared" si="122"/>
        <v>0</v>
      </c>
      <c r="F1148" s="4">
        <f t="shared" si="123"/>
        <v>0</v>
      </c>
      <c r="G1148" s="19">
        <f>IF(AND(C1148&lt;&gt;"",SUM(G$30:G1147)&lt;D$21),$D$21/$D$26,0)</f>
        <v>0</v>
      </c>
      <c r="H1148" s="4">
        <f t="shared" si="124"/>
        <v>0</v>
      </c>
      <c r="I1148" s="4">
        <f t="shared" si="125"/>
        <v>0</v>
      </c>
      <c r="J1148" s="58" t="str">
        <f t="shared" si="126"/>
        <v>2114–2115</v>
      </c>
    </row>
    <row r="1149" spans="1:10" ht="19.899999999999999" customHeight="1" x14ac:dyDescent="0.2">
      <c r="A1149" s="126">
        <v>78437</v>
      </c>
      <c r="B1149" s="9">
        <f t="shared" si="120"/>
        <v>0</v>
      </c>
      <c r="C1149" s="127"/>
      <c r="D1149" s="4">
        <f t="shared" si="121"/>
        <v>0</v>
      </c>
      <c r="E1149" s="128">
        <f t="shared" si="122"/>
        <v>0</v>
      </c>
      <c r="F1149" s="4">
        <f t="shared" si="123"/>
        <v>0</v>
      </c>
      <c r="G1149" s="19">
        <f>IF(AND(C1149&lt;&gt;"",SUM(G$30:G1148)&lt;D$21),$D$21/$D$26,0)</f>
        <v>0</v>
      </c>
      <c r="H1149" s="4">
        <f t="shared" si="124"/>
        <v>0</v>
      </c>
      <c r="I1149" s="4">
        <f t="shared" si="125"/>
        <v>0</v>
      </c>
      <c r="J1149" s="58" t="str">
        <f t="shared" si="126"/>
        <v>2114–2115</v>
      </c>
    </row>
    <row r="1150" spans="1:10" ht="19.899999999999999" customHeight="1" x14ac:dyDescent="0.2">
      <c r="A1150" s="126">
        <v>78468</v>
      </c>
      <c r="B1150" s="9">
        <f t="shared" si="120"/>
        <v>0</v>
      </c>
      <c r="C1150" s="127"/>
      <c r="D1150" s="4">
        <f t="shared" si="121"/>
        <v>0</v>
      </c>
      <c r="E1150" s="128">
        <f t="shared" si="122"/>
        <v>0</v>
      </c>
      <c r="F1150" s="4">
        <f t="shared" si="123"/>
        <v>0</v>
      </c>
      <c r="G1150" s="19">
        <f>IF(AND(C1150&lt;&gt;"",SUM(G$30:G1149)&lt;D$21),$D$21/$D$26,0)</f>
        <v>0</v>
      </c>
      <c r="H1150" s="4">
        <f t="shared" si="124"/>
        <v>0</v>
      </c>
      <c r="I1150" s="4">
        <f t="shared" si="125"/>
        <v>0</v>
      </c>
      <c r="J1150" s="58" t="str">
        <f t="shared" si="126"/>
        <v>2114–2115</v>
      </c>
    </row>
    <row r="1151" spans="1:10" ht="19.899999999999999" customHeight="1" x14ac:dyDescent="0.2">
      <c r="A1151" s="126">
        <v>78498</v>
      </c>
      <c r="B1151" s="9">
        <f t="shared" si="120"/>
        <v>0</v>
      </c>
      <c r="C1151" s="127"/>
      <c r="D1151" s="4">
        <f t="shared" si="121"/>
        <v>0</v>
      </c>
      <c r="E1151" s="128">
        <f t="shared" si="122"/>
        <v>0</v>
      </c>
      <c r="F1151" s="4">
        <f t="shared" si="123"/>
        <v>0</v>
      </c>
      <c r="G1151" s="19">
        <f>IF(AND(C1151&lt;&gt;"",SUM(G$30:G1150)&lt;D$21),$D$21/$D$26,0)</f>
        <v>0</v>
      </c>
      <c r="H1151" s="4">
        <f t="shared" si="124"/>
        <v>0</v>
      </c>
      <c r="I1151" s="4">
        <f t="shared" si="125"/>
        <v>0</v>
      </c>
      <c r="J1151" s="58" t="str">
        <f t="shared" si="126"/>
        <v>2114–2115</v>
      </c>
    </row>
    <row r="1152" spans="1:10" ht="19.899999999999999" customHeight="1" x14ac:dyDescent="0.2">
      <c r="A1152" s="126">
        <v>78529</v>
      </c>
      <c r="B1152" s="9">
        <f t="shared" si="120"/>
        <v>0</v>
      </c>
      <c r="C1152" s="127"/>
      <c r="D1152" s="4">
        <f t="shared" si="121"/>
        <v>0</v>
      </c>
      <c r="E1152" s="128">
        <f t="shared" si="122"/>
        <v>0</v>
      </c>
      <c r="F1152" s="4">
        <f t="shared" si="123"/>
        <v>0</v>
      </c>
      <c r="G1152" s="19">
        <f>IF(AND(C1152&lt;&gt;"",SUM(G$30:G1151)&lt;D$21),$D$21/$D$26,0)</f>
        <v>0</v>
      </c>
      <c r="H1152" s="4">
        <f t="shared" si="124"/>
        <v>0</v>
      </c>
      <c r="I1152" s="4">
        <f t="shared" si="125"/>
        <v>0</v>
      </c>
      <c r="J1152" s="58" t="str">
        <f t="shared" si="126"/>
        <v>2114–2115</v>
      </c>
    </row>
    <row r="1153" spans="1:10" ht="19.899999999999999" customHeight="1" x14ac:dyDescent="0.2">
      <c r="A1153" s="126">
        <v>78560</v>
      </c>
      <c r="B1153" s="9">
        <f t="shared" si="120"/>
        <v>0</v>
      </c>
      <c r="C1153" s="127"/>
      <c r="D1153" s="4">
        <f t="shared" si="121"/>
        <v>0</v>
      </c>
      <c r="E1153" s="128">
        <f t="shared" si="122"/>
        <v>0</v>
      </c>
      <c r="F1153" s="4">
        <f t="shared" si="123"/>
        <v>0</v>
      </c>
      <c r="G1153" s="19">
        <f>IF(AND(C1153&lt;&gt;"",SUM(G$30:G1152)&lt;D$21),$D$21/$D$26,0)</f>
        <v>0</v>
      </c>
      <c r="H1153" s="4">
        <f t="shared" si="124"/>
        <v>0</v>
      </c>
      <c r="I1153" s="4">
        <f t="shared" si="125"/>
        <v>0</v>
      </c>
      <c r="J1153" s="58" t="str">
        <f t="shared" si="126"/>
        <v>2114–2115</v>
      </c>
    </row>
    <row r="1154" spans="1:10" ht="19.899999999999999" customHeight="1" x14ac:dyDescent="0.2">
      <c r="A1154" s="126">
        <v>78588</v>
      </c>
      <c r="B1154" s="9">
        <f t="shared" si="120"/>
        <v>0</v>
      </c>
      <c r="C1154" s="127"/>
      <c r="D1154" s="4">
        <f t="shared" si="121"/>
        <v>0</v>
      </c>
      <c r="E1154" s="128">
        <f t="shared" si="122"/>
        <v>0</v>
      </c>
      <c r="F1154" s="4">
        <f t="shared" si="123"/>
        <v>0</v>
      </c>
      <c r="G1154" s="19">
        <f>IF(AND(C1154&lt;&gt;"",SUM(G$30:G1153)&lt;D$21),$D$21/$D$26,0)</f>
        <v>0</v>
      </c>
      <c r="H1154" s="4">
        <f t="shared" si="124"/>
        <v>0</v>
      </c>
      <c r="I1154" s="4">
        <f t="shared" si="125"/>
        <v>0</v>
      </c>
      <c r="J1154" s="58" t="str">
        <f t="shared" si="126"/>
        <v>2114–2115</v>
      </c>
    </row>
    <row r="1155" spans="1:10" ht="19.899999999999999" customHeight="1" x14ac:dyDescent="0.2">
      <c r="A1155" s="126">
        <v>78619</v>
      </c>
      <c r="B1155" s="9">
        <f t="shared" si="120"/>
        <v>0</v>
      </c>
      <c r="C1155" s="127"/>
      <c r="D1155" s="4">
        <f t="shared" si="121"/>
        <v>0</v>
      </c>
      <c r="E1155" s="128">
        <f t="shared" si="122"/>
        <v>0</v>
      </c>
      <c r="F1155" s="4">
        <f t="shared" si="123"/>
        <v>0</v>
      </c>
      <c r="G1155" s="19">
        <f>IF(AND(C1155&lt;&gt;"",SUM(G$30:G1154)&lt;D$21),$D$21/$D$26,0)</f>
        <v>0</v>
      </c>
      <c r="H1155" s="4">
        <f t="shared" si="124"/>
        <v>0</v>
      </c>
      <c r="I1155" s="4">
        <f t="shared" si="125"/>
        <v>0</v>
      </c>
      <c r="J1155" s="58" t="str">
        <f t="shared" si="126"/>
        <v>2114–2115</v>
      </c>
    </row>
    <row r="1156" spans="1:10" ht="19.899999999999999" customHeight="1" x14ac:dyDescent="0.2">
      <c r="A1156" s="126">
        <v>78649</v>
      </c>
      <c r="B1156" s="9">
        <f t="shared" si="120"/>
        <v>0</v>
      </c>
      <c r="C1156" s="127"/>
      <c r="D1156" s="4">
        <f t="shared" si="121"/>
        <v>0</v>
      </c>
      <c r="E1156" s="128">
        <f t="shared" si="122"/>
        <v>0</v>
      </c>
      <c r="F1156" s="4">
        <f t="shared" si="123"/>
        <v>0</v>
      </c>
      <c r="G1156" s="19">
        <f>IF(AND(C1156&lt;&gt;"",SUM(G$30:G1155)&lt;D$21),$D$21/$D$26,0)</f>
        <v>0</v>
      </c>
      <c r="H1156" s="4">
        <f t="shared" si="124"/>
        <v>0</v>
      </c>
      <c r="I1156" s="4">
        <f t="shared" si="125"/>
        <v>0</v>
      </c>
      <c r="J1156" s="58" t="str">
        <f t="shared" si="126"/>
        <v>2114–2115</v>
      </c>
    </row>
    <row r="1157" spans="1:10" ht="19.899999999999999" customHeight="1" x14ac:dyDescent="0.2">
      <c r="A1157" s="126">
        <v>78680</v>
      </c>
      <c r="B1157" s="9">
        <f t="shared" si="120"/>
        <v>0</v>
      </c>
      <c r="C1157" s="127"/>
      <c r="D1157" s="4">
        <f t="shared" si="121"/>
        <v>0</v>
      </c>
      <c r="E1157" s="128">
        <f t="shared" si="122"/>
        <v>0</v>
      </c>
      <c r="F1157" s="4">
        <f t="shared" si="123"/>
        <v>0</v>
      </c>
      <c r="G1157" s="19">
        <f>IF(AND(C1157&lt;&gt;"",SUM(G$30:G1156)&lt;D$21),$D$21/$D$26,0)</f>
        <v>0</v>
      </c>
      <c r="H1157" s="4">
        <f t="shared" si="124"/>
        <v>0</v>
      </c>
      <c r="I1157" s="4">
        <f t="shared" si="125"/>
        <v>0</v>
      </c>
      <c r="J1157" s="58" t="str">
        <f t="shared" si="126"/>
        <v>2114–2115</v>
      </c>
    </row>
    <row r="1158" spans="1:10" ht="19.899999999999999" customHeight="1" x14ac:dyDescent="0.2">
      <c r="A1158" s="126">
        <v>78710</v>
      </c>
      <c r="B1158" s="9">
        <f t="shared" si="120"/>
        <v>0</v>
      </c>
      <c r="C1158" s="127"/>
      <c r="D1158" s="4">
        <f t="shared" si="121"/>
        <v>0</v>
      </c>
      <c r="E1158" s="128">
        <f t="shared" si="122"/>
        <v>0</v>
      </c>
      <c r="F1158" s="4">
        <f t="shared" si="123"/>
        <v>0</v>
      </c>
      <c r="G1158" s="19">
        <f>IF(AND(C1158&lt;&gt;"",SUM(G$30:G1157)&lt;D$21),$D$21/$D$26,0)</f>
        <v>0</v>
      </c>
      <c r="H1158" s="4">
        <f t="shared" si="124"/>
        <v>0</v>
      </c>
      <c r="I1158" s="4">
        <f t="shared" si="125"/>
        <v>0</v>
      </c>
      <c r="J1158" s="58" t="str">
        <f t="shared" si="126"/>
        <v>2115–2116</v>
      </c>
    </row>
    <row r="1159" spans="1:10" ht="19.899999999999999" customHeight="1" x14ac:dyDescent="0.2">
      <c r="A1159" s="126">
        <v>78741</v>
      </c>
      <c r="B1159" s="9">
        <f t="shared" si="120"/>
        <v>0</v>
      </c>
      <c r="C1159" s="127"/>
      <c r="D1159" s="4">
        <f t="shared" si="121"/>
        <v>0</v>
      </c>
      <c r="E1159" s="128">
        <f t="shared" si="122"/>
        <v>0</v>
      </c>
      <c r="F1159" s="4">
        <f t="shared" si="123"/>
        <v>0</v>
      </c>
      <c r="G1159" s="19">
        <f>IF(AND(C1159&lt;&gt;"",SUM(G$30:G1158)&lt;D$21),$D$21/$D$26,0)</f>
        <v>0</v>
      </c>
      <c r="H1159" s="4">
        <f t="shared" si="124"/>
        <v>0</v>
      </c>
      <c r="I1159" s="4">
        <f t="shared" si="125"/>
        <v>0</v>
      </c>
      <c r="J1159" s="58" t="str">
        <f t="shared" si="126"/>
        <v>2115–2116</v>
      </c>
    </row>
    <row r="1160" spans="1:10" ht="19.899999999999999" customHeight="1" x14ac:dyDescent="0.2">
      <c r="A1160" s="126">
        <v>78772</v>
      </c>
      <c r="B1160" s="9">
        <f t="shared" si="120"/>
        <v>0</v>
      </c>
      <c r="C1160" s="127"/>
      <c r="D1160" s="4">
        <f t="shared" si="121"/>
        <v>0</v>
      </c>
      <c r="E1160" s="128">
        <f t="shared" si="122"/>
        <v>0</v>
      </c>
      <c r="F1160" s="4">
        <f t="shared" si="123"/>
        <v>0</v>
      </c>
      <c r="G1160" s="19">
        <f>IF(AND(C1160&lt;&gt;"",SUM(G$30:G1159)&lt;D$21),$D$21/$D$26,0)</f>
        <v>0</v>
      </c>
      <c r="H1160" s="4">
        <f t="shared" si="124"/>
        <v>0</v>
      </c>
      <c r="I1160" s="4">
        <f t="shared" si="125"/>
        <v>0</v>
      </c>
      <c r="J1160" s="58" t="str">
        <f t="shared" si="126"/>
        <v>2115–2116</v>
      </c>
    </row>
    <row r="1161" spans="1:10" ht="19.899999999999999" customHeight="1" x14ac:dyDescent="0.2">
      <c r="A1161" s="126">
        <v>78802</v>
      </c>
      <c r="B1161" s="9">
        <f t="shared" si="120"/>
        <v>0</v>
      </c>
      <c r="C1161" s="127"/>
      <c r="D1161" s="4">
        <f t="shared" si="121"/>
        <v>0</v>
      </c>
      <c r="E1161" s="128">
        <f t="shared" si="122"/>
        <v>0</v>
      </c>
      <c r="F1161" s="4">
        <f t="shared" si="123"/>
        <v>0</v>
      </c>
      <c r="G1161" s="19">
        <f>IF(AND(C1161&lt;&gt;"",SUM(G$30:G1160)&lt;D$21),$D$21/$D$26,0)</f>
        <v>0</v>
      </c>
      <c r="H1161" s="4">
        <f t="shared" si="124"/>
        <v>0</v>
      </c>
      <c r="I1161" s="4">
        <f t="shared" si="125"/>
        <v>0</v>
      </c>
      <c r="J1161" s="58" t="str">
        <f t="shared" si="126"/>
        <v>2115–2116</v>
      </c>
    </row>
    <row r="1162" spans="1:10" ht="19.899999999999999" customHeight="1" x14ac:dyDescent="0.2">
      <c r="A1162" s="126">
        <v>78833</v>
      </c>
      <c r="B1162" s="9">
        <f t="shared" si="120"/>
        <v>0</v>
      </c>
      <c r="C1162" s="127"/>
      <c r="D1162" s="4">
        <f t="shared" si="121"/>
        <v>0</v>
      </c>
      <c r="E1162" s="128">
        <f t="shared" si="122"/>
        <v>0</v>
      </c>
      <c r="F1162" s="4">
        <f t="shared" si="123"/>
        <v>0</v>
      </c>
      <c r="G1162" s="19">
        <f>IF(AND(C1162&lt;&gt;"",SUM(G$30:G1161)&lt;D$21),$D$21/$D$26,0)</f>
        <v>0</v>
      </c>
      <c r="H1162" s="4">
        <f t="shared" si="124"/>
        <v>0</v>
      </c>
      <c r="I1162" s="4">
        <f t="shared" si="125"/>
        <v>0</v>
      </c>
      <c r="J1162" s="58" t="str">
        <f t="shared" si="126"/>
        <v>2115–2116</v>
      </c>
    </row>
    <row r="1163" spans="1:10" ht="19.899999999999999" customHeight="1" x14ac:dyDescent="0.2">
      <c r="A1163" s="126">
        <v>78863</v>
      </c>
      <c r="B1163" s="9">
        <f t="shared" si="120"/>
        <v>0</v>
      </c>
      <c r="C1163" s="127"/>
      <c r="D1163" s="4">
        <f t="shared" si="121"/>
        <v>0</v>
      </c>
      <c r="E1163" s="128">
        <f t="shared" si="122"/>
        <v>0</v>
      </c>
      <c r="F1163" s="4">
        <f t="shared" si="123"/>
        <v>0</v>
      </c>
      <c r="G1163" s="19">
        <f>IF(AND(C1163&lt;&gt;"",SUM(G$30:G1162)&lt;D$21),$D$21/$D$26,0)</f>
        <v>0</v>
      </c>
      <c r="H1163" s="4">
        <f t="shared" si="124"/>
        <v>0</v>
      </c>
      <c r="I1163" s="4">
        <f t="shared" si="125"/>
        <v>0</v>
      </c>
      <c r="J1163" s="58" t="str">
        <f t="shared" si="126"/>
        <v>2115–2116</v>
      </c>
    </row>
    <row r="1164" spans="1:10" ht="19.899999999999999" customHeight="1" x14ac:dyDescent="0.2">
      <c r="A1164" s="126">
        <v>78894</v>
      </c>
      <c r="B1164" s="9">
        <f t="shared" si="120"/>
        <v>0</v>
      </c>
      <c r="C1164" s="127"/>
      <c r="D1164" s="4">
        <f t="shared" si="121"/>
        <v>0</v>
      </c>
      <c r="E1164" s="128">
        <f t="shared" si="122"/>
        <v>0</v>
      </c>
      <c r="F1164" s="4">
        <f t="shared" si="123"/>
        <v>0</v>
      </c>
      <c r="G1164" s="19">
        <f>IF(AND(C1164&lt;&gt;"",SUM(G$30:G1163)&lt;D$21),$D$21/$D$26,0)</f>
        <v>0</v>
      </c>
      <c r="H1164" s="4">
        <f t="shared" si="124"/>
        <v>0</v>
      </c>
      <c r="I1164" s="4">
        <f t="shared" si="125"/>
        <v>0</v>
      </c>
      <c r="J1164" s="58" t="str">
        <f t="shared" si="126"/>
        <v>2115–2116</v>
      </c>
    </row>
    <row r="1165" spans="1:10" ht="19.899999999999999" customHeight="1" x14ac:dyDescent="0.2">
      <c r="A1165" s="126">
        <v>78925</v>
      </c>
      <c r="B1165" s="9">
        <f t="shared" si="120"/>
        <v>0</v>
      </c>
      <c r="C1165" s="127"/>
      <c r="D1165" s="4">
        <f t="shared" si="121"/>
        <v>0</v>
      </c>
      <c r="E1165" s="128">
        <f t="shared" si="122"/>
        <v>0</v>
      </c>
      <c r="F1165" s="4">
        <f t="shared" si="123"/>
        <v>0</v>
      </c>
      <c r="G1165" s="19">
        <f>IF(AND(C1165&lt;&gt;"",SUM(G$30:G1164)&lt;D$21),$D$21/$D$26,0)</f>
        <v>0</v>
      </c>
      <c r="H1165" s="4">
        <f t="shared" si="124"/>
        <v>0</v>
      </c>
      <c r="I1165" s="4">
        <f t="shared" si="125"/>
        <v>0</v>
      </c>
      <c r="J1165" s="58" t="str">
        <f t="shared" si="126"/>
        <v>2115–2116</v>
      </c>
    </row>
    <row r="1166" spans="1:10" ht="19.899999999999999" customHeight="1" x14ac:dyDescent="0.2">
      <c r="A1166" s="126">
        <v>78954</v>
      </c>
      <c r="B1166" s="9">
        <f t="shared" si="120"/>
        <v>0</v>
      </c>
      <c r="C1166" s="127"/>
      <c r="D1166" s="4">
        <f t="shared" si="121"/>
        <v>0</v>
      </c>
      <c r="E1166" s="128">
        <f t="shared" si="122"/>
        <v>0</v>
      </c>
      <c r="F1166" s="4">
        <f t="shared" si="123"/>
        <v>0</v>
      </c>
      <c r="G1166" s="19">
        <f>IF(AND(C1166&lt;&gt;"",SUM(G$30:G1165)&lt;D$21),$D$21/$D$26,0)</f>
        <v>0</v>
      </c>
      <c r="H1166" s="4">
        <f t="shared" si="124"/>
        <v>0</v>
      </c>
      <c r="I1166" s="4">
        <f t="shared" si="125"/>
        <v>0</v>
      </c>
      <c r="J1166" s="58" t="str">
        <f t="shared" si="126"/>
        <v>2115–2116</v>
      </c>
    </row>
    <row r="1167" spans="1:10" ht="19.899999999999999" customHeight="1" x14ac:dyDescent="0.2">
      <c r="A1167" s="126">
        <v>78985</v>
      </c>
      <c r="B1167" s="9">
        <f t="shared" si="120"/>
        <v>0</v>
      </c>
      <c r="C1167" s="127"/>
      <c r="D1167" s="4">
        <f t="shared" si="121"/>
        <v>0</v>
      </c>
      <c r="E1167" s="128">
        <f t="shared" si="122"/>
        <v>0</v>
      </c>
      <c r="F1167" s="4">
        <f t="shared" si="123"/>
        <v>0</v>
      </c>
      <c r="G1167" s="19">
        <f>IF(AND(C1167&lt;&gt;"",SUM(G$30:G1166)&lt;D$21),$D$21/$D$26,0)</f>
        <v>0</v>
      </c>
      <c r="H1167" s="4">
        <f t="shared" si="124"/>
        <v>0</v>
      </c>
      <c r="I1167" s="4">
        <f t="shared" si="125"/>
        <v>0</v>
      </c>
      <c r="J1167" s="58" t="str">
        <f t="shared" si="126"/>
        <v>2115–2116</v>
      </c>
    </row>
    <row r="1168" spans="1:10" ht="19.899999999999999" customHeight="1" x14ac:dyDescent="0.2">
      <c r="A1168" s="126">
        <v>79015</v>
      </c>
      <c r="B1168" s="9">
        <f t="shared" si="120"/>
        <v>0</v>
      </c>
      <c r="C1168" s="127"/>
      <c r="D1168" s="4">
        <f t="shared" si="121"/>
        <v>0</v>
      </c>
      <c r="E1168" s="128">
        <f t="shared" si="122"/>
        <v>0</v>
      </c>
      <c r="F1168" s="4">
        <f t="shared" si="123"/>
        <v>0</v>
      </c>
      <c r="G1168" s="19">
        <f>IF(AND(C1168&lt;&gt;"",SUM(G$30:G1167)&lt;D$21),$D$21/$D$26,0)</f>
        <v>0</v>
      </c>
      <c r="H1168" s="4">
        <f t="shared" si="124"/>
        <v>0</v>
      </c>
      <c r="I1168" s="4">
        <f t="shared" si="125"/>
        <v>0</v>
      </c>
      <c r="J1168" s="58" t="str">
        <f t="shared" si="126"/>
        <v>2115–2116</v>
      </c>
    </row>
    <row r="1169" spans="1:10" ht="19.899999999999999" customHeight="1" x14ac:dyDescent="0.2">
      <c r="A1169" s="126">
        <v>79046</v>
      </c>
      <c r="B1169" s="9">
        <f t="shared" si="120"/>
        <v>0</v>
      </c>
      <c r="C1169" s="127"/>
      <c r="D1169" s="4">
        <f t="shared" si="121"/>
        <v>0</v>
      </c>
      <c r="E1169" s="128">
        <f t="shared" si="122"/>
        <v>0</v>
      </c>
      <c r="F1169" s="4">
        <f t="shared" si="123"/>
        <v>0</v>
      </c>
      <c r="G1169" s="19">
        <f>IF(AND(C1169&lt;&gt;"",SUM(G$30:G1168)&lt;D$21),$D$21/$D$26,0)</f>
        <v>0</v>
      </c>
      <c r="H1169" s="4">
        <f t="shared" si="124"/>
        <v>0</v>
      </c>
      <c r="I1169" s="4">
        <f t="shared" si="125"/>
        <v>0</v>
      </c>
      <c r="J1169" s="58" t="str">
        <f t="shared" si="126"/>
        <v>2115–2116</v>
      </c>
    </row>
    <row r="1170" spans="1:10" ht="19.899999999999999" customHeight="1" x14ac:dyDescent="0.2">
      <c r="A1170" s="126">
        <v>79076</v>
      </c>
      <c r="B1170" s="9">
        <f t="shared" si="120"/>
        <v>0</v>
      </c>
      <c r="C1170" s="127"/>
      <c r="D1170" s="4">
        <f t="shared" si="121"/>
        <v>0</v>
      </c>
      <c r="E1170" s="128">
        <f t="shared" si="122"/>
        <v>0</v>
      </c>
      <c r="F1170" s="4">
        <f t="shared" si="123"/>
        <v>0</v>
      </c>
      <c r="G1170" s="19">
        <f>IF(AND(C1170&lt;&gt;"",SUM(G$30:G1169)&lt;D$21),$D$21/$D$26,0)</f>
        <v>0</v>
      </c>
      <c r="H1170" s="4">
        <f t="shared" si="124"/>
        <v>0</v>
      </c>
      <c r="I1170" s="4">
        <f t="shared" si="125"/>
        <v>0</v>
      </c>
      <c r="J1170" s="58" t="str">
        <f t="shared" si="126"/>
        <v>2116–2117</v>
      </c>
    </row>
    <row r="1171" spans="1:10" ht="19.899999999999999" customHeight="1" x14ac:dyDescent="0.2">
      <c r="A1171" s="126">
        <v>79107</v>
      </c>
      <c r="B1171" s="9">
        <f t="shared" si="120"/>
        <v>0</v>
      </c>
      <c r="C1171" s="127"/>
      <c r="D1171" s="4">
        <f t="shared" si="121"/>
        <v>0</v>
      </c>
      <c r="E1171" s="128">
        <f t="shared" si="122"/>
        <v>0</v>
      </c>
      <c r="F1171" s="4">
        <f t="shared" si="123"/>
        <v>0</v>
      </c>
      <c r="G1171" s="19">
        <f>IF(AND(C1171&lt;&gt;"",SUM(G$30:G1170)&lt;D$21),$D$21/$D$26,0)</f>
        <v>0</v>
      </c>
      <c r="H1171" s="4">
        <f t="shared" si="124"/>
        <v>0</v>
      </c>
      <c r="I1171" s="4">
        <f t="shared" si="125"/>
        <v>0</v>
      </c>
      <c r="J1171" s="58" t="str">
        <f t="shared" si="126"/>
        <v>2116–2117</v>
      </c>
    </row>
    <row r="1172" spans="1:10" ht="19.899999999999999" customHeight="1" x14ac:dyDescent="0.2">
      <c r="A1172" s="126">
        <v>79138</v>
      </c>
      <c r="B1172" s="9">
        <f t="shared" si="120"/>
        <v>0</v>
      </c>
      <c r="C1172" s="127"/>
      <c r="D1172" s="4">
        <f t="shared" si="121"/>
        <v>0</v>
      </c>
      <c r="E1172" s="128">
        <f t="shared" si="122"/>
        <v>0</v>
      </c>
      <c r="F1172" s="4">
        <f t="shared" si="123"/>
        <v>0</v>
      </c>
      <c r="G1172" s="19">
        <f>IF(AND(C1172&lt;&gt;"",SUM(G$30:G1171)&lt;D$21),$D$21/$D$26,0)</f>
        <v>0</v>
      </c>
      <c r="H1172" s="4">
        <f t="shared" si="124"/>
        <v>0</v>
      </c>
      <c r="I1172" s="4">
        <f t="shared" si="125"/>
        <v>0</v>
      </c>
      <c r="J1172" s="58" t="str">
        <f t="shared" si="126"/>
        <v>2116–2117</v>
      </c>
    </row>
    <row r="1173" spans="1:10" ht="19.899999999999999" customHeight="1" x14ac:dyDescent="0.2">
      <c r="A1173" s="126">
        <v>79168</v>
      </c>
      <c r="B1173" s="9">
        <f t="shared" si="120"/>
        <v>0</v>
      </c>
      <c r="C1173" s="127"/>
      <c r="D1173" s="4">
        <f t="shared" si="121"/>
        <v>0</v>
      </c>
      <c r="E1173" s="128">
        <f t="shared" si="122"/>
        <v>0</v>
      </c>
      <c r="F1173" s="4">
        <f t="shared" si="123"/>
        <v>0</v>
      </c>
      <c r="G1173" s="19">
        <f>IF(AND(C1173&lt;&gt;"",SUM(G$30:G1172)&lt;D$21),$D$21/$D$26,0)</f>
        <v>0</v>
      </c>
      <c r="H1173" s="4">
        <f t="shared" si="124"/>
        <v>0</v>
      </c>
      <c r="I1173" s="4">
        <f t="shared" si="125"/>
        <v>0</v>
      </c>
      <c r="J1173" s="58" t="str">
        <f t="shared" si="126"/>
        <v>2116–2117</v>
      </c>
    </row>
    <row r="1174" spans="1:10" ht="19.899999999999999" customHeight="1" x14ac:dyDescent="0.2">
      <c r="A1174" s="126">
        <v>79199</v>
      </c>
      <c r="B1174" s="9">
        <f t="shared" si="120"/>
        <v>0</v>
      </c>
      <c r="C1174" s="127"/>
      <c r="D1174" s="4">
        <f t="shared" si="121"/>
        <v>0</v>
      </c>
      <c r="E1174" s="128">
        <f t="shared" si="122"/>
        <v>0</v>
      </c>
      <c r="F1174" s="4">
        <f t="shared" si="123"/>
        <v>0</v>
      </c>
      <c r="G1174" s="19">
        <f>IF(AND(C1174&lt;&gt;"",SUM(G$30:G1173)&lt;D$21),$D$21/$D$26,0)</f>
        <v>0</v>
      </c>
      <c r="H1174" s="4">
        <f t="shared" si="124"/>
        <v>0</v>
      </c>
      <c r="I1174" s="4">
        <f t="shared" si="125"/>
        <v>0</v>
      </c>
      <c r="J1174" s="58" t="str">
        <f t="shared" si="126"/>
        <v>2116–2117</v>
      </c>
    </row>
    <row r="1175" spans="1:10" ht="19.899999999999999" customHeight="1" x14ac:dyDescent="0.2">
      <c r="A1175" s="126">
        <v>79229</v>
      </c>
      <c r="B1175" s="9">
        <f t="shared" si="120"/>
        <v>0</v>
      </c>
      <c r="C1175" s="127"/>
      <c r="D1175" s="4">
        <f t="shared" si="121"/>
        <v>0</v>
      </c>
      <c r="E1175" s="128">
        <f t="shared" si="122"/>
        <v>0</v>
      </c>
      <c r="F1175" s="4">
        <f t="shared" si="123"/>
        <v>0</v>
      </c>
      <c r="G1175" s="19">
        <f>IF(AND(C1175&lt;&gt;"",SUM(G$30:G1174)&lt;D$21),$D$21/$D$26,0)</f>
        <v>0</v>
      </c>
      <c r="H1175" s="4">
        <f t="shared" si="124"/>
        <v>0</v>
      </c>
      <c r="I1175" s="4">
        <f t="shared" si="125"/>
        <v>0</v>
      </c>
      <c r="J1175" s="58" t="str">
        <f t="shared" si="126"/>
        <v>2116–2117</v>
      </c>
    </row>
    <row r="1176" spans="1:10" ht="19.899999999999999" customHeight="1" x14ac:dyDescent="0.2">
      <c r="A1176" s="126">
        <v>79260</v>
      </c>
      <c r="B1176" s="9">
        <f t="shared" si="120"/>
        <v>0</v>
      </c>
      <c r="C1176" s="127"/>
      <c r="D1176" s="4">
        <f t="shared" si="121"/>
        <v>0</v>
      </c>
      <c r="E1176" s="128">
        <f t="shared" si="122"/>
        <v>0</v>
      </c>
      <c r="F1176" s="4">
        <f t="shared" si="123"/>
        <v>0</v>
      </c>
      <c r="G1176" s="19">
        <f>IF(AND(C1176&lt;&gt;"",SUM(G$30:G1175)&lt;D$21),$D$21/$D$26,0)</f>
        <v>0</v>
      </c>
      <c r="H1176" s="4">
        <f t="shared" si="124"/>
        <v>0</v>
      </c>
      <c r="I1176" s="4">
        <f t="shared" si="125"/>
        <v>0</v>
      </c>
      <c r="J1176" s="58" t="str">
        <f t="shared" si="126"/>
        <v>2116–2117</v>
      </c>
    </row>
    <row r="1177" spans="1:10" ht="19.899999999999999" customHeight="1" x14ac:dyDescent="0.2">
      <c r="A1177" s="126">
        <v>79291</v>
      </c>
      <c r="B1177" s="9">
        <f t="shared" si="120"/>
        <v>0</v>
      </c>
      <c r="C1177" s="127"/>
      <c r="D1177" s="4">
        <f t="shared" si="121"/>
        <v>0</v>
      </c>
      <c r="E1177" s="128">
        <f t="shared" si="122"/>
        <v>0</v>
      </c>
      <c r="F1177" s="4">
        <f t="shared" si="123"/>
        <v>0</v>
      </c>
      <c r="G1177" s="19">
        <f>IF(AND(C1177&lt;&gt;"",SUM(G$30:G1176)&lt;D$21),$D$21/$D$26,0)</f>
        <v>0</v>
      </c>
      <c r="H1177" s="4">
        <f t="shared" si="124"/>
        <v>0</v>
      </c>
      <c r="I1177" s="4">
        <f t="shared" si="125"/>
        <v>0</v>
      </c>
      <c r="J1177" s="58" t="str">
        <f t="shared" si="126"/>
        <v>2116–2117</v>
      </c>
    </row>
    <row r="1178" spans="1:10" ht="19.899999999999999" customHeight="1" x14ac:dyDescent="0.2">
      <c r="A1178" s="126">
        <v>79319</v>
      </c>
      <c r="B1178" s="9">
        <f t="shared" si="120"/>
        <v>0</v>
      </c>
      <c r="C1178" s="127"/>
      <c r="D1178" s="4">
        <f t="shared" si="121"/>
        <v>0</v>
      </c>
      <c r="E1178" s="128">
        <f t="shared" si="122"/>
        <v>0</v>
      </c>
      <c r="F1178" s="4">
        <f t="shared" si="123"/>
        <v>0</v>
      </c>
      <c r="G1178" s="19">
        <f>IF(AND(C1178&lt;&gt;"",SUM(G$30:G1177)&lt;D$21),$D$21/$D$26,0)</f>
        <v>0</v>
      </c>
      <c r="H1178" s="4">
        <f t="shared" si="124"/>
        <v>0</v>
      </c>
      <c r="I1178" s="4">
        <f t="shared" si="125"/>
        <v>0</v>
      </c>
      <c r="J1178" s="58" t="str">
        <f t="shared" si="126"/>
        <v>2116–2117</v>
      </c>
    </row>
    <row r="1179" spans="1:10" ht="19.899999999999999" customHeight="1" x14ac:dyDescent="0.2">
      <c r="A1179" s="126">
        <v>79350</v>
      </c>
      <c r="B1179" s="9">
        <f t="shared" si="120"/>
        <v>0</v>
      </c>
      <c r="C1179" s="127"/>
      <c r="D1179" s="4">
        <f t="shared" si="121"/>
        <v>0</v>
      </c>
      <c r="E1179" s="128">
        <f t="shared" si="122"/>
        <v>0</v>
      </c>
      <c r="F1179" s="4">
        <f t="shared" si="123"/>
        <v>0</v>
      </c>
      <c r="G1179" s="19">
        <f>IF(AND(C1179&lt;&gt;"",SUM(G$30:G1178)&lt;D$21),$D$21/$D$26,0)</f>
        <v>0</v>
      </c>
      <c r="H1179" s="4">
        <f t="shared" si="124"/>
        <v>0</v>
      </c>
      <c r="I1179" s="4">
        <f t="shared" si="125"/>
        <v>0</v>
      </c>
      <c r="J1179" s="58" t="str">
        <f t="shared" si="126"/>
        <v>2116–2117</v>
      </c>
    </row>
    <row r="1180" spans="1:10" ht="19.899999999999999" customHeight="1" x14ac:dyDescent="0.2">
      <c r="A1180" s="126">
        <v>79380</v>
      </c>
      <c r="B1180" s="9">
        <f t="shared" si="120"/>
        <v>0</v>
      </c>
      <c r="C1180" s="127"/>
      <c r="D1180" s="4">
        <f t="shared" si="121"/>
        <v>0</v>
      </c>
      <c r="E1180" s="128">
        <f t="shared" si="122"/>
        <v>0</v>
      </c>
      <c r="F1180" s="4">
        <f t="shared" si="123"/>
        <v>0</v>
      </c>
      <c r="G1180" s="19">
        <f>IF(AND(C1180&lt;&gt;"",SUM(G$30:G1179)&lt;D$21),$D$21/$D$26,0)</f>
        <v>0</v>
      </c>
      <c r="H1180" s="4">
        <f t="shared" si="124"/>
        <v>0</v>
      </c>
      <c r="I1180" s="4">
        <f t="shared" si="125"/>
        <v>0</v>
      </c>
      <c r="J1180" s="58" t="str">
        <f t="shared" si="126"/>
        <v>2116–2117</v>
      </c>
    </row>
    <row r="1181" spans="1:10" ht="19.899999999999999" customHeight="1" x14ac:dyDescent="0.2">
      <c r="A1181" s="126">
        <v>79411</v>
      </c>
      <c r="B1181" s="9">
        <f t="shared" si="120"/>
        <v>0</v>
      </c>
      <c r="C1181" s="127"/>
      <c r="D1181" s="4">
        <f t="shared" si="121"/>
        <v>0</v>
      </c>
      <c r="E1181" s="128">
        <f t="shared" si="122"/>
        <v>0</v>
      </c>
      <c r="F1181" s="4">
        <f t="shared" si="123"/>
        <v>0</v>
      </c>
      <c r="G1181" s="19">
        <f>IF(AND(C1181&lt;&gt;"",SUM(G$30:G1180)&lt;D$21),$D$21/$D$26,0)</f>
        <v>0</v>
      </c>
      <c r="H1181" s="4">
        <f t="shared" si="124"/>
        <v>0</v>
      </c>
      <c r="I1181" s="4">
        <f t="shared" si="125"/>
        <v>0</v>
      </c>
      <c r="J1181" s="58" t="str">
        <f t="shared" si="126"/>
        <v>2116–2117</v>
      </c>
    </row>
    <row r="1182" spans="1:10" ht="19.899999999999999" customHeight="1" x14ac:dyDescent="0.2">
      <c r="A1182" s="126">
        <v>79441</v>
      </c>
      <c r="B1182" s="9">
        <f t="shared" si="120"/>
        <v>0</v>
      </c>
      <c r="C1182" s="127"/>
      <c r="D1182" s="4">
        <f t="shared" si="121"/>
        <v>0</v>
      </c>
      <c r="E1182" s="128">
        <f t="shared" si="122"/>
        <v>0</v>
      </c>
      <c r="F1182" s="4">
        <f t="shared" si="123"/>
        <v>0</v>
      </c>
      <c r="G1182" s="19">
        <f>IF(AND(C1182&lt;&gt;"",SUM(G$30:G1181)&lt;D$21),$D$21/$D$26,0)</f>
        <v>0</v>
      </c>
      <c r="H1182" s="4">
        <f t="shared" si="124"/>
        <v>0</v>
      </c>
      <c r="I1182" s="4">
        <f t="shared" si="125"/>
        <v>0</v>
      </c>
      <c r="J1182" s="58" t="str">
        <f t="shared" si="126"/>
        <v>2117–2118</v>
      </c>
    </row>
    <row r="1183" spans="1:10" ht="19.899999999999999" customHeight="1" x14ac:dyDescent="0.2">
      <c r="A1183" s="126">
        <v>79472</v>
      </c>
      <c r="B1183" s="9">
        <f t="shared" ref="B1183:B1241" si="127">IF(C1183&gt;0,C1183*-1,C1183)</f>
        <v>0</v>
      </c>
      <c r="C1183" s="127"/>
      <c r="D1183" s="4">
        <f t="shared" ref="D1183:D1241" si="128">IF(C1183="",0,IF($D$14="Beginning",IF(C1182&lt;&gt;"",$F1182*$D$7/12,0),IF(C1182&lt;&gt;"",$F1182*$D$7/12,$D$19*$D$7/12)))</f>
        <v>0</v>
      </c>
      <c r="E1183" s="128">
        <f t="shared" si="122"/>
        <v>0</v>
      </c>
      <c r="F1183" s="4">
        <f t="shared" si="123"/>
        <v>0</v>
      </c>
      <c r="G1183" s="19">
        <f>IF(AND(C1183&lt;&gt;"",SUM(G$30:G1182)&lt;D$21),$D$21/$D$26,0)</f>
        <v>0</v>
      </c>
      <c r="H1183" s="4">
        <f t="shared" si="124"/>
        <v>0</v>
      </c>
      <c r="I1183" s="4">
        <f t="shared" si="125"/>
        <v>0</v>
      </c>
      <c r="J1183" s="58" t="str">
        <f t="shared" si="126"/>
        <v>2117–2118</v>
      </c>
    </row>
    <row r="1184" spans="1:10" ht="19.899999999999999" customHeight="1" x14ac:dyDescent="0.2">
      <c r="A1184" s="126">
        <v>79503</v>
      </c>
      <c r="B1184" s="9">
        <f t="shared" si="127"/>
        <v>0</v>
      </c>
      <c r="C1184" s="127"/>
      <c r="D1184" s="4">
        <f t="shared" si="128"/>
        <v>0</v>
      </c>
      <c r="E1184" s="128">
        <f t="shared" ref="E1184:E1241" si="129">C1184-D1184</f>
        <v>0</v>
      </c>
      <c r="F1184" s="4">
        <f t="shared" ref="F1184:F1241" si="130">IF(C1184="",0,IF(C1183="",$D$19-E1184,IF(C1184&lt;&gt;"",F1183-E1184)))</f>
        <v>0</v>
      </c>
      <c r="G1184" s="19">
        <f>IF(AND(C1184&lt;&gt;"",SUM(G$30:G1183)&lt;D$21),$D$21/$D$26,0)</f>
        <v>0</v>
      </c>
      <c r="H1184" s="4">
        <f t="shared" ref="H1184:H1241" si="131">IF(C1184&lt;&gt;"",G1184+H1183,0)</f>
        <v>0</v>
      </c>
      <c r="I1184" s="4">
        <f t="shared" ref="I1184:I1240" si="132">IF(C1184&lt;&gt;"",$D$21-H1184,0)</f>
        <v>0</v>
      </c>
      <c r="J1184" s="58" t="str">
        <f t="shared" si="126"/>
        <v>2117–2118</v>
      </c>
    </row>
    <row r="1185" spans="1:10" ht="19.899999999999999" customHeight="1" x14ac:dyDescent="0.2">
      <c r="A1185" s="126">
        <v>79533</v>
      </c>
      <c r="B1185" s="9">
        <f t="shared" si="127"/>
        <v>0</v>
      </c>
      <c r="C1185" s="127"/>
      <c r="D1185" s="4">
        <f t="shared" si="128"/>
        <v>0</v>
      </c>
      <c r="E1185" s="128">
        <f t="shared" si="129"/>
        <v>0</v>
      </c>
      <c r="F1185" s="4">
        <f t="shared" si="130"/>
        <v>0</v>
      </c>
      <c r="G1185" s="19">
        <f>IF(AND(C1185&lt;&gt;"",SUM(G$30:G1184)&lt;D$21),$D$21/$D$26,0)</f>
        <v>0</v>
      </c>
      <c r="H1185" s="4">
        <f t="shared" si="131"/>
        <v>0</v>
      </c>
      <c r="I1185" s="4">
        <f t="shared" si="132"/>
        <v>0</v>
      </c>
      <c r="J1185" s="58" t="str">
        <f t="shared" si="126"/>
        <v>2117–2118</v>
      </c>
    </row>
    <row r="1186" spans="1:10" ht="19.899999999999999" customHeight="1" x14ac:dyDescent="0.2">
      <c r="A1186" s="126">
        <v>79564</v>
      </c>
      <c r="B1186" s="9">
        <f t="shared" si="127"/>
        <v>0</v>
      </c>
      <c r="C1186" s="127"/>
      <c r="D1186" s="4">
        <f t="shared" si="128"/>
        <v>0</v>
      </c>
      <c r="E1186" s="128">
        <f t="shared" si="129"/>
        <v>0</v>
      </c>
      <c r="F1186" s="4">
        <f t="shared" si="130"/>
        <v>0</v>
      </c>
      <c r="G1186" s="19">
        <f>IF(AND(C1186&lt;&gt;"",SUM(G$30:G1185)&lt;D$21),$D$21/$D$26,0)</f>
        <v>0</v>
      </c>
      <c r="H1186" s="4">
        <f t="shared" si="131"/>
        <v>0</v>
      </c>
      <c r="I1186" s="4">
        <f t="shared" si="132"/>
        <v>0</v>
      </c>
      <c r="J1186" s="58" t="str">
        <f t="shared" si="126"/>
        <v>2117–2118</v>
      </c>
    </row>
    <row r="1187" spans="1:10" ht="19.899999999999999" customHeight="1" x14ac:dyDescent="0.2">
      <c r="A1187" s="126">
        <v>79594</v>
      </c>
      <c r="B1187" s="9">
        <f t="shared" si="127"/>
        <v>0</v>
      </c>
      <c r="C1187" s="127"/>
      <c r="D1187" s="4">
        <f t="shared" si="128"/>
        <v>0</v>
      </c>
      <c r="E1187" s="128">
        <f t="shared" si="129"/>
        <v>0</v>
      </c>
      <c r="F1187" s="4">
        <f t="shared" si="130"/>
        <v>0</v>
      </c>
      <c r="G1187" s="19">
        <f>IF(AND(C1187&lt;&gt;"",SUM(G$30:G1186)&lt;D$21),$D$21/$D$26,0)</f>
        <v>0</v>
      </c>
      <c r="H1187" s="4">
        <f t="shared" si="131"/>
        <v>0</v>
      </c>
      <c r="I1187" s="4">
        <f t="shared" si="132"/>
        <v>0</v>
      </c>
      <c r="J1187" s="58" t="str">
        <f t="shared" si="126"/>
        <v>2117–2118</v>
      </c>
    </row>
    <row r="1188" spans="1:10" ht="19.899999999999999" customHeight="1" x14ac:dyDescent="0.2">
      <c r="A1188" s="126">
        <v>79625</v>
      </c>
      <c r="B1188" s="9">
        <f t="shared" si="127"/>
        <v>0</v>
      </c>
      <c r="C1188" s="127"/>
      <c r="D1188" s="4">
        <f t="shared" si="128"/>
        <v>0</v>
      </c>
      <c r="E1188" s="128">
        <f t="shared" si="129"/>
        <v>0</v>
      </c>
      <c r="F1188" s="4">
        <f t="shared" si="130"/>
        <v>0</v>
      </c>
      <c r="G1188" s="19">
        <f>IF(AND(C1188&lt;&gt;"",SUM(G$30:G1187)&lt;D$21),$D$21/$D$26,0)</f>
        <v>0</v>
      </c>
      <c r="H1188" s="4">
        <f t="shared" si="131"/>
        <v>0</v>
      </c>
      <c r="I1188" s="4">
        <f t="shared" si="132"/>
        <v>0</v>
      </c>
      <c r="J1188" s="58" t="str">
        <f t="shared" si="126"/>
        <v>2117–2118</v>
      </c>
    </row>
    <row r="1189" spans="1:10" ht="19.899999999999999" customHeight="1" x14ac:dyDescent="0.2">
      <c r="A1189" s="126">
        <v>79656</v>
      </c>
      <c r="B1189" s="9">
        <f t="shared" si="127"/>
        <v>0</v>
      </c>
      <c r="C1189" s="127"/>
      <c r="D1189" s="4">
        <f t="shared" si="128"/>
        <v>0</v>
      </c>
      <c r="E1189" s="128">
        <f t="shared" si="129"/>
        <v>0</v>
      </c>
      <c r="F1189" s="4">
        <f t="shared" si="130"/>
        <v>0</v>
      </c>
      <c r="G1189" s="19">
        <f>IF(AND(C1189&lt;&gt;"",SUM(G$30:G1188)&lt;D$21),$D$21/$D$26,0)</f>
        <v>0</v>
      </c>
      <c r="H1189" s="4">
        <f t="shared" si="131"/>
        <v>0</v>
      </c>
      <c r="I1189" s="4">
        <f t="shared" si="132"/>
        <v>0</v>
      </c>
      <c r="J1189" s="58" t="str">
        <f t="shared" si="126"/>
        <v>2117–2118</v>
      </c>
    </row>
    <row r="1190" spans="1:10" ht="19.899999999999999" customHeight="1" x14ac:dyDescent="0.2">
      <c r="A1190" s="126">
        <v>79684</v>
      </c>
      <c r="B1190" s="9">
        <f t="shared" si="127"/>
        <v>0</v>
      </c>
      <c r="C1190" s="127"/>
      <c r="D1190" s="4">
        <f t="shared" si="128"/>
        <v>0</v>
      </c>
      <c r="E1190" s="128">
        <f t="shared" si="129"/>
        <v>0</v>
      </c>
      <c r="F1190" s="4">
        <f t="shared" si="130"/>
        <v>0</v>
      </c>
      <c r="G1190" s="19">
        <f>IF(AND(C1190&lt;&gt;"",SUM(G$30:G1189)&lt;D$21),$D$21/$D$26,0)</f>
        <v>0</v>
      </c>
      <c r="H1190" s="4">
        <f t="shared" si="131"/>
        <v>0</v>
      </c>
      <c r="I1190" s="4">
        <f t="shared" si="132"/>
        <v>0</v>
      </c>
      <c r="J1190" s="58" t="str">
        <f t="shared" si="126"/>
        <v>2117–2118</v>
      </c>
    </row>
    <row r="1191" spans="1:10" ht="19.899999999999999" customHeight="1" x14ac:dyDescent="0.2">
      <c r="A1191" s="126">
        <v>79715</v>
      </c>
      <c r="B1191" s="9">
        <f t="shared" si="127"/>
        <v>0</v>
      </c>
      <c r="C1191" s="127"/>
      <c r="D1191" s="4">
        <f t="shared" si="128"/>
        <v>0</v>
      </c>
      <c r="E1191" s="128">
        <f t="shared" si="129"/>
        <v>0</v>
      </c>
      <c r="F1191" s="4">
        <f t="shared" si="130"/>
        <v>0</v>
      </c>
      <c r="G1191" s="19">
        <f>IF(AND(C1191&lt;&gt;"",SUM(G$30:G1190)&lt;D$21),$D$21/$D$26,0)</f>
        <v>0</v>
      </c>
      <c r="H1191" s="4">
        <f t="shared" si="131"/>
        <v>0</v>
      </c>
      <c r="I1191" s="4">
        <f t="shared" si="132"/>
        <v>0</v>
      </c>
      <c r="J1191" s="58" t="str">
        <f t="shared" si="126"/>
        <v>2117–2118</v>
      </c>
    </row>
    <row r="1192" spans="1:10" ht="19.899999999999999" customHeight="1" x14ac:dyDescent="0.2">
      <c r="A1192" s="126">
        <v>79745</v>
      </c>
      <c r="B1192" s="9">
        <f t="shared" si="127"/>
        <v>0</v>
      </c>
      <c r="C1192" s="127"/>
      <c r="D1192" s="4">
        <f t="shared" si="128"/>
        <v>0</v>
      </c>
      <c r="E1192" s="128">
        <f t="shared" si="129"/>
        <v>0</v>
      </c>
      <c r="F1192" s="4">
        <f t="shared" si="130"/>
        <v>0</v>
      </c>
      <c r="G1192" s="19">
        <f>IF(AND(C1192&lt;&gt;"",SUM(G$30:G1191)&lt;D$21),$D$21/$D$26,0)</f>
        <v>0</v>
      </c>
      <c r="H1192" s="4">
        <f t="shared" si="131"/>
        <v>0</v>
      </c>
      <c r="I1192" s="4">
        <f t="shared" si="132"/>
        <v>0</v>
      </c>
      <c r="J1192" s="58" t="str">
        <f t="shared" si="126"/>
        <v>2117–2118</v>
      </c>
    </row>
    <row r="1193" spans="1:10" ht="19.899999999999999" customHeight="1" x14ac:dyDescent="0.2">
      <c r="A1193" s="126">
        <v>79776</v>
      </c>
      <c r="B1193" s="9">
        <f t="shared" si="127"/>
        <v>0</v>
      </c>
      <c r="C1193" s="127"/>
      <c r="D1193" s="4">
        <f t="shared" si="128"/>
        <v>0</v>
      </c>
      <c r="E1193" s="128">
        <f t="shared" si="129"/>
        <v>0</v>
      </c>
      <c r="F1193" s="4">
        <f t="shared" si="130"/>
        <v>0</v>
      </c>
      <c r="G1193" s="19">
        <f>IF(AND(C1193&lt;&gt;"",SUM(G$30:G1192)&lt;D$21),$D$21/$D$26,0)</f>
        <v>0</v>
      </c>
      <c r="H1193" s="4">
        <f t="shared" si="131"/>
        <v>0</v>
      </c>
      <c r="I1193" s="4">
        <f t="shared" si="132"/>
        <v>0</v>
      </c>
      <c r="J1193" s="58" t="str">
        <f t="shared" si="126"/>
        <v>2117–2118</v>
      </c>
    </row>
    <row r="1194" spans="1:10" ht="19.899999999999999" customHeight="1" x14ac:dyDescent="0.2">
      <c r="A1194" s="126">
        <v>79806</v>
      </c>
      <c r="B1194" s="9">
        <f t="shared" si="127"/>
        <v>0</v>
      </c>
      <c r="C1194" s="127"/>
      <c r="D1194" s="4">
        <f t="shared" si="128"/>
        <v>0</v>
      </c>
      <c r="E1194" s="128">
        <f t="shared" si="129"/>
        <v>0</v>
      </c>
      <c r="F1194" s="4">
        <f t="shared" si="130"/>
        <v>0</v>
      </c>
      <c r="G1194" s="19">
        <f>IF(AND(C1194&lt;&gt;"",SUM(G$30:G1193)&lt;D$21),$D$21/$D$26,0)</f>
        <v>0</v>
      </c>
      <c r="H1194" s="4">
        <f t="shared" si="131"/>
        <v>0</v>
      </c>
      <c r="I1194" s="4">
        <f t="shared" si="132"/>
        <v>0</v>
      </c>
      <c r="J1194" s="58" t="str">
        <f t="shared" si="126"/>
        <v>2118–2119</v>
      </c>
    </row>
    <row r="1195" spans="1:10" ht="19.899999999999999" customHeight="1" x14ac:dyDescent="0.2">
      <c r="A1195" s="126">
        <v>79837</v>
      </c>
      <c r="B1195" s="9">
        <f t="shared" si="127"/>
        <v>0</v>
      </c>
      <c r="C1195" s="127"/>
      <c r="D1195" s="4">
        <f t="shared" si="128"/>
        <v>0</v>
      </c>
      <c r="E1195" s="128">
        <f t="shared" si="129"/>
        <v>0</v>
      </c>
      <c r="F1195" s="4">
        <f t="shared" si="130"/>
        <v>0</v>
      </c>
      <c r="G1195" s="19">
        <f>IF(AND(C1195&lt;&gt;"",SUM(G$30:G1194)&lt;D$21),$D$21/$D$26,0)</f>
        <v>0</v>
      </c>
      <c r="H1195" s="4">
        <f t="shared" si="131"/>
        <v>0</v>
      </c>
      <c r="I1195" s="4">
        <f t="shared" si="132"/>
        <v>0</v>
      </c>
      <c r="J1195" s="58" t="str">
        <f t="shared" ref="J1195:J1241" si="133">IF(OR(MONTH(A1195)=1,MONTH(A1195)=2,MONTH(A1195)=3,MONTH(A1195)=4,MONTH(A1195)=5,MONTH(A1195)=6),YEAR(A1195)-1&amp;"–"&amp;YEAR(A1195),YEAR(A1195)&amp;"–"&amp;YEAR(A1195)+1)</f>
        <v>2118–2119</v>
      </c>
    </row>
    <row r="1196" spans="1:10" ht="19.899999999999999" customHeight="1" x14ac:dyDescent="0.2">
      <c r="A1196" s="126">
        <v>79868</v>
      </c>
      <c r="B1196" s="9">
        <f t="shared" si="127"/>
        <v>0</v>
      </c>
      <c r="C1196" s="127"/>
      <c r="D1196" s="4">
        <f t="shared" si="128"/>
        <v>0</v>
      </c>
      <c r="E1196" s="128">
        <f t="shared" si="129"/>
        <v>0</v>
      </c>
      <c r="F1196" s="4">
        <f t="shared" si="130"/>
        <v>0</v>
      </c>
      <c r="G1196" s="19">
        <f>IF(AND(C1196&lt;&gt;"",SUM(G$30:G1195)&lt;D$21),$D$21/$D$26,0)</f>
        <v>0</v>
      </c>
      <c r="H1196" s="4">
        <f t="shared" si="131"/>
        <v>0</v>
      </c>
      <c r="I1196" s="4">
        <f t="shared" si="132"/>
        <v>0</v>
      </c>
      <c r="J1196" s="58" t="str">
        <f t="shared" si="133"/>
        <v>2118–2119</v>
      </c>
    </row>
    <row r="1197" spans="1:10" ht="19.899999999999999" customHeight="1" x14ac:dyDescent="0.2">
      <c r="A1197" s="126">
        <v>79898</v>
      </c>
      <c r="B1197" s="9">
        <f t="shared" si="127"/>
        <v>0</v>
      </c>
      <c r="C1197" s="127"/>
      <c r="D1197" s="4">
        <f t="shared" si="128"/>
        <v>0</v>
      </c>
      <c r="E1197" s="128">
        <f t="shared" si="129"/>
        <v>0</v>
      </c>
      <c r="F1197" s="4">
        <f t="shared" si="130"/>
        <v>0</v>
      </c>
      <c r="G1197" s="19">
        <f>IF(AND(C1197&lt;&gt;"",SUM(G$30:G1196)&lt;D$21),$D$21/$D$26,0)</f>
        <v>0</v>
      </c>
      <c r="H1197" s="4">
        <f t="shared" si="131"/>
        <v>0</v>
      </c>
      <c r="I1197" s="4">
        <f t="shared" si="132"/>
        <v>0</v>
      </c>
      <c r="J1197" s="58" t="str">
        <f t="shared" si="133"/>
        <v>2118–2119</v>
      </c>
    </row>
    <row r="1198" spans="1:10" ht="19.899999999999999" customHeight="1" x14ac:dyDescent="0.2">
      <c r="A1198" s="126">
        <v>79929</v>
      </c>
      <c r="B1198" s="9">
        <f t="shared" si="127"/>
        <v>0</v>
      </c>
      <c r="C1198" s="127"/>
      <c r="D1198" s="4">
        <f t="shared" si="128"/>
        <v>0</v>
      </c>
      <c r="E1198" s="128">
        <f t="shared" si="129"/>
        <v>0</v>
      </c>
      <c r="F1198" s="4">
        <f t="shared" si="130"/>
        <v>0</v>
      </c>
      <c r="G1198" s="19">
        <f>IF(AND(C1198&lt;&gt;"",SUM(G$30:G1197)&lt;D$21),$D$21/$D$26,0)</f>
        <v>0</v>
      </c>
      <c r="H1198" s="4">
        <f t="shared" si="131"/>
        <v>0</v>
      </c>
      <c r="I1198" s="4">
        <f t="shared" si="132"/>
        <v>0</v>
      </c>
      <c r="J1198" s="58" t="str">
        <f t="shared" si="133"/>
        <v>2118–2119</v>
      </c>
    </row>
    <row r="1199" spans="1:10" ht="19.899999999999999" customHeight="1" x14ac:dyDescent="0.2">
      <c r="A1199" s="126">
        <v>79959</v>
      </c>
      <c r="B1199" s="9">
        <f t="shared" si="127"/>
        <v>0</v>
      </c>
      <c r="C1199" s="127"/>
      <c r="D1199" s="4">
        <f t="shared" si="128"/>
        <v>0</v>
      </c>
      <c r="E1199" s="128">
        <f t="shared" si="129"/>
        <v>0</v>
      </c>
      <c r="F1199" s="4">
        <f t="shared" si="130"/>
        <v>0</v>
      </c>
      <c r="G1199" s="19">
        <f>IF(AND(C1199&lt;&gt;"",SUM(G$30:G1198)&lt;D$21),$D$21/$D$26,0)</f>
        <v>0</v>
      </c>
      <c r="H1199" s="4">
        <f t="shared" si="131"/>
        <v>0</v>
      </c>
      <c r="I1199" s="4">
        <f t="shared" si="132"/>
        <v>0</v>
      </c>
      <c r="J1199" s="58" t="str">
        <f t="shared" si="133"/>
        <v>2118–2119</v>
      </c>
    </row>
    <row r="1200" spans="1:10" ht="19.899999999999999" customHeight="1" x14ac:dyDescent="0.2">
      <c r="A1200" s="126">
        <v>79990</v>
      </c>
      <c r="B1200" s="9">
        <f t="shared" si="127"/>
        <v>0</v>
      </c>
      <c r="C1200" s="127"/>
      <c r="D1200" s="4">
        <f t="shared" si="128"/>
        <v>0</v>
      </c>
      <c r="E1200" s="128">
        <f t="shared" si="129"/>
        <v>0</v>
      </c>
      <c r="F1200" s="4">
        <f t="shared" si="130"/>
        <v>0</v>
      </c>
      <c r="G1200" s="19">
        <f>IF(AND(C1200&lt;&gt;"",SUM(G$30:G1199)&lt;D$21),$D$21/$D$26,0)</f>
        <v>0</v>
      </c>
      <c r="H1200" s="4">
        <f t="shared" si="131"/>
        <v>0</v>
      </c>
      <c r="I1200" s="4">
        <f t="shared" si="132"/>
        <v>0</v>
      </c>
      <c r="J1200" s="58" t="str">
        <f t="shared" si="133"/>
        <v>2118–2119</v>
      </c>
    </row>
    <row r="1201" spans="1:10" ht="19.899999999999999" customHeight="1" x14ac:dyDescent="0.2">
      <c r="A1201" s="126">
        <v>80021</v>
      </c>
      <c r="B1201" s="9">
        <f t="shared" si="127"/>
        <v>0</v>
      </c>
      <c r="C1201" s="127"/>
      <c r="D1201" s="4">
        <f t="shared" si="128"/>
        <v>0</v>
      </c>
      <c r="E1201" s="128">
        <f t="shared" si="129"/>
        <v>0</v>
      </c>
      <c r="F1201" s="4">
        <f t="shared" si="130"/>
        <v>0</v>
      </c>
      <c r="G1201" s="19">
        <f>IF(AND(C1201&lt;&gt;"",SUM(G$30:G1200)&lt;D$21),$D$21/$D$26,0)</f>
        <v>0</v>
      </c>
      <c r="H1201" s="4">
        <f t="shared" si="131"/>
        <v>0</v>
      </c>
      <c r="I1201" s="4">
        <f t="shared" si="132"/>
        <v>0</v>
      </c>
      <c r="J1201" s="58" t="str">
        <f t="shared" si="133"/>
        <v>2118–2119</v>
      </c>
    </row>
    <row r="1202" spans="1:10" ht="19.899999999999999" customHeight="1" x14ac:dyDescent="0.2">
      <c r="A1202" s="126">
        <v>80049</v>
      </c>
      <c r="B1202" s="9">
        <f t="shared" si="127"/>
        <v>0</v>
      </c>
      <c r="C1202" s="127"/>
      <c r="D1202" s="4">
        <f t="shared" si="128"/>
        <v>0</v>
      </c>
      <c r="E1202" s="128">
        <f t="shared" si="129"/>
        <v>0</v>
      </c>
      <c r="F1202" s="4">
        <f t="shared" si="130"/>
        <v>0</v>
      </c>
      <c r="G1202" s="19">
        <f>IF(AND(C1202&lt;&gt;"",SUM(G$30:G1201)&lt;D$21),$D$21/$D$26,0)</f>
        <v>0</v>
      </c>
      <c r="H1202" s="4">
        <f t="shared" si="131"/>
        <v>0</v>
      </c>
      <c r="I1202" s="4">
        <f t="shared" si="132"/>
        <v>0</v>
      </c>
      <c r="J1202" s="58" t="str">
        <f t="shared" si="133"/>
        <v>2118–2119</v>
      </c>
    </row>
    <row r="1203" spans="1:10" ht="19.899999999999999" customHeight="1" x14ac:dyDescent="0.2">
      <c r="A1203" s="126">
        <v>80080</v>
      </c>
      <c r="B1203" s="9">
        <f t="shared" si="127"/>
        <v>0</v>
      </c>
      <c r="C1203" s="127"/>
      <c r="D1203" s="4">
        <f t="shared" si="128"/>
        <v>0</v>
      </c>
      <c r="E1203" s="128">
        <f t="shared" si="129"/>
        <v>0</v>
      </c>
      <c r="F1203" s="4">
        <f t="shared" si="130"/>
        <v>0</v>
      </c>
      <c r="G1203" s="19">
        <f>IF(AND(C1203&lt;&gt;"",SUM(G$30:G1202)&lt;D$21),$D$21/$D$26,0)</f>
        <v>0</v>
      </c>
      <c r="H1203" s="4">
        <f t="shared" si="131"/>
        <v>0</v>
      </c>
      <c r="I1203" s="4">
        <f t="shared" si="132"/>
        <v>0</v>
      </c>
      <c r="J1203" s="58" t="str">
        <f t="shared" si="133"/>
        <v>2118–2119</v>
      </c>
    </row>
    <row r="1204" spans="1:10" ht="19.899999999999999" customHeight="1" x14ac:dyDescent="0.2">
      <c r="A1204" s="126">
        <v>80110</v>
      </c>
      <c r="B1204" s="9">
        <f t="shared" si="127"/>
        <v>0</v>
      </c>
      <c r="C1204" s="127"/>
      <c r="D1204" s="4">
        <f t="shared" si="128"/>
        <v>0</v>
      </c>
      <c r="E1204" s="128">
        <f t="shared" si="129"/>
        <v>0</v>
      </c>
      <c r="F1204" s="4">
        <f t="shared" si="130"/>
        <v>0</v>
      </c>
      <c r="G1204" s="19">
        <f>IF(AND(C1204&lt;&gt;"",SUM(G$30:G1203)&lt;D$21),$D$21/$D$26,0)</f>
        <v>0</v>
      </c>
      <c r="H1204" s="4">
        <f t="shared" si="131"/>
        <v>0</v>
      </c>
      <c r="I1204" s="4">
        <f t="shared" si="132"/>
        <v>0</v>
      </c>
      <c r="J1204" s="58" t="str">
        <f t="shared" si="133"/>
        <v>2118–2119</v>
      </c>
    </row>
    <row r="1205" spans="1:10" ht="19.899999999999999" customHeight="1" x14ac:dyDescent="0.2">
      <c r="A1205" s="126">
        <v>80141</v>
      </c>
      <c r="B1205" s="9">
        <f t="shared" si="127"/>
        <v>0</v>
      </c>
      <c r="C1205" s="127"/>
      <c r="D1205" s="4">
        <f t="shared" si="128"/>
        <v>0</v>
      </c>
      <c r="E1205" s="128">
        <f t="shared" si="129"/>
        <v>0</v>
      </c>
      <c r="F1205" s="4">
        <f t="shared" si="130"/>
        <v>0</v>
      </c>
      <c r="G1205" s="19">
        <f>IF(AND(C1205&lt;&gt;"",SUM(G$30:G1204)&lt;D$21),$D$21/$D$26,0)</f>
        <v>0</v>
      </c>
      <c r="H1205" s="4">
        <f t="shared" si="131"/>
        <v>0</v>
      </c>
      <c r="I1205" s="4">
        <f t="shared" si="132"/>
        <v>0</v>
      </c>
      <c r="J1205" s="58" t="str">
        <f t="shared" si="133"/>
        <v>2118–2119</v>
      </c>
    </row>
    <row r="1206" spans="1:10" ht="19.899999999999999" customHeight="1" x14ac:dyDescent="0.2">
      <c r="A1206" s="126">
        <v>80171</v>
      </c>
      <c r="B1206" s="9">
        <f t="shared" si="127"/>
        <v>0</v>
      </c>
      <c r="C1206" s="127"/>
      <c r="D1206" s="4">
        <f t="shared" si="128"/>
        <v>0</v>
      </c>
      <c r="E1206" s="128">
        <f t="shared" si="129"/>
        <v>0</v>
      </c>
      <c r="F1206" s="4">
        <f t="shared" si="130"/>
        <v>0</v>
      </c>
      <c r="G1206" s="19">
        <f>IF(AND(C1206&lt;&gt;"",SUM(G$30:G1205)&lt;D$21),$D$21/$D$26,0)</f>
        <v>0</v>
      </c>
      <c r="H1206" s="4">
        <f t="shared" si="131"/>
        <v>0</v>
      </c>
      <c r="I1206" s="4">
        <f t="shared" si="132"/>
        <v>0</v>
      </c>
      <c r="J1206" s="58" t="str">
        <f t="shared" si="133"/>
        <v>2119–2120</v>
      </c>
    </row>
    <row r="1207" spans="1:10" ht="19.899999999999999" customHeight="1" x14ac:dyDescent="0.2">
      <c r="A1207" s="126">
        <v>80202</v>
      </c>
      <c r="B1207" s="9">
        <f t="shared" si="127"/>
        <v>0</v>
      </c>
      <c r="C1207" s="127"/>
      <c r="D1207" s="4">
        <f t="shared" si="128"/>
        <v>0</v>
      </c>
      <c r="E1207" s="128">
        <f t="shared" si="129"/>
        <v>0</v>
      </c>
      <c r="F1207" s="4">
        <f t="shared" si="130"/>
        <v>0</v>
      </c>
      <c r="G1207" s="19">
        <f>IF(AND(C1207&lt;&gt;"",SUM(G$30:G1206)&lt;D$21),$D$21/$D$26,0)</f>
        <v>0</v>
      </c>
      <c r="H1207" s="4">
        <f t="shared" si="131"/>
        <v>0</v>
      </c>
      <c r="I1207" s="4">
        <f t="shared" si="132"/>
        <v>0</v>
      </c>
      <c r="J1207" s="58" t="str">
        <f t="shared" si="133"/>
        <v>2119–2120</v>
      </c>
    </row>
    <row r="1208" spans="1:10" ht="19.899999999999999" customHeight="1" x14ac:dyDescent="0.2">
      <c r="A1208" s="126">
        <v>80233</v>
      </c>
      <c r="B1208" s="9">
        <f t="shared" si="127"/>
        <v>0</v>
      </c>
      <c r="C1208" s="127"/>
      <c r="D1208" s="4">
        <f t="shared" si="128"/>
        <v>0</v>
      </c>
      <c r="E1208" s="128">
        <f t="shared" si="129"/>
        <v>0</v>
      </c>
      <c r="F1208" s="4">
        <f t="shared" si="130"/>
        <v>0</v>
      </c>
      <c r="G1208" s="19">
        <f>IF(AND(C1208&lt;&gt;"",SUM(G$30:G1207)&lt;D$21),$D$21/$D$26,0)</f>
        <v>0</v>
      </c>
      <c r="H1208" s="4">
        <f t="shared" si="131"/>
        <v>0</v>
      </c>
      <c r="I1208" s="4">
        <f t="shared" si="132"/>
        <v>0</v>
      </c>
      <c r="J1208" s="58" t="str">
        <f t="shared" si="133"/>
        <v>2119–2120</v>
      </c>
    </row>
    <row r="1209" spans="1:10" ht="19.899999999999999" customHeight="1" x14ac:dyDescent="0.2">
      <c r="A1209" s="126">
        <v>80263</v>
      </c>
      <c r="B1209" s="9">
        <f t="shared" si="127"/>
        <v>0</v>
      </c>
      <c r="C1209" s="127"/>
      <c r="D1209" s="4">
        <f t="shared" si="128"/>
        <v>0</v>
      </c>
      <c r="E1209" s="128">
        <f t="shared" si="129"/>
        <v>0</v>
      </c>
      <c r="F1209" s="4">
        <f t="shared" si="130"/>
        <v>0</v>
      </c>
      <c r="G1209" s="19">
        <f>IF(AND(C1209&lt;&gt;"",SUM(G$30:G1208)&lt;D$21),$D$21/$D$26,0)</f>
        <v>0</v>
      </c>
      <c r="H1209" s="4">
        <f t="shared" si="131"/>
        <v>0</v>
      </c>
      <c r="I1209" s="4">
        <f t="shared" si="132"/>
        <v>0</v>
      </c>
      <c r="J1209" s="58" t="str">
        <f t="shared" si="133"/>
        <v>2119–2120</v>
      </c>
    </row>
    <row r="1210" spans="1:10" ht="19.899999999999999" customHeight="1" x14ac:dyDescent="0.2">
      <c r="A1210" s="126">
        <v>80294</v>
      </c>
      <c r="B1210" s="9">
        <f t="shared" si="127"/>
        <v>0</v>
      </c>
      <c r="C1210" s="127"/>
      <c r="D1210" s="4">
        <f t="shared" si="128"/>
        <v>0</v>
      </c>
      <c r="E1210" s="128">
        <f t="shared" si="129"/>
        <v>0</v>
      </c>
      <c r="F1210" s="4">
        <f t="shared" si="130"/>
        <v>0</v>
      </c>
      <c r="G1210" s="19">
        <f>IF(AND(C1210&lt;&gt;"",SUM(G$30:G1209)&lt;D$21),$D$21/$D$26,0)</f>
        <v>0</v>
      </c>
      <c r="H1210" s="4">
        <f t="shared" si="131"/>
        <v>0</v>
      </c>
      <c r="I1210" s="4">
        <f t="shared" si="132"/>
        <v>0</v>
      </c>
      <c r="J1210" s="58" t="str">
        <f t="shared" si="133"/>
        <v>2119–2120</v>
      </c>
    </row>
    <row r="1211" spans="1:10" ht="19.899999999999999" customHeight="1" x14ac:dyDescent="0.2">
      <c r="A1211" s="126">
        <v>80324</v>
      </c>
      <c r="B1211" s="9">
        <f t="shared" si="127"/>
        <v>0</v>
      </c>
      <c r="C1211" s="127"/>
      <c r="D1211" s="4">
        <f t="shared" si="128"/>
        <v>0</v>
      </c>
      <c r="E1211" s="128">
        <f t="shared" si="129"/>
        <v>0</v>
      </c>
      <c r="F1211" s="4">
        <f t="shared" si="130"/>
        <v>0</v>
      </c>
      <c r="G1211" s="19">
        <f>IF(AND(C1211&lt;&gt;"",SUM(G$30:G1210)&lt;D$21),$D$21/$D$26,0)</f>
        <v>0</v>
      </c>
      <c r="H1211" s="4">
        <f t="shared" si="131"/>
        <v>0</v>
      </c>
      <c r="I1211" s="4">
        <f t="shared" si="132"/>
        <v>0</v>
      </c>
      <c r="J1211" s="58" t="str">
        <f t="shared" si="133"/>
        <v>2119–2120</v>
      </c>
    </row>
    <row r="1212" spans="1:10" ht="19.899999999999999" customHeight="1" x14ac:dyDescent="0.2">
      <c r="A1212" s="126">
        <v>80355</v>
      </c>
      <c r="B1212" s="9">
        <f t="shared" si="127"/>
        <v>0</v>
      </c>
      <c r="C1212" s="127"/>
      <c r="D1212" s="4">
        <f t="shared" si="128"/>
        <v>0</v>
      </c>
      <c r="E1212" s="128">
        <f t="shared" si="129"/>
        <v>0</v>
      </c>
      <c r="F1212" s="4">
        <f t="shared" si="130"/>
        <v>0</v>
      </c>
      <c r="G1212" s="19">
        <f>IF(AND(C1212&lt;&gt;"",SUM(G$30:G1211)&lt;D$21),$D$21/$D$26,0)</f>
        <v>0</v>
      </c>
      <c r="H1212" s="4">
        <f t="shared" si="131"/>
        <v>0</v>
      </c>
      <c r="I1212" s="4">
        <f t="shared" si="132"/>
        <v>0</v>
      </c>
      <c r="J1212" s="58" t="str">
        <f t="shared" si="133"/>
        <v>2119–2120</v>
      </c>
    </row>
    <row r="1213" spans="1:10" ht="19.899999999999999" customHeight="1" x14ac:dyDescent="0.2">
      <c r="A1213" s="126">
        <v>80386</v>
      </c>
      <c r="B1213" s="9">
        <f t="shared" si="127"/>
        <v>0</v>
      </c>
      <c r="C1213" s="127"/>
      <c r="D1213" s="4">
        <f t="shared" si="128"/>
        <v>0</v>
      </c>
      <c r="E1213" s="128">
        <f t="shared" si="129"/>
        <v>0</v>
      </c>
      <c r="F1213" s="4">
        <f t="shared" si="130"/>
        <v>0</v>
      </c>
      <c r="G1213" s="19">
        <f>IF(AND(C1213&lt;&gt;"",SUM(G$30:G1212)&lt;D$21),$D$21/$D$26,0)</f>
        <v>0</v>
      </c>
      <c r="H1213" s="4">
        <f t="shared" si="131"/>
        <v>0</v>
      </c>
      <c r="I1213" s="4">
        <f t="shared" si="132"/>
        <v>0</v>
      </c>
      <c r="J1213" s="58" t="str">
        <f t="shared" si="133"/>
        <v>2119–2120</v>
      </c>
    </row>
    <row r="1214" spans="1:10" ht="19.899999999999999" customHeight="1" x14ac:dyDescent="0.2">
      <c r="A1214" s="126">
        <v>80415</v>
      </c>
      <c r="B1214" s="9">
        <f t="shared" si="127"/>
        <v>0</v>
      </c>
      <c r="C1214" s="127"/>
      <c r="D1214" s="4">
        <f t="shared" si="128"/>
        <v>0</v>
      </c>
      <c r="E1214" s="128">
        <f t="shared" si="129"/>
        <v>0</v>
      </c>
      <c r="F1214" s="4">
        <f t="shared" si="130"/>
        <v>0</v>
      </c>
      <c r="G1214" s="19">
        <f>IF(AND(C1214&lt;&gt;"",SUM(G$30:G1213)&lt;D$21),$D$21/$D$26,0)</f>
        <v>0</v>
      </c>
      <c r="H1214" s="4">
        <f t="shared" si="131"/>
        <v>0</v>
      </c>
      <c r="I1214" s="4">
        <f t="shared" si="132"/>
        <v>0</v>
      </c>
      <c r="J1214" s="58" t="str">
        <f t="shared" si="133"/>
        <v>2119–2120</v>
      </c>
    </row>
    <row r="1215" spans="1:10" ht="19.899999999999999" customHeight="1" x14ac:dyDescent="0.2">
      <c r="A1215" s="126">
        <v>80446</v>
      </c>
      <c r="B1215" s="9">
        <f t="shared" si="127"/>
        <v>0</v>
      </c>
      <c r="C1215" s="127"/>
      <c r="D1215" s="4">
        <f t="shared" si="128"/>
        <v>0</v>
      </c>
      <c r="E1215" s="128">
        <f t="shared" si="129"/>
        <v>0</v>
      </c>
      <c r="F1215" s="4">
        <f t="shared" si="130"/>
        <v>0</v>
      </c>
      <c r="G1215" s="19">
        <f>IF(AND(C1215&lt;&gt;"",SUM(G$30:G1214)&lt;D$21),$D$21/$D$26,0)</f>
        <v>0</v>
      </c>
      <c r="H1215" s="4">
        <f t="shared" si="131"/>
        <v>0</v>
      </c>
      <c r="I1215" s="4">
        <f t="shared" si="132"/>
        <v>0</v>
      </c>
      <c r="J1215" s="58" t="str">
        <f t="shared" si="133"/>
        <v>2119–2120</v>
      </c>
    </row>
    <row r="1216" spans="1:10" ht="19.899999999999999" customHeight="1" x14ac:dyDescent="0.2">
      <c r="A1216" s="126">
        <v>80476</v>
      </c>
      <c r="B1216" s="9">
        <f t="shared" si="127"/>
        <v>0</v>
      </c>
      <c r="C1216" s="127"/>
      <c r="D1216" s="4">
        <f t="shared" si="128"/>
        <v>0</v>
      </c>
      <c r="E1216" s="128">
        <f t="shared" si="129"/>
        <v>0</v>
      </c>
      <c r="F1216" s="4">
        <f t="shared" si="130"/>
        <v>0</v>
      </c>
      <c r="G1216" s="19">
        <f>IF(AND(C1216&lt;&gt;"",SUM(G$30:G1215)&lt;D$21),$D$21/$D$26,0)</f>
        <v>0</v>
      </c>
      <c r="H1216" s="4">
        <f t="shared" si="131"/>
        <v>0</v>
      </c>
      <c r="I1216" s="4">
        <f t="shared" si="132"/>
        <v>0</v>
      </c>
      <c r="J1216" s="58" t="str">
        <f t="shared" si="133"/>
        <v>2119–2120</v>
      </c>
    </row>
    <row r="1217" spans="1:10" ht="19.899999999999999" customHeight="1" x14ac:dyDescent="0.2">
      <c r="A1217" s="126">
        <v>80507</v>
      </c>
      <c r="B1217" s="9">
        <f t="shared" si="127"/>
        <v>0</v>
      </c>
      <c r="C1217" s="127"/>
      <c r="D1217" s="4">
        <f t="shared" si="128"/>
        <v>0</v>
      </c>
      <c r="E1217" s="128">
        <f t="shared" si="129"/>
        <v>0</v>
      </c>
      <c r="F1217" s="4">
        <f t="shared" si="130"/>
        <v>0</v>
      </c>
      <c r="G1217" s="19">
        <f>IF(AND(C1217&lt;&gt;"",SUM(G$30:G1216)&lt;D$21),$D$21/$D$26,0)</f>
        <v>0</v>
      </c>
      <c r="H1217" s="4">
        <f t="shared" si="131"/>
        <v>0</v>
      </c>
      <c r="I1217" s="4">
        <f t="shared" si="132"/>
        <v>0</v>
      </c>
      <c r="J1217" s="58" t="str">
        <f t="shared" si="133"/>
        <v>2119–2120</v>
      </c>
    </row>
    <row r="1218" spans="1:10" ht="19.899999999999999" customHeight="1" x14ac:dyDescent="0.2">
      <c r="A1218" s="126">
        <v>80537</v>
      </c>
      <c r="B1218" s="9">
        <f t="shared" si="127"/>
        <v>0</v>
      </c>
      <c r="C1218" s="127"/>
      <c r="D1218" s="4">
        <f t="shared" si="128"/>
        <v>0</v>
      </c>
      <c r="E1218" s="128">
        <f t="shared" si="129"/>
        <v>0</v>
      </c>
      <c r="F1218" s="4">
        <f t="shared" si="130"/>
        <v>0</v>
      </c>
      <c r="G1218" s="19">
        <f>IF(AND(C1218&lt;&gt;"",SUM(G$30:G1217)&lt;D$21),$D$21/$D$26,0)</f>
        <v>0</v>
      </c>
      <c r="H1218" s="4">
        <f t="shared" si="131"/>
        <v>0</v>
      </c>
      <c r="I1218" s="4">
        <f t="shared" si="132"/>
        <v>0</v>
      </c>
      <c r="J1218" s="58" t="str">
        <f t="shared" si="133"/>
        <v>2120–2121</v>
      </c>
    </row>
    <row r="1219" spans="1:10" ht="19.899999999999999" customHeight="1" x14ac:dyDescent="0.2">
      <c r="A1219" s="126">
        <v>80568</v>
      </c>
      <c r="B1219" s="9">
        <f t="shared" si="127"/>
        <v>0</v>
      </c>
      <c r="C1219" s="127"/>
      <c r="D1219" s="4">
        <f t="shared" si="128"/>
        <v>0</v>
      </c>
      <c r="E1219" s="128">
        <f t="shared" si="129"/>
        <v>0</v>
      </c>
      <c r="F1219" s="4">
        <f t="shared" si="130"/>
        <v>0</v>
      </c>
      <c r="G1219" s="19">
        <f>IF(AND(C1219&lt;&gt;"",SUM(G$30:G1218)&lt;D$21),$D$21/$D$26,0)</f>
        <v>0</v>
      </c>
      <c r="H1219" s="4">
        <f t="shared" si="131"/>
        <v>0</v>
      </c>
      <c r="I1219" s="4">
        <f t="shared" si="132"/>
        <v>0</v>
      </c>
      <c r="J1219" s="58" t="str">
        <f t="shared" si="133"/>
        <v>2120–2121</v>
      </c>
    </row>
    <row r="1220" spans="1:10" ht="19.899999999999999" customHeight="1" x14ac:dyDescent="0.2">
      <c r="A1220" s="126">
        <v>80599</v>
      </c>
      <c r="B1220" s="9">
        <f t="shared" si="127"/>
        <v>0</v>
      </c>
      <c r="C1220" s="127"/>
      <c r="D1220" s="4">
        <f t="shared" si="128"/>
        <v>0</v>
      </c>
      <c r="E1220" s="128">
        <f t="shared" si="129"/>
        <v>0</v>
      </c>
      <c r="F1220" s="4">
        <f t="shared" si="130"/>
        <v>0</v>
      </c>
      <c r="G1220" s="19">
        <f>IF(AND(C1220&lt;&gt;"",SUM(G$30:G1219)&lt;D$21),$D$21/$D$26,0)</f>
        <v>0</v>
      </c>
      <c r="H1220" s="4">
        <f t="shared" si="131"/>
        <v>0</v>
      </c>
      <c r="I1220" s="4">
        <f t="shared" si="132"/>
        <v>0</v>
      </c>
      <c r="J1220" s="58" t="str">
        <f t="shared" si="133"/>
        <v>2120–2121</v>
      </c>
    </row>
    <row r="1221" spans="1:10" ht="19.899999999999999" customHeight="1" x14ac:dyDescent="0.2">
      <c r="A1221" s="126">
        <v>80629</v>
      </c>
      <c r="B1221" s="9">
        <f t="shared" si="127"/>
        <v>0</v>
      </c>
      <c r="C1221" s="127"/>
      <c r="D1221" s="4">
        <f t="shared" si="128"/>
        <v>0</v>
      </c>
      <c r="E1221" s="128">
        <f t="shared" si="129"/>
        <v>0</v>
      </c>
      <c r="F1221" s="4">
        <f t="shared" si="130"/>
        <v>0</v>
      </c>
      <c r="G1221" s="19">
        <f>IF(AND(C1221&lt;&gt;"",SUM(G$30:G1220)&lt;D$21),$D$21/$D$26,0)</f>
        <v>0</v>
      </c>
      <c r="H1221" s="4">
        <f t="shared" si="131"/>
        <v>0</v>
      </c>
      <c r="I1221" s="4">
        <f t="shared" si="132"/>
        <v>0</v>
      </c>
      <c r="J1221" s="58" t="str">
        <f t="shared" si="133"/>
        <v>2120–2121</v>
      </c>
    </row>
    <row r="1222" spans="1:10" ht="19.899999999999999" customHeight="1" x14ac:dyDescent="0.2">
      <c r="A1222" s="126">
        <v>80660</v>
      </c>
      <c r="B1222" s="9">
        <f t="shared" si="127"/>
        <v>0</v>
      </c>
      <c r="C1222" s="127"/>
      <c r="D1222" s="4">
        <f t="shared" si="128"/>
        <v>0</v>
      </c>
      <c r="E1222" s="128">
        <f t="shared" si="129"/>
        <v>0</v>
      </c>
      <c r="F1222" s="4">
        <f t="shared" si="130"/>
        <v>0</v>
      </c>
      <c r="G1222" s="19">
        <f>IF(AND(C1222&lt;&gt;"",SUM(G$30:G1221)&lt;D$21),$D$21/$D$26,0)</f>
        <v>0</v>
      </c>
      <c r="H1222" s="4">
        <f t="shared" si="131"/>
        <v>0</v>
      </c>
      <c r="I1222" s="4">
        <f t="shared" si="132"/>
        <v>0</v>
      </c>
      <c r="J1222" s="58" t="str">
        <f t="shared" si="133"/>
        <v>2120–2121</v>
      </c>
    </row>
    <row r="1223" spans="1:10" ht="19.899999999999999" customHeight="1" x14ac:dyDescent="0.2">
      <c r="A1223" s="126">
        <v>80690</v>
      </c>
      <c r="B1223" s="9">
        <f t="shared" si="127"/>
        <v>0</v>
      </c>
      <c r="C1223" s="127"/>
      <c r="D1223" s="4">
        <f t="shared" si="128"/>
        <v>0</v>
      </c>
      <c r="E1223" s="128">
        <f t="shared" si="129"/>
        <v>0</v>
      </c>
      <c r="F1223" s="4">
        <f t="shared" si="130"/>
        <v>0</v>
      </c>
      <c r="G1223" s="19">
        <f>IF(AND(C1223&lt;&gt;"",SUM(G$30:G1222)&lt;D$21),$D$21/$D$26,0)</f>
        <v>0</v>
      </c>
      <c r="H1223" s="4">
        <f t="shared" si="131"/>
        <v>0</v>
      </c>
      <c r="I1223" s="4">
        <f t="shared" si="132"/>
        <v>0</v>
      </c>
      <c r="J1223" s="58" t="str">
        <f t="shared" si="133"/>
        <v>2120–2121</v>
      </c>
    </row>
    <row r="1224" spans="1:10" ht="19.899999999999999" customHeight="1" x14ac:dyDescent="0.2">
      <c r="A1224" s="126">
        <v>80721</v>
      </c>
      <c r="B1224" s="9">
        <f t="shared" si="127"/>
        <v>0</v>
      </c>
      <c r="C1224" s="127"/>
      <c r="D1224" s="4">
        <f t="shared" si="128"/>
        <v>0</v>
      </c>
      <c r="E1224" s="128">
        <f t="shared" si="129"/>
        <v>0</v>
      </c>
      <c r="F1224" s="4">
        <f t="shared" si="130"/>
        <v>0</v>
      </c>
      <c r="G1224" s="19">
        <f>IF(AND(C1224&lt;&gt;"",SUM(G$30:G1223)&lt;D$21),$D$21/$D$26,0)</f>
        <v>0</v>
      </c>
      <c r="H1224" s="4">
        <f t="shared" si="131"/>
        <v>0</v>
      </c>
      <c r="I1224" s="4">
        <f t="shared" si="132"/>
        <v>0</v>
      </c>
      <c r="J1224" s="58" t="str">
        <f t="shared" si="133"/>
        <v>2120–2121</v>
      </c>
    </row>
    <row r="1225" spans="1:10" ht="19.899999999999999" customHeight="1" x14ac:dyDescent="0.2">
      <c r="A1225" s="126">
        <v>80752</v>
      </c>
      <c r="B1225" s="9">
        <f t="shared" si="127"/>
        <v>0</v>
      </c>
      <c r="C1225" s="127"/>
      <c r="D1225" s="4">
        <f t="shared" si="128"/>
        <v>0</v>
      </c>
      <c r="E1225" s="128">
        <f t="shared" si="129"/>
        <v>0</v>
      </c>
      <c r="F1225" s="4">
        <f t="shared" si="130"/>
        <v>0</v>
      </c>
      <c r="G1225" s="19">
        <f>IF(AND(C1225&lt;&gt;"",SUM(G$30:G1224)&lt;D$21),$D$21/$D$26,0)</f>
        <v>0</v>
      </c>
      <c r="H1225" s="4">
        <f t="shared" si="131"/>
        <v>0</v>
      </c>
      <c r="I1225" s="4">
        <f t="shared" si="132"/>
        <v>0</v>
      </c>
      <c r="J1225" s="58" t="str">
        <f t="shared" si="133"/>
        <v>2120–2121</v>
      </c>
    </row>
    <row r="1226" spans="1:10" ht="19.899999999999999" customHeight="1" x14ac:dyDescent="0.2">
      <c r="A1226" s="126">
        <v>80780</v>
      </c>
      <c r="B1226" s="9">
        <f t="shared" si="127"/>
        <v>0</v>
      </c>
      <c r="C1226" s="127"/>
      <c r="D1226" s="4">
        <f t="shared" si="128"/>
        <v>0</v>
      </c>
      <c r="E1226" s="128">
        <f t="shared" si="129"/>
        <v>0</v>
      </c>
      <c r="F1226" s="4">
        <f t="shared" si="130"/>
        <v>0</v>
      </c>
      <c r="G1226" s="19">
        <f>IF(AND(C1226&lt;&gt;"",SUM(G$30:G1225)&lt;D$21),$D$21/$D$26,0)</f>
        <v>0</v>
      </c>
      <c r="H1226" s="4">
        <f t="shared" si="131"/>
        <v>0</v>
      </c>
      <c r="I1226" s="4">
        <f t="shared" si="132"/>
        <v>0</v>
      </c>
      <c r="J1226" s="58" t="str">
        <f t="shared" si="133"/>
        <v>2120–2121</v>
      </c>
    </row>
    <row r="1227" spans="1:10" ht="19.899999999999999" customHeight="1" x14ac:dyDescent="0.2">
      <c r="A1227" s="126">
        <v>80811</v>
      </c>
      <c r="B1227" s="9">
        <f t="shared" si="127"/>
        <v>0</v>
      </c>
      <c r="C1227" s="127"/>
      <c r="D1227" s="4">
        <f t="shared" si="128"/>
        <v>0</v>
      </c>
      <c r="E1227" s="128">
        <f t="shared" si="129"/>
        <v>0</v>
      </c>
      <c r="F1227" s="4">
        <f t="shared" si="130"/>
        <v>0</v>
      </c>
      <c r="G1227" s="19">
        <f>IF(AND(C1227&lt;&gt;"",SUM(G$30:G1226)&lt;D$21),$D$21/$D$26,0)</f>
        <v>0</v>
      </c>
      <c r="H1227" s="4">
        <f t="shared" si="131"/>
        <v>0</v>
      </c>
      <c r="I1227" s="4">
        <f t="shared" si="132"/>
        <v>0</v>
      </c>
      <c r="J1227" s="58" t="str">
        <f t="shared" si="133"/>
        <v>2120–2121</v>
      </c>
    </row>
    <row r="1228" spans="1:10" ht="19.899999999999999" customHeight="1" x14ac:dyDescent="0.2">
      <c r="A1228" s="126">
        <v>80841</v>
      </c>
      <c r="B1228" s="9">
        <f t="shared" si="127"/>
        <v>0</v>
      </c>
      <c r="C1228" s="127"/>
      <c r="D1228" s="4">
        <f t="shared" si="128"/>
        <v>0</v>
      </c>
      <c r="E1228" s="128">
        <f t="shared" si="129"/>
        <v>0</v>
      </c>
      <c r="F1228" s="4">
        <f t="shared" si="130"/>
        <v>0</v>
      </c>
      <c r="G1228" s="19">
        <f>IF(AND(C1228&lt;&gt;"",SUM(G$30:G1227)&lt;D$21),$D$21/$D$26,0)</f>
        <v>0</v>
      </c>
      <c r="H1228" s="4">
        <f t="shared" si="131"/>
        <v>0</v>
      </c>
      <c r="I1228" s="4">
        <f t="shared" si="132"/>
        <v>0</v>
      </c>
      <c r="J1228" s="58" t="str">
        <f t="shared" si="133"/>
        <v>2120–2121</v>
      </c>
    </row>
    <row r="1229" spans="1:10" ht="19.899999999999999" customHeight="1" x14ac:dyDescent="0.2">
      <c r="A1229" s="126">
        <v>80872</v>
      </c>
      <c r="B1229" s="9">
        <f t="shared" si="127"/>
        <v>0</v>
      </c>
      <c r="C1229" s="127"/>
      <c r="D1229" s="4">
        <f t="shared" si="128"/>
        <v>0</v>
      </c>
      <c r="E1229" s="128">
        <f t="shared" si="129"/>
        <v>0</v>
      </c>
      <c r="F1229" s="4">
        <f t="shared" si="130"/>
        <v>0</v>
      </c>
      <c r="G1229" s="19">
        <f>IF(AND(C1229&lt;&gt;"",SUM(G$30:G1228)&lt;D$21),$D$21/$D$26,0)</f>
        <v>0</v>
      </c>
      <c r="H1229" s="4">
        <f t="shared" si="131"/>
        <v>0</v>
      </c>
      <c r="I1229" s="4">
        <f t="shared" si="132"/>
        <v>0</v>
      </c>
      <c r="J1229" s="58" t="str">
        <f t="shared" si="133"/>
        <v>2120–2121</v>
      </c>
    </row>
    <row r="1230" spans="1:10" ht="19.899999999999999" customHeight="1" x14ac:dyDescent="0.2">
      <c r="A1230" s="126">
        <v>80902</v>
      </c>
      <c r="B1230" s="9">
        <f t="shared" si="127"/>
        <v>0</v>
      </c>
      <c r="C1230" s="127"/>
      <c r="D1230" s="4">
        <f t="shared" si="128"/>
        <v>0</v>
      </c>
      <c r="E1230" s="128">
        <f t="shared" si="129"/>
        <v>0</v>
      </c>
      <c r="F1230" s="4">
        <f t="shared" si="130"/>
        <v>0</v>
      </c>
      <c r="G1230" s="19">
        <f>IF(AND(C1230&lt;&gt;"",SUM(G$30:G1229)&lt;D$21),$D$21/$D$26,0)</f>
        <v>0</v>
      </c>
      <c r="H1230" s="4">
        <f t="shared" si="131"/>
        <v>0</v>
      </c>
      <c r="I1230" s="4">
        <f t="shared" si="132"/>
        <v>0</v>
      </c>
      <c r="J1230" s="58" t="str">
        <f t="shared" si="133"/>
        <v>2121–2122</v>
      </c>
    </row>
    <row r="1231" spans="1:10" ht="19.899999999999999" customHeight="1" x14ac:dyDescent="0.2">
      <c r="A1231" s="126">
        <v>80933</v>
      </c>
      <c r="B1231" s="9">
        <f t="shared" si="127"/>
        <v>0</v>
      </c>
      <c r="C1231" s="127"/>
      <c r="D1231" s="4">
        <f t="shared" si="128"/>
        <v>0</v>
      </c>
      <c r="E1231" s="128">
        <f t="shared" si="129"/>
        <v>0</v>
      </c>
      <c r="F1231" s="4">
        <f t="shared" si="130"/>
        <v>0</v>
      </c>
      <c r="G1231" s="19">
        <f>IF(AND(C1231&lt;&gt;"",SUM(G$30:G1230)&lt;D$21),$D$21/$D$26,0)</f>
        <v>0</v>
      </c>
      <c r="H1231" s="4">
        <f t="shared" si="131"/>
        <v>0</v>
      </c>
      <c r="I1231" s="4">
        <f t="shared" si="132"/>
        <v>0</v>
      </c>
      <c r="J1231" s="58" t="str">
        <f t="shared" si="133"/>
        <v>2121–2122</v>
      </c>
    </row>
    <row r="1232" spans="1:10" ht="19.899999999999999" customHeight="1" x14ac:dyDescent="0.2">
      <c r="A1232" s="126">
        <v>80964</v>
      </c>
      <c r="B1232" s="9">
        <f t="shared" si="127"/>
        <v>0</v>
      </c>
      <c r="C1232" s="127"/>
      <c r="D1232" s="4">
        <f t="shared" si="128"/>
        <v>0</v>
      </c>
      <c r="E1232" s="128">
        <f t="shared" si="129"/>
        <v>0</v>
      </c>
      <c r="F1232" s="4">
        <f t="shared" si="130"/>
        <v>0</v>
      </c>
      <c r="G1232" s="19">
        <f>IF(AND(C1232&lt;&gt;"",SUM(G$30:G1231)&lt;D$21),$D$21/$D$26,0)</f>
        <v>0</v>
      </c>
      <c r="H1232" s="4">
        <f t="shared" si="131"/>
        <v>0</v>
      </c>
      <c r="I1232" s="4">
        <f t="shared" si="132"/>
        <v>0</v>
      </c>
      <c r="J1232" s="58" t="str">
        <f t="shared" si="133"/>
        <v>2121–2122</v>
      </c>
    </row>
    <row r="1233" spans="1:10" ht="19.899999999999999" customHeight="1" x14ac:dyDescent="0.2">
      <c r="A1233" s="126">
        <v>80994</v>
      </c>
      <c r="B1233" s="9">
        <f t="shared" si="127"/>
        <v>0</v>
      </c>
      <c r="C1233" s="127"/>
      <c r="D1233" s="4">
        <f t="shared" si="128"/>
        <v>0</v>
      </c>
      <c r="E1233" s="128">
        <f t="shared" si="129"/>
        <v>0</v>
      </c>
      <c r="F1233" s="4">
        <f t="shared" si="130"/>
        <v>0</v>
      </c>
      <c r="G1233" s="19">
        <f>IF(AND(C1233&lt;&gt;"",SUM(G$30:G1232)&lt;D$21),$D$21/$D$26,0)</f>
        <v>0</v>
      </c>
      <c r="H1233" s="4">
        <f t="shared" si="131"/>
        <v>0</v>
      </c>
      <c r="I1233" s="4">
        <f t="shared" si="132"/>
        <v>0</v>
      </c>
      <c r="J1233" s="58" t="str">
        <f t="shared" si="133"/>
        <v>2121–2122</v>
      </c>
    </row>
    <row r="1234" spans="1:10" ht="19.899999999999999" customHeight="1" x14ac:dyDescent="0.2">
      <c r="A1234" s="126">
        <v>81025</v>
      </c>
      <c r="B1234" s="9">
        <f t="shared" si="127"/>
        <v>0</v>
      </c>
      <c r="C1234" s="127"/>
      <c r="D1234" s="4">
        <f t="shared" si="128"/>
        <v>0</v>
      </c>
      <c r="E1234" s="128">
        <f t="shared" si="129"/>
        <v>0</v>
      </c>
      <c r="F1234" s="4">
        <f t="shared" si="130"/>
        <v>0</v>
      </c>
      <c r="G1234" s="19">
        <f>IF(AND(C1234&lt;&gt;"",SUM(G$30:G1233)&lt;D$21),$D$21/$D$26,0)</f>
        <v>0</v>
      </c>
      <c r="H1234" s="4">
        <f t="shared" si="131"/>
        <v>0</v>
      </c>
      <c r="I1234" s="4">
        <f t="shared" si="132"/>
        <v>0</v>
      </c>
      <c r="J1234" s="58" t="str">
        <f t="shared" si="133"/>
        <v>2121–2122</v>
      </c>
    </row>
    <row r="1235" spans="1:10" ht="19.899999999999999" customHeight="1" x14ac:dyDescent="0.2">
      <c r="A1235" s="126">
        <v>81055</v>
      </c>
      <c r="B1235" s="9">
        <f t="shared" si="127"/>
        <v>0</v>
      </c>
      <c r="C1235" s="127"/>
      <c r="D1235" s="4">
        <f t="shared" si="128"/>
        <v>0</v>
      </c>
      <c r="E1235" s="128">
        <f t="shared" si="129"/>
        <v>0</v>
      </c>
      <c r="F1235" s="4">
        <f t="shared" si="130"/>
        <v>0</v>
      </c>
      <c r="G1235" s="19">
        <f>IF(AND(C1235&lt;&gt;"",SUM(G$30:G1234)&lt;D$21),$D$21/$D$26,0)</f>
        <v>0</v>
      </c>
      <c r="H1235" s="4">
        <f t="shared" si="131"/>
        <v>0</v>
      </c>
      <c r="I1235" s="4">
        <f t="shared" si="132"/>
        <v>0</v>
      </c>
      <c r="J1235" s="58" t="str">
        <f t="shared" si="133"/>
        <v>2121–2122</v>
      </c>
    </row>
    <row r="1236" spans="1:10" ht="19.899999999999999" customHeight="1" x14ac:dyDescent="0.2">
      <c r="A1236" s="126">
        <v>81086</v>
      </c>
      <c r="B1236" s="9">
        <f t="shared" si="127"/>
        <v>0</v>
      </c>
      <c r="C1236" s="127"/>
      <c r="D1236" s="4">
        <f t="shared" si="128"/>
        <v>0</v>
      </c>
      <c r="E1236" s="128">
        <f t="shared" si="129"/>
        <v>0</v>
      </c>
      <c r="F1236" s="4">
        <f t="shared" si="130"/>
        <v>0</v>
      </c>
      <c r="G1236" s="19">
        <f>IF(AND(C1236&lt;&gt;"",SUM(G$30:G1235)&lt;D$21),$D$21/$D$26,0)</f>
        <v>0</v>
      </c>
      <c r="H1236" s="4">
        <f t="shared" si="131"/>
        <v>0</v>
      </c>
      <c r="I1236" s="4">
        <f t="shared" si="132"/>
        <v>0</v>
      </c>
      <c r="J1236" s="58" t="str">
        <f t="shared" si="133"/>
        <v>2121–2122</v>
      </c>
    </row>
    <row r="1237" spans="1:10" ht="19.899999999999999" customHeight="1" x14ac:dyDescent="0.2">
      <c r="A1237" s="126">
        <v>81117</v>
      </c>
      <c r="B1237" s="9">
        <f t="shared" si="127"/>
        <v>0</v>
      </c>
      <c r="C1237" s="127"/>
      <c r="D1237" s="4">
        <f t="shared" si="128"/>
        <v>0</v>
      </c>
      <c r="E1237" s="128">
        <f t="shared" si="129"/>
        <v>0</v>
      </c>
      <c r="F1237" s="4">
        <f t="shared" si="130"/>
        <v>0</v>
      </c>
      <c r="G1237" s="19">
        <f>IF(AND(C1237&lt;&gt;"",SUM(G$30:G1236)&lt;D$21),$D$21/$D$26,0)</f>
        <v>0</v>
      </c>
      <c r="H1237" s="4">
        <f t="shared" si="131"/>
        <v>0</v>
      </c>
      <c r="I1237" s="4">
        <f t="shared" si="132"/>
        <v>0</v>
      </c>
      <c r="J1237" s="58" t="str">
        <f t="shared" si="133"/>
        <v>2121–2122</v>
      </c>
    </row>
    <row r="1238" spans="1:10" ht="19.899999999999999" customHeight="1" x14ac:dyDescent="0.2">
      <c r="A1238" s="126">
        <v>81145</v>
      </c>
      <c r="B1238" s="9">
        <f t="shared" si="127"/>
        <v>0</v>
      </c>
      <c r="C1238" s="127"/>
      <c r="D1238" s="4">
        <f t="shared" si="128"/>
        <v>0</v>
      </c>
      <c r="E1238" s="128">
        <f t="shared" si="129"/>
        <v>0</v>
      </c>
      <c r="F1238" s="4">
        <f t="shared" si="130"/>
        <v>0</v>
      </c>
      <c r="G1238" s="19">
        <f>IF(AND(C1238&lt;&gt;"",SUM(G$30:G1237)&lt;D$21),$D$21/$D$26,0)</f>
        <v>0</v>
      </c>
      <c r="H1238" s="4">
        <f t="shared" si="131"/>
        <v>0</v>
      </c>
      <c r="I1238" s="4">
        <f t="shared" si="132"/>
        <v>0</v>
      </c>
      <c r="J1238" s="58" t="str">
        <f t="shared" si="133"/>
        <v>2121–2122</v>
      </c>
    </row>
    <row r="1239" spans="1:10" ht="19.899999999999999" customHeight="1" x14ac:dyDescent="0.2">
      <c r="A1239" s="126">
        <v>81176</v>
      </c>
      <c r="B1239" s="9">
        <f t="shared" si="127"/>
        <v>0</v>
      </c>
      <c r="C1239" s="127"/>
      <c r="D1239" s="4">
        <f t="shared" si="128"/>
        <v>0</v>
      </c>
      <c r="E1239" s="128">
        <f t="shared" si="129"/>
        <v>0</v>
      </c>
      <c r="F1239" s="4">
        <f t="shared" si="130"/>
        <v>0</v>
      </c>
      <c r="G1239" s="19">
        <f>IF(AND(C1239&lt;&gt;"",SUM(G$30:G1238)&lt;D$21),$D$21/$D$26,0)</f>
        <v>0</v>
      </c>
      <c r="H1239" s="4">
        <f t="shared" si="131"/>
        <v>0</v>
      </c>
      <c r="I1239" s="4">
        <f t="shared" si="132"/>
        <v>0</v>
      </c>
      <c r="J1239" s="58" t="str">
        <f t="shared" si="133"/>
        <v>2121–2122</v>
      </c>
    </row>
    <row r="1240" spans="1:10" ht="19.899999999999999" customHeight="1" x14ac:dyDescent="0.2">
      <c r="A1240" s="126">
        <v>81206</v>
      </c>
      <c r="B1240" s="9">
        <f t="shared" si="127"/>
        <v>0</v>
      </c>
      <c r="C1240" s="127"/>
      <c r="D1240" s="4">
        <f t="shared" si="128"/>
        <v>0</v>
      </c>
      <c r="E1240" s="128">
        <f t="shared" si="129"/>
        <v>0</v>
      </c>
      <c r="F1240" s="4">
        <f t="shared" si="130"/>
        <v>0</v>
      </c>
      <c r="G1240" s="19">
        <f>IF(AND(C1240&lt;&gt;"",SUM(G$30:G1239)&lt;D$21),$D$21/$D$26,0)</f>
        <v>0</v>
      </c>
      <c r="H1240" s="4">
        <f t="shared" si="131"/>
        <v>0</v>
      </c>
      <c r="I1240" s="4">
        <f t="shared" si="132"/>
        <v>0</v>
      </c>
      <c r="J1240" s="58" t="str">
        <f t="shared" si="133"/>
        <v>2121–2122</v>
      </c>
    </row>
    <row r="1241" spans="1:10" ht="19.899999999999999" customHeight="1" x14ac:dyDescent="0.2">
      <c r="A1241" s="126">
        <v>81237</v>
      </c>
      <c r="B1241" s="9">
        <f t="shared" si="127"/>
        <v>0</v>
      </c>
      <c r="C1241" s="127"/>
      <c r="D1241" s="4">
        <f t="shared" si="128"/>
        <v>0</v>
      </c>
      <c r="E1241" s="128">
        <f t="shared" si="129"/>
        <v>0</v>
      </c>
      <c r="F1241" s="4">
        <f t="shared" si="130"/>
        <v>0</v>
      </c>
      <c r="G1241" s="19">
        <f>IF(AND(C1241&lt;&gt;"",SUM(G$30:G1240)&lt;D$22),$D$22/$D$26,0)</f>
        <v>0</v>
      </c>
      <c r="H1241" s="4">
        <f t="shared" si="131"/>
        <v>0</v>
      </c>
      <c r="I1241" s="4">
        <f t="shared" ref="I1241" si="134">IF(C1241&lt;&gt;"",$D$22-H1241,0)</f>
        <v>0</v>
      </c>
      <c r="J1241" s="58" t="str">
        <f t="shared" si="133"/>
        <v>2121–2122</v>
      </c>
    </row>
    <row r="1242" spans="1:10" ht="20.25" customHeight="1" x14ac:dyDescent="0.2">
      <c r="B1242" s="113"/>
      <c r="C1242" s="113"/>
      <c r="D1242" s="113"/>
      <c r="F1242" s="113"/>
      <c r="G1242" s="113"/>
      <c r="J1242" s="58"/>
    </row>
    <row r="1243" spans="1:10" x14ac:dyDescent="0.2">
      <c r="J1243" s="58"/>
    </row>
    <row r="1244" spans="1:10" x14ac:dyDescent="0.2">
      <c r="J1244" s="58"/>
    </row>
    <row r="1245" spans="1:10" x14ac:dyDescent="0.2">
      <c r="J1245" s="58"/>
    </row>
    <row r="1246" spans="1:10" x14ac:dyDescent="0.2">
      <c r="J1246" s="58"/>
    </row>
    <row r="1247" spans="1:10" x14ac:dyDescent="0.2">
      <c r="J1247" s="58"/>
    </row>
    <row r="1248" spans="1:10" x14ac:dyDescent="0.2">
      <c r="J1248" s="58"/>
    </row>
    <row r="1249" spans="10:10" x14ac:dyDescent="0.2">
      <c r="J1249" s="58"/>
    </row>
    <row r="1250" spans="10:10" x14ac:dyDescent="0.2">
      <c r="J1250" s="58"/>
    </row>
    <row r="1251" spans="10:10" x14ac:dyDescent="0.2">
      <c r="J1251" s="58"/>
    </row>
    <row r="1252" spans="10:10" x14ac:dyDescent="0.2">
      <c r="J1252" s="58"/>
    </row>
    <row r="1253" spans="10:10" x14ac:dyDescent="0.2">
      <c r="J1253" s="58"/>
    </row>
  </sheetData>
  <sheetProtection sheet="1" objects="1" scenarios="1" formatColumns="0" formatRows="0"/>
  <mergeCells count="49">
    <mergeCell ref="A1:F1"/>
    <mergeCell ref="C2:F2"/>
    <mergeCell ref="A3:F3"/>
    <mergeCell ref="H17:I17"/>
    <mergeCell ref="G15:I15"/>
    <mergeCell ref="A7:C7"/>
    <mergeCell ref="D7:F7"/>
    <mergeCell ref="A4:F4"/>
    <mergeCell ref="A5:F5"/>
    <mergeCell ref="A6:C6"/>
    <mergeCell ref="D6:F6"/>
    <mergeCell ref="A15:C15"/>
    <mergeCell ref="D15:E15"/>
    <mergeCell ref="D8:F8"/>
    <mergeCell ref="A9:C9"/>
    <mergeCell ref="D9:F9"/>
    <mergeCell ref="A10:C10"/>
    <mergeCell ref="D10:F10"/>
    <mergeCell ref="A11:C11"/>
    <mergeCell ref="D11:F11"/>
    <mergeCell ref="D12:F12"/>
    <mergeCell ref="A13:C13"/>
    <mergeCell ref="D13:F13"/>
    <mergeCell ref="A14:C14"/>
    <mergeCell ref="D14:F14"/>
    <mergeCell ref="A16:C16"/>
    <mergeCell ref="D16:F16"/>
    <mergeCell ref="A17:C17"/>
    <mergeCell ref="D17:F17"/>
    <mergeCell ref="A18:C18"/>
    <mergeCell ref="D18:F18"/>
    <mergeCell ref="A19:C19"/>
    <mergeCell ref="D19:F19"/>
    <mergeCell ref="A20:C20"/>
    <mergeCell ref="D20:F20"/>
    <mergeCell ref="A21:C21"/>
    <mergeCell ref="D21:F21"/>
    <mergeCell ref="A22:C22"/>
    <mergeCell ref="D22:F22"/>
    <mergeCell ref="H22:I22"/>
    <mergeCell ref="A23:C23"/>
    <mergeCell ref="D23:F23"/>
    <mergeCell ref="A28:I28"/>
    <mergeCell ref="A24:C24"/>
    <mergeCell ref="D24:F24"/>
    <mergeCell ref="A25:C25"/>
    <mergeCell ref="D25:F25"/>
    <mergeCell ref="A26:C26"/>
    <mergeCell ref="D26:F26"/>
  </mergeCells>
  <dataValidations count="3">
    <dataValidation operator="lessThan" allowBlank="1" showInputMessage="1" showErrorMessage="1" sqref="D19:D22 A30:A1241 D26:F26 D24:F24 U4 D13:F13 E19:F19 D16:F18 K20:L21" xr:uid="{EFF49179-DD1A-40F8-A386-DA044D5EF2C0}"/>
    <dataValidation operator="lessThan" showInputMessage="1" showErrorMessage="1" sqref="C30:C173" xr:uid="{8E87738B-D4AB-4371-98D1-27FD7DBC68FB}"/>
    <dataValidation type="textLength" operator="lessThan" allowBlank="1" showInputMessage="1" showErrorMessage="1" sqref="D25:F25" xr:uid="{E0495D75-FA2C-4FA0-933A-6E0E6811E194}">
      <formula1>0</formula1>
    </dataValidation>
  </dataValidations>
  <hyperlinks>
    <hyperlink ref="C2:F2" r:id="rId1" display="https://sco.ca.gov/sard_gasb_87_reporting_instructions.html" xr:uid="{29165951-F31B-403F-BD4F-733E61AB568D}"/>
  </hyperlinks>
  <pageMargins left="0.7" right="0.7" top="0.75" bottom="0.75" header="0.3" footer="0.3"/>
  <pageSetup scale="63" fitToHeight="0" orientation="portrait" r:id="rId2"/>
  <headerFooter>
    <oddHeader>&amp;C&amp;"arial,Bold"&amp;14GASB 87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34C0BBBD-DBF9-48FF-A157-61E7FF34346A}">
          <x14:formula1>
            <xm:f>'Drop-down menus'!$O$1:$O$101</xm:f>
          </x14:formula1>
          <xm:sqref>F15</xm:sqref>
        </x14:dataValidation>
        <x14:dataValidation type="list" allowBlank="1" showInputMessage="1" showErrorMessage="1" xr:uid="{3FD1362A-D0D8-4F78-A53D-2419A38AB8CC}">
          <x14:formula1>
            <xm:f>'Drop-down menus'!$N$2:$N$3</xm:f>
          </x14:formula1>
          <xm:sqref>D14</xm:sqref>
        </x14:dataValidation>
        <x14:dataValidation type="list" allowBlank="1" showInputMessage="1" showErrorMessage="1" xr:uid="{3ADE78AB-E90F-4E91-A5CF-1118C671D8B2}">
          <x14:formula1>
            <xm:f>'Drop-down menus'!$P$1:$P$2</xm:f>
          </x14:formula1>
          <xm:sqref>D11:F11 D15</xm:sqref>
        </x14:dataValidation>
        <x14:dataValidation type="list" allowBlank="1" showInputMessage="1" showErrorMessage="1" xr:uid="{54FBFB21-29BD-45DD-A297-D55DF590DF5B}">
          <x14:formula1>
            <xm:f>'Drop-down menus'!$R$1:$R$3</xm:f>
          </x14:formula1>
          <xm:sqref>D12:F12</xm:sqref>
        </x14:dataValidation>
        <x14:dataValidation type="list" allowBlank="1" showInputMessage="1" showErrorMessage="1" xr:uid="{2B30988E-FD76-4FF6-9495-1F5F6D8A7361}">
          <x14:formula1>
            <xm:f>'Drop-down menus'!A2:A4</xm:f>
          </x14:formula1>
          <xm:sqref>D23:F23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7D54E-4E62-40FD-BD54-DD52C803D4F4}">
  <sheetPr>
    <tabColor theme="9" tint="-0.249977111117893"/>
    <pageSetUpPr fitToPage="1"/>
  </sheetPr>
  <dimension ref="A1:Q94"/>
  <sheetViews>
    <sheetView zoomScale="80" zoomScaleNormal="80" workbookViewId="0">
      <selection activeCell="M17" sqref="M17"/>
    </sheetView>
  </sheetViews>
  <sheetFormatPr defaultColWidth="12.140625" defaultRowHeight="19.899999999999999" customHeight="1" x14ac:dyDescent="0.2"/>
  <cols>
    <col min="1" max="1" width="10.42578125" style="135" customWidth="1"/>
    <col min="2" max="3" width="9.7109375" style="112" customWidth="1"/>
    <col min="4" max="4" width="28.7109375" style="112" customWidth="1"/>
    <col min="5" max="9" width="12.140625" style="112"/>
    <col min="10" max="10" width="21.85546875" style="11" customWidth="1"/>
    <col min="11" max="11" width="23" style="11" customWidth="1"/>
    <col min="12" max="12" width="15.5703125" style="112" customWidth="1"/>
    <col min="13" max="13" width="12.85546875" style="112" customWidth="1"/>
    <col min="14" max="14" width="13.140625" style="112" customWidth="1"/>
    <col min="15" max="15" width="20.5703125" style="112" customWidth="1"/>
    <col min="16" max="16384" width="12.140625" style="112"/>
  </cols>
  <sheetData>
    <row r="1" spans="1:11" s="134" customFormat="1" ht="40.15" customHeight="1" x14ac:dyDescent="0.25">
      <c r="A1" s="133"/>
      <c r="B1" s="299" t="s">
        <v>1681</v>
      </c>
      <c r="C1" s="299"/>
      <c r="D1" s="299"/>
      <c r="E1" s="299"/>
      <c r="F1" s="299"/>
      <c r="G1" s="299"/>
      <c r="H1" s="299"/>
      <c r="I1" s="299"/>
      <c r="J1" s="299"/>
      <c r="K1" s="299"/>
    </row>
    <row r="2" spans="1:11" ht="19.899999999999999" customHeight="1" x14ac:dyDescent="0.25">
      <c r="B2" s="300" t="s">
        <v>34</v>
      </c>
      <c r="C2" s="300"/>
      <c r="D2" s="300"/>
      <c r="E2" s="301" t="str">
        <f>'Example 2 Modification Input'!$D$6</f>
        <v>800 Hypothetical Street Land</v>
      </c>
      <c r="F2" s="301"/>
      <c r="G2" s="301"/>
    </row>
    <row r="3" spans="1:11" ht="19.899999999999999" customHeight="1" x14ac:dyDescent="0.25">
      <c r="B3" s="302" t="s">
        <v>75</v>
      </c>
      <c r="C3" s="303"/>
      <c r="D3" s="304"/>
      <c r="E3" s="305" t="str">
        <f>'Example 2 Modification Input'!D9</f>
        <v>1234</v>
      </c>
      <c r="F3" s="306"/>
      <c r="G3" s="307"/>
      <c r="H3" s="139"/>
      <c r="I3" s="140"/>
      <c r="J3" s="140"/>
      <c r="K3" s="140"/>
    </row>
    <row r="4" spans="1:11" ht="19.899999999999999" customHeight="1" x14ac:dyDescent="0.25">
      <c r="B4" s="136" t="s">
        <v>113</v>
      </c>
      <c r="C4" s="137"/>
      <c r="D4" s="138"/>
      <c r="E4" s="308" t="str">
        <f>IFERROR(IF('Example 2 Modification Input'!D11="Yes","Proprietary Fund",VLOOKUP(E3,qryIndex02a!$A$2:$K$654,4,FALSE)),"Unidentified")</f>
        <v>Unidentified</v>
      </c>
      <c r="F4" s="308"/>
      <c r="G4" s="308"/>
      <c r="H4" s="139"/>
      <c r="I4" s="140"/>
      <c r="J4" s="140"/>
      <c r="K4" s="140"/>
    </row>
    <row r="5" spans="1:11" ht="19.899999999999999" customHeight="1" x14ac:dyDescent="0.25">
      <c r="B5" s="302" t="s">
        <v>76</v>
      </c>
      <c r="C5" s="303"/>
      <c r="D5" s="304"/>
      <c r="E5" s="309">
        <f>'Example 2 Modification Input'!D10</f>
        <v>4321</v>
      </c>
      <c r="F5" s="309"/>
      <c r="G5" s="309"/>
      <c r="H5" s="139"/>
      <c r="I5" s="140"/>
      <c r="J5" s="140"/>
      <c r="K5" s="140"/>
    </row>
    <row r="6" spans="1:11" ht="19.899999999999999" customHeight="1" x14ac:dyDescent="0.25">
      <c r="B6" s="302" t="s">
        <v>94</v>
      </c>
      <c r="C6" s="303"/>
      <c r="D6" s="304"/>
      <c r="E6" s="305" t="str">
        <f>'Example 2 Modification Input'!D12</f>
        <v>Governmental Fund</v>
      </c>
      <c r="F6" s="306"/>
      <c r="G6" s="307"/>
      <c r="H6" s="140"/>
      <c r="I6" s="140"/>
      <c r="J6" s="140"/>
      <c r="K6" s="140"/>
    </row>
    <row r="7" spans="1:11" ht="19.899999999999999" customHeight="1" x14ac:dyDescent="0.25">
      <c r="B7" s="300" t="s">
        <v>20</v>
      </c>
      <c r="C7" s="300"/>
      <c r="D7" s="300"/>
      <c r="E7" s="310" t="s">
        <v>109</v>
      </c>
      <c r="F7" s="310"/>
      <c r="G7" s="310"/>
      <c r="H7" s="141" t="s">
        <v>78</v>
      </c>
      <c r="I7" s="140"/>
      <c r="J7" s="140"/>
      <c r="K7" s="140"/>
    </row>
    <row r="8" spans="1:11" ht="19.899999999999999" customHeight="1" x14ac:dyDescent="0.2">
      <c r="B8" s="297"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97"/>
      <c r="D8" s="297"/>
      <c r="E8" s="298" t="s">
        <v>1721</v>
      </c>
      <c r="F8" s="298"/>
      <c r="G8" s="298"/>
      <c r="H8" s="142"/>
      <c r="I8" s="142"/>
      <c r="J8" s="12"/>
      <c r="K8" s="12"/>
    </row>
    <row r="9" spans="1:11" ht="19.899999999999999" customHeight="1" x14ac:dyDescent="0.2">
      <c r="B9" s="297"/>
      <c r="C9" s="297"/>
      <c r="D9" s="297"/>
      <c r="E9" s="298"/>
      <c r="F9" s="298"/>
      <c r="G9" s="298"/>
      <c r="H9" s="142"/>
      <c r="I9" s="142"/>
      <c r="J9" s="12"/>
      <c r="K9" s="12"/>
    </row>
    <row r="10" spans="1:11" ht="19.899999999999999" customHeight="1" x14ac:dyDescent="0.2">
      <c r="B10" s="297"/>
      <c r="C10" s="297"/>
      <c r="D10" s="297"/>
      <c r="E10" s="298"/>
      <c r="F10" s="298"/>
      <c r="G10" s="298"/>
      <c r="H10" s="142"/>
      <c r="I10" s="142"/>
      <c r="J10" s="12"/>
      <c r="K10" s="12"/>
    </row>
    <row r="11" spans="1:11" ht="19.899999999999999" customHeight="1" x14ac:dyDescent="0.25">
      <c r="B11" s="143"/>
      <c r="C11" s="144"/>
      <c r="D11" s="144"/>
      <c r="E11" s="144"/>
      <c r="F11" s="12"/>
      <c r="G11" s="12"/>
      <c r="H11" s="142"/>
      <c r="I11" s="142"/>
      <c r="J11" s="12"/>
      <c r="K11" s="12"/>
    </row>
    <row r="12" spans="1:11" ht="19.899999999999999" customHeight="1" x14ac:dyDescent="0.2">
      <c r="A12" s="296" t="s">
        <v>91</v>
      </c>
      <c r="B12" s="296"/>
      <c r="C12" s="296"/>
      <c r="D12" s="296"/>
      <c r="E12" s="296"/>
      <c r="F12" s="296"/>
      <c r="G12" s="296"/>
      <c r="H12" s="296"/>
      <c r="I12" s="296"/>
      <c r="J12" s="296"/>
      <c r="K12" s="296"/>
    </row>
    <row r="13" spans="1:11" ht="19.899999999999999" customHeight="1" x14ac:dyDescent="0.2">
      <c r="A13" s="296"/>
      <c r="B13" s="296"/>
      <c r="C13" s="296"/>
      <c r="D13" s="296"/>
      <c r="E13" s="296"/>
      <c r="F13" s="296"/>
      <c r="G13" s="296"/>
      <c r="H13" s="296"/>
      <c r="I13" s="296"/>
      <c r="J13" s="296"/>
      <c r="K13" s="296"/>
    </row>
    <row r="14" spans="1:11" ht="19.899999999999999" customHeight="1" x14ac:dyDescent="0.25">
      <c r="B14" s="143"/>
      <c r="C14" s="144"/>
      <c r="D14" s="144"/>
      <c r="E14" s="144"/>
      <c r="F14" s="12"/>
      <c r="G14" s="12"/>
      <c r="H14" s="142"/>
      <c r="I14" s="142"/>
      <c r="J14" s="12"/>
      <c r="K14" s="12"/>
    </row>
    <row r="15" spans="1:11" ht="19.899999999999999" customHeight="1" x14ac:dyDescent="0.25">
      <c r="A15" s="145" t="s">
        <v>1533</v>
      </c>
      <c r="B15" s="146"/>
      <c r="C15" s="147"/>
      <c r="D15" s="147"/>
      <c r="E15" s="147"/>
      <c r="F15" s="28"/>
      <c r="G15" s="28"/>
      <c r="H15" s="148"/>
      <c r="I15" s="148"/>
      <c r="J15" s="28"/>
      <c r="K15" s="28"/>
    </row>
    <row r="16" spans="1:11" ht="19.899999999999999" customHeight="1" x14ac:dyDescent="0.25">
      <c r="A16" s="135" t="s">
        <v>60</v>
      </c>
      <c r="B16" s="149"/>
      <c r="E16" s="144"/>
      <c r="F16" s="12"/>
      <c r="G16" s="12"/>
      <c r="H16" s="142"/>
      <c r="I16" s="142"/>
      <c r="J16" s="12"/>
      <c r="K16" s="12"/>
    </row>
    <row r="17" spans="1:17" ht="19.899999999999999" customHeight="1" x14ac:dyDescent="0.3">
      <c r="A17" s="150">
        <v>0</v>
      </c>
      <c r="B17" s="151" t="s">
        <v>1661</v>
      </c>
      <c r="E17" s="144"/>
      <c r="F17" s="12"/>
      <c r="G17" s="12"/>
      <c r="H17" s="142"/>
      <c r="I17" s="142"/>
      <c r="J17" s="12"/>
      <c r="K17" s="12"/>
    </row>
    <row r="18" spans="1:17" ht="19.899999999999999" customHeight="1" x14ac:dyDescent="0.2">
      <c r="A18" s="112"/>
      <c r="B18" s="152" t="str">
        <f>IF('Example 2 Modification Input'!$D$23="Land","Dr: Acct 0476 - RIGHT-TO-USE LEASED LAND - AMORTIZABLE",
IF('Example 2 Modification Input'!$D$23="Equipment","Dr: Acct 0478 - RIGHT-TO-USE LEASED EQUIPMENT - AMORTIZABLE",
"Dr: Acct 0477 - RIGHT-TO-USE LEASED BUILDINGS - AMORTIZABLE"))</f>
        <v>Dr: Acct 0477 - RIGHT-TO-USE LEASED BUILDINGS - AMORTIZABLE</v>
      </c>
      <c r="C18" s="152"/>
      <c r="D18" s="152"/>
      <c r="E18" s="152"/>
      <c r="F18" s="15"/>
      <c r="G18" s="15"/>
      <c r="H18" s="153"/>
      <c r="I18" s="153"/>
      <c r="J18" s="14">
        <f>IF('Example 2 Modification Input'!$D$15="Yes",'Example 2 Modification Input'!I24+'Example 2 Modification Input'!I25,IF('Example 2 Modification Input'!$K$35=$E$7,'Example 2 Modification Input'!I24+'Example 2 Modification Input'!I25,'Example 2 Modification Input'!$O$32))</f>
        <v>795601.29322332027</v>
      </c>
      <c r="K18" s="14"/>
    </row>
    <row r="19" spans="1:17" ht="19.899999999999999" customHeight="1" x14ac:dyDescent="0.2">
      <c r="B19" s="152" t="s">
        <v>107</v>
      </c>
      <c r="C19" s="152"/>
      <c r="D19" s="152"/>
      <c r="E19" s="152"/>
      <c r="F19" s="15"/>
      <c r="G19" s="15"/>
      <c r="H19" s="153"/>
      <c r="I19" s="153"/>
      <c r="J19" s="14">
        <f>IF(AND($E$8&lt;&gt;'Drop-down menus'!$T$2,SUM($J$18)&lt;SUM($K$21:$K$22)),$K$22+$K$21-$J$18,0)</f>
        <v>0</v>
      </c>
      <c r="K19" s="14"/>
    </row>
    <row r="20" spans="1:17" ht="19.899999999999999" customHeight="1" x14ac:dyDescent="0.2">
      <c r="B20" s="152" t="s">
        <v>111</v>
      </c>
      <c r="C20" s="152"/>
      <c r="D20" s="152"/>
      <c r="E20" s="152"/>
      <c r="F20" s="14"/>
      <c r="G20" s="14"/>
      <c r="H20" s="153"/>
      <c r="I20" s="153"/>
      <c r="J20" s="14">
        <f>IF(AND($E$8='Drop-down menus'!$T$2,SUM($J$18)&lt;SUM($K$21:$K$22)),$K$22+$K$21-$J$18,0)</f>
        <v>0</v>
      </c>
      <c r="K20" s="14"/>
    </row>
    <row r="21" spans="1:17" ht="19.899999999999999" customHeight="1" x14ac:dyDescent="0.25">
      <c r="B21" s="154"/>
      <c r="C21" s="152" t="str">
        <f>VLOOKUP('Example 2 Modification Input'!$D$23,'Drop-down menus'!$A$2:$F$6,6,FALSE)</f>
        <v>Cr: Acct 0486 - ACCUMULATED AMORTIZATION - RIGHT-TO-USE LEASED BUILDINGS</v>
      </c>
      <c r="D21" s="152"/>
      <c r="E21" s="152"/>
      <c r="F21" s="15"/>
      <c r="G21" s="15"/>
      <c r="H21" s="153"/>
      <c r="I21" s="153"/>
      <c r="J21" s="14"/>
      <c r="K21" s="14">
        <f>IF('Example 2 Modification Input'!$D$15="Yes",'Example 2 Modification Input'!I24,IF('Example 2 Modification Input'!$K$35=$E$7,'Example 2 Modification Input'!I24,'Example 2 Modification Input'!$N$32))</f>
        <v>113657.32760333149</v>
      </c>
    </row>
    <row r="22" spans="1:17" ht="19.899999999999999" customHeight="1" x14ac:dyDescent="0.25">
      <c r="B22" s="155"/>
      <c r="C22" s="152" t="s">
        <v>1538</v>
      </c>
      <c r="D22" s="152"/>
      <c r="E22" s="152"/>
      <c r="F22" s="15"/>
      <c r="G22" s="15"/>
      <c r="H22" s="153"/>
      <c r="I22" s="153"/>
      <c r="J22" s="14"/>
      <c r="K22" s="14">
        <f>IF('Example 2 Modification Input'!$D$15="Yes",'Example 2 Modification Input'!I23,IF('Example 2 Modification Input'!$K$35=$E$7,'Example 2 Modification Input'!I23,'Example 2 Modification Input'!$M$32))</f>
        <v>681693.43368110037</v>
      </c>
    </row>
    <row r="23" spans="1:17" ht="19.899999999999999" customHeight="1" x14ac:dyDescent="0.25">
      <c r="B23" s="155"/>
      <c r="C23" s="152" t="s">
        <v>108</v>
      </c>
      <c r="D23" s="152"/>
      <c r="E23" s="152"/>
      <c r="F23" s="15"/>
      <c r="G23" s="15"/>
      <c r="H23" s="153"/>
      <c r="I23" s="153"/>
      <c r="J23" s="14"/>
      <c r="K23" s="14">
        <f>IF(AND($E$8&lt;&gt;'Drop-down menus'!$T$2,SUM($J$18)&gt;SUM($K$21:$K$22)),$J$18-($K$21+$K$22),0)</f>
        <v>250.5319388883654</v>
      </c>
    </row>
    <row r="24" spans="1:17" ht="19.899999999999999" customHeight="1" x14ac:dyDescent="0.25">
      <c r="B24" s="155"/>
      <c r="C24" s="152" t="s">
        <v>112</v>
      </c>
      <c r="D24" s="152"/>
      <c r="E24" s="152"/>
      <c r="F24" s="152"/>
      <c r="G24" s="14"/>
      <c r="H24" s="153"/>
      <c r="I24" s="153"/>
      <c r="J24" s="14"/>
      <c r="K24" s="14">
        <f>IF(AND($E$8='Drop-down menus'!$T$2,SUM($J$18)&gt;SUM($K$21:$K$22)),$J$18-($K$21+$K$22),0)</f>
        <v>0</v>
      </c>
    </row>
    <row r="25" spans="1:17" ht="19.899999999999999" customHeight="1" x14ac:dyDescent="0.25">
      <c r="B25" s="155"/>
      <c r="C25" s="152"/>
      <c r="D25" s="152"/>
      <c r="E25" s="152"/>
      <c r="F25" s="152"/>
      <c r="G25" s="14"/>
      <c r="H25" s="153"/>
      <c r="I25" s="153"/>
      <c r="J25" s="14"/>
      <c r="K25" s="14"/>
    </row>
    <row r="26" spans="1:17" ht="19.899999999999999" customHeight="1" x14ac:dyDescent="0.25">
      <c r="B26" s="149"/>
      <c r="C26" s="144"/>
      <c r="D26" s="144"/>
      <c r="E26" s="144"/>
      <c r="F26" s="12"/>
      <c r="G26" s="12"/>
      <c r="H26" s="142"/>
      <c r="I26" s="142"/>
      <c r="J26" s="12"/>
      <c r="K26" s="12"/>
      <c r="O26" s="156"/>
    </row>
    <row r="27" spans="1:17" ht="19.899999999999999" hidden="1" customHeight="1" x14ac:dyDescent="0.25">
      <c r="A27" s="145" t="s">
        <v>1534</v>
      </c>
      <c r="B27" s="146"/>
      <c r="C27" s="147"/>
      <c r="D27" s="147"/>
      <c r="E27" s="147"/>
      <c r="F27" s="28"/>
      <c r="G27" s="28"/>
      <c r="H27" s="148"/>
      <c r="I27" s="148"/>
      <c r="J27" s="28"/>
      <c r="K27" s="28"/>
      <c r="O27" s="156"/>
    </row>
    <row r="28" spans="1:17" ht="19.899999999999999" hidden="1" customHeight="1" x14ac:dyDescent="0.3">
      <c r="A28" s="160">
        <v>1</v>
      </c>
      <c r="B28" s="161" t="s">
        <v>1662</v>
      </c>
      <c r="C28" s="162"/>
      <c r="D28" s="162"/>
      <c r="E28" s="162"/>
      <c r="F28" s="97"/>
      <c r="G28" s="97"/>
      <c r="H28" s="142"/>
      <c r="I28" s="142"/>
      <c r="J28" s="12"/>
      <c r="K28" s="12"/>
      <c r="O28" s="156"/>
    </row>
    <row r="29" spans="1:17" ht="19.899999999999999" hidden="1" customHeight="1" x14ac:dyDescent="0.2">
      <c r="A29" s="163"/>
      <c r="B29" s="164" t="s">
        <v>99</v>
      </c>
      <c r="C29" s="164"/>
      <c r="D29" s="164"/>
      <c r="E29" s="164"/>
      <c r="F29" s="98"/>
      <c r="G29" s="98"/>
      <c r="H29" s="153"/>
      <c r="I29" s="153"/>
      <c r="J29" s="98">
        <v>0</v>
      </c>
      <c r="K29" s="15"/>
      <c r="O29" s="156"/>
      <c r="P29" s="165"/>
    </row>
    <row r="30" spans="1:17" ht="19.899999999999999" hidden="1" customHeight="1" x14ac:dyDescent="0.25">
      <c r="A30" s="163"/>
      <c r="B30" s="166"/>
      <c r="C30" s="164" t="s">
        <v>100</v>
      </c>
      <c r="D30" s="164"/>
      <c r="E30" s="164"/>
      <c r="F30" s="98"/>
      <c r="G30" s="98"/>
      <c r="H30" s="153"/>
      <c r="I30" s="153"/>
      <c r="J30" s="15"/>
      <c r="K30" s="98">
        <v>0</v>
      </c>
      <c r="O30" s="156"/>
      <c r="P30" s="165"/>
    </row>
    <row r="31" spans="1:17" ht="19.899999999999999" hidden="1" customHeight="1" x14ac:dyDescent="0.25">
      <c r="A31" s="163"/>
      <c r="B31" s="166"/>
      <c r="C31" s="164" t="str">
        <f>VLOOKUP($E$4,'Drop-down menus'!$U$1:$V$10,2,FALSE)</f>
        <v>Cr: Acct 0XXX - FUNCTIONAL EXPENSE</v>
      </c>
      <c r="D31" s="164"/>
      <c r="E31" s="164"/>
      <c r="F31" s="98"/>
      <c r="G31" s="98"/>
      <c r="H31" s="153"/>
      <c r="I31" s="153"/>
      <c r="J31" s="15"/>
      <c r="K31" s="98">
        <v>0</v>
      </c>
      <c r="O31" s="156"/>
      <c r="P31" s="165"/>
      <c r="Q31" s="167"/>
    </row>
    <row r="32" spans="1:17" ht="19.899999999999999" hidden="1" customHeight="1" x14ac:dyDescent="0.25">
      <c r="B32" s="154"/>
      <c r="C32" s="152"/>
      <c r="D32" s="152"/>
      <c r="E32" s="152"/>
      <c r="F32" s="15"/>
      <c r="G32" s="15"/>
      <c r="H32" s="153"/>
      <c r="I32" s="153"/>
      <c r="J32" s="15"/>
      <c r="K32" s="15"/>
      <c r="O32" s="156"/>
      <c r="P32" s="165"/>
      <c r="Q32" s="167"/>
    </row>
    <row r="33" spans="1:17" ht="19.899999999999999" hidden="1" customHeight="1" x14ac:dyDescent="0.2">
      <c r="B33" s="171"/>
      <c r="C33" s="144"/>
      <c r="E33" s="144"/>
      <c r="F33" s="12"/>
      <c r="G33" s="12"/>
      <c r="H33" s="142"/>
      <c r="I33" s="142"/>
      <c r="J33" s="12"/>
      <c r="K33" s="12"/>
      <c r="O33" s="156"/>
    </row>
    <row r="34" spans="1:17" ht="19.899999999999999" hidden="1" customHeight="1" x14ac:dyDescent="0.3">
      <c r="A34" s="160">
        <v>2</v>
      </c>
      <c r="B34" s="161" t="s">
        <v>1542</v>
      </c>
      <c r="C34" s="162"/>
      <c r="D34" s="162"/>
      <c r="E34" s="162"/>
      <c r="F34" s="97"/>
      <c r="G34" s="97"/>
      <c r="H34" s="142"/>
      <c r="I34" s="142"/>
      <c r="J34" s="12"/>
      <c r="K34" s="12"/>
      <c r="O34" s="156"/>
    </row>
    <row r="35" spans="1:17" ht="19.899999999999999" hidden="1" customHeight="1" x14ac:dyDescent="0.2">
      <c r="A35" s="163"/>
      <c r="B35" s="164" t="str">
        <f>IF('Example 2 Modification Input'!$D$23="Land","Dr: Acct 0476 - RIGHT-TO-USE LEASED LAND - AMORTIZABLE",
IF('Example 2 Modification Input'!$D$23="Equipment","Dr: Acct 0478 - RIGHT-TO-USE LEASED EQUIPMENT - AMORTIZABLE",
"Dr: Acct 0477 - RIGHT-TO-USE LEASED BUILDINGS - AMORTIZABLE"))</f>
        <v>Dr: Acct 0477 - RIGHT-TO-USE LEASED BUILDINGS - AMORTIZABLE</v>
      </c>
      <c r="C35" s="164"/>
      <c r="D35" s="164"/>
      <c r="E35" s="164"/>
      <c r="F35" s="98"/>
      <c r="G35" s="98"/>
      <c r="H35" s="153"/>
      <c r="I35" s="153"/>
      <c r="J35" s="98">
        <v>0</v>
      </c>
      <c r="K35" s="15"/>
      <c r="O35" s="156"/>
      <c r="P35" s="165"/>
    </row>
    <row r="36" spans="1:17" ht="19.899999999999999" hidden="1" customHeight="1" x14ac:dyDescent="0.25">
      <c r="A36" s="163"/>
      <c r="B36" s="166"/>
      <c r="C36" s="164" t="s">
        <v>102</v>
      </c>
      <c r="D36" s="164"/>
      <c r="E36" s="164"/>
      <c r="F36" s="98"/>
      <c r="G36" s="98"/>
      <c r="H36" s="153"/>
      <c r="I36" s="153"/>
      <c r="J36" s="15"/>
      <c r="K36" s="98">
        <v>0</v>
      </c>
      <c r="O36" s="156"/>
      <c r="P36" s="165"/>
    </row>
    <row r="37" spans="1:17" ht="19.899999999999999" hidden="1" customHeight="1" x14ac:dyDescent="0.25">
      <c r="B37" s="154"/>
      <c r="C37" s="152"/>
      <c r="D37" s="152"/>
      <c r="E37" s="152"/>
      <c r="F37" s="15"/>
      <c r="G37" s="15"/>
      <c r="H37" s="153"/>
      <c r="I37" s="153"/>
      <c r="J37" s="15"/>
      <c r="K37" s="15"/>
      <c r="O37" s="156"/>
      <c r="P37" s="165"/>
    </row>
    <row r="38" spans="1:17" ht="19.899999999999999" hidden="1" customHeight="1" x14ac:dyDescent="0.2">
      <c r="B38" s="169"/>
      <c r="E38" s="144"/>
      <c r="F38" s="12"/>
      <c r="G38" s="12"/>
      <c r="H38" s="142"/>
      <c r="I38" s="142"/>
      <c r="J38" s="12"/>
      <c r="K38" s="12"/>
      <c r="O38" s="156"/>
    </row>
    <row r="39" spans="1:17" ht="19.899999999999999" hidden="1" customHeight="1" x14ac:dyDescent="0.3">
      <c r="A39" s="160">
        <v>3</v>
      </c>
      <c r="B39" s="161" t="s">
        <v>1663</v>
      </c>
      <c r="C39" s="162"/>
      <c r="D39" s="162"/>
      <c r="E39" s="162"/>
      <c r="F39" s="97"/>
      <c r="G39" s="97"/>
      <c r="H39" s="142"/>
      <c r="I39" s="142"/>
      <c r="J39" s="12"/>
      <c r="K39" s="12"/>
      <c r="O39" s="156"/>
    </row>
    <row r="40" spans="1:17" ht="19.899999999999999" hidden="1" customHeight="1" x14ac:dyDescent="0.2">
      <c r="A40" s="170"/>
      <c r="B40" s="164" t="s">
        <v>103</v>
      </c>
      <c r="C40" s="164"/>
      <c r="D40" s="164"/>
      <c r="E40" s="164"/>
      <c r="F40" s="98"/>
      <c r="G40" s="98"/>
      <c r="H40" s="153"/>
      <c r="I40" s="153"/>
      <c r="J40" s="98">
        <v>0</v>
      </c>
      <c r="K40" s="15"/>
      <c r="O40" s="156"/>
      <c r="P40" s="165"/>
    </row>
    <row r="41" spans="1:17" ht="19.899999999999999" hidden="1" customHeight="1" x14ac:dyDescent="0.25">
      <c r="A41" s="163"/>
      <c r="B41" s="166"/>
      <c r="C41" s="164" t="s">
        <v>1538</v>
      </c>
      <c r="D41" s="164"/>
      <c r="E41" s="164"/>
      <c r="F41" s="98"/>
      <c r="G41" s="98"/>
      <c r="H41" s="153"/>
      <c r="I41" s="153"/>
      <c r="J41" s="15"/>
      <c r="K41" s="98">
        <v>0</v>
      </c>
      <c r="O41" s="156"/>
      <c r="P41" s="165"/>
      <c r="Q41" s="167"/>
    </row>
    <row r="42" spans="1:17" ht="19.899999999999999" hidden="1" customHeight="1" x14ac:dyDescent="0.25">
      <c r="B42" s="154"/>
      <c r="C42" s="152"/>
      <c r="D42" s="152"/>
      <c r="E42" s="152"/>
      <c r="F42" s="15"/>
      <c r="G42" s="15"/>
      <c r="H42" s="153"/>
      <c r="I42" s="153"/>
      <c r="J42" s="15"/>
      <c r="K42" s="15"/>
      <c r="O42" s="156"/>
      <c r="P42" s="165"/>
      <c r="Q42" s="167"/>
    </row>
    <row r="43" spans="1:17" ht="19.899999999999999" hidden="1" customHeight="1" x14ac:dyDescent="0.2">
      <c r="B43" s="171"/>
      <c r="C43" s="172"/>
      <c r="D43" s="172"/>
      <c r="E43" s="152"/>
      <c r="F43" s="15"/>
      <c r="G43" s="15"/>
      <c r="H43" s="153"/>
      <c r="I43" s="153"/>
      <c r="J43" s="15"/>
      <c r="K43" s="15"/>
      <c r="O43" s="156"/>
    </row>
    <row r="44" spans="1:17" ht="19.899999999999999" customHeight="1" x14ac:dyDescent="0.25">
      <c r="A44" s="145" t="s">
        <v>1535</v>
      </c>
      <c r="B44" s="146"/>
      <c r="C44" s="147"/>
      <c r="D44" s="147"/>
      <c r="E44" s="147"/>
      <c r="F44" s="28"/>
      <c r="G44" s="28"/>
      <c r="H44" s="148"/>
      <c r="I44" s="148"/>
      <c r="J44" s="28"/>
      <c r="K44" s="28"/>
      <c r="L44" s="173"/>
      <c r="M44" s="174"/>
      <c r="N44" s="175"/>
      <c r="O44" s="156"/>
    </row>
    <row r="45" spans="1:17" ht="19.899999999999999" customHeight="1" x14ac:dyDescent="0.3">
      <c r="A45" s="150">
        <v>4</v>
      </c>
      <c r="B45" s="151" t="s">
        <v>1543</v>
      </c>
      <c r="C45" s="144"/>
      <c r="D45" s="144"/>
      <c r="E45" s="144"/>
      <c r="F45" s="13"/>
      <c r="G45" s="13"/>
      <c r="H45" s="142"/>
      <c r="I45" s="142"/>
      <c r="J45" s="13"/>
      <c r="K45" s="13"/>
      <c r="L45" s="173"/>
      <c r="M45" s="174"/>
      <c r="N45" s="175"/>
      <c r="O45" s="176"/>
    </row>
    <row r="46" spans="1:17" ht="19.899999999999999" customHeight="1" x14ac:dyDescent="0.2">
      <c r="B46" s="152" t="s">
        <v>1539</v>
      </c>
      <c r="C46" s="152"/>
      <c r="D46" s="152"/>
      <c r="E46" s="152"/>
      <c r="F46" s="15"/>
      <c r="G46" s="15"/>
      <c r="H46" s="153"/>
      <c r="I46" s="153"/>
      <c r="J46" s="95">
        <f>IF('Example 2 Modification Input'!D15="Yes",0,IF('Example 2 Modification Input'!$K$35=$E$7,SUMIF('Example 2 Modification Input'!$J$30:$J$1241,'Example 2 Modification Output'!$E$7,'Example 2 Modification Input'!$G$30:$G$1241)+'Example 2 Modification Input'!I20,(SUMIF('Example 2 Modification Input'!$J$30:$J$1241,'Example 2 Modification Output'!$E$7,'Example 2 Modification Input'!$G$30:$G$1241))))</f>
        <v>115608.77851972163</v>
      </c>
      <c r="K46" s="15"/>
      <c r="O46" s="156"/>
    </row>
    <row r="47" spans="1:17" ht="19.899999999999999" customHeight="1" x14ac:dyDescent="0.25">
      <c r="B47" s="154"/>
      <c r="C47" s="152" t="str">
        <f>VLOOKUP('Example 2 Modification Input'!$D$23,'Drop-down menus'!$A$2:$F$6,6,FALSE)</f>
        <v>Cr: Acct 0486 - ACCUMULATED AMORTIZATION - RIGHT-TO-USE LEASED BUILDINGS</v>
      </c>
      <c r="D47" s="152"/>
      <c r="E47" s="152"/>
      <c r="F47" s="14"/>
      <c r="G47" s="14"/>
      <c r="H47" s="153"/>
      <c r="I47" s="153"/>
      <c r="J47" s="15"/>
      <c r="K47" s="15">
        <f>J46</f>
        <v>115608.77851972163</v>
      </c>
      <c r="O47" s="156"/>
    </row>
    <row r="48" spans="1:17" ht="19.899999999999999" customHeight="1" x14ac:dyDescent="0.25">
      <c r="B48" s="154"/>
      <c r="C48" s="152"/>
      <c r="D48" s="152"/>
      <c r="E48" s="152"/>
      <c r="F48" s="14"/>
      <c r="G48" s="14"/>
      <c r="H48" s="153"/>
      <c r="I48" s="153"/>
      <c r="J48" s="15"/>
      <c r="K48" s="15"/>
      <c r="O48" s="156"/>
    </row>
    <row r="49" spans="1:16" ht="19.899999999999999" customHeight="1" x14ac:dyDescent="0.2">
      <c r="B49" s="169"/>
      <c r="E49" s="144"/>
      <c r="F49" s="12"/>
      <c r="G49" s="12"/>
      <c r="H49" s="142"/>
      <c r="I49" s="142"/>
      <c r="J49" s="12"/>
      <c r="K49" s="12"/>
      <c r="O49" s="156"/>
    </row>
    <row r="50" spans="1:16" ht="19.899999999999999" customHeight="1" x14ac:dyDescent="0.3">
      <c r="A50" s="150">
        <v>5</v>
      </c>
      <c r="B50" s="151" t="s">
        <v>1544</v>
      </c>
      <c r="C50" s="144"/>
      <c r="D50" s="144"/>
      <c r="E50" s="144"/>
      <c r="F50" s="12"/>
      <c r="G50" s="12"/>
      <c r="H50" s="142"/>
      <c r="I50" s="142"/>
      <c r="J50" s="12"/>
      <c r="K50" s="12"/>
      <c r="L50" s="173"/>
      <c r="M50" s="174"/>
      <c r="N50" s="175"/>
      <c r="O50" s="156"/>
    </row>
    <row r="51" spans="1:16" ht="19.899999999999999" customHeight="1" x14ac:dyDescent="0.25">
      <c r="B51" s="152" t="s">
        <v>104</v>
      </c>
      <c r="C51" s="152"/>
      <c r="D51" s="152"/>
      <c r="E51" s="152"/>
      <c r="F51" s="15"/>
      <c r="G51" s="15"/>
      <c r="H51" s="153"/>
      <c r="I51" s="153"/>
      <c r="J51" s="95">
        <f>IF('Example 2 Modification Input'!D15="Yes",0,IF('Example 2 Modification Input'!$K$35=$E$7,SUMIF('Example 2 Modification Input'!$J$30:$J$1241,'Example 2 Modification Output'!$E$7,'Example 2 Modification Input'!$E$30:$E$1241)+'Example 2 Modification Input'!$I$19,SUMIF('Example 2 Modification Input'!$J$30:$J$1241,'Example 2 Modification Output'!$E$7,'Example 2 Modification Input'!$E$30:$E$1241)))</f>
        <v>113580.3996165125</v>
      </c>
      <c r="K51" s="15"/>
      <c r="L51" s="152"/>
      <c r="M51" s="152"/>
      <c r="N51" s="152"/>
      <c r="O51" s="156"/>
      <c r="P51" s="177"/>
    </row>
    <row r="52" spans="1:16" ht="19.899999999999999" customHeight="1" x14ac:dyDescent="0.2">
      <c r="B52" s="152" t="str">
        <f>IF('Example 2 Modification Input'!$D$11="No","Dr: Acct 0851 - DEBT SERVICE - INTEREST LEASES","Dr: Acct 0894 - INTEREST EXPENSE AND FISCAL CHARGES")</f>
        <v>Dr: Acct 0851 - DEBT SERVICE - INTEREST LEASES</v>
      </c>
      <c r="C52" s="152"/>
      <c r="D52" s="152"/>
      <c r="E52" s="152"/>
      <c r="F52" s="15"/>
      <c r="G52" s="15"/>
      <c r="H52" s="153"/>
      <c r="I52" s="153"/>
      <c r="J52" s="95">
        <f>IF('Example 2 Modification Input'!D15="Yes",0,IF('Example 2 Modification Input'!$K$35=$E$7,SUMIF('Example 2 Modification Input'!$J$30:$J$1241,'Example 2 Modification Output'!$E$7,'Example 2 Modification Input'!$D$30:$D$1241)+'Example 2 Modification Input'!$I$18,SUMIF('Example 2 Modification Input'!$J$30:$J$1241,'Example 2 Modification Output'!$E$7,'Example 2 Modification Input'!$D$30:$D$1241)))</f>
        <v>6419.6003834874891</v>
      </c>
      <c r="K52" s="15"/>
      <c r="L52" s="152"/>
      <c r="M52" s="152"/>
      <c r="N52" s="152"/>
      <c r="O52" s="156"/>
      <c r="P52" s="165"/>
    </row>
    <row r="53" spans="1:16" ht="19.899999999999999" customHeight="1" x14ac:dyDescent="0.25">
      <c r="B53" s="154"/>
      <c r="C53" s="152" t="str">
        <f>VLOOKUP($E$4,'Drop-down menus'!$U$1:$V$10,2,FALSE)</f>
        <v>Cr: Acct 0XXX - FUNCTIONAL EXPENSE</v>
      </c>
      <c r="D53" s="152"/>
      <c r="E53" s="152"/>
      <c r="F53" s="15"/>
      <c r="G53" s="15"/>
      <c r="H53" s="153"/>
      <c r="I53" s="153"/>
      <c r="J53" s="15"/>
      <c r="K53" s="15">
        <f>SUM(J51:J52)</f>
        <v>119999.99999999999</v>
      </c>
      <c r="L53" s="152"/>
      <c r="M53" s="14"/>
      <c r="N53" s="152"/>
      <c r="O53" s="156"/>
    </row>
    <row r="54" spans="1:16" ht="19.899999999999999" customHeight="1" x14ac:dyDescent="0.25">
      <c r="B54" s="154"/>
      <c r="C54" s="152"/>
      <c r="D54" s="152"/>
      <c r="E54" s="152"/>
      <c r="F54" s="15"/>
      <c r="G54" s="15"/>
      <c r="H54" s="153"/>
      <c r="I54" s="153"/>
      <c r="J54" s="15"/>
      <c r="K54" s="15"/>
      <c r="L54" s="152"/>
      <c r="M54" s="14"/>
      <c r="N54" s="152"/>
      <c r="O54" s="156"/>
    </row>
    <row r="55" spans="1:16" ht="19.899999999999999" customHeight="1" x14ac:dyDescent="0.2">
      <c r="B55" s="171"/>
      <c r="C55" s="144"/>
      <c r="E55" s="144"/>
      <c r="F55" s="12"/>
      <c r="G55" s="12"/>
      <c r="H55" s="142"/>
      <c r="I55" s="142"/>
      <c r="J55" s="12"/>
      <c r="K55" s="12"/>
      <c r="L55" s="152"/>
      <c r="M55" s="14"/>
      <c r="N55" s="152"/>
      <c r="O55" s="156"/>
    </row>
    <row r="56" spans="1:16" ht="19.899999999999999" customHeight="1" x14ac:dyDescent="0.3">
      <c r="A56" s="150">
        <v>6</v>
      </c>
      <c r="B56" s="151" t="s">
        <v>1545</v>
      </c>
      <c r="C56" s="144"/>
      <c r="D56" s="144"/>
      <c r="E56" s="144"/>
      <c r="F56" s="12"/>
      <c r="G56" s="12"/>
      <c r="H56" s="142"/>
      <c r="I56" s="142"/>
      <c r="J56" s="12"/>
      <c r="K56" s="12"/>
      <c r="O56" s="156"/>
    </row>
    <row r="57" spans="1:16" ht="19.899999999999999" customHeight="1" x14ac:dyDescent="0.2">
      <c r="B57" s="152" t="s">
        <v>1540</v>
      </c>
      <c r="C57" s="152"/>
      <c r="D57" s="152"/>
      <c r="E57" s="152"/>
      <c r="F57" s="15"/>
      <c r="G57" s="15"/>
      <c r="H57" s="153"/>
      <c r="I57" s="153"/>
      <c r="J57" s="15">
        <f>K58</f>
        <v>113580.3996165125</v>
      </c>
      <c r="K57" s="15"/>
      <c r="P57" s="165"/>
    </row>
    <row r="58" spans="1:16" ht="19.899999999999999" customHeight="1" x14ac:dyDescent="0.25">
      <c r="B58" s="154"/>
      <c r="C58" s="152" t="s">
        <v>105</v>
      </c>
      <c r="D58" s="152"/>
      <c r="E58" s="152"/>
      <c r="F58" s="15"/>
      <c r="G58" s="15"/>
      <c r="H58" s="153"/>
      <c r="I58" s="153"/>
      <c r="J58" s="15"/>
      <c r="K58" s="15">
        <f>J51</f>
        <v>113580.3996165125</v>
      </c>
      <c r="P58" s="165"/>
    </row>
    <row r="59" spans="1:16" ht="19.899999999999999" customHeight="1" x14ac:dyDescent="0.25">
      <c r="B59" s="154"/>
      <c r="C59" s="152"/>
      <c r="D59" s="152"/>
      <c r="E59" s="152"/>
      <c r="F59" s="15"/>
      <c r="G59" s="15"/>
      <c r="H59" s="153"/>
      <c r="I59" s="153"/>
      <c r="J59" s="15"/>
      <c r="K59" s="15"/>
      <c r="P59" s="165"/>
    </row>
    <row r="60" spans="1:16" ht="19.899999999999999" customHeight="1" x14ac:dyDescent="0.2">
      <c r="B60" s="171"/>
      <c r="C60" s="152"/>
      <c r="D60" s="172"/>
      <c r="E60" s="152"/>
      <c r="F60" s="15"/>
      <c r="G60" s="15"/>
      <c r="H60" s="153"/>
      <c r="I60" s="153"/>
      <c r="J60" s="15"/>
      <c r="K60" s="15"/>
    </row>
    <row r="61" spans="1:16" ht="19.899999999999999" customHeight="1" x14ac:dyDescent="0.3">
      <c r="A61" s="150">
        <v>7</v>
      </c>
      <c r="B61" s="151" t="s">
        <v>90</v>
      </c>
      <c r="C61" s="144"/>
      <c r="D61" s="144"/>
      <c r="E61" s="144"/>
      <c r="F61" s="12"/>
      <c r="G61" s="12"/>
      <c r="H61" s="142"/>
      <c r="I61" s="142"/>
      <c r="J61" s="12"/>
      <c r="K61" s="12"/>
    </row>
    <row r="62" spans="1:16" ht="19.899999999999999" customHeight="1" x14ac:dyDescent="0.2">
      <c r="A62" s="112"/>
      <c r="B62" s="152" t="s">
        <v>1540</v>
      </c>
      <c r="C62" s="152"/>
      <c r="D62" s="152"/>
      <c r="E62" s="152"/>
      <c r="F62" s="15"/>
      <c r="G62" s="15"/>
      <c r="H62" s="153"/>
      <c r="I62" s="153"/>
      <c r="J62" s="95">
        <f>K63</f>
        <v>115186.95152523949</v>
      </c>
      <c r="K62" s="15"/>
      <c r="L62" s="15"/>
      <c r="M62" s="152"/>
      <c r="N62" s="15"/>
      <c r="P62" s="165"/>
    </row>
    <row r="63" spans="1:16" ht="19.899999999999999" customHeight="1" x14ac:dyDescent="0.25">
      <c r="B63" s="154"/>
      <c r="C63" s="152" t="s">
        <v>1541</v>
      </c>
      <c r="D63" s="152"/>
      <c r="E63" s="152"/>
      <c r="F63" s="15"/>
      <c r="G63" s="15"/>
      <c r="H63" s="153"/>
      <c r="I63" s="153"/>
      <c r="J63" s="15"/>
      <c r="K63" s="15">
        <f>IF($E$7="",0,IF(OR('Example 2 Modification Input'!D15="Yes",'Example 2 Modification Input'!$L$29&lt;='Example 2 Modification Input'!$K$35),0,SUMIF('Example 2 Modification Input'!$J$30:$J$1241,'Example 2 Modification Input'!L29,'Example 2 Modification Input'!$E$30:$E$1241)))</f>
        <v>115186.95152523949</v>
      </c>
      <c r="P63" s="165"/>
    </row>
    <row r="64" spans="1:16" ht="19.899999999999999" customHeight="1" x14ac:dyDescent="0.2">
      <c r="B64" s="295" t="s">
        <v>1682</v>
      </c>
      <c r="C64" s="295"/>
      <c r="D64" s="295"/>
      <c r="E64" s="295"/>
      <c r="F64" s="295"/>
      <c r="G64" s="295"/>
      <c r="H64" s="295"/>
      <c r="I64" s="295"/>
      <c r="J64" s="295"/>
      <c r="K64" s="295"/>
    </row>
    <row r="65" spans="1:14" ht="19.899999999999999" customHeight="1" x14ac:dyDescent="0.2">
      <c r="B65" s="295"/>
      <c r="C65" s="295"/>
      <c r="D65" s="295"/>
      <c r="E65" s="295"/>
      <c r="F65" s="295"/>
      <c r="G65" s="295"/>
      <c r="H65" s="295"/>
      <c r="I65" s="295"/>
      <c r="J65" s="295"/>
      <c r="K65" s="295"/>
    </row>
    <row r="66" spans="1:14" ht="19.899999999999999" customHeight="1" x14ac:dyDescent="0.3">
      <c r="B66" s="178"/>
      <c r="C66" s="178"/>
      <c r="D66" s="178"/>
      <c r="E66" s="178"/>
      <c r="F66" s="178"/>
      <c r="G66" s="178"/>
      <c r="H66" s="178"/>
      <c r="I66" s="178"/>
      <c r="J66" s="178"/>
      <c r="K66" s="178"/>
    </row>
    <row r="67" spans="1:14" ht="19.899999999999999" customHeight="1" x14ac:dyDescent="0.25">
      <c r="A67" s="145" t="s">
        <v>1536</v>
      </c>
      <c r="B67" s="146"/>
      <c r="C67" s="147"/>
      <c r="D67" s="147"/>
      <c r="E67" s="147"/>
      <c r="F67" s="28"/>
      <c r="G67" s="28"/>
      <c r="H67" s="148"/>
      <c r="I67" s="148"/>
      <c r="J67" s="28"/>
      <c r="K67" s="28"/>
    </row>
    <row r="68" spans="1:14" ht="19.899999999999999" customHeight="1" x14ac:dyDescent="0.3">
      <c r="A68" s="150">
        <v>8</v>
      </c>
      <c r="B68" s="151" t="s">
        <v>1537</v>
      </c>
    </row>
    <row r="69" spans="1:14" ht="19.899999999999999" customHeight="1" x14ac:dyDescent="0.2">
      <c r="A69" s="112"/>
      <c r="B69" s="152" t="str">
        <f>CONCATENATE("Dr: ",MID($C$21,5,1000))</f>
        <v>Dr: Acct 0486 - ACCUMULATED AMORTIZATION - RIGHT-TO-USE LEASED BUILDINGS</v>
      </c>
      <c r="C69" s="152"/>
      <c r="D69" s="172"/>
      <c r="E69" s="172"/>
      <c r="F69" s="172"/>
      <c r="G69" s="172"/>
      <c r="H69" s="172"/>
      <c r="I69" s="172"/>
      <c r="J69" s="96">
        <f>IF('Example 2 Modification Input'!D15="Yes",0,'Example 2 Modification Input'!N35)</f>
        <v>0</v>
      </c>
      <c r="K69" s="15"/>
    </row>
    <row r="70" spans="1:14" ht="19.899999999999999" customHeight="1" x14ac:dyDescent="0.25">
      <c r="B70" s="154"/>
      <c r="C70" s="152" t="str">
        <f>CONCATENATE("Cr: ",MID($B$18,5,1000))</f>
        <v>Cr: Acct 0477 - RIGHT-TO-USE LEASED BUILDINGS - AMORTIZABLE</v>
      </c>
      <c r="D70" s="172"/>
      <c r="E70" s="172"/>
      <c r="F70" s="172"/>
      <c r="G70" s="172"/>
      <c r="H70" s="172"/>
      <c r="I70" s="172"/>
      <c r="J70" s="15"/>
      <c r="K70" s="15">
        <f>J69</f>
        <v>0</v>
      </c>
    </row>
    <row r="71" spans="1:14" ht="19.899999999999999" customHeight="1" x14ac:dyDescent="0.2">
      <c r="B71" s="171"/>
      <c r="C71" s="172"/>
      <c r="D71" s="172"/>
      <c r="E71" s="172"/>
      <c r="F71" s="172"/>
      <c r="G71" s="172"/>
      <c r="H71" s="172"/>
      <c r="I71" s="172"/>
      <c r="J71" s="15"/>
      <c r="K71" s="15"/>
    </row>
    <row r="72" spans="1:14" ht="19.899999999999999" customHeight="1" x14ac:dyDescent="0.2">
      <c r="B72" s="172"/>
      <c r="C72" s="172"/>
      <c r="D72" s="172"/>
      <c r="E72" s="172"/>
      <c r="F72" s="172"/>
      <c r="G72" s="172"/>
      <c r="H72" s="172"/>
      <c r="I72" s="172"/>
      <c r="J72" s="15"/>
      <c r="K72" s="15"/>
    </row>
    <row r="73" spans="1:14" ht="19.899999999999999" customHeight="1" x14ac:dyDescent="0.25">
      <c r="A73" s="233" t="s">
        <v>1707</v>
      </c>
      <c r="B73" s="146"/>
      <c r="C73" s="147"/>
      <c r="D73" s="147"/>
      <c r="E73" s="147"/>
      <c r="F73" s="28"/>
      <c r="G73" s="28"/>
      <c r="H73" s="148"/>
      <c r="I73" s="148"/>
      <c r="J73" s="28"/>
      <c r="K73" s="28"/>
    </row>
    <row r="74" spans="1:14" ht="19.899999999999999" customHeight="1" x14ac:dyDescent="0.3">
      <c r="A74" s="150">
        <v>9</v>
      </c>
      <c r="B74" s="151" t="s">
        <v>1680</v>
      </c>
      <c r="C74" s="167"/>
      <c r="D74" s="167"/>
      <c r="E74" s="167"/>
      <c r="F74" s="167"/>
      <c r="G74" s="167"/>
      <c r="H74" s="167"/>
      <c r="I74" s="167"/>
      <c r="J74" s="45"/>
      <c r="K74" s="45"/>
    </row>
    <row r="75" spans="1:14" ht="19.899999999999999" customHeight="1" x14ac:dyDescent="0.2">
      <c r="B75" s="152" t="s">
        <v>1540</v>
      </c>
      <c r="C75" s="152"/>
      <c r="D75" s="172"/>
      <c r="E75" s="172"/>
      <c r="F75" s="172"/>
      <c r="G75" s="172"/>
      <c r="H75" s="172"/>
      <c r="I75" s="172"/>
      <c r="J75" s="96">
        <f>IF(AND('Example 2 Modification Input'!$D$15="Yes",'Example 2 Modification Input'!$F$15=$E$7),'Example 2 Modification Input'!$D$16,IF('Example 2 Modification Input'!$L$12&lt;0,'Example 2 Modification Input'!$O$35,0))</f>
        <v>315003.87</v>
      </c>
      <c r="K75" s="15"/>
      <c r="N75" s="33"/>
    </row>
    <row r="76" spans="1:14" ht="19.899999999999999" customHeight="1" x14ac:dyDescent="0.2">
      <c r="B76" s="152" t="str">
        <f>CONCATENATE("Dr: ",MID($C$21,5,1000))</f>
        <v>Dr: Acct 0486 - ACCUMULATED AMORTIZATION - RIGHT-TO-USE LEASED BUILDINGS</v>
      </c>
      <c r="C76" s="152"/>
      <c r="D76" s="172"/>
      <c r="E76" s="172"/>
      <c r="F76" s="172"/>
      <c r="G76" s="172"/>
      <c r="H76" s="172"/>
      <c r="I76" s="172"/>
      <c r="J76" s="96">
        <f>IF(AND('Example 2 Modification Input'!$D$15="Yes",'Example 2 Modification Input'!$F$15=$E$7),'Example 2 Modification Input'!$D$17,0)</f>
        <v>0</v>
      </c>
      <c r="K76" s="15"/>
      <c r="N76" s="33"/>
    </row>
    <row r="77" spans="1:14" ht="19.899999999999999" customHeight="1" x14ac:dyDescent="0.2">
      <c r="B77" s="152" t="str">
        <f>VLOOKUP($E$4,'Drop-down menus'!$U$1:$W$10,3,FALSE)</f>
        <v>Dr: Acct 0XXX - FUNCTIONAL EXPENSE</v>
      </c>
      <c r="C77" s="152"/>
      <c r="D77" s="172"/>
      <c r="E77" s="172"/>
      <c r="F77" s="172"/>
      <c r="G77" s="172"/>
      <c r="H77" s="172"/>
      <c r="I77" s="172"/>
      <c r="J77" s="96">
        <f>IF('Example 2 Modification Input'!$D$15="NO",0,IF($J$75+$J$76&gt;$K$78,0,$K$78-J75-J76))</f>
        <v>0</v>
      </c>
      <c r="K77" s="15"/>
      <c r="N77" s="179"/>
    </row>
    <row r="78" spans="1:14" ht="19.899999999999999" customHeight="1" x14ac:dyDescent="0.25">
      <c r="B78" s="154"/>
      <c r="C78" s="152" t="str">
        <f>CONCATENATE("Cr: ",MID($B$18,5,1000))</f>
        <v>Cr: Acct 0477 - RIGHT-TO-USE LEASED BUILDINGS - AMORTIZABLE</v>
      </c>
      <c r="D78" s="172"/>
      <c r="E78" s="172"/>
      <c r="F78" s="172"/>
      <c r="G78" s="172"/>
      <c r="H78" s="172"/>
      <c r="I78" s="172"/>
      <c r="J78" s="15"/>
      <c r="K78" s="15">
        <f>IF(AND('Example 2 Modification Input'!$D$15="Yes",'Example 2 Modification Input'!$F$15=$E$7),'Example 2 Modification Input'!$D$22,IF('Example 2 Modification Input'!$L$12&lt;0,'Example 2 Modification Input'!$O$35,0))</f>
        <v>315003.87</v>
      </c>
    </row>
    <row r="79" spans="1:14" ht="19.899999999999999" customHeight="1" x14ac:dyDescent="0.25">
      <c r="B79" s="154"/>
      <c r="C79" s="152" t="str">
        <f>VLOOKUP($E$4,'Drop-down menus'!$U$1:$V$10,2,FALSE)</f>
        <v>Cr: Acct 0XXX - FUNCTIONAL EXPENSE</v>
      </c>
      <c r="D79" s="172"/>
      <c r="E79" s="172"/>
      <c r="F79" s="172"/>
      <c r="G79" s="172"/>
      <c r="H79" s="172"/>
      <c r="I79" s="172"/>
      <c r="J79" s="15"/>
      <c r="K79" s="15">
        <f>IF('Example 2 Modification Input'!D15="NO",0,IF($J$75+$J$76&lt;$K$78,0,$J$75+$J$76-$K$78))</f>
        <v>0</v>
      </c>
    </row>
    <row r="80" spans="1:14" ht="19.899999999999999" customHeight="1" x14ac:dyDescent="0.2">
      <c r="B80" s="171"/>
      <c r="C80" s="172"/>
      <c r="D80" s="172"/>
      <c r="E80" s="172"/>
      <c r="F80" s="172"/>
      <c r="G80" s="172"/>
      <c r="H80" s="172"/>
      <c r="I80" s="172"/>
      <c r="J80" s="15"/>
      <c r="K80" s="15"/>
      <c r="L80" s="180"/>
    </row>
    <row r="81" spans="1:11" ht="19.899999999999999" customHeight="1" x14ac:dyDescent="0.2">
      <c r="B81" s="172"/>
      <c r="C81" s="172"/>
      <c r="D81" s="172"/>
      <c r="E81" s="172"/>
      <c r="F81" s="172"/>
      <c r="G81" s="172"/>
      <c r="H81" s="172"/>
      <c r="I81" s="172"/>
      <c r="J81" s="15"/>
      <c r="K81" s="15"/>
    </row>
    <row r="82" spans="1:11" ht="19.899999999999999" customHeight="1" x14ac:dyDescent="0.3">
      <c r="A82" s="150">
        <v>10</v>
      </c>
      <c r="B82" s="151" t="s">
        <v>1664</v>
      </c>
      <c r="C82" s="167"/>
      <c r="D82" s="167"/>
      <c r="E82" s="167"/>
      <c r="F82" s="167"/>
      <c r="G82" s="167"/>
      <c r="H82" s="167"/>
      <c r="I82" s="167"/>
      <c r="J82" s="45"/>
      <c r="K82" s="45"/>
    </row>
    <row r="83" spans="1:11" ht="19.899999999999999" customHeight="1" x14ac:dyDescent="0.2">
      <c r="A83" s="112"/>
      <c r="B83" s="152" t="str">
        <f>IF('Example 2 Modification Input'!$D$23="Land","Dr: Acct 0476 - RIGHT-TO-USE LEASED LAND - AMORTIZABLE",
IF('Example 2 Modification Input'!$D$23="Equipment","Dr: Acct 0478 - RIGHT-TO-USE LEASED EQUIPMENT - AMORTIZABLE",
"Dr: Acct 0477 - RIGHT-TO-USE LEASED BUILDINGS - AMORTIZABLE"))</f>
        <v>Dr: Acct 0477 - RIGHT-TO-USE LEASED BUILDINGS - AMORTIZABLE</v>
      </c>
      <c r="C83" s="152"/>
      <c r="D83" s="172"/>
      <c r="E83" s="172"/>
      <c r="F83" s="172"/>
      <c r="G83" s="172"/>
      <c r="H83" s="172"/>
      <c r="I83" s="172"/>
      <c r="J83" s="96">
        <f>IF('Example 2 Modification Input'!$D$15="YES",0,IF('Example 2 Modification Input'!$L$12&gt;0,'Example 2 Modification Input'!$O$35,0))</f>
        <v>0</v>
      </c>
      <c r="K83" s="15"/>
    </row>
    <row r="84" spans="1:11" ht="19.899999999999999" customHeight="1" x14ac:dyDescent="0.25">
      <c r="B84" s="154"/>
      <c r="C84" s="152" t="s">
        <v>1538</v>
      </c>
      <c r="D84" s="172"/>
      <c r="E84" s="172"/>
      <c r="F84" s="172"/>
      <c r="G84" s="172"/>
      <c r="H84" s="172"/>
      <c r="I84" s="172"/>
      <c r="J84" s="15"/>
      <c r="K84" s="15">
        <f>J83</f>
        <v>0</v>
      </c>
    </row>
    <row r="85" spans="1:11" ht="19.899999999999999" customHeight="1" x14ac:dyDescent="0.2">
      <c r="B85" s="171"/>
      <c r="C85" s="172"/>
      <c r="D85" s="172"/>
      <c r="E85" s="172"/>
      <c r="F85" s="172"/>
      <c r="G85" s="172"/>
      <c r="H85" s="172"/>
      <c r="I85" s="172"/>
      <c r="J85" s="15"/>
      <c r="K85" s="15"/>
    </row>
    <row r="86" spans="1:11" ht="19.899999999999999" customHeight="1" x14ac:dyDescent="0.2">
      <c r="B86" s="172"/>
      <c r="C86" s="172"/>
      <c r="D86" s="172"/>
      <c r="E86" s="172"/>
      <c r="F86" s="172"/>
      <c r="G86" s="172"/>
      <c r="H86" s="172"/>
      <c r="I86" s="172"/>
      <c r="J86" s="15"/>
      <c r="K86" s="15"/>
    </row>
    <row r="87" spans="1:11" ht="19.899999999999999" customHeight="1" x14ac:dyDescent="0.25">
      <c r="A87" s="181"/>
      <c r="B87" s="146"/>
      <c r="C87" s="147"/>
      <c r="D87" s="147"/>
      <c r="E87" s="147"/>
      <c r="F87" s="28"/>
      <c r="G87" s="28"/>
      <c r="H87" s="148"/>
      <c r="I87" s="148"/>
      <c r="J87" s="28"/>
      <c r="K87" s="28"/>
    </row>
    <row r="91" spans="1:11" ht="19.899999999999999" customHeight="1" x14ac:dyDescent="0.2">
      <c r="J91" s="112"/>
      <c r="K91" s="112"/>
    </row>
    <row r="92" spans="1:11" ht="19.899999999999999" customHeight="1" x14ac:dyDescent="0.2">
      <c r="J92" s="112"/>
      <c r="K92" s="112"/>
    </row>
    <row r="93" spans="1:11" ht="19.899999999999999" customHeight="1" x14ac:dyDescent="0.2">
      <c r="J93" s="112"/>
      <c r="K93" s="112"/>
    </row>
    <row r="94" spans="1:11" ht="19.899999999999999" customHeight="1" x14ac:dyDescent="0.2">
      <c r="J94" s="112"/>
      <c r="K94" s="112"/>
    </row>
  </sheetData>
  <sheetProtection sheet="1" objects="1" scenarios="1" formatColumns="0" formatRows="0"/>
  <mergeCells count="16">
    <mergeCell ref="B64:K65"/>
    <mergeCell ref="A12:K13"/>
    <mergeCell ref="B8:D10"/>
    <mergeCell ref="E8:G10"/>
    <mergeCell ref="B1:K1"/>
    <mergeCell ref="B2:D2"/>
    <mergeCell ref="E2:G2"/>
    <mergeCell ref="B3:D3"/>
    <mergeCell ref="E3:G3"/>
    <mergeCell ref="E4:G4"/>
    <mergeCell ref="B5:D5"/>
    <mergeCell ref="E5:G5"/>
    <mergeCell ref="E6:G6"/>
    <mergeCell ref="B7:D7"/>
    <mergeCell ref="E7:G7"/>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9EF533E-4D08-4BB2-A13B-7596BB542D58}">
          <x14:formula1>
            <xm:f>'Drop-down menus'!$O$1:$O$101</xm:f>
          </x14:formula1>
          <xm:sqref>E7:G7</xm:sqref>
        </x14:dataValidation>
        <x14:dataValidation type="list" allowBlank="1" showInputMessage="1" showErrorMessage="1" xr:uid="{3D39A3C9-97AE-4936-88E7-28AAD8D0A18F}">
          <x14:formula1>
            <xm:f>'Drop-down menus'!$T$1:$T$3</xm:f>
          </x14:formula1>
          <xm:sqref>E8:G10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28FC6-5A7C-43C6-A3E2-E1AEE1AAC128}">
  <sheetPr>
    <tabColor theme="9" tint="-0.249977111117893"/>
    <pageSetUpPr fitToPage="1"/>
  </sheetPr>
  <dimension ref="A1:U37"/>
  <sheetViews>
    <sheetView zoomScale="80" zoomScaleNormal="80" workbookViewId="0">
      <selection activeCell="I14" sqref="I14"/>
    </sheetView>
  </sheetViews>
  <sheetFormatPr defaultColWidth="9.140625" defaultRowHeight="15" x14ac:dyDescent="0.2"/>
  <cols>
    <col min="1" max="1" width="19.5703125" style="113" customWidth="1"/>
    <col min="2" max="2" width="26" style="113" customWidth="1"/>
    <col min="3" max="3" width="30.85546875" style="113" customWidth="1"/>
    <col min="4" max="4" width="3.140625" style="113" customWidth="1"/>
    <col min="5" max="5" width="78.42578125" style="194" customWidth="1"/>
    <col min="6" max="16384" width="9.140625" style="113"/>
  </cols>
  <sheetData>
    <row r="1" spans="1:21" ht="22.5" customHeight="1" x14ac:dyDescent="0.25">
      <c r="A1" s="312" t="str">
        <f>CONCATENATE("Individual Lease Note Disclosure Worksheet - ",'Example 2 Modification Input'!$D$12)</f>
        <v>Individual Lease Note Disclosure Worksheet - Governmental Fund</v>
      </c>
      <c r="B1" s="312"/>
      <c r="C1" s="312"/>
      <c r="D1" s="312"/>
      <c r="E1" s="312"/>
    </row>
    <row r="2" spans="1:21" ht="22.5" customHeight="1" x14ac:dyDescent="0.25">
      <c r="A2" s="182"/>
      <c r="B2" s="182"/>
      <c r="C2" s="182"/>
      <c r="D2" s="182"/>
      <c r="E2" s="183"/>
    </row>
    <row r="3" spans="1:21" ht="22.5" customHeight="1" x14ac:dyDescent="0.25">
      <c r="A3" s="313" t="s">
        <v>28</v>
      </c>
      <c r="B3" s="313"/>
      <c r="C3" s="185" t="str">
        <f>'Example 2 Modification Output'!$E$2</f>
        <v>800 Hypothetical Street Land</v>
      </c>
      <c r="D3" s="185"/>
      <c r="E3" s="186" t="str">
        <f>"All of the questions below are for Fiscal Year "&amp;$C$7&amp;":"</f>
        <v>All of the questions below are for Fiscal Year 2022–2023:</v>
      </c>
      <c r="F3" s="185"/>
      <c r="G3" s="185"/>
    </row>
    <row r="4" spans="1:21" ht="22.5" customHeight="1" x14ac:dyDescent="0.25">
      <c r="A4" s="313" t="s">
        <v>30</v>
      </c>
      <c r="B4" s="313"/>
      <c r="C4" s="187" t="str">
        <f>'Example 2 Modification Input'!$D$9</f>
        <v>1234</v>
      </c>
      <c r="D4" s="185"/>
      <c r="E4" s="311" t="s">
        <v>36</v>
      </c>
      <c r="F4" s="185"/>
      <c r="G4" s="185"/>
    </row>
    <row r="5" spans="1:21" ht="22.5" customHeight="1" x14ac:dyDescent="0.25">
      <c r="A5" s="313" t="s">
        <v>25</v>
      </c>
      <c r="B5" s="313"/>
      <c r="C5" s="187">
        <f>'Example 2 Modification Output'!$E$5</f>
        <v>4321</v>
      </c>
      <c r="D5" s="187"/>
      <c r="E5" s="311"/>
      <c r="F5" s="187"/>
      <c r="G5" s="187"/>
    </row>
    <row r="6" spans="1:21" ht="22.5" customHeight="1" x14ac:dyDescent="0.25">
      <c r="A6" s="184" t="s">
        <v>94</v>
      </c>
      <c r="B6" s="184"/>
      <c r="C6" s="187" t="str">
        <f>'Example 2 Modification Input'!$D$12</f>
        <v>Governmental Fund</v>
      </c>
      <c r="D6" s="187"/>
      <c r="E6" s="188" t="s">
        <v>16</v>
      </c>
      <c r="F6" s="187"/>
      <c r="G6" s="187"/>
    </row>
    <row r="7" spans="1:21" ht="22.5" customHeight="1" x14ac:dyDescent="0.25">
      <c r="A7" s="313" t="s">
        <v>21</v>
      </c>
      <c r="B7" s="313"/>
      <c r="C7" s="172" t="str">
        <f>'Example 2 Modification Output'!$E$7</f>
        <v>2022–2023</v>
      </c>
      <c r="E7" s="311" t="str">
        <f>"If yes, record the dollar amount of variable payments below for fiscal year "&amp;$C$7&amp;":"</f>
        <v>If yes, record the dollar amount of variable payments below for fiscal year 2022–2023:</v>
      </c>
      <c r="F7" s="184"/>
      <c r="G7" s="184"/>
      <c r="H7" s="184"/>
      <c r="I7" s="184"/>
      <c r="J7" s="184"/>
      <c r="K7" s="184"/>
      <c r="L7" s="184"/>
      <c r="M7" s="184"/>
      <c r="N7" s="184"/>
      <c r="O7" s="184"/>
      <c r="P7" s="184"/>
      <c r="Q7" s="184"/>
      <c r="R7" s="184"/>
      <c r="S7" s="184"/>
      <c r="T7" s="184"/>
      <c r="U7" s="184"/>
    </row>
    <row r="8" spans="1:21" ht="22.5" customHeight="1" x14ac:dyDescent="0.25">
      <c r="A8" s="189" t="s">
        <v>48</v>
      </c>
      <c r="B8" s="189" t="s">
        <v>13</v>
      </c>
      <c r="C8" s="149" t="s">
        <v>14</v>
      </c>
      <c r="E8" s="311"/>
      <c r="F8" s="184"/>
      <c r="G8" s="184"/>
      <c r="H8" s="184"/>
      <c r="I8" s="184"/>
      <c r="J8" s="184"/>
      <c r="K8" s="184"/>
      <c r="L8" s="184"/>
      <c r="M8" s="184"/>
      <c r="N8" s="184"/>
      <c r="O8" s="184"/>
      <c r="P8" s="184"/>
      <c r="Q8" s="184"/>
      <c r="R8" s="184"/>
      <c r="S8" s="184"/>
      <c r="T8" s="184"/>
      <c r="U8" s="184"/>
    </row>
    <row r="9" spans="1:21" ht="22.5" customHeight="1" x14ac:dyDescent="0.25">
      <c r="A9" s="190" t="str">
        <f>RIGHT(C7,4)&amp;"–"&amp;RIGHT(C7,4)+1</f>
        <v>2023–2024</v>
      </c>
      <c r="B9" s="16">
        <f>SUMIF('Example 2 Modification Input'!$J$30:$J$1241,'Ex2 Modification NoteDisclosure'!A9,'Example 2 Modification Input'!$E$30:$E$1241)</f>
        <v>115186.95152523949</v>
      </c>
      <c r="C9" s="16">
        <f>SUMIF('Example 2 Modification Input'!$J$30:$J$1241,'Ex2 Modification NoteDisclosure'!A9,'Example 2 Modification Input'!$D$30:$D$1241)</f>
        <v>4813.0484747605215</v>
      </c>
      <c r="E9" s="191">
        <v>0</v>
      </c>
    </row>
    <row r="10" spans="1:21" ht="22.5" customHeight="1" x14ac:dyDescent="0.25">
      <c r="A10" s="190" t="str">
        <f>LEFT(A9,4)+1&amp;"–"&amp;RIGHT(A9,4)+1</f>
        <v>2024–2025</v>
      </c>
      <c r="B10" s="16">
        <f>SUMIF('Example 2 Modification Input'!$J$30:$J$1241,'Ex2 Modification NoteDisclosure'!A10,'Example 2 Modification Input'!$E$30:$E$1241)</f>
        <v>117982.05136128937</v>
      </c>
      <c r="C10" s="16">
        <f>SUMIF('Example 2 Modification Input'!$J$30:$J$1241,'Ex2 Modification NoteDisclosure'!A10,'Example 2 Modification Input'!$D$30:$D$1241)</f>
        <v>2017.9486387106479</v>
      </c>
      <c r="D10" s="17"/>
      <c r="E10" s="311" t="s">
        <v>18</v>
      </c>
      <c r="F10" s="192"/>
      <c r="G10" s="192"/>
      <c r="H10" s="192"/>
      <c r="I10" s="192"/>
      <c r="J10" s="192"/>
      <c r="K10" s="192"/>
      <c r="L10" s="192"/>
      <c r="M10" s="192"/>
      <c r="N10" s="192"/>
      <c r="O10" s="192"/>
      <c r="P10" s="192"/>
      <c r="Q10" s="192"/>
      <c r="R10" s="192"/>
      <c r="S10" s="192"/>
      <c r="T10" s="192"/>
      <c r="U10" s="192"/>
    </row>
    <row r="11" spans="1:21" ht="22.5" customHeight="1" x14ac:dyDescent="0.25">
      <c r="A11" s="190" t="str">
        <f>LEFT(A10,4)+1&amp;"–"&amp;RIGHT(A10,4)+1</f>
        <v>2025–2026</v>
      </c>
      <c r="B11" s="16">
        <f>SUMIF('Example 2 Modification Input'!$J$30:$J$1241,'Ex2 Modification NoteDisclosure'!A11,'Example 2 Modification Input'!$E$30:$E$1241)</f>
        <v>19940.159600957766</v>
      </c>
      <c r="C11" s="16">
        <f>SUMIF('Example 2 Modification Input'!$J$30:$J$1241,'Ex2 Modification NoteDisclosure'!A11,'Example 2 Modification Input'!$D$30:$D$1241)</f>
        <v>59.840399042234296</v>
      </c>
      <c r="E11" s="311"/>
      <c r="F11" s="18"/>
      <c r="G11" s="18"/>
      <c r="H11" s="18"/>
      <c r="I11" s="18"/>
      <c r="J11" s="193"/>
      <c r="K11" s="193"/>
      <c r="L11" s="193"/>
      <c r="M11" s="193"/>
      <c r="N11" s="193"/>
      <c r="O11" s="193"/>
      <c r="P11" s="193"/>
      <c r="Q11" s="193"/>
      <c r="R11" s="193"/>
      <c r="S11" s="193"/>
    </row>
    <row r="12" spans="1:21" ht="22.5" customHeight="1" x14ac:dyDescent="0.25">
      <c r="A12" s="190" t="str">
        <f>LEFT(A11,4)+1&amp;"–"&amp;RIGHT(A11,4)+1</f>
        <v>2026–2027</v>
      </c>
      <c r="B12" s="16">
        <f>SUMIF('Example 2 Modification Input'!$J$30:$J$1241,'Ex2 Modification NoteDisclosure'!A12,'Example 2 Modification Input'!$E$30:$E$1241)</f>
        <v>0</v>
      </c>
      <c r="C12" s="16">
        <f>SUMIF('Example 2 Modification Input'!$J$30:$J$1241,'Ex2 Modification NoteDisclosure'!A12,'Example 2 Modification Input'!$D$30:$D$1241)</f>
        <v>0</v>
      </c>
      <c r="E12" s="311"/>
      <c r="F12" s="18"/>
      <c r="G12" s="18"/>
      <c r="H12" s="18"/>
      <c r="I12" s="18"/>
      <c r="J12" s="193"/>
      <c r="K12" s="193"/>
      <c r="L12" s="193"/>
      <c r="M12" s="193"/>
      <c r="N12" s="193"/>
      <c r="O12" s="193"/>
      <c r="P12" s="193"/>
      <c r="Q12" s="193"/>
      <c r="R12" s="193"/>
      <c r="S12" s="193"/>
    </row>
    <row r="13" spans="1:21" ht="22.5" customHeight="1" x14ac:dyDescent="0.25">
      <c r="A13" s="190" t="str">
        <f>LEFT(A12,4)+1&amp;"–"&amp;RIGHT(A12,4)+1</f>
        <v>2027–2028</v>
      </c>
      <c r="B13" s="16">
        <f>SUMIF('Example 2 Modification Input'!$J$30:$J$1241,'Ex2 Modification NoteDisclosure'!A13,'Example 2 Modification Input'!$E$30:$E$1241)</f>
        <v>0</v>
      </c>
      <c r="C13" s="16">
        <f>SUMIF('Example 2 Modification Input'!$J$30:$J$1241,'Ex2 Modification NoteDisclosure'!A13,'Example 2 Modification Input'!$D$30:$D$1241)</f>
        <v>0</v>
      </c>
      <c r="E13" s="188" t="s">
        <v>16</v>
      </c>
      <c r="F13" s="184"/>
      <c r="G13" s="184"/>
      <c r="H13" s="184"/>
      <c r="I13" s="184"/>
      <c r="J13" s="184"/>
      <c r="K13" s="184"/>
      <c r="L13" s="184"/>
      <c r="M13" s="184"/>
      <c r="N13" s="184"/>
      <c r="O13" s="184"/>
      <c r="P13" s="184"/>
      <c r="Q13" s="184"/>
      <c r="R13" s="184"/>
      <c r="S13" s="184"/>
      <c r="T13" s="184"/>
      <c r="U13" s="184"/>
    </row>
    <row r="14" spans="1:21" ht="22.5" customHeight="1" x14ac:dyDescent="0.25">
      <c r="A14" s="190" t="str">
        <f>LEFT(A13,4)+1&amp;"–"&amp;RIGHT(A13,4)+5</f>
        <v>2028–2033</v>
      </c>
      <c r="B14" s="16">
        <f>SUMIF('Example 2 Modification Input'!$J$30:$J$1241,'Ex2 Modification NoteDisclosure'!A14,'Example 2 Modification Input'!$E$30:$E$1241)</f>
        <v>0</v>
      </c>
      <c r="C14" s="16">
        <f>SUMIF('Example 2 Modification Input'!$J$30:$J$1241,'Ex2 Modification NoteDisclosure'!A14,'Example 2 Modification Input'!$D$30:$D$1241)</f>
        <v>0</v>
      </c>
      <c r="E14" s="311" t="str">
        <f>"If yes, record the dollar amount of any payments made for residual value guarantees below for fiscal year "&amp;$C$7&amp;":"</f>
        <v>If yes, record the dollar amount of any payments made for residual value guarantees below for fiscal year 2022–2023:</v>
      </c>
    </row>
    <row r="15" spans="1:21" ht="22.5" customHeight="1" x14ac:dyDescent="0.25">
      <c r="A15" s="190" t="str">
        <f t="shared" ref="A15:A28" si="0">LEFT(A14,4)+5&amp;"–"&amp;RIGHT(A14,4)+5</f>
        <v>2033–2038</v>
      </c>
      <c r="B15" s="16">
        <f>SUMIF('Example 2 Modification Input'!$J$30:$J$1241,'Ex2 Modification NoteDisclosure'!A15,'Example 2 Modification Input'!$E$30:$E$1241)</f>
        <v>0</v>
      </c>
      <c r="C15" s="16">
        <f>SUMIF('Example 2 Modification Input'!$J$30:$J$1241,'Ex2 Modification NoteDisclosure'!A15,'Example 2 Modification Input'!$D$30:$D$1241)</f>
        <v>0</v>
      </c>
      <c r="E15" s="311"/>
      <c r="F15" s="192"/>
      <c r="G15" s="192"/>
      <c r="H15" s="192"/>
      <c r="I15" s="192"/>
      <c r="J15" s="192"/>
      <c r="K15" s="192"/>
      <c r="L15" s="192"/>
      <c r="M15" s="192"/>
      <c r="N15" s="192"/>
      <c r="O15" s="192"/>
      <c r="P15" s="192"/>
      <c r="Q15" s="192"/>
      <c r="R15" s="192"/>
      <c r="S15" s="192"/>
      <c r="T15" s="192"/>
      <c r="U15" s="192"/>
    </row>
    <row r="16" spans="1:21" ht="22.5" customHeight="1" x14ac:dyDescent="0.25">
      <c r="A16" s="190" t="str">
        <f t="shared" si="0"/>
        <v>2038–2043</v>
      </c>
      <c r="B16" s="16">
        <f>SUMIF('Example 2 Modification Input'!$J$30:$J$1241,'Ex2 Modification NoteDisclosure'!A16,'Example 2 Modification Input'!$E$30:$E$1241)</f>
        <v>0</v>
      </c>
      <c r="C16" s="16">
        <f>SUMIF('Example 2 Modification Input'!$J$30:$J$1241,'Ex2 Modification NoteDisclosure'!A16,'Example 2 Modification Input'!$D$30:$D$1241)</f>
        <v>0</v>
      </c>
      <c r="E16" s="191">
        <v>0</v>
      </c>
      <c r="F16" s="18"/>
      <c r="G16" s="18"/>
      <c r="H16" s="18"/>
      <c r="I16" s="18"/>
    </row>
    <row r="17" spans="1:21" ht="22.5" customHeight="1" x14ac:dyDescent="0.25">
      <c r="A17" s="190" t="str">
        <f t="shared" si="0"/>
        <v>2043–2048</v>
      </c>
      <c r="B17" s="16">
        <f>SUMIF('Example 2 Modification Input'!$J$30:$J$1241,'Ex2 Modification NoteDisclosure'!A17,'Example 2 Modification Input'!$E$30:$E$1241)</f>
        <v>0</v>
      </c>
      <c r="C17" s="16">
        <f>SUMIF('Example 2 Modification Input'!$J$30:$J$1241,'Ex2 Modification NoteDisclosure'!A17,'Example 2 Modification Input'!$D$30:$D$1241)</f>
        <v>0</v>
      </c>
      <c r="E17" s="311"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2022–2023:</v>
      </c>
    </row>
    <row r="18" spans="1:21" ht="22.5" customHeight="1" x14ac:dyDescent="0.25">
      <c r="A18" s="190" t="str">
        <f t="shared" si="0"/>
        <v>2048–2053</v>
      </c>
      <c r="B18" s="16">
        <f>SUMIF('Example 2 Modification Input'!$J$30:$J$1241,'Ex2 Modification NoteDisclosure'!A18,'Example 2 Modification Input'!$E$30:$E$1241)</f>
        <v>0</v>
      </c>
      <c r="C18" s="16">
        <f>SUMIF('Example 2 Modification Input'!$J$30:$J$1241,'Ex2 Modification NoteDisclosure'!A18,'Example 2 Modification Input'!$D$30:$D$1241)</f>
        <v>0</v>
      </c>
      <c r="E18" s="311"/>
    </row>
    <row r="19" spans="1:21" ht="22.5" customHeight="1" x14ac:dyDescent="0.25">
      <c r="A19" s="190" t="str">
        <f t="shared" si="0"/>
        <v>2053–2058</v>
      </c>
      <c r="B19" s="16">
        <f>SUMIF('Example 2 Modification Input'!$J$30:$J$1241,'Ex2 Modification NoteDisclosure'!A19,'Example 2 Modification Input'!$E$30:$E$1241)</f>
        <v>0</v>
      </c>
      <c r="C19" s="16">
        <f>SUMIF('Example 2 Modification Input'!$J$30:$J$1241,'Ex2 Modification NoteDisclosure'!A19,'Example 2 Modification Input'!$D$30:$D$1241)</f>
        <v>0</v>
      </c>
      <c r="E19" s="311"/>
      <c r="F19" s="18"/>
      <c r="G19" s="18"/>
      <c r="H19" s="18"/>
      <c r="I19" s="18"/>
    </row>
    <row r="20" spans="1:21" ht="22.5" customHeight="1" x14ac:dyDescent="0.25">
      <c r="A20" s="190" t="str">
        <f t="shared" si="0"/>
        <v>2058–2063</v>
      </c>
      <c r="B20" s="16">
        <f>SUMIF('Example 2 Modification Input'!$J$30:$J$1241,'Ex2 Modification NoteDisclosure'!A20,'Example 2 Modification Input'!$E$30:$E$1241)</f>
        <v>0</v>
      </c>
      <c r="C20" s="16">
        <f>SUMIF('Example 2 Modification Input'!$J$30:$J$1241,'Ex2 Modification NoteDisclosure'!A20,'Example 2 Modification Input'!$D$30:$D$1241)</f>
        <v>0</v>
      </c>
      <c r="E20" s="191">
        <v>0</v>
      </c>
      <c r="F20" s="18"/>
      <c r="G20" s="18"/>
      <c r="H20" s="18"/>
      <c r="I20" s="18"/>
    </row>
    <row r="21" spans="1:21" ht="22.5" customHeight="1" x14ac:dyDescent="0.25">
      <c r="A21" s="190" t="str">
        <f t="shared" si="0"/>
        <v>2063–2068</v>
      </c>
      <c r="B21" s="16">
        <f>SUMIF('Example 2 Modification Input'!$J$30:$J$1241,'Ex2 Modification NoteDisclosure'!A21,'Example 2 Modification Input'!$E$30:$E$1241)</f>
        <v>0</v>
      </c>
      <c r="C21" s="16">
        <f>SUMIF('Example 2 Modification Input'!$J$30:$J$1241,'Ex2 Modification NoteDisclosure'!A21,'Example 2 Modification Input'!$D$30:$D$1241)</f>
        <v>0</v>
      </c>
    </row>
    <row r="22" spans="1:21" ht="22.5" customHeight="1" x14ac:dyDescent="0.25">
      <c r="A22" s="190" t="str">
        <f t="shared" si="0"/>
        <v>2068–2073</v>
      </c>
      <c r="B22" s="16">
        <f>SUMIF('Example 2 Modification Input'!$J$30:$J$1241,'Ex2 Modification NoteDisclosure'!A22,'Example 2 Modification Input'!$E$30:$E$1241)</f>
        <v>0</v>
      </c>
      <c r="C22" s="16">
        <f>SUMIF('Example 2 Modification Input'!$J$30:$J$1241,'Ex2 Modification NoteDisclosure'!A22,'Example 2 Modification Input'!$D$30:$D$1241)</f>
        <v>0</v>
      </c>
    </row>
    <row r="23" spans="1:21" ht="22.5" customHeight="1" x14ac:dyDescent="0.25">
      <c r="A23" s="190" t="str">
        <f t="shared" si="0"/>
        <v>2073–2078</v>
      </c>
      <c r="B23" s="16">
        <f>SUMIF('Example 2 Modification Input'!$J$30:$J$1241,'Ex2 Modification NoteDisclosure'!A23,'Example 2 Modification Input'!$E$30:$E$1241)</f>
        <v>0</v>
      </c>
      <c r="C23" s="16">
        <f>SUMIF('Example 2 Modification Input'!$J$30:$J$1241,'Ex2 Modification NoteDisclosure'!A23,'Example 2 Modification Input'!$D$30:$D$1241)</f>
        <v>0</v>
      </c>
      <c r="F23" s="195"/>
      <c r="G23" s="195"/>
      <c r="H23" s="195"/>
      <c r="I23" s="195"/>
      <c r="J23" s="195"/>
      <c r="K23" s="195"/>
      <c r="L23" s="195"/>
      <c r="M23" s="195"/>
      <c r="N23" s="195"/>
      <c r="O23" s="195"/>
      <c r="P23" s="195"/>
      <c r="Q23" s="195"/>
      <c r="R23" s="195"/>
      <c r="S23" s="195"/>
      <c r="T23" s="195"/>
      <c r="U23" s="195"/>
    </row>
    <row r="24" spans="1:21" ht="22.5" customHeight="1" x14ac:dyDescent="0.25">
      <c r="A24" s="190" t="str">
        <f t="shared" si="0"/>
        <v>2078–2083</v>
      </c>
      <c r="B24" s="16">
        <f>SUMIF('Example 2 Modification Input'!$J$30:$J$1241,'Ex2 Modification NoteDisclosure'!A24,'Example 2 Modification Input'!$E$30:$E$1241)</f>
        <v>0</v>
      </c>
      <c r="C24" s="16">
        <f>SUMIF('Example 2 Modification Input'!$J$30:$J$1241,'Ex2 Modification NoteDisclosure'!A24,'Example 2 Modification Input'!$D$30:$D$1241)</f>
        <v>0</v>
      </c>
      <c r="F24" s="195"/>
      <c r="G24" s="195"/>
      <c r="H24" s="195"/>
      <c r="I24" s="195"/>
      <c r="J24" s="195"/>
      <c r="K24" s="195"/>
      <c r="L24" s="195"/>
      <c r="M24" s="195"/>
      <c r="N24" s="195"/>
      <c r="O24" s="195"/>
      <c r="P24" s="195"/>
      <c r="Q24" s="195"/>
      <c r="R24" s="195"/>
      <c r="S24" s="195"/>
      <c r="T24" s="195"/>
      <c r="U24" s="195"/>
    </row>
    <row r="25" spans="1:21" ht="22.5" customHeight="1" x14ac:dyDescent="0.25">
      <c r="A25" s="190" t="str">
        <f>LEFT(A24,4)+5&amp;"–"&amp;RIGHT(A24,4)+5</f>
        <v>2083–2088</v>
      </c>
      <c r="B25" s="16">
        <f>SUMIF('Example 2 Modification Input'!$J$30:$J$1241,'Ex2 Modification NoteDisclosure'!A25,'Example 2 Modification Input'!$E$30:$E$1241)</f>
        <v>0</v>
      </c>
      <c r="C25" s="16">
        <f>SUMIF('Example 2 Modification Input'!$J$30:$J$1241,'Ex2 Modification NoteDisclosure'!A25,'Example 2 Modification Input'!$D$30:$D$1241)</f>
        <v>0</v>
      </c>
      <c r="F25" s="149"/>
      <c r="G25" s="149"/>
      <c r="H25" s="149"/>
      <c r="I25" s="149"/>
      <c r="J25" s="149"/>
      <c r="K25" s="149"/>
      <c r="L25" s="149"/>
      <c r="M25" s="149"/>
      <c r="N25" s="149"/>
      <c r="O25" s="149"/>
      <c r="P25" s="149"/>
      <c r="Q25" s="149"/>
      <c r="R25" s="149"/>
      <c r="S25" s="149"/>
      <c r="T25" s="149"/>
      <c r="U25" s="149"/>
    </row>
    <row r="26" spans="1:21" ht="22.5" customHeight="1" x14ac:dyDescent="0.25">
      <c r="A26" s="190" t="str">
        <f t="shared" si="0"/>
        <v>2088–2093</v>
      </c>
      <c r="B26" s="16">
        <f>SUMIF('Example 2 Modification Input'!$J$30:$J$1241,'Ex2 Modification NoteDisclosure'!A26,'Example 2 Modification Input'!$E$30:$E$1241)</f>
        <v>0</v>
      </c>
      <c r="C26" s="16">
        <f>SUMIF('Example 2 Modification Input'!$J$30:$J$1241,'Ex2 Modification NoteDisclosure'!A26,'Example 2 Modification Input'!$D$30:$D$1241)</f>
        <v>0</v>
      </c>
    </row>
    <row r="27" spans="1:21" ht="22.5" customHeight="1" x14ac:dyDescent="0.25">
      <c r="A27" s="190" t="str">
        <f t="shared" si="0"/>
        <v>2093–2098</v>
      </c>
      <c r="B27" s="16">
        <f>SUMIF('Example 2 Modification Input'!$J$30:$J$1241,'Ex2 Modification NoteDisclosure'!A27,'Example 2 Modification Input'!$E$30:$E$1241)</f>
        <v>0</v>
      </c>
      <c r="C27" s="16">
        <f>SUMIF('Example 2 Modification Input'!$J$30:$J$1241,'Ex2 Modification NoteDisclosure'!A27,'Example 2 Modification Input'!$D$30:$D$1241)</f>
        <v>0</v>
      </c>
    </row>
    <row r="28" spans="1:21" ht="22.5" customHeight="1" x14ac:dyDescent="0.25">
      <c r="A28" s="190" t="str">
        <f t="shared" si="0"/>
        <v>2098–2103</v>
      </c>
      <c r="B28" s="16">
        <f>SUMIF('Example 2 Modification Input'!$J$30:$J$1241,'Ex2 Modification NoteDisclosure'!A28,'Example 2 Modification Input'!$E$30:$E$1241)</f>
        <v>0</v>
      </c>
      <c r="C28" s="16">
        <f>SUMIF('Example 2 Modification Input'!$J$30:$J$1241,'Ex2 Modification NoteDisclosure'!A28,'Example 2 Modification Input'!$D$30:$D$1241)</f>
        <v>0</v>
      </c>
    </row>
    <row r="29" spans="1:21" ht="22.5" customHeight="1" x14ac:dyDescent="0.25">
      <c r="A29" s="190" t="str">
        <f>LEFT(A28,4)+5&amp;"–"&amp;RIGHT(A28,4)+5</f>
        <v>2103–2108</v>
      </c>
      <c r="B29" s="16">
        <f>SUMIF('Example 2 Modification Input'!$J$30:$J$1241,'Ex2 Modification NoteDisclosure'!A29,'Example 2 Modification Input'!$E$30:$E$1241)</f>
        <v>0</v>
      </c>
      <c r="C29" s="16">
        <f>SUMIF('Example 2 Modification Input'!$J$30:$J$1241,'Ex2 Modification NoteDisclosure'!A29,'Example 2 Modification Input'!$D$30:$D$1241)</f>
        <v>0</v>
      </c>
    </row>
    <row r="30" spans="1:21" ht="22.5" customHeight="1" x14ac:dyDescent="0.25">
      <c r="A30" s="190" t="str">
        <f>LEFT(A29,4)+5&amp;"–"&amp;RIGHT(A29,4)+5</f>
        <v>2108–2113</v>
      </c>
      <c r="B30" s="16">
        <f>SUMIF('Example 2 Modification Input'!$J$30:$J$1241,'Ex2 Modification NoteDisclosure'!A30,'Example 2 Modification Input'!$E$30:$E$1241)</f>
        <v>0</v>
      </c>
      <c r="C30" s="16">
        <f>SUMIF('Example 2 Modification Input'!$J$30:$J$1241,'Ex2 Modification NoteDisclosure'!A30,'Example 2 Modification Input'!$D$30:$D$1241)</f>
        <v>0</v>
      </c>
    </row>
    <row r="31" spans="1:21" ht="22.5" customHeight="1" x14ac:dyDescent="0.25">
      <c r="A31" s="190" t="str">
        <f>LEFT(A30,4)+5&amp;"–"&amp;RIGHT(A30,4)+5</f>
        <v>2113–2118</v>
      </c>
      <c r="B31" s="16">
        <f>SUMIF('Example 2 Modification Input'!$J$30:$J$1241,'Ex2 Modification NoteDisclosure'!A31,'Example 2 Modification Input'!$E$30:$E$1241)</f>
        <v>0</v>
      </c>
      <c r="C31" s="16">
        <f>SUMIF('Example 2 Modification Input'!$J$30:$J$1241,'Ex2 Modification NoteDisclosure'!A31,'Example 2 Modification Input'!$D$30:$D$1241)</f>
        <v>0</v>
      </c>
    </row>
    <row r="32" spans="1:21" ht="22.5" customHeight="1" x14ac:dyDescent="0.25">
      <c r="A32" s="190" t="str">
        <f>LEFT(A31,4)+5&amp;"–"&amp;RIGHT(A31,4)+5</f>
        <v>2118–2123</v>
      </c>
      <c r="B32" s="16">
        <f>SUMIF('Example 2 Modification Input'!$J$30:$J$1241,'Ex2 Modification NoteDisclosure'!A32,'Example 2 Modification Input'!$E$30:$E$1241)</f>
        <v>0</v>
      </c>
      <c r="C32" s="16">
        <f>SUMIF('Example 2 Modification Input'!$J$30:$J$1241,'Ex2 Modification NoteDisclosure'!A32,'Example 2 Modification Input'!$D$30:$D$1241)</f>
        <v>0</v>
      </c>
    </row>
    <row r="33" ht="22.5" customHeight="1" x14ac:dyDescent="0.2"/>
    <row r="35" ht="15" customHeight="1" x14ac:dyDescent="0.2"/>
    <row r="37" ht="35.25" customHeight="1" x14ac:dyDescent="0.2"/>
  </sheetData>
  <sheetProtection sheet="1" objects="1" scenarios="1" formatColumns="0" formatRows="0"/>
  <mergeCells count="10">
    <mergeCell ref="E10:E12"/>
    <mergeCell ref="E14:E15"/>
    <mergeCell ref="E17:E19"/>
    <mergeCell ref="A1:E1"/>
    <mergeCell ref="A3:B3"/>
    <mergeCell ref="A4:B4"/>
    <mergeCell ref="E4:E5"/>
    <mergeCell ref="A5:B5"/>
    <mergeCell ref="A7:B7"/>
    <mergeCell ref="E7:E8"/>
  </mergeCells>
  <dataValidations count="2">
    <dataValidation type="textLength" operator="lessThan" allowBlank="1" showInputMessage="1" showErrorMessage="1" sqref="A33:C1048576" xr:uid="{952477C5-86C5-4D5E-969B-E7B13D3CCA4A}">
      <formula1>0</formula1>
    </dataValidation>
    <dataValidation operator="lessThan" allowBlank="1" showInputMessage="1" showErrorMessage="1" sqref="F1:G2 A1:A2 H1:XFD6 A7:C32" xr:uid="{FA2C35B7-4CD3-4264-837D-F153C66ECB1D}"/>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6" max="40"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9904445-3C81-4A27-AC3F-E72CDD814609}">
          <x14:formula1>
            <xm:f>'Drop-down menus'!$P$1:$P$2</xm:f>
          </x14:formula1>
          <xm:sqref>E6 E13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W1237"/>
  <sheetViews>
    <sheetView zoomScale="80" zoomScaleNormal="80" workbookViewId="0">
      <selection activeCell="U46" sqref="U46"/>
    </sheetView>
  </sheetViews>
  <sheetFormatPr defaultColWidth="9.140625" defaultRowHeight="15" x14ac:dyDescent="0.2"/>
  <cols>
    <col min="1" max="1" width="20.85546875" style="113" customWidth="1"/>
    <col min="2" max="2" width="34.42578125" style="3" hidden="1" customWidth="1"/>
    <col min="3" max="3" width="36.28515625" style="6" customWidth="1"/>
    <col min="4" max="4" width="25.28515625" style="6" customWidth="1"/>
    <col min="5" max="5" width="25.28515625" style="113" customWidth="1"/>
    <col min="6" max="7" width="25.28515625" style="6" customWidth="1"/>
    <col min="8" max="9" width="25.28515625" style="113" customWidth="1"/>
    <col min="10" max="17" width="20.5703125" style="113" hidden="1" customWidth="1"/>
    <col min="18" max="18" width="23.28515625" style="113" hidden="1" customWidth="1"/>
    <col min="19" max="19" width="30.7109375" style="113" hidden="1" customWidth="1"/>
    <col min="20" max="20" width="7" style="113" customWidth="1"/>
    <col min="21" max="22" width="34.85546875" style="113" customWidth="1"/>
    <col min="23" max="23" width="30.28515625" style="113" customWidth="1"/>
    <col min="24" max="16384" width="9.140625" style="113"/>
  </cols>
  <sheetData>
    <row r="1" spans="1:22" ht="33" customHeight="1" x14ac:dyDescent="0.2">
      <c r="A1" s="271" t="s">
        <v>106</v>
      </c>
      <c r="B1" s="271"/>
      <c r="C1" s="271"/>
      <c r="D1" s="271"/>
      <c r="E1" s="271"/>
      <c r="F1" s="271"/>
    </row>
    <row r="2" spans="1:22" ht="42.6" customHeight="1" x14ac:dyDescent="0.2">
      <c r="A2" s="271"/>
      <c r="B2" s="271"/>
      <c r="C2" s="271"/>
      <c r="D2" s="271"/>
      <c r="E2" s="271"/>
      <c r="F2" s="271"/>
    </row>
    <row r="3" spans="1:22" s="112" customFormat="1" ht="35.25" customHeight="1" x14ac:dyDescent="0.25">
      <c r="A3" s="283" t="s">
        <v>37</v>
      </c>
      <c r="B3" s="284"/>
      <c r="C3" s="284"/>
      <c r="D3" s="284"/>
      <c r="E3" s="284"/>
      <c r="F3" s="284"/>
      <c r="G3" s="114"/>
      <c r="H3" s="114"/>
      <c r="I3" s="114"/>
      <c r="J3" s="182"/>
      <c r="K3" s="182"/>
      <c r="L3" s="182"/>
      <c r="M3" s="182"/>
      <c r="N3" s="182"/>
      <c r="O3" s="182"/>
      <c r="P3" s="182"/>
      <c r="Q3" s="182"/>
      <c r="R3" s="182"/>
      <c r="S3" s="182"/>
      <c r="T3" s="182"/>
      <c r="V3" s="149"/>
    </row>
    <row r="4" spans="1:22" ht="33.75" customHeight="1" x14ac:dyDescent="0.25">
      <c r="A4" s="285" t="s">
        <v>35</v>
      </c>
      <c r="B4" s="286"/>
      <c r="C4" s="286"/>
      <c r="D4" s="286"/>
      <c r="E4" s="286"/>
      <c r="F4" s="287"/>
      <c r="G4" s="114"/>
      <c r="H4" s="114"/>
      <c r="I4" s="114"/>
      <c r="J4" s="149" t="s">
        <v>26</v>
      </c>
    </row>
    <row r="5" spans="1:22" ht="23.25" customHeight="1" x14ac:dyDescent="0.25">
      <c r="A5" s="288" t="s">
        <v>31</v>
      </c>
      <c r="B5" s="288"/>
      <c r="C5" s="288"/>
      <c r="D5" s="289" t="s">
        <v>93</v>
      </c>
      <c r="E5" s="289"/>
      <c r="F5" s="289"/>
      <c r="G5" s="114"/>
      <c r="H5" s="114"/>
      <c r="I5" s="114"/>
      <c r="J5" s="196" t="s">
        <v>8</v>
      </c>
      <c r="K5" s="196"/>
      <c r="L5" s="196"/>
      <c r="M5" s="196"/>
      <c r="N5" s="196"/>
      <c r="O5" s="196"/>
      <c r="P5" s="196"/>
      <c r="Q5" s="196"/>
      <c r="R5" s="197">
        <f ca="1">SUM(INDIRECT(CONCATENATE("E",MATCH(DATE(2&amp;RIGHT(LEFT('Example 2 Original Output'!$E$7,4),3),7,1),$A$25:$A$1236,0)+24,":",CONCATENATE("E",MATCH(DATE(2&amp;RIGHT(LEFT('Example 2 Original Output'!$E$7,4),3),7,1),$A$25:$A$1236,0)+35))))</f>
        <v>113907.85954221986</v>
      </c>
      <c r="S5" s="197"/>
    </row>
    <row r="6" spans="1:22" ht="23.25" customHeight="1" x14ac:dyDescent="0.25">
      <c r="A6" s="245" t="s">
        <v>19</v>
      </c>
      <c r="B6" s="245"/>
      <c r="C6" s="245"/>
      <c r="D6" s="290">
        <v>8.9999999999999993E-3</v>
      </c>
      <c r="E6" s="290"/>
      <c r="F6" s="290"/>
      <c r="G6" s="114"/>
      <c r="H6" s="114"/>
      <c r="I6" s="114"/>
      <c r="J6" s="196" t="s">
        <v>9</v>
      </c>
      <c r="K6" s="196"/>
      <c r="L6" s="196"/>
      <c r="M6" s="196"/>
      <c r="N6" s="196"/>
      <c r="O6" s="196"/>
      <c r="P6" s="196"/>
      <c r="Q6" s="196"/>
      <c r="R6" s="197">
        <f ca="1">IF($D$14="End",SUM(INDIRECT(CONCATENATE("D",MATCH(DATE(2&amp;RIGHT(LEFT('Example 2 Original Output'!$E$7,4),3),7,1),$A$25:$A$1236,0)+24,":",CONCATENATE("D",MATCH(DATE(2&amp;RIGHT(LEFT('Example 2 Original Output'!$E$7,4),3),7,1),$A$25:$A$1236,0)+35)))),SUM(INDIRECT(CONCATENATE("D",MATCH(DATE(2&amp;RIGHT(LEFT('Example 2 Original Output'!$E$7,4),3),8,1),$A$25:$A$1236,0)+24,":",CONCATENATE("D",MATCH(DATE(2&amp;RIGHT(LEFT('Example 2 Original Output'!$E$7,4),3),8,1),$A$25:$A$1236,0)+34)))))</f>
        <v>6092.1404577801304</v>
      </c>
      <c r="S6" s="197"/>
    </row>
    <row r="7" spans="1:22" ht="23.25" customHeight="1" x14ac:dyDescent="0.25">
      <c r="A7" s="116" t="s">
        <v>77</v>
      </c>
      <c r="B7" s="117"/>
      <c r="C7" s="118"/>
      <c r="D7" s="289" t="s">
        <v>79</v>
      </c>
      <c r="E7" s="289"/>
      <c r="F7" s="289"/>
      <c r="G7" s="114"/>
      <c r="H7" s="114"/>
      <c r="I7" s="114"/>
      <c r="J7" s="196"/>
      <c r="K7" s="196"/>
      <c r="L7" s="196"/>
      <c r="M7" s="196"/>
      <c r="N7" s="196"/>
      <c r="O7" s="196"/>
      <c r="P7" s="196"/>
      <c r="Q7" s="196"/>
      <c r="R7" s="197"/>
      <c r="S7" s="197"/>
    </row>
    <row r="8" spans="1:22" ht="23.25" customHeight="1" x14ac:dyDescent="0.25">
      <c r="A8" s="245" t="s">
        <v>74</v>
      </c>
      <c r="B8" s="245"/>
      <c r="C8" s="245"/>
      <c r="D8" s="327" t="s">
        <v>80</v>
      </c>
      <c r="E8" s="292"/>
      <c r="F8" s="293"/>
      <c r="G8" s="114"/>
      <c r="H8" s="114"/>
      <c r="I8" s="114"/>
      <c r="J8" s="196"/>
      <c r="K8" s="196" t="str">
        <f>"Cr: Expenditure - Org Code "&amp;'Example 2 Original Input'!$D$8</f>
        <v>Cr: Expenditure - Org Code 1234</v>
      </c>
      <c r="L8" s="196"/>
      <c r="M8" s="196"/>
      <c r="N8" s="196"/>
      <c r="O8" s="196"/>
      <c r="P8" s="196"/>
      <c r="Q8" s="196"/>
      <c r="R8" s="197"/>
      <c r="S8" s="197">
        <f ca="1">SUM(R5:R6)-SUM(S9:S9)</f>
        <v>119460.31702911457</v>
      </c>
    </row>
    <row r="9" spans="1:22" ht="23.25" customHeight="1" x14ac:dyDescent="0.25">
      <c r="A9" s="245" t="s">
        <v>32</v>
      </c>
      <c r="B9" s="245"/>
      <c r="C9" s="245"/>
      <c r="D9" s="294">
        <v>4321</v>
      </c>
      <c r="E9" s="294"/>
      <c r="F9" s="294"/>
      <c r="G9" s="114"/>
      <c r="H9" s="114"/>
      <c r="I9" s="114"/>
      <c r="J9" s="198"/>
      <c r="K9" s="196" t="s">
        <v>27</v>
      </c>
      <c r="S9" s="197">
        <f ca="1">IF($D$14="End",0,SUM(INDIRECT(CONCATENATE(CONCATENATE("D",MATCH(DATE(2&amp;RIGHT(LEFT('Example 2 Original Output'!$E$7,4),3),8,1),$A$25:$A$1236,0)+31)))))</f>
        <v>539.68297088542056</v>
      </c>
    </row>
    <row r="10" spans="1:22" ht="23.25" customHeight="1" x14ac:dyDescent="0.25">
      <c r="A10" s="274" t="s">
        <v>40</v>
      </c>
      <c r="B10" s="275"/>
      <c r="C10" s="276"/>
      <c r="D10" s="280" t="s">
        <v>16</v>
      </c>
      <c r="E10" s="281"/>
      <c r="F10" s="282"/>
      <c r="G10" s="114"/>
      <c r="H10" s="114"/>
      <c r="I10" s="114"/>
      <c r="J10" s="198"/>
      <c r="K10" s="196"/>
      <c r="S10" s="197"/>
    </row>
    <row r="11" spans="1:22" ht="23.25" customHeight="1" x14ac:dyDescent="0.25">
      <c r="A11" s="116" t="s">
        <v>94</v>
      </c>
      <c r="B11" s="117"/>
      <c r="C11" s="118"/>
      <c r="D11" s="280" t="s">
        <v>96</v>
      </c>
      <c r="E11" s="281"/>
      <c r="F11" s="282"/>
      <c r="G11" s="120" t="str">
        <f>IF(OR(AND($D$10='Drop-down menus'!P1,OR($D$11='Drop-down menus'!R2,$D$11='Drop-down menus'!R3)),AND(D10='Drop-down menus'!P2,$D$11='Drop-down menus'!R1)),"ERROR - Fund Types Do Not Agree","OK")</f>
        <v>OK</v>
      </c>
      <c r="H11" s="114"/>
      <c r="I11" s="114"/>
      <c r="J11" s="198"/>
      <c r="K11" s="196"/>
      <c r="S11" s="197"/>
    </row>
    <row r="12" spans="1:22" ht="23.25" customHeight="1" x14ac:dyDescent="0.25">
      <c r="A12" s="116" t="s">
        <v>98</v>
      </c>
      <c r="B12" s="117"/>
      <c r="C12" s="118"/>
      <c r="D12" s="318">
        <v>44378</v>
      </c>
      <c r="E12" s="319"/>
      <c r="F12" s="320"/>
      <c r="G12" s="114"/>
      <c r="H12" s="114"/>
      <c r="I12" s="114"/>
      <c r="J12" s="198"/>
      <c r="K12" s="196"/>
      <c r="S12" s="197"/>
    </row>
    <row r="13" spans="1:22" ht="23.25" customHeight="1" x14ac:dyDescent="0.25">
      <c r="A13" s="272" t="s">
        <v>33</v>
      </c>
      <c r="B13" s="272"/>
      <c r="C13" s="272"/>
      <c r="D13" s="273">
        <f t="array" ref="D13">INDEX(A25:C1236,MATCH(FALSE,ISBLANK(C25:C1236),0),0)</f>
        <v>44378</v>
      </c>
      <c r="E13" s="273"/>
      <c r="F13" s="273"/>
      <c r="G13" s="114"/>
      <c r="H13" s="114"/>
      <c r="I13" s="114"/>
      <c r="J13" s="149" t="s">
        <v>26</v>
      </c>
      <c r="K13" s="112"/>
      <c r="L13" s="112"/>
      <c r="M13" s="112"/>
      <c r="N13" s="112"/>
      <c r="O13" s="112"/>
      <c r="P13" s="112"/>
      <c r="Q13" s="112"/>
      <c r="R13" s="112"/>
      <c r="S13" s="112"/>
    </row>
    <row r="14" spans="1:22" ht="23.25" customHeight="1" x14ac:dyDescent="0.25">
      <c r="A14" s="274" t="s">
        <v>29</v>
      </c>
      <c r="B14" s="275"/>
      <c r="C14" s="276"/>
      <c r="D14" s="277" t="s">
        <v>11</v>
      </c>
      <c r="E14" s="277"/>
      <c r="F14" s="277"/>
      <c r="G14" s="114"/>
      <c r="H14" s="114"/>
      <c r="I14" s="114"/>
      <c r="J14" s="199" t="s">
        <v>41</v>
      </c>
    </row>
    <row r="15" spans="1:22" ht="23.25" customHeight="1" x14ac:dyDescent="0.2">
      <c r="A15" s="337" t="s">
        <v>47</v>
      </c>
      <c r="B15" s="272"/>
      <c r="C15" s="272"/>
      <c r="D15" s="314">
        <f>IF(D14="Beginning",ABS(NPV(D6/12,INDEX(A25:B1236,MATCH(D13,A25:A1236,0),2):$B$1236))*(1+D6/12),ABS(NPV(D6/12,INDEX(A25:B1236,MATCH(D13,A25:A1236,0),2):$B$1236)))</f>
        <v>795601.29322332027</v>
      </c>
      <c r="E15" s="314"/>
      <c r="F15" s="314"/>
      <c r="G15" s="114"/>
      <c r="H15" s="114"/>
      <c r="I15" s="114"/>
      <c r="J15" s="196" t="s">
        <v>8</v>
      </c>
      <c r="K15" s="196"/>
      <c r="L15" s="196"/>
      <c r="M15" s="196"/>
      <c r="N15" s="196"/>
      <c r="O15" s="196"/>
      <c r="P15" s="196"/>
      <c r="Q15" s="196"/>
      <c r="R15" s="197" t="e">
        <f ca="1">IF(AND(DATE(YEAR(#REF!),MONTH(#REF!),DAY(#REF!))&gt;DATE(2&amp;RIGHT(LEFT('Example 2 Original Output'!$E$7,4),3),7,1),DATE(YEAR(#REF!),MONTH(#REF!),DAY(#REF!))&lt;DATE(2&amp;RIGHT('Example 2 Original Output'!$E$7,3),7,1)),
SUM(
INDIRECT(
CONCATENATE("E",
MATCH(
DATE(2&amp;RIGHT(LEFT('Example 2 Original Output'!$E$7,4),3),7,1),$A$25:$A$1236,0)
+20,":",
CONCATENATE("E",
MATCH(
DATE(YEAR(#REF!),MONTH(#REF!)-1,DAY(#REF!)),$A$25:$A$1236,0)
+20)))),
0)</f>
        <v>#REF!</v>
      </c>
      <c r="S15" s="197"/>
    </row>
    <row r="16" spans="1:22" ht="23.25" customHeight="1" x14ac:dyDescent="0.25">
      <c r="A16" s="245" t="s">
        <v>57</v>
      </c>
      <c r="B16" s="245"/>
      <c r="C16" s="245"/>
      <c r="D16" s="321">
        <v>0</v>
      </c>
      <c r="E16" s="322"/>
      <c r="F16" s="323"/>
      <c r="G16" s="114"/>
      <c r="H16" s="114"/>
      <c r="I16" s="114"/>
      <c r="J16" s="196"/>
      <c r="K16" s="196"/>
      <c r="L16" s="196"/>
      <c r="M16" s="196"/>
      <c r="N16" s="196"/>
      <c r="O16" s="196"/>
      <c r="P16" s="196"/>
      <c r="Q16" s="196"/>
      <c r="R16" s="197"/>
      <c r="S16" s="197"/>
    </row>
    <row r="17" spans="1:23" ht="23.25" customHeight="1" x14ac:dyDescent="0.2">
      <c r="A17" s="250" t="s">
        <v>1671</v>
      </c>
      <c r="B17" s="272"/>
      <c r="C17" s="272"/>
      <c r="D17" s="324">
        <f>D15+D16</f>
        <v>795601.29322332027</v>
      </c>
      <c r="E17" s="325"/>
      <c r="F17" s="326"/>
      <c r="G17" s="114"/>
      <c r="H17" s="114"/>
      <c r="I17" s="114"/>
      <c r="J17" s="196"/>
      <c r="K17" s="196"/>
      <c r="L17" s="196"/>
      <c r="M17" s="196"/>
      <c r="N17" s="196"/>
      <c r="O17" s="196"/>
      <c r="P17" s="196"/>
      <c r="Q17" s="196"/>
      <c r="R17" s="197"/>
      <c r="S17" s="197"/>
    </row>
    <row r="18" spans="1:23" ht="23.25" customHeight="1" x14ac:dyDescent="0.25">
      <c r="A18" s="245" t="s">
        <v>39</v>
      </c>
      <c r="B18" s="330"/>
      <c r="C18" s="330"/>
      <c r="D18" s="331" t="s">
        <v>5</v>
      </c>
      <c r="E18" s="331"/>
      <c r="F18" s="331"/>
      <c r="G18" s="229"/>
      <c r="H18" s="229"/>
      <c r="I18" s="229"/>
      <c r="J18" s="172"/>
      <c r="K18" s="172"/>
      <c r="L18" s="196"/>
      <c r="M18" s="196"/>
      <c r="N18" s="196"/>
      <c r="O18" s="196"/>
      <c r="P18" s="196"/>
      <c r="Q18" s="196"/>
      <c r="R18" s="197"/>
      <c r="S18" s="197"/>
    </row>
    <row r="19" spans="1:23" ht="23.25" customHeight="1" x14ac:dyDescent="0.2">
      <c r="A19" s="315" t="s">
        <v>38</v>
      </c>
      <c r="B19" s="332"/>
      <c r="C19" s="333"/>
      <c r="D19" s="334">
        <f>IF(D18="Building",40*12,IF(D18="Equipment",5*12,IF(D18="Infrastructure",40*12,"0")))</f>
        <v>480</v>
      </c>
      <c r="E19" s="334"/>
      <c r="F19" s="334"/>
      <c r="G19" s="229"/>
      <c r="H19" s="229"/>
      <c r="I19" s="229"/>
      <c r="J19" s="172" t="s">
        <v>56</v>
      </c>
      <c r="K19" s="172"/>
      <c r="N19" s="200">
        <f>DATE(YEAR($D$13),MONTH($D$13)+D20,1)</f>
        <v>46935</v>
      </c>
    </row>
    <row r="20" spans="1:23" ht="23.25" customHeight="1" x14ac:dyDescent="0.2">
      <c r="A20" s="315" t="s">
        <v>22</v>
      </c>
      <c r="B20" s="332"/>
      <c r="C20" s="333"/>
      <c r="D20" s="334">
        <f>ROUND(COUNTIF(C25:C1236,"&lt;&gt;"&amp;""),1)</f>
        <v>84</v>
      </c>
      <c r="E20" s="334"/>
      <c r="F20" s="334"/>
      <c r="G20" s="229"/>
      <c r="H20" s="229"/>
      <c r="I20" s="229"/>
      <c r="J20" s="172" t="s">
        <v>49</v>
      </c>
      <c r="K20" s="172"/>
      <c r="N20" s="200">
        <f>DATE(YEAR($D$13),MONTH($D$13)+D21,1)</f>
        <v>46935</v>
      </c>
      <c r="S20" s="197"/>
    </row>
    <row r="21" spans="1:23" ht="23.25" customHeight="1" x14ac:dyDescent="0.2">
      <c r="A21" s="250" t="s">
        <v>1546</v>
      </c>
      <c r="B21" s="335"/>
      <c r="C21" s="335"/>
      <c r="D21" s="336">
        <f>IF(D19&lt;D20,D19,D20)</f>
        <v>84</v>
      </c>
      <c r="E21" s="336"/>
      <c r="F21" s="336"/>
      <c r="G21" s="229"/>
      <c r="H21" s="229"/>
      <c r="I21" s="229"/>
      <c r="J21" s="172"/>
      <c r="K21" s="172"/>
      <c r="T21" s="6"/>
    </row>
    <row r="22" spans="1:23" ht="20.25" customHeight="1" x14ac:dyDescent="0.2">
      <c r="A22" s="122"/>
      <c r="B22" s="230"/>
      <c r="C22" s="230"/>
      <c r="D22" s="86"/>
      <c r="E22" s="172"/>
      <c r="F22" s="87"/>
      <c r="G22" s="87"/>
      <c r="H22" s="87"/>
      <c r="I22" s="87"/>
      <c r="J22" s="172"/>
      <c r="K22" s="172"/>
    </row>
    <row r="23" spans="1:23" ht="87.75" customHeight="1" x14ac:dyDescent="0.25">
      <c r="A23" s="264" t="s">
        <v>73</v>
      </c>
      <c r="B23" s="328"/>
      <c r="C23" s="328"/>
      <c r="D23" s="328"/>
      <c r="E23" s="328"/>
      <c r="F23" s="328"/>
      <c r="G23" s="328"/>
      <c r="H23" s="328"/>
      <c r="I23" s="329"/>
      <c r="J23" s="172"/>
      <c r="K23" s="172"/>
    </row>
    <row r="24" spans="1:23" ht="66" customHeight="1" x14ac:dyDescent="0.25">
      <c r="A24" s="123" t="s">
        <v>0</v>
      </c>
      <c r="B24" s="88"/>
      <c r="C24" s="89" t="s">
        <v>17</v>
      </c>
      <c r="D24" s="231" t="s">
        <v>2</v>
      </c>
      <c r="E24" s="231" t="s">
        <v>1</v>
      </c>
      <c r="F24" s="88" t="str">
        <f>IF(D14="Beginning","Beginning Monthly Obligation Balance","Ending Monthly Obligation Balance")</f>
        <v>Beginning Monthly Obligation Balance</v>
      </c>
      <c r="G24" s="88" t="s">
        <v>1665</v>
      </c>
      <c r="H24" s="88" t="s">
        <v>58</v>
      </c>
      <c r="I24" s="88" t="s">
        <v>1666</v>
      </c>
      <c r="J24" s="172" t="s">
        <v>48</v>
      </c>
      <c r="K24" s="90" t="s">
        <v>1532</v>
      </c>
      <c r="R24" s="167" t="s">
        <v>59</v>
      </c>
    </row>
    <row r="25" spans="1:23" ht="19.899999999999999" customHeight="1" x14ac:dyDescent="0.25">
      <c r="A25" s="126">
        <v>44378</v>
      </c>
      <c r="B25" s="9">
        <f>IF(C25&gt;0,C25*-1,C25)</f>
        <v>-10000</v>
      </c>
      <c r="C25" s="127">
        <v>10000</v>
      </c>
      <c r="D25" s="4">
        <f>IF(C25&lt;&gt;"",IF(D14="Beginning",0,$D$15*($D$6/12)),0)</f>
        <v>0</v>
      </c>
      <c r="E25" s="128">
        <f>C25-D25</f>
        <v>10000</v>
      </c>
      <c r="F25" s="4">
        <f>IF(C25&lt;&gt;"",$D$15-E25,0)</f>
        <v>785601.29322332027</v>
      </c>
      <c r="G25" s="19">
        <f>IF(C25&lt;&gt;"",$D$17/$D$21,0)</f>
        <v>9471.4439669442891</v>
      </c>
      <c r="H25" s="4">
        <f>IF(C25&lt;&gt;"",G25,0)</f>
        <v>9471.4439669442891</v>
      </c>
      <c r="I25" s="4">
        <f>IF(C25&lt;&gt;"",$D$17-H25,0)</f>
        <v>786129.84925637604</v>
      </c>
      <c r="J25" s="25" t="str">
        <f t="shared" ref="J25:J36" si="0">IF(OR(MONTH(A25)=1,MONTH(A25)=2,MONTH(A25)=3,MONTH(A25)=4,MONTH(A25)=5,MONTH(A25)=6),YEAR(A25)-1&amp;"–"&amp;YEAR(A25),YEAR(A25)&amp;"–"&amp;YEAR(A25)+1)</f>
        <v>2021–2022</v>
      </c>
      <c r="K25" s="27">
        <f>IF(AND(ROUND(H25,2)=ROUND($D$17,2),ROUND(F25,0)=0),ROUND($D$17,2),0)</f>
        <v>0</v>
      </c>
      <c r="R25" s="10" t="str">
        <f t="shared" ref="R25:R88" si="1">IF(AND($D$13&lt;=$A25,DATE(YEAR($D$13),MONTH($D$13)+$D$19-1,DAY($D$13))&gt;=$A25),"X","")</f>
        <v>X</v>
      </c>
    </row>
    <row r="26" spans="1:23" ht="19.899999999999999" customHeight="1" x14ac:dyDescent="0.25">
      <c r="A26" s="126">
        <v>44409</v>
      </c>
      <c r="B26" s="9">
        <f t="shared" ref="B26:B89" si="2">IF(C26&gt;0,C26*-1,C26)</f>
        <v>-10000</v>
      </c>
      <c r="C26" s="127">
        <v>10000</v>
      </c>
      <c r="D26" s="4">
        <f t="shared" ref="D26:D89" si="3">IF(C26="",0,IF($D$14="Beginning",IF(C25&lt;&gt;"",$F25*$D$6/12,0),IF(C25&lt;&gt;"",$F25*$D$6/12,$D$15*$D$6/12)))</f>
        <v>589.20096991749017</v>
      </c>
      <c r="E26" s="128">
        <f>C26-D26</f>
        <v>9410.7990300825095</v>
      </c>
      <c r="F26" s="4">
        <f>IF(C26="",0,IF(C25="",$D$15-E26,IF(C26&lt;&gt;"",F25-E26)))</f>
        <v>776190.49419323774</v>
      </c>
      <c r="G26" s="19">
        <f>IF(AND(C26&lt;&gt;"",G25&lt;D$17),$D$17/$D$21,0)</f>
        <v>9471.4439669442891</v>
      </c>
      <c r="H26" s="4">
        <f>IF(C26&lt;&gt;"",G26+H25,0)</f>
        <v>18942.887933888578</v>
      </c>
      <c r="I26" s="4">
        <f t="shared" ref="I26:I89" si="4">IF(C26&lt;&gt;"",$D$17-H26,0)</f>
        <v>776658.40528943168</v>
      </c>
      <c r="J26" s="25" t="str">
        <f t="shared" si="0"/>
        <v>2021–2022</v>
      </c>
      <c r="K26" s="27">
        <f t="shared" ref="K26:K89" si="5">IF(AND(ROUND(H26,2)=ROUND($D$17,2),ROUND(F26,0)=0),ROUND($D$17,2),0)</f>
        <v>0</v>
      </c>
      <c r="R26" s="10" t="str">
        <f t="shared" si="1"/>
        <v>X</v>
      </c>
      <c r="W26" s="205"/>
    </row>
    <row r="27" spans="1:23" ht="19.899999999999999" customHeight="1" x14ac:dyDescent="0.25">
      <c r="A27" s="126">
        <v>44440</v>
      </c>
      <c r="B27" s="9">
        <f t="shared" si="2"/>
        <v>-10000</v>
      </c>
      <c r="C27" s="127">
        <v>10000</v>
      </c>
      <c r="D27" s="4">
        <f t="shared" si="3"/>
        <v>582.14287064492828</v>
      </c>
      <c r="E27" s="128">
        <f t="shared" ref="E27:E90" si="6">C27-D27</f>
        <v>9417.8571293550722</v>
      </c>
      <c r="F27" s="4">
        <f t="shared" ref="F27:F90" si="7">IF(C27="",0,IF(C26="",$D$15-E27,IF(C27&lt;&gt;"",F26-E27)))</f>
        <v>766772.63706388266</v>
      </c>
      <c r="G27" s="19">
        <f>IF(AND(C27&lt;&gt;"",SUM(G$25:G26)&lt;D$17),$D$17/$D$21,0)</f>
        <v>9471.4439669442891</v>
      </c>
      <c r="H27" s="4">
        <f t="shared" ref="H27:H90" si="8">IF(C27&lt;&gt;"",G27+H26,0)</f>
        <v>28414.331900832869</v>
      </c>
      <c r="I27" s="4">
        <f t="shared" si="4"/>
        <v>767186.96132248745</v>
      </c>
      <c r="J27" s="25" t="str">
        <f t="shared" si="0"/>
        <v>2021–2022</v>
      </c>
      <c r="K27" s="27">
        <f t="shared" si="5"/>
        <v>0</v>
      </c>
      <c r="R27" s="10" t="str">
        <f t="shared" si="1"/>
        <v>X</v>
      </c>
    </row>
    <row r="28" spans="1:23" ht="19.899999999999999" customHeight="1" x14ac:dyDescent="0.25">
      <c r="A28" s="126">
        <v>44470</v>
      </c>
      <c r="B28" s="9">
        <f t="shared" si="2"/>
        <v>-10000</v>
      </c>
      <c r="C28" s="127">
        <v>10000</v>
      </c>
      <c r="D28" s="4">
        <f t="shared" si="3"/>
        <v>575.07947779791198</v>
      </c>
      <c r="E28" s="128">
        <f t="shared" si="6"/>
        <v>9424.9205222020883</v>
      </c>
      <c r="F28" s="4">
        <f t="shared" si="7"/>
        <v>757347.71654168062</v>
      </c>
      <c r="G28" s="19">
        <f>IF(AND(C28&lt;&gt;"",SUM(G$25:G27)&lt;D$17),$D$17/$D$21,0)</f>
        <v>9471.4439669442891</v>
      </c>
      <c r="H28" s="4">
        <f t="shared" si="8"/>
        <v>37885.775867777156</v>
      </c>
      <c r="I28" s="4">
        <f t="shared" si="4"/>
        <v>757715.5173555431</v>
      </c>
      <c r="J28" s="25" t="str">
        <f t="shared" si="0"/>
        <v>2021–2022</v>
      </c>
      <c r="K28" s="27">
        <f t="shared" si="5"/>
        <v>0</v>
      </c>
      <c r="R28" s="10" t="str">
        <f t="shared" si="1"/>
        <v>X</v>
      </c>
      <c r="T28" s="203" t="s">
        <v>1582</v>
      </c>
      <c r="U28" s="204" t="s">
        <v>1669</v>
      </c>
      <c r="V28" s="205"/>
    </row>
    <row r="29" spans="1:23" ht="19.899999999999999" customHeight="1" x14ac:dyDescent="0.25">
      <c r="A29" s="126">
        <v>44501</v>
      </c>
      <c r="B29" s="91">
        <f t="shared" si="2"/>
        <v>-10000</v>
      </c>
      <c r="C29" s="127">
        <v>10000</v>
      </c>
      <c r="D29" s="92">
        <f t="shared" si="3"/>
        <v>568.01078740626042</v>
      </c>
      <c r="E29" s="232">
        <f t="shared" si="6"/>
        <v>9431.9892125937404</v>
      </c>
      <c r="F29" s="92">
        <f t="shared" si="7"/>
        <v>747915.72732908686</v>
      </c>
      <c r="G29" s="92">
        <f>IF(AND(C29&lt;&gt;"",SUM(G$25:G28)&lt;D$17),$D$17/$D$21,0)</f>
        <v>9471.4439669442891</v>
      </c>
      <c r="H29" s="92">
        <f t="shared" si="8"/>
        <v>47357.219834721443</v>
      </c>
      <c r="I29" s="92">
        <f t="shared" si="4"/>
        <v>748244.07338859886</v>
      </c>
      <c r="J29" s="93" t="str">
        <f t="shared" si="0"/>
        <v>2021–2022</v>
      </c>
      <c r="K29" s="87">
        <f t="shared" si="5"/>
        <v>0</v>
      </c>
      <c r="R29" s="10" t="str">
        <f t="shared" si="1"/>
        <v>X</v>
      </c>
      <c r="T29" s="206" t="s">
        <v>1585</v>
      </c>
      <c r="U29" s="207" t="s">
        <v>1577</v>
      </c>
      <c r="W29" s="208">
        <f>SUM(D37:D38)</f>
        <v>1015.423603078096</v>
      </c>
    </row>
    <row r="30" spans="1:23" ht="19.899999999999999" customHeight="1" x14ac:dyDescent="0.25">
      <c r="A30" s="126">
        <v>44531</v>
      </c>
      <c r="B30" s="91">
        <f t="shared" si="2"/>
        <v>-10000</v>
      </c>
      <c r="C30" s="127">
        <v>10000</v>
      </c>
      <c r="D30" s="92">
        <f t="shared" si="3"/>
        <v>560.93679549681508</v>
      </c>
      <c r="E30" s="232">
        <f t="shared" si="6"/>
        <v>9439.0632045031853</v>
      </c>
      <c r="F30" s="92">
        <f t="shared" si="7"/>
        <v>738476.66412458371</v>
      </c>
      <c r="G30" s="92">
        <f>IF(AND(C30&lt;&gt;"",SUM(G$25:G29)&lt;D$17),$D$17/$D$21,0)</f>
        <v>9471.4439669442891</v>
      </c>
      <c r="H30" s="92">
        <f t="shared" si="8"/>
        <v>56828.663801665731</v>
      </c>
      <c r="I30" s="92">
        <f t="shared" si="4"/>
        <v>738772.62942165451</v>
      </c>
      <c r="J30" s="93" t="str">
        <f t="shared" si="0"/>
        <v>2021–2022</v>
      </c>
      <c r="K30" s="87">
        <f t="shared" si="5"/>
        <v>0</v>
      </c>
      <c r="R30" s="10" t="str">
        <f t="shared" si="1"/>
        <v>X</v>
      </c>
      <c r="T30" s="206" t="s">
        <v>1586</v>
      </c>
      <c r="U30" s="207" t="s">
        <v>1578</v>
      </c>
      <c r="W30" s="208">
        <f>SUM(E37:E38)</f>
        <v>18984.576396921904</v>
      </c>
    </row>
    <row r="31" spans="1:23" ht="19.899999999999999" customHeight="1" x14ac:dyDescent="0.25">
      <c r="A31" s="126">
        <v>44562</v>
      </c>
      <c r="B31" s="91">
        <f t="shared" si="2"/>
        <v>-10000</v>
      </c>
      <c r="C31" s="127">
        <v>10000</v>
      </c>
      <c r="D31" s="92">
        <f t="shared" si="3"/>
        <v>553.85749809343781</v>
      </c>
      <c r="E31" s="232">
        <f t="shared" si="6"/>
        <v>9446.1425019065628</v>
      </c>
      <c r="F31" s="92">
        <f t="shared" si="7"/>
        <v>729030.5216226771</v>
      </c>
      <c r="G31" s="92">
        <f>IF(AND(C31&lt;&gt;"",SUM(G$25:G30)&lt;D$17),$D$17/$D$21,0)</f>
        <v>9471.4439669442891</v>
      </c>
      <c r="H31" s="92">
        <f t="shared" si="8"/>
        <v>66300.107768610018</v>
      </c>
      <c r="I31" s="92">
        <f t="shared" si="4"/>
        <v>729301.18545471027</v>
      </c>
      <c r="J31" s="93" t="str">
        <f t="shared" si="0"/>
        <v>2021–2022</v>
      </c>
      <c r="K31" s="87">
        <f t="shared" si="5"/>
        <v>0</v>
      </c>
      <c r="R31" s="10" t="str">
        <f t="shared" si="1"/>
        <v>X</v>
      </c>
      <c r="T31" s="206" t="s">
        <v>1587</v>
      </c>
      <c r="U31" s="207" t="s">
        <v>1670</v>
      </c>
      <c r="W31" s="208">
        <f>SUM(G37:G38)</f>
        <v>18942.887933888578</v>
      </c>
    </row>
    <row r="32" spans="1:23" ht="19.899999999999999" customHeight="1" x14ac:dyDescent="0.25">
      <c r="A32" s="126">
        <v>44593</v>
      </c>
      <c r="B32" s="9">
        <f t="shared" si="2"/>
        <v>-10000</v>
      </c>
      <c r="C32" s="127">
        <v>10000</v>
      </c>
      <c r="D32" s="4">
        <f t="shared" si="3"/>
        <v>546.77289121700778</v>
      </c>
      <c r="E32" s="128">
        <f t="shared" si="6"/>
        <v>9453.2271087829922</v>
      </c>
      <c r="F32" s="4">
        <f t="shared" si="7"/>
        <v>719577.29451389413</v>
      </c>
      <c r="G32" s="19">
        <f>IF(AND(C32&lt;&gt;"",SUM(G$25:G31)&lt;D$17),$D$17/$D$21,0)</f>
        <v>9471.4439669442891</v>
      </c>
      <c r="H32" s="4">
        <f t="shared" si="8"/>
        <v>75771.551735554312</v>
      </c>
      <c r="I32" s="4">
        <f t="shared" si="4"/>
        <v>719829.74148776592</v>
      </c>
      <c r="J32" s="25" t="str">
        <f t="shared" si="0"/>
        <v>2021–2022</v>
      </c>
      <c r="K32" s="27">
        <f t="shared" si="5"/>
        <v>0</v>
      </c>
      <c r="R32" s="10" t="str">
        <f t="shared" si="1"/>
        <v>X</v>
      </c>
      <c r="T32" s="209"/>
    </row>
    <row r="33" spans="1:23" ht="19.899999999999999" customHeight="1" x14ac:dyDescent="0.25">
      <c r="A33" s="126">
        <v>44621</v>
      </c>
      <c r="B33" s="9">
        <f t="shared" si="2"/>
        <v>-10000</v>
      </c>
      <c r="C33" s="127">
        <v>10000</v>
      </c>
      <c r="D33" s="4">
        <f t="shared" si="3"/>
        <v>539.68297088542056</v>
      </c>
      <c r="E33" s="128">
        <f t="shared" si="6"/>
        <v>9460.3170291145798</v>
      </c>
      <c r="F33" s="4">
        <f t="shared" si="7"/>
        <v>710116.97748477955</v>
      </c>
      <c r="G33" s="19">
        <f>IF(AND(C33&lt;&gt;"",SUM(G$25:G32)&lt;D$17),$D$17/$D$21,0)</f>
        <v>9471.4439669442891</v>
      </c>
      <c r="H33" s="4">
        <f t="shared" si="8"/>
        <v>85242.995702498607</v>
      </c>
      <c r="I33" s="4">
        <f t="shared" si="4"/>
        <v>710358.29752082168</v>
      </c>
      <c r="J33" s="25" t="str">
        <f t="shared" si="0"/>
        <v>2021–2022</v>
      </c>
      <c r="K33" s="27">
        <f t="shared" si="5"/>
        <v>0</v>
      </c>
      <c r="R33" s="10" t="str">
        <f t="shared" si="1"/>
        <v>X</v>
      </c>
      <c r="T33" s="203" t="s">
        <v>1582</v>
      </c>
      <c r="U33" s="204" t="s">
        <v>1668</v>
      </c>
      <c r="V33" s="205"/>
      <c r="W33" s="205"/>
    </row>
    <row r="34" spans="1:23" ht="19.899999999999999" customHeight="1" x14ac:dyDescent="0.25">
      <c r="A34" s="126">
        <v>44652</v>
      </c>
      <c r="B34" s="9">
        <f t="shared" si="2"/>
        <v>-10000</v>
      </c>
      <c r="C34" s="127">
        <v>10000</v>
      </c>
      <c r="D34" s="4">
        <f t="shared" si="3"/>
        <v>532.58773311358459</v>
      </c>
      <c r="E34" s="128">
        <f t="shared" si="6"/>
        <v>9467.4122668864147</v>
      </c>
      <c r="F34" s="4">
        <f t="shared" si="7"/>
        <v>700649.56521789311</v>
      </c>
      <c r="G34" s="19">
        <f>IF(AND(C34&lt;&gt;"",SUM(G$25:G33)&lt;D$17),$D$17/$D$21,0)</f>
        <v>9471.4439669442891</v>
      </c>
      <c r="H34" s="4">
        <f t="shared" si="8"/>
        <v>94714.439669442902</v>
      </c>
      <c r="I34" s="4">
        <f t="shared" si="4"/>
        <v>700886.85355387733</v>
      </c>
      <c r="J34" s="25" t="str">
        <f t="shared" si="0"/>
        <v>2021–2022</v>
      </c>
      <c r="K34" s="27">
        <f t="shared" si="5"/>
        <v>0</v>
      </c>
      <c r="R34" s="10" t="str">
        <f t="shared" si="1"/>
        <v>X</v>
      </c>
      <c r="T34" s="206" t="s">
        <v>1579</v>
      </c>
      <c r="U34" s="167" t="s">
        <v>1614</v>
      </c>
      <c r="V34" s="167"/>
      <c r="W34" s="210">
        <f>F38</f>
        <v>662708.85728417838</v>
      </c>
    </row>
    <row r="35" spans="1:23" ht="19.899999999999999" customHeight="1" x14ac:dyDescent="0.25">
      <c r="A35" s="126">
        <v>44682</v>
      </c>
      <c r="B35" s="91">
        <f t="shared" si="2"/>
        <v>-10000</v>
      </c>
      <c r="C35" s="127">
        <v>10000</v>
      </c>
      <c r="D35" s="92">
        <f t="shared" si="3"/>
        <v>525.48717391341972</v>
      </c>
      <c r="E35" s="232">
        <f t="shared" si="6"/>
        <v>9474.5128260865804</v>
      </c>
      <c r="F35" s="92">
        <f t="shared" si="7"/>
        <v>691175.0523918065</v>
      </c>
      <c r="G35" s="92">
        <f>IF(AND(C35&lt;&gt;"",SUM(G$25:G34)&lt;D$17),$D$17/$D$21,0)</f>
        <v>9471.4439669442891</v>
      </c>
      <c r="H35" s="92">
        <f t="shared" si="8"/>
        <v>104185.8836363872</v>
      </c>
      <c r="I35" s="92">
        <f t="shared" si="4"/>
        <v>691415.40958693309</v>
      </c>
      <c r="J35" s="93" t="str">
        <f t="shared" si="0"/>
        <v>2021–2022</v>
      </c>
      <c r="K35" s="87">
        <f t="shared" si="5"/>
        <v>0</v>
      </c>
      <c r="R35" s="10" t="str">
        <f t="shared" si="1"/>
        <v>X</v>
      </c>
      <c r="T35" s="206" t="s">
        <v>1580</v>
      </c>
      <c r="U35" s="167" t="s">
        <v>1583</v>
      </c>
      <c r="V35" s="167"/>
      <c r="W35" s="210">
        <f>H38</f>
        <v>132600.21553722007</v>
      </c>
    </row>
    <row r="36" spans="1:23" ht="19.899999999999999" customHeight="1" x14ac:dyDescent="0.25">
      <c r="A36" s="126">
        <v>44713</v>
      </c>
      <c r="B36" s="91">
        <f t="shared" si="2"/>
        <v>-10000</v>
      </c>
      <c r="C36" s="127">
        <v>10000</v>
      </c>
      <c r="D36" s="94">
        <f t="shared" si="3"/>
        <v>518.38128929385482</v>
      </c>
      <c r="E36" s="232">
        <f t="shared" si="6"/>
        <v>9481.6187107061451</v>
      </c>
      <c r="F36" s="238">
        <f t="shared" si="7"/>
        <v>681693.43368110037</v>
      </c>
      <c r="G36" s="94">
        <f>IF(AND(C36&lt;&gt;"",SUM(G$25:G35)&lt;D$17),$D$17/$D$21,0)</f>
        <v>9471.4439669442891</v>
      </c>
      <c r="H36" s="238">
        <f t="shared" si="8"/>
        <v>113657.32760333149</v>
      </c>
      <c r="I36" s="238">
        <f t="shared" si="4"/>
        <v>681943.96561998874</v>
      </c>
      <c r="J36" s="93" t="str">
        <f t="shared" si="0"/>
        <v>2021–2022</v>
      </c>
      <c r="K36" s="87">
        <f t="shared" si="5"/>
        <v>0</v>
      </c>
      <c r="R36" s="10" t="str">
        <f t="shared" si="1"/>
        <v>X</v>
      </c>
      <c r="T36" s="206" t="s">
        <v>1581</v>
      </c>
      <c r="U36" s="167" t="s">
        <v>1584</v>
      </c>
      <c r="V36" s="167"/>
      <c r="W36" s="210">
        <f>I38</f>
        <v>663001.07768610027</v>
      </c>
    </row>
    <row r="37" spans="1:23" ht="19.899999999999999" customHeight="1" x14ac:dyDescent="0.25">
      <c r="A37" s="126">
        <v>44743</v>
      </c>
      <c r="B37" s="9">
        <f t="shared" si="2"/>
        <v>-10000</v>
      </c>
      <c r="C37" s="127">
        <v>10000</v>
      </c>
      <c r="D37" s="46">
        <f>IF(C37="",0,IF($D$14="Beginning",IF(C36&lt;&gt;"",$F36*$D$6/12,0),IF(C36&lt;&gt;"",$F36*$D$6/12,$D$15*$D$6/12)))</f>
        <v>511.27007526082525</v>
      </c>
      <c r="E37" s="202">
        <f t="shared" si="6"/>
        <v>9488.7299247391747</v>
      </c>
      <c r="F37" s="5">
        <f>IF(C37="",0,IF(C36="",$D$15-E37,IF(C37&lt;&gt;"",F36-E37)))</f>
        <v>672204.70375636115</v>
      </c>
      <c r="G37" s="47">
        <f>IF(AND(C37&lt;&gt;"",SUM(G$25:G36)&lt;D$17),$D$17/$D$21,0)</f>
        <v>9471.4439669442891</v>
      </c>
      <c r="H37" s="4">
        <f>IF(C37&lt;&gt;"",G37+H36,0)</f>
        <v>123128.77157027579</v>
      </c>
      <c r="I37" s="4">
        <f t="shared" si="4"/>
        <v>672472.5216530445</v>
      </c>
      <c r="J37" s="25" t="str">
        <f>IF(OR(MONTH(A37)=1,MONTH(A37)=2,MONTH(A37)=3,MONTH(A37)=4,MONTH(A37)=5,MONTH(A37)=6),YEAR(A37)-1&amp;"–"&amp;YEAR(A37),YEAR(A37)&amp;"–"&amp;YEAR(A37)+1)</f>
        <v>2022–2023</v>
      </c>
      <c r="K37" s="27">
        <f t="shared" si="5"/>
        <v>0</v>
      </c>
      <c r="R37" s="10" t="str">
        <f t="shared" si="1"/>
        <v>X</v>
      </c>
    </row>
    <row r="38" spans="1:23" ht="19.899999999999999" customHeight="1" x14ac:dyDescent="0.25">
      <c r="A38" s="126">
        <v>44774</v>
      </c>
      <c r="B38" s="9">
        <f t="shared" si="2"/>
        <v>-10000</v>
      </c>
      <c r="C38" s="127">
        <v>10000</v>
      </c>
      <c r="D38" s="46">
        <f t="shared" si="3"/>
        <v>504.1535278172708</v>
      </c>
      <c r="E38" s="202">
        <f t="shared" si="6"/>
        <v>9495.8464721827295</v>
      </c>
      <c r="F38" s="46">
        <f t="shared" si="7"/>
        <v>662708.85728417838</v>
      </c>
      <c r="G38" s="47">
        <f>IF(AND(C38&lt;&gt;"",SUM(G$25:G37)&lt;D$17),$D$17/$D$21,0)</f>
        <v>9471.4439669442891</v>
      </c>
      <c r="H38" s="46">
        <f t="shared" si="8"/>
        <v>132600.21553722007</v>
      </c>
      <c r="I38" s="46">
        <f t="shared" si="4"/>
        <v>663001.07768610027</v>
      </c>
      <c r="J38" s="25" t="str">
        <f t="shared" ref="J38:J101" si="9">IF(OR(MONTH(A38)=1,MONTH(A38)=2,MONTH(A38)=3,MONTH(A38)=4,MONTH(A38)=5,MONTH(A38)=6),YEAR(A38)-1&amp;"–"&amp;YEAR(A38),YEAR(A38)&amp;"–"&amp;YEAR(A38)+1)</f>
        <v>2022–2023</v>
      </c>
      <c r="K38" s="27">
        <f t="shared" si="5"/>
        <v>0</v>
      </c>
      <c r="R38" s="10" t="str">
        <f t="shared" si="1"/>
        <v>X</v>
      </c>
    </row>
    <row r="39" spans="1:23" ht="19.899999999999999" customHeight="1" x14ac:dyDescent="0.25">
      <c r="A39" s="126">
        <v>44805</v>
      </c>
      <c r="B39" s="91">
        <f t="shared" si="2"/>
        <v>-10000</v>
      </c>
      <c r="C39" s="127">
        <v>10000</v>
      </c>
      <c r="D39" s="94">
        <f t="shared" si="3"/>
        <v>497.03164296313372</v>
      </c>
      <c r="E39" s="232">
        <f t="shared" si="6"/>
        <v>9502.968357036867</v>
      </c>
      <c r="F39" s="94">
        <f t="shared" si="7"/>
        <v>653205.88892714155</v>
      </c>
      <c r="G39" s="92">
        <f>IF(AND(C39&lt;&gt;"",SUM(G$25:G38)&lt;D$17),$D$17/$D$21,0)</f>
        <v>9471.4439669442891</v>
      </c>
      <c r="H39" s="92">
        <f t="shared" si="8"/>
        <v>142071.65950416436</v>
      </c>
      <c r="I39" s="92">
        <f t="shared" si="4"/>
        <v>653529.63371915591</v>
      </c>
      <c r="J39" s="93" t="str">
        <f t="shared" si="9"/>
        <v>2022–2023</v>
      </c>
      <c r="K39" s="87">
        <f t="shared" si="5"/>
        <v>0</v>
      </c>
      <c r="R39" s="10" t="str">
        <f t="shared" si="1"/>
        <v>X</v>
      </c>
    </row>
    <row r="40" spans="1:23" ht="19.899999999999999" customHeight="1" x14ac:dyDescent="0.25">
      <c r="A40" s="126">
        <v>44835</v>
      </c>
      <c r="B40" s="91">
        <f t="shared" si="2"/>
        <v>-10000</v>
      </c>
      <c r="C40" s="127">
        <v>10000</v>
      </c>
      <c r="D40" s="92">
        <f t="shared" si="3"/>
        <v>489.90441669535613</v>
      </c>
      <c r="E40" s="232">
        <f t="shared" si="6"/>
        <v>9510.0955833046446</v>
      </c>
      <c r="F40" s="94">
        <f t="shared" si="7"/>
        <v>643695.79334383691</v>
      </c>
      <c r="G40" s="92">
        <f>IF(AND(C40&lt;&gt;"",SUM(G$25:G39)&lt;D$17),$D$17/$D$21,0)</f>
        <v>9471.4439669442891</v>
      </c>
      <c r="H40" s="92">
        <f t="shared" si="8"/>
        <v>151543.10347110865</v>
      </c>
      <c r="I40" s="92">
        <f t="shared" si="4"/>
        <v>644058.18975221156</v>
      </c>
      <c r="J40" s="93" t="str">
        <f t="shared" si="9"/>
        <v>2022–2023</v>
      </c>
      <c r="K40" s="87">
        <f t="shared" si="5"/>
        <v>0</v>
      </c>
      <c r="R40" s="10" t="str">
        <f t="shared" si="1"/>
        <v>X</v>
      </c>
      <c r="T40" s="206" t="s">
        <v>1714</v>
      </c>
      <c r="U40" s="167" t="s">
        <v>1719</v>
      </c>
      <c r="W40" s="208">
        <f>F36</f>
        <v>681693.43368110037</v>
      </c>
    </row>
    <row r="41" spans="1:23" ht="19.899999999999999" customHeight="1" x14ac:dyDescent="0.25">
      <c r="A41" s="126">
        <v>44866</v>
      </c>
      <c r="B41" s="91">
        <f t="shared" si="2"/>
        <v>-10000</v>
      </c>
      <c r="C41" s="127">
        <v>10000</v>
      </c>
      <c r="D41" s="92">
        <f t="shared" si="3"/>
        <v>482.77184500787763</v>
      </c>
      <c r="E41" s="232">
        <f t="shared" si="6"/>
        <v>9517.2281549921227</v>
      </c>
      <c r="F41" s="94">
        <f t="shared" si="7"/>
        <v>634178.5651888448</v>
      </c>
      <c r="G41" s="92">
        <f>IF(AND(C41&lt;&gt;"",SUM(G$25:G40)&lt;D$17),$D$17/$D$21,0)</f>
        <v>9471.4439669442891</v>
      </c>
      <c r="H41" s="92">
        <f t="shared" si="8"/>
        <v>161014.54743805295</v>
      </c>
      <c r="I41" s="92">
        <f t="shared" si="4"/>
        <v>634586.74578526733</v>
      </c>
      <c r="J41" s="93" t="str">
        <f t="shared" si="9"/>
        <v>2022–2023</v>
      </c>
      <c r="K41" s="87">
        <f t="shared" si="5"/>
        <v>0</v>
      </c>
      <c r="R41" s="10" t="str">
        <f t="shared" si="1"/>
        <v>X</v>
      </c>
      <c r="T41" s="206" t="s">
        <v>1715</v>
      </c>
      <c r="U41" s="167" t="s">
        <v>1720</v>
      </c>
      <c r="W41" s="208">
        <f>H36</f>
        <v>113657.32760333149</v>
      </c>
    </row>
    <row r="42" spans="1:23" ht="19.899999999999999" customHeight="1" x14ac:dyDescent="0.25">
      <c r="A42" s="126">
        <v>44896</v>
      </c>
      <c r="B42" s="9">
        <f t="shared" si="2"/>
        <v>-10000</v>
      </c>
      <c r="C42" s="127">
        <v>10000</v>
      </c>
      <c r="D42" s="4">
        <f t="shared" si="3"/>
        <v>475.63392389163351</v>
      </c>
      <c r="E42" s="128">
        <f t="shared" si="6"/>
        <v>9524.3660761083665</v>
      </c>
      <c r="F42" s="5">
        <f t="shared" si="7"/>
        <v>624654.19911273639</v>
      </c>
      <c r="G42" s="19">
        <f>IF(AND(C42&lt;&gt;"",SUM(G$25:G41)&lt;D$17),$D$17/$D$21,0)</f>
        <v>9471.4439669442891</v>
      </c>
      <c r="H42" s="4">
        <f t="shared" si="8"/>
        <v>170485.99140499724</v>
      </c>
      <c r="I42" s="4">
        <f t="shared" si="4"/>
        <v>625115.30181832309</v>
      </c>
      <c r="J42" s="25" t="str">
        <f t="shared" si="9"/>
        <v>2022–2023</v>
      </c>
      <c r="K42" s="27">
        <f t="shared" si="5"/>
        <v>0</v>
      </c>
      <c r="R42" s="10" t="str">
        <f t="shared" si="1"/>
        <v>X</v>
      </c>
      <c r="T42" s="206" t="s">
        <v>1716</v>
      </c>
      <c r="U42" s="167" t="s">
        <v>1717</v>
      </c>
      <c r="W42" s="208">
        <f>I36</f>
        <v>681943.96561998874</v>
      </c>
    </row>
    <row r="43" spans="1:23" ht="19.899999999999999" customHeight="1" x14ac:dyDescent="0.25">
      <c r="A43" s="126">
        <v>44927</v>
      </c>
      <c r="B43" s="9">
        <f t="shared" si="2"/>
        <v>-10000</v>
      </c>
      <c r="C43" s="127">
        <v>10000</v>
      </c>
      <c r="D43" s="4">
        <f t="shared" si="3"/>
        <v>468.49064933455224</v>
      </c>
      <c r="E43" s="128">
        <f t="shared" si="6"/>
        <v>9531.5093506654484</v>
      </c>
      <c r="F43" s="5">
        <f t="shared" si="7"/>
        <v>615122.68976207089</v>
      </c>
      <c r="G43" s="19">
        <f>IF(AND(C43&lt;&gt;"",SUM(G$25:G42)&lt;D$17),$D$17/$D$21,0)</f>
        <v>9471.4439669442891</v>
      </c>
      <c r="H43" s="4">
        <f t="shared" si="8"/>
        <v>179957.43537194154</v>
      </c>
      <c r="I43" s="4">
        <f t="shared" si="4"/>
        <v>615643.85785137874</v>
      </c>
      <c r="J43" s="25" t="str">
        <f t="shared" si="9"/>
        <v>2022–2023</v>
      </c>
      <c r="K43" s="27">
        <f t="shared" si="5"/>
        <v>0</v>
      </c>
      <c r="R43" s="10" t="str">
        <f t="shared" si="1"/>
        <v>X</v>
      </c>
    </row>
    <row r="44" spans="1:23" ht="19.899999999999999" customHeight="1" x14ac:dyDescent="0.25">
      <c r="A44" s="126">
        <v>44958</v>
      </c>
      <c r="B44" s="9">
        <f t="shared" si="2"/>
        <v>-10000</v>
      </c>
      <c r="C44" s="127">
        <v>10000</v>
      </c>
      <c r="D44" s="4">
        <f t="shared" si="3"/>
        <v>461.34201732155316</v>
      </c>
      <c r="E44" s="128">
        <f t="shared" si="6"/>
        <v>9538.6579826784473</v>
      </c>
      <c r="F44" s="5">
        <f t="shared" si="7"/>
        <v>605584.03177939239</v>
      </c>
      <c r="G44" s="19">
        <f>IF(AND(C44&lt;&gt;"",SUM(G$25:G43)&lt;D$17),$D$17/$D$21,0)</f>
        <v>9471.4439669442891</v>
      </c>
      <c r="H44" s="4">
        <f t="shared" si="8"/>
        <v>189428.87933888583</v>
      </c>
      <c r="I44" s="4">
        <f t="shared" si="4"/>
        <v>606172.41388443438</v>
      </c>
      <c r="J44" s="25" t="str">
        <f t="shared" si="9"/>
        <v>2022–2023</v>
      </c>
      <c r="K44" s="27">
        <f t="shared" si="5"/>
        <v>0</v>
      </c>
      <c r="R44" s="10" t="str">
        <f t="shared" si="1"/>
        <v>X</v>
      </c>
    </row>
    <row r="45" spans="1:23" ht="19.899999999999999" customHeight="1" x14ac:dyDescent="0.25">
      <c r="A45" s="126">
        <v>44986</v>
      </c>
      <c r="B45" s="91">
        <f t="shared" si="2"/>
        <v>-10000</v>
      </c>
      <c r="C45" s="127">
        <v>10000</v>
      </c>
      <c r="D45" s="92">
        <f t="shared" si="3"/>
        <v>454.18802383454425</v>
      </c>
      <c r="E45" s="232">
        <f t="shared" si="6"/>
        <v>9545.8119761654561</v>
      </c>
      <c r="F45" s="94">
        <f t="shared" si="7"/>
        <v>596038.21980322688</v>
      </c>
      <c r="G45" s="92">
        <f>IF(AND(C45&lt;&gt;"",SUM(G$25:G44)&lt;D$17),$D$17/$D$21,0)</f>
        <v>9471.4439669442891</v>
      </c>
      <c r="H45" s="92">
        <f t="shared" si="8"/>
        <v>198900.32330583013</v>
      </c>
      <c r="I45" s="92">
        <f t="shared" si="4"/>
        <v>596700.96991749015</v>
      </c>
      <c r="J45" s="93" t="str">
        <f t="shared" si="9"/>
        <v>2022–2023</v>
      </c>
      <c r="K45" s="87">
        <f t="shared" si="5"/>
        <v>0</v>
      </c>
      <c r="R45" s="10" t="str">
        <f t="shared" si="1"/>
        <v>X</v>
      </c>
    </row>
    <row r="46" spans="1:23" ht="19.899999999999999" customHeight="1" x14ac:dyDescent="0.25">
      <c r="A46" s="126">
        <v>45017</v>
      </c>
      <c r="B46" s="91">
        <f t="shared" si="2"/>
        <v>-10000</v>
      </c>
      <c r="C46" s="127">
        <v>10000</v>
      </c>
      <c r="D46" s="92">
        <f t="shared" si="3"/>
        <v>447.02866485242015</v>
      </c>
      <c r="E46" s="232">
        <f t="shared" si="6"/>
        <v>9552.9713351475802</v>
      </c>
      <c r="F46" s="94">
        <f t="shared" si="7"/>
        <v>586485.24846807925</v>
      </c>
      <c r="G46" s="92">
        <f>IF(AND(C46&lt;&gt;"",SUM(G$25:G45)&lt;D$17),$D$17/$D$21,0)</f>
        <v>9471.4439669442891</v>
      </c>
      <c r="H46" s="92">
        <f t="shared" si="8"/>
        <v>208371.76727277442</v>
      </c>
      <c r="I46" s="92">
        <f t="shared" si="4"/>
        <v>587229.52595054591</v>
      </c>
      <c r="J46" s="93" t="str">
        <f t="shared" si="9"/>
        <v>2022–2023</v>
      </c>
      <c r="K46" s="87">
        <f t="shared" si="5"/>
        <v>0</v>
      </c>
      <c r="R46" s="10" t="str">
        <f t="shared" si="1"/>
        <v>X</v>
      </c>
    </row>
    <row r="47" spans="1:23" ht="19.899999999999999" customHeight="1" x14ac:dyDescent="0.25">
      <c r="A47" s="126">
        <v>45047</v>
      </c>
      <c r="B47" s="91">
        <f t="shared" si="2"/>
        <v>-10000</v>
      </c>
      <c r="C47" s="127">
        <v>10000</v>
      </c>
      <c r="D47" s="92">
        <f t="shared" si="3"/>
        <v>439.86393635105941</v>
      </c>
      <c r="E47" s="232">
        <f t="shared" si="6"/>
        <v>9560.1360636489408</v>
      </c>
      <c r="F47" s="94">
        <f t="shared" si="7"/>
        <v>576925.11240443029</v>
      </c>
      <c r="G47" s="92">
        <f>IF(AND(C47&lt;&gt;"",SUM(G$25:G46)&lt;D$17),$D$17/$D$21,0)</f>
        <v>9471.4439669442891</v>
      </c>
      <c r="H47" s="92">
        <f t="shared" si="8"/>
        <v>217843.21123971872</v>
      </c>
      <c r="I47" s="92">
        <f t="shared" si="4"/>
        <v>577758.08198360156</v>
      </c>
      <c r="J47" s="93" t="str">
        <f t="shared" si="9"/>
        <v>2022–2023</v>
      </c>
      <c r="K47" s="87">
        <f t="shared" si="5"/>
        <v>0</v>
      </c>
      <c r="R47" s="10" t="str">
        <f t="shared" si="1"/>
        <v>X</v>
      </c>
    </row>
    <row r="48" spans="1:23" ht="19.899999999999999" customHeight="1" x14ac:dyDescent="0.25">
      <c r="A48" s="126">
        <v>45078</v>
      </c>
      <c r="B48" s="91">
        <f t="shared" si="2"/>
        <v>-10000</v>
      </c>
      <c r="C48" s="127">
        <v>10000</v>
      </c>
      <c r="D48" s="92">
        <f t="shared" si="3"/>
        <v>432.69383430332272</v>
      </c>
      <c r="E48" s="232">
        <f t="shared" si="6"/>
        <v>9567.3061656966765</v>
      </c>
      <c r="F48" s="94">
        <f t="shared" si="7"/>
        <v>567357.80623873358</v>
      </c>
      <c r="G48" s="92">
        <f>IF(AND(C48&lt;&gt;"",SUM(G$25:G47)&lt;D$17),$D$17/$D$21,0)</f>
        <v>9471.4439669442891</v>
      </c>
      <c r="H48" s="92">
        <f t="shared" si="8"/>
        <v>227314.65520666301</v>
      </c>
      <c r="I48" s="92">
        <f t="shared" si="4"/>
        <v>568286.63801665721</v>
      </c>
      <c r="J48" s="93" t="str">
        <f t="shared" si="9"/>
        <v>2022–2023</v>
      </c>
      <c r="K48" s="87">
        <f t="shared" si="5"/>
        <v>0</v>
      </c>
      <c r="R48" s="10" t="str">
        <f t="shared" si="1"/>
        <v>X</v>
      </c>
    </row>
    <row r="49" spans="1:18" ht="19.899999999999999" customHeight="1" x14ac:dyDescent="0.25">
      <c r="A49" s="126">
        <v>45108</v>
      </c>
      <c r="B49" s="9">
        <f t="shared" si="2"/>
        <v>-10000</v>
      </c>
      <c r="C49" s="127">
        <v>10000</v>
      </c>
      <c r="D49" s="4">
        <f t="shared" si="3"/>
        <v>425.51835467905016</v>
      </c>
      <c r="E49" s="128">
        <f t="shared" si="6"/>
        <v>9574.4816453209496</v>
      </c>
      <c r="F49" s="5">
        <f t="shared" si="7"/>
        <v>557783.32459341269</v>
      </c>
      <c r="G49" s="19">
        <f>IF(AND(C49&lt;&gt;"",SUM(G$25:G48)&lt;D$17),$D$17/$D$21,0)</f>
        <v>9471.4439669442891</v>
      </c>
      <c r="H49" s="4">
        <f t="shared" si="8"/>
        <v>236786.0991736073</v>
      </c>
      <c r="I49" s="4">
        <f t="shared" si="4"/>
        <v>558815.19404971297</v>
      </c>
      <c r="J49" s="25" t="str">
        <f t="shared" si="9"/>
        <v>2023–2024</v>
      </c>
      <c r="K49" s="27">
        <f t="shared" si="5"/>
        <v>0</v>
      </c>
      <c r="R49" s="10" t="str">
        <f t="shared" si="1"/>
        <v>X</v>
      </c>
    </row>
    <row r="50" spans="1:18" ht="19.899999999999999" customHeight="1" x14ac:dyDescent="0.25">
      <c r="A50" s="126">
        <v>45139</v>
      </c>
      <c r="B50" s="91">
        <f t="shared" si="2"/>
        <v>-10000</v>
      </c>
      <c r="C50" s="127">
        <v>10000</v>
      </c>
      <c r="D50" s="92">
        <f t="shared" si="3"/>
        <v>418.33749344505947</v>
      </c>
      <c r="E50" s="232">
        <f t="shared" si="6"/>
        <v>9581.6625065549397</v>
      </c>
      <c r="F50" s="94">
        <f t="shared" si="7"/>
        <v>548201.66208685772</v>
      </c>
      <c r="G50" s="92">
        <f>IF(AND(C50&lt;&gt;"",SUM(G$25:G49)&lt;D$17),$D$17/$D$21,0)</f>
        <v>9471.4439669442891</v>
      </c>
      <c r="H50" s="92">
        <f t="shared" si="8"/>
        <v>246257.5431405516</v>
      </c>
      <c r="I50" s="92">
        <f t="shared" si="4"/>
        <v>549343.75008276873</v>
      </c>
      <c r="J50" s="93" t="str">
        <f t="shared" si="9"/>
        <v>2023–2024</v>
      </c>
      <c r="K50" s="87">
        <f t="shared" si="5"/>
        <v>0</v>
      </c>
      <c r="R50" s="10" t="str">
        <f t="shared" si="1"/>
        <v>X</v>
      </c>
    </row>
    <row r="51" spans="1:18" ht="19.899999999999999" customHeight="1" x14ac:dyDescent="0.25">
      <c r="A51" s="126">
        <v>45170</v>
      </c>
      <c r="B51" s="91">
        <f t="shared" si="2"/>
        <v>-10000</v>
      </c>
      <c r="C51" s="127">
        <v>10000</v>
      </c>
      <c r="D51" s="92">
        <f t="shared" si="3"/>
        <v>411.15124656514325</v>
      </c>
      <c r="E51" s="232">
        <f t="shared" si="6"/>
        <v>9588.8487534348569</v>
      </c>
      <c r="F51" s="94">
        <f t="shared" si="7"/>
        <v>538612.81333342288</v>
      </c>
      <c r="G51" s="92">
        <f>IF(AND(C51&lt;&gt;"",SUM(G$25:G50)&lt;D$17),$D$17/$D$21,0)</f>
        <v>9471.4439669442891</v>
      </c>
      <c r="H51" s="92">
        <f t="shared" si="8"/>
        <v>255728.98710749589</v>
      </c>
      <c r="I51" s="92">
        <f t="shared" si="4"/>
        <v>539872.30611582438</v>
      </c>
      <c r="J51" s="93" t="str">
        <f t="shared" si="9"/>
        <v>2023–2024</v>
      </c>
      <c r="K51" s="87">
        <f t="shared" si="5"/>
        <v>0</v>
      </c>
      <c r="R51" s="10" t="str">
        <f t="shared" si="1"/>
        <v>X</v>
      </c>
    </row>
    <row r="52" spans="1:18" ht="19.899999999999999" customHeight="1" x14ac:dyDescent="0.25">
      <c r="A52" s="126">
        <v>45200</v>
      </c>
      <c r="B52" s="91">
        <f t="shared" si="2"/>
        <v>-10000</v>
      </c>
      <c r="C52" s="127">
        <v>10000</v>
      </c>
      <c r="D52" s="92">
        <f t="shared" si="3"/>
        <v>403.95961000006713</v>
      </c>
      <c r="E52" s="232">
        <f t="shared" si="6"/>
        <v>9596.0403899999328</v>
      </c>
      <c r="F52" s="94">
        <f t="shared" si="7"/>
        <v>529016.7729434229</v>
      </c>
      <c r="G52" s="92">
        <f>IF(AND(C52&lt;&gt;"",SUM(G$25:G51)&lt;D$17),$D$17/$D$21,0)</f>
        <v>9471.4439669442891</v>
      </c>
      <c r="H52" s="92">
        <f t="shared" si="8"/>
        <v>265200.43107444019</v>
      </c>
      <c r="I52" s="92">
        <f t="shared" si="4"/>
        <v>530400.86214888003</v>
      </c>
      <c r="J52" s="93" t="str">
        <f t="shared" si="9"/>
        <v>2023–2024</v>
      </c>
      <c r="K52" s="87">
        <f t="shared" si="5"/>
        <v>0</v>
      </c>
      <c r="R52" s="10" t="str">
        <f t="shared" si="1"/>
        <v>X</v>
      </c>
    </row>
    <row r="53" spans="1:18" ht="19.899999999999999" customHeight="1" x14ac:dyDescent="0.25">
      <c r="A53" s="126">
        <v>45231</v>
      </c>
      <c r="B53" s="91">
        <f t="shared" si="2"/>
        <v>-10000</v>
      </c>
      <c r="C53" s="127">
        <v>10000</v>
      </c>
      <c r="D53" s="92">
        <f t="shared" si="3"/>
        <v>396.76257970756711</v>
      </c>
      <c r="E53" s="232">
        <f t="shared" si="6"/>
        <v>9603.2374202924329</v>
      </c>
      <c r="F53" s="92">
        <f t="shared" si="7"/>
        <v>519413.53552313044</v>
      </c>
      <c r="G53" s="92">
        <f>IF(AND(C53&lt;&gt;"",SUM(G$25:G52)&lt;D$17),$D$17/$D$21,0)</f>
        <v>9471.4439669442891</v>
      </c>
      <c r="H53" s="92">
        <f t="shared" si="8"/>
        <v>274671.87504138448</v>
      </c>
      <c r="I53" s="92">
        <f t="shared" si="4"/>
        <v>520929.41818193579</v>
      </c>
      <c r="J53" s="93" t="str">
        <f t="shared" si="9"/>
        <v>2023–2024</v>
      </c>
      <c r="K53" s="87">
        <f t="shared" si="5"/>
        <v>0</v>
      </c>
      <c r="R53" s="10" t="str">
        <f t="shared" si="1"/>
        <v>X</v>
      </c>
    </row>
    <row r="54" spans="1:18" ht="19.899999999999999" customHeight="1" x14ac:dyDescent="0.25">
      <c r="A54" s="126">
        <v>45261</v>
      </c>
      <c r="B54" s="91">
        <f t="shared" si="2"/>
        <v>-10000</v>
      </c>
      <c r="C54" s="127">
        <v>10000</v>
      </c>
      <c r="D54" s="92">
        <f t="shared" si="3"/>
        <v>389.56015164234782</v>
      </c>
      <c r="E54" s="232">
        <f t="shared" si="6"/>
        <v>9610.4398483576515</v>
      </c>
      <c r="F54" s="92">
        <f t="shared" si="7"/>
        <v>509803.09567477281</v>
      </c>
      <c r="G54" s="92">
        <f>IF(AND(C54&lt;&gt;"",SUM(G$25:G53)&lt;D$17),$D$17/$D$21,0)</f>
        <v>9471.4439669442891</v>
      </c>
      <c r="H54" s="92">
        <f t="shared" si="8"/>
        <v>284143.31900832878</v>
      </c>
      <c r="I54" s="92">
        <f t="shared" si="4"/>
        <v>511457.9742149915</v>
      </c>
      <c r="J54" s="93" t="str">
        <f t="shared" si="9"/>
        <v>2023–2024</v>
      </c>
      <c r="K54" s="87">
        <f t="shared" si="5"/>
        <v>0</v>
      </c>
      <c r="R54" s="10" t="str">
        <f t="shared" si="1"/>
        <v>X</v>
      </c>
    </row>
    <row r="55" spans="1:18" ht="19.899999999999999" customHeight="1" x14ac:dyDescent="0.25">
      <c r="A55" s="126">
        <v>45292</v>
      </c>
      <c r="B55" s="9">
        <f t="shared" si="2"/>
        <v>-10000</v>
      </c>
      <c r="C55" s="127">
        <v>10000</v>
      </c>
      <c r="D55" s="4">
        <f t="shared" si="3"/>
        <v>382.35232175607956</v>
      </c>
      <c r="E55" s="128">
        <f t="shared" si="6"/>
        <v>9617.6476782439204</v>
      </c>
      <c r="F55" s="4">
        <f t="shared" si="7"/>
        <v>500185.44799652888</v>
      </c>
      <c r="G55" s="19">
        <f>IF(AND(C55&lt;&gt;"",SUM(G$25:G54)&lt;D$17),$D$17/$D$21,0)</f>
        <v>9471.4439669442891</v>
      </c>
      <c r="H55" s="4">
        <f t="shared" si="8"/>
        <v>293614.76297527307</v>
      </c>
      <c r="I55" s="4">
        <f t="shared" si="4"/>
        <v>501986.5302480472</v>
      </c>
      <c r="J55" s="25" t="str">
        <f t="shared" si="9"/>
        <v>2023–2024</v>
      </c>
      <c r="K55" s="27">
        <f t="shared" si="5"/>
        <v>0</v>
      </c>
      <c r="R55" s="10" t="str">
        <f t="shared" si="1"/>
        <v>X</v>
      </c>
    </row>
    <row r="56" spans="1:18" ht="19.899999999999999" customHeight="1" x14ac:dyDescent="0.25">
      <c r="A56" s="126">
        <v>45323</v>
      </c>
      <c r="B56" s="91">
        <f t="shared" si="2"/>
        <v>-10000</v>
      </c>
      <c r="C56" s="127">
        <v>10000</v>
      </c>
      <c r="D56" s="92">
        <f t="shared" si="3"/>
        <v>375.13908599739665</v>
      </c>
      <c r="E56" s="232">
        <f t="shared" si="6"/>
        <v>9624.8609140026037</v>
      </c>
      <c r="F56" s="92">
        <f t="shared" si="7"/>
        <v>490560.5870825263</v>
      </c>
      <c r="G56" s="92">
        <f>IF(AND(C56&lt;&gt;"",SUM(G$25:G55)&lt;D$17),$D$17/$D$21,0)</f>
        <v>9471.4439669442891</v>
      </c>
      <c r="H56" s="92">
        <f t="shared" si="8"/>
        <v>303086.20694221737</v>
      </c>
      <c r="I56" s="92">
        <f t="shared" si="4"/>
        <v>492515.08628110291</v>
      </c>
      <c r="J56" s="93" t="str">
        <f t="shared" si="9"/>
        <v>2023–2024</v>
      </c>
      <c r="K56" s="87">
        <f t="shared" si="5"/>
        <v>0</v>
      </c>
      <c r="R56" s="10" t="str">
        <f t="shared" si="1"/>
        <v>X</v>
      </c>
    </row>
    <row r="57" spans="1:18" ht="19.899999999999999" customHeight="1" x14ac:dyDescent="0.25">
      <c r="A57" s="126">
        <v>45352</v>
      </c>
      <c r="B57" s="91">
        <f t="shared" si="2"/>
        <v>-10000</v>
      </c>
      <c r="C57" s="127">
        <v>10000</v>
      </c>
      <c r="D57" s="92">
        <f t="shared" si="3"/>
        <v>367.92044031189471</v>
      </c>
      <c r="E57" s="232">
        <f t="shared" si="6"/>
        <v>9632.0795596881053</v>
      </c>
      <c r="F57" s="92">
        <f t="shared" si="7"/>
        <v>480928.50752283819</v>
      </c>
      <c r="G57" s="92">
        <f>IF(AND(C57&lt;&gt;"",SUM(G$25:G56)&lt;D$17),$D$17/$D$21,0)</f>
        <v>9471.4439669442891</v>
      </c>
      <c r="H57" s="92">
        <f t="shared" si="8"/>
        <v>312557.65090916166</v>
      </c>
      <c r="I57" s="92">
        <f t="shared" si="4"/>
        <v>483043.64231415861</v>
      </c>
      <c r="J57" s="93" t="str">
        <f t="shared" si="9"/>
        <v>2023–2024</v>
      </c>
      <c r="K57" s="87">
        <f t="shared" si="5"/>
        <v>0</v>
      </c>
      <c r="R57" s="10" t="str">
        <f t="shared" si="1"/>
        <v>X</v>
      </c>
    </row>
    <row r="58" spans="1:18" ht="19.899999999999999" customHeight="1" x14ac:dyDescent="0.25">
      <c r="A58" s="126">
        <v>45383</v>
      </c>
      <c r="B58" s="91">
        <f t="shared" si="2"/>
        <v>-10000</v>
      </c>
      <c r="C58" s="127">
        <v>10000</v>
      </c>
      <c r="D58" s="92">
        <f t="shared" si="3"/>
        <v>360.69638064212859</v>
      </c>
      <c r="E58" s="232">
        <f t="shared" si="6"/>
        <v>9639.3036193578719</v>
      </c>
      <c r="F58" s="92">
        <f t="shared" si="7"/>
        <v>471289.20390348032</v>
      </c>
      <c r="G58" s="92">
        <f>IF(AND(C58&lt;&gt;"",SUM(G$25:G57)&lt;D$17),$D$17/$D$21,0)</f>
        <v>9471.4439669442891</v>
      </c>
      <c r="H58" s="92">
        <f t="shared" si="8"/>
        <v>322029.09487610596</v>
      </c>
      <c r="I58" s="92">
        <f t="shared" si="4"/>
        <v>473572.19834721432</v>
      </c>
      <c r="J58" s="93" t="str">
        <f t="shared" si="9"/>
        <v>2023–2024</v>
      </c>
      <c r="K58" s="87">
        <f t="shared" si="5"/>
        <v>0</v>
      </c>
      <c r="R58" s="10" t="str">
        <f t="shared" si="1"/>
        <v>X</v>
      </c>
    </row>
    <row r="59" spans="1:18" ht="19.899999999999999" customHeight="1" x14ac:dyDescent="0.25">
      <c r="A59" s="126">
        <v>45413</v>
      </c>
      <c r="B59" s="91">
        <f t="shared" si="2"/>
        <v>-10000</v>
      </c>
      <c r="C59" s="127">
        <v>10000</v>
      </c>
      <c r="D59" s="92">
        <f t="shared" si="3"/>
        <v>353.46690292761019</v>
      </c>
      <c r="E59" s="232">
        <f t="shared" si="6"/>
        <v>9646.5330970723899</v>
      </c>
      <c r="F59" s="92">
        <f t="shared" si="7"/>
        <v>461642.67080640793</v>
      </c>
      <c r="G59" s="92">
        <f>IF(AND(C59&lt;&gt;"",SUM(G$25:G58)&lt;D$17),$D$17/$D$21,0)</f>
        <v>9471.4439669442891</v>
      </c>
      <c r="H59" s="92">
        <f t="shared" si="8"/>
        <v>331500.53884305025</v>
      </c>
      <c r="I59" s="92">
        <f t="shared" si="4"/>
        <v>464100.75438027002</v>
      </c>
      <c r="J59" s="93" t="str">
        <f t="shared" si="9"/>
        <v>2023–2024</v>
      </c>
      <c r="K59" s="87">
        <f t="shared" si="5"/>
        <v>0</v>
      </c>
      <c r="R59" s="10" t="str">
        <f t="shared" si="1"/>
        <v>X</v>
      </c>
    </row>
    <row r="60" spans="1:18" ht="19.899999999999999" customHeight="1" x14ac:dyDescent="0.3">
      <c r="A60" s="126">
        <v>45444</v>
      </c>
      <c r="B60" s="151" t="s">
        <v>90</v>
      </c>
      <c r="C60" s="127">
        <v>10000</v>
      </c>
      <c r="D60" s="4">
        <f t="shared" si="3"/>
        <v>346.23200310480593</v>
      </c>
      <c r="E60" s="128">
        <f t="shared" si="6"/>
        <v>9653.7679968951943</v>
      </c>
      <c r="F60" s="4">
        <f t="shared" si="7"/>
        <v>451988.90280951274</v>
      </c>
      <c r="G60" s="19">
        <f>IF(AND(C60&lt;&gt;"",SUM(G$25:G59)&lt;D$17),$D$17/$D$21,0)</f>
        <v>9471.4439669442891</v>
      </c>
      <c r="H60" s="4">
        <f t="shared" si="8"/>
        <v>340971.98280999454</v>
      </c>
      <c r="I60" s="4">
        <f t="shared" si="4"/>
        <v>454629.31041332573</v>
      </c>
      <c r="J60" s="25" t="str">
        <f t="shared" si="9"/>
        <v>2023–2024</v>
      </c>
      <c r="K60" s="27">
        <f t="shared" si="5"/>
        <v>0</v>
      </c>
      <c r="R60" s="10" t="str">
        <f t="shared" si="1"/>
        <v>X</v>
      </c>
    </row>
    <row r="61" spans="1:18" ht="19.899999999999999" customHeight="1" x14ac:dyDescent="0.25">
      <c r="A61" s="126">
        <v>45474</v>
      </c>
      <c r="B61" s="91">
        <f t="shared" si="2"/>
        <v>-10000</v>
      </c>
      <c r="C61" s="127">
        <v>10000</v>
      </c>
      <c r="D61" s="92">
        <f t="shared" si="3"/>
        <v>338.99167710713454</v>
      </c>
      <c r="E61" s="232">
        <f t="shared" si="6"/>
        <v>9661.0083228928652</v>
      </c>
      <c r="F61" s="92">
        <f t="shared" si="7"/>
        <v>442327.89448661986</v>
      </c>
      <c r="G61" s="92">
        <f>IF(AND(C61&lt;&gt;"",SUM(G$25:G60)&lt;D$17),$D$17/$D$21,0)</f>
        <v>9471.4439669442891</v>
      </c>
      <c r="H61" s="92">
        <f t="shared" si="8"/>
        <v>350443.42677693884</v>
      </c>
      <c r="I61" s="92">
        <f t="shared" si="4"/>
        <v>445157.86644638143</v>
      </c>
      <c r="J61" s="93" t="str">
        <f t="shared" si="9"/>
        <v>2024–2025</v>
      </c>
      <c r="K61" s="87">
        <f t="shared" si="5"/>
        <v>0</v>
      </c>
      <c r="R61" s="10" t="str">
        <f t="shared" si="1"/>
        <v>X</v>
      </c>
    </row>
    <row r="62" spans="1:18" ht="19.899999999999999" customHeight="1" x14ac:dyDescent="0.25">
      <c r="A62" s="126">
        <v>45505</v>
      </c>
      <c r="B62" s="91">
        <f t="shared" si="2"/>
        <v>-10000</v>
      </c>
      <c r="C62" s="127">
        <v>10000</v>
      </c>
      <c r="D62" s="92">
        <f t="shared" si="3"/>
        <v>331.74592086496489</v>
      </c>
      <c r="E62" s="232">
        <f t="shared" si="6"/>
        <v>9668.2540791350348</v>
      </c>
      <c r="F62" s="92">
        <f t="shared" si="7"/>
        <v>432659.64040748484</v>
      </c>
      <c r="G62" s="92">
        <f>IF(AND(C62&lt;&gt;"",SUM(G$25:G61)&lt;D$17),$D$17/$D$21,0)</f>
        <v>9471.4439669442891</v>
      </c>
      <c r="H62" s="92">
        <f t="shared" si="8"/>
        <v>359914.87074388313</v>
      </c>
      <c r="I62" s="92">
        <f t="shared" si="4"/>
        <v>435686.42247943714</v>
      </c>
      <c r="J62" s="93" t="str">
        <f t="shared" si="9"/>
        <v>2024–2025</v>
      </c>
      <c r="K62" s="87">
        <f t="shared" si="5"/>
        <v>0</v>
      </c>
      <c r="R62" s="10" t="str">
        <f t="shared" si="1"/>
        <v>X</v>
      </c>
    </row>
    <row r="63" spans="1:18" ht="19.899999999999999" customHeight="1" x14ac:dyDescent="0.25">
      <c r="A63" s="126">
        <v>45536</v>
      </c>
      <c r="B63" s="91">
        <f t="shared" ref="B63:B64" si="10">IF(C63&gt;0,C63*-1,C63)</f>
        <v>-10000</v>
      </c>
      <c r="C63" s="127">
        <v>10000</v>
      </c>
      <c r="D63" s="92">
        <f t="shared" ref="D63:D64" si="11">IF(C63="",0,IF($D$14="Beginning",IF(C62&lt;&gt;"",$F62*$D$6/12,0),IF(C62&lt;&gt;"",$F62*$D$6/12,$D$15*$D$6/12)))</f>
        <v>324.49473030561359</v>
      </c>
      <c r="E63" s="232">
        <f t="shared" ref="E63:E64" si="12">C63-D63</f>
        <v>9675.5052696943858</v>
      </c>
      <c r="F63" s="92">
        <f t="shared" ref="F63:F64" si="13">IF(C63="",0,IF(C62="",$D$15-E63,IF(C63&lt;&gt;"",F62-E63)))</f>
        <v>422984.13513779046</v>
      </c>
      <c r="G63" s="92">
        <f>IF(AND(C63&lt;&gt;"",SUM(G$25:G62)&lt;D$17),$D$17/$D$21,0)</f>
        <v>9471.4439669442891</v>
      </c>
      <c r="H63" s="92">
        <f t="shared" ref="H63:H64" si="14">IF(C63&lt;&gt;"",G63+H62,0)</f>
        <v>369386.31471082743</v>
      </c>
      <c r="I63" s="92">
        <f t="shared" ref="I63:I64" si="15">IF(C63&lt;&gt;"",$D$17-H63,0)</f>
        <v>426214.97851249285</v>
      </c>
      <c r="J63" s="93" t="str">
        <f t="shared" ref="J63:J64" si="16">IF(OR(MONTH(A63)=1,MONTH(A63)=2,MONTH(A63)=3,MONTH(A63)=4,MONTH(A63)=5,MONTH(A63)=6),YEAR(A63)-1&amp;"–"&amp;YEAR(A63),YEAR(A63)&amp;"–"&amp;YEAR(A63)+1)</f>
        <v>2024–2025</v>
      </c>
      <c r="K63" s="87">
        <f t="shared" ref="K63:K64" si="17">IF(AND(ROUND(H63,2)=ROUND($D$17,2),ROUND(F63,0)=0),ROUND($D$17,2),0)</f>
        <v>0</v>
      </c>
      <c r="R63" s="10" t="str">
        <f t="shared" si="1"/>
        <v>X</v>
      </c>
    </row>
    <row r="64" spans="1:18" ht="19.899999999999999" customHeight="1" x14ac:dyDescent="0.25">
      <c r="A64" s="126">
        <v>45566</v>
      </c>
      <c r="B64" s="91">
        <f t="shared" si="10"/>
        <v>-10000</v>
      </c>
      <c r="C64" s="127">
        <v>10000</v>
      </c>
      <c r="D64" s="92">
        <f t="shared" si="11"/>
        <v>317.23810135334281</v>
      </c>
      <c r="E64" s="232">
        <f t="shared" si="12"/>
        <v>9682.7618986466568</v>
      </c>
      <c r="F64" s="92">
        <f t="shared" si="13"/>
        <v>413301.37323914381</v>
      </c>
      <c r="G64" s="92">
        <f>IF(AND(C64&lt;&gt;"",SUM(G$25:G63)&lt;D$17),$D$17/$D$21,0)</f>
        <v>9471.4439669442891</v>
      </c>
      <c r="H64" s="92">
        <f t="shared" si="14"/>
        <v>378857.75867777172</v>
      </c>
      <c r="I64" s="92">
        <f t="shared" si="15"/>
        <v>416743.53454554855</v>
      </c>
      <c r="J64" s="93" t="str">
        <f t="shared" si="16"/>
        <v>2024–2025</v>
      </c>
      <c r="K64" s="87">
        <f t="shared" si="17"/>
        <v>0</v>
      </c>
      <c r="R64" s="10" t="str">
        <f t="shared" si="1"/>
        <v>X</v>
      </c>
    </row>
    <row r="65" spans="1:18" ht="19.899999999999999" customHeight="1" x14ac:dyDescent="0.25">
      <c r="A65" s="126">
        <v>45597</v>
      </c>
      <c r="B65" s="9">
        <f t="shared" si="2"/>
        <v>-10000</v>
      </c>
      <c r="C65" s="127">
        <v>10000</v>
      </c>
      <c r="D65" s="4">
        <f t="shared" si="3"/>
        <v>309.97602992935782</v>
      </c>
      <c r="E65" s="128">
        <f t="shared" si="6"/>
        <v>9690.0239700706425</v>
      </c>
      <c r="F65" s="4">
        <f t="shared" si="7"/>
        <v>403611.34926907317</v>
      </c>
      <c r="G65" s="19">
        <f>IF(AND(C65&lt;&gt;"",SUM(G$25:G64)&lt;D$17),$D$17/$D$21,0)</f>
        <v>9471.4439669442891</v>
      </c>
      <c r="H65" s="4">
        <f t="shared" si="8"/>
        <v>388329.20264471602</v>
      </c>
      <c r="I65" s="4">
        <f t="shared" si="4"/>
        <v>407272.09057860426</v>
      </c>
      <c r="J65" s="25" t="str">
        <f t="shared" si="9"/>
        <v>2024–2025</v>
      </c>
      <c r="K65" s="27">
        <f t="shared" si="5"/>
        <v>0</v>
      </c>
      <c r="R65" s="10" t="str">
        <f t="shared" si="1"/>
        <v>X</v>
      </c>
    </row>
    <row r="66" spans="1:18" ht="19.899999999999999" customHeight="1" x14ac:dyDescent="0.25">
      <c r="A66" s="126">
        <v>45627</v>
      </c>
      <c r="B66" s="9">
        <f t="shared" si="2"/>
        <v>-10000</v>
      </c>
      <c r="C66" s="127">
        <v>10000</v>
      </c>
      <c r="D66" s="4">
        <f t="shared" si="3"/>
        <v>302.70851195180484</v>
      </c>
      <c r="E66" s="128">
        <f t="shared" si="6"/>
        <v>9697.2914880481949</v>
      </c>
      <c r="F66" s="4">
        <f t="shared" si="7"/>
        <v>393914.05778102495</v>
      </c>
      <c r="G66" s="19">
        <f>IF(AND(C66&lt;&gt;"",SUM(G$25:G65)&lt;D$17),$D$17/$D$21,0)</f>
        <v>9471.4439669442891</v>
      </c>
      <c r="H66" s="4">
        <f t="shared" si="8"/>
        <v>397800.64661166031</v>
      </c>
      <c r="I66" s="4">
        <f t="shared" si="4"/>
        <v>397800.64661165996</v>
      </c>
      <c r="J66" s="25" t="str">
        <f t="shared" si="9"/>
        <v>2024–2025</v>
      </c>
      <c r="K66" s="27">
        <f t="shared" si="5"/>
        <v>0</v>
      </c>
      <c r="R66" s="10" t="str">
        <f t="shared" si="1"/>
        <v>X</v>
      </c>
    </row>
    <row r="67" spans="1:18" ht="19.899999999999999" customHeight="1" x14ac:dyDescent="0.3">
      <c r="A67" s="126">
        <v>45658</v>
      </c>
      <c r="B67" s="151" t="s">
        <v>1537</v>
      </c>
      <c r="C67" s="127">
        <v>10000</v>
      </c>
      <c r="D67" s="4">
        <f t="shared" si="3"/>
        <v>295.43554333576873</v>
      </c>
      <c r="E67" s="128">
        <f t="shared" si="6"/>
        <v>9704.5644566642313</v>
      </c>
      <c r="F67" s="4">
        <f t="shared" si="7"/>
        <v>384209.49332436069</v>
      </c>
      <c r="G67" s="19">
        <f>IF(AND(C67&lt;&gt;"",SUM(G$25:G66)&lt;D$17),$D$17/$D$21,0)</f>
        <v>9471.4439669442891</v>
      </c>
      <c r="H67" s="4">
        <f t="shared" si="8"/>
        <v>407272.09057860461</v>
      </c>
      <c r="I67" s="4">
        <f t="shared" si="4"/>
        <v>388329.20264471567</v>
      </c>
      <c r="J67" s="25" t="str">
        <f t="shared" si="9"/>
        <v>2024–2025</v>
      </c>
      <c r="K67" s="27">
        <f t="shared" si="5"/>
        <v>0</v>
      </c>
      <c r="R67" s="10" t="str">
        <f t="shared" si="1"/>
        <v>X</v>
      </c>
    </row>
    <row r="68" spans="1:18" ht="19.899999999999999" customHeight="1" x14ac:dyDescent="0.25">
      <c r="A68" s="126">
        <v>45689</v>
      </c>
      <c r="B68" s="91">
        <f t="shared" si="2"/>
        <v>-10000</v>
      </c>
      <c r="C68" s="127">
        <v>10000</v>
      </c>
      <c r="D68" s="92">
        <f t="shared" si="3"/>
        <v>288.1571199932705</v>
      </c>
      <c r="E68" s="232">
        <f t="shared" si="6"/>
        <v>9711.8428800067304</v>
      </c>
      <c r="F68" s="92">
        <f t="shared" si="7"/>
        <v>374497.65044435399</v>
      </c>
      <c r="G68" s="92">
        <f>IF(AND(C68&lt;&gt;"",SUM(G$25:G67)&lt;D$17),$D$17/$D$21,0)</f>
        <v>9471.4439669442891</v>
      </c>
      <c r="H68" s="92">
        <f t="shared" si="8"/>
        <v>416743.5345455489</v>
      </c>
      <c r="I68" s="92">
        <f t="shared" si="4"/>
        <v>378857.75867777137</v>
      </c>
      <c r="J68" s="93" t="str">
        <f t="shared" si="9"/>
        <v>2024–2025</v>
      </c>
      <c r="K68" s="87">
        <f t="shared" si="5"/>
        <v>0</v>
      </c>
      <c r="R68" s="10" t="str">
        <f t="shared" si="1"/>
        <v>X</v>
      </c>
    </row>
    <row r="69" spans="1:18" ht="19.899999999999999" customHeight="1" x14ac:dyDescent="0.25">
      <c r="A69" s="126">
        <v>45717</v>
      </c>
      <c r="B69" s="91">
        <f t="shared" si="2"/>
        <v>-10000</v>
      </c>
      <c r="C69" s="127">
        <v>10000</v>
      </c>
      <c r="D69" s="92">
        <f t="shared" si="3"/>
        <v>280.87323783326548</v>
      </c>
      <c r="E69" s="232">
        <f t="shared" si="6"/>
        <v>9719.1267621667339</v>
      </c>
      <c r="F69" s="92">
        <f t="shared" si="7"/>
        <v>364778.52368218725</v>
      </c>
      <c r="G69" s="92">
        <f>IF(AND(C69&lt;&gt;"",SUM(G$25:G68)&lt;D$17),$D$17/$D$21,0)</f>
        <v>9471.4439669442891</v>
      </c>
      <c r="H69" s="92">
        <f t="shared" si="8"/>
        <v>426214.9785124932</v>
      </c>
      <c r="I69" s="92">
        <f t="shared" si="4"/>
        <v>369386.31471082708</v>
      </c>
      <c r="J69" s="93" t="str">
        <f t="shared" si="9"/>
        <v>2024–2025</v>
      </c>
      <c r="K69" s="87">
        <f t="shared" si="5"/>
        <v>0</v>
      </c>
      <c r="R69" s="10" t="str">
        <f t="shared" si="1"/>
        <v>X</v>
      </c>
    </row>
    <row r="70" spans="1:18" ht="19.899999999999999" customHeight="1" x14ac:dyDescent="0.25">
      <c r="A70" s="126">
        <v>45748</v>
      </c>
      <c r="B70" s="9">
        <f t="shared" si="2"/>
        <v>-10000</v>
      </c>
      <c r="C70" s="127">
        <v>10000</v>
      </c>
      <c r="D70" s="4">
        <f t="shared" si="3"/>
        <v>273.58389276164041</v>
      </c>
      <c r="E70" s="128">
        <f t="shared" si="6"/>
        <v>9726.4161072383595</v>
      </c>
      <c r="F70" s="4">
        <f t="shared" si="7"/>
        <v>355052.10757494887</v>
      </c>
      <c r="G70" s="19">
        <f>IF(AND(C70&lt;&gt;"",SUM(G$25:G69)&lt;D$17),$D$17/$D$21,0)</f>
        <v>9471.4439669442891</v>
      </c>
      <c r="H70" s="4">
        <f t="shared" si="8"/>
        <v>435686.42247943749</v>
      </c>
      <c r="I70" s="4">
        <f t="shared" si="4"/>
        <v>359914.87074388278</v>
      </c>
      <c r="J70" s="25" t="str">
        <f t="shared" si="9"/>
        <v>2024–2025</v>
      </c>
      <c r="K70" s="27">
        <f t="shared" si="5"/>
        <v>0</v>
      </c>
      <c r="R70" s="10" t="str">
        <f t="shared" si="1"/>
        <v>X</v>
      </c>
    </row>
    <row r="71" spans="1:18" ht="19.899999999999999" customHeight="1" x14ac:dyDescent="0.25">
      <c r="A71" s="126">
        <v>45778</v>
      </c>
      <c r="B71" s="9">
        <f t="shared" si="2"/>
        <v>-10000</v>
      </c>
      <c r="C71" s="127">
        <v>10000</v>
      </c>
      <c r="D71" s="4">
        <f t="shared" si="3"/>
        <v>266.2890806812116</v>
      </c>
      <c r="E71" s="128">
        <f t="shared" si="6"/>
        <v>9733.710919318788</v>
      </c>
      <c r="F71" s="4">
        <f t="shared" si="7"/>
        <v>345318.39665563009</v>
      </c>
      <c r="G71" s="19">
        <f>IF(AND(C71&lt;&gt;"",SUM(G$25:G70)&lt;D$17),$D$17/$D$21,0)</f>
        <v>9471.4439669442891</v>
      </c>
      <c r="H71" s="4">
        <f t="shared" si="8"/>
        <v>445157.86644638178</v>
      </c>
      <c r="I71" s="4">
        <f t="shared" si="4"/>
        <v>350443.42677693849</v>
      </c>
      <c r="J71" s="25" t="str">
        <f t="shared" si="9"/>
        <v>2024–2025</v>
      </c>
      <c r="K71" s="27">
        <f t="shared" si="5"/>
        <v>0</v>
      </c>
      <c r="R71" s="10" t="str">
        <f t="shared" si="1"/>
        <v>X</v>
      </c>
    </row>
    <row r="72" spans="1:18" ht="19.899999999999999" customHeight="1" x14ac:dyDescent="0.25">
      <c r="A72" s="126">
        <v>45809</v>
      </c>
      <c r="B72" s="9">
        <f t="shared" si="2"/>
        <v>-10000</v>
      </c>
      <c r="C72" s="127">
        <v>10000</v>
      </c>
      <c r="D72" s="4">
        <f t="shared" si="3"/>
        <v>258.98879749172255</v>
      </c>
      <c r="E72" s="128">
        <f t="shared" si="6"/>
        <v>9741.0112025082781</v>
      </c>
      <c r="F72" s="4">
        <f t="shared" si="7"/>
        <v>335577.38545312179</v>
      </c>
      <c r="G72" s="19">
        <f>IF(AND(C72&lt;&gt;"",SUM(G$25:G71)&lt;D$17),$D$17/$D$21,0)</f>
        <v>9471.4439669442891</v>
      </c>
      <c r="H72" s="4">
        <f t="shared" si="8"/>
        <v>454629.31041332608</v>
      </c>
      <c r="I72" s="4">
        <f t="shared" si="4"/>
        <v>340971.9828099942</v>
      </c>
      <c r="J72" s="25" t="str">
        <f t="shared" si="9"/>
        <v>2024–2025</v>
      </c>
      <c r="K72" s="27">
        <f t="shared" si="5"/>
        <v>0</v>
      </c>
      <c r="R72" s="10" t="str">
        <f t="shared" si="1"/>
        <v>X</v>
      </c>
    </row>
    <row r="73" spans="1:18" ht="19.899999999999999" customHeight="1" x14ac:dyDescent="0.25">
      <c r="A73" s="126">
        <v>45839</v>
      </c>
      <c r="B73" s="9">
        <f t="shared" si="2"/>
        <v>-10000</v>
      </c>
      <c r="C73" s="127">
        <v>10000</v>
      </c>
      <c r="D73" s="4">
        <f t="shared" si="3"/>
        <v>251.68303908984134</v>
      </c>
      <c r="E73" s="128">
        <f t="shared" si="6"/>
        <v>9748.3169609101587</v>
      </c>
      <c r="F73" s="4">
        <f t="shared" si="7"/>
        <v>325829.06849221163</v>
      </c>
      <c r="G73" s="19">
        <f>IF(AND(C73&lt;&gt;"",SUM(G$25:G72)&lt;D$17),$D$17/$D$21,0)</f>
        <v>9471.4439669442891</v>
      </c>
      <c r="H73" s="4">
        <f t="shared" si="8"/>
        <v>464100.75438027037</v>
      </c>
      <c r="I73" s="4">
        <f t="shared" si="4"/>
        <v>331500.5388430499</v>
      </c>
      <c r="J73" s="25" t="str">
        <f t="shared" si="9"/>
        <v>2025–2026</v>
      </c>
      <c r="K73" s="27">
        <f t="shared" si="5"/>
        <v>0</v>
      </c>
      <c r="R73" s="10" t="str">
        <f t="shared" si="1"/>
        <v>X</v>
      </c>
    </row>
    <row r="74" spans="1:18" ht="19.899999999999999" customHeight="1" x14ac:dyDescent="0.25">
      <c r="A74" s="126">
        <v>45870</v>
      </c>
      <c r="B74" s="9">
        <f t="shared" si="2"/>
        <v>-10000</v>
      </c>
      <c r="C74" s="127">
        <v>10000</v>
      </c>
      <c r="D74" s="4">
        <f t="shared" si="3"/>
        <v>244.3718013691587</v>
      </c>
      <c r="E74" s="128">
        <f t="shared" si="6"/>
        <v>9755.6281986308404</v>
      </c>
      <c r="F74" s="4">
        <f t="shared" si="7"/>
        <v>316073.44029358082</v>
      </c>
      <c r="G74" s="19">
        <f>IF(AND(C74&lt;&gt;"",SUM(G$25:G73)&lt;D$17),$D$17/$D$21,0)</f>
        <v>9471.4439669442891</v>
      </c>
      <c r="H74" s="4">
        <f t="shared" si="8"/>
        <v>473572.19834721467</v>
      </c>
      <c r="I74" s="4">
        <f t="shared" si="4"/>
        <v>322029.09487610561</v>
      </c>
      <c r="J74" s="25" t="str">
        <f t="shared" si="9"/>
        <v>2025–2026</v>
      </c>
      <c r="K74" s="27">
        <f t="shared" si="5"/>
        <v>0</v>
      </c>
      <c r="R74" s="10" t="str">
        <f t="shared" si="1"/>
        <v>X</v>
      </c>
    </row>
    <row r="75" spans="1:18" ht="19.899999999999999" customHeight="1" x14ac:dyDescent="0.25">
      <c r="A75" s="126">
        <v>45901</v>
      </c>
      <c r="B75" s="9">
        <f t="shared" si="2"/>
        <v>-10000</v>
      </c>
      <c r="C75" s="127">
        <v>10000</v>
      </c>
      <c r="D75" s="4">
        <f t="shared" si="3"/>
        <v>237.0550802201856</v>
      </c>
      <c r="E75" s="128">
        <f t="shared" si="6"/>
        <v>9762.9449197798149</v>
      </c>
      <c r="F75" s="4">
        <f t="shared" si="7"/>
        <v>306310.49537380098</v>
      </c>
      <c r="G75" s="19">
        <f>IF(AND(C75&lt;&gt;"",SUM(G$25:G74)&lt;D$17),$D$17/$D$21,0)</f>
        <v>9471.4439669442891</v>
      </c>
      <c r="H75" s="4">
        <f t="shared" si="8"/>
        <v>483043.64231415896</v>
      </c>
      <c r="I75" s="4">
        <f t="shared" si="4"/>
        <v>312557.65090916131</v>
      </c>
      <c r="J75" s="25" t="str">
        <f t="shared" si="9"/>
        <v>2025–2026</v>
      </c>
      <c r="K75" s="27">
        <f t="shared" si="5"/>
        <v>0</v>
      </c>
      <c r="R75" s="10" t="str">
        <f t="shared" si="1"/>
        <v>X</v>
      </c>
    </row>
    <row r="76" spans="1:18" ht="19.899999999999999" customHeight="1" x14ac:dyDescent="0.25">
      <c r="A76" s="126">
        <v>45931</v>
      </c>
      <c r="B76" s="9">
        <f t="shared" si="2"/>
        <v>-10000</v>
      </c>
      <c r="C76" s="127">
        <v>10000</v>
      </c>
      <c r="D76" s="4">
        <f t="shared" si="3"/>
        <v>229.73287153035074</v>
      </c>
      <c r="E76" s="128">
        <f t="shared" si="6"/>
        <v>9770.2671284696498</v>
      </c>
      <c r="F76" s="4">
        <f t="shared" si="7"/>
        <v>296540.22824533132</v>
      </c>
      <c r="G76" s="19">
        <f>IF(AND(C76&lt;&gt;"",SUM(G$25:G75)&lt;D$17),$D$17/$D$21,0)</f>
        <v>9471.4439669442891</v>
      </c>
      <c r="H76" s="4">
        <f t="shared" si="8"/>
        <v>492515.08628110326</v>
      </c>
      <c r="I76" s="4">
        <f t="shared" si="4"/>
        <v>303086.20694221702</v>
      </c>
      <c r="J76" s="25" t="str">
        <f t="shared" si="9"/>
        <v>2025–2026</v>
      </c>
      <c r="K76" s="27">
        <f t="shared" si="5"/>
        <v>0</v>
      </c>
      <c r="R76" s="10" t="str">
        <f t="shared" si="1"/>
        <v>X</v>
      </c>
    </row>
    <row r="77" spans="1:18" ht="19.899999999999999" customHeight="1" x14ac:dyDescent="0.25">
      <c r="A77" s="126">
        <v>45962</v>
      </c>
      <c r="B77" s="9">
        <f t="shared" si="2"/>
        <v>-10000</v>
      </c>
      <c r="C77" s="127">
        <v>10000</v>
      </c>
      <c r="D77" s="4">
        <f t="shared" si="3"/>
        <v>222.40517118399848</v>
      </c>
      <c r="E77" s="128">
        <f t="shared" si="6"/>
        <v>9777.5948288160016</v>
      </c>
      <c r="F77" s="4">
        <f t="shared" si="7"/>
        <v>286762.63341651531</v>
      </c>
      <c r="G77" s="19">
        <f>IF(AND(C77&lt;&gt;"",SUM(G$25:G76)&lt;D$17),$D$17/$D$21,0)</f>
        <v>9471.4439669442891</v>
      </c>
      <c r="H77" s="4">
        <f t="shared" si="8"/>
        <v>501986.53024804755</v>
      </c>
      <c r="I77" s="4">
        <f t="shared" si="4"/>
        <v>293614.76297527272</v>
      </c>
      <c r="J77" s="25" t="str">
        <f t="shared" si="9"/>
        <v>2025–2026</v>
      </c>
      <c r="K77" s="27">
        <f t="shared" si="5"/>
        <v>0</v>
      </c>
      <c r="R77" s="10" t="str">
        <f t="shared" si="1"/>
        <v>X</v>
      </c>
    </row>
    <row r="78" spans="1:18" ht="19.899999999999999" customHeight="1" x14ac:dyDescent="0.25">
      <c r="A78" s="126">
        <v>45992</v>
      </c>
      <c r="B78" s="9">
        <f t="shared" si="2"/>
        <v>-10000</v>
      </c>
      <c r="C78" s="127">
        <v>10000</v>
      </c>
      <c r="D78" s="4">
        <f t="shared" si="3"/>
        <v>215.07197506238649</v>
      </c>
      <c r="E78" s="128">
        <f t="shared" si="6"/>
        <v>9784.9280249376134</v>
      </c>
      <c r="F78" s="4">
        <f t="shared" si="7"/>
        <v>276977.70539157768</v>
      </c>
      <c r="G78" s="19">
        <f>IF(AND(C78&lt;&gt;"",SUM(G$25:G77)&lt;D$17),$D$17/$D$21,0)</f>
        <v>9471.4439669442891</v>
      </c>
      <c r="H78" s="4">
        <f t="shared" si="8"/>
        <v>511457.97421499185</v>
      </c>
      <c r="I78" s="4">
        <f t="shared" si="4"/>
        <v>284143.31900832843</v>
      </c>
      <c r="J78" s="25" t="str">
        <f t="shared" si="9"/>
        <v>2025–2026</v>
      </c>
      <c r="K78" s="27">
        <f t="shared" si="5"/>
        <v>0</v>
      </c>
      <c r="R78" s="10" t="str">
        <f t="shared" si="1"/>
        <v>X</v>
      </c>
    </row>
    <row r="79" spans="1:18" ht="19.899999999999999" customHeight="1" x14ac:dyDescent="0.25">
      <c r="A79" s="126">
        <v>46023</v>
      </c>
      <c r="B79" s="9">
        <f t="shared" si="2"/>
        <v>-10000</v>
      </c>
      <c r="C79" s="127">
        <v>10000</v>
      </c>
      <c r="D79" s="4">
        <f t="shared" si="3"/>
        <v>207.73327904368327</v>
      </c>
      <c r="E79" s="128">
        <f t="shared" si="6"/>
        <v>9792.2667209563169</v>
      </c>
      <c r="F79" s="4">
        <f t="shared" si="7"/>
        <v>267185.43867062137</v>
      </c>
      <c r="G79" s="19">
        <f>IF(AND(C79&lt;&gt;"",SUM(G$25:G78)&lt;D$17),$D$17/$D$21,0)</f>
        <v>9471.4439669442891</v>
      </c>
      <c r="H79" s="4">
        <f t="shared" si="8"/>
        <v>520929.41818193614</v>
      </c>
      <c r="I79" s="4">
        <f t="shared" si="4"/>
        <v>274671.87504138413</v>
      </c>
      <c r="J79" s="25" t="str">
        <f t="shared" si="9"/>
        <v>2025–2026</v>
      </c>
      <c r="K79" s="27">
        <f t="shared" si="5"/>
        <v>0</v>
      </c>
      <c r="R79" s="10" t="str">
        <f t="shared" si="1"/>
        <v>X</v>
      </c>
    </row>
    <row r="80" spans="1:18" ht="19.899999999999999" customHeight="1" x14ac:dyDescent="0.25">
      <c r="A80" s="126">
        <v>46054</v>
      </c>
      <c r="B80" s="9">
        <f t="shared" si="2"/>
        <v>-10000</v>
      </c>
      <c r="C80" s="127">
        <v>10000</v>
      </c>
      <c r="D80" s="4">
        <f t="shared" si="3"/>
        <v>200.38907900296601</v>
      </c>
      <c r="E80" s="128">
        <f t="shared" si="6"/>
        <v>9799.6109209970346</v>
      </c>
      <c r="F80" s="4">
        <f t="shared" si="7"/>
        <v>257385.82774962432</v>
      </c>
      <c r="G80" s="19">
        <f>IF(AND(C80&lt;&gt;"",SUM(G$25:G79)&lt;D$17),$D$17/$D$21,0)</f>
        <v>9471.4439669442891</v>
      </c>
      <c r="H80" s="4">
        <f t="shared" si="8"/>
        <v>530400.86214888038</v>
      </c>
      <c r="I80" s="4">
        <f t="shared" si="4"/>
        <v>265200.4310744399</v>
      </c>
      <c r="J80" s="25" t="str">
        <f t="shared" si="9"/>
        <v>2025–2026</v>
      </c>
      <c r="K80" s="27">
        <f t="shared" si="5"/>
        <v>0</v>
      </c>
      <c r="R80" s="10" t="str">
        <f t="shared" si="1"/>
        <v>X</v>
      </c>
    </row>
    <row r="81" spans="1:18" ht="19.899999999999999" customHeight="1" x14ac:dyDescent="0.25">
      <c r="A81" s="126">
        <v>46082</v>
      </c>
      <c r="B81" s="9">
        <f t="shared" si="2"/>
        <v>-10000</v>
      </c>
      <c r="C81" s="127">
        <v>10000</v>
      </c>
      <c r="D81" s="4">
        <f t="shared" si="3"/>
        <v>193.03937081221821</v>
      </c>
      <c r="E81" s="128">
        <f t="shared" si="6"/>
        <v>9806.9606291877826</v>
      </c>
      <c r="F81" s="4">
        <f t="shared" si="7"/>
        <v>247578.86712043654</v>
      </c>
      <c r="G81" s="19">
        <f>IF(AND(C81&lt;&gt;"",SUM(G$25:G80)&lt;D$17),$D$17/$D$21,0)</f>
        <v>9471.4439669442891</v>
      </c>
      <c r="H81" s="4">
        <f t="shared" si="8"/>
        <v>539872.30611582461</v>
      </c>
      <c r="I81" s="4">
        <f t="shared" si="4"/>
        <v>255728.98710749566</v>
      </c>
      <c r="J81" s="25" t="str">
        <f t="shared" si="9"/>
        <v>2025–2026</v>
      </c>
      <c r="K81" s="27">
        <f t="shared" si="5"/>
        <v>0</v>
      </c>
      <c r="R81" s="10" t="str">
        <f t="shared" si="1"/>
        <v>X</v>
      </c>
    </row>
    <row r="82" spans="1:18" ht="19.899999999999999" customHeight="1" x14ac:dyDescent="0.25">
      <c r="A82" s="126">
        <v>46113</v>
      </c>
      <c r="B82" s="9">
        <f t="shared" si="2"/>
        <v>-10000</v>
      </c>
      <c r="C82" s="127">
        <v>10000</v>
      </c>
      <c r="D82" s="4">
        <f t="shared" si="3"/>
        <v>185.68415034032739</v>
      </c>
      <c r="E82" s="128">
        <f t="shared" si="6"/>
        <v>9814.3158496596734</v>
      </c>
      <c r="F82" s="4">
        <f t="shared" si="7"/>
        <v>237764.55127077686</v>
      </c>
      <c r="G82" s="19">
        <f>IF(AND(C82&lt;&gt;"",SUM(G$25:G81)&lt;D$17),$D$17/$D$21,0)</f>
        <v>9471.4439669442891</v>
      </c>
      <c r="H82" s="4">
        <f t="shared" si="8"/>
        <v>549343.75008276885</v>
      </c>
      <c r="I82" s="4">
        <f t="shared" si="4"/>
        <v>246257.54314055142</v>
      </c>
      <c r="J82" s="25" t="str">
        <f t="shared" si="9"/>
        <v>2025–2026</v>
      </c>
      <c r="K82" s="27">
        <f t="shared" si="5"/>
        <v>0</v>
      </c>
      <c r="R82" s="10" t="str">
        <f t="shared" si="1"/>
        <v>X</v>
      </c>
    </row>
    <row r="83" spans="1:18" ht="19.899999999999999" customHeight="1" x14ac:dyDescent="0.25">
      <c r="A83" s="126">
        <v>46143</v>
      </c>
      <c r="B83" s="9">
        <f t="shared" si="2"/>
        <v>-10000</v>
      </c>
      <c r="C83" s="127">
        <v>10000</v>
      </c>
      <c r="D83" s="4">
        <f t="shared" si="3"/>
        <v>178.32341345308262</v>
      </c>
      <c r="E83" s="128">
        <f t="shared" si="6"/>
        <v>9821.676586546917</v>
      </c>
      <c r="F83" s="4">
        <f t="shared" si="7"/>
        <v>227942.87468422996</v>
      </c>
      <c r="G83" s="19">
        <f>IF(AND(C83&lt;&gt;"",SUM(G$25:G82)&lt;D$17),$D$17/$D$21,0)</f>
        <v>9471.4439669442891</v>
      </c>
      <c r="H83" s="4">
        <f t="shared" si="8"/>
        <v>558815.19404971309</v>
      </c>
      <c r="I83" s="4">
        <f t="shared" si="4"/>
        <v>236786.09917360719</v>
      </c>
      <c r="J83" s="25" t="str">
        <f t="shared" si="9"/>
        <v>2025–2026</v>
      </c>
      <c r="K83" s="27">
        <f t="shared" si="5"/>
        <v>0</v>
      </c>
      <c r="R83" s="10" t="str">
        <f t="shared" si="1"/>
        <v>X</v>
      </c>
    </row>
    <row r="84" spans="1:18" ht="19.899999999999999" customHeight="1" x14ac:dyDescent="0.25">
      <c r="A84" s="126">
        <v>46174</v>
      </c>
      <c r="B84" s="9">
        <f t="shared" si="2"/>
        <v>-10000</v>
      </c>
      <c r="C84" s="127">
        <v>10000</v>
      </c>
      <c r="D84" s="4">
        <f t="shared" si="3"/>
        <v>170.95715601317247</v>
      </c>
      <c r="E84" s="128">
        <f t="shared" si="6"/>
        <v>9829.0428439868283</v>
      </c>
      <c r="F84" s="4">
        <f t="shared" si="7"/>
        <v>218113.83184024313</v>
      </c>
      <c r="G84" s="19">
        <f>IF(AND(C84&lt;&gt;"",SUM(G$25:G83)&lt;D$17),$D$17/$D$21,0)</f>
        <v>9471.4439669442891</v>
      </c>
      <c r="H84" s="4">
        <f t="shared" si="8"/>
        <v>568286.63801665732</v>
      </c>
      <c r="I84" s="4">
        <f t="shared" si="4"/>
        <v>227314.65520666295</v>
      </c>
      <c r="J84" s="25" t="str">
        <f t="shared" si="9"/>
        <v>2025–2026</v>
      </c>
      <c r="K84" s="27">
        <f t="shared" si="5"/>
        <v>0</v>
      </c>
      <c r="R84" s="10" t="str">
        <f t="shared" si="1"/>
        <v>X</v>
      </c>
    </row>
    <row r="85" spans="1:18" ht="19.899999999999999" customHeight="1" x14ac:dyDescent="0.25">
      <c r="A85" s="126">
        <v>46204</v>
      </c>
      <c r="B85" s="9">
        <f t="shared" si="2"/>
        <v>-10000</v>
      </c>
      <c r="C85" s="127">
        <v>10000</v>
      </c>
      <c r="D85" s="4">
        <f t="shared" si="3"/>
        <v>163.58537388018235</v>
      </c>
      <c r="E85" s="128">
        <f t="shared" si="6"/>
        <v>9836.4146261198184</v>
      </c>
      <c r="F85" s="4">
        <f t="shared" si="7"/>
        <v>208277.4172141233</v>
      </c>
      <c r="G85" s="19">
        <f>IF(AND(C85&lt;&gt;"",SUM(G$25:G84)&lt;D$17),$D$17/$D$21,0)</f>
        <v>9471.4439669442891</v>
      </c>
      <c r="H85" s="4">
        <f t="shared" si="8"/>
        <v>577758.08198360156</v>
      </c>
      <c r="I85" s="4">
        <f t="shared" si="4"/>
        <v>217843.21123971872</v>
      </c>
      <c r="J85" s="25" t="str">
        <f t="shared" si="9"/>
        <v>2026–2027</v>
      </c>
      <c r="K85" s="27">
        <f t="shared" si="5"/>
        <v>0</v>
      </c>
      <c r="R85" s="10" t="str">
        <f t="shared" si="1"/>
        <v>X</v>
      </c>
    </row>
    <row r="86" spans="1:18" ht="19.899999999999999" customHeight="1" x14ac:dyDescent="0.25">
      <c r="A86" s="126">
        <v>46235</v>
      </c>
      <c r="B86" s="9">
        <f t="shared" si="2"/>
        <v>-10000</v>
      </c>
      <c r="C86" s="127">
        <v>10000</v>
      </c>
      <c r="D86" s="4">
        <f t="shared" si="3"/>
        <v>156.20806291059247</v>
      </c>
      <c r="E86" s="128">
        <f t="shared" si="6"/>
        <v>9843.7919370894069</v>
      </c>
      <c r="F86" s="4">
        <f t="shared" si="7"/>
        <v>198433.62527703389</v>
      </c>
      <c r="G86" s="19">
        <f>IF(AND(C86&lt;&gt;"",SUM(G$25:G85)&lt;D$17),$D$17/$D$21,0)</f>
        <v>9471.4439669442891</v>
      </c>
      <c r="H86" s="4">
        <f t="shared" si="8"/>
        <v>587229.52595054579</v>
      </c>
      <c r="I86" s="4">
        <f t="shared" si="4"/>
        <v>208371.76727277448</v>
      </c>
      <c r="J86" s="25" t="str">
        <f t="shared" si="9"/>
        <v>2026–2027</v>
      </c>
      <c r="K86" s="27">
        <f t="shared" si="5"/>
        <v>0</v>
      </c>
      <c r="R86" s="10" t="str">
        <f t="shared" si="1"/>
        <v>X</v>
      </c>
    </row>
    <row r="87" spans="1:18" ht="19.899999999999999" customHeight="1" x14ac:dyDescent="0.25">
      <c r="A87" s="126">
        <v>46266</v>
      </c>
      <c r="B87" s="9">
        <f t="shared" si="2"/>
        <v>-10000</v>
      </c>
      <c r="C87" s="127">
        <v>10000</v>
      </c>
      <c r="D87" s="4">
        <f t="shared" si="3"/>
        <v>148.82521895777541</v>
      </c>
      <c r="E87" s="128">
        <f t="shared" si="6"/>
        <v>9851.1747810422239</v>
      </c>
      <c r="F87" s="4">
        <f t="shared" si="7"/>
        <v>188582.45049599168</v>
      </c>
      <c r="G87" s="19">
        <f>IF(AND(C87&lt;&gt;"",SUM(G$25:G86)&lt;D$17),$D$17/$D$21,0)</f>
        <v>9471.4439669442891</v>
      </c>
      <c r="H87" s="4">
        <f t="shared" si="8"/>
        <v>596700.96991749003</v>
      </c>
      <c r="I87" s="4">
        <f t="shared" si="4"/>
        <v>198900.32330583024</v>
      </c>
      <c r="J87" s="25" t="str">
        <f t="shared" si="9"/>
        <v>2026–2027</v>
      </c>
      <c r="K87" s="27">
        <f t="shared" si="5"/>
        <v>0</v>
      </c>
      <c r="R87" s="10" t="str">
        <f t="shared" si="1"/>
        <v>X</v>
      </c>
    </row>
    <row r="88" spans="1:18" ht="19.899999999999999" customHeight="1" x14ac:dyDescent="0.25">
      <c r="A88" s="126">
        <v>46296</v>
      </c>
      <c r="B88" s="9">
        <f t="shared" si="2"/>
        <v>-10000</v>
      </c>
      <c r="C88" s="127">
        <v>10000</v>
      </c>
      <c r="D88" s="4">
        <f t="shared" si="3"/>
        <v>141.43683787199376</v>
      </c>
      <c r="E88" s="128">
        <f t="shared" si="6"/>
        <v>9858.5631621280063</v>
      </c>
      <c r="F88" s="4">
        <f t="shared" si="7"/>
        <v>178723.88733386368</v>
      </c>
      <c r="G88" s="19">
        <f>IF(AND(C88&lt;&gt;"",SUM(G$25:G87)&lt;D$17),$D$17/$D$21,0)</f>
        <v>9471.4439669442891</v>
      </c>
      <c r="H88" s="4">
        <f t="shared" si="8"/>
        <v>606172.41388443427</v>
      </c>
      <c r="I88" s="4">
        <f t="shared" si="4"/>
        <v>189428.87933888601</v>
      </c>
      <c r="J88" s="25" t="str">
        <f t="shared" si="9"/>
        <v>2026–2027</v>
      </c>
      <c r="K88" s="27">
        <f t="shared" si="5"/>
        <v>0</v>
      </c>
      <c r="R88" s="10" t="str">
        <f t="shared" si="1"/>
        <v>X</v>
      </c>
    </row>
    <row r="89" spans="1:18" ht="19.899999999999999" customHeight="1" x14ac:dyDescent="0.25">
      <c r="A89" s="126">
        <v>46327</v>
      </c>
      <c r="B89" s="9">
        <f t="shared" si="2"/>
        <v>-10000</v>
      </c>
      <c r="C89" s="127">
        <v>10000</v>
      </c>
      <c r="D89" s="4">
        <f t="shared" si="3"/>
        <v>134.04291550039775</v>
      </c>
      <c r="E89" s="128">
        <f t="shared" si="6"/>
        <v>9865.9570844996015</v>
      </c>
      <c r="F89" s="4">
        <f t="shared" si="7"/>
        <v>168857.93024936409</v>
      </c>
      <c r="G89" s="19">
        <f>IF(AND(C89&lt;&gt;"",SUM(G$25:G88)&lt;D$17),$D$17/$D$21,0)</f>
        <v>9471.4439669442891</v>
      </c>
      <c r="H89" s="4">
        <f t="shared" si="8"/>
        <v>615643.8578513785</v>
      </c>
      <c r="I89" s="4">
        <f t="shared" si="4"/>
        <v>179957.43537194177</v>
      </c>
      <c r="J89" s="25" t="str">
        <f t="shared" si="9"/>
        <v>2026–2027</v>
      </c>
      <c r="K89" s="27">
        <f t="shared" si="5"/>
        <v>0</v>
      </c>
      <c r="R89" s="10" t="str">
        <f t="shared" ref="R89:R152" si="18">IF(AND($D$13&lt;=$A89,DATE(YEAR($D$13),MONTH($D$13)+$D$19-1,DAY($D$13))&gt;=$A89),"X","")</f>
        <v>X</v>
      </c>
    </row>
    <row r="90" spans="1:18" ht="19.899999999999999" customHeight="1" x14ac:dyDescent="0.25">
      <c r="A90" s="126">
        <v>46357</v>
      </c>
      <c r="B90" s="9">
        <f t="shared" ref="B90:B153" si="19">IF(C90&gt;0,C90*-1,C90)</f>
        <v>-10000</v>
      </c>
      <c r="C90" s="127">
        <v>10000</v>
      </c>
      <c r="D90" s="4">
        <f t="shared" ref="D90:D153" si="20">IF(C90="",0,IF($D$14="Beginning",IF(C89&lt;&gt;"",$F89*$D$6/12,0),IF(C89&lt;&gt;"",$F89*$D$6/12,$D$15*$D$6/12)))</f>
        <v>126.64344768702306</v>
      </c>
      <c r="E90" s="128">
        <f t="shared" si="6"/>
        <v>9873.3565523129764</v>
      </c>
      <c r="F90" s="4">
        <f t="shared" si="7"/>
        <v>158984.57369705112</v>
      </c>
      <c r="G90" s="19">
        <f>IF(AND(C90&lt;&gt;"",SUM(G$25:G89)&lt;D$17),$D$17/$D$21,0)</f>
        <v>9471.4439669442891</v>
      </c>
      <c r="H90" s="4">
        <f t="shared" si="8"/>
        <v>625115.30181832274</v>
      </c>
      <c r="I90" s="4">
        <f t="shared" ref="I90:I153" si="21">IF(C90&lt;&gt;"",$D$17-H90,0)</f>
        <v>170485.99140499753</v>
      </c>
      <c r="J90" s="25" t="str">
        <f t="shared" si="9"/>
        <v>2026–2027</v>
      </c>
      <c r="K90" s="27">
        <f t="shared" ref="K90:K153" si="22">IF(AND(ROUND(H90,2)=ROUND($D$17,2),ROUND(F90,0)=0),ROUND($D$17,2),0)</f>
        <v>0</v>
      </c>
      <c r="R90" s="10" t="str">
        <f t="shared" si="18"/>
        <v>X</v>
      </c>
    </row>
    <row r="91" spans="1:18" ht="19.899999999999999" customHeight="1" x14ac:dyDescent="0.25">
      <c r="A91" s="126">
        <v>46388</v>
      </c>
      <c r="B91" s="9">
        <f t="shared" si="19"/>
        <v>-10000</v>
      </c>
      <c r="C91" s="127">
        <v>10000</v>
      </c>
      <c r="D91" s="4">
        <f t="shared" si="20"/>
        <v>119.23843027278834</v>
      </c>
      <c r="E91" s="128">
        <f t="shared" ref="E91:E154" si="23">C91-D91</f>
        <v>9880.7615697272122</v>
      </c>
      <c r="F91" s="4">
        <f t="shared" ref="F91:F154" si="24">IF(C91="",0,IF(C90="",$D$15-E91,IF(C91&lt;&gt;"",F90-E91)))</f>
        <v>149103.81212732391</v>
      </c>
      <c r="G91" s="19">
        <f>IF(AND(C91&lt;&gt;"",SUM(G$25:G90)&lt;D$17),$D$17/$D$21,0)</f>
        <v>9471.4439669442891</v>
      </c>
      <c r="H91" s="4">
        <f t="shared" ref="H91:H154" si="25">IF(C91&lt;&gt;"",G91+H90,0)</f>
        <v>634586.74578526698</v>
      </c>
      <c r="I91" s="4">
        <f t="shared" si="21"/>
        <v>161014.5474380533</v>
      </c>
      <c r="J91" s="25" t="str">
        <f t="shared" si="9"/>
        <v>2026–2027</v>
      </c>
      <c r="K91" s="27">
        <f t="shared" si="22"/>
        <v>0</v>
      </c>
      <c r="R91" s="10" t="str">
        <f t="shared" si="18"/>
        <v>X</v>
      </c>
    </row>
    <row r="92" spans="1:18" ht="19.899999999999999" customHeight="1" x14ac:dyDescent="0.25">
      <c r="A92" s="126">
        <v>46419</v>
      </c>
      <c r="B92" s="9">
        <f t="shared" si="19"/>
        <v>-10000</v>
      </c>
      <c r="C92" s="127">
        <v>10000</v>
      </c>
      <c r="D92" s="4">
        <f t="shared" si="20"/>
        <v>111.82785909549291</v>
      </c>
      <c r="E92" s="128">
        <f t="shared" si="23"/>
        <v>9888.1721409045076</v>
      </c>
      <c r="F92" s="4">
        <f t="shared" si="24"/>
        <v>139215.63998641941</v>
      </c>
      <c r="G92" s="19">
        <f>IF(AND(C92&lt;&gt;"",SUM(G$25:G91)&lt;D$17),$D$17/$D$21,0)</f>
        <v>9471.4439669442891</v>
      </c>
      <c r="H92" s="4">
        <f t="shared" si="25"/>
        <v>644058.18975221121</v>
      </c>
      <c r="I92" s="4">
        <f t="shared" si="21"/>
        <v>151543.10347110906</v>
      </c>
      <c r="J92" s="25" t="str">
        <f t="shared" si="9"/>
        <v>2026–2027</v>
      </c>
      <c r="K92" s="27">
        <f t="shared" si="22"/>
        <v>0</v>
      </c>
      <c r="R92" s="10" t="str">
        <f t="shared" si="18"/>
        <v>X</v>
      </c>
    </row>
    <row r="93" spans="1:18" ht="19.899999999999999" customHeight="1" x14ac:dyDescent="0.25">
      <c r="A93" s="126">
        <v>46447</v>
      </c>
      <c r="B93" s="9">
        <f t="shared" si="19"/>
        <v>-10000</v>
      </c>
      <c r="C93" s="127">
        <v>10000</v>
      </c>
      <c r="D93" s="4">
        <f t="shared" si="20"/>
        <v>104.41172998981455</v>
      </c>
      <c r="E93" s="128">
        <f t="shared" si="23"/>
        <v>9895.5882700101847</v>
      </c>
      <c r="F93" s="4">
        <f t="shared" si="24"/>
        <v>129320.05171640923</v>
      </c>
      <c r="G93" s="19">
        <f>IF(AND(C93&lt;&gt;"",SUM(G$25:G92)&lt;D$17),$D$17/$D$21,0)</f>
        <v>9471.4439669442891</v>
      </c>
      <c r="H93" s="4">
        <f t="shared" si="25"/>
        <v>653529.63371915545</v>
      </c>
      <c r="I93" s="4">
        <f t="shared" si="21"/>
        <v>142071.65950416483</v>
      </c>
      <c r="J93" s="25" t="str">
        <f t="shared" si="9"/>
        <v>2026–2027</v>
      </c>
      <c r="K93" s="27">
        <f t="shared" si="22"/>
        <v>0</v>
      </c>
      <c r="R93" s="10" t="str">
        <f t="shared" si="18"/>
        <v>X</v>
      </c>
    </row>
    <row r="94" spans="1:18" ht="19.899999999999999" customHeight="1" x14ac:dyDescent="0.25">
      <c r="A94" s="126">
        <v>46478</v>
      </c>
      <c r="B94" s="9">
        <f t="shared" si="19"/>
        <v>-10000</v>
      </c>
      <c r="C94" s="127">
        <v>10000</v>
      </c>
      <c r="D94" s="4">
        <f t="shared" si="20"/>
        <v>96.990038787306915</v>
      </c>
      <c r="E94" s="128">
        <f t="shared" si="23"/>
        <v>9903.0099612126924</v>
      </c>
      <c r="F94" s="4">
        <f t="shared" si="24"/>
        <v>119417.04175519654</v>
      </c>
      <c r="G94" s="19">
        <f>IF(AND(C94&lt;&gt;"",SUM(G$25:G93)&lt;D$17),$D$17/$D$21,0)</f>
        <v>9471.4439669442891</v>
      </c>
      <c r="H94" s="4">
        <f t="shared" si="25"/>
        <v>663001.07768609968</v>
      </c>
      <c r="I94" s="4">
        <f t="shared" si="21"/>
        <v>132600.21553722059</v>
      </c>
      <c r="J94" s="25" t="str">
        <f t="shared" si="9"/>
        <v>2026–2027</v>
      </c>
      <c r="K94" s="27">
        <f t="shared" si="22"/>
        <v>0</v>
      </c>
      <c r="R94" s="10" t="str">
        <f t="shared" si="18"/>
        <v>X</v>
      </c>
    </row>
    <row r="95" spans="1:18" ht="19.899999999999999" customHeight="1" x14ac:dyDescent="0.25">
      <c r="A95" s="126">
        <v>46508</v>
      </c>
      <c r="B95" s="9">
        <f t="shared" si="19"/>
        <v>-10000</v>
      </c>
      <c r="C95" s="127">
        <v>10000</v>
      </c>
      <c r="D95" s="4">
        <f t="shared" si="20"/>
        <v>89.562781316397391</v>
      </c>
      <c r="E95" s="128">
        <f t="shared" si="23"/>
        <v>9910.4372186836026</v>
      </c>
      <c r="F95" s="4">
        <f t="shared" si="24"/>
        <v>109506.60453651294</v>
      </c>
      <c r="G95" s="19">
        <f>IF(AND(C95&lt;&gt;"",SUM(G$25:G94)&lt;D$17),$D$17/$D$21,0)</f>
        <v>9471.4439669442891</v>
      </c>
      <c r="H95" s="4">
        <f t="shared" si="25"/>
        <v>672472.52165304392</v>
      </c>
      <c r="I95" s="4">
        <f t="shared" si="21"/>
        <v>123128.77157027635</v>
      </c>
      <c r="J95" s="25" t="str">
        <f t="shared" si="9"/>
        <v>2026–2027</v>
      </c>
      <c r="K95" s="27">
        <f t="shared" si="22"/>
        <v>0</v>
      </c>
      <c r="R95" s="10" t="str">
        <f t="shared" si="18"/>
        <v>X</v>
      </c>
    </row>
    <row r="96" spans="1:18" ht="19.899999999999999" customHeight="1" x14ac:dyDescent="0.25">
      <c r="A96" s="126">
        <v>46539</v>
      </c>
      <c r="B96" s="9">
        <f t="shared" si="19"/>
        <v>-10000</v>
      </c>
      <c r="C96" s="127">
        <v>10000</v>
      </c>
      <c r="D96" s="4">
        <f t="shared" si="20"/>
        <v>82.1299534023847</v>
      </c>
      <c r="E96" s="128">
        <f t="shared" si="23"/>
        <v>9917.8700465976144</v>
      </c>
      <c r="F96" s="4">
        <f t="shared" si="24"/>
        <v>99588.734489915325</v>
      </c>
      <c r="G96" s="19">
        <f>IF(AND(C96&lt;&gt;"",SUM(G$25:G95)&lt;D$17),$D$17/$D$21,0)</f>
        <v>9471.4439669442891</v>
      </c>
      <c r="H96" s="4">
        <f t="shared" si="25"/>
        <v>681943.96561998816</v>
      </c>
      <c r="I96" s="4">
        <f t="shared" si="21"/>
        <v>113657.32760333212</v>
      </c>
      <c r="J96" s="25" t="str">
        <f t="shared" si="9"/>
        <v>2026–2027</v>
      </c>
      <c r="K96" s="27">
        <f t="shared" si="22"/>
        <v>0</v>
      </c>
      <c r="R96" s="10" t="str">
        <f t="shared" si="18"/>
        <v>X</v>
      </c>
    </row>
    <row r="97" spans="1:18" ht="19.899999999999999" customHeight="1" x14ac:dyDescent="0.25">
      <c r="A97" s="126">
        <v>46569</v>
      </c>
      <c r="B97" s="9">
        <f t="shared" si="19"/>
        <v>-10000</v>
      </c>
      <c r="C97" s="127">
        <v>10000</v>
      </c>
      <c r="D97" s="4">
        <f t="shared" si="20"/>
        <v>74.69155086743649</v>
      </c>
      <c r="E97" s="128">
        <f t="shared" si="23"/>
        <v>9925.3084491325644</v>
      </c>
      <c r="F97" s="4">
        <f t="shared" si="24"/>
        <v>89663.426040782768</v>
      </c>
      <c r="G97" s="19">
        <f>IF(AND(C97&lt;&gt;"",SUM(G$25:G96)&lt;D$17),$D$17/$D$21,0)</f>
        <v>9471.4439669442891</v>
      </c>
      <c r="H97" s="4">
        <f t="shared" si="25"/>
        <v>691415.40958693239</v>
      </c>
      <c r="I97" s="4">
        <f t="shared" si="21"/>
        <v>104185.88363638788</v>
      </c>
      <c r="J97" s="25" t="str">
        <f t="shared" si="9"/>
        <v>2027–2028</v>
      </c>
      <c r="K97" s="27">
        <f t="shared" si="22"/>
        <v>0</v>
      </c>
      <c r="R97" s="10" t="str">
        <f t="shared" si="18"/>
        <v>X</v>
      </c>
    </row>
    <row r="98" spans="1:18" ht="19.899999999999999" customHeight="1" x14ac:dyDescent="0.25">
      <c r="A98" s="126">
        <v>46600</v>
      </c>
      <c r="B98" s="9">
        <f t="shared" si="19"/>
        <v>-10000</v>
      </c>
      <c r="C98" s="127">
        <v>10000</v>
      </c>
      <c r="D98" s="4">
        <f t="shared" si="20"/>
        <v>67.247569530587072</v>
      </c>
      <c r="E98" s="128">
        <f t="shared" si="23"/>
        <v>9932.7524304694125</v>
      </c>
      <c r="F98" s="4">
        <f t="shared" si="24"/>
        <v>79730.673610313359</v>
      </c>
      <c r="G98" s="19">
        <f>IF(AND(C98&lt;&gt;"",SUM(G$25:G97)&lt;D$17),$D$17/$D$21,0)</f>
        <v>9471.4439669442891</v>
      </c>
      <c r="H98" s="4">
        <f t="shared" si="25"/>
        <v>700886.85355387663</v>
      </c>
      <c r="I98" s="4">
        <f t="shared" si="21"/>
        <v>94714.439669443644</v>
      </c>
      <c r="J98" s="25" t="str">
        <f t="shared" si="9"/>
        <v>2027–2028</v>
      </c>
      <c r="K98" s="27">
        <f t="shared" si="22"/>
        <v>0</v>
      </c>
      <c r="R98" s="10" t="str">
        <f t="shared" si="18"/>
        <v>X</v>
      </c>
    </row>
    <row r="99" spans="1:18" ht="19.899999999999999" customHeight="1" x14ac:dyDescent="0.25">
      <c r="A99" s="126">
        <v>46631</v>
      </c>
      <c r="B99" s="9">
        <f t="shared" si="19"/>
        <v>-10000</v>
      </c>
      <c r="C99" s="127">
        <v>10000</v>
      </c>
      <c r="D99" s="4">
        <f t="shared" si="20"/>
        <v>59.798005207735009</v>
      </c>
      <c r="E99" s="128">
        <f t="shared" si="23"/>
        <v>9940.2019947922654</v>
      </c>
      <c r="F99" s="4">
        <f t="shared" si="24"/>
        <v>69790.471615521092</v>
      </c>
      <c r="G99" s="19">
        <f>IF(AND(C99&lt;&gt;"",SUM(G$25:G98)&lt;D$17),$D$17/$D$21,0)</f>
        <v>9471.4439669442891</v>
      </c>
      <c r="H99" s="4">
        <f t="shared" si="25"/>
        <v>710358.29752082087</v>
      </c>
      <c r="I99" s="4">
        <f t="shared" si="21"/>
        <v>85242.995702499407</v>
      </c>
      <c r="J99" s="25" t="str">
        <f t="shared" si="9"/>
        <v>2027–2028</v>
      </c>
      <c r="K99" s="27">
        <f t="shared" si="22"/>
        <v>0</v>
      </c>
      <c r="R99" s="10" t="str">
        <f t="shared" si="18"/>
        <v>X</v>
      </c>
    </row>
    <row r="100" spans="1:18" ht="19.899999999999999" customHeight="1" x14ac:dyDescent="0.25">
      <c r="A100" s="126">
        <v>46661</v>
      </c>
      <c r="B100" s="9">
        <f t="shared" si="19"/>
        <v>-10000</v>
      </c>
      <c r="C100" s="127">
        <v>10000</v>
      </c>
      <c r="D100" s="4">
        <f t="shared" si="20"/>
        <v>52.342853711640821</v>
      </c>
      <c r="E100" s="128">
        <f t="shared" si="23"/>
        <v>9947.6571462883585</v>
      </c>
      <c r="F100" s="4">
        <f t="shared" si="24"/>
        <v>59842.814469232733</v>
      </c>
      <c r="G100" s="19">
        <f>IF(AND(C100&lt;&gt;"",SUM(G$25:G99)&lt;D$17),$D$17/$D$21,0)</f>
        <v>9471.4439669442891</v>
      </c>
      <c r="H100" s="4">
        <f t="shared" si="25"/>
        <v>719829.7414877651</v>
      </c>
      <c r="I100" s="4">
        <f t="shared" si="21"/>
        <v>75771.551735555171</v>
      </c>
      <c r="J100" s="25" t="str">
        <f t="shared" si="9"/>
        <v>2027–2028</v>
      </c>
      <c r="K100" s="27">
        <f t="shared" si="22"/>
        <v>0</v>
      </c>
      <c r="R100" s="10" t="str">
        <f t="shared" si="18"/>
        <v>X</v>
      </c>
    </row>
    <row r="101" spans="1:18" ht="19.899999999999999" customHeight="1" x14ac:dyDescent="0.25">
      <c r="A101" s="126">
        <v>46692</v>
      </c>
      <c r="B101" s="9">
        <f t="shared" si="19"/>
        <v>-10000</v>
      </c>
      <c r="C101" s="127">
        <v>10000</v>
      </c>
      <c r="D101" s="4">
        <f t="shared" si="20"/>
        <v>44.882110851924544</v>
      </c>
      <c r="E101" s="128">
        <f t="shared" si="23"/>
        <v>9955.1178891480758</v>
      </c>
      <c r="F101" s="4">
        <f t="shared" si="24"/>
        <v>49887.696580084659</v>
      </c>
      <c r="G101" s="19">
        <f>IF(AND(C101&lt;&gt;"",SUM(G$25:G100)&lt;D$17),$D$17/$D$21,0)</f>
        <v>9471.4439669442891</v>
      </c>
      <c r="H101" s="4">
        <f t="shared" si="25"/>
        <v>729301.18545470934</v>
      </c>
      <c r="I101" s="4">
        <f t="shared" si="21"/>
        <v>66300.107768610935</v>
      </c>
      <c r="J101" s="25" t="str">
        <f t="shared" si="9"/>
        <v>2027–2028</v>
      </c>
      <c r="K101" s="27">
        <f t="shared" si="22"/>
        <v>0</v>
      </c>
      <c r="R101" s="10" t="str">
        <f t="shared" si="18"/>
        <v>X</v>
      </c>
    </row>
    <row r="102" spans="1:18" ht="19.899999999999999" customHeight="1" x14ac:dyDescent="0.25">
      <c r="A102" s="126">
        <v>46722</v>
      </c>
      <c r="B102" s="9">
        <f t="shared" si="19"/>
        <v>-10000</v>
      </c>
      <c r="C102" s="127">
        <v>10000</v>
      </c>
      <c r="D102" s="4">
        <f t="shared" si="20"/>
        <v>37.415772435063495</v>
      </c>
      <c r="E102" s="128">
        <f t="shared" si="23"/>
        <v>9962.5842275649356</v>
      </c>
      <c r="F102" s="4">
        <f t="shared" si="24"/>
        <v>39925.112352519725</v>
      </c>
      <c r="G102" s="19">
        <f>IF(AND(C102&lt;&gt;"",SUM(G$25:G101)&lt;D$17),$D$17/$D$21,0)</f>
        <v>9471.4439669442891</v>
      </c>
      <c r="H102" s="4">
        <f t="shared" si="25"/>
        <v>738772.62942165358</v>
      </c>
      <c r="I102" s="4">
        <f t="shared" si="21"/>
        <v>56828.663801666698</v>
      </c>
      <c r="J102" s="25" t="str">
        <f t="shared" ref="J102:J165" si="26">IF(OR(MONTH(A102)=1,MONTH(A102)=2,MONTH(A102)=3,MONTH(A102)=4,MONTH(A102)=5,MONTH(A102)=6),YEAR(A102)-1&amp;"–"&amp;YEAR(A102),YEAR(A102)&amp;"–"&amp;YEAR(A102)+1)</f>
        <v>2027–2028</v>
      </c>
      <c r="K102" s="27">
        <f t="shared" si="22"/>
        <v>0</v>
      </c>
      <c r="R102" s="10" t="str">
        <f t="shared" si="18"/>
        <v>X</v>
      </c>
    </row>
    <row r="103" spans="1:18" ht="19.899999999999999" customHeight="1" x14ac:dyDescent="0.25">
      <c r="A103" s="126">
        <v>46753</v>
      </c>
      <c r="B103" s="9">
        <f t="shared" si="19"/>
        <v>-10000</v>
      </c>
      <c r="C103" s="127">
        <v>10000</v>
      </c>
      <c r="D103" s="4">
        <f t="shared" si="20"/>
        <v>29.943834264389793</v>
      </c>
      <c r="E103" s="128">
        <f t="shared" si="23"/>
        <v>9970.0561657356102</v>
      </c>
      <c r="F103" s="4">
        <f t="shared" si="24"/>
        <v>29955.056186784117</v>
      </c>
      <c r="G103" s="19">
        <f>IF(AND(C103&lt;&gt;"",SUM(G$25:G102)&lt;D$17),$D$17/$D$21,0)</f>
        <v>9471.4439669442891</v>
      </c>
      <c r="H103" s="4">
        <f t="shared" si="25"/>
        <v>748244.07338859781</v>
      </c>
      <c r="I103" s="4">
        <f t="shared" si="21"/>
        <v>47357.219834722462</v>
      </c>
      <c r="J103" s="25" t="str">
        <f t="shared" si="26"/>
        <v>2027–2028</v>
      </c>
      <c r="K103" s="27">
        <f t="shared" si="22"/>
        <v>0</v>
      </c>
      <c r="R103" s="10" t="str">
        <f t="shared" si="18"/>
        <v>X</v>
      </c>
    </row>
    <row r="104" spans="1:18" ht="19.899999999999999" customHeight="1" x14ac:dyDescent="0.25">
      <c r="A104" s="126">
        <v>46784</v>
      </c>
      <c r="B104" s="9">
        <f t="shared" si="19"/>
        <v>-10000</v>
      </c>
      <c r="C104" s="127">
        <v>10000</v>
      </c>
      <c r="D104" s="4">
        <f t="shared" si="20"/>
        <v>22.466292140088086</v>
      </c>
      <c r="E104" s="128">
        <f t="shared" si="23"/>
        <v>9977.5337078599114</v>
      </c>
      <c r="F104" s="4">
        <f t="shared" si="24"/>
        <v>19977.522478924206</v>
      </c>
      <c r="G104" s="19">
        <f>IF(AND(C104&lt;&gt;"",SUM(G$25:G103)&lt;D$17),$D$17/$D$21,0)</f>
        <v>9471.4439669442891</v>
      </c>
      <c r="H104" s="4">
        <f t="shared" si="25"/>
        <v>757715.51735554205</v>
      </c>
      <c r="I104" s="4">
        <f t="shared" si="21"/>
        <v>37885.775867778226</v>
      </c>
      <c r="J104" s="25" t="str">
        <f t="shared" si="26"/>
        <v>2027–2028</v>
      </c>
      <c r="K104" s="27">
        <f t="shared" si="22"/>
        <v>0</v>
      </c>
      <c r="R104" s="10" t="str">
        <f t="shared" si="18"/>
        <v>X</v>
      </c>
    </row>
    <row r="105" spans="1:18" ht="19.899999999999999" customHeight="1" x14ac:dyDescent="0.25">
      <c r="A105" s="126">
        <v>46813</v>
      </c>
      <c r="B105" s="9">
        <f t="shared" si="19"/>
        <v>-10000</v>
      </c>
      <c r="C105" s="127">
        <v>10000</v>
      </c>
      <c r="D105" s="4">
        <f t="shared" si="20"/>
        <v>14.983141859193154</v>
      </c>
      <c r="E105" s="128">
        <f t="shared" si="23"/>
        <v>9985.016858140807</v>
      </c>
      <c r="F105" s="4">
        <f t="shared" si="24"/>
        <v>9992.5056207833986</v>
      </c>
      <c r="G105" s="19">
        <f>IF(AND(C105&lt;&gt;"",SUM(G$25:G104)&lt;D$17),$D$17/$D$21,0)</f>
        <v>9471.4439669442891</v>
      </c>
      <c r="H105" s="4">
        <f t="shared" si="25"/>
        <v>767186.96132248628</v>
      </c>
      <c r="I105" s="4">
        <f t="shared" si="21"/>
        <v>28414.331900833989</v>
      </c>
      <c r="J105" s="25" t="str">
        <f t="shared" si="26"/>
        <v>2027–2028</v>
      </c>
      <c r="K105" s="27">
        <f t="shared" si="22"/>
        <v>0</v>
      </c>
      <c r="R105" s="10" t="str">
        <f t="shared" si="18"/>
        <v>X</v>
      </c>
    </row>
    <row r="106" spans="1:18" ht="19.899999999999999" customHeight="1" x14ac:dyDescent="0.25">
      <c r="A106" s="126">
        <v>46844</v>
      </c>
      <c r="B106" s="9">
        <f t="shared" si="19"/>
        <v>-10000</v>
      </c>
      <c r="C106" s="127">
        <v>10000</v>
      </c>
      <c r="D106" s="4">
        <f t="shared" si="20"/>
        <v>7.494379215587549</v>
      </c>
      <c r="E106" s="128">
        <f t="shared" si="23"/>
        <v>9992.5056207844118</v>
      </c>
      <c r="F106" s="4">
        <f t="shared" si="24"/>
        <v>-1.0131770977750421E-9</v>
      </c>
      <c r="G106" s="19">
        <f>IF(AND(C106&lt;&gt;"",SUM(G$25:G105)&lt;D$17),$D$17/$D$21,0)</f>
        <v>9471.4439669442891</v>
      </c>
      <c r="H106" s="4">
        <f t="shared" si="25"/>
        <v>776658.40528943052</v>
      </c>
      <c r="I106" s="4">
        <f t="shared" si="21"/>
        <v>18942.887933889753</v>
      </c>
      <c r="J106" s="25" t="str">
        <f t="shared" si="26"/>
        <v>2027–2028</v>
      </c>
      <c r="K106" s="27">
        <f t="shared" si="22"/>
        <v>0</v>
      </c>
      <c r="R106" s="10" t="str">
        <f t="shared" si="18"/>
        <v>X</v>
      </c>
    </row>
    <row r="107" spans="1:18" ht="19.899999999999999" customHeight="1" x14ac:dyDescent="0.25">
      <c r="A107" s="126">
        <v>46874</v>
      </c>
      <c r="B107" s="9">
        <f t="shared" si="19"/>
        <v>-10000</v>
      </c>
      <c r="C107" s="127">
        <v>10000</v>
      </c>
      <c r="D107" s="4">
        <f t="shared" si="20"/>
        <v>-7.5988282333128156E-13</v>
      </c>
      <c r="E107" s="128">
        <f t="shared" si="23"/>
        <v>10000</v>
      </c>
      <c r="F107" s="4">
        <f t="shared" si="24"/>
        <v>-10000.000000001013</v>
      </c>
      <c r="G107" s="19">
        <f>IF(AND(C107&lt;&gt;"",SUM(G$25:G106)&lt;D$17),$D$17/$D$21,0)</f>
        <v>9471.4439669442891</v>
      </c>
      <c r="H107" s="4">
        <f t="shared" si="25"/>
        <v>786129.84925637476</v>
      </c>
      <c r="I107" s="4">
        <f t="shared" si="21"/>
        <v>9471.4439669455169</v>
      </c>
      <c r="J107" s="25" t="str">
        <f t="shared" si="26"/>
        <v>2027–2028</v>
      </c>
      <c r="K107" s="27">
        <f t="shared" si="22"/>
        <v>0</v>
      </c>
      <c r="R107" s="10" t="str">
        <f t="shared" si="18"/>
        <v>X</v>
      </c>
    </row>
    <row r="108" spans="1:18" ht="19.899999999999999" customHeight="1" x14ac:dyDescent="0.25">
      <c r="A108" s="126">
        <v>46905</v>
      </c>
      <c r="B108" s="9">
        <f t="shared" si="19"/>
        <v>-10000</v>
      </c>
      <c r="C108" s="127">
        <v>10000</v>
      </c>
      <c r="D108" s="4">
        <f t="shared" si="20"/>
        <v>-7.5000000000007594</v>
      </c>
      <c r="E108" s="128">
        <f t="shared" si="23"/>
        <v>10007.5</v>
      </c>
      <c r="F108" s="4">
        <f t="shared" si="24"/>
        <v>-20007.500000001011</v>
      </c>
      <c r="G108" s="19">
        <f>IF(AND(C108&lt;&gt;"",SUM(G$25:G107)&lt;D$17),$D$17/$D$21,0)</f>
        <v>9471.4439669442891</v>
      </c>
      <c r="H108" s="4">
        <f t="shared" si="25"/>
        <v>795601.29322331899</v>
      </c>
      <c r="I108" s="4">
        <f t="shared" si="21"/>
        <v>1.280568540096283E-9</v>
      </c>
      <c r="J108" s="25" t="str">
        <f t="shared" si="26"/>
        <v>2027–2028</v>
      </c>
      <c r="K108" s="27">
        <f t="shared" si="22"/>
        <v>0</v>
      </c>
      <c r="R108" s="10" t="str">
        <f t="shared" si="18"/>
        <v>X</v>
      </c>
    </row>
    <row r="109" spans="1:18" ht="19.899999999999999" customHeight="1" x14ac:dyDescent="0.25">
      <c r="A109" s="126">
        <v>46935</v>
      </c>
      <c r="B109" s="9">
        <f t="shared" si="19"/>
        <v>0</v>
      </c>
      <c r="C109" s="127"/>
      <c r="D109" s="4">
        <f t="shared" si="20"/>
        <v>0</v>
      </c>
      <c r="E109" s="128">
        <f t="shared" si="23"/>
        <v>0</v>
      </c>
      <c r="F109" s="4">
        <f t="shared" si="24"/>
        <v>0</v>
      </c>
      <c r="G109" s="19">
        <f>IF(AND(C109&lt;&gt;"",SUM(G$25:G108)&lt;D$17),$D$17/$D$21,0)</f>
        <v>0</v>
      </c>
      <c r="H109" s="4">
        <f t="shared" si="25"/>
        <v>0</v>
      </c>
      <c r="I109" s="4">
        <f t="shared" si="21"/>
        <v>0</v>
      </c>
      <c r="J109" s="25" t="str">
        <f t="shared" si="26"/>
        <v>2028–2029</v>
      </c>
      <c r="K109" s="27">
        <f t="shared" si="22"/>
        <v>0</v>
      </c>
      <c r="R109" s="10" t="str">
        <f t="shared" si="18"/>
        <v>X</v>
      </c>
    </row>
    <row r="110" spans="1:18" ht="19.899999999999999" customHeight="1" x14ac:dyDescent="0.25">
      <c r="A110" s="126">
        <v>46966</v>
      </c>
      <c r="B110" s="9">
        <f t="shared" si="19"/>
        <v>0</v>
      </c>
      <c r="C110" s="127"/>
      <c r="D110" s="4">
        <f t="shared" si="20"/>
        <v>0</v>
      </c>
      <c r="E110" s="128">
        <f t="shared" si="23"/>
        <v>0</v>
      </c>
      <c r="F110" s="4">
        <f t="shared" si="24"/>
        <v>0</v>
      </c>
      <c r="G110" s="19">
        <f>IF(AND(C110&lt;&gt;"",SUM(G$25:G109)&lt;D$17),$D$17/$D$21,0)</f>
        <v>0</v>
      </c>
      <c r="H110" s="4">
        <f t="shared" si="25"/>
        <v>0</v>
      </c>
      <c r="I110" s="4">
        <f t="shared" si="21"/>
        <v>0</v>
      </c>
      <c r="J110" s="25" t="str">
        <f t="shared" si="26"/>
        <v>2028–2029</v>
      </c>
      <c r="K110" s="27">
        <f t="shared" si="22"/>
        <v>0</v>
      </c>
      <c r="R110" s="10" t="str">
        <f t="shared" si="18"/>
        <v>X</v>
      </c>
    </row>
    <row r="111" spans="1:18" ht="19.899999999999999" customHeight="1" x14ac:dyDescent="0.25">
      <c r="A111" s="126">
        <v>46997</v>
      </c>
      <c r="B111" s="9">
        <f t="shared" si="19"/>
        <v>0</v>
      </c>
      <c r="C111" s="127"/>
      <c r="D111" s="4">
        <f t="shared" si="20"/>
        <v>0</v>
      </c>
      <c r="E111" s="128">
        <f t="shared" si="23"/>
        <v>0</v>
      </c>
      <c r="F111" s="4">
        <f t="shared" si="24"/>
        <v>0</v>
      </c>
      <c r="G111" s="19">
        <f>IF(AND(C111&lt;&gt;"",SUM(G$25:G110)&lt;D$17),$D$17/$D$21,0)</f>
        <v>0</v>
      </c>
      <c r="H111" s="4">
        <f t="shared" si="25"/>
        <v>0</v>
      </c>
      <c r="I111" s="4">
        <f t="shared" si="21"/>
        <v>0</v>
      </c>
      <c r="J111" s="25" t="str">
        <f t="shared" si="26"/>
        <v>2028–2029</v>
      </c>
      <c r="K111" s="27">
        <f t="shared" si="22"/>
        <v>0</v>
      </c>
      <c r="R111" s="10" t="str">
        <f t="shared" si="18"/>
        <v>X</v>
      </c>
    </row>
    <row r="112" spans="1:18" ht="19.899999999999999" customHeight="1" x14ac:dyDescent="0.25">
      <c r="A112" s="126">
        <v>47027</v>
      </c>
      <c r="B112" s="9">
        <f t="shared" si="19"/>
        <v>0</v>
      </c>
      <c r="C112" s="127"/>
      <c r="D112" s="4">
        <f t="shared" si="20"/>
        <v>0</v>
      </c>
      <c r="E112" s="128">
        <f t="shared" si="23"/>
        <v>0</v>
      </c>
      <c r="F112" s="4">
        <f t="shared" si="24"/>
        <v>0</v>
      </c>
      <c r="G112" s="19">
        <f>IF(AND(C112&lt;&gt;"",SUM(G$25:G111)&lt;D$17),$D$17/$D$21,0)</f>
        <v>0</v>
      </c>
      <c r="H112" s="4">
        <f t="shared" si="25"/>
        <v>0</v>
      </c>
      <c r="I112" s="4">
        <f t="shared" si="21"/>
        <v>0</v>
      </c>
      <c r="J112" s="25" t="str">
        <f t="shared" si="26"/>
        <v>2028–2029</v>
      </c>
      <c r="K112" s="27">
        <f t="shared" si="22"/>
        <v>0</v>
      </c>
      <c r="R112" s="10" t="str">
        <f t="shared" si="18"/>
        <v>X</v>
      </c>
    </row>
    <row r="113" spans="1:18" ht="19.899999999999999" customHeight="1" x14ac:dyDescent="0.25">
      <c r="A113" s="126">
        <v>47058</v>
      </c>
      <c r="B113" s="9">
        <f t="shared" si="19"/>
        <v>0</v>
      </c>
      <c r="C113" s="127"/>
      <c r="D113" s="4">
        <f t="shared" si="20"/>
        <v>0</v>
      </c>
      <c r="E113" s="128">
        <f t="shared" si="23"/>
        <v>0</v>
      </c>
      <c r="F113" s="4">
        <f t="shared" si="24"/>
        <v>0</v>
      </c>
      <c r="G113" s="19">
        <f>IF(AND(C113&lt;&gt;"",SUM(G$25:G112)&lt;D$17),$D$17/$D$21,0)</f>
        <v>0</v>
      </c>
      <c r="H113" s="4">
        <f t="shared" si="25"/>
        <v>0</v>
      </c>
      <c r="I113" s="4">
        <f t="shared" si="21"/>
        <v>0</v>
      </c>
      <c r="J113" s="25" t="str">
        <f t="shared" si="26"/>
        <v>2028–2029</v>
      </c>
      <c r="K113" s="27">
        <f t="shared" si="22"/>
        <v>0</v>
      </c>
      <c r="R113" s="10" t="str">
        <f t="shared" si="18"/>
        <v>X</v>
      </c>
    </row>
    <row r="114" spans="1:18" ht="19.899999999999999" customHeight="1" x14ac:dyDescent="0.25">
      <c r="A114" s="126">
        <v>47088</v>
      </c>
      <c r="B114" s="9">
        <f t="shared" si="19"/>
        <v>0</v>
      </c>
      <c r="C114" s="127"/>
      <c r="D114" s="4">
        <f t="shared" si="20"/>
        <v>0</v>
      </c>
      <c r="E114" s="128">
        <f t="shared" si="23"/>
        <v>0</v>
      </c>
      <c r="F114" s="4">
        <f t="shared" si="24"/>
        <v>0</v>
      </c>
      <c r="G114" s="19">
        <f>IF(AND(C114&lt;&gt;"",SUM(G$25:G113)&lt;D$17),$D$17/$D$21,0)</f>
        <v>0</v>
      </c>
      <c r="H114" s="4">
        <f t="shared" si="25"/>
        <v>0</v>
      </c>
      <c r="I114" s="4">
        <f t="shared" si="21"/>
        <v>0</v>
      </c>
      <c r="J114" s="25" t="str">
        <f t="shared" si="26"/>
        <v>2028–2029</v>
      </c>
      <c r="K114" s="27">
        <f t="shared" si="22"/>
        <v>0</v>
      </c>
      <c r="R114" s="10" t="str">
        <f t="shared" si="18"/>
        <v>X</v>
      </c>
    </row>
    <row r="115" spans="1:18" ht="19.899999999999999" customHeight="1" x14ac:dyDescent="0.25">
      <c r="A115" s="126">
        <v>47119</v>
      </c>
      <c r="B115" s="9">
        <f t="shared" si="19"/>
        <v>0</v>
      </c>
      <c r="C115" s="127"/>
      <c r="D115" s="4">
        <f t="shared" si="20"/>
        <v>0</v>
      </c>
      <c r="E115" s="128">
        <f t="shared" si="23"/>
        <v>0</v>
      </c>
      <c r="F115" s="4">
        <f t="shared" si="24"/>
        <v>0</v>
      </c>
      <c r="G115" s="19">
        <f>IF(AND(C115&lt;&gt;"",SUM(G$25:G114)&lt;D$17),$D$17/$D$21,0)</f>
        <v>0</v>
      </c>
      <c r="H115" s="4">
        <f t="shared" si="25"/>
        <v>0</v>
      </c>
      <c r="I115" s="4">
        <f t="shared" si="21"/>
        <v>0</v>
      </c>
      <c r="J115" s="25" t="str">
        <f t="shared" si="26"/>
        <v>2028–2029</v>
      </c>
      <c r="K115" s="27">
        <f t="shared" si="22"/>
        <v>0</v>
      </c>
      <c r="R115" s="10" t="str">
        <f t="shared" si="18"/>
        <v>X</v>
      </c>
    </row>
    <row r="116" spans="1:18" ht="19.899999999999999" customHeight="1" x14ac:dyDescent="0.25">
      <c r="A116" s="126">
        <v>47150</v>
      </c>
      <c r="B116" s="9">
        <f t="shared" si="19"/>
        <v>0</v>
      </c>
      <c r="C116" s="127"/>
      <c r="D116" s="4">
        <f t="shared" si="20"/>
        <v>0</v>
      </c>
      <c r="E116" s="128">
        <f t="shared" si="23"/>
        <v>0</v>
      </c>
      <c r="F116" s="4">
        <f t="shared" si="24"/>
        <v>0</v>
      </c>
      <c r="G116" s="19">
        <f>IF(AND(C116&lt;&gt;"",SUM(G$25:G115)&lt;D$17),$D$17/$D$21,0)</f>
        <v>0</v>
      </c>
      <c r="H116" s="4">
        <f t="shared" si="25"/>
        <v>0</v>
      </c>
      <c r="I116" s="4">
        <f t="shared" si="21"/>
        <v>0</v>
      </c>
      <c r="J116" s="25" t="str">
        <f t="shared" si="26"/>
        <v>2028–2029</v>
      </c>
      <c r="K116" s="27">
        <f t="shared" si="22"/>
        <v>0</v>
      </c>
      <c r="R116" s="10" t="str">
        <f t="shared" si="18"/>
        <v>X</v>
      </c>
    </row>
    <row r="117" spans="1:18" ht="19.899999999999999" customHeight="1" x14ac:dyDescent="0.25">
      <c r="A117" s="126">
        <v>47178</v>
      </c>
      <c r="B117" s="9">
        <f t="shared" si="19"/>
        <v>0</v>
      </c>
      <c r="C117" s="127"/>
      <c r="D117" s="4">
        <f t="shared" si="20"/>
        <v>0</v>
      </c>
      <c r="E117" s="128">
        <f t="shared" si="23"/>
        <v>0</v>
      </c>
      <c r="F117" s="4">
        <f t="shared" si="24"/>
        <v>0</v>
      </c>
      <c r="G117" s="19">
        <f>IF(AND(C117&lt;&gt;"",SUM(G$25:G116)&lt;D$17),$D$17/$D$21,0)</f>
        <v>0</v>
      </c>
      <c r="H117" s="4">
        <f t="shared" si="25"/>
        <v>0</v>
      </c>
      <c r="I117" s="4">
        <f t="shared" si="21"/>
        <v>0</v>
      </c>
      <c r="J117" s="25" t="str">
        <f t="shared" si="26"/>
        <v>2028–2029</v>
      </c>
      <c r="K117" s="27">
        <f t="shared" si="22"/>
        <v>0</v>
      </c>
      <c r="R117" s="10" t="str">
        <f t="shared" si="18"/>
        <v>X</v>
      </c>
    </row>
    <row r="118" spans="1:18" ht="19.899999999999999" customHeight="1" x14ac:dyDescent="0.25">
      <c r="A118" s="126">
        <v>47209</v>
      </c>
      <c r="B118" s="9">
        <f t="shared" si="19"/>
        <v>0</v>
      </c>
      <c r="C118" s="127"/>
      <c r="D118" s="4">
        <f t="shared" si="20"/>
        <v>0</v>
      </c>
      <c r="E118" s="128">
        <f t="shared" si="23"/>
        <v>0</v>
      </c>
      <c r="F118" s="4">
        <f t="shared" si="24"/>
        <v>0</v>
      </c>
      <c r="G118" s="19">
        <f>IF(AND(C118&lt;&gt;"",SUM(G$25:G117)&lt;D$17),$D$17/$D$21,0)</f>
        <v>0</v>
      </c>
      <c r="H118" s="4">
        <f t="shared" si="25"/>
        <v>0</v>
      </c>
      <c r="I118" s="4">
        <f t="shared" si="21"/>
        <v>0</v>
      </c>
      <c r="J118" s="25" t="str">
        <f t="shared" si="26"/>
        <v>2028–2029</v>
      </c>
      <c r="K118" s="27">
        <f t="shared" si="22"/>
        <v>0</v>
      </c>
      <c r="R118" s="10" t="str">
        <f t="shared" si="18"/>
        <v>X</v>
      </c>
    </row>
    <row r="119" spans="1:18" ht="19.899999999999999" customHeight="1" x14ac:dyDescent="0.25">
      <c r="A119" s="126">
        <v>47239</v>
      </c>
      <c r="B119" s="9">
        <f t="shared" si="19"/>
        <v>0</v>
      </c>
      <c r="C119" s="127"/>
      <c r="D119" s="4">
        <f t="shared" si="20"/>
        <v>0</v>
      </c>
      <c r="E119" s="128">
        <f t="shared" si="23"/>
        <v>0</v>
      </c>
      <c r="F119" s="4">
        <f t="shared" si="24"/>
        <v>0</v>
      </c>
      <c r="G119" s="19">
        <f>IF(AND(C119&lt;&gt;"",SUM(G$25:G118)&lt;D$17),$D$17/$D$21,0)</f>
        <v>0</v>
      </c>
      <c r="H119" s="4">
        <f t="shared" si="25"/>
        <v>0</v>
      </c>
      <c r="I119" s="4">
        <f t="shared" si="21"/>
        <v>0</v>
      </c>
      <c r="J119" s="25" t="str">
        <f t="shared" si="26"/>
        <v>2028–2029</v>
      </c>
      <c r="K119" s="27">
        <f t="shared" si="22"/>
        <v>0</v>
      </c>
      <c r="R119" s="10" t="str">
        <f t="shared" si="18"/>
        <v>X</v>
      </c>
    </row>
    <row r="120" spans="1:18" ht="19.899999999999999" customHeight="1" x14ac:dyDescent="0.25">
      <c r="A120" s="126">
        <v>47270</v>
      </c>
      <c r="B120" s="9">
        <f t="shared" si="19"/>
        <v>0</v>
      </c>
      <c r="C120" s="127"/>
      <c r="D120" s="4">
        <f t="shared" si="20"/>
        <v>0</v>
      </c>
      <c r="E120" s="128">
        <f t="shared" si="23"/>
        <v>0</v>
      </c>
      <c r="F120" s="4">
        <f t="shared" si="24"/>
        <v>0</v>
      </c>
      <c r="G120" s="19">
        <f>IF(AND(C120&lt;&gt;"",SUM(G$25:G119)&lt;D$17),$D$17/$D$21,0)</f>
        <v>0</v>
      </c>
      <c r="H120" s="4">
        <f t="shared" si="25"/>
        <v>0</v>
      </c>
      <c r="I120" s="4">
        <f t="shared" si="21"/>
        <v>0</v>
      </c>
      <c r="J120" s="25" t="str">
        <f t="shared" si="26"/>
        <v>2028–2029</v>
      </c>
      <c r="K120" s="27">
        <f t="shared" si="22"/>
        <v>0</v>
      </c>
      <c r="R120" s="10" t="str">
        <f t="shared" si="18"/>
        <v>X</v>
      </c>
    </row>
    <row r="121" spans="1:18" ht="19.899999999999999" customHeight="1" x14ac:dyDescent="0.25">
      <c r="A121" s="126">
        <v>47300</v>
      </c>
      <c r="B121" s="9">
        <f t="shared" si="19"/>
        <v>0</v>
      </c>
      <c r="C121" s="127"/>
      <c r="D121" s="4">
        <f t="shared" si="20"/>
        <v>0</v>
      </c>
      <c r="E121" s="128">
        <f t="shared" si="23"/>
        <v>0</v>
      </c>
      <c r="F121" s="4">
        <f t="shared" si="24"/>
        <v>0</v>
      </c>
      <c r="G121" s="19">
        <f>IF(AND(C121&lt;&gt;"",SUM(G$25:G120)&lt;D$17),$D$17/$D$21,0)</f>
        <v>0</v>
      </c>
      <c r="H121" s="4">
        <f t="shared" si="25"/>
        <v>0</v>
      </c>
      <c r="I121" s="4">
        <f t="shared" si="21"/>
        <v>0</v>
      </c>
      <c r="J121" s="25" t="str">
        <f t="shared" si="26"/>
        <v>2029–2030</v>
      </c>
      <c r="K121" s="27">
        <f t="shared" si="22"/>
        <v>0</v>
      </c>
      <c r="R121" s="10" t="str">
        <f t="shared" si="18"/>
        <v>X</v>
      </c>
    </row>
    <row r="122" spans="1:18" ht="19.899999999999999" customHeight="1" x14ac:dyDescent="0.25">
      <c r="A122" s="126">
        <v>47331</v>
      </c>
      <c r="B122" s="9">
        <f t="shared" si="19"/>
        <v>0</v>
      </c>
      <c r="C122" s="127"/>
      <c r="D122" s="4">
        <f t="shared" si="20"/>
        <v>0</v>
      </c>
      <c r="E122" s="128">
        <f t="shared" si="23"/>
        <v>0</v>
      </c>
      <c r="F122" s="4">
        <f t="shared" si="24"/>
        <v>0</v>
      </c>
      <c r="G122" s="19">
        <f>IF(AND(C122&lt;&gt;"",SUM(G$25:G121)&lt;D$17),$D$17/$D$21,0)</f>
        <v>0</v>
      </c>
      <c r="H122" s="4">
        <f t="shared" si="25"/>
        <v>0</v>
      </c>
      <c r="I122" s="4">
        <f t="shared" si="21"/>
        <v>0</v>
      </c>
      <c r="J122" s="25" t="str">
        <f t="shared" si="26"/>
        <v>2029–2030</v>
      </c>
      <c r="K122" s="27">
        <f t="shared" si="22"/>
        <v>0</v>
      </c>
      <c r="R122" s="10" t="str">
        <f t="shared" si="18"/>
        <v>X</v>
      </c>
    </row>
    <row r="123" spans="1:18" ht="19.899999999999999" customHeight="1" x14ac:dyDescent="0.25">
      <c r="A123" s="126">
        <v>47362</v>
      </c>
      <c r="B123" s="9">
        <f t="shared" si="19"/>
        <v>0</v>
      </c>
      <c r="C123" s="127"/>
      <c r="D123" s="4">
        <f t="shared" si="20"/>
        <v>0</v>
      </c>
      <c r="E123" s="128">
        <f t="shared" si="23"/>
        <v>0</v>
      </c>
      <c r="F123" s="4">
        <f t="shared" si="24"/>
        <v>0</v>
      </c>
      <c r="G123" s="19">
        <f>IF(AND(C123&lt;&gt;"",SUM(G$25:G122)&lt;D$17),$D$17/$D$21,0)</f>
        <v>0</v>
      </c>
      <c r="H123" s="4">
        <f t="shared" si="25"/>
        <v>0</v>
      </c>
      <c r="I123" s="4">
        <f t="shared" si="21"/>
        <v>0</v>
      </c>
      <c r="J123" s="25" t="str">
        <f t="shared" si="26"/>
        <v>2029–2030</v>
      </c>
      <c r="K123" s="27">
        <f t="shared" si="22"/>
        <v>0</v>
      </c>
      <c r="R123" s="10" t="str">
        <f t="shared" si="18"/>
        <v>X</v>
      </c>
    </row>
    <row r="124" spans="1:18" ht="19.899999999999999" customHeight="1" x14ac:dyDescent="0.25">
      <c r="A124" s="126">
        <v>47392</v>
      </c>
      <c r="B124" s="9">
        <f t="shared" si="19"/>
        <v>0</v>
      </c>
      <c r="C124" s="127"/>
      <c r="D124" s="4">
        <f t="shared" si="20"/>
        <v>0</v>
      </c>
      <c r="E124" s="128">
        <f t="shared" si="23"/>
        <v>0</v>
      </c>
      <c r="F124" s="4">
        <f t="shared" si="24"/>
        <v>0</v>
      </c>
      <c r="G124" s="19">
        <f>IF(AND(C124&lt;&gt;"",SUM(G$25:G123)&lt;D$17),$D$17/$D$21,0)</f>
        <v>0</v>
      </c>
      <c r="H124" s="4">
        <f t="shared" si="25"/>
        <v>0</v>
      </c>
      <c r="I124" s="4">
        <f t="shared" si="21"/>
        <v>0</v>
      </c>
      <c r="J124" s="25" t="str">
        <f t="shared" si="26"/>
        <v>2029–2030</v>
      </c>
      <c r="K124" s="27">
        <f t="shared" si="22"/>
        <v>0</v>
      </c>
      <c r="R124" s="10" t="str">
        <f t="shared" si="18"/>
        <v>X</v>
      </c>
    </row>
    <row r="125" spans="1:18" ht="19.899999999999999" customHeight="1" x14ac:dyDescent="0.25">
      <c r="A125" s="126">
        <v>47423</v>
      </c>
      <c r="B125" s="9">
        <f t="shared" si="19"/>
        <v>0</v>
      </c>
      <c r="C125" s="127"/>
      <c r="D125" s="4">
        <f t="shared" si="20"/>
        <v>0</v>
      </c>
      <c r="E125" s="128">
        <f t="shared" si="23"/>
        <v>0</v>
      </c>
      <c r="F125" s="4">
        <f t="shared" si="24"/>
        <v>0</v>
      </c>
      <c r="G125" s="19">
        <f>IF(AND(C125&lt;&gt;"",SUM(G$25:G124)&lt;D$17),$D$17/$D$21,0)</f>
        <v>0</v>
      </c>
      <c r="H125" s="4">
        <f t="shared" si="25"/>
        <v>0</v>
      </c>
      <c r="I125" s="4">
        <f t="shared" si="21"/>
        <v>0</v>
      </c>
      <c r="J125" s="25" t="str">
        <f t="shared" si="26"/>
        <v>2029–2030</v>
      </c>
      <c r="K125" s="27">
        <f t="shared" si="22"/>
        <v>0</v>
      </c>
      <c r="R125" s="10" t="str">
        <f t="shared" si="18"/>
        <v>X</v>
      </c>
    </row>
    <row r="126" spans="1:18" ht="19.899999999999999" customHeight="1" x14ac:dyDescent="0.25">
      <c r="A126" s="126">
        <v>47453</v>
      </c>
      <c r="B126" s="9">
        <f t="shared" si="19"/>
        <v>0</v>
      </c>
      <c r="C126" s="127"/>
      <c r="D126" s="4">
        <f t="shared" si="20"/>
        <v>0</v>
      </c>
      <c r="E126" s="128">
        <f t="shared" si="23"/>
        <v>0</v>
      </c>
      <c r="F126" s="4">
        <f t="shared" si="24"/>
        <v>0</v>
      </c>
      <c r="G126" s="19">
        <f>IF(AND(C126&lt;&gt;"",SUM(G$25:G125)&lt;D$17),$D$17/$D$21,0)</f>
        <v>0</v>
      </c>
      <c r="H126" s="4">
        <f t="shared" si="25"/>
        <v>0</v>
      </c>
      <c r="I126" s="4">
        <f t="shared" si="21"/>
        <v>0</v>
      </c>
      <c r="J126" s="25" t="str">
        <f t="shared" si="26"/>
        <v>2029–2030</v>
      </c>
      <c r="K126" s="27">
        <f t="shared" si="22"/>
        <v>0</v>
      </c>
      <c r="R126" s="10" t="str">
        <f t="shared" si="18"/>
        <v>X</v>
      </c>
    </row>
    <row r="127" spans="1:18" ht="19.899999999999999" customHeight="1" x14ac:dyDescent="0.25">
      <c r="A127" s="126">
        <v>47484</v>
      </c>
      <c r="B127" s="9">
        <f t="shared" si="19"/>
        <v>0</v>
      </c>
      <c r="C127" s="127"/>
      <c r="D127" s="4">
        <f t="shared" si="20"/>
        <v>0</v>
      </c>
      <c r="E127" s="128">
        <f t="shared" si="23"/>
        <v>0</v>
      </c>
      <c r="F127" s="4">
        <f t="shared" si="24"/>
        <v>0</v>
      </c>
      <c r="G127" s="19">
        <f>IF(AND(C127&lt;&gt;"",SUM(G$25:G126)&lt;D$17),$D$17/$D$21,0)</f>
        <v>0</v>
      </c>
      <c r="H127" s="4">
        <f t="shared" si="25"/>
        <v>0</v>
      </c>
      <c r="I127" s="4">
        <f t="shared" si="21"/>
        <v>0</v>
      </c>
      <c r="J127" s="25" t="str">
        <f t="shared" si="26"/>
        <v>2029–2030</v>
      </c>
      <c r="K127" s="27">
        <f t="shared" si="22"/>
        <v>0</v>
      </c>
      <c r="R127" s="10" t="str">
        <f t="shared" si="18"/>
        <v>X</v>
      </c>
    </row>
    <row r="128" spans="1:18" ht="19.899999999999999" customHeight="1" x14ac:dyDescent="0.25">
      <c r="A128" s="126">
        <v>47515</v>
      </c>
      <c r="B128" s="9">
        <f t="shared" si="19"/>
        <v>0</v>
      </c>
      <c r="C128" s="127"/>
      <c r="D128" s="4">
        <f t="shared" si="20"/>
        <v>0</v>
      </c>
      <c r="E128" s="128">
        <f t="shared" si="23"/>
        <v>0</v>
      </c>
      <c r="F128" s="4">
        <f t="shared" si="24"/>
        <v>0</v>
      </c>
      <c r="G128" s="19">
        <f>IF(AND(C128&lt;&gt;"",SUM(G$25:G127)&lt;D$17),$D$17/$D$21,0)</f>
        <v>0</v>
      </c>
      <c r="H128" s="4">
        <f t="shared" si="25"/>
        <v>0</v>
      </c>
      <c r="I128" s="4">
        <f t="shared" si="21"/>
        <v>0</v>
      </c>
      <c r="J128" s="25" t="str">
        <f t="shared" si="26"/>
        <v>2029–2030</v>
      </c>
      <c r="K128" s="27">
        <f t="shared" si="22"/>
        <v>0</v>
      </c>
      <c r="R128" s="10" t="str">
        <f t="shared" si="18"/>
        <v>X</v>
      </c>
    </row>
    <row r="129" spans="1:18" ht="19.899999999999999" customHeight="1" x14ac:dyDescent="0.25">
      <c r="A129" s="126">
        <v>47543</v>
      </c>
      <c r="B129" s="9">
        <f t="shared" si="19"/>
        <v>0</v>
      </c>
      <c r="C129" s="127"/>
      <c r="D129" s="4">
        <f t="shared" si="20"/>
        <v>0</v>
      </c>
      <c r="E129" s="128">
        <f t="shared" si="23"/>
        <v>0</v>
      </c>
      <c r="F129" s="4">
        <f t="shared" si="24"/>
        <v>0</v>
      </c>
      <c r="G129" s="19">
        <f>IF(AND(C129&lt;&gt;"",SUM(G$25:G128)&lt;D$17),$D$17/$D$21,0)</f>
        <v>0</v>
      </c>
      <c r="H129" s="4">
        <f t="shared" si="25"/>
        <v>0</v>
      </c>
      <c r="I129" s="4">
        <f t="shared" si="21"/>
        <v>0</v>
      </c>
      <c r="J129" s="25" t="str">
        <f t="shared" si="26"/>
        <v>2029–2030</v>
      </c>
      <c r="K129" s="27">
        <f t="shared" si="22"/>
        <v>0</v>
      </c>
      <c r="R129" s="10" t="str">
        <f t="shared" si="18"/>
        <v>X</v>
      </c>
    </row>
    <row r="130" spans="1:18" ht="19.899999999999999" customHeight="1" x14ac:dyDescent="0.25">
      <c r="A130" s="126">
        <v>47574</v>
      </c>
      <c r="B130" s="9">
        <f t="shared" si="19"/>
        <v>0</v>
      </c>
      <c r="C130" s="127"/>
      <c r="D130" s="4">
        <f t="shared" si="20"/>
        <v>0</v>
      </c>
      <c r="E130" s="128">
        <f t="shared" si="23"/>
        <v>0</v>
      </c>
      <c r="F130" s="4">
        <f t="shared" si="24"/>
        <v>0</v>
      </c>
      <c r="G130" s="19">
        <f>IF(AND(C130&lt;&gt;"",SUM(G$25:G129)&lt;D$17),$D$17/$D$21,0)</f>
        <v>0</v>
      </c>
      <c r="H130" s="4">
        <f t="shared" si="25"/>
        <v>0</v>
      </c>
      <c r="I130" s="4">
        <f t="shared" si="21"/>
        <v>0</v>
      </c>
      <c r="J130" s="25" t="str">
        <f t="shared" si="26"/>
        <v>2029–2030</v>
      </c>
      <c r="K130" s="27">
        <f t="shared" si="22"/>
        <v>0</v>
      </c>
      <c r="R130" s="10" t="str">
        <f t="shared" si="18"/>
        <v>X</v>
      </c>
    </row>
    <row r="131" spans="1:18" ht="19.899999999999999" customHeight="1" x14ac:dyDescent="0.25">
      <c r="A131" s="126">
        <v>47604</v>
      </c>
      <c r="B131" s="9">
        <f t="shared" si="19"/>
        <v>0</v>
      </c>
      <c r="C131" s="127"/>
      <c r="D131" s="4">
        <f t="shared" si="20"/>
        <v>0</v>
      </c>
      <c r="E131" s="128">
        <f t="shared" si="23"/>
        <v>0</v>
      </c>
      <c r="F131" s="4">
        <f t="shared" si="24"/>
        <v>0</v>
      </c>
      <c r="G131" s="19">
        <f>IF(AND(C131&lt;&gt;"",SUM(G$25:G130)&lt;D$17),$D$17/$D$21,0)</f>
        <v>0</v>
      </c>
      <c r="H131" s="4">
        <f t="shared" si="25"/>
        <v>0</v>
      </c>
      <c r="I131" s="4">
        <f t="shared" si="21"/>
        <v>0</v>
      </c>
      <c r="J131" s="25" t="str">
        <f t="shared" si="26"/>
        <v>2029–2030</v>
      </c>
      <c r="K131" s="27">
        <f t="shared" si="22"/>
        <v>0</v>
      </c>
      <c r="R131" s="10" t="str">
        <f t="shared" si="18"/>
        <v>X</v>
      </c>
    </row>
    <row r="132" spans="1:18" ht="19.899999999999999" customHeight="1" x14ac:dyDescent="0.25">
      <c r="A132" s="126">
        <v>47635</v>
      </c>
      <c r="B132" s="9">
        <f t="shared" si="19"/>
        <v>0</v>
      </c>
      <c r="C132" s="127"/>
      <c r="D132" s="4">
        <f t="shared" si="20"/>
        <v>0</v>
      </c>
      <c r="E132" s="128">
        <f t="shared" si="23"/>
        <v>0</v>
      </c>
      <c r="F132" s="4">
        <f t="shared" si="24"/>
        <v>0</v>
      </c>
      <c r="G132" s="19">
        <f>IF(AND(C132&lt;&gt;"",SUM(G$25:G131)&lt;D$17),$D$17/$D$21,0)</f>
        <v>0</v>
      </c>
      <c r="H132" s="4">
        <f t="shared" si="25"/>
        <v>0</v>
      </c>
      <c r="I132" s="4">
        <f t="shared" si="21"/>
        <v>0</v>
      </c>
      <c r="J132" s="25" t="str">
        <f t="shared" si="26"/>
        <v>2029–2030</v>
      </c>
      <c r="K132" s="27">
        <f t="shared" si="22"/>
        <v>0</v>
      </c>
      <c r="R132" s="10" t="str">
        <f t="shared" si="18"/>
        <v>X</v>
      </c>
    </row>
    <row r="133" spans="1:18" ht="19.899999999999999" customHeight="1" x14ac:dyDescent="0.25">
      <c r="A133" s="126">
        <v>47665</v>
      </c>
      <c r="B133" s="9">
        <f t="shared" si="19"/>
        <v>0</v>
      </c>
      <c r="C133" s="127"/>
      <c r="D133" s="4">
        <f t="shared" si="20"/>
        <v>0</v>
      </c>
      <c r="E133" s="128">
        <f t="shared" si="23"/>
        <v>0</v>
      </c>
      <c r="F133" s="4">
        <f t="shared" si="24"/>
        <v>0</v>
      </c>
      <c r="G133" s="19">
        <f>IF(AND(C133&lt;&gt;"",SUM(G$25:G132)&lt;D$17),$D$17/$D$21,0)</f>
        <v>0</v>
      </c>
      <c r="H133" s="4">
        <f t="shared" si="25"/>
        <v>0</v>
      </c>
      <c r="I133" s="4">
        <f t="shared" si="21"/>
        <v>0</v>
      </c>
      <c r="J133" s="25" t="str">
        <f t="shared" si="26"/>
        <v>2030–2031</v>
      </c>
      <c r="K133" s="27">
        <f t="shared" si="22"/>
        <v>0</v>
      </c>
      <c r="R133" s="10" t="str">
        <f t="shared" si="18"/>
        <v>X</v>
      </c>
    </row>
    <row r="134" spans="1:18" ht="19.899999999999999" customHeight="1" x14ac:dyDescent="0.25">
      <c r="A134" s="126">
        <v>47696</v>
      </c>
      <c r="B134" s="9">
        <f t="shared" si="19"/>
        <v>0</v>
      </c>
      <c r="C134" s="127"/>
      <c r="D134" s="4">
        <f t="shared" si="20"/>
        <v>0</v>
      </c>
      <c r="E134" s="128">
        <f t="shared" si="23"/>
        <v>0</v>
      </c>
      <c r="F134" s="4">
        <f t="shared" si="24"/>
        <v>0</v>
      </c>
      <c r="G134" s="19">
        <f>IF(AND(C134&lt;&gt;"",SUM(G$25:G133)&lt;D$17),$D$17/$D$21,0)</f>
        <v>0</v>
      </c>
      <c r="H134" s="4">
        <f t="shared" si="25"/>
        <v>0</v>
      </c>
      <c r="I134" s="4">
        <f t="shared" si="21"/>
        <v>0</v>
      </c>
      <c r="J134" s="25" t="str">
        <f t="shared" si="26"/>
        <v>2030–2031</v>
      </c>
      <c r="K134" s="27">
        <f t="shared" si="22"/>
        <v>0</v>
      </c>
      <c r="R134" s="10" t="str">
        <f t="shared" si="18"/>
        <v>X</v>
      </c>
    </row>
    <row r="135" spans="1:18" ht="19.899999999999999" customHeight="1" x14ac:dyDescent="0.25">
      <c r="A135" s="126">
        <v>47727</v>
      </c>
      <c r="B135" s="9">
        <f t="shared" si="19"/>
        <v>0</v>
      </c>
      <c r="C135" s="127"/>
      <c r="D135" s="4">
        <f t="shared" si="20"/>
        <v>0</v>
      </c>
      <c r="E135" s="128">
        <f t="shared" si="23"/>
        <v>0</v>
      </c>
      <c r="F135" s="4">
        <f t="shared" si="24"/>
        <v>0</v>
      </c>
      <c r="G135" s="19">
        <f>IF(AND(C135&lt;&gt;"",SUM(G$25:G134)&lt;D$17),$D$17/$D$21,0)</f>
        <v>0</v>
      </c>
      <c r="H135" s="4">
        <f t="shared" si="25"/>
        <v>0</v>
      </c>
      <c r="I135" s="4">
        <f t="shared" si="21"/>
        <v>0</v>
      </c>
      <c r="J135" s="25" t="str">
        <f t="shared" si="26"/>
        <v>2030–2031</v>
      </c>
      <c r="K135" s="27">
        <f t="shared" si="22"/>
        <v>0</v>
      </c>
      <c r="R135" s="10" t="str">
        <f t="shared" si="18"/>
        <v>X</v>
      </c>
    </row>
    <row r="136" spans="1:18" ht="19.899999999999999" customHeight="1" x14ac:dyDescent="0.25">
      <c r="A136" s="126">
        <v>47757</v>
      </c>
      <c r="B136" s="9">
        <f t="shared" si="19"/>
        <v>0</v>
      </c>
      <c r="C136" s="127"/>
      <c r="D136" s="4">
        <f t="shared" si="20"/>
        <v>0</v>
      </c>
      <c r="E136" s="128">
        <f t="shared" si="23"/>
        <v>0</v>
      </c>
      <c r="F136" s="4">
        <f t="shared" si="24"/>
        <v>0</v>
      </c>
      <c r="G136" s="19">
        <f>IF(AND(C136&lt;&gt;"",SUM(G$25:G135)&lt;D$17),$D$17/$D$21,0)</f>
        <v>0</v>
      </c>
      <c r="H136" s="4">
        <f t="shared" si="25"/>
        <v>0</v>
      </c>
      <c r="I136" s="4">
        <f t="shared" si="21"/>
        <v>0</v>
      </c>
      <c r="J136" s="25" t="str">
        <f t="shared" si="26"/>
        <v>2030–2031</v>
      </c>
      <c r="K136" s="27">
        <f t="shared" si="22"/>
        <v>0</v>
      </c>
      <c r="R136" s="10" t="str">
        <f t="shared" si="18"/>
        <v>X</v>
      </c>
    </row>
    <row r="137" spans="1:18" ht="19.899999999999999" customHeight="1" x14ac:dyDescent="0.25">
      <c r="A137" s="126">
        <v>47788</v>
      </c>
      <c r="B137" s="9">
        <f t="shared" si="19"/>
        <v>0</v>
      </c>
      <c r="C137" s="127"/>
      <c r="D137" s="4">
        <f t="shared" si="20"/>
        <v>0</v>
      </c>
      <c r="E137" s="128">
        <f t="shared" si="23"/>
        <v>0</v>
      </c>
      <c r="F137" s="4">
        <f t="shared" si="24"/>
        <v>0</v>
      </c>
      <c r="G137" s="19">
        <f>IF(AND(C137&lt;&gt;"",SUM(G$25:G136)&lt;D$17),$D$17/$D$21,0)</f>
        <v>0</v>
      </c>
      <c r="H137" s="4">
        <f t="shared" si="25"/>
        <v>0</v>
      </c>
      <c r="I137" s="4">
        <f t="shared" si="21"/>
        <v>0</v>
      </c>
      <c r="J137" s="25" t="str">
        <f t="shared" si="26"/>
        <v>2030–2031</v>
      </c>
      <c r="K137" s="27">
        <f t="shared" si="22"/>
        <v>0</v>
      </c>
      <c r="R137" s="10" t="str">
        <f t="shared" si="18"/>
        <v>X</v>
      </c>
    </row>
    <row r="138" spans="1:18" ht="19.899999999999999" customHeight="1" x14ac:dyDescent="0.25">
      <c r="A138" s="126">
        <v>47818</v>
      </c>
      <c r="B138" s="9">
        <f t="shared" si="19"/>
        <v>0</v>
      </c>
      <c r="C138" s="127"/>
      <c r="D138" s="4">
        <f t="shared" si="20"/>
        <v>0</v>
      </c>
      <c r="E138" s="128">
        <f t="shared" si="23"/>
        <v>0</v>
      </c>
      <c r="F138" s="4">
        <f t="shared" si="24"/>
        <v>0</v>
      </c>
      <c r="G138" s="19">
        <f>IF(AND(C138&lt;&gt;"",SUM(G$25:G137)&lt;D$17),$D$17/$D$21,0)</f>
        <v>0</v>
      </c>
      <c r="H138" s="4">
        <f t="shared" si="25"/>
        <v>0</v>
      </c>
      <c r="I138" s="4">
        <f t="shared" si="21"/>
        <v>0</v>
      </c>
      <c r="J138" s="25" t="str">
        <f t="shared" si="26"/>
        <v>2030–2031</v>
      </c>
      <c r="K138" s="27">
        <f t="shared" si="22"/>
        <v>0</v>
      </c>
      <c r="R138" s="10" t="str">
        <f t="shared" si="18"/>
        <v>X</v>
      </c>
    </row>
    <row r="139" spans="1:18" ht="19.899999999999999" customHeight="1" x14ac:dyDescent="0.25">
      <c r="A139" s="126">
        <v>47849</v>
      </c>
      <c r="B139" s="9">
        <f t="shared" si="19"/>
        <v>0</v>
      </c>
      <c r="C139" s="127"/>
      <c r="D139" s="4">
        <f t="shared" si="20"/>
        <v>0</v>
      </c>
      <c r="E139" s="128">
        <f t="shared" si="23"/>
        <v>0</v>
      </c>
      <c r="F139" s="4">
        <f t="shared" si="24"/>
        <v>0</v>
      </c>
      <c r="G139" s="19">
        <f>IF(AND(C139&lt;&gt;"",SUM(G$25:G138)&lt;D$17),$D$17/$D$21,0)</f>
        <v>0</v>
      </c>
      <c r="H139" s="4">
        <f t="shared" si="25"/>
        <v>0</v>
      </c>
      <c r="I139" s="4">
        <f t="shared" si="21"/>
        <v>0</v>
      </c>
      <c r="J139" s="25" t="str">
        <f t="shared" si="26"/>
        <v>2030–2031</v>
      </c>
      <c r="K139" s="27">
        <f t="shared" si="22"/>
        <v>0</v>
      </c>
      <c r="R139" s="10" t="str">
        <f t="shared" si="18"/>
        <v>X</v>
      </c>
    </row>
    <row r="140" spans="1:18" ht="19.899999999999999" customHeight="1" x14ac:dyDescent="0.25">
      <c r="A140" s="126">
        <v>47880</v>
      </c>
      <c r="B140" s="9">
        <f t="shared" si="19"/>
        <v>0</v>
      </c>
      <c r="C140" s="127"/>
      <c r="D140" s="4">
        <f t="shared" si="20"/>
        <v>0</v>
      </c>
      <c r="E140" s="128">
        <f t="shared" si="23"/>
        <v>0</v>
      </c>
      <c r="F140" s="4">
        <f t="shared" si="24"/>
        <v>0</v>
      </c>
      <c r="G140" s="19">
        <f>IF(AND(C140&lt;&gt;"",SUM(G$25:G139)&lt;D$17),$D$17/$D$21,0)</f>
        <v>0</v>
      </c>
      <c r="H140" s="4">
        <f t="shared" si="25"/>
        <v>0</v>
      </c>
      <c r="I140" s="4">
        <f t="shared" si="21"/>
        <v>0</v>
      </c>
      <c r="J140" s="25" t="str">
        <f t="shared" si="26"/>
        <v>2030–2031</v>
      </c>
      <c r="K140" s="27">
        <f t="shared" si="22"/>
        <v>0</v>
      </c>
      <c r="R140" s="10" t="str">
        <f t="shared" si="18"/>
        <v>X</v>
      </c>
    </row>
    <row r="141" spans="1:18" ht="19.899999999999999" customHeight="1" x14ac:dyDescent="0.25">
      <c r="A141" s="126">
        <v>47908</v>
      </c>
      <c r="B141" s="9">
        <f t="shared" si="19"/>
        <v>0</v>
      </c>
      <c r="C141" s="127"/>
      <c r="D141" s="4">
        <f t="shared" si="20"/>
        <v>0</v>
      </c>
      <c r="E141" s="128">
        <f t="shared" si="23"/>
        <v>0</v>
      </c>
      <c r="F141" s="4">
        <f t="shared" si="24"/>
        <v>0</v>
      </c>
      <c r="G141" s="19">
        <f>IF(AND(C141&lt;&gt;"",SUM(G$25:G140)&lt;D$17),$D$17/$D$21,0)</f>
        <v>0</v>
      </c>
      <c r="H141" s="4">
        <f t="shared" si="25"/>
        <v>0</v>
      </c>
      <c r="I141" s="4">
        <f t="shared" si="21"/>
        <v>0</v>
      </c>
      <c r="J141" s="25" t="str">
        <f t="shared" si="26"/>
        <v>2030–2031</v>
      </c>
      <c r="K141" s="27">
        <f t="shared" si="22"/>
        <v>0</v>
      </c>
      <c r="R141" s="10" t="str">
        <f t="shared" si="18"/>
        <v>X</v>
      </c>
    </row>
    <row r="142" spans="1:18" ht="19.899999999999999" customHeight="1" x14ac:dyDescent="0.25">
      <c r="A142" s="126">
        <v>47939</v>
      </c>
      <c r="B142" s="9">
        <f t="shared" si="19"/>
        <v>0</v>
      </c>
      <c r="C142" s="127"/>
      <c r="D142" s="4">
        <f t="shared" si="20"/>
        <v>0</v>
      </c>
      <c r="E142" s="128">
        <f t="shared" si="23"/>
        <v>0</v>
      </c>
      <c r="F142" s="4">
        <f t="shared" si="24"/>
        <v>0</v>
      </c>
      <c r="G142" s="19">
        <f>IF(AND(C142&lt;&gt;"",SUM(G$25:G141)&lt;D$17),$D$17/$D$21,0)</f>
        <v>0</v>
      </c>
      <c r="H142" s="4">
        <f t="shared" si="25"/>
        <v>0</v>
      </c>
      <c r="I142" s="4">
        <f t="shared" si="21"/>
        <v>0</v>
      </c>
      <c r="J142" s="25" t="str">
        <f t="shared" si="26"/>
        <v>2030–2031</v>
      </c>
      <c r="K142" s="27">
        <f t="shared" si="22"/>
        <v>0</v>
      </c>
      <c r="R142" s="10" t="str">
        <f t="shared" si="18"/>
        <v>X</v>
      </c>
    </row>
    <row r="143" spans="1:18" ht="19.899999999999999" customHeight="1" x14ac:dyDescent="0.25">
      <c r="A143" s="126">
        <v>47969</v>
      </c>
      <c r="B143" s="9">
        <f t="shared" si="19"/>
        <v>0</v>
      </c>
      <c r="C143" s="127"/>
      <c r="D143" s="4">
        <f t="shared" si="20"/>
        <v>0</v>
      </c>
      <c r="E143" s="128">
        <f t="shared" si="23"/>
        <v>0</v>
      </c>
      <c r="F143" s="4">
        <f t="shared" si="24"/>
        <v>0</v>
      </c>
      <c r="G143" s="19">
        <f>IF(AND(C143&lt;&gt;"",SUM(G$25:G142)&lt;D$17),$D$17/$D$21,0)</f>
        <v>0</v>
      </c>
      <c r="H143" s="4">
        <f t="shared" si="25"/>
        <v>0</v>
      </c>
      <c r="I143" s="4">
        <f t="shared" si="21"/>
        <v>0</v>
      </c>
      <c r="J143" s="25" t="str">
        <f t="shared" si="26"/>
        <v>2030–2031</v>
      </c>
      <c r="K143" s="27">
        <f t="shared" si="22"/>
        <v>0</v>
      </c>
      <c r="R143" s="10" t="str">
        <f t="shared" si="18"/>
        <v>X</v>
      </c>
    </row>
    <row r="144" spans="1:18" ht="19.899999999999999" customHeight="1" x14ac:dyDescent="0.25">
      <c r="A144" s="126">
        <v>48000</v>
      </c>
      <c r="B144" s="9">
        <f t="shared" si="19"/>
        <v>0</v>
      </c>
      <c r="C144" s="127"/>
      <c r="D144" s="4">
        <f t="shared" si="20"/>
        <v>0</v>
      </c>
      <c r="E144" s="128">
        <f t="shared" si="23"/>
        <v>0</v>
      </c>
      <c r="F144" s="4">
        <f t="shared" si="24"/>
        <v>0</v>
      </c>
      <c r="G144" s="19">
        <f>IF(AND(C144&lt;&gt;"",SUM(G$25:G143)&lt;D$17),$D$17/$D$21,0)</f>
        <v>0</v>
      </c>
      <c r="H144" s="4">
        <f t="shared" si="25"/>
        <v>0</v>
      </c>
      <c r="I144" s="4">
        <f t="shared" si="21"/>
        <v>0</v>
      </c>
      <c r="J144" s="25" t="str">
        <f t="shared" si="26"/>
        <v>2030–2031</v>
      </c>
      <c r="K144" s="27">
        <f t="shared" si="22"/>
        <v>0</v>
      </c>
      <c r="R144" s="10" t="str">
        <f t="shared" si="18"/>
        <v>X</v>
      </c>
    </row>
    <row r="145" spans="1:18" ht="19.899999999999999" customHeight="1" x14ac:dyDescent="0.25">
      <c r="A145" s="126">
        <v>48030</v>
      </c>
      <c r="B145" s="9">
        <f t="shared" si="19"/>
        <v>0</v>
      </c>
      <c r="C145" s="127"/>
      <c r="D145" s="4">
        <f t="shared" si="20"/>
        <v>0</v>
      </c>
      <c r="E145" s="128">
        <f t="shared" si="23"/>
        <v>0</v>
      </c>
      <c r="F145" s="4">
        <f t="shared" si="24"/>
        <v>0</v>
      </c>
      <c r="G145" s="19">
        <f>IF(AND(C145&lt;&gt;"",SUM(G$25:G144)&lt;D$17),$D$17/$D$21,0)</f>
        <v>0</v>
      </c>
      <c r="H145" s="4">
        <f t="shared" si="25"/>
        <v>0</v>
      </c>
      <c r="I145" s="4">
        <f t="shared" si="21"/>
        <v>0</v>
      </c>
      <c r="J145" s="25" t="str">
        <f t="shared" si="26"/>
        <v>2031–2032</v>
      </c>
      <c r="K145" s="27">
        <f t="shared" si="22"/>
        <v>0</v>
      </c>
      <c r="R145" s="10" t="str">
        <f t="shared" si="18"/>
        <v>X</v>
      </c>
    </row>
    <row r="146" spans="1:18" ht="19.899999999999999" customHeight="1" x14ac:dyDescent="0.25">
      <c r="A146" s="126">
        <v>48061</v>
      </c>
      <c r="B146" s="9">
        <f t="shared" si="19"/>
        <v>0</v>
      </c>
      <c r="C146" s="127"/>
      <c r="D146" s="4">
        <f t="shared" si="20"/>
        <v>0</v>
      </c>
      <c r="E146" s="128">
        <f t="shared" si="23"/>
        <v>0</v>
      </c>
      <c r="F146" s="4">
        <f t="shared" si="24"/>
        <v>0</v>
      </c>
      <c r="G146" s="19">
        <f>IF(AND(C146&lt;&gt;"",SUM(G$25:G145)&lt;D$17),$D$17/$D$21,0)</f>
        <v>0</v>
      </c>
      <c r="H146" s="4">
        <f t="shared" si="25"/>
        <v>0</v>
      </c>
      <c r="I146" s="4">
        <f t="shared" si="21"/>
        <v>0</v>
      </c>
      <c r="J146" s="25" t="str">
        <f t="shared" si="26"/>
        <v>2031–2032</v>
      </c>
      <c r="K146" s="27">
        <f t="shared" si="22"/>
        <v>0</v>
      </c>
      <c r="R146" s="10" t="str">
        <f t="shared" si="18"/>
        <v>X</v>
      </c>
    </row>
    <row r="147" spans="1:18" ht="19.899999999999999" customHeight="1" x14ac:dyDescent="0.25">
      <c r="A147" s="126">
        <v>48092</v>
      </c>
      <c r="B147" s="9">
        <f t="shared" si="19"/>
        <v>0</v>
      </c>
      <c r="C147" s="127"/>
      <c r="D147" s="4">
        <f t="shared" si="20"/>
        <v>0</v>
      </c>
      <c r="E147" s="128">
        <f t="shared" si="23"/>
        <v>0</v>
      </c>
      <c r="F147" s="4">
        <f t="shared" si="24"/>
        <v>0</v>
      </c>
      <c r="G147" s="19">
        <f>IF(AND(C147&lt;&gt;"",SUM(G$25:G146)&lt;D$17),$D$17/$D$21,0)</f>
        <v>0</v>
      </c>
      <c r="H147" s="4">
        <f t="shared" si="25"/>
        <v>0</v>
      </c>
      <c r="I147" s="4">
        <f t="shared" si="21"/>
        <v>0</v>
      </c>
      <c r="J147" s="25" t="str">
        <f t="shared" si="26"/>
        <v>2031–2032</v>
      </c>
      <c r="K147" s="27">
        <f t="shared" si="22"/>
        <v>0</v>
      </c>
      <c r="R147" s="10" t="str">
        <f t="shared" si="18"/>
        <v>X</v>
      </c>
    </row>
    <row r="148" spans="1:18" ht="19.899999999999999" customHeight="1" x14ac:dyDescent="0.25">
      <c r="A148" s="126">
        <v>48122</v>
      </c>
      <c r="B148" s="9">
        <f t="shared" si="19"/>
        <v>0</v>
      </c>
      <c r="C148" s="127"/>
      <c r="D148" s="4">
        <f t="shared" si="20"/>
        <v>0</v>
      </c>
      <c r="E148" s="128">
        <f t="shared" si="23"/>
        <v>0</v>
      </c>
      <c r="F148" s="4">
        <f t="shared" si="24"/>
        <v>0</v>
      </c>
      <c r="G148" s="19">
        <f>IF(AND(C148&lt;&gt;"",SUM(G$25:G147)&lt;D$17),$D$17/$D$21,0)</f>
        <v>0</v>
      </c>
      <c r="H148" s="4">
        <f t="shared" si="25"/>
        <v>0</v>
      </c>
      <c r="I148" s="4">
        <f t="shared" si="21"/>
        <v>0</v>
      </c>
      <c r="J148" s="25" t="str">
        <f t="shared" si="26"/>
        <v>2031–2032</v>
      </c>
      <c r="K148" s="27">
        <f t="shared" si="22"/>
        <v>0</v>
      </c>
      <c r="R148" s="10" t="str">
        <f t="shared" si="18"/>
        <v>X</v>
      </c>
    </row>
    <row r="149" spans="1:18" ht="19.899999999999999" customHeight="1" x14ac:dyDescent="0.25">
      <c r="A149" s="126">
        <v>48153</v>
      </c>
      <c r="B149" s="9">
        <f t="shared" si="19"/>
        <v>0</v>
      </c>
      <c r="C149" s="127"/>
      <c r="D149" s="4">
        <f t="shared" si="20"/>
        <v>0</v>
      </c>
      <c r="E149" s="128">
        <f t="shared" si="23"/>
        <v>0</v>
      </c>
      <c r="F149" s="4">
        <f t="shared" si="24"/>
        <v>0</v>
      </c>
      <c r="G149" s="19">
        <f>IF(AND(C149&lt;&gt;"",SUM(G$25:G148)&lt;D$17),$D$17/$D$21,0)</f>
        <v>0</v>
      </c>
      <c r="H149" s="4">
        <f t="shared" si="25"/>
        <v>0</v>
      </c>
      <c r="I149" s="4">
        <f t="shared" si="21"/>
        <v>0</v>
      </c>
      <c r="J149" s="25" t="str">
        <f t="shared" si="26"/>
        <v>2031–2032</v>
      </c>
      <c r="K149" s="27">
        <f t="shared" si="22"/>
        <v>0</v>
      </c>
      <c r="R149" s="10" t="str">
        <f t="shared" si="18"/>
        <v>X</v>
      </c>
    </row>
    <row r="150" spans="1:18" ht="19.899999999999999" customHeight="1" x14ac:dyDescent="0.25">
      <c r="A150" s="126">
        <v>48183</v>
      </c>
      <c r="B150" s="9">
        <f t="shared" si="19"/>
        <v>0</v>
      </c>
      <c r="C150" s="127"/>
      <c r="D150" s="4">
        <f t="shared" si="20"/>
        <v>0</v>
      </c>
      <c r="E150" s="128">
        <f t="shared" si="23"/>
        <v>0</v>
      </c>
      <c r="F150" s="4">
        <f t="shared" si="24"/>
        <v>0</v>
      </c>
      <c r="G150" s="19">
        <f>IF(AND(C150&lt;&gt;"",SUM(G$25:G149)&lt;D$17),$D$17/$D$21,0)</f>
        <v>0</v>
      </c>
      <c r="H150" s="4">
        <f t="shared" si="25"/>
        <v>0</v>
      </c>
      <c r="I150" s="4">
        <f t="shared" si="21"/>
        <v>0</v>
      </c>
      <c r="J150" s="25" t="str">
        <f t="shared" si="26"/>
        <v>2031–2032</v>
      </c>
      <c r="K150" s="27">
        <f t="shared" si="22"/>
        <v>0</v>
      </c>
      <c r="R150" s="10" t="str">
        <f t="shared" si="18"/>
        <v>X</v>
      </c>
    </row>
    <row r="151" spans="1:18" ht="19.899999999999999" customHeight="1" x14ac:dyDescent="0.25">
      <c r="A151" s="126">
        <v>48214</v>
      </c>
      <c r="B151" s="9">
        <f t="shared" si="19"/>
        <v>0</v>
      </c>
      <c r="C151" s="127"/>
      <c r="D151" s="4">
        <f t="shared" si="20"/>
        <v>0</v>
      </c>
      <c r="E151" s="128">
        <f t="shared" si="23"/>
        <v>0</v>
      </c>
      <c r="F151" s="4">
        <f t="shared" si="24"/>
        <v>0</v>
      </c>
      <c r="G151" s="19">
        <f>IF(AND(C151&lt;&gt;"",SUM(G$25:G150)&lt;D$17),$D$17/$D$21,0)</f>
        <v>0</v>
      </c>
      <c r="H151" s="4">
        <f t="shared" si="25"/>
        <v>0</v>
      </c>
      <c r="I151" s="4">
        <f t="shared" si="21"/>
        <v>0</v>
      </c>
      <c r="J151" s="25" t="str">
        <f t="shared" si="26"/>
        <v>2031–2032</v>
      </c>
      <c r="K151" s="27">
        <f t="shared" si="22"/>
        <v>0</v>
      </c>
      <c r="R151" s="10" t="str">
        <f t="shared" si="18"/>
        <v>X</v>
      </c>
    </row>
    <row r="152" spans="1:18" ht="19.899999999999999" customHeight="1" x14ac:dyDescent="0.25">
      <c r="A152" s="126">
        <v>48245</v>
      </c>
      <c r="B152" s="9">
        <f t="shared" si="19"/>
        <v>0</v>
      </c>
      <c r="C152" s="127"/>
      <c r="D152" s="4">
        <f t="shared" si="20"/>
        <v>0</v>
      </c>
      <c r="E152" s="128">
        <f t="shared" si="23"/>
        <v>0</v>
      </c>
      <c r="F152" s="4">
        <f t="shared" si="24"/>
        <v>0</v>
      </c>
      <c r="G152" s="19">
        <f>IF(AND(C152&lt;&gt;"",SUM(G$25:G151)&lt;D$17),$D$17/$D$21,0)</f>
        <v>0</v>
      </c>
      <c r="H152" s="4">
        <f t="shared" si="25"/>
        <v>0</v>
      </c>
      <c r="I152" s="4">
        <f t="shared" si="21"/>
        <v>0</v>
      </c>
      <c r="J152" s="25" t="str">
        <f t="shared" si="26"/>
        <v>2031–2032</v>
      </c>
      <c r="K152" s="27">
        <f t="shared" si="22"/>
        <v>0</v>
      </c>
      <c r="R152" s="10" t="str">
        <f t="shared" si="18"/>
        <v>X</v>
      </c>
    </row>
    <row r="153" spans="1:18" ht="19.899999999999999" customHeight="1" x14ac:dyDescent="0.25">
      <c r="A153" s="126">
        <v>48274</v>
      </c>
      <c r="B153" s="9">
        <f t="shared" si="19"/>
        <v>0</v>
      </c>
      <c r="C153" s="127"/>
      <c r="D153" s="4">
        <f t="shared" si="20"/>
        <v>0</v>
      </c>
      <c r="E153" s="128">
        <f t="shared" si="23"/>
        <v>0</v>
      </c>
      <c r="F153" s="4">
        <f t="shared" si="24"/>
        <v>0</v>
      </c>
      <c r="G153" s="19">
        <f>IF(AND(C153&lt;&gt;"",SUM(G$25:G152)&lt;D$17),$D$17/$D$21,0)</f>
        <v>0</v>
      </c>
      <c r="H153" s="4">
        <f t="shared" si="25"/>
        <v>0</v>
      </c>
      <c r="I153" s="4">
        <f t="shared" si="21"/>
        <v>0</v>
      </c>
      <c r="J153" s="25" t="str">
        <f t="shared" si="26"/>
        <v>2031–2032</v>
      </c>
      <c r="K153" s="27">
        <f t="shared" si="22"/>
        <v>0</v>
      </c>
      <c r="R153" s="10" t="str">
        <f t="shared" ref="R153:R216" si="27">IF(AND($D$13&lt;=$A153,DATE(YEAR($D$13),MONTH($D$13)+$D$19-1,DAY($D$13))&gt;=$A153),"X","")</f>
        <v>X</v>
      </c>
    </row>
    <row r="154" spans="1:18" ht="19.899999999999999" customHeight="1" x14ac:dyDescent="0.25">
      <c r="A154" s="126">
        <v>48305</v>
      </c>
      <c r="B154" s="9">
        <f t="shared" ref="B154:B217" si="28">IF(C154&gt;0,C154*-1,C154)</f>
        <v>0</v>
      </c>
      <c r="C154" s="127"/>
      <c r="D154" s="4">
        <f t="shared" ref="D154:D217" si="29">IF(C154="",0,IF($D$14="Beginning",IF(C153&lt;&gt;"",$F153*$D$6/12,0),IF(C153&lt;&gt;"",$F153*$D$6/12,$D$15*$D$6/12)))</f>
        <v>0</v>
      </c>
      <c r="E154" s="128">
        <f t="shared" si="23"/>
        <v>0</v>
      </c>
      <c r="F154" s="4">
        <f t="shared" si="24"/>
        <v>0</v>
      </c>
      <c r="G154" s="19">
        <f>IF(AND(C154&lt;&gt;"",SUM(G$25:G153)&lt;D$17),$D$17/$D$21,0)</f>
        <v>0</v>
      </c>
      <c r="H154" s="4">
        <f t="shared" si="25"/>
        <v>0</v>
      </c>
      <c r="I154" s="4">
        <f t="shared" ref="I154:I217" si="30">IF(C154&lt;&gt;"",$D$17-H154,0)</f>
        <v>0</v>
      </c>
      <c r="J154" s="25" t="str">
        <f t="shared" si="26"/>
        <v>2031–2032</v>
      </c>
      <c r="K154" s="27">
        <f t="shared" ref="K154:K217" si="31">IF(AND(ROUND(H154,2)=ROUND($D$17,2),ROUND(F154,0)=0),ROUND($D$17,2),0)</f>
        <v>0</v>
      </c>
      <c r="R154" s="10" t="str">
        <f t="shared" si="27"/>
        <v>X</v>
      </c>
    </row>
    <row r="155" spans="1:18" ht="19.899999999999999" customHeight="1" x14ac:dyDescent="0.25">
      <c r="A155" s="126">
        <v>48335</v>
      </c>
      <c r="B155" s="9">
        <f t="shared" si="28"/>
        <v>0</v>
      </c>
      <c r="C155" s="127"/>
      <c r="D155" s="4">
        <f t="shared" si="29"/>
        <v>0</v>
      </c>
      <c r="E155" s="128">
        <f t="shared" ref="E155:E218" si="32">C155-D155</f>
        <v>0</v>
      </c>
      <c r="F155" s="4">
        <f t="shared" ref="F155:F218" si="33">IF(C155="",0,IF(C154="",$D$15-E155,IF(C155&lt;&gt;"",F154-E155)))</f>
        <v>0</v>
      </c>
      <c r="G155" s="19">
        <f>IF(AND(C155&lt;&gt;"",SUM(G$25:G154)&lt;D$17),$D$17/$D$21,0)</f>
        <v>0</v>
      </c>
      <c r="H155" s="4">
        <f t="shared" ref="H155:H218" si="34">IF(C155&lt;&gt;"",G155+H154,0)</f>
        <v>0</v>
      </c>
      <c r="I155" s="4">
        <f t="shared" si="30"/>
        <v>0</v>
      </c>
      <c r="J155" s="25" t="str">
        <f t="shared" si="26"/>
        <v>2031–2032</v>
      </c>
      <c r="K155" s="27">
        <f t="shared" si="31"/>
        <v>0</v>
      </c>
      <c r="R155" s="10" t="str">
        <f t="shared" si="27"/>
        <v>X</v>
      </c>
    </row>
    <row r="156" spans="1:18" ht="19.899999999999999" customHeight="1" x14ac:dyDescent="0.25">
      <c r="A156" s="126">
        <v>48366</v>
      </c>
      <c r="B156" s="9">
        <f t="shared" si="28"/>
        <v>0</v>
      </c>
      <c r="C156" s="127"/>
      <c r="D156" s="4">
        <f t="shared" si="29"/>
        <v>0</v>
      </c>
      <c r="E156" s="128">
        <f t="shared" si="32"/>
        <v>0</v>
      </c>
      <c r="F156" s="4">
        <f t="shared" si="33"/>
        <v>0</v>
      </c>
      <c r="G156" s="19">
        <f>IF(AND(C156&lt;&gt;"",SUM(G$25:G155)&lt;D$17),$D$17/$D$21,0)</f>
        <v>0</v>
      </c>
      <c r="H156" s="4">
        <f t="shared" si="34"/>
        <v>0</v>
      </c>
      <c r="I156" s="4">
        <f t="shared" si="30"/>
        <v>0</v>
      </c>
      <c r="J156" s="25" t="str">
        <f t="shared" si="26"/>
        <v>2031–2032</v>
      </c>
      <c r="K156" s="27">
        <f t="shared" si="31"/>
        <v>0</v>
      </c>
      <c r="R156" s="10" t="str">
        <f t="shared" si="27"/>
        <v>X</v>
      </c>
    </row>
    <row r="157" spans="1:18" ht="19.899999999999999" customHeight="1" x14ac:dyDescent="0.25">
      <c r="A157" s="126">
        <v>48396</v>
      </c>
      <c r="B157" s="9">
        <f t="shared" si="28"/>
        <v>0</v>
      </c>
      <c r="C157" s="127"/>
      <c r="D157" s="4">
        <f t="shared" si="29"/>
        <v>0</v>
      </c>
      <c r="E157" s="128">
        <f t="shared" si="32"/>
        <v>0</v>
      </c>
      <c r="F157" s="4">
        <f t="shared" si="33"/>
        <v>0</v>
      </c>
      <c r="G157" s="19">
        <f>IF(AND(C157&lt;&gt;"",SUM(G$25:G156)&lt;D$17),$D$17/$D$21,0)</f>
        <v>0</v>
      </c>
      <c r="H157" s="4">
        <f t="shared" si="34"/>
        <v>0</v>
      </c>
      <c r="I157" s="4">
        <f t="shared" si="30"/>
        <v>0</v>
      </c>
      <c r="J157" s="25" t="str">
        <f t="shared" si="26"/>
        <v>2032–2033</v>
      </c>
      <c r="K157" s="27">
        <f t="shared" si="31"/>
        <v>0</v>
      </c>
      <c r="R157" s="10" t="str">
        <f t="shared" si="27"/>
        <v>X</v>
      </c>
    </row>
    <row r="158" spans="1:18" ht="19.899999999999999" customHeight="1" x14ac:dyDescent="0.25">
      <c r="A158" s="126">
        <v>48427</v>
      </c>
      <c r="B158" s="9">
        <f t="shared" si="28"/>
        <v>0</v>
      </c>
      <c r="C158" s="127"/>
      <c r="D158" s="4">
        <f t="shared" si="29"/>
        <v>0</v>
      </c>
      <c r="E158" s="128">
        <f t="shared" si="32"/>
        <v>0</v>
      </c>
      <c r="F158" s="4">
        <f t="shared" si="33"/>
        <v>0</v>
      </c>
      <c r="G158" s="19">
        <f>IF(AND(C158&lt;&gt;"",SUM(G$25:G157)&lt;D$17),$D$17/$D$21,0)</f>
        <v>0</v>
      </c>
      <c r="H158" s="4">
        <f t="shared" si="34"/>
        <v>0</v>
      </c>
      <c r="I158" s="4">
        <f t="shared" si="30"/>
        <v>0</v>
      </c>
      <c r="J158" s="25" t="str">
        <f t="shared" si="26"/>
        <v>2032–2033</v>
      </c>
      <c r="K158" s="27">
        <f t="shared" si="31"/>
        <v>0</v>
      </c>
      <c r="R158" s="10" t="str">
        <f t="shared" si="27"/>
        <v>X</v>
      </c>
    </row>
    <row r="159" spans="1:18" ht="19.899999999999999" customHeight="1" x14ac:dyDescent="0.25">
      <c r="A159" s="126">
        <v>48458</v>
      </c>
      <c r="B159" s="9">
        <f t="shared" si="28"/>
        <v>0</v>
      </c>
      <c r="C159" s="127"/>
      <c r="D159" s="4">
        <f t="shared" si="29"/>
        <v>0</v>
      </c>
      <c r="E159" s="128">
        <f t="shared" si="32"/>
        <v>0</v>
      </c>
      <c r="F159" s="4">
        <f t="shared" si="33"/>
        <v>0</v>
      </c>
      <c r="G159" s="19">
        <f>IF(AND(C159&lt;&gt;"",SUM(G$25:G158)&lt;D$17),$D$17/$D$21,0)</f>
        <v>0</v>
      </c>
      <c r="H159" s="4">
        <f t="shared" si="34"/>
        <v>0</v>
      </c>
      <c r="I159" s="4">
        <f t="shared" si="30"/>
        <v>0</v>
      </c>
      <c r="J159" s="25" t="str">
        <f t="shared" si="26"/>
        <v>2032–2033</v>
      </c>
      <c r="K159" s="27">
        <f t="shared" si="31"/>
        <v>0</v>
      </c>
      <c r="R159" s="10" t="str">
        <f t="shared" si="27"/>
        <v>X</v>
      </c>
    </row>
    <row r="160" spans="1:18" ht="19.899999999999999" customHeight="1" x14ac:dyDescent="0.25">
      <c r="A160" s="126">
        <v>48488</v>
      </c>
      <c r="B160" s="9">
        <f t="shared" si="28"/>
        <v>0</v>
      </c>
      <c r="C160" s="127"/>
      <c r="D160" s="4">
        <f t="shared" si="29"/>
        <v>0</v>
      </c>
      <c r="E160" s="128">
        <f t="shared" si="32"/>
        <v>0</v>
      </c>
      <c r="F160" s="4">
        <f t="shared" si="33"/>
        <v>0</v>
      </c>
      <c r="G160" s="19">
        <f>IF(AND(C160&lt;&gt;"",SUM(G$25:G159)&lt;D$17),$D$17/$D$21,0)</f>
        <v>0</v>
      </c>
      <c r="H160" s="4">
        <f t="shared" si="34"/>
        <v>0</v>
      </c>
      <c r="I160" s="4">
        <f t="shared" si="30"/>
        <v>0</v>
      </c>
      <c r="J160" s="25" t="str">
        <f t="shared" si="26"/>
        <v>2032–2033</v>
      </c>
      <c r="K160" s="27">
        <f t="shared" si="31"/>
        <v>0</v>
      </c>
      <c r="R160" s="10" t="str">
        <f t="shared" si="27"/>
        <v>X</v>
      </c>
    </row>
    <row r="161" spans="1:18" ht="19.899999999999999" customHeight="1" x14ac:dyDescent="0.25">
      <c r="A161" s="126">
        <v>48519</v>
      </c>
      <c r="B161" s="9">
        <f t="shared" si="28"/>
        <v>0</v>
      </c>
      <c r="C161" s="127"/>
      <c r="D161" s="4">
        <f t="shared" si="29"/>
        <v>0</v>
      </c>
      <c r="E161" s="128">
        <f t="shared" si="32"/>
        <v>0</v>
      </c>
      <c r="F161" s="4">
        <f t="shared" si="33"/>
        <v>0</v>
      </c>
      <c r="G161" s="19">
        <f>IF(AND(C161&lt;&gt;"",SUM(G$25:G160)&lt;D$17),$D$17/$D$21,0)</f>
        <v>0</v>
      </c>
      <c r="H161" s="4">
        <f t="shared" si="34"/>
        <v>0</v>
      </c>
      <c r="I161" s="4">
        <f t="shared" si="30"/>
        <v>0</v>
      </c>
      <c r="J161" s="25" t="str">
        <f t="shared" si="26"/>
        <v>2032–2033</v>
      </c>
      <c r="K161" s="27">
        <f t="shared" si="31"/>
        <v>0</v>
      </c>
      <c r="R161" s="10" t="str">
        <f t="shared" si="27"/>
        <v>X</v>
      </c>
    </row>
    <row r="162" spans="1:18" ht="19.899999999999999" customHeight="1" x14ac:dyDescent="0.25">
      <c r="A162" s="126">
        <v>48549</v>
      </c>
      <c r="B162" s="9">
        <f t="shared" si="28"/>
        <v>0</v>
      </c>
      <c r="C162" s="127"/>
      <c r="D162" s="4">
        <f t="shared" si="29"/>
        <v>0</v>
      </c>
      <c r="E162" s="128">
        <f t="shared" si="32"/>
        <v>0</v>
      </c>
      <c r="F162" s="4">
        <f t="shared" si="33"/>
        <v>0</v>
      </c>
      <c r="G162" s="19">
        <f>IF(AND(C162&lt;&gt;"",SUM(G$25:G161)&lt;D$17),$D$17/$D$21,0)</f>
        <v>0</v>
      </c>
      <c r="H162" s="4">
        <f t="shared" si="34"/>
        <v>0</v>
      </c>
      <c r="I162" s="4">
        <f t="shared" si="30"/>
        <v>0</v>
      </c>
      <c r="J162" s="25" t="str">
        <f t="shared" si="26"/>
        <v>2032–2033</v>
      </c>
      <c r="K162" s="27">
        <f t="shared" si="31"/>
        <v>0</v>
      </c>
      <c r="R162" s="10" t="str">
        <f t="shared" si="27"/>
        <v>X</v>
      </c>
    </row>
    <row r="163" spans="1:18" ht="19.899999999999999" customHeight="1" x14ac:dyDescent="0.25">
      <c r="A163" s="126">
        <v>48580</v>
      </c>
      <c r="B163" s="9">
        <f t="shared" si="28"/>
        <v>0</v>
      </c>
      <c r="C163" s="127"/>
      <c r="D163" s="4">
        <f t="shared" si="29"/>
        <v>0</v>
      </c>
      <c r="E163" s="128">
        <f t="shared" si="32"/>
        <v>0</v>
      </c>
      <c r="F163" s="4">
        <f t="shared" si="33"/>
        <v>0</v>
      </c>
      <c r="G163" s="19">
        <f>IF(AND(C163&lt;&gt;"",SUM(G$25:G162)&lt;D$17),$D$17/$D$21,0)</f>
        <v>0</v>
      </c>
      <c r="H163" s="4">
        <f t="shared" si="34"/>
        <v>0</v>
      </c>
      <c r="I163" s="4">
        <f t="shared" si="30"/>
        <v>0</v>
      </c>
      <c r="J163" s="25" t="str">
        <f t="shared" si="26"/>
        <v>2032–2033</v>
      </c>
      <c r="K163" s="27">
        <f t="shared" si="31"/>
        <v>0</v>
      </c>
      <c r="R163" s="10" t="str">
        <f t="shared" si="27"/>
        <v>X</v>
      </c>
    </row>
    <row r="164" spans="1:18" ht="19.899999999999999" customHeight="1" x14ac:dyDescent="0.25">
      <c r="A164" s="126">
        <v>48611</v>
      </c>
      <c r="B164" s="9">
        <f t="shared" si="28"/>
        <v>0</v>
      </c>
      <c r="C164" s="127"/>
      <c r="D164" s="4">
        <f t="shared" si="29"/>
        <v>0</v>
      </c>
      <c r="E164" s="128">
        <f t="shared" si="32"/>
        <v>0</v>
      </c>
      <c r="F164" s="4">
        <f t="shared" si="33"/>
        <v>0</v>
      </c>
      <c r="G164" s="19">
        <f>IF(AND(C164&lt;&gt;"",SUM(G$25:G163)&lt;D$17),$D$17/$D$21,0)</f>
        <v>0</v>
      </c>
      <c r="H164" s="4">
        <f t="shared" si="34"/>
        <v>0</v>
      </c>
      <c r="I164" s="4">
        <f t="shared" si="30"/>
        <v>0</v>
      </c>
      <c r="J164" s="25" t="str">
        <f t="shared" si="26"/>
        <v>2032–2033</v>
      </c>
      <c r="K164" s="27">
        <f t="shared" si="31"/>
        <v>0</v>
      </c>
      <c r="R164" s="10" t="str">
        <f t="shared" si="27"/>
        <v>X</v>
      </c>
    </row>
    <row r="165" spans="1:18" ht="19.899999999999999" customHeight="1" x14ac:dyDescent="0.25">
      <c r="A165" s="126">
        <v>48639</v>
      </c>
      <c r="B165" s="9">
        <f t="shared" si="28"/>
        <v>0</v>
      </c>
      <c r="C165" s="127"/>
      <c r="D165" s="4">
        <f t="shared" si="29"/>
        <v>0</v>
      </c>
      <c r="E165" s="128">
        <f t="shared" si="32"/>
        <v>0</v>
      </c>
      <c r="F165" s="4">
        <f t="shared" si="33"/>
        <v>0</v>
      </c>
      <c r="G165" s="19">
        <f>IF(AND(C165&lt;&gt;"",SUM(G$25:G164)&lt;D$17),$D$17/$D$21,0)</f>
        <v>0</v>
      </c>
      <c r="H165" s="4">
        <f t="shared" si="34"/>
        <v>0</v>
      </c>
      <c r="I165" s="4">
        <f t="shared" si="30"/>
        <v>0</v>
      </c>
      <c r="J165" s="25" t="str">
        <f t="shared" si="26"/>
        <v>2032–2033</v>
      </c>
      <c r="K165" s="27">
        <f t="shared" si="31"/>
        <v>0</v>
      </c>
      <c r="R165" s="10" t="str">
        <f t="shared" si="27"/>
        <v>X</v>
      </c>
    </row>
    <row r="166" spans="1:18" ht="19.899999999999999" customHeight="1" x14ac:dyDescent="0.25">
      <c r="A166" s="126">
        <v>48670</v>
      </c>
      <c r="B166" s="9">
        <f t="shared" si="28"/>
        <v>0</v>
      </c>
      <c r="C166" s="127"/>
      <c r="D166" s="4">
        <f t="shared" si="29"/>
        <v>0</v>
      </c>
      <c r="E166" s="128">
        <f t="shared" si="32"/>
        <v>0</v>
      </c>
      <c r="F166" s="4">
        <f t="shared" si="33"/>
        <v>0</v>
      </c>
      <c r="G166" s="19">
        <f>IF(AND(C166&lt;&gt;"",SUM(G$25:G165)&lt;D$17),$D$17/$D$21,0)</f>
        <v>0</v>
      </c>
      <c r="H166" s="4">
        <f t="shared" si="34"/>
        <v>0</v>
      </c>
      <c r="I166" s="4">
        <f t="shared" si="30"/>
        <v>0</v>
      </c>
      <c r="J166" s="25" t="str">
        <f t="shared" ref="J166:J229" si="35">IF(OR(MONTH(A166)=1,MONTH(A166)=2,MONTH(A166)=3,MONTH(A166)=4,MONTH(A166)=5,MONTH(A166)=6),YEAR(A166)-1&amp;"–"&amp;YEAR(A166),YEAR(A166)&amp;"–"&amp;YEAR(A166)+1)</f>
        <v>2032–2033</v>
      </c>
      <c r="K166" s="27">
        <f t="shared" si="31"/>
        <v>0</v>
      </c>
      <c r="R166" s="10" t="str">
        <f t="shared" si="27"/>
        <v>X</v>
      </c>
    </row>
    <row r="167" spans="1:18" ht="19.899999999999999" customHeight="1" x14ac:dyDescent="0.25">
      <c r="A167" s="126">
        <v>48700</v>
      </c>
      <c r="B167" s="9">
        <f t="shared" si="28"/>
        <v>0</v>
      </c>
      <c r="C167" s="127"/>
      <c r="D167" s="4">
        <f t="shared" si="29"/>
        <v>0</v>
      </c>
      <c r="E167" s="128">
        <f t="shared" si="32"/>
        <v>0</v>
      </c>
      <c r="F167" s="4">
        <f t="shared" si="33"/>
        <v>0</v>
      </c>
      <c r="G167" s="19">
        <f>IF(AND(C167&lt;&gt;"",SUM(G$25:G166)&lt;D$17),$D$17/$D$21,0)</f>
        <v>0</v>
      </c>
      <c r="H167" s="4">
        <f t="shared" si="34"/>
        <v>0</v>
      </c>
      <c r="I167" s="4">
        <f t="shared" si="30"/>
        <v>0</v>
      </c>
      <c r="J167" s="25" t="str">
        <f t="shared" si="35"/>
        <v>2032–2033</v>
      </c>
      <c r="K167" s="27">
        <f t="shared" si="31"/>
        <v>0</v>
      </c>
      <c r="R167" s="10" t="str">
        <f t="shared" si="27"/>
        <v>X</v>
      </c>
    </row>
    <row r="168" spans="1:18" ht="19.899999999999999" customHeight="1" x14ac:dyDescent="0.25">
      <c r="A168" s="126">
        <v>48731</v>
      </c>
      <c r="B168" s="9">
        <f t="shared" si="28"/>
        <v>0</v>
      </c>
      <c r="C168" s="127"/>
      <c r="D168" s="4">
        <f t="shared" si="29"/>
        <v>0</v>
      </c>
      <c r="E168" s="128">
        <f t="shared" si="32"/>
        <v>0</v>
      </c>
      <c r="F168" s="4">
        <f t="shared" si="33"/>
        <v>0</v>
      </c>
      <c r="G168" s="19">
        <f>IF(AND(C168&lt;&gt;"",SUM(G$25:G167)&lt;D$17),$D$17/$D$21,0)</f>
        <v>0</v>
      </c>
      <c r="H168" s="4">
        <f t="shared" si="34"/>
        <v>0</v>
      </c>
      <c r="I168" s="4">
        <f t="shared" si="30"/>
        <v>0</v>
      </c>
      <c r="J168" s="25" t="str">
        <f t="shared" si="35"/>
        <v>2032–2033</v>
      </c>
      <c r="K168" s="27">
        <f t="shared" si="31"/>
        <v>0</v>
      </c>
      <c r="R168" s="10" t="str">
        <f t="shared" si="27"/>
        <v>X</v>
      </c>
    </row>
    <row r="169" spans="1:18" ht="19.899999999999999" customHeight="1" x14ac:dyDescent="0.25">
      <c r="A169" s="126">
        <v>48761</v>
      </c>
      <c r="B169" s="9">
        <f t="shared" si="28"/>
        <v>0</v>
      </c>
      <c r="C169" s="127"/>
      <c r="D169" s="4">
        <f t="shared" si="29"/>
        <v>0</v>
      </c>
      <c r="E169" s="128">
        <f t="shared" si="32"/>
        <v>0</v>
      </c>
      <c r="F169" s="4">
        <f t="shared" si="33"/>
        <v>0</v>
      </c>
      <c r="G169" s="19">
        <f>IF(AND(C169&lt;&gt;"",SUM(G$25:G168)&lt;D$17),$D$17/$D$21,0)</f>
        <v>0</v>
      </c>
      <c r="H169" s="4">
        <f t="shared" si="34"/>
        <v>0</v>
      </c>
      <c r="I169" s="4">
        <f t="shared" si="30"/>
        <v>0</v>
      </c>
      <c r="J169" s="25" t="str">
        <f t="shared" si="35"/>
        <v>2033–2034</v>
      </c>
      <c r="K169" s="27">
        <f t="shared" si="31"/>
        <v>0</v>
      </c>
      <c r="R169" s="10" t="str">
        <f t="shared" si="27"/>
        <v>X</v>
      </c>
    </row>
    <row r="170" spans="1:18" ht="19.899999999999999" customHeight="1" x14ac:dyDescent="0.25">
      <c r="A170" s="126">
        <v>48792</v>
      </c>
      <c r="B170" s="9">
        <f t="shared" si="28"/>
        <v>0</v>
      </c>
      <c r="C170" s="127"/>
      <c r="D170" s="4">
        <f t="shared" si="29"/>
        <v>0</v>
      </c>
      <c r="E170" s="128">
        <f t="shared" si="32"/>
        <v>0</v>
      </c>
      <c r="F170" s="4">
        <f t="shared" si="33"/>
        <v>0</v>
      </c>
      <c r="G170" s="19">
        <f>IF(AND(C170&lt;&gt;"",SUM(G$25:G169)&lt;D$17),$D$17/$D$21,0)</f>
        <v>0</v>
      </c>
      <c r="H170" s="4">
        <f t="shared" si="34"/>
        <v>0</v>
      </c>
      <c r="I170" s="4">
        <f t="shared" si="30"/>
        <v>0</v>
      </c>
      <c r="J170" s="25" t="str">
        <f t="shared" si="35"/>
        <v>2033–2034</v>
      </c>
      <c r="K170" s="27">
        <f t="shared" si="31"/>
        <v>0</v>
      </c>
      <c r="R170" s="10" t="str">
        <f t="shared" si="27"/>
        <v>X</v>
      </c>
    </row>
    <row r="171" spans="1:18" ht="19.899999999999999" customHeight="1" x14ac:dyDescent="0.25">
      <c r="A171" s="126">
        <v>48823</v>
      </c>
      <c r="B171" s="9">
        <f t="shared" si="28"/>
        <v>0</v>
      </c>
      <c r="C171" s="127"/>
      <c r="D171" s="4">
        <f t="shared" si="29"/>
        <v>0</v>
      </c>
      <c r="E171" s="128">
        <f t="shared" si="32"/>
        <v>0</v>
      </c>
      <c r="F171" s="4">
        <f t="shared" si="33"/>
        <v>0</v>
      </c>
      <c r="G171" s="19">
        <f>IF(AND(C171&lt;&gt;"",SUM(G$25:G170)&lt;D$17),$D$17/$D$21,0)</f>
        <v>0</v>
      </c>
      <c r="H171" s="4">
        <f t="shared" si="34"/>
        <v>0</v>
      </c>
      <c r="I171" s="4">
        <f t="shared" si="30"/>
        <v>0</v>
      </c>
      <c r="J171" s="25" t="str">
        <f t="shared" si="35"/>
        <v>2033–2034</v>
      </c>
      <c r="K171" s="27">
        <f t="shared" si="31"/>
        <v>0</v>
      </c>
      <c r="R171" s="10" t="str">
        <f t="shared" si="27"/>
        <v>X</v>
      </c>
    </row>
    <row r="172" spans="1:18" ht="19.899999999999999" customHeight="1" x14ac:dyDescent="0.25">
      <c r="A172" s="126">
        <v>48853</v>
      </c>
      <c r="B172" s="9">
        <f t="shared" si="28"/>
        <v>0</v>
      </c>
      <c r="C172" s="127"/>
      <c r="D172" s="4">
        <f t="shared" si="29"/>
        <v>0</v>
      </c>
      <c r="E172" s="128">
        <f t="shared" si="32"/>
        <v>0</v>
      </c>
      <c r="F172" s="4">
        <f t="shared" si="33"/>
        <v>0</v>
      </c>
      <c r="G172" s="19">
        <f>IF(AND(C172&lt;&gt;"",SUM(G$25:G171)&lt;D$17),$D$17/$D$21,0)</f>
        <v>0</v>
      </c>
      <c r="H172" s="4">
        <f t="shared" si="34"/>
        <v>0</v>
      </c>
      <c r="I172" s="4">
        <f t="shared" si="30"/>
        <v>0</v>
      </c>
      <c r="J172" s="25" t="str">
        <f t="shared" si="35"/>
        <v>2033–2034</v>
      </c>
      <c r="K172" s="27">
        <f t="shared" si="31"/>
        <v>0</v>
      </c>
      <c r="R172" s="10" t="str">
        <f t="shared" si="27"/>
        <v>X</v>
      </c>
    </row>
    <row r="173" spans="1:18" ht="19.899999999999999" customHeight="1" x14ac:dyDescent="0.25">
      <c r="A173" s="126">
        <v>48884</v>
      </c>
      <c r="B173" s="9">
        <f t="shared" si="28"/>
        <v>0</v>
      </c>
      <c r="C173" s="127"/>
      <c r="D173" s="4">
        <f t="shared" si="29"/>
        <v>0</v>
      </c>
      <c r="E173" s="128">
        <f t="shared" si="32"/>
        <v>0</v>
      </c>
      <c r="F173" s="4">
        <f t="shared" si="33"/>
        <v>0</v>
      </c>
      <c r="G173" s="19">
        <f>IF(AND(C173&lt;&gt;"",SUM(G$25:G172)&lt;D$17),$D$17/$D$21,0)</f>
        <v>0</v>
      </c>
      <c r="H173" s="4">
        <f t="shared" si="34"/>
        <v>0</v>
      </c>
      <c r="I173" s="4">
        <f t="shared" si="30"/>
        <v>0</v>
      </c>
      <c r="J173" s="25" t="str">
        <f t="shared" si="35"/>
        <v>2033–2034</v>
      </c>
      <c r="K173" s="27">
        <f t="shared" si="31"/>
        <v>0</v>
      </c>
      <c r="R173" s="10" t="str">
        <f t="shared" si="27"/>
        <v>X</v>
      </c>
    </row>
    <row r="174" spans="1:18" ht="19.899999999999999" customHeight="1" x14ac:dyDescent="0.25">
      <c r="A174" s="126">
        <v>48914</v>
      </c>
      <c r="B174" s="9">
        <f t="shared" si="28"/>
        <v>0</v>
      </c>
      <c r="C174" s="127"/>
      <c r="D174" s="4">
        <f t="shared" si="29"/>
        <v>0</v>
      </c>
      <c r="E174" s="128">
        <f t="shared" si="32"/>
        <v>0</v>
      </c>
      <c r="F174" s="4">
        <f t="shared" si="33"/>
        <v>0</v>
      </c>
      <c r="G174" s="19">
        <f>IF(AND(C174&lt;&gt;"",SUM(G$25:G173)&lt;D$17),$D$17/$D$21,0)</f>
        <v>0</v>
      </c>
      <c r="H174" s="4">
        <f t="shared" si="34"/>
        <v>0</v>
      </c>
      <c r="I174" s="4">
        <f t="shared" si="30"/>
        <v>0</v>
      </c>
      <c r="J174" s="25" t="str">
        <f t="shared" si="35"/>
        <v>2033–2034</v>
      </c>
      <c r="K174" s="27">
        <f t="shared" si="31"/>
        <v>0</v>
      </c>
      <c r="R174" s="10" t="str">
        <f t="shared" si="27"/>
        <v>X</v>
      </c>
    </row>
    <row r="175" spans="1:18" ht="19.899999999999999" customHeight="1" x14ac:dyDescent="0.25">
      <c r="A175" s="126">
        <v>48945</v>
      </c>
      <c r="B175" s="9">
        <f t="shared" si="28"/>
        <v>0</v>
      </c>
      <c r="C175" s="127"/>
      <c r="D175" s="4">
        <f t="shared" si="29"/>
        <v>0</v>
      </c>
      <c r="E175" s="128">
        <f t="shared" si="32"/>
        <v>0</v>
      </c>
      <c r="F175" s="4">
        <f t="shared" si="33"/>
        <v>0</v>
      </c>
      <c r="G175" s="19">
        <f>IF(AND(C175&lt;&gt;"",SUM(G$25:G174)&lt;D$17),$D$17/$D$21,0)</f>
        <v>0</v>
      </c>
      <c r="H175" s="4">
        <f t="shared" si="34"/>
        <v>0</v>
      </c>
      <c r="I175" s="4">
        <f t="shared" si="30"/>
        <v>0</v>
      </c>
      <c r="J175" s="25" t="str">
        <f t="shared" si="35"/>
        <v>2033–2034</v>
      </c>
      <c r="K175" s="27">
        <f t="shared" si="31"/>
        <v>0</v>
      </c>
      <c r="R175" s="10" t="str">
        <f t="shared" si="27"/>
        <v>X</v>
      </c>
    </row>
    <row r="176" spans="1:18" ht="19.899999999999999" customHeight="1" x14ac:dyDescent="0.25">
      <c r="A176" s="126">
        <v>48976</v>
      </c>
      <c r="B176" s="9">
        <f t="shared" si="28"/>
        <v>0</v>
      </c>
      <c r="C176" s="127"/>
      <c r="D176" s="4">
        <f t="shared" si="29"/>
        <v>0</v>
      </c>
      <c r="E176" s="128">
        <f t="shared" si="32"/>
        <v>0</v>
      </c>
      <c r="F176" s="4">
        <f t="shared" si="33"/>
        <v>0</v>
      </c>
      <c r="G176" s="19">
        <f>IF(AND(C176&lt;&gt;"",SUM(G$25:G175)&lt;D$17),$D$17/$D$21,0)</f>
        <v>0</v>
      </c>
      <c r="H176" s="4">
        <f t="shared" si="34"/>
        <v>0</v>
      </c>
      <c r="I176" s="4">
        <f t="shared" si="30"/>
        <v>0</v>
      </c>
      <c r="J176" s="25" t="str">
        <f t="shared" si="35"/>
        <v>2033–2034</v>
      </c>
      <c r="K176" s="27">
        <f t="shared" si="31"/>
        <v>0</v>
      </c>
      <c r="R176" s="10" t="str">
        <f t="shared" si="27"/>
        <v>X</v>
      </c>
    </row>
    <row r="177" spans="1:18" ht="19.899999999999999" customHeight="1" x14ac:dyDescent="0.25">
      <c r="A177" s="126">
        <v>49004</v>
      </c>
      <c r="B177" s="9">
        <f t="shared" si="28"/>
        <v>0</v>
      </c>
      <c r="C177" s="127"/>
      <c r="D177" s="4">
        <f t="shared" si="29"/>
        <v>0</v>
      </c>
      <c r="E177" s="128">
        <f t="shared" si="32"/>
        <v>0</v>
      </c>
      <c r="F177" s="4">
        <f t="shared" si="33"/>
        <v>0</v>
      </c>
      <c r="G177" s="19">
        <f>IF(AND(C177&lt;&gt;"",SUM(G$25:G176)&lt;D$17),$D$17/$D$21,0)</f>
        <v>0</v>
      </c>
      <c r="H177" s="4">
        <f t="shared" si="34"/>
        <v>0</v>
      </c>
      <c r="I177" s="4">
        <f t="shared" si="30"/>
        <v>0</v>
      </c>
      <c r="J177" s="25" t="str">
        <f t="shared" si="35"/>
        <v>2033–2034</v>
      </c>
      <c r="K177" s="27">
        <f t="shared" si="31"/>
        <v>0</v>
      </c>
      <c r="R177" s="10" t="str">
        <f t="shared" si="27"/>
        <v>X</v>
      </c>
    </row>
    <row r="178" spans="1:18" ht="19.899999999999999" customHeight="1" x14ac:dyDescent="0.25">
      <c r="A178" s="126">
        <v>49035</v>
      </c>
      <c r="B178" s="9">
        <f t="shared" si="28"/>
        <v>0</v>
      </c>
      <c r="C178" s="127"/>
      <c r="D178" s="4">
        <f t="shared" si="29"/>
        <v>0</v>
      </c>
      <c r="E178" s="128">
        <f t="shared" si="32"/>
        <v>0</v>
      </c>
      <c r="F178" s="4">
        <f t="shared" si="33"/>
        <v>0</v>
      </c>
      <c r="G178" s="19">
        <f>IF(AND(C178&lt;&gt;"",SUM(G$25:G177)&lt;D$17),$D$17/$D$21,0)</f>
        <v>0</v>
      </c>
      <c r="H178" s="4">
        <f t="shared" si="34"/>
        <v>0</v>
      </c>
      <c r="I178" s="4">
        <f t="shared" si="30"/>
        <v>0</v>
      </c>
      <c r="J178" s="25" t="str">
        <f t="shared" si="35"/>
        <v>2033–2034</v>
      </c>
      <c r="K178" s="27">
        <f t="shared" si="31"/>
        <v>0</v>
      </c>
      <c r="R178" s="10" t="str">
        <f t="shared" si="27"/>
        <v>X</v>
      </c>
    </row>
    <row r="179" spans="1:18" ht="19.899999999999999" customHeight="1" x14ac:dyDescent="0.25">
      <c r="A179" s="126">
        <v>49065</v>
      </c>
      <c r="B179" s="9">
        <f t="shared" si="28"/>
        <v>0</v>
      </c>
      <c r="C179" s="127"/>
      <c r="D179" s="4">
        <f t="shared" si="29"/>
        <v>0</v>
      </c>
      <c r="E179" s="128">
        <f t="shared" si="32"/>
        <v>0</v>
      </c>
      <c r="F179" s="4">
        <f t="shared" si="33"/>
        <v>0</v>
      </c>
      <c r="G179" s="19">
        <f>IF(AND(C179&lt;&gt;"",SUM(G$25:G178)&lt;D$17),$D$17/$D$21,0)</f>
        <v>0</v>
      </c>
      <c r="H179" s="4">
        <f t="shared" si="34"/>
        <v>0</v>
      </c>
      <c r="I179" s="4">
        <f t="shared" si="30"/>
        <v>0</v>
      </c>
      <c r="J179" s="25" t="str">
        <f t="shared" si="35"/>
        <v>2033–2034</v>
      </c>
      <c r="K179" s="27">
        <f t="shared" si="31"/>
        <v>0</v>
      </c>
      <c r="R179" s="10" t="str">
        <f t="shared" si="27"/>
        <v>X</v>
      </c>
    </row>
    <row r="180" spans="1:18" ht="19.899999999999999" customHeight="1" x14ac:dyDescent="0.25">
      <c r="A180" s="126">
        <v>49096</v>
      </c>
      <c r="B180" s="9">
        <f t="shared" si="28"/>
        <v>0</v>
      </c>
      <c r="C180" s="127"/>
      <c r="D180" s="4">
        <f t="shared" si="29"/>
        <v>0</v>
      </c>
      <c r="E180" s="128">
        <f t="shared" si="32"/>
        <v>0</v>
      </c>
      <c r="F180" s="4">
        <f t="shared" si="33"/>
        <v>0</v>
      </c>
      <c r="G180" s="19">
        <f>IF(AND(C180&lt;&gt;"",SUM(G$25:G179)&lt;D$17),$D$17/$D$21,0)</f>
        <v>0</v>
      </c>
      <c r="H180" s="4">
        <f t="shared" si="34"/>
        <v>0</v>
      </c>
      <c r="I180" s="4">
        <f t="shared" si="30"/>
        <v>0</v>
      </c>
      <c r="J180" s="25" t="str">
        <f t="shared" si="35"/>
        <v>2033–2034</v>
      </c>
      <c r="K180" s="27">
        <f t="shared" si="31"/>
        <v>0</v>
      </c>
      <c r="R180" s="10" t="str">
        <f t="shared" si="27"/>
        <v>X</v>
      </c>
    </row>
    <row r="181" spans="1:18" ht="19.899999999999999" customHeight="1" x14ac:dyDescent="0.25">
      <c r="A181" s="126">
        <v>49126</v>
      </c>
      <c r="B181" s="9">
        <f t="shared" si="28"/>
        <v>0</v>
      </c>
      <c r="C181" s="127"/>
      <c r="D181" s="4">
        <f t="shared" si="29"/>
        <v>0</v>
      </c>
      <c r="E181" s="128">
        <f t="shared" si="32"/>
        <v>0</v>
      </c>
      <c r="F181" s="4">
        <f t="shared" si="33"/>
        <v>0</v>
      </c>
      <c r="G181" s="19">
        <f>IF(AND(C181&lt;&gt;"",SUM(G$25:G180)&lt;D$17),$D$17/$D$21,0)</f>
        <v>0</v>
      </c>
      <c r="H181" s="4">
        <f t="shared" si="34"/>
        <v>0</v>
      </c>
      <c r="I181" s="4">
        <f t="shared" si="30"/>
        <v>0</v>
      </c>
      <c r="J181" s="25" t="str">
        <f t="shared" si="35"/>
        <v>2034–2035</v>
      </c>
      <c r="K181" s="27">
        <f t="shared" si="31"/>
        <v>0</v>
      </c>
      <c r="R181" s="10" t="str">
        <f t="shared" si="27"/>
        <v>X</v>
      </c>
    </row>
    <row r="182" spans="1:18" ht="19.899999999999999" customHeight="1" x14ac:dyDescent="0.25">
      <c r="A182" s="126">
        <v>49157</v>
      </c>
      <c r="B182" s="9">
        <f t="shared" si="28"/>
        <v>0</v>
      </c>
      <c r="C182" s="127"/>
      <c r="D182" s="4">
        <f t="shared" si="29"/>
        <v>0</v>
      </c>
      <c r="E182" s="128">
        <f t="shared" si="32"/>
        <v>0</v>
      </c>
      <c r="F182" s="4">
        <f t="shared" si="33"/>
        <v>0</v>
      </c>
      <c r="G182" s="19">
        <f>IF(AND(C182&lt;&gt;"",SUM(G$25:G181)&lt;D$17),$D$17/$D$21,0)</f>
        <v>0</v>
      </c>
      <c r="H182" s="4">
        <f t="shared" si="34"/>
        <v>0</v>
      </c>
      <c r="I182" s="4">
        <f t="shared" si="30"/>
        <v>0</v>
      </c>
      <c r="J182" s="25" t="str">
        <f t="shared" si="35"/>
        <v>2034–2035</v>
      </c>
      <c r="K182" s="27">
        <f t="shared" si="31"/>
        <v>0</v>
      </c>
      <c r="R182" s="10" t="str">
        <f t="shared" si="27"/>
        <v>X</v>
      </c>
    </row>
    <row r="183" spans="1:18" ht="19.899999999999999" customHeight="1" x14ac:dyDescent="0.25">
      <c r="A183" s="126">
        <v>49188</v>
      </c>
      <c r="B183" s="9">
        <f t="shared" si="28"/>
        <v>0</v>
      </c>
      <c r="C183" s="127"/>
      <c r="D183" s="4">
        <f t="shared" si="29"/>
        <v>0</v>
      </c>
      <c r="E183" s="128">
        <f t="shared" si="32"/>
        <v>0</v>
      </c>
      <c r="F183" s="4">
        <f t="shared" si="33"/>
        <v>0</v>
      </c>
      <c r="G183" s="19">
        <f>IF(AND(C183&lt;&gt;"",SUM(G$25:G182)&lt;D$17),$D$17/$D$21,0)</f>
        <v>0</v>
      </c>
      <c r="H183" s="4">
        <f t="shared" si="34"/>
        <v>0</v>
      </c>
      <c r="I183" s="4">
        <f t="shared" si="30"/>
        <v>0</v>
      </c>
      <c r="J183" s="25" t="str">
        <f t="shared" si="35"/>
        <v>2034–2035</v>
      </c>
      <c r="K183" s="27">
        <f t="shared" si="31"/>
        <v>0</v>
      </c>
      <c r="R183" s="10" t="str">
        <f t="shared" si="27"/>
        <v>X</v>
      </c>
    </row>
    <row r="184" spans="1:18" ht="19.899999999999999" customHeight="1" x14ac:dyDescent="0.25">
      <c r="A184" s="126">
        <v>49218</v>
      </c>
      <c r="B184" s="9">
        <f t="shared" si="28"/>
        <v>0</v>
      </c>
      <c r="C184" s="127"/>
      <c r="D184" s="4">
        <f t="shared" si="29"/>
        <v>0</v>
      </c>
      <c r="E184" s="128">
        <f t="shared" si="32"/>
        <v>0</v>
      </c>
      <c r="F184" s="4">
        <f t="shared" si="33"/>
        <v>0</v>
      </c>
      <c r="G184" s="19">
        <f>IF(AND(C184&lt;&gt;"",SUM(G$25:G183)&lt;D$17),$D$17/$D$21,0)</f>
        <v>0</v>
      </c>
      <c r="H184" s="4">
        <f t="shared" si="34"/>
        <v>0</v>
      </c>
      <c r="I184" s="4">
        <f t="shared" si="30"/>
        <v>0</v>
      </c>
      <c r="J184" s="25" t="str">
        <f t="shared" si="35"/>
        <v>2034–2035</v>
      </c>
      <c r="K184" s="27">
        <f t="shared" si="31"/>
        <v>0</v>
      </c>
      <c r="R184" s="10" t="str">
        <f t="shared" si="27"/>
        <v>X</v>
      </c>
    </row>
    <row r="185" spans="1:18" ht="19.899999999999999" customHeight="1" x14ac:dyDescent="0.25">
      <c r="A185" s="126">
        <v>49249</v>
      </c>
      <c r="B185" s="9">
        <f t="shared" si="28"/>
        <v>0</v>
      </c>
      <c r="C185" s="127"/>
      <c r="D185" s="4">
        <f t="shared" si="29"/>
        <v>0</v>
      </c>
      <c r="E185" s="128">
        <f t="shared" si="32"/>
        <v>0</v>
      </c>
      <c r="F185" s="4">
        <f t="shared" si="33"/>
        <v>0</v>
      </c>
      <c r="G185" s="19">
        <f>IF(AND(C185&lt;&gt;"",SUM(G$25:G184)&lt;D$17),$D$17/$D$21,0)</f>
        <v>0</v>
      </c>
      <c r="H185" s="4">
        <f t="shared" si="34"/>
        <v>0</v>
      </c>
      <c r="I185" s="4">
        <f t="shared" si="30"/>
        <v>0</v>
      </c>
      <c r="J185" s="25" t="str">
        <f t="shared" si="35"/>
        <v>2034–2035</v>
      </c>
      <c r="K185" s="27">
        <f t="shared" si="31"/>
        <v>0</v>
      </c>
      <c r="R185" s="10" t="str">
        <f t="shared" si="27"/>
        <v>X</v>
      </c>
    </row>
    <row r="186" spans="1:18" ht="19.899999999999999" customHeight="1" x14ac:dyDescent="0.25">
      <c r="A186" s="126">
        <v>49279</v>
      </c>
      <c r="B186" s="9">
        <f t="shared" si="28"/>
        <v>0</v>
      </c>
      <c r="C186" s="127"/>
      <c r="D186" s="4">
        <f t="shared" si="29"/>
        <v>0</v>
      </c>
      <c r="E186" s="128">
        <f t="shared" si="32"/>
        <v>0</v>
      </c>
      <c r="F186" s="4">
        <f t="shared" si="33"/>
        <v>0</v>
      </c>
      <c r="G186" s="19">
        <f>IF(AND(C186&lt;&gt;"",SUM(G$25:G185)&lt;D$17),$D$17/$D$21,0)</f>
        <v>0</v>
      </c>
      <c r="H186" s="4">
        <f t="shared" si="34"/>
        <v>0</v>
      </c>
      <c r="I186" s="4">
        <f t="shared" si="30"/>
        <v>0</v>
      </c>
      <c r="J186" s="25" t="str">
        <f t="shared" si="35"/>
        <v>2034–2035</v>
      </c>
      <c r="K186" s="27">
        <f t="shared" si="31"/>
        <v>0</v>
      </c>
      <c r="R186" s="10" t="str">
        <f t="shared" si="27"/>
        <v>X</v>
      </c>
    </row>
    <row r="187" spans="1:18" ht="19.899999999999999" customHeight="1" x14ac:dyDescent="0.25">
      <c r="A187" s="126">
        <v>49310</v>
      </c>
      <c r="B187" s="9">
        <f t="shared" si="28"/>
        <v>0</v>
      </c>
      <c r="C187" s="127"/>
      <c r="D187" s="4">
        <f t="shared" si="29"/>
        <v>0</v>
      </c>
      <c r="E187" s="128">
        <f t="shared" si="32"/>
        <v>0</v>
      </c>
      <c r="F187" s="4">
        <f t="shared" si="33"/>
        <v>0</v>
      </c>
      <c r="G187" s="19">
        <f>IF(AND(C187&lt;&gt;"",SUM(G$25:G186)&lt;D$17),$D$17/$D$21,0)</f>
        <v>0</v>
      </c>
      <c r="H187" s="4">
        <f t="shared" si="34"/>
        <v>0</v>
      </c>
      <c r="I187" s="4">
        <f t="shared" si="30"/>
        <v>0</v>
      </c>
      <c r="J187" s="25" t="str">
        <f t="shared" si="35"/>
        <v>2034–2035</v>
      </c>
      <c r="K187" s="27">
        <f t="shared" si="31"/>
        <v>0</v>
      </c>
      <c r="R187" s="10" t="str">
        <f t="shared" si="27"/>
        <v>X</v>
      </c>
    </row>
    <row r="188" spans="1:18" ht="19.899999999999999" customHeight="1" x14ac:dyDescent="0.25">
      <c r="A188" s="126">
        <v>49341</v>
      </c>
      <c r="B188" s="9">
        <f t="shared" si="28"/>
        <v>0</v>
      </c>
      <c r="C188" s="127"/>
      <c r="D188" s="4">
        <f t="shared" si="29"/>
        <v>0</v>
      </c>
      <c r="E188" s="128">
        <f t="shared" si="32"/>
        <v>0</v>
      </c>
      <c r="F188" s="4">
        <f t="shared" si="33"/>
        <v>0</v>
      </c>
      <c r="G188" s="19">
        <f>IF(AND(C188&lt;&gt;"",SUM(G$25:G187)&lt;D$17),$D$17/$D$21,0)</f>
        <v>0</v>
      </c>
      <c r="H188" s="4">
        <f t="shared" si="34"/>
        <v>0</v>
      </c>
      <c r="I188" s="4">
        <f t="shared" si="30"/>
        <v>0</v>
      </c>
      <c r="J188" s="25" t="str">
        <f t="shared" si="35"/>
        <v>2034–2035</v>
      </c>
      <c r="K188" s="27">
        <f t="shared" si="31"/>
        <v>0</v>
      </c>
      <c r="R188" s="10" t="str">
        <f t="shared" si="27"/>
        <v>X</v>
      </c>
    </row>
    <row r="189" spans="1:18" ht="19.899999999999999" customHeight="1" x14ac:dyDescent="0.25">
      <c r="A189" s="126">
        <v>49369</v>
      </c>
      <c r="B189" s="9">
        <f t="shared" si="28"/>
        <v>0</v>
      </c>
      <c r="C189" s="127"/>
      <c r="D189" s="4">
        <f t="shared" si="29"/>
        <v>0</v>
      </c>
      <c r="E189" s="128">
        <f t="shared" si="32"/>
        <v>0</v>
      </c>
      <c r="F189" s="4">
        <f t="shared" si="33"/>
        <v>0</v>
      </c>
      <c r="G189" s="19">
        <f>IF(AND(C189&lt;&gt;"",SUM(G$25:G188)&lt;D$17),$D$17/$D$21,0)</f>
        <v>0</v>
      </c>
      <c r="H189" s="4">
        <f t="shared" si="34"/>
        <v>0</v>
      </c>
      <c r="I189" s="4">
        <f t="shared" si="30"/>
        <v>0</v>
      </c>
      <c r="J189" s="25" t="str">
        <f t="shared" si="35"/>
        <v>2034–2035</v>
      </c>
      <c r="K189" s="27">
        <f t="shared" si="31"/>
        <v>0</v>
      </c>
      <c r="R189" s="10" t="str">
        <f t="shared" si="27"/>
        <v>X</v>
      </c>
    </row>
    <row r="190" spans="1:18" ht="19.899999999999999" customHeight="1" x14ac:dyDescent="0.25">
      <c r="A190" s="126">
        <v>49400</v>
      </c>
      <c r="B190" s="9">
        <f t="shared" si="28"/>
        <v>0</v>
      </c>
      <c r="C190" s="127"/>
      <c r="D190" s="4">
        <f t="shared" si="29"/>
        <v>0</v>
      </c>
      <c r="E190" s="128">
        <f t="shared" si="32"/>
        <v>0</v>
      </c>
      <c r="F190" s="4">
        <f t="shared" si="33"/>
        <v>0</v>
      </c>
      <c r="G190" s="19">
        <f>IF(AND(C190&lt;&gt;"",SUM(G$25:G189)&lt;D$17),$D$17/$D$21,0)</f>
        <v>0</v>
      </c>
      <c r="H190" s="4">
        <f t="shared" si="34"/>
        <v>0</v>
      </c>
      <c r="I190" s="4">
        <f t="shared" si="30"/>
        <v>0</v>
      </c>
      <c r="J190" s="25" t="str">
        <f t="shared" si="35"/>
        <v>2034–2035</v>
      </c>
      <c r="K190" s="27">
        <f t="shared" si="31"/>
        <v>0</v>
      </c>
      <c r="R190" s="10" t="str">
        <f t="shared" si="27"/>
        <v>X</v>
      </c>
    </row>
    <row r="191" spans="1:18" ht="19.899999999999999" customHeight="1" x14ac:dyDescent="0.25">
      <c r="A191" s="126">
        <v>49430</v>
      </c>
      <c r="B191" s="9">
        <f t="shared" si="28"/>
        <v>0</v>
      </c>
      <c r="C191" s="127"/>
      <c r="D191" s="4">
        <f t="shared" si="29"/>
        <v>0</v>
      </c>
      <c r="E191" s="128">
        <f t="shared" si="32"/>
        <v>0</v>
      </c>
      <c r="F191" s="4">
        <f t="shared" si="33"/>
        <v>0</v>
      </c>
      <c r="G191" s="19">
        <f>IF(AND(C191&lt;&gt;"",SUM(G$25:G190)&lt;D$17),$D$17/$D$21,0)</f>
        <v>0</v>
      </c>
      <c r="H191" s="4">
        <f t="shared" si="34"/>
        <v>0</v>
      </c>
      <c r="I191" s="4">
        <f t="shared" si="30"/>
        <v>0</v>
      </c>
      <c r="J191" s="25" t="str">
        <f t="shared" si="35"/>
        <v>2034–2035</v>
      </c>
      <c r="K191" s="27">
        <f t="shared" si="31"/>
        <v>0</v>
      </c>
      <c r="R191" s="10" t="str">
        <f t="shared" si="27"/>
        <v>X</v>
      </c>
    </row>
    <row r="192" spans="1:18" ht="19.899999999999999" customHeight="1" x14ac:dyDescent="0.25">
      <c r="A192" s="126">
        <v>49461</v>
      </c>
      <c r="B192" s="9">
        <f t="shared" si="28"/>
        <v>0</v>
      </c>
      <c r="C192" s="127"/>
      <c r="D192" s="4">
        <f t="shared" si="29"/>
        <v>0</v>
      </c>
      <c r="E192" s="128">
        <f t="shared" si="32"/>
        <v>0</v>
      </c>
      <c r="F192" s="4">
        <f t="shared" si="33"/>
        <v>0</v>
      </c>
      <c r="G192" s="19">
        <f>IF(AND(C192&lt;&gt;"",SUM(G$25:G191)&lt;D$17),$D$17/$D$21,0)</f>
        <v>0</v>
      </c>
      <c r="H192" s="4">
        <f t="shared" si="34"/>
        <v>0</v>
      </c>
      <c r="I192" s="4">
        <f t="shared" si="30"/>
        <v>0</v>
      </c>
      <c r="J192" s="25" t="str">
        <f t="shared" si="35"/>
        <v>2034–2035</v>
      </c>
      <c r="K192" s="27">
        <f t="shared" si="31"/>
        <v>0</v>
      </c>
      <c r="R192" s="10" t="str">
        <f t="shared" si="27"/>
        <v>X</v>
      </c>
    </row>
    <row r="193" spans="1:18" ht="19.899999999999999" customHeight="1" x14ac:dyDescent="0.25">
      <c r="A193" s="126">
        <v>49491</v>
      </c>
      <c r="B193" s="9">
        <f t="shared" si="28"/>
        <v>0</v>
      </c>
      <c r="C193" s="127"/>
      <c r="D193" s="4">
        <f t="shared" si="29"/>
        <v>0</v>
      </c>
      <c r="E193" s="128">
        <f t="shared" si="32"/>
        <v>0</v>
      </c>
      <c r="F193" s="4">
        <f t="shared" si="33"/>
        <v>0</v>
      </c>
      <c r="G193" s="19">
        <f>IF(AND(C193&lt;&gt;"",SUM(G$25:G192)&lt;D$17),$D$17/$D$21,0)</f>
        <v>0</v>
      </c>
      <c r="H193" s="4">
        <f t="shared" si="34"/>
        <v>0</v>
      </c>
      <c r="I193" s="4">
        <f t="shared" si="30"/>
        <v>0</v>
      </c>
      <c r="J193" s="25" t="str">
        <f t="shared" si="35"/>
        <v>2035–2036</v>
      </c>
      <c r="K193" s="27">
        <f t="shared" si="31"/>
        <v>0</v>
      </c>
      <c r="R193" s="10" t="str">
        <f t="shared" si="27"/>
        <v>X</v>
      </c>
    </row>
    <row r="194" spans="1:18" ht="19.899999999999999" customHeight="1" x14ac:dyDescent="0.25">
      <c r="A194" s="126">
        <v>49522</v>
      </c>
      <c r="B194" s="9">
        <f t="shared" si="28"/>
        <v>0</v>
      </c>
      <c r="C194" s="127"/>
      <c r="D194" s="4">
        <f t="shared" si="29"/>
        <v>0</v>
      </c>
      <c r="E194" s="128">
        <f t="shared" si="32"/>
        <v>0</v>
      </c>
      <c r="F194" s="4">
        <f t="shared" si="33"/>
        <v>0</v>
      </c>
      <c r="G194" s="19">
        <f>IF(AND(C194&lt;&gt;"",SUM(G$25:G193)&lt;D$17),$D$17/$D$21,0)</f>
        <v>0</v>
      </c>
      <c r="H194" s="4">
        <f t="shared" si="34"/>
        <v>0</v>
      </c>
      <c r="I194" s="4">
        <f t="shared" si="30"/>
        <v>0</v>
      </c>
      <c r="J194" s="25" t="str">
        <f t="shared" si="35"/>
        <v>2035–2036</v>
      </c>
      <c r="K194" s="27">
        <f t="shared" si="31"/>
        <v>0</v>
      </c>
      <c r="R194" s="10" t="str">
        <f t="shared" si="27"/>
        <v>X</v>
      </c>
    </row>
    <row r="195" spans="1:18" ht="19.899999999999999" customHeight="1" x14ac:dyDescent="0.25">
      <c r="A195" s="126">
        <v>49553</v>
      </c>
      <c r="B195" s="9">
        <f t="shared" si="28"/>
        <v>0</v>
      </c>
      <c r="C195" s="127"/>
      <c r="D195" s="4">
        <f t="shared" si="29"/>
        <v>0</v>
      </c>
      <c r="E195" s="128">
        <f t="shared" si="32"/>
        <v>0</v>
      </c>
      <c r="F195" s="4">
        <f t="shared" si="33"/>
        <v>0</v>
      </c>
      <c r="G195" s="19">
        <f>IF(AND(C195&lt;&gt;"",SUM(G$25:G194)&lt;D$17),$D$17/$D$21,0)</f>
        <v>0</v>
      </c>
      <c r="H195" s="4">
        <f t="shared" si="34"/>
        <v>0</v>
      </c>
      <c r="I195" s="4">
        <f t="shared" si="30"/>
        <v>0</v>
      </c>
      <c r="J195" s="25" t="str">
        <f t="shared" si="35"/>
        <v>2035–2036</v>
      </c>
      <c r="K195" s="27">
        <f t="shared" si="31"/>
        <v>0</v>
      </c>
      <c r="R195" s="10" t="str">
        <f t="shared" si="27"/>
        <v>X</v>
      </c>
    </row>
    <row r="196" spans="1:18" ht="19.899999999999999" customHeight="1" x14ac:dyDescent="0.25">
      <c r="A196" s="126">
        <v>49583</v>
      </c>
      <c r="B196" s="9">
        <f t="shared" si="28"/>
        <v>0</v>
      </c>
      <c r="C196" s="127"/>
      <c r="D196" s="4">
        <f t="shared" si="29"/>
        <v>0</v>
      </c>
      <c r="E196" s="128">
        <f t="shared" si="32"/>
        <v>0</v>
      </c>
      <c r="F196" s="4">
        <f t="shared" si="33"/>
        <v>0</v>
      </c>
      <c r="G196" s="19">
        <f>IF(AND(C196&lt;&gt;"",SUM(G$25:G195)&lt;D$17),$D$17/$D$21,0)</f>
        <v>0</v>
      </c>
      <c r="H196" s="4">
        <f t="shared" si="34"/>
        <v>0</v>
      </c>
      <c r="I196" s="4">
        <f t="shared" si="30"/>
        <v>0</v>
      </c>
      <c r="J196" s="25" t="str">
        <f t="shared" si="35"/>
        <v>2035–2036</v>
      </c>
      <c r="K196" s="27">
        <f t="shared" si="31"/>
        <v>0</v>
      </c>
      <c r="R196" s="10" t="str">
        <f t="shared" si="27"/>
        <v>X</v>
      </c>
    </row>
    <row r="197" spans="1:18" ht="19.899999999999999" customHeight="1" x14ac:dyDescent="0.25">
      <c r="A197" s="126">
        <v>49614</v>
      </c>
      <c r="B197" s="9">
        <f t="shared" si="28"/>
        <v>0</v>
      </c>
      <c r="C197" s="127"/>
      <c r="D197" s="4">
        <f t="shared" si="29"/>
        <v>0</v>
      </c>
      <c r="E197" s="128">
        <f t="shared" si="32"/>
        <v>0</v>
      </c>
      <c r="F197" s="4">
        <f t="shared" si="33"/>
        <v>0</v>
      </c>
      <c r="G197" s="19">
        <f>IF(AND(C197&lt;&gt;"",SUM(G$25:G196)&lt;D$17),$D$17/$D$21,0)</f>
        <v>0</v>
      </c>
      <c r="H197" s="4">
        <f t="shared" si="34"/>
        <v>0</v>
      </c>
      <c r="I197" s="4">
        <f t="shared" si="30"/>
        <v>0</v>
      </c>
      <c r="J197" s="25" t="str">
        <f t="shared" si="35"/>
        <v>2035–2036</v>
      </c>
      <c r="K197" s="27">
        <f t="shared" si="31"/>
        <v>0</v>
      </c>
      <c r="R197" s="10" t="str">
        <f t="shared" si="27"/>
        <v>X</v>
      </c>
    </row>
    <row r="198" spans="1:18" ht="19.899999999999999" customHeight="1" x14ac:dyDescent="0.25">
      <c r="A198" s="126">
        <v>49644</v>
      </c>
      <c r="B198" s="9">
        <f t="shared" si="28"/>
        <v>0</v>
      </c>
      <c r="C198" s="127"/>
      <c r="D198" s="4">
        <f t="shared" si="29"/>
        <v>0</v>
      </c>
      <c r="E198" s="128">
        <f t="shared" si="32"/>
        <v>0</v>
      </c>
      <c r="F198" s="4">
        <f t="shared" si="33"/>
        <v>0</v>
      </c>
      <c r="G198" s="19">
        <f>IF(AND(C198&lt;&gt;"",SUM(G$25:G197)&lt;D$17),$D$17/$D$21,0)</f>
        <v>0</v>
      </c>
      <c r="H198" s="4">
        <f t="shared" si="34"/>
        <v>0</v>
      </c>
      <c r="I198" s="4">
        <f t="shared" si="30"/>
        <v>0</v>
      </c>
      <c r="J198" s="25" t="str">
        <f t="shared" si="35"/>
        <v>2035–2036</v>
      </c>
      <c r="K198" s="27">
        <f t="shared" si="31"/>
        <v>0</v>
      </c>
      <c r="R198" s="10" t="str">
        <f t="shared" si="27"/>
        <v>X</v>
      </c>
    </row>
    <row r="199" spans="1:18" ht="19.899999999999999" customHeight="1" x14ac:dyDescent="0.25">
      <c r="A199" s="126">
        <v>49675</v>
      </c>
      <c r="B199" s="9">
        <f t="shared" si="28"/>
        <v>0</v>
      </c>
      <c r="C199" s="127"/>
      <c r="D199" s="4">
        <f t="shared" si="29"/>
        <v>0</v>
      </c>
      <c r="E199" s="128">
        <f t="shared" si="32"/>
        <v>0</v>
      </c>
      <c r="F199" s="4">
        <f t="shared" si="33"/>
        <v>0</v>
      </c>
      <c r="G199" s="19">
        <f>IF(AND(C199&lt;&gt;"",SUM(G$25:G198)&lt;D$17),$D$17/$D$21,0)</f>
        <v>0</v>
      </c>
      <c r="H199" s="4">
        <f t="shared" si="34"/>
        <v>0</v>
      </c>
      <c r="I199" s="4">
        <f t="shared" si="30"/>
        <v>0</v>
      </c>
      <c r="J199" s="25" t="str">
        <f t="shared" si="35"/>
        <v>2035–2036</v>
      </c>
      <c r="K199" s="27">
        <f t="shared" si="31"/>
        <v>0</v>
      </c>
      <c r="R199" s="10" t="str">
        <f t="shared" si="27"/>
        <v>X</v>
      </c>
    </row>
    <row r="200" spans="1:18" ht="19.899999999999999" customHeight="1" x14ac:dyDescent="0.25">
      <c r="A200" s="126">
        <v>49706</v>
      </c>
      <c r="B200" s="9">
        <f t="shared" si="28"/>
        <v>0</v>
      </c>
      <c r="C200" s="127"/>
      <c r="D200" s="4">
        <f t="shared" si="29"/>
        <v>0</v>
      </c>
      <c r="E200" s="128">
        <f t="shared" si="32"/>
        <v>0</v>
      </c>
      <c r="F200" s="4">
        <f t="shared" si="33"/>
        <v>0</v>
      </c>
      <c r="G200" s="19">
        <f>IF(AND(C200&lt;&gt;"",SUM(G$25:G199)&lt;D$17),$D$17/$D$21,0)</f>
        <v>0</v>
      </c>
      <c r="H200" s="4">
        <f t="shared" si="34"/>
        <v>0</v>
      </c>
      <c r="I200" s="4">
        <f t="shared" si="30"/>
        <v>0</v>
      </c>
      <c r="J200" s="25" t="str">
        <f t="shared" si="35"/>
        <v>2035–2036</v>
      </c>
      <c r="K200" s="27">
        <f t="shared" si="31"/>
        <v>0</v>
      </c>
      <c r="R200" s="10" t="str">
        <f t="shared" si="27"/>
        <v>X</v>
      </c>
    </row>
    <row r="201" spans="1:18" ht="19.899999999999999" customHeight="1" x14ac:dyDescent="0.25">
      <c r="A201" s="126">
        <v>49735</v>
      </c>
      <c r="B201" s="9">
        <f t="shared" si="28"/>
        <v>0</v>
      </c>
      <c r="C201" s="127"/>
      <c r="D201" s="4">
        <f t="shared" si="29"/>
        <v>0</v>
      </c>
      <c r="E201" s="128">
        <f t="shared" si="32"/>
        <v>0</v>
      </c>
      <c r="F201" s="4">
        <f t="shared" si="33"/>
        <v>0</v>
      </c>
      <c r="G201" s="19">
        <f>IF(AND(C201&lt;&gt;"",SUM(G$25:G200)&lt;D$17),$D$17/$D$21,0)</f>
        <v>0</v>
      </c>
      <c r="H201" s="4">
        <f t="shared" si="34"/>
        <v>0</v>
      </c>
      <c r="I201" s="4">
        <f t="shared" si="30"/>
        <v>0</v>
      </c>
      <c r="J201" s="25" t="str">
        <f t="shared" si="35"/>
        <v>2035–2036</v>
      </c>
      <c r="K201" s="27">
        <f t="shared" si="31"/>
        <v>0</v>
      </c>
      <c r="R201" s="10" t="str">
        <f t="shared" si="27"/>
        <v>X</v>
      </c>
    </row>
    <row r="202" spans="1:18" ht="19.899999999999999" customHeight="1" x14ac:dyDescent="0.25">
      <c r="A202" s="126">
        <v>49766</v>
      </c>
      <c r="B202" s="9">
        <f t="shared" si="28"/>
        <v>0</v>
      </c>
      <c r="C202" s="127"/>
      <c r="D202" s="4">
        <f t="shared" si="29"/>
        <v>0</v>
      </c>
      <c r="E202" s="128">
        <f t="shared" si="32"/>
        <v>0</v>
      </c>
      <c r="F202" s="4">
        <f t="shared" si="33"/>
        <v>0</v>
      </c>
      <c r="G202" s="19">
        <f>IF(AND(C202&lt;&gt;"",SUM(G$25:G201)&lt;D$17),$D$17/$D$21,0)</f>
        <v>0</v>
      </c>
      <c r="H202" s="4">
        <f t="shared" si="34"/>
        <v>0</v>
      </c>
      <c r="I202" s="4">
        <f t="shared" si="30"/>
        <v>0</v>
      </c>
      <c r="J202" s="25" t="str">
        <f t="shared" si="35"/>
        <v>2035–2036</v>
      </c>
      <c r="K202" s="27">
        <f t="shared" si="31"/>
        <v>0</v>
      </c>
      <c r="R202" s="10" t="str">
        <f t="shared" si="27"/>
        <v>X</v>
      </c>
    </row>
    <row r="203" spans="1:18" ht="19.899999999999999" customHeight="1" x14ac:dyDescent="0.25">
      <c r="A203" s="126">
        <v>49796</v>
      </c>
      <c r="B203" s="9">
        <f t="shared" si="28"/>
        <v>0</v>
      </c>
      <c r="C203" s="127"/>
      <c r="D203" s="4">
        <f t="shared" si="29"/>
        <v>0</v>
      </c>
      <c r="E203" s="128">
        <f t="shared" si="32"/>
        <v>0</v>
      </c>
      <c r="F203" s="4">
        <f t="shared" si="33"/>
        <v>0</v>
      </c>
      <c r="G203" s="19">
        <f>IF(AND(C203&lt;&gt;"",SUM(G$25:G202)&lt;D$17),$D$17/$D$21,0)</f>
        <v>0</v>
      </c>
      <c r="H203" s="4">
        <f t="shared" si="34"/>
        <v>0</v>
      </c>
      <c r="I203" s="4">
        <f t="shared" si="30"/>
        <v>0</v>
      </c>
      <c r="J203" s="25" t="str">
        <f t="shared" si="35"/>
        <v>2035–2036</v>
      </c>
      <c r="K203" s="27">
        <f t="shared" si="31"/>
        <v>0</v>
      </c>
      <c r="R203" s="10" t="str">
        <f t="shared" si="27"/>
        <v>X</v>
      </c>
    </row>
    <row r="204" spans="1:18" ht="19.899999999999999" customHeight="1" x14ac:dyDescent="0.25">
      <c r="A204" s="126">
        <v>49827</v>
      </c>
      <c r="B204" s="9">
        <f t="shared" si="28"/>
        <v>0</v>
      </c>
      <c r="C204" s="127"/>
      <c r="D204" s="4">
        <f t="shared" si="29"/>
        <v>0</v>
      </c>
      <c r="E204" s="128">
        <f t="shared" si="32"/>
        <v>0</v>
      </c>
      <c r="F204" s="4">
        <f t="shared" si="33"/>
        <v>0</v>
      </c>
      <c r="G204" s="19">
        <f>IF(AND(C204&lt;&gt;"",SUM(G$25:G203)&lt;D$17),$D$17/$D$21,0)</f>
        <v>0</v>
      </c>
      <c r="H204" s="4">
        <f t="shared" si="34"/>
        <v>0</v>
      </c>
      <c r="I204" s="4">
        <f t="shared" si="30"/>
        <v>0</v>
      </c>
      <c r="J204" s="25" t="str">
        <f t="shared" si="35"/>
        <v>2035–2036</v>
      </c>
      <c r="K204" s="27">
        <f t="shared" si="31"/>
        <v>0</v>
      </c>
      <c r="R204" s="10" t="str">
        <f t="shared" si="27"/>
        <v>X</v>
      </c>
    </row>
    <row r="205" spans="1:18" ht="19.899999999999999" customHeight="1" x14ac:dyDescent="0.25">
      <c r="A205" s="126">
        <v>49857</v>
      </c>
      <c r="B205" s="9">
        <f t="shared" si="28"/>
        <v>0</v>
      </c>
      <c r="C205" s="127"/>
      <c r="D205" s="4">
        <f t="shared" si="29"/>
        <v>0</v>
      </c>
      <c r="E205" s="128">
        <f t="shared" si="32"/>
        <v>0</v>
      </c>
      <c r="F205" s="4">
        <f t="shared" si="33"/>
        <v>0</v>
      </c>
      <c r="G205" s="19">
        <f>IF(AND(C205&lt;&gt;"",SUM(G$25:G204)&lt;D$17),$D$17/$D$21,0)</f>
        <v>0</v>
      </c>
      <c r="H205" s="4">
        <f t="shared" si="34"/>
        <v>0</v>
      </c>
      <c r="I205" s="4">
        <f t="shared" si="30"/>
        <v>0</v>
      </c>
      <c r="J205" s="25" t="str">
        <f t="shared" si="35"/>
        <v>2036–2037</v>
      </c>
      <c r="K205" s="27">
        <f t="shared" si="31"/>
        <v>0</v>
      </c>
      <c r="R205" s="10" t="str">
        <f t="shared" si="27"/>
        <v>X</v>
      </c>
    </row>
    <row r="206" spans="1:18" ht="19.899999999999999" customHeight="1" x14ac:dyDescent="0.25">
      <c r="A206" s="126">
        <v>49888</v>
      </c>
      <c r="B206" s="9">
        <f t="shared" si="28"/>
        <v>0</v>
      </c>
      <c r="C206" s="127"/>
      <c r="D206" s="4">
        <f t="shared" si="29"/>
        <v>0</v>
      </c>
      <c r="E206" s="128">
        <f t="shared" si="32"/>
        <v>0</v>
      </c>
      <c r="F206" s="4">
        <f t="shared" si="33"/>
        <v>0</v>
      </c>
      <c r="G206" s="19">
        <f>IF(AND(C206&lt;&gt;"",SUM(G$25:G205)&lt;D$17),$D$17/$D$21,0)</f>
        <v>0</v>
      </c>
      <c r="H206" s="4">
        <f t="shared" si="34"/>
        <v>0</v>
      </c>
      <c r="I206" s="4">
        <f t="shared" si="30"/>
        <v>0</v>
      </c>
      <c r="J206" s="25" t="str">
        <f t="shared" si="35"/>
        <v>2036–2037</v>
      </c>
      <c r="K206" s="27">
        <f t="shared" si="31"/>
        <v>0</v>
      </c>
      <c r="R206" s="10" t="str">
        <f t="shared" si="27"/>
        <v>X</v>
      </c>
    </row>
    <row r="207" spans="1:18" ht="19.899999999999999" customHeight="1" x14ac:dyDescent="0.25">
      <c r="A207" s="126">
        <v>49919</v>
      </c>
      <c r="B207" s="9">
        <f t="shared" si="28"/>
        <v>0</v>
      </c>
      <c r="C207" s="127"/>
      <c r="D207" s="4">
        <f t="shared" si="29"/>
        <v>0</v>
      </c>
      <c r="E207" s="128">
        <f t="shared" si="32"/>
        <v>0</v>
      </c>
      <c r="F207" s="4">
        <f t="shared" si="33"/>
        <v>0</v>
      </c>
      <c r="G207" s="19">
        <f>IF(AND(C207&lt;&gt;"",SUM(G$25:G206)&lt;D$17),$D$17/$D$21,0)</f>
        <v>0</v>
      </c>
      <c r="H207" s="4">
        <f t="shared" si="34"/>
        <v>0</v>
      </c>
      <c r="I207" s="4">
        <f t="shared" si="30"/>
        <v>0</v>
      </c>
      <c r="J207" s="25" t="str">
        <f t="shared" si="35"/>
        <v>2036–2037</v>
      </c>
      <c r="K207" s="27">
        <f t="shared" si="31"/>
        <v>0</v>
      </c>
      <c r="R207" s="10" t="str">
        <f t="shared" si="27"/>
        <v>X</v>
      </c>
    </row>
    <row r="208" spans="1:18" ht="19.899999999999999" customHeight="1" x14ac:dyDescent="0.25">
      <c r="A208" s="126">
        <v>49949</v>
      </c>
      <c r="B208" s="9">
        <f t="shared" si="28"/>
        <v>0</v>
      </c>
      <c r="C208" s="127"/>
      <c r="D208" s="4">
        <f t="shared" si="29"/>
        <v>0</v>
      </c>
      <c r="E208" s="128">
        <f t="shared" si="32"/>
        <v>0</v>
      </c>
      <c r="F208" s="4">
        <f t="shared" si="33"/>
        <v>0</v>
      </c>
      <c r="G208" s="19">
        <f>IF(AND(C208&lt;&gt;"",SUM(G$25:G207)&lt;D$17),$D$17/$D$21,0)</f>
        <v>0</v>
      </c>
      <c r="H208" s="4">
        <f t="shared" si="34"/>
        <v>0</v>
      </c>
      <c r="I208" s="4">
        <f t="shared" si="30"/>
        <v>0</v>
      </c>
      <c r="J208" s="25" t="str">
        <f t="shared" si="35"/>
        <v>2036–2037</v>
      </c>
      <c r="K208" s="27">
        <f t="shared" si="31"/>
        <v>0</v>
      </c>
      <c r="R208" s="10" t="str">
        <f t="shared" si="27"/>
        <v>X</v>
      </c>
    </row>
    <row r="209" spans="1:18" ht="19.899999999999999" customHeight="1" x14ac:dyDescent="0.25">
      <c r="A209" s="126">
        <v>49980</v>
      </c>
      <c r="B209" s="9">
        <f t="shared" si="28"/>
        <v>0</v>
      </c>
      <c r="C209" s="127"/>
      <c r="D209" s="4">
        <f t="shared" si="29"/>
        <v>0</v>
      </c>
      <c r="E209" s="128">
        <f t="shared" si="32"/>
        <v>0</v>
      </c>
      <c r="F209" s="4">
        <f t="shared" si="33"/>
        <v>0</v>
      </c>
      <c r="G209" s="19">
        <f>IF(AND(C209&lt;&gt;"",SUM(G$25:G208)&lt;D$17),$D$17/$D$21,0)</f>
        <v>0</v>
      </c>
      <c r="H209" s="4">
        <f t="shared" si="34"/>
        <v>0</v>
      </c>
      <c r="I209" s="4">
        <f t="shared" si="30"/>
        <v>0</v>
      </c>
      <c r="J209" s="25" t="str">
        <f t="shared" si="35"/>
        <v>2036–2037</v>
      </c>
      <c r="K209" s="27">
        <f t="shared" si="31"/>
        <v>0</v>
      </c>
      <c r="R209" s="10" t="str">
        <f t="shared" si="27"/>
        <v>X</v>
      </c>
    </row>
    <row r="210" spans="1:18" ht="19.899999999999999" customHeight="1" x14ac:dyDescent="0.25">
      <c r="A210" s="126">
        <v>50010</v>
      </c>
      <c r="B210" s="9">
        <f t="shared" si="28"/>
        <v>0</v>
      </c>
      <c r="C210" s="127"/>
      <c r="D210" s="4">
        <f t="shared" si="29"/>
        <v>0</v>
      </c>
      <c r="E210" s="128">
        <f t="shared" si="32"/>
        <v>0</v>
      </c>
      <c r="F210" s="4">
        <f t="shared" si="33"/>
        <v>0</v>
      </c>
      <c r="G210" s="19">
        <f>IF(AND(C210&lt;&gt;"",SUM(G$25:G209)&lt;D$17),$D$17/$D$21,0)</f>
        <v>0</v>
      </c>
      <c r="H210" s="4">
        <f t="shared" si="34"/>
        <v>0</v>
      </c>
      <c r="I210" s="4">
        <f t="shared" si="30"/>
        <v>0</v>
      </c>
      <c r="J210" s="25" t="str">
        <f t="shared" si="35"/>
        <v>2036–2037</v>
      </c>
      <c r="K210" s="27">
        <f t="shared" si="31"/>
        <v>0</v>
      </c>
      <c r="R210" s="10" t="str">
        <f t="shared" si="27"/>
        <v>X</v>
      </c>
    </row>
    <row r="211" spans="1:18" ht="19.899999999999999" customHeight="1" x14ac:dyDescent="0.25">
      <c r="A211" s="126">
        <v>50041</v>
      </c>
      <c r="B211" s="9">
        <f t="shared" si="28"/>
        <v>0</v>
      </c>
      <c r="C211" s="127"/>
      <c r="D211" s="4">
        <f t="shared" si="29"/>
        <v>0</v>
      </c>
      <c r="E211" s="128">
        <f t="shared" si="32"/>
        <v>0</v>
      </c>
      <c r="F211" s="4">
        <f t="shared" si="33"/>
        <v>0</v>
      </c>
      <c r="G211" s="19">
        <f>IF(AND(C211&lt;&gt;"",SUM(G$25:G210)&lt;D$17),$D$17/$D$21,0)</f>
        <v>0</v>
      </c>
      <c r="H211" s="4">
        <f t="shared" si="34"/>
        <v>0</v>
      </c>
      <c r="I211" s="4">
        <f t="shared" si="30"/>
        <v>0</v>
      </c>
      <c r="J211" s="25" t="str">
        <f t="shared" si="35"/>
        <v>2036–2037</v>
      </c>
      <c r="K211" s="27">
        <f t="shared" si="31"/>
        <v>0</v>
      </c>
      <c r="R211" s="10" t="str">
        <f t="shared" si="27"/>
        <v>X</v>
      </c>
    </row>
    <row r="212" spans="1:18" ht="19.899999999999999" customHeight="1" x14ac:dyDescent="0.25">
      <c r="A212" s="126">
        <v>50072</v>
      </c>
      <c r="B212" s="9">
        <f t="shared" si="28"/>
        <v>0</v>
      </c>
      <c r="C212" s="127"/>
      <c r="D212" s="4">
        <f t="shared" si="29"/>
        <v>0</v>
      </c>
      <c r="E212" s="128">
        <f t="shared" si="32"/>
        <v>0</v>
      </c>
      <c r="F212" s="4">
        <f t="shared" si="33"/>
        <v>0</v>
      </c>
      <c r="G212" s="19">
        <f>IF(AND(C212&lt;&gt;"",SUM(G$25:G211)&lt;D$17),$D$17/$D$21,0)</f>
        <v>0</v>
      </c>
      <c r="H212" s="4">
        <f t="shared" si="34"/>
        <v>0</v>
      </c>
      <c r="I212" s="4">
        <f t="shared" si="30"/>
        <v>0</v>
      </c>
      <c r="J212" s="25" t="str">
        <f t="shared" si="35"/>
        <v>2036–2037</v>
      </c>
      <c r="K212" s="27">
        <f t="shared" si="31"/>
        <v>0</v>
      </c>
      <c r="R212" s="10" t="str">
        <f t="shared" si="27"/>
        <v>X</v>
      </c>
    </row>
    <row r="213" spans="1:18" ht="19.899999999999999" customHeight="1" x14ac:dyDescent="0.25">
      <c r="A213" s="126">
        <v>50100</v>
      </c>
      <c r="B213" s="9">
        <f t="shared" si="28"/>
        <v>0</v>
      </c>
      <c r="C213" s="127"/>
      <c r="D213" s="4">
        <f t="shared" si="29"/>
        <v>0</v>
      </c>
      <c r="E213" s="128">
        <f t="shared" si="32"/>
        <v>0</v>
      </c>
      <c r="F213" s="4">
        <f t="shared" si="33"/>
        <v>0</v>
      </c>
      <c r="G213" s="19">
        <f>IF(AND(C213&lt;&gt;"",SUM(G$25:G212)&lt;D$17),$D$17/$D$21,0)</f>
        <v>0</v>
      </c>
      <c r="H213" s="4">
        <f t="shared" si="34"/>
        <v>0</v>
      </c>
      <c r="I213" s="4">
        <f t="shared" si="30"/>
        <v>0</v>
      </c>
      <c r="J213" s="25" t="str">
        <f t="shared" si="35"/>
        <v>2036–2037</v>
      </c>
      <c r="K213" s="27">
        <f t="shared" si="31"/>
        <v>0</v>
      </c>
      <c r="R213" s="10" t="str">
        <f t="shared" si="27"/>
        <v>X</v>
      </c>
    </row>
    <row r="214" spans="1:18" ht="19.899999999999999" customHeight="1" x14ac:dyDescent="0.25">
      <c r="A214" s="126">
        <v>50131</v>
      </c>
      <c r="B214" s="9">
        <f t="shared" si="28"/>
        <v>0</v>
      </c>
      <c r="C214" s="127"/>
      <c r="D214" s="4">
        <f t="shared" si="29"/>
        <v>0</v>
      </c>
      <c r="E214" s="128">
        <f t="shared" si="32"/>
        <v>0</v>
      </c>
      <c r="F214" s="4">
        <f t="shared" si="33"/>
        <v>0</v>
      </c>
      <c r="G214" s="19">
        <f>IF(AND(C214&lt;&gt;"",SUM(G$25:G213)&lt;D$17),$D$17/$D$21,0)</f>
        <v>0</v>
      </c>
      <c r="H214" s="4">
        <f t="shared" si="34"/>
        <v>0</v>
      </c>
      <c r="I214" s="4">
        <f t="shared" si="30"/>
        <v>0</v>
      </c>
      <c r="J214" s="25" t="str">
        <f t="shared" si="35"/>
        <v>2036–2037</v>
      </c>
      <c r="K214" s="27">
        <f t="shared" si="31"/>
        <v>0</v>
      </c>
      <c r="R214" s="10" t="str">
        <f t="shared" si="27"/>
        <v>X</v>
      </c>
    </row>
    <row r="215" spans="1:18" ht="19.899999999999999" customHeight="1" x14ac:dyDescent="0.25">
      <c r="A215" s="126">
        <v>50161</v>
      </c>
      <c r="B215" s="9">
        <f t="shared" si="28"/>
        <v>0</v>
      </c>
      <c r="C215" s="127"/>
      <c r="D215" s="4">
        <f t="shared" si="29"/>
        <v>0</v>
      </c>
      <c r="E215" s="128">
        <f t="shared" si="32"/>
        <v>0</v>
      </c>
      <c r="F215" s="4">
        <f t="shared" si="33"/>
        <v>0</v>
      </c>
      <c r="G215" s="19">
        <f>IF(AND(C215&lt;&gt;"",SUM(G$25:G214)&lt;D$17),$D$17/$D$21,0)</f>
        <v>0</v>
      </c>
      <c r="H215" s="4">
        <f t="shared" si="34"/>
        <v>0</v>
      </c>
      <c r="I215" s="4">
        <f t="shared" si="30"/>
        <v>0</v>
      </c>
      <c r="J215" s="25" t="str">
        <f t="shared" si="35"/>
        <v>2036–2037</v>
      </c>
      <c r="K215" s="27">
        <f t="shared" si="31"/>
        <v>0</v>
      </c>
      <c r="R215" s="10" t="str">
        <f t="shared" si="27"/>
        <v>X</v>
      </c>
    </row>
    <row r="216" spans="1:18" ht="19.899999999999999" customHeight="1" x14ac:dyDescent="0.25">
      <c r="A216" s="126">
        <v>50192</v>
      </c>
      <c r="B216" s="9">
        <f t="shared" si="28"/>
        <v>0</v>
      </c>
      <c r="C216" s="127"/>
      <c r="D216" s="4">
        <f t="shared" si="29"/>
        <v>0</v>
      </c>
      <c r="E216" s="128">
        <f t="shared" si="32"/>
        <v>0</v>
      </c>
      <c r="F216" s="4">
        <f t="shared" si="33"/>
        <v>0</v>
      </c>
      <c r="G216" s="19">
        <f>IF(AND(C216&lt;&gt;"",SUM(G$25:G215)&lt;D$17),$D$17/$D$21,0)</f>
        <v>0</v>
      </c>
      <c r="H216" s="4">
        <f t="shared" si="34"/>
        <v>0</v>
      </c>
      <c r="I216" s="4">
        <f t="shared" si="30"/>
        <v>0</v>
      </c>
      <c r="J216" s="25" t="str">
        <f t="shared" si="35"/>
        <v>2036–2037</v>
      </c>
      <c r="K216" s="27">
        <f t="shared" si="31"/>
        <v>0</v>
      </c>
      <c r="R216" s="10" t="str">
        <f t="shared" si="27"/>
        <v>X</v>
      </c>
    </row>
    <row r="217" spans="1:18" ht="19.899999999999999" customHeight="1" x14ac:dyDescent="0.25">
      <c r="A217" s="126">
        <v>50222</v>
      </c>
      <c r="B217" s="9">
        <f t="shared" si="28"/>
        <v>0</v>
      </c>
      <c r="C217" s="127"/>
      <c r="D217" s="4">
        <f t="shared" si="29"/>
        <v>0</v>
      </c>
      <c r="E217" s="128">
        <f t="shared" si="32"/>
        <v>0</v>
      </c>
      <c r="F217" s="4">
        <f t="shared" si="33"/>
        <v>0</v>
      </c>
      <c r="G217" s="19">
        <f>IF(AND(C217&lt;&gt;"",SUM(G$25:G216)&lt;D$17),$D$17/$D$21,0)</f>
        <v>0</v>
      </c>
      <c r="H217" s="4">
        <f t="shared" si="34"/>
        <v>0</v>
      </c>
      <c r="I217" s="4">
        <f t="shared" si="30"/>
        <v>0</v>
      </c>
      <c r="J217" s="25" t="str">
        <f t="shared" si="35"/>
        <v>2037–2038</v>
      </c>
      <c r="K217" s="27">
        <f t="shared" si="31"/>
        <v>0</v>
      </c>
      <c r="R217" s="10" t="str">
        <f t="shared" ref="R217:R280" si="36">IF(AND($D$13&lt;=$A217,DATE(YEAR($D$13),MONTH($D$13)+$D$19-1,DAY($D$13))&gt;=$A217),"X","")</f>
        <v>X</v>
      </c>
    </row>
    <row r="218" spans="1:18" ht="19.899999999999999" customHeight="1" x14ac:dyDescent="0.25">
      <c r="A218" s="126">
        <v>50253</v>
      </c>
      <c r="B218" s="9">
        <f t="shared" ref="B218:B281" si="37">IF(C218&gt;0,C218*-1,C218)</f>
        <v>0</v>
      </c>
      <c r="C218" s="127"/>
      <c r="D218" s="4">
        <f t="shared" ref="D218:D281" si="38">IF(C218="",0,IF($D$14="Beginning",IF(C217&lt;&gt;"",$F217*$D$6/12,0),IF(C217&lt;&gt;"",$F217*$D$6/12,$D$15*$D$6/12)))</f>
        <v>0</v>
      </c>
      <c r="E218" s="128">
        <f t="shared" si="32"/>
        <v>0</v>
      </c>
      <c r="F218" s="4">
        <f t="shared" si="33"/>
        <v>0</v>
      </c>
      <c r="G218" s="19">
        <f>IF(AND(C218&lt;&gt;"",SUM(G$25:G217)&lt;D$17),$D$17/$D$21,0)</f>
        <v>0</v>
      </c>
      <c r="H218" s="4">
        <f t="shared" si="34"/>
        <v>0</v>
      </c>
      <c r="I218" s="4">
        <f t="shared" ref="I218:I281" si="39">IF(C218&lt;&gt;"",$D$17-H218,0)</f>
        <v>0</v>
      </c>
      <c r="J218" s="25" t="str">
        <f t="shared" si="35"/>
        <v>2037–2038</v>
      </c>
      <c r="K218" s="27">
        <f t="shared" ref="K218:K281" si="40">IF(AND(ROUND(H218,2)=ROUND($D$17,2),ROUND(F218,0)=0),ROUND($D$17,2),0)</f>
        <v>0</v>
      </c>
      <c r="R218" s="10" t="str">
        <f t="shared" si="36"/>
        <v>X</v>
      </c>
    </row>
    <row r="219" spans="1:18" ht="19.899999999999999" customHeight="1" x14ac:dyDescent="0.25">
      <c r="A219" s="126">
        <v>50284</v>
      </c>
      <c r="B219" s="9">
        <f t="shared" si="37"/>
        <v>0</v>
      </c>
      <c r="C219" s="127"/>
      <c r="D219" s="4">
        <f t="shared" si="38"/>
        <v>0</v>
      </c>
      <c r="E219" s="128">
        <f t="shared" ref="E219:E282" si="41">C219-D219</f>
        <v>0</v>
      </c>
      <c r="F219" s="4">
        <f t="shared" ref="F219:F282" si="42">IF(C219="",0,IF(C218="",$D$15-E219,IF(C219&lt;&gt;"",F218-E219)))</f>
        <v>0</v>
      </c>
      <c r="G219" s="19">
        <f>IF(AND(C219&lt;&gt;"",SUM(G$25:G218)&lt;D$17),$D$17/$D$21,0)</f>
        <v>0</v>
      </c>
      <c r="H219" s="4">
        <f t="shared" ref="H219:H282" si="43">IF(C219&lt;&gt;"",G219+H218,0)</f>
        <v>0</v>
      </c>
      <c r="I219" s="4">
        <f t="shared" si="39"/>
        <v>0</v>
      </c>
      <c r="J219" s="25" t="str">
        <f t="shared" si="35"/>
        <v>2037–2038</v>
      </c>
      <c r="K219" s="27">
        <f t="shared" si="40"/>
        <v>0</v>
      </c>
      <c r="R219" s="10" t="str">
        <f t="shared" si="36"/>
        <v>X</v>
      </c>
    </row>
    <row r="220" spans="1:18" ht="19.899999999999999" customHeight="1" x14ac:dyDescent="0.25">
      <c r="A220" s="126">
        <v>50314</v>
      </c>
      <c r="B220" s="9">
        <f t="shared" si="37"/>
        <v>0</v>
      </c>
      <c r="C220" s="127"/>
      <c r="D220" s="4">
        <f t="shared" si="38"/>
        <v>0</v>
      </c>
      <c r="E220" s="128">
        <f t="shared" si="41"/>
        <v>0</v>
      </c>
      <c r="F220" s="4">
        <f t="shared" si="42"/>
        <v>0</v>
      </c>
      <c r="G220" s="19">
        <f>IF(AND(C220&lt;&gt;"",SUM(G$25:G219)&lt;D$17),$D$17/$D$21,0)</f>
        <v>0</v>
      </c>
      <c r="H220" s="4">
        <f t="shared" si="43"/>
        <v>0</v>
      </c>
      <c r="I220" s="4">
        <f t="shared" si="39"/>
        <v>0</v>
      </c>
      <c r="J220" s="25" t="str">
        <f t="shared" si="35"/>
        <v>2037–2038</v>
      </c>
      <c r="K220" s="27">
        <f t="shared" si="40"/>
        <v>0</v>
      </c>
      <c r="R220" s="10" t="str">
        <f t="shared" si="36"/>
        <v>X</v>
      </c>
    </row>
    <row r="221" spans="1:18" ht="19.899999999999999" customHeight="1" x14ac:dyDescent="0.25">
      <c r="A221" s="126">
        <v>50345</v>
      </c>
      <c r="B221" s="9">
        <f t="shared" si="37"/>
        <v>0</v>
      </c>
      <c r="C221" s="127"/>
      <c r="D221" s="4">
        <f t="shared" si="38"/>
        <v>0</v>
      </c>
      <c r="E221" s="128">
        <f t="shared" si="41"/>
        <v>0</v>
      </c>
      <c r="F221" s="4">
        <f t="shared" si="42"/>
        <v>0</v>
      </c>
      <c r="G221" s="19">
        <f>IF(AND(C221&lt;&gt;"",SUM(G$25:G220)&lt;D$17),$D$17/$D$21,0)</f>
        <v>0</v>
      </c>
      <c r="H221" s="4">
        <f t="shared" si="43"/>
        <v>0</v>
      </c>
      <c r="I221" s="4">
        <f t="shared" si="39"/>
        <v>0</v>
      </c>
      <c r="J221" s="25" t="str">
        <f t="shared" si="35"/>
        <v>2037–2038</v>
      </c>
      <c r="K221" s="27">
        <f t="shared" si="40"/>
        <v>0</v>
      </c>
      <c r="R221" s="10" t="str">
        <f t="shared" si="36"/>
        <v>X</v>
      </c>
    </row>
    <row r="222" spans="1:18" ht="19.899999999999999" customHeight="1" x14ac:dyDescent="0.25">
      <c r="A222" s="126">
        <v>50375</v>
      </c>
      <c r="B222" s="9">
        <f t="shared" si="37"/>
        <v>0</v>
      </c>
      <c r="C222" s="127"/>
      <c r="D222" s="4">
        <f t="shared" si="38"/>
        <v>0</v>
      </c>
      <c r="E222" s="128">
        <f t="shared" si="41"/>
        <v>0</v>
      </c>
      <c r="F222" s="4">
        <f t="shared" si="42"/>
        <v>0</v>
      </c>
      <c r="G222" s="19">
        <f>IF(AND(C222&lt;&gt;"",SUM(G$25:G221)&lt;D$17),$D$17/$D$21,0)</f>
        <v>0</v>
      </c>
      <c r="H222" s="4">
        <f t="shared" si="43"/>
        <v>0</v>
      </c>
      <c r="I222" s="4">
        <f t="shared" si="39"/>
        <v>0</v>
      </c>
      <c r="J222" s="25" t="str">
        <f t="shared" si="35"/>
        <v>2037–2038</v>
      </c>
      <c r="K222" s="27">
        <f t="shared" si="40"/>
        <v>0</v>
      </c>
      <c r="R222" s="10" t="str">
        <f t="shared" si="36"/>
        <v>X</v>
      </c>
    </row>
    <row r="223" spans="1:18" ht="19.899999999999999" customHeight="1" x14ac:dyDescent="0.25">
      <c r="A223" s="126">
        <v>50406</v>
      </c>
      <c r="B223" s="9">
        <f t="shared" si="37"/>
        <v>0</v>
      </c>
      <c r="C223" s="127"/>
      <c r="D223" s="4">
        <f t="shared" si="38"/>
        <v>0</v>
      </c>
      <c r="E223" s="128">
        <f t="shared" si="41"/>
        <v>0</v>
      </c>
      <c r="F223" s="4">
        <f t="shared" si="42"/>
        <v>0</v>
      </c>
      <c r="G223" s="19">
        <f>IF(AND(C223&lt;&gt;"",SUM(G$25:G222)&lt;D$17),$D$17/$D$21,0)</f>
        <v>0</v>
      </c>
      <c r="H223" s="4">
        <f t="shared" si="43"/>
        <v>0</v>
      </c>
      <c r="I223" s="4">
        <f t="shared" si="39"/>
        <v>0</v>
      </c>
      <c r="J223" s="25" t="str">
        <f t="shared" si="35"/>
        <v>2037–2038</v>
      </c>
      <c r="K223" s="27">
        <f t="shared" si="40"/>
        <v>0</v>
      </c>
      <c r="R223" s="10" t="str">
        <f t="shared" si="36"/>
        <v>X</v>
      </c>
    </row>
    <row r="224" spans="1:18" ht="19.899999999999999" customHeight="1" x14ac:dyDescent="0.25">
      <c r="A224" s="126">
        <v>50437</v>
      </c>
      <c r="B224" s="9">
        <f t="shared" si="37"/>
        <v>0</v>
      </c>
      <c r="C224" s="127"/>
      <c r="D224" s="4">
        <f t="shared" si="38"/>
        <v>0</v>
      </c>
      <c r="E224" s="128">
        <f t="shared" si="41"/>
        <v>0</v>
      </c>
      <c r="F224" s="4">
        <f t="shared" si="42"/>
        <v>0</v>
      </c>
      <c r="G224" s="19">
        <f>IF(AND(C224&lt;&gt;"",SUM(G$25:G223)&lt;D$17),$D$17/$D$21,0)</f>
        <v>0</v>
      </c>
      <c r="H224" s="4">
        <f t="shared" si="43"/>
        <v>0</v>
      </c>
      <c r="I224" s="4">
        <f t="shared" si="39"/>
        <v>0</v>
      </c>
      <c r="J224" s="25" t="str">
        <f t="shared" si="35"/>
        <v>2037–2038</v>
      </c>
      <c r="K224" s="27">
        <f t="shared" si="40"/>
        <v>0</v>
      </c>
      <c r="R224" s="10" t="str">
        <f t="shared" si="36"/>
        <v>X</v>
      </c>
    </row>
    <row r="225" spans="1:18" ht="19.899999999999999" customHeight="1" x14ac:dyDescent="0.25">
      <c r="A225" s="126">
        <v>50465</v>
      </c>
      <c r="B225" s="9">
        <f t="shared" si="37"/>
        <v>0</v>
      </c>
      <c r="C225" s="127"/>
      <c r="D225" s="4">
        <f t="shared" si="38"/>
        <v>0</v>
      </c>
      <c r="E225" s="128">
        <f t="shared" si="41"/>
        <v>0</v>
      </c>
      <c r="F225" s="4">
        <f t="shared" si="42"/>
        <v>0</v>
      </c>
      <c r="G225" s="19">
        <f>IF(AND(C225&lt;&gt;"",SUM(G$25:G224)&lt;D$17),$D$17/$D$21,0)</f>
        <v>0</v>
      </c>
      <c r="H225" s="4">
        <f t="shared" si="43"/>
        <v>0</v>
      </c>
      <c r="I225" s="4">
        <f t="shared" si="39"/>
        <v>0</v>
      </c>
      <c r="J225" s="25" t="str">
        <f t="shared" si="35"/>
        <v>2037–2038</v>
      </c>
      <c r="K225" s="27">
        <f t="shared" si="40"/>
        <v>0</v>
      </c>
      <c r="R225" s="10" t="str">
        <f t="shared" si="36"/>
        <v>X</v>
      </c>
    </row>
    <row r="226" spans="1:18" ht="19.899999999999999" customHeight="1" x14ac:dyDescent="0.25">
      <c r="A226" s="126">
        <v>50496</v>
      </c>
      <c r="B226" s="9">
        <f t="shared" si="37"/>
        <v>0</v>
      </c>
      <c r="C226" s="127"/>
      <c r="D226" s="4">
        <f t="shared" si="38"/>
        <v>0</v>
      </c>
      <c r="E226" s="128">
        <f t="shared" si="41"/>
        <v>0</v>
      </c>
      <c r="F226" s="4">
        <f t="shared" si="42"/>
        <v>0</v>
      </c>
      <c r="G226" s="19">
        <f>IF(AND(C226&lt;&gt;"",SUM(G$25:G225)&lt;D$17),$D$17/$D$21,0)</f>
        <v>0</v>
      </c>
      <c r="H226" s="4">
        <f t="shared" si="43"/>
        <v>0</v>
      </c>
      <c r="I226" s="4">
        <f t="shared" si="39"/>
        <v>0</v>
      </c>
      <c r="J226" s="25" t="str">
        <f t="shared" si="35"/>
        <v>2037–2038</v>
      </c>
      <c r="K226" s="27">
        <f t="shared" si="40"/>
        <v>0</v>
      </c>
      <c r="R226" s="10" t="str">
        <f t="shared" si="36"/>
        <v>X</v>
      </c>
    </row>
    <row r="227" spans="1:18" ht="19.899999999999999" customHeight="1" x14ac:dyDescent="0.25">
      <c r="A227" s="126">
        <v>50526</v>
      </c>
      <c r="B227" s="9">
        <f t="shared" si="37"/>
        <v>0</v>
      </c>
      <c r="C227" s="127"/>
      <c r="D227" s="4">
        <f t="shared" si="38"/>
        <v>0</v>
      </c>
      <c r="E227" s="128">
        <f t="shared" si="41"/>
        <v>0</v>
      </c>
      <c r="F227" s="4">
        <f t="shared" si="42"/>
        <v>0</v>
      </c>
      <c r="G227" s="19">
        <f>IF(AND(C227&lt;&gt;"",SUM(G$25:G226)&lt;D$17),$D$17/$D$21,0)</f>
        <v>0</v>
      </c>
      <c r="H227" s="4">
        <f t="shared" si="43"/>
        <v>0</v>
      </c>
      <c r="I227" s="4">
        <f t="shared" si="39"/>
        <v>0</v>
      </c>
      <c r="J227" s="25" t="str">
        <f t="shared" si="35"/>
        <v>2037–2038</v>
      </c>
      <c r="K227" s="27">
        <f t="shared" si="40"/>
        <v>0</v>
      </c>
      <c r="R227" s="10" t="str">
        <f t="shared" si="36"/>
        <v>X</v>
      </c>
    </row>
    <row r="228" spans="1:18" ht="19.899999999999999" customHeight="1" x14ac:dyDescent="0.25">
      <c r="A228" s="126">
        <v>50557</v>
      </c>
      <c r="B228" s="9">
        <f t="shared" si="37"/>
        <v>0</v>
      </c>
      <c r="C228" s="127"/>
      <c r="D228" s="4">
        <f t="shared" si="38"/>
        <v>0</v>
      </c>
      <c r="E228" s="128">
        <f t="shared" si="41"/>
        <v>0</v>
      </c>
      <c r="F228" s="4">
        <f t="shared" si="42"/>
        <v>0</v>
      </c>
      <c r="G228" s="19">
        <f>IF(AND(C228&lt;&gt;"",SUM(G$25:G227)&lt;D$17),$D$17/$D$21,0)</f>
        <v>0</v>
      </c>
      <c r="H228" s="4">
        <f t="shared" si="43"/>
        <v>0</v>
      </c>
      <c r="I228" s="4">
        <f t="shared" si="39"/>
        <v>0</v>
      </c>
      <c r="J228" s="25" t="str">
        <f t="shared" si="35"/>
        <v>2037–2038</v>
      </c>
      <c r="K228" s="27">
        <f t="shared" si="40"/>
        <v>0</v>
      </c>
      <c r="R228" s="10" t="str">
        <f t="shared" si="36"/>
        <v>X</v>
      </c>
    </row>
    <row r="229" spans="1:18" ht="19.899999999999999" customHeight="1" x14ac:dyDescent="0.25">
      <c r="A229" s="126">
        <v>50587</v>
      </c>
      <c r="B229" s="9">
        <f t="shared" si="37"/>
        <v>0</v>
      </c>
      <c r="C229" s="127"/>
      <c r="D229" s="4">
        <f t="shared" si="38"/>
        <v>0</v>
      </c>
      <c r="E229" s="128">
        <f t="shared" si="41"/>
        <v>0</v>
      </c>
      <c r="F229" s="4">
        <f t="shared" si="42"/>
        <v>0</v>
      </c>
      <c r="G229" s="19">
        <f>IF(AND(C229&lt;&gt;"",SUM(G$25:G228)&lt;D$17),$D$17/$D$21,0)</f>
        <v>0</v>
      </c>
      <c r="H229" s="4">
        <f t="shared" si="43"/>
        <v>0</v>
      </c>
      <c r="I229" s="4">
        <f t="shared" si="39"/>
        <v>0</v>
      </c>
      <c r="J229" s="25" t="str">
        <f t="shared" si="35"/>
        <v>2038–2039</v>
      </c>
      <c r="K229" s="27">
        <f t="shared" si="40"/>
        <v>0</v>
      </c>
      <c r="R229" s="10" t="str">
        <f t="shared" si="36"/>
        <v>X</v>
      </c>
    </row>
    <row r="230" spans="1:18" ht="19.899999999999999" customHeight="1" x14ac:dyDescent="0.25">
      <c r="A230" s="126">
        <v>50618</v>
      </c>
      <c r="B230" s="9">
        <f t="shared" si="37"/>
        <v>0</v>
      </c>
      <c r="C230" s="127"/>
      <c r="D230" s="4">
        <f t="shared" si="38"/>
        <v>0</v>
      </c>
      <c r="E230" s="128">
        <f t="shared" si="41"/>
        <v>0</v>
      </c>
      <c r="F230" s="4">
        <f t="shared" si="42"/>
        <v>0</v>
      </c>
      <c r="G230" s="19">
        <f>IF(AND(C230&lt;&gt;"",SUM(G$25:G229)&lt;D$17),$D$17/$D$21,0)</f>
        <v>0</v>
      </c>
      <c r="H230" s="4">
        <f t="shared" si="43"/>
        <v>0</v>
      </c>
      <c r="I230" s="4">
        <f t="shared" si="39"/>
        <v>0</v>
      </c>
      <c r="J230" s="25" t="str">
        <f t="shared" ref="J230:J293" si="44">IF(OR(MONTH(A230)=1,MONTH(A230)=2,MONTH(A230)=3,MONTH(A230)=4,MONTH(A230)=5,MONTH(A230)=6),YEAR(A230)-1&amp;"–"&amp;YEAR(A230),YEAR(A230)&amp;"–"&amp;YEAR(A230)+1)</f>
        <v>2038–2039</v>
      </c>
      <c r="K230" s="27">
        <f t="shared" si="40"/>
        <v>0</v>
      </c>
      <c r="R230" s="10" t="str">
        <f t="shared" si="36"/>
        <v>X</v>
      </c>
    </row>
    <row r="231" spans="1:18" ht="19.899999999999999" customHeight="1" x14ac:dyDescent="0.25">
      <c r="A231" s="126">
        <v>50649</v>
      </c>
      <c r="B231" s="9">
        <f t="shared" si="37"/>
        <v>0</v>
      </c>
      <c r="C231" s="127"/>
      <c r="D231" s="4">
        <f t="shared" si="38"/>
        <v>0</v>
      </c>
      <c r="E231" s="128">
        <f t="shared" si="41"/>
        <v>0</v>
      </c>
      <c r="F231" s="4">
        <f t="shared" si="42"/>
        <v>0</v>
      </c>
      <c r="G231" s="19">
        <f>IF(AND(C231&lt;&gt;"",SUM(G$25:G230)&lt;D$17),$D$17/$D$21,0)</f>
        <v>0</v>
      </c>
      <c r="H231" s="4">
        <f t="shared" si="43"/>
        <v>0</v>
      </c>
      <c r="I231" s="4">
        <f t="shared" si="39"/>
        <v>0</v>
      </c>
      <c r="J231" s="25" t="str">
        <f t="shared" si="44"/>
        <v>2038–2039</v>
      </c>
      <c r="K231" s="27">
        <f t="shared" si="40"/>
        <v>0</v>
      </c>
      <c r="R231" s="10" t="str">
        <f t="shared" si="36"/>
        <v>X</v>
      </c>
    </row>
    <row r="232" spans="1:18" ht="19.899999999999999" customHeight="1" x14ac:dyDescent="0.25">
      <c r="A232" s="126">
        <v>50679</v>
      </c>
      <c r="B232" s="9">
        <f t="shared" si="37"/>
        <v>0</v>
      </c>
      <c r="C232" s="127"/>
      <c r="D232" s="4">
        <f t="shared" si="38"/>
        <v>0</v>
      </c>
      <c r="E232" s="128">
        <f t="shared" si="41"/>
        <v>0</v>
      </c>
      <c r="F232" s="4">
        <f t="shared" si="42"/>
        <v>0</v>
      </c>
      <c r="G232" s="19">
        <f>IF(AND(C232&lt;&gt;"",SUM(G$25:G231)&lt;D$17),$D$17/$D$21,0)</f>
        <v>0</v>
      </c>
      <c r="H232" s="4">
        <f t="shared" si="43"/>
        <v>0</v>
      </c>
      <c r="I232" s="4">
        <f t="shared" si="39"/>
        <v>0</v>
      </c>
      <c r="J232" s="25" t="str">
        <f t="shared" si="44"/>
        <v>2038–2039</v>
      </c>
      <c r="K232" s="27">
        <f t="shared" si="40"/>
        <v>0</v>
      </c>
      <c r="R232" s="10" t="str">
        <f t="shared" si="36"/>
        <v>X</v>
      </c>
    </row>
    <row r="233" spans="1:18" ht="19.899999999999999" customHeight="1" x14ac:dyDescent="0.25">
      <c r="A233" s="126">
        <v>50710</v>
      </c>
      <c r="B233" s="9">
        <f t="shared" si="37"/>
        <v>0</v>
      </c>
      <c r="C233" s="127"/>
      <c r="D233" s="4">
        <f t="shared" si="38"/>
        <v>0</v>
      </c>
      <c r="E233" s="128">
        <f t="shared" si="41"/>
        <v>0</v>
      </c>
      <c r="F233" s="4">
        <f t="shared" si="42"/>
        <v>0</v>
      </c>
      <c r="G233" s="19">
        <f>IF(AND(C233&lt;&gt;"",SUM(G$25:G232)&lt;D$17),$D$17/$D$21,0)</f>
        <v>0</v>
      </c>
      <c r="H233" s="4">
        <f t="shared" si="43"/>
        <v>0</v>
      </c>
      <c r="I233" s="4">
        <f t="shared" si="39"/>
        <v>0</v>
      </c>
      <c r="J233" s="25" t="str">
        <f t="shared" si="44"/>
        <v>2038–2039</v>
      </c>
      <c r="K233" s="27">
        <f t="shared" si="40"/>
        <v>0</v>
      </c>
      <c r="R233" s="10" t="str">
        <f t="shared" si="36"/>
        <v>X</v>
      </c>
    </row>
    <row r="234" spans="1:18" ht="19.899999999999999" customHeight="1" x14ac:dyDescent="0.25">
      <c r="A234" s="126">
        <v>50740</v>
      </c>
      <c r="B234" s="9">
        <f t="shared" si="37"/>
        <v>0</v>
      </c>
      <c r="C234" s="127"/>
      <c r="D234" s="4">
        <f t="shared" si="38"/>
        <v>0</v>
      </c>
      <c r="E234" s="128">
        <f t="shared" si="41"/>
        <v>0</v>
      </c>
      <c r="F234" s="4">
        <f t="shared" si="42"/>
        <v>0</v>
      </c>
      <c r="G234" s="19">
        <f>IF(AND(C234&lt;&gt;"",SUM(G$25:G233)&lt;D$17),$D$17/$D$21,0)</f>
        <v>0</v>
      </c>
      <c r="H234" s="4">
        <f t="shared" si="43"/>
        <v>0</v>
      </c>
      <c r="I234" s="4">
        <f t="shared" si="39"/>
        <v>0</v>
      </c>
      <c r="J234" s="25" t="str">
        <f t="shared" si="44"/>
        <v>2038–2039</v>
      </c>
      <c r="K234" s="27">
        <f t="shared" si="40"/>
        <v>0</v>
      </c>
      <c r="R234" s="10" t="str">
        <f t="shared" si="36"/>
        <v>X</v>
      </c>
    </row>
    <row r="235" spans="1:18" ht="19.899999999999999" customHeight="1" x14ac:dyDescent="0.25">
      <c r="A235" s="126">
        <v>50771</v>
      </c>
      <c r="B235" s="9">
        <f t="shared" si="37"/>
        <v>0</v>
      </c>
      <c r="C235" s="127"/>
      <c r="D235" s="4">
        <f t="shared" si="38"/>
        <v>0</v>
      </c>
      <c r="E235" s="128">
        <f t="shared" si="41"/>
        <v>0</v>
      </c>
      <c r="F235" s="4">
        <f t="shared" si="42"/>
        <v>0</v>
      </c>
      <c r="G235" s="19">
        <f>IF(AND(C235&lt;&gt;"",SUM(G$25:G234)&lt;D$17),$D$17/$D$21,0)</f>
        <v>0</v>
      </c>
      <c r="H235" s="4">
        <f t="shared" si="43"/>
        <v>0</v>
      </c>
      <c r="I235" s="4">
        <f t="shared" si="39"/>
        <v>0</v>
      </c>
      <c r="J235" s="25" t="str">
        <f t="shared" si="44"/>
        <v>2038–2039</v>
      </c>
      <c r="K235" s="27">
        <f t="shared" si="40"/>
        <v>0</v>
      </c>
      <c r="R235" s="10" t="str">
        <f t="shared" si="36"/>
        <v>X</v>
      </c>
    </row>
    <row r="236" spans="1:18" ht="19.899999999999999" customHeight="1" x14ac:dyDescent="0.25">
      <c r="A236" s="126">
        <v>50802</v>
      </c>
      <c r="B236" s="9">
        <f t="shared" si="37"/>
        <v>0</v>
      </c>
      <c r="C236" s="127"/>
      <c r="D236" s="4">
        <f t="shared" si="38"/>
        <v>0</v>
      </c>
      <c r="E236" s="128">
        <f t="shared" si="41"/>
        <v>0</v>
      </c>
      <c r="F236" s="4">
        <f t="shared" si="42"/>
        <v>0</v>
      </c>
      <c r="G236" s="19">
        <f>IF(AND(C236&lt;&gt;"",SUM(G$25:G235)&lt;D$17),$D$17/$D$21,0)</f>
        <v>0</v>
      </c>
      <c r="H236" s="4">
        <f t="shared" si="43"/>
        <v>0</v>
      </c>
      <c r="I236" s="4">
        <f t="shared" si="39"/>
        <v>0</v>
      </c>
      <c r="J236" s="25" t="str">
        <f t="shared" si="44"/>
        <v>2038–2039</v>
      </c>
      <c r="K236" s="27">
        <f t="shared" si="40"/>
        <v>0</v>
      </c>
      <c r="R236" s="10" t="str">
        <f t="shared" si="36"/>
        <v>X</v>
      </c>
    </row>
    <row r="237" spans="1:18" ht="19.899999999999999" customHeight="1" x14ac:dyDescent="0.25">
      <c r="A237" s="126">
        <v>50830</v>
      </c>
      <c r="B237" s="9">
        <f t="shared" si="37"/>
        <v>0</v>
      </c>
      <c r="C237" s="127"/>
      <c r="D237" s="4">
        <f t="shared" si="38"/>
        <v>0</v>
      </c>
      <c r="E237" s="128">
        <f t="shared" si="41"/>
        <v>0</v>
      </c>
      <c r="F237" s="4">
        <f t="shared" si="42"/>
        <v>0</v>
      </c>
      <c r="G237" s="19">
        <f>IF(AND(C237&lt;&gt;"",SUM(G$25:G236)&lt;D$17),$D$17/$D$21,0)</f>
        <v>0</v>
      </c>
      <c r="H237" s="4">
        <f t="shared" si="43"/>
        <v>0</v>
      </c>
      <c r="I237" s="4">
        <f t="shared" si="39"/>
        <v>0</v>
      </c>
      <c r="J237" s="25" t="str">
        <f t="shared" si="44"/>
        <v>2038–2039</v>
      </c>
      <c r="K237" s="27">
        <f t="shared" si="40"/>
        <v>0</v>
      </c>
      <c r="R237" s="10" t="str">
        <f t="shared" si="36"/>
        <v>X</v>
      </c>
    </row>
    <row r="238" spans="1:18" ht="19.899999999999999" customHeight="1" x14ac:dyDescent="0.25">
      <c r="A238" s="126">
        <v>50861</v>
      </c>
      <c r="B238" s="9">
        <f t="shared" si="37"/>
        <v>0</v>
      </c>
      <c r="C238" s="127"/>
      <c r="D238" s="4">
        <f t="shared" si="38"/>
        <v>0</v>
      </c>
      <c r="E238" s="128">
        <f t="shared" si="41"/>
        <v>0</v>
      </c>
      <c r="F238" s="4">
        <f t="shared" si="42"/>
        <v>0</v>
      </c>
      <c r="G238" s="19">
        <f>IF(AND(C238&lt;&gt;"",SUM(G$25:G237)&lt;D$17),$D$17/$D$21,0)</f>
        <v>0</v>
      </c>
      <c r="H238" s="4">
        <f t="shared" si="43"/>
        <v>0</v>
      </c>
      <c r="I238" s="4">
        <f t="shared" si="39"/>
        <v>0</v>
      </c>
      <c r="J238" s="25" t="str">
        <f t="shared" si="44"/>
        <v>2038–2039</v>
      </c>
      <c r="K238" s="27">
        <f t="shared" si="40"/>
        <v>0</v>
      </c>
      <c r="R238" s="10" t="str">
        <f t="shared" si="36"/>
        <v>X</v>
      </c>
    </row>
    <row r="239" spans="1:18" ht="19.899999999999999" customHeight="1" x14ac:dyDescent="0.25">
      <c r="A239" s="126">
        <v>50891</v>
      </c>
      <c r="B239" s="9">
        <f t="shared" si="37"/>
        <v>0</v>
      </c>
      <c r="C239" s="127"/>
      <c r="D239" s="4">
        <f t="shared" si="38"/>
        <v>0</v>
      </c>
      <c r="E239" s="128">
        <f t="shared" si="41"/>
        <v>0</v>
      </c>
      <c r="F239" s="4">
        <f t="shared" si="42"/>
        <v>0</v>
      </c>
      <c r="G239" s="19">
        <f>IF(AND(C239&lt;&gt;"",SUM(G$25:G238)&lt;D$17),$D$17/$D$21,0)</f>
        <v>0</v>
      </c>
      <c r="H239" s="4">
        <f t="shared" si="43"/>
        <v>0</v>
      </c>
      <c r="I239" s="4">
        <f t="shared" si="39"/>
        <v>0</v>
      </c>
      <c r="J239" s="25" t="str">
        <f t="shared" si="44"/>
        <v>2038–2039</v>
      </c>
      <c r="K239" s="27">
        <f t="shared" si="40"/>
        <v>0</v>
      </c>
      <c r="R239" s="10" t="str">
        <f t="shared" si="36"/>
        <v>X</v>
      </c>
    </row>
    <row r="240" spans="1:18" ht="19.899999999999999" customHeight="1" x14ac:dyDescent="0.25">
      <c r="A240" s="126">
        <v>50922</v>
      </c>
      <c r="B240" s="9">
        <f t="shared" si="37"/>
        <v>0</v>
      </c>
      <c r="C240" s="127"/>
      <c r="D240" s="4">
        <f t="shared" si="38"/>
        <v>0</v>
      </c>
      <c r="E240" s="128">
        <f t="shared" si="41"/>
        <v>0</v>
      </c>
      <c r="F240" s="4">
        <f t="shared" si="42"/>
        <v>0</v>
      </c>
      <c r="G240" s="19">
        <f>IF(AND(C240&lt;&gt;"",SUM(G$25:G239)&lt;D$17),$D$17/$D$21,0)</f>
        <v>0</v>
      </c>
      <c r="H240" s="4">
        <f t="shared" si="43"/>
        <v>0</v>
      </c>
      <c r="I240" s="4">
        <f t="shared" si="39"/>
        <v>0</v>
      </c>
      <c r="J240" s="25" t="str">
        <f t="shared" si="44"/>
        <v>2038–2039</v>
      </c>
      <c r="K240" s="27">
        <f t="shared" si="40"/>
        <v>0</v>
      </c>
      <c r="R240" s="10" t="str">
        <f t="shared" si="36"/>
        <v>X</v>
      </c>
    </row>
    <row r="241" spans="1:18" ht="19.899999999999999" customHeight="1" x14ac:dyDescent="0.25">
      <c r="A241" s="126">
        <v>50952</v>
      </c>
      <c r="B241" s="9">
        <f t="shared" si="37"/>
        <v>0</v>
      </c>
      <c r="C241" s="127"/>
      <c r="D241" s="4">
        <f t="shared" si="38"/>
        <v>0</v>
      </c>
      <c r="E241" s="128">
        <f t="shared" si="41"/>
        <v>0</v>
      </c>
      <c r="F241" s="4">
        <f t="shared" si="42"/>
        <v>0</v>
      </c>
      <c r="G241" s="19">
        <f>IF(AND(C241&lt;&gt;"",SUM(G$25:G240)&lt;D$17),$D$17/$D$21,0)</f>
        <v>0</v>
      </c>
      <c r="H241" s="4">
        <f t="shared" si="43"/>
        <v>0</v>
      </c>
      <c r="I241" s="4">
        <f t="shared" si="39"/>
        <v>0</v>
      </c>
      <c r="J241" s="25" t="str">
        <f t="shared" si="44"/>
        <v>2039–2040</v>
      </c>
      <c r="K241" s="27">
        <f t="shared" si="40"/>
        <v>0</v>
      </c>
      <c r="R241" s="10" t="str">
        <f t="shared" si="36"/>
        <v>X</v>
      </c>
    </row>
    <row r="242" spans="1:18" ht="19.899999999999999" customHeight="1" x14ac:dyDescent="0.25">
      <c r="A242" s="126">
        <v>50983</v>
      </c>
      <c r="B242" s="9">
        <f t="shared" si="37"/>
        <v>0</v>
      </c>
      <c r="C242" s="127"/>
      <c r="D242" s="4">
        <f t="shared" si="38"/>
        <v>0</v>
      </c>
      <c r="E242" s="128">
        <f t="shared" si="41"/>
        <v>0</v>
      </c>
      <c r="F242" s="4">
        <f t="shared" si="42"/>
        <v>0</v>
      </c>
      <c r="G242" s="19">
        <f>IF(AND(C242&lt;&gt;"",SUM(G$25:G241)&lt;D$17),$D$17/$D$21,0)</f>
        <v>0</v>
      </c>
      <c r="H242" s="4">
        <f t="shared" si="43"/>
        <v>0</v>
      </c>
      <c r="I242" s="4">
        <f t="shared" si="39"/>
        <v>0</v>
      </c>
      <c r="J242" s="25" t="str">
        <f t="shared" si="44"/>
        <v>2039–2040</v>
      </c>
      <c r="K242" s="27">
        <f t="shared" si="40"/>
        <v>0</v>
      </c>
      <c r="R242" s="10" t="str">
        <f t="shared" si="36"/>
        <v>X</v>
      </c>
    </row>
    <row r="243" spans="1:18" ht="19.899999999999999" customHeight="1" x14ac:dyDescent="0.25">
      <c r="A243" s="126">
        <v>51014</v>
      </c>
      <c r="B243" s="9">
        <f t="shared" si="37"/>
        <v>0</v>
      </c>
      <c r="C243" s="127"/>
      <c r="D243" s="4">
        <f t="shared" si="38"/>
        <v>0</v>
      </c>
      <c r="E243" s="128">
        <f t="shared" si="41"/>
        <v>0</v>
      </c>
      <c r="F243" s="4">
        <f t="shared" si="42"/>
        <v>0</v>
      </c>
      <c r="G243" s="19">
        <f>IF(AND(C243&lt;&gt;"",SUM(G$25:G242)&lt;D$17),$D$17/$D$21,0)</f>
        <v>0</v>
      </c>
      <c r="H243" s="4">
        <f t="shared" si="43"/>
        <v>0</v>
      </c>
      <c r="I243" s="4">
        <f t="shared" si="39"/>
        <v>0</v>
      </c>
      <c r="J243" s="25" t="str">
        <f t="shared" si="44"/>
        <v>2039–2040</v>
      </c>
      <c r="K243" s="27">
        <f t="shared" si="40"/>
        <v>0</v>
      </c>
      <c r="R243" s="10" t="str">
        <f t="shared" si="36"/>
        <v>X</v>
      </c>
    </row>
    <row r="244" spans="1:18" ht="19.899999999999999" customHeight="1" x14ac:dyDescent="0.25">
      <c r="A244" s="126">
        <v>51044</v>
      </c>
      <c r="B244" s="9">
        <f t="shared" si="37"/>
        <v>0</v>
      </c>
      <c r="C244" s="127"/>
      <c r="D244" s="4">
        <f t="shared" si="38"/>
        <v>0</v>
      </c>
      <c r="E244" s="128">
        <f t="shared" si="41"/>
        <v>0</v>
      </c>
      <c r="F244" s="4">
        <f t="shared" si="42"/>
        <v>0</v>
      </c>
      <c r="G244" s="19">
        <f>IF(AND(C244&lt;&gt;"",SUM(G$25:G243)&lt;D$17),$D$17/$D$21,0)</f>
        <v>0</v>
      </c>
      <c r="H244" s="4">
        <f t="shared" si="43"/>
        <v>0</v>
      </c>
      <c r="I244" s="4">
        <f t="shared" si="39"/>
        <v>0</v>
      </c>
      <c r="J244" s="25" t="str">
        <f t="shared" si="44"/>
        <v>2039–2040</v>
      </c>
      <c r="K244" s="27">
        <f t="shared" si="40"/>
        <v>0</v>
      </c>
      <c r="R244" s="10" t="str">
        <f t="shared" si="36"/>
        <v>X</v>
      </c>
    </row>
    <row r="245" spans="1:18" ht="19.899999999999999" customHeight="1" x14ac:dyDescent="0.25">
      <c r="A245" s="126">
        <v>51075</v>
      </c>
      <c r="B245" s="9">
        <f t="shared" si="37"/>
        <v>0</v>
      </c>
      <c r="C245" s="127"/>
      <c r="D245" s="4">
        <f t="shared" si="38"/>
        <v>0</v>
      </c>
      <c r="E245" s="128">
        <f t="shared" si="41"/>
        <v>0</v>
      </c>
      <c r="F245" s="4">
        <f t="shared" si="42"/>
        <v>0</v>
      </c>
      <c r="G245" s="19">
        <f>IF(AND(C245&lt;&gt;"",SUM(G$25:G244)&lt;D$17),$D$17/$D$21,0)</f>
        <v>0</v>
      </c>
      <c r="H245" s="4">
        <f t="shared" si="43"/>
        <v>0</v>
      </c>
      <c r="I245" s="4">
        <f t="shared" si="39"/>
        <v>0</v>
      </c>
      <c r="J245" s="25" t="str">
        <f t="shared" si="44"/>
        <v>2039–2040</v>
      </c>
      <c r="K245" s="27">
        <f t="shared" si="40"/>
        <v>0</v>
      </c>
      <c r="R245" s="10" t="str">
        <f t="shared" si="36"/>
        <v>X</v>
      </c>
    </row>
    <row r="246" spans="1:18" ht="19.899999999999999" customHeight="1" x14ac:dyDescent="0.25">
      <c r="A246" s="126">
        <v>51105</v>
      </c>
      <c r="B246" s="9">
        <f t="shared" si="37"/>
        <v>0</v>
      </c>
      <c r="C246" s="127"/>
      <c r="D246" s="4">
        <f t="shared" si="38"/>
        <v>0</v>
      </c>
      <c r="E246" s="128">
        <f t="shared" si="41"/>
        <v>0</v>
      </c>
      <c r="F246" s="4">
        <f t="shared" si="42"/>
        <v>0</v>
      </c>
      <c r="G246" s="19">
        <f>IF(AND(C246&lt;&gt;"",SUM(G$25:G245)&lt;D$17),$D$17/$D$21,0)</f>
        <v>0</v>
      </c>
      <c r="H246" s="4">
        <f t="shared" si="43"/>
        <v>0</v>
      </c>
      <c r="I246" s="4">
        <f t="shared" si="39"/>
        <v>0</v>
      </c>
      <c r="J246" s="25" t="str">
        <f t="shared" si="44"/>
        <v>2039–2040</v>
      </c>
      <c r="K246" s="27">
        <f t="shared" si="40"/>
        <v>0</v>
      </c>
      <c r="R246" s="10" t="str">
        <f t="shared" si="36"/>
        <v>X</v>
      </c>
    </row>
    <row r="247" spans="1:18" ht="19.899999999999999" customHeight="1" x14ac:dyDescent="0.25">
      <c r="A247" s="126">
        <v>51136</v>
      </c>
      <c r="B247" s="9">
        <f t="shared" si="37"/>
        <v>0</v>
      </c>
      <c r="C247" s="127"/>
      <c r="D247" s="4">
        <f t="shared" si="38"/>
        <v>0</v>
      </c>
      <c r="E247" s="128">
        <f t="shared" si="41"/>
        <v>0</v>
      </c>
      <c r="F247" s="4">
        <f t="shared" si="42"/>
        <v>0</v>
      </c>
      <c r="G247" s="19">
        <f>IF(AND(C247&lt;&gt;"",SUM(G$25:G246)&lt;D$17),$D$17/$D$21,0)</f>
        <v>0</v>
      </c>
      <c r="H247" s="4">
        <f t="shared" si="43"/>
        <v>0</v>
      </c>
      <c r="I247" s="4">
        <f t="shared" si="39"/>
        <v>0</v>
      </c>
      <c r="J247" s="25" t="str">
        <f t="shared" si="44"/>
        <v>2039–2040</v>
      </c>
      <c r="K247" s="27">
        <f t="shared" si="40"/>
        <v>0</v>
      </c>
      <c r="R247" s="10" t="str">
        <f t="shared" si="36"/>
        <v>X</v>
      </c>
    </row>
    <row r="248" spans="1:18" ht="19.899999999999999" customHeight="1" x14ac:dyDescent="0.25">
      <c r="A248" s="126">
        <v>51167</v>
      </c>
      <c r="B248" s="9">
        <f t="shared" si="37"/>
        <v>0</v>
      </c>
      <c r="C248" s="127"/>
      <c r="D248" s="4">
        <f t="shared" si="38"/>
        <v>0</v>
      </c>
      <c r="E248" s="128">
        <f t="shared" si="41"/>
        <v>0</v>
      </c>
      <c r="F248" s="4">
        <f t="shared" si="42"/>
        <v>0</v>
      </c>
      <c r="G248" s="19">
        <f>IF(AND(C248&lt;&gt;"",SUM(G$25:G247)&lt;D$17),$D$17/$D$21,0)</f>
        <v>0</v>
      </c>
      <c r="H248" s="4">
        <f t="shared" si="43"/>
        <v>0</v>
      </c>
      <c r="I248" s="4">
        <f t="shared" si="39"/>
        <v>0</v>
      </c>
      <c r="J248" s="25" t="str">
        <f t="shared" si="44"/>
        <v>2039–2040</v>
      </c>
      <c r="K248" s="27">
        <f t="shared" si="40"/>
        <v>0</v>
      </c>
      <c r="R248" s="10" t="str">
        <f t="shared" si="36"/>
        <v>X</v>
      </c>
    </row>
    <row r="249" spans="1:18" ht="19.899999999999999" customHeight="1" x14ac:dyDescent="0.25">
      <c r="A249" s="126">
        <v>51196</v>
      </c>
      <c r="B249" s="9">
        <f t="shared" si="37"/>
        <v>0</v>
      </c>
      <c r="C249" s="127"/>
      <c r="D249" s="4">
        <f t="shared" si="38"/>
        <v>0</v>
      </c>
      <c r="E249" s="128">
        <f t="shared" si="41"/>
        <v>0</v>
      </c>
      <c r="F249" s="4">
        <f t="shared" si="42"/>
        <v>0</v>
      </c>
      <c r="G249" s="19">
        <f>IF(AND(C249&lt;&gt;"",SUM(G$25:G248)&lt;D$17),$D$17/$D$21,0)</f>
        <v>0</v>
      </c>
      <c r="H249" s="4">
        <f t="shared" si="43"/>
        <v>0</v>
      </c>
      <c r="I249" s="4">
        <f t="shared" si="39"/>
        <v>0</v>
      </c>
      <c r="J249" s="25" t="str">
        <f t="shared" si="44"/>
        <v>2039–2040</v>
      </c>
      <c r="K249" s="27">
        <f t="shared" si="40"/>
        <v>0</v>
      </c>
      <c r="R249" s="10" t="str">
        <f t="shared" si="36"/>
        <v>X</v>
      </c>
    </row>
    <row r="250" spans="1:18" ht="19.899999999999999" customHeight="1" x14ac:dyDescent="0.25">
      <c r="A250" s="126">
        <v>51227</v>
      </c>
      <c r="B250" s="9">
        <f t="shared" si="37"/>
        <v>0</v>
      </c>
      <c r="C250" s="127"/>
      <c r="D250" s="4">
        <f t="shared" si="38"/>
        <v>0</v>
      </c>
      <c r="E250" s="128">
        <f t="shared" si="41"/>
        <v>0</v>
      </c>
      <c r="F250" s="4">
        <f t="shared" si="42"/>
        <v>0</v>
      </c>
      <c r="G250" s="19">
        <f>IF(AND(C250&lt;&gt;"",SUM(G$25:G249)&lt;D$17),$D$17/$D$21,0)</f>
        <v>0</v>
      </c>
      <c r="H250" s="4">
        <f t="shared" si="43"/>
        <v>0</v>
      </c>
      <c r="I250" s="4">
        <f t="shared" si="39"/>
        <v>0</v>
      </c>
      <c r="J250" s="25" t="str">
        <f t="shared" si="44"/>
        <v>2039–2040</v>
      </c>
      <c r="K250" s="27">
        <f t="shared" si="40"/>
        <v>0</v>
      </c>
      <c r="R250" s="10" t="str">
        <f t="shared" si="36"/>
        <v>X</v>
      </c>
    </row>
    <row r="251" spans="1:18" ht="19.899999999999999" customHeight="1" x14ac:dyDescent="0.25">
      <c r="A251" s="126">
        <v>51257</v>
      </c>
      <c r="B251" s="9">
        <f t="shared" si="37"/>
        <v>0</v>
      </c>
      <c r="C251" s="127"/>
      <c r="D251" s="4">
        <f t="shared" si="38"/>
        <v>0</v>
      </c>
      <c r="E251" s="128">
        <f t="shared" si="41"/>
        <v>0</v>
      </c>
      <c r="F251" s="4">
        <f t="shared" si="42"/>
        <v>0</v>
      </c>
      <c r="G251" s="19">
        <f>IF(AND(C251&lt;&gt;"",SUM(G$25:G250)&lt;D$17),$D$17/$D$21,0)</f>
        <v>0</v>
      </c>
      <c r="H251" s="4">
        <f t="shared" si="43"/>
        <v>0</v>
      </c>
      <c r="I251" s="4">
        <f t="shared" si="39"/>
        <v>0</v>
      </c>
      <c r="J251" s="25" t="str">
        <f t="shared" si="44"/>
        <v>2039–2040</v>
      </c>
      <c r="K251" s="27">
        <f t="shared" si="40"/>
        <v>0</v>
      </c>
      <c r="R251" s="10" t="str">
        <f t="shared" si="36"/>
        <v>X</v>
      </c>
    </row>
    <row r="252" spans="1:18" ht="19.899999999999999" customHeight="1" x14ac:dyDescent="0.25">
      <c r="A252" s="126">
        <v>51288</v>
      </c>
      <c r="B252" s="9">
        <f t="shared" si="37"/>
        <v>0</v>
      </c>
      <c r="C252" s="127"/>
      <c r="D252" s="4">
        <f t="shared" si="38"/>
        <v>0</v>
      </c>
      <c r="E252" s="128">
        <f t="shared" si="41"/>
        <v>0</v>
      </c>
      <c r="F252" s="4">
        <f t="shared" si="42"/>
        <v>0</v>
      </c>
      <c r="G252" s="19">
        <f>IF(AND(C252&lt;&gt;"",SUM(G$25:G251)&lt;D$17),$D$17/$D$21,0)</f>
        <v>0</v>
      </c>
      <c r="H252" s="4">
        <f t="shared" si="43"/>
        <v>0</v>
      </c>
      <c r="I252" s="4">
        <f t="shared" si="39"/>
        <v>0</v>
      </c>
      <c r="J252" s="25" t="str">
        <f t="shared" si="44"/>
        <v>2039–2040</v>
      </c>
      <c r="K252" s="27">
        <f t="shared" si="40"/>
        <v>0</v>
      </c>
      <c r="R252" s="10" t="str">
        <f t="shared" si="36"/>
        <v>X</v>
      </c>
    </row>
    <row r="253" spans="1:18" ht="19.899999999999999" customHeight="1" x14ac:dyDescent="0.25">
      <c r="A253" s="126">
        <v>51318</v>
      </c>
      <c r="B253" s="9">
        <f t="shared" si="37"/>
        <v>0</v>
      </c>
      <c r="C253" s="127"/>
      <c r="D253" s="4">
        <f t="shared" si="38"/>
        <v>0</v>
      </c>
      <c r="E253" s="128">
        <f t="shared" si="41"/>
        <v>0</v>
      </c>
      <c r="F253" s="4">
        <f t="shared" si="42"/>
        <v>0</v>
      </c>
      <c r="G253" s="19">
        <f>IF(AND(C253&lt;&gt;"",SUM(G$25:G252)&lt;D$17),$D$17/$D$21,0)</f>
        <v>0</v>
      </c>
      <c r="H253" s="4">
        <f t="shared" si="43"/>
        <v>0</v>
      </c>
      <c r="I253" s="4">
        <f t="shared" si="39"/>
        <v>0</v>
      </c>
      <c r="J253" s="25" t="str">
        <f t="shared" si="44"/>
        <v>2040–2041</v>
      </c>
      <c r="K253" s="27">
        <f t="shared" si="40"/>
        <v>0</v>
      </c>
      <c r="R253" s="10" t="str">
        <f t="shared" si="36"/>
        <v>X</v>
      </c>
    </row>
    <row r="254" spans="1:18" ht="19.899999999999999" customHeight="1" x14ac:dyDescent="0.25">
      <c r="A254" s="126">
        <v>51349</v>
      </c>
      <c r="B254" s="9">
        <f t="shared" si="37"/>
        <v>0</v>
      </c>
      <c r="C254" s="127"/>
      <c r="D254" s="4">
        <f t="shared" si="38"/>
        <v>0</v>
      </c>
      <c r="E254" s="128">
        <f t="shared" si="41"/>
        <v>0</v>
      </c>
      <c r="F254" s="4">
        <f t="shared" si="42"/>
        <v>0</v>
      </c>
      <c r="G254" s="19">
        <f>IF(AND(C254&lt;&gt;"",SUM(G$25:G253)&lt;D$17),$D$17/$D$21,0)</f>
        <v>0</v>
      </c>
      <c r="H254" s="4">
        <f t="shared" si="43"/>
        <v>0</v>
      </c>
      <c r="I254" s="4">
        <f t="shared" si="39"/>
        <v>0</v>
      </c>
      <c r="J254" s="25" t="str">
        <f t="shared" si="44"/>
        <v>2040–2041</v>
      </c>
      <c r="K254" s="27">
        <f t="shared" si="40"/>
        <v>0</v>
      </c>
      <c r="R254" s="10" t="str">
        <f t="shared" si="36"/>
        <v>X</v>
      </c>
    </row>
    <row r="255" spans="1:18" ht="19.899999999999999" customHeight="1" x14ac:dyDescent="0.25">
      <c r="A255" s="126">
        <v>51380</v>
      </c>
      <c r="B255" s="9">
        <f t="shared" si="37"/>
        <v>0</v>
      </c>
      <c r="C255" s="127"/>
      <c r="D255" s="4">
        <f t="shared" si="38"/>
        <v>0</v>
      </c>
      <c r="E255" s="128">
        <f t="shared" si="41"/>
        <v>0</v>
      </c>
      <c r="F255" s="4">
        <f t="shared" si="42"/>
        <v>0</v>
      </c>
      <c r="G255" s="19">
        <f>IF(AND(C255&lt;&gt;"",SUM(G$25:G254)&lt;D$17),$D$17/$D$21,0)</f>
        <v>0</v>
      </c>
      <c r="H255" s="4">
        <f t="shared" si="43"/>
        <v>0</v>
      </c>
      <c r="I255" s="4">
        <f t="shared" si="39"/>
        <v>0</v>
      </c>
      <c r="J255" s="25" t="str">
        <f t="shared" si="44"/>
        <v>2040–2041</v>
      </c>
      <c r="K255" s="27">
        <f t="shared" si="40"/>
        <v>0</v>
      </c>
      <c r="R255" s="10" t="str">
        <f t="shared" si="36"/>
        <v>X</v>
      </c>
    </row>
    <row r="256" spans="1:18" ht="19.899999999999999" customHeight="1" x14ac:dyDescent="0.25">
      <c r="A256" s="126">
        <v>51410</v>
      </c>
      <c r="B256" s="9">
        <f t="shared" si="37"/>
        <v>0</v>
      </c>
      <c r="C256" s="127"/>
      <c r="D256" s="4">
        <f t="shared" si="38"/>
        <v>0</v>
      </c>
      <c r="E256" s="128">
        <f t="shared" si="41"/>
        <v>0</v>
      </c>
      <c r="F256" s="4">
        <f t="shared" si="42"/>
        <v>0</v>
      </c>
      <c r="G256" s="19">
        <f>IF(AND(C256&lt;&gt;"",SUM(G$25:G255)&lt;D$17),$D$17/$D$21,0)</f>
        <v>0</v>
      </c>
      <c r="H256" s="4">
        <f t="shared" si="43"/>
        <v>0</v>
      </c>
      <c r="I256" s="4">
        <f t="shared" si="39"/>
        <v>0</v>
      </c>
      <c r="J256" s="25" t="str">
        <f t="shared" si="44"/>
        <v>2040–2041</v>
      </c>
      <c r="K256" s="27">
        <f t="shared" si="40"/>
        <v>0</v>
      </c>
      <c r="R256" s="10" t="str">
        <f t="shared" si="36"/>
        <v>X</v>
      </c>
    </row>
    <row r="257" spans="1:18" ht="19.899999999999999" customHeight="1" x14ac:dyDescent="0.25">
      <c r="A257" s="126">
        <v>51441</v>
      </c>
      <c r="B257" s="9">
        <f t="shared" si="37"/>
        <v>0</v>
      </c>
      <c r="C257" s="127"/>
      <c r="D257" s="4">
        <f t="shared" si="38"/>
        <v>0</v>
      </c>
      <c r="E257" s="128">
        <f t="shared" si="41"/>
        <v>0</v>
      </c>
      <c r="F257" s="4">
        <f t="shared" si="42"/>
        <v>0</v>
      </c>
      <c r="G257" s="19">
        <f>IF(AND(C257&lt;&gt;"",SUM(G$25:G256)&lt;D$17),$D$17/$D$21,0)</f>
        <v>0</v>
      </c>
      <c r="H257" s="4">
        <f t="shared" si="43"/>
        <v>0</v>
      </c>
      <c r="I257" s="4">
        <f t="shared" si="39"/>
        <v>0</v>
      </c>
      <c r="J257" s="25" t="str">
        <f t="shared" si="44"/>
        <v>2040–2041</v>
      </c>
      <c r="K257" s="27">
        <f t="shared" si="40"/>
        <v>0</v>
      </c>
      <c r="R257" s="10" t="str">
        <f t="shared" si="36"/>
        <v>X</v>
      </c>
    </row>
    <row r="258" spans="1:18" ht="19.899999999999999" customHeight="1" x14ac:dyDescent="0.25">
      <c r="A258" s="126">
        <v>51471</v>
      </c>
      <c r="B258" s="9">
        <f t="shared" si="37"/>
        <v>0</v>
      </c>
      <c r="C258" s="127"/>
      <c r="D258" s="4">
        <f t="shared" si="38"/>
        <v>0</v>
      </c>
      <c r="E258" s="128">
        <f t="shared" si="41"/>
        <v>0</v>
      </c>
      <c r="F258" s="4">
        <f t="shared" si="42"/>
        <v>0</v>
      </c>
      <c r="G258" s="19">
        <f>IF(AND(C258&lt;&gt;"",SUM(G$25:G257)&lt;D$17),$D$17/$D$21,0)</f>
        <v>0</v>
      </c>
      <c r="H258" s="4">
        <f t="shared" si="43"/>
        <v>0</v>
      </c>
      <c r="I258" s="4">
        <f t="shared" si="39"/>
        <v>0</v>
      </c>
      <c r="J258" s="25" t="str">
        <f t="shared" si="44"/>
        <v>2040–2041</v>
      </c>
      <c r="K258" s="27">
        <f t="shared" si="40"/>
        <v>0</v>
      </c>
      <c r="R258" s="10" t="str">
        <f t="shared" si="36"/>
        <v>X</v>
      </c>
    </row>
    <row r="259" spans="1:18" ht="19.899999999999999" customHeight="1" x14ac:dyDescent="0.25">
      <c r="A259" s="126">
        <v>51502</v>
      </c>
      <c r="B259" s="9">
        <f t="shared" si="37"/>
        <v>0</v>
      </c>
      <c r="C259" s="127"/>
      <c r="D259" s="4">
        <f t="shared" si="38"/>
        <v>0</v>
      </c>
      <c r="E259" s="128">
        <f t="shared" si="41"/>
        <v>0</v>
      </c>
      <c r="F259" s="4">
        <f t="shared" si="42"/>
        <v>0</v>
      </c>
      <c r="G259" s="19">
        <f>IF(AND(C259&lt;&gt;"",SUM(G$25:G258)&lt;D$17),$D$17/$D$21,0)</f>
        <v>0</v>
      </c>
      <c r="H259" s="4">
        <f t="shared" si="43"/>
        <v>0</v>
      </c>
      <c r="I259" s="4">
        <f t="shared" si="39"/>
        <v>0</v>
      </c>
      <c r="J259" s="25" t="str">
        <f t="shared" si="44"/>
        <v>2040–2041</v>
      </c>
      <c r="K259" s="27">
        <f t="shared" si="40"/>
        <v>0</v>
      </c>
      <c r="R259" s="10" t="str">
        <f t="shared" si="36"/>
        <v>X</v>
      </c>
    </row>
    <row r="260" spans="1:18" ht="19.899999999999999" customHeight="1" x14ac:dyDescent="0.25">
      <c r="A260" s="126">
        <v>51533</v>
      </c>
      <c r="B260" s="9">
        <f t="shared" si="37"/>
        <v>0</v>
      </c>
      <c r="C260" s="127"/>
      <c r="D260" s="4">
        <f t="shared" si="38"/>
        <v>0</v>
      </c>
      <c r="E260" s="128">
        <f t="shared" si="41"/>
        <v>0</v>
      </c>
      <c r="F260" s="4">
        <f t="shared" si="42"/>
        <v>0</v>
      </c>
      <c r="G260" s="19">
        <f>IF(AND(C260&lt;&gt;"",SUM(G$25:G259)&lt;D$17),$D$17/$D$21,0)</f>
        <v>0</v>
      </c>
      <c r="H260" s="4">
        <f t="shared" si="43"/>
        <v>0</v>
      </c>
      <c r="I260" s="4">
        <f t="shared" si="39"/>
        <v>0</v>
      </c>
      <c r="J260" s="25" t="str">
        <f t="shared" si="44"/>
        <v>2040–2041</v>
      </c>
      <c r="K260" s="27">
        <f t="shared" si="40"/>
        <v>0</v>
      </c>
      <c r="R260" s="10" t="str">
        <f t="shared" si="36"/>
        <v>X</v>
      </c>
    </row>
    <row r="261" spans="1:18" ht="19.899999999999999" customHeight="1" x14ac:dyDescent="0.25">
      <c r="A261" s="126">
        <v>51561</v>
      </c>
      <c r="B261" s="9">
        <f t="shared" si="37"/>
        <v>0</v>
      </c>
      <c r="C261" s="127"/>
      <c r="D261" s="4">
        <f t="shared" si="38"/>
        <v>0</v>
      </c>
      <c r="E261" s="128">
        <f t="shared" si="41"/>
        <v>0</v>
      </c>
      <c r="F261" s="4">
        <f t="shared" si="42"/>
        <v>0</v>
      </c>
      <c r="G261" s="19">
        <f>IF(AND(C261&lt;&gt;"",SUM(G$25:G260)&lt;D$17),$D$17/$D$21,0)</f>
        <v>0</v>
      </c>
      <c r="H261" s="4">
        <f t="shared" si="43"/>
        <v>0</v>
      </c>
      <c r="I261" s="4">
        <f t="shared" si="39"/>
        <v>0</v>
      </c>
      <c r="J261" s="25" t="str">
        <f t="shared" si="44"/>
        <v>2040–2041</v>
      </c>
      <c r="K261" s="27">
        <f t="shared" si="40"/>
        <v>0</v>
      </c>
      <c r="R261" s="10" t="str">
        <f t="shared" si="36"/>
        <v>X</v>
      </c>
    </row>
    <row r="262" spans="1:18" ht="19.899999999999999" customHeight="1" x14ac:dyDescent="0.25">
      <c r="A262" s="126">
        <v>51592</v>
      </c>
      <c r="B262" s="9">
        <f t="shared" si="37"/>
        <v>0</v>
      </c>
      <c r="C262" s="127"/>
      <c r="D262" s="4">
        <f t="shared" si="38"/>
        <v>0</v>
      </c>
      <c r="E262" s="128">
        <f t="shared" si="41"/>
        <v>0</v>
      </c>
      <c r="F262" s="4">
        <f t="shared" si="42"/>
        <v>0</v>
      </c>
      <c r="G262" s="19">
        <f>IF(AND(C262&lt;&gt;"",SUM(G$25:G261)&lt;D$17),$D$17/$D$21,0)</f>
        <v>0</v>
      </c>
      <c r="H262" s="4">
        <f t="shared" si="43"/>
        <v>0</v>
      </c>
      <c r="I262" s="4">
        <f t="shared" si="39"/>
        <v>0</v>
      </c>
      <c r="J262" s="25" t="str">
        <f t="shared" si="44"/>
        <v>2040–2041</v>
      </c>
      <c r="K262" s="27">
        <f t="shared" si="40"/>
        <v>0</v>
      </c>
      <c r="R262" s="10" t="str">
        <f t="shared" si="36"/>
        <v>X</v>
      </c>
    </row>
    <row r="263" spans="1:18" ht="19.899999999999999" customHeight="1" x14ac:dyDescent="0.25">
      <c r="A263" s="126">
        <v>51622</v>
      </c>
      <c r="B263" s="9">
        <f t="shared" si="37"/>
        <v>0</v>
      </c>
      <c r="C263" s="127"/>
      <c r="D263" s="4">
        <f t="shared" si="38"/>
        <v>0</v>
      </c>
      <c r="E263" s="128">
        <f t="shared" si="41"/>
        <v>0</v>
      </c>
      <c r="F263" s="4">
        <f t="shared" si="42"/>
        <v>0</v>
      </c>
      <c r="G263" s="19">
        <f>IF(AND(C263&lt;&gt;"",SUM(G$25:G262)&lt;D$17),$D$17/$D$21,0)</f>
        <v>0</v>
      </c>
      <c r="H263" s="4">
        <f t="shared" si="43"/>
        <v>0</v>
      </c>
      <c r="I263" s="4">
        <f t="shared" si="39"/>
        <v>0</v>
      </c>
      <c r="J263" s="25" t="str">
        <f t="shared" si="44"/>
        <v>2040–2041</v>
      </c>
      <c r="K263" s="27">
        <f t="shared" si="40"/>
        <v>0</v>
      </c>
      <c r="R263" s="10" t="str">
        <f t="shared" si="36"/>
        <v>X</v>
      </c>
    </row>
    <row r="264" spans="1:18" ht="19.899999999999999" customHeight="1" x14ac:dyDescent="0.25">
      <c r="A264" s="126">
        <v>51653</v>
      </c>
      <c r="B264" s="9">
        <f t="shared" si="37"/>
        <v>0</v>
      </c>
      <c r="C264" s="127"/>
      <c r="D264" s="4">
        <f t="shared" si="38"/>
        <v>0</v>
      </c>
      <c r="E264" s="128">
        <f t="shared" si="41"/>
        <v>0</v>
      </c>
      <c r="F264" s="4">
        <f t="shared" si="42"/>
        <v>0</v>
      </c>
      <c r="G264" s="19">
        <f>IF(AND(C264&lt;&gt;"",SUM(G$25:G263)&lt;D$17),$D$17/$D$21,0)</f>
        <v>0</v>
      </c>
      <c r="H264" s="4">
        <f t="shared" si="43"/>
        <v>0</v>
      </c>
      <c r="I264" s="4">
        <f t="shared" si="39"/>
        <v>0</v>
      </c>
      <c r="J264" s="25" t="str">
        <f t="shared" si="44"/>
        <v>2040–2041</v>
      </c>
      <c r="K264" s="27">
        <f t="shared" si="40"/>
        <v>0</v>
      </c>
      <c r="R264" s="10" t="str">
        <f t="shared" si="36"/>
        <v>X</v>
      </c>
    </row>
    <row r="265" spans="1:18" ht="19.899999999999999" customHeight="1" x14ac:dyDescent="0.25">
      <c r="A265" s="126">
        <v>51683</v>
      </c>
      <c r="B265" s="9">
        <f t="shared" si="37"/>
        <v>0</v>
      </c>
      <c r="C265" s="127"/>
      <c r="D265" s="4">
        <f t="shared" si="38"/>
        <v>0</v>
      </c>
      <c r="E265" s="128">
        <f t="shared" si="41"/>
        <v>0</v>
      </c>
      <c r="F265" s="4">
        <f t="shared" si="42"/>
        <v>0</v>
      </c>
      <c r="G265" s="19">
        <f>IF(AND(C265&lt;&gt;"",SUM(G$25:G264)&lt;D$17),$D$17/$D$21,0)</f>
        <v>0</v>
      </c>
      <c r="H265" s="4">
        <f t="shared" si="43"/>
        <v>0</v>
      </c>
      <c r="I265" s="4">
        <f t="shared" si="39"/>
        <v>0</v>
      </c>
      <c r="J265" s="25" t="str">
        <f t="shared" si="44"/>
        <v>2041–2042</v>
      </c>
      <c r="K265" s="27">
        <f t="shared" si="40"/>
        <v>0</v>
      </c>
      <c r="R265" s="10" t="str">
        <f t="shared" si="36"/>
        <v>X</v>
      </c>
    </row>
    <row r="266" spans="1:18" ht="19.899999999999999" customHeight="1" x14ac:dyDescent="0.25">
      <c r="A266" s="126">
        <v>51714</v>
      </c>
      <c r="B266" s="9">
        <f t="shared" si="37"/>
        <v>0</v>
      </c>
      <c r="C266" s="127"/>
      <c r="D266" s="4">
        <f t="shared" si="38"/>
        <v>0</v>
      </c>
      <c r="E266" s="128">
        <f t="shared" si="41"/>
        <v>0</v>
      </c>
      <c r="F266" s="4">
        <f t="shared" si="42"/>
        <v>0</v>
      </c>
      <c r="G266" s="19">
        <f>IF(AND(C266&lt;&gt;"",SUM(G$25:G265)&lt;D$17),$D$17/$D$21,0)</f>
        <v>0</v>
      </c>
      <c r="H266" s="4">
        <f t="shared" si="43"/>
        <v>0</v>
      </c>
      <c r="I266" s="4">
        <f t="shared" si="39"/>
        <v>0</v>
      </c>
      <c r="J266" s="25" t="str">
        <f t="shared" si="44"/>
        <v>2041–2042</v>
      </c>
      <c r="K266" s="27">
        <f t="shared" si="40"/>
        <v>0</v>
      </c>
      <c r="R266" s="10" t="str">
        <f t="shared" si="36"/>
        <v>X</v>
      </c>
    </row>
    <row r="267" spans="1:18" ht="19.899999999999999" customHeight="1" x14ac:dyDescent="0.25">
      <c r="A267" s="126">
        <v>51745</v>
      </c>
      <c r="B267" s="9">
        <f t="shared" si="37"/>
        <v>0</v>
      </c>
      <c r="C267" s="127"/>
      <c r="D267" s="4">
        <f t="shared" si="38"/>
        <v>0</v>
      </c>
      <c r="E267" s="128">
        <f t="shared" si="41"/>
        <v>0</v>
      </c>
      <c r="F267" s="4">
        <f t="shared" si="42"/>
        <v>0</v>
      </c>
      <c r="G267" s="19">
        <f>IF(AND(C267&lt;&gt;"",SUM(G$25:G266)&lt;D$17),$D$17/$D$21,0)</f>
        <v>0</v>
      </c>
      <c r="H267" s="4">
        <f t="shared" si="43"/>
        <v>0</v>
      </c>
      <c r="I267" s="4">
        <f t="shared" si="39"/>
        <v>0</v>
      </c>
      <c r="J267" s="25" t="str">
        <f t="shared" si="44"/>
        <v>2041–2042</v>
      </c>
      <c r="K267" s="27">
        <f t="shared" si="40"/>
        <v>0</v>
      </c>
      <c r="R267" s="10" t="str">
        <f t="shared" si="36"/>
        <v>X</v>
      </c>
    </row>
    <row r="268" spans="1:18" ht="19.899999999999999" customHeight="1" x14ac:dyDescent="0.25">
      <c r="A268" s="126">
        <v>51775</v>
      </c>
      <c r="B268" s="9">
        <f t="shared" si="37"/>
        <v>0</v>
      </c>
      <c r="C268" s="127"/>
      <c r="D268" s="4">
        <f t="shared" si="38"/>
        <v>0</v>
      </c>
      <c r="E268" s="128">
        <f t="shared" si="41"/>
        <v>0</v>
      </c>
      <c r="F268" s="4">
        <f t="shared" si="42"/>
        <v>0</v>
      </c>
      <c r="G268" s="19">
        <f>IF(AND(C268&lt;&gt;"",SUM(G$25:G267)&lt;D$17),$D$17/$D$21,0)</f>
        <v>0</v>
      </c>
      <c r="H268" s="4">
        <f t="shared" si="43"/>
        <v>0</v>
      </c>
      <c r="I268" s="4">
        <f t="shared" si="39"/>
        <v>0</v>
      </c>
      <c r="J268" s="25" t="str">
        <f t="shared" si="44"/>
        <v>2041–2042</v>
      </c>
      <c r="K268" s="27">
        <f t="shared" si="40"/>
        <v>0</v>
      </c>
      <c r="R268" s="10" t="str">
        <f t="shared" si="36"/>
        <v>X</v>
      </c>
    </row>
    <row r="269" spans="1:18" ht="19.899999999999999" customHeight="1" x14ac:dyDescent="0.25">
      <c r="A269" s="126">
        <v>51806</v>
      </c>
      <c r="B269" s="9">
        <f t="shared" si="37"/>
        <v>0</v>
      </c>
      <c r="C269" s="127"/>
      <c r="D269" s="4">
        <f t="shared" si="38"/>
        <v>0</v>
      </c>
      <c r="E269" s="128">
        <f t="shared" si="41"/>
        <v>0</v>
      </c>
      <c r="F269" s="4">
        <f t="shared" si="42"/>
        <v>0</v>
      </c>
      <c r="G269" s="19">
        <f>IF(AND(C269&lt;&gt;"",SUM(G$25:G268)&lt;D$17),$D$17/$D$21,0)</f>
        <v>0</v>
      </c>
      <c r="H269" s="4">
        <f t="shared" si="43"/>
        <v>0</v>
      </c>
      <c r="I269" s="4">
        <f t="shared" si="39"/>
        <v>0</v>
      </c>
      <c r="J269" s="25" t="str">
        <f t="shared" si="44"/>
        <v>2041–2042</v>
      </c>
      <c r="K269" s="27">
        <f t="shared" si="40"/>
        <v>0</v>
      </c>
      <c r="R269" s="10" t="str">
        <f t="shared" si="36"/>
        <v>X</v>
      </c>
    </row>
    <row r="270" spans="1:18" ht="19.899999999999999" customHeight="1" x14ac:dyDescent="0.25">
      <c r="A270" s="126">
        <v>51836</v>
      </c>
      <c r="B270" s="9">
        <f t="shared" si="37"/>
        <v>0</v>
      </c>
      <c r="C270" s="127"/>
      <c r="D270" s="4">
        <f t="shared" si="38"/>
        <v>0</v>
      </c>
      <c r="E270" s="128">
        <f t="shared" si="41"/>
        <v>0</v>
      </c>
      <c r="F270" s="4">
        <f t="shared" si="42"/>
        <v>0</v>
      </c>
      <c r="G270" s="19">
        <f>IF(AND(C270&lt;&gt;"",SUM(G$25:G269)&lt;D$17),$D$17/$D$21,0)</f>
        <v>0</v>
      </c>
      <c r="H270" s="4">
        <f t="shared" si="43"/>
        <v>0</v>
      </c>
      <c r="I270" s="4">
        <f t="shared" si="39"/>
        <v>0</v>
      </c>
      <c r="J270" s="25" t="str">
        <f t="shared" si="44"/>
        <v>2041–2042</v>
      </c>
      <c r="K270" s="27">
        <f t="shared" si="40"/>
        <v>0</v>
      </c>
      <c r="R270" s="10" t="str">
        <f t="shared" si="36"/>
        <v>X</v>
      </c>
    </row>
    <row r="271" spans="1:18" ht="19.899999999999999" customHeight="1" x14ac:dyDescent="0.25">
      <c r="A271" s="126">
        <v>51867</v>
      </c>
      <c r="B271" s="9">
        <f t="shared" si="37"/>
        <v>0</v>
      </c>
      <c r="C271" s="127"/>
      <c r="D271" s="4">
        <f t="shared" si="38"/>
        <v>0</v>
      </c>
      <c r="E271" s="128">
        <f t="shared" si="41"/>
        <v>0</v>
      </c>
      <c r="F271" s="4">
        <f t="shared" si="42"/>
        <v>0</v>
      </c>
      <c r="G271" s="19">
        <f>IF(AND(C271&lt;&gt;"",SUM(G$25:G270)&lt;D$17),$D$17/$D$21,0)</f>
        <v>0</v>
      </c>
      <c r="H271" s="4">
        <f t="shared" si="43"/>
        <v>0</v>
      </c>
      <c r="I271" s="4">
        <f t="shared" si="39"/>
        <v>0</v>
      </c>
      <c r="J271" s="25" t="str">
        <f t="shared" si="44"/>
        <v>2041–2042</v>
      </c>
      <c r="K271" s="27">
        <f t="shared" si="40"/>
        <v>0</v>
      </c>
      <c r="R271" s="10" t="str">
        <f t="shared" si="36"/>
        <v>X</v>
      </c>
    </row>
    <row r="272" spans="1:18" ht="19.899999999999999" customHeight="1" x14ac:dyDescent="0.25">
      <c r="A272" s="126">
        <v>51898</v>
      </c>
      <c r="B272" s="9">
        <f t="shared" si="37"/>
        <v>0</v>
      </c>
      <c r="C272" s="127"/>
      <c r="D272" s="4">
        <f t="shared" si="38"/>
        <v>0</v>
      </c>
      <c r="E272" s="128">
        <f t="shared" si="41"/>
        <v>0</v>
      </c>
      <c r="F272" s="4">
        <f t="shared" si="42"/>
        <v>0</v>
      </c>
      <c r="G272" s="19">
        <f>IF(AND(C272&lt;&gt;"",SUM(G$25:G271)&lt;D$17),$D$17/$D$21,0)</f>
        <v>0</v>
      </c>
      <c r="H272" s="4">
        <f t="shared" si="43"/>
        <v>0</v>
      </c>
      <c r="I272" s="4">
        <f t="shared" si="39"/>
        <v>0</v>
      </c>
      <c r="J272" s="25" t="str">
        <f t="shared" si="44"/>
        <v>2041–2042</v>
      </c>
      <c r="K272" s="27">
        <f t="shared" si="40"/>
        <v>0</v>
      </c>
      <c r="R272" s="10" t="str">
        <f t="shared" si="36"/>
        <v>X</v>
      </c>
    </row>
    <row r="273" spans="1:18" ht="19.899999999999999" customHeight="1" x14ac:dyDescent="0.25">
      <c r="A273" s="126">
        <v>51926</v>
      </c>
      <c r="B273" s="9">
        <f t="shared" si="37"/>
        <v>0</v>
      </c>
      <c r="C273" s="127"/>
      <c r="D273" s="4">
        <f t="shared" si="38"/>
        <v>0</v>
      </c>
      <c r="E273" s="128">
        <f t="shared" si="41"/>
        <v>0</v>
      </c>
      <c r="F273" s="4">
        <f t="shared" si="42"/>
        <v>0</v>
      </c>
      <c r="G273" s="19">
        <f>IF(AND(C273&lt;&gt;"",SUM(G$25:G272)&lt;D$17),$D$17/$D$21,0)</f>
        <v>0</v>
      </c>
      <c r="H273" s="4">
        <f t="shared" si="43"/>
        <v>0</v>
      </c>
      <c r="I273" s="4">
        <f t="shared" si="39"/>
        <v>0</v>
      </c>
      <c r="J273" s="25" t="str">
        <f t="shared" si="44"/>
        <v>2041–2042</v>
      </c>
      <c r="K273" s="27">
        <f t="shared" si="40"/>
        <v>0</v>
      </c>
      <c r="R273" s="10" t="str">
        <f t="shared" si="36"/>
        <v>X</v>
      </c>
    </row>
    <row r="274" spans="1:18" ht="19.899999999999999" customHeight="1" x14ac:dyDescent="0.25">
      <c r="A274" s="126">
        <v>51957</v>
      </c>
      <c r="B274" s="9">
        <f t="shared" si="37"/>
        <v>0</v>
      </c>
      <c r="C274" s="127"/>
      <c r="D274" s="4">
        <f t="shared" si="38"/>
        <v>0</v>
      </c>
      <c r="E274" s="128">
        <f t="shared" si="41"/>
        <v>0</v>
      </c>
      <c r="F274" s="4">
        <f t="shared" si="42"/>
        <v>0</v>
      </c>
      <c r="G274" s="19">
        <f>IF(AND(C274&lt;&gt;"",SUM(G$25:G273)&lt;D$17),$D$17/$D$21,0)</f>
        <v>0</v>
      </c>
      <c r="H274" s="4">
        <f t="shared" si="43"/>
        <v>0</v>
      </c>
      <c r="I274" s="4">
        <f t="shared" si="39"/>
        <v>0</v>
      </c>
      <c r="J274" s="25" t="str">
        <f t="shared" si="44"/>
        <v>2041–2042</v>
      </c>
      <c r="K274" s="27">
        <f t="shared" si="40"/>
        <v>0</v>
      </c>
      <c r="R274" s="10" t="str">
        <f t="shared" si="36"/>
        <v>X</v>
      </c>
    </row>
    <row r="275" spans="1:18" ht="19.899999999999999" customHeight="1" x14ac:dyDescent="0.25">
      <c r="A275" s="126">
        <v>51987</v>
      </c>
      <c r="B275" s="9">
        <f t="shared" si="37"/>
        <v>0</v>
      </c>
      <c r="C275" s="127"/>
      <c r="D275" s="4">
        <f t="shared" si="38"/>
        <v>0</v>
      </c>
      <c r="E275" s="128">
        <f t="shared" si="41"/>
        <v>0</v>
      </c>
      <c r="F275" s="4">
        <f t="shared" si="42"/>
        <v>0</v>
      </c>
      <c r="G275" s="19">
        <f>IF(AND(C275&lt;&gt;"",SUM(G$25:G274)&lt;D$17),$D$17/$D$21,0)</f>
        <v>0</v>
      </c>
      <c r="H275" s="4">
        <f t="shared" si="43"/>
        <v>0</v>
      </c>
      <c r="I275" s="4">
        <f t="shared" si="39"/>
        <v>0</v>
      </c>
      <c r="J275" s="25" t="str">
        <f t="shared" si="44"/>
        <v>2041–2042</v>
      </c>
      <c r="K275" s="27">
        <f t="shared" si="40"/>
        <v>0</v>
      </c>
      <c r="R275" s="10" t="str">
        <f t="shared" si="36"/>
        <v>X</v>
      </c>
    </row>
    <row r="276" spans="1:18" ht="19.899999999999999" customHeight="1" x14ac:dyDescent="0.25">
      <c r="A276" s="126">
        <v>52018</v>
      </c>
      <c r="B276" s="9">
        <f t="shared" si="37"/>
        <v>0</v>
      </c>
      <c r="C276" s="127"/>
      <c r="D276" s="4">
        <f t="shared" si="38"/>
        <v>0</v>
      </c>
      <c r="E276" s="128">
        <f t="shared" si="41"/>
        <v>0</v>
      </c>
      <c r="F276" s="4">
        <f t="shared" si="42"/>
        <v>0</v>
      </c>
      <c r="G276" s="19">
        <f>IF(AND(C276&lt;&gt;"",SUM(G$25:G275)&lt;D$17),$D$17/$D$21,0)</f>
        <v>0</v>
      </c>
      <c r="H276" s="4">
        <f t="shared" si="43"/>
        <v>0</v>
      </c>
      <c r="I276" s="4">
        <f t="shared" si="39"/>
        <v>0</v>
      </c>
      <c r="J276" s="25" t="str">
        <f t="shared" si="44"/>
        <v>2041–2042</v>
      </c>
      <c r="K276" s="27">
        <f t="shared" si="40"/>
        <v>0</v>
      </c>
      <c r="R276" s="10" t="str">
        <f t="shared" si="36"/>
        <v>X</v>
      </c>
    </row>
    <row r="277" spans="1:18" ht="19.899999999999999" customHeight="1" x14ac:dyDescent="0.25">
      <c r="A277" s="126">
        <v>52048</v>
      </c>
      <c r="B277" s="9">
        <f t="shared" si="37"/>
        <v>0</v>
      </c>
      <c r="C277" s="127"/>
      <c r="D277" s="4">
        <f t="shared" si="38"/>
        <v>0</v>
      </c>
      <c r="E277" s="128">
        <f t="shared" si="41"/>
        <v>0</v>
      </c>
      <c r="F277" s="4">
        <f t="shared" si="42"/>
        <v>0</v>
      </c>
      <c r="G277" s="19">
        <f>IF(AND(C277&lt;&gt;"",SUM(G$25:G276)&lt;D$17),$D$17/$D$21,0)</f>
        <v>0</v>
      </c>
      <c r="H277" s="4">
        <f t="shared" si="43"/>
        <v>0</v>
      </c>
      <c r="I277" s="4">
        <f t="shared" si="39"/>
        <v>0</v>
      </c>
      <c r="J277" s="25" t="str">
        <f t="shared" si="44"/>
        <v>2042–2043</v>
      </c>
      <c r="K277" s="27">
        <f t="shared" si="40"/>
        <v>0</v>
      </c>
      <c r="R277" s="10" t="str">
        <f t="shared" si="36"/>
        <v>X</v>
      </c>
    </row>
    <row r="278" spans="1:18" ht="19.899999999999999" customHeight="1" x14ac:dyDescent="0.25">
      <c r="A278" s="126">
        <v>52079</v>
      </c>
      <c r="B278" s="9">
        <f t="shared" si="37"/>
        <v>0</v>
      </c>
      <c r="C278" s="127"/>
      <c r="D278" s="4">
        <f t="shared" si="38"/>
        <v>0</v>
      </c>
      <c r="E278" s="128">
        <f t="shared" si="41"/>
        <v>0</v>
      </c>
      <c r="F278" s="4">
        <f t="shared" si="42"/>
        <v>0</v>
      </c>
      <c r="G278" s="19">
        <f>IF(AND(C278&lt;&gt;"",SUM(G$25:G277)&lt;D$17),$D$17/$D$21,0)</f>
        <v>0</v>
      </c>
      <c r="H278" s="4">
        <f t="shared" si="43"/>
        <v>0</v>
      </c>
      <c r="I278" s="4">
        <f t="shared" si="39"/>
        <v>0</v>
      </c>
      <c r="J278" s="25" t="str">
        <f t="shared" si="44"/>
        <v>2042–2043</v>
      </c>
      <c r="K278" s="27">
        <f t="shared" si="40"/>
        <v>0</v>
      </c>
      <c r="R278" s="10" t="str">
        <f t="shared" si="36"/>
        <v>X</v>
      </c>
    </row>
    <row r="279" spans="1:18" ht="19.899999999999999" customHeight="1" x14ac:dyDescent="0.25">
      <c r="A279" s="126">
        <v>52110</v>
      </c>
      <c r="B279" s="9">
        <f t="shared" si="37"/>
        <v>0</v>
      </c>
      <c r="C279" s="127"/>
      <c r="D279" s="4">
        <f t="shared" si="38"/>
        <v>0</v>
      </c>
      <c r="E279" s="128">
        <f t="shared" si="41"/>
        <v>0</v>
      </c>
      <c r="F279" s="4">
        <f t="shared" si="42"/>
        <v>0</v>
      </c>
      <c r="G279" s="19">
        <f>IF(AND(C279&lt;&gt;"",SUM(G$25:G278)&lt;D$17),$D$17/$D$21,0)</f>
        <v>0</v>
      </c>
      <c r="H279" s="4">
        <f t="shared" si="43"/>
        <v>0</v>
      </c>
      <c r="I279" s="4">
        <f t="shared" si="39"/>
        <v>0</v>
      </c>
      <c r="J279" s="25" t="str">
        <f t="shared" si="44"/>
        <v>2042–2043</v>
      </c>
      <c r="K279" s="27">
        <f t="shared" si="40"/>
        <v>0</v>
      </c>
      <c r="R279" s="10" t="str">
        <f t="shared" si="36"/>
        <v>X</v>
      </c>
    </row>
    <row r="280" spans="1:18" ht="19.899999999999999" customHeight="1" x14ac:dyDescent="0.25">
      <c r="A280" s="126">
        <v>52140</v>
      </c>
      <c r="B280" s="9">
        <f t="shared" si="37"/>
        <v>0</v>
      </c>
      <c r="C280" s="127"/>
      <c r="D280" s="4">
        <f t="shared" si="38"/>
        <v>0</v>
      </c>
      <c r="E280" s="128">
        <f t="shared" si="41"/>
        <v>0</v>
      </c>
      <c r="F280" s="4">
        <f t="shared" si="42"/>
        <v>0</v>
      </c>
      <c r="G280" s="19">
        <f>IF(AND(C280&lt;&gt;"",SUM(G$25:G279)&lt;D$17),$D$17/$D$21,0)</f>
        <v>0</v>
      </c>
      <c r="H280" s="4">
        <f t="shared" si="43"/>
        <v>0</v>
      </c>
      <c r="I280" s="4">
        <f t="shared" si="39"/>
        <v>0</v>
      </c>
      <c r="J280" s="25" t="str">
        <f t="shared" si="44"/>
        <v>2042–2043</v>
      </c>
      <c r="K280" s="27">
        <f t="shared" si="40"/>
        <v>0</v>
      </c>
      <c r="R280" s="10" t="str">
        <f t="shared" si="36"/>
        <v>X</v>
      </c>
    </row>
    <row r="281" spans="1:18" ht="19.899999999999999" customHeight="1" x14ac:dyDescent="0.25">
      <c r="A281" s="126">
        <v>52171</v>
      </c>
      <c r="B281" s="9">
        <f t="shared" si="37"/>
        <v>0</v>
      </c>
      <c r="C281" s="127"/>
      <c r="D281" s="4">
        <f t="shared" si="38"/>
        <v>0</v>
      </c>
      <c r="E281" s="128">
        <f t="shared" si="41"/>
        <v>0</v>
      </c>
      <c r="F281" s="4">
        <f t="shared" si="42"/>
        <v>0</v>
      </c>
      <c r="G281" s="19">
        <f>IF(AND(C281&lt;&gt;"",SUM(G$25:G280)&lt;D$17),$D$17/$D$21,0)</f>
        <v>0</v>
      </c>
      <c r="H281" s="4">
        <f t="shared" si="43"/>
        <v>0</v>
      </c>
      <c r="I281" s="4">
        <f t="shared" si="39"/>
        <v>0</v>
      </c>
      <c r="J281" s="25" t="str">
        <f t="shared" si="44"/>
        <v>2042–2043</v>
      </c>
      <c r="K281" s="27">
        <f t="shared" si="40"/>
        <v>0</v>
      </c>
      <c r="R281" s="10" t="str">
        <f t="shared" ref="R281:R344" si="45">IF(AND($D$13&lt;=$A281,DATE(YEAR($D$13),MONTH($D$13)+$D$19-1,DAY($D$13))&gt;=$A281),"X","")</f>
        <v>X</v>
      </c>
    </row>
    <row r="282" spans="1:18" ht="19.899999999999999" customHeight="1" x14ac:dyDescent="0.25">
      <c r="A282" s="126">
        <v>52201</v>
      </c>
      <c r="B282" s="9">
        <f t="shared" ref="B282:B345" si="46">IF(C282&gt;0,C282*-1,C282)</f>
        <v>0</v>
      </c>
      <c r="C282" s="127"/>
      <c r="D282" s="4">
        <f t="shared" ref="D282:D345" si="47">IF(C282="",0,IF($D$14="Beginning",IF(C281&lt;&gt;"",$F281*$D$6/12,0),IF(C281&lt;&gt;"",$F281*$D$6/12,$D$15*$D$6/12)))</f>
        <v>0</v>
      </c>
      <c r="E282" s="128">
        <f t="shared" si="41"/>
        <v>0</v>
      </c>
      <c r="F282" s="4">
        <f t="shared" si="42"/>
        <v>0</v>
      </c>
      <c r="G282" s="19">
        <f>IF(AND(C282&lt;&gt;"",SUM(G$25:G281)&lt;D$17),$D$17/$D$21,0)</f>
        <v>0</v>
      </c>
      <c r="H282" s="4">
        <f t="shared" si="43"/>
        <v>0</v>
      </c>
      <c r="I282" s="4">
        <f t="shared" ref="I282:I345" si="48">IF(C282&lt;&gt;"",$D$17-H282,0)</f>
        <v>0</v>
      </c>
      <c r="J282" s="25" t="str">
        <f t="shared" si="44"/>
        <v>2042–2043</v>
      </c>
      <c r="K282" s="27">
        <f t="shared" ref="K282:K345" si="49">IF(AND(ROUND(H282,2)=ROUND($D$17,2),ROUND(F282,0)=0),ROUND($D$17,2),0)</f>
        <v>0</v>
      </c>
      <c r="R282" s="10" t="str">
        <f t="shared" si="45"/>
        <v>X</v>
      </c>
    </row>
    <row r="283" spans="1:18" ht="19.899999999999999" customHeight="1" x14ac:dyDescent="0.25">
      <c r="A283" s="126">
        <v>52232</v>
      </c>
      <c r="B283" s="9">
        <f t="shared" si="46"/>
        <v>0</v>
      </c>
      <c r="C283" s="127"/>
      <c r="D283" s="4">
        <f t="shared" si="47"/>
        <v>0</v>
      </c>
      <c r="E283" s="128">
        <f t="shared" ref="E283:E346" si="50">C283-D283</f>
        <v>0</v>
      </c>
      <c r="F283" s="4">
        <f t="shared" ref="F283:F346" si="51">IF(C283="",0,IF(C282="",$D$15-E283,IF(C283&lt;&gt;"",F282-E283)))</f>
        <v>0</v>
      </c>
      <c r="G283" s="19">
        <f>IF(AND(C283&lt;&gt;"",SUM(G$25:G282)&lt;D$17),$D$17/$D$21,0)</f>
        <v>0</v>
      </c>
      <c r="H283" s="4">
        <f t="shared" ref="H283:H346" si="52">IF(C283&lt;&gt;"",G283+H282,0)</f>
        <v>0</v>
      </c>
      <c r="I283" s="4">
        <f t="shared" si="48"/>
        <v>0</v>
      </c>
      <c r="J283" s="25" t="str">
        <f t="shared" si="44"/>
        <v>2042–2043</v>
      </c>
      <c r="K283" s="27">
        <f t="shared" si="49"/>
        <v>0</v>
      </c>
      <c r="R283" s="10" t="str">
        <f t="shared" si="45"/>
        <v>X</v>
      </c>
    </row>
    <row r="284" spans="1:18" ht="19.899999999999999" customHeight="1" x14ac:dyDescent="0.25">
      <c r="A284" s="126">
        <v>52263</v>
      </c>
      <c r="B284" s="9">
        <f t="shared" si="46"/>
        <v>0</v>
      </c>
      <c r="C284" s="127"/>
      <c r="D284" s="4">
        <f t="shared" si="47"/>
        <v>0</v>
      </c>
      <c r="E284" s="128">
        <f t="shared" si="50"/>
        <v>0</v>
      </c>
      <c r="F284" s="4">
        <f t="shared" si="51"/>
        <v>0</v>
      </c>
      <c r="G284" s="19">
        <f>IF(AND(C284&lt;&gt;"",SUM(G$25:G283)&lt;D$17),$D$17/$D$21,0)</f>
        <v>0</v>
      </c>
      <c r="H284" s="4">
        <f t="shared" si="52"/>
        <v>0</v>
      </c>
      <c r="I284" s="4">
        <f t="shared" si="48"/>
        <v>0</v>
      </c>
      <c r="J284" s="25" t="str">
        <f t="shared" si="44"/>
        <v>2042–2043</v>
      </c>
      <c r="K284" s="27">
        <f t="shared" si="49"/>
        <v>0</v>
      </c>
      <c r="R284" s="10" t="str">
        <f t="shared" si="45"/>
        <v>X</v>
      </c>
    </row>
    <row r="285" spans="1:18" ht="19.899999999999999" customHeight="1" x14ac:dyDescent="0.25">
      <c r="A285" s="126">
        <v>52291</v>
      </c>
      <c r="B285" s="9">
        <f t="shared" si="46"/>
        <v>0</v>
      </c>
      <c r="C285" s="127"/>
      <c r="D285" s="4">
        <f t="shared" si="47"/>
        <v>0</v>
      </c>
      <c r="E285" s="128">
        <f t="shared" si="50"/>
        <v>0</v>
      </c>
      <c r="F285" s="4">
        <f t="shared" si="51"/>
        <v>0</v>
      </c>
      <c r="G285" s="19">
        <f>IF(AND(C285&lt;&gt;"",SUM(G$25:G284)&lt;D$17),$D$17/$D$21,0)</f>
        <v>0</v>
      </c>
      <c r="H285" s="4">
        <f t="shared" si="52"/>
        <v>0</v>
      </c>
      <c r="I285" s="4">
        <f t="shared" si="48"/>
        <v>0</v>
      </c>
      <c r="J285" s="25" t="str">
        <f t="shared" si="44"/>
        <v>2042–2043</v>
      </c>
      <c r="K285" s="27">
        <f t="shared" si="49"/>
        <v>0</v>
      </c>
      <c r="R285" s="10" t="str">
        <f t="shared" si="45"/>
        <v>X</v>
      </c>
    </row>
    <row r="286" spans="1:18" ht="19.899999999999999" customHeight="1" x14ac:dyDescent="0.25">
      <c r="A286" s="126">
        <v>52322</v>
      </c>
      <c r="B286" s="9">
        <f t="shared" si="46"/>
        <v>0</v>
      </c>
      <c r="C286" s="127"/>
      <c r="D286" s="4">
        <f t="shared" si="47"/>
        <v>0</v>
      </c>
      <c r="E286" s="128">
        <f t="shared" si="50"/>
        <v>0</v>
      </c>
      <c r="F286" s="4">
        <f t="shared" si="51"/>
        <v>0</v>
      </c>
      <c r="G286" s="19">
        <f>IF(AND(C286&lt;&gt;"",SUM(G$25:G285)&lt;D$17),$D$17/$D$21,0)</f>
        <v>0</v>
      </c>
      <c r="H286" s="4">
        <f t="shared" si="52"/>
        <v>0</v>
      </c>
      <c r="I286" s="4">
        <f t="shared" si="48"/>
        <v>0</v>
      </c>
      <c r="J286" s="25" t="str">
        <f t="shared" si="44"/>
        <v>2042–2043</v>
      </c>
      <c r="K286" s="27">
        <f t="shared" si="49"/>
        <v>0</v>
      </c>
      <c r="R286" s="10" t="str">
        <f t="shared" si="45"/>
        <v>X</v>
      </c>
    </row>
    <row r="287" spans="1:18" ht="19.899999999999999" customHeight="1" x14ac:dyDescent="0.25">
      <c r="A287" s="126">
        <v>52352</v>
      </c>
      <c r="B287" s="9">
        <f t="shared" si="46"/>
        <v>0</v>
      </c>
      <c r="C287" s="127"/>
      <c r="D287" s="4">
        <f t="shared" si="47"/>
        <v>0</v>
      </c>
      <c r="E287" s="128">
        <f t="shared" si="50"/>
        <v>0</v>
      </c>
      <c r="F287" s="4">
        <f t="shared" si="51"/>
        <v>0</v>
      </c>
      <c r="G287" s="19">
        <f>IF(AND(C287&lt;&gt;"",SUM(G$25:G286)&lt;D$17),$D$17/$D$21,0)</f>
        <v>0</v>
      </c>
      <c r="H287" s="4">
        <f t="shared" si="52"/>
        <v>0</v>
      </c>
      <c r="I287" s="4">
        <f t="shared" si="48"/>
        <v>0</v>
      </c>
      <c r="J287" s="25" t="str">
        <f t="shared" si="44"/>
        <v>2042–2043</v>
      </c>
      <c r="K287" s="27">
        <f t="shared" si="49"/>
        <v>0</v>
      </c>
      <c r="R287" s="10" t="str">
        <f t="shared" si="45"/>
        <v>X</v>
      </c>
    </row>
    <row r="288" spans="1:18" ht="19.899999999999999" customHeight="1" x14ac:dyDescent="0.25">
      <c r="A288" s="126">
        <v>52383</v>
      </c>
      <c r="B288" s="9">
        <f t="shared" si="46"/>
        <v>0</v>
      </c>
      <c r="C288" s="127"/>
      <c r="D288" s="4">
        <f t="shared" si="47"/>
        <v>0</v>
      </c>
      <c r="E288" s="128">
        <f t="shared" si="50"/>
        <v>0</v>
      </c>
      <c r="F288" s="4">
        <f t="shared" si="51"/>
        <v>0</v>
      </c>
      <c r="G288" s="19">
        <f>IF(AND(C288&lt;&gt;"",SUM(G$25:G287)&lt;D$17),$D$17/$D$21,0)</f>
        <v>0</v>
      </c>
      <c r="H288" s="4">
        <f t="shared" si="52"/>
        <v>0</v>
      </c>
      <c r="I288" s="4">
        <f t="shared" si="48"/>
        <v>0</v>
      </c>
      <c r="J288" s="25" t="str">
        <f t="shared" si="44"/>
        <v>2042–2043</v>
      </c>
      <c r="K288" s="27">
        <f t="shared" si="49"/>
        <v>0</v>
      </c>
      <c r="R288" s="10" t="str">
        <f t="shared" si="45"/>
        <v>X</v>
      </c>
    </row>
    <row r="289" spans="1:18" ht="19.899999999999999" customHeight="1" x14ac:dyDescent="0.25">
      <c r="A289" s="126">
        <v>52413</v>
      </c>
      <c r="B289" s="9">
        <f t="shared" si="46"/>
        <v>0</v>
      </c>
      <c r="C289" s="127"/>
      <c r="D289" s="4">
        <f t="shared" si="47"/>
        <v>0</v>
      </c>
      <c r="E289" s="128">
        <f t="shared" si="50"/>
        <v>0</v>
      </c>
      <c r="F289" s="4">
        <f t="shared" si="51"/>
        <v>0</v>
      </c>
      <c r="G289" s="19">
        <f>IF(AND(C289&lt;&gt;"",SUM(G$25:G288)&lt;D$17),$D$17/$D$21,0)</f>
        <v>0</v>
      </c>
      <c r="H289" s="4">
        <f t="shared" si="52"/>
        <v>0</v>
      </c>
      <c r="I289" s="4">
        <f t="shared" si="48"/>
        <v>0</v>
      </c>
      <c r="J289" s="25" t="str">
        <f t="shared" si="44"/>
        <v>2043–2044</v>
      </c>
      <c r="K289" s="27">
        <f t="shared" si="49"/>
        <v>0</v>
      </c>
      <c r="R289" s="10" t="str">
        <f t="shared" si="45"/>
        <v>X</v>
      </c>
    </row>
    <row r="290" spans="1:18" ht="19.899999999999999" customHeight="1" x14ac:dyDescent="0.25">
      <c r="A290" s="126">
        <v>52444</v>
      </c>
      <c r="B290" s="9">
        <f t="shared" si="46"/>
        <v>0</v>
      </c>
      <c r="C290" s="127"/>
      <c r="D290" s="4">
        <f t="shared" si="47"/>
        <v>0</v>
      </c>
      <c r="E290" s="128">
        <f t="shared" si="50"/>
        <v>0</v>
      </c>
      <c r="F290" s="4">
        <f t="shared" si="51"/>
        <v>0</v>
      </c>
      <c r="G290" s="19">
        <f>IF(AND(C290&lt;&gt;"",SUM(G$25:G289)&lt;D$17),$D$17/$D$21,0)</f>
        <v>0</v>
      </c>
      <c r="H290" s="4">
        <f t="shared" si="52"/>
        <v>0</v>
      </c>
      <c r="I290" s="4">
        <f t="shared" si="48"/>
        <v>0</v>
      </c>
      <c r="J290" s="25" t="str">
        <f t="shared" si="44"/>
        <v>2043–2044</v>
      </c>
      <c r="K290" s="27">
        <f t="shared" si="49"/>
        <v>0</v>
      </c>
      <c r="R290" s="10" t="str">
        <f t="shared" si="45"/>
        <v>X</v>
      </c>
    </row>
    <row r="291" spans="1:18" ht="19.899999999999999" customHeight="1" x14ac:dyDescent="0.25">
      <c r="A291" s="126">
        <v>52475</v>
      </c>
      <c r="B291" s="9">
        <f t="shared" si="46"/>
        <v>0</v>
      </c>
      <c r="C291" s="127"/>
      <c r="D291" s="4">
        <f t="shared" si="47"/>
        <v>0</v>
      </c>
      <c r="E291" s="128">
        <f t="shared" si="50"/>
        <v>0</v>
      </c>
      <c r="F291" s="4">
        <f t="shared" si="51"/>
        <v>0</v>
      </c>
      <c r="G291" s="19">
        <f>IF(AND(C291&lt;&gt;"",SUM(G$25:G290)&lt;D$17),$D$17/$D$21,0)</f>
        <v>0</v>
      </c>
      <c r="H291" s="4">
        <f t="shared" si="52"/>
        <v>0</v>
      </c>
      <c r="I291" s="4">
        <f t="shared" si="48"/>
        <v>0</v>
      </c>
      <c r="J291" s="25" t="str">
        <f t="shared" si="44"/>
        <v>2043–2044</v>
      </c>
      <c r="K291" s="27">
        <f t="shared" si="49"/>
        <v>0</v>
      </c>
      <c r="R291" s="10" t="str">
        <f t="shared" si="45"/>
        <v>X</v>
      </c>
    </row>
    <row r="292" spans="1:18" ht="19.899999999999999" customHeight="1" x14ac:dyDescent="0.25">
      <c r="A292" s="126">
        <v>52505</v>
      </c>
      <c r="B292" s="9">
        <f t="shared" si="46"/>
        <v>0</v>
      </c>
      <c r="C292" s="127"/>
      <c r="D292" s="4">
        <f t="shared" si="47"/>
        <v>0</v>
      </c>
      <c r="E292" s="128">
        <f t="shared" si="50"/>
        <v>0</v>
      </c>
      <c r="F292" s="4">
        <f t="shared" si="51"/>
        <v>0</v>
      </c>
      <c r="G292" s="19">
        <f>IF(AND(C292&lt;&gt;"",SUM(G$25:G291)&lt;D$17),$D$17/$D$21,0)</f>
        <v>0</v>
      </c>
      <c r="H292" s="4">
        <f t="shared" si="52"/>
        <v>0</v>
      </c>
      <c r="I292" s="4">
        <f t="shared" si="48"/>
        <v>0</v>
      </c>
      <c r="J292" s="25" t="str">
        <f t="shared" si="44"/>
        <v>2043–2044</v>
      </c>
      <c r="K292" s="27">
        <f t="shared" si="49"/>
        <v>0</v>
      </c>
      <c r="R292" s="10" t="str">
        <f t="shared" si="45"/>
        <v>X</v>
      </c>
    </row>
    <row r="293" spans="1:18" ht="19.899999999999999" customHeight="1" x14ac:dyDescent="0.25">
      <c r="A293" s="126">
        <v>52536</v>
      </c>
      <c r="B293" s="9">
        <f t="shared" si="46"/>
        <v>0</v>
      </c>
      <c r="C293" s="127"/>
      <c r="D293" s="4">
        <f t="shared" si="47"/>
        <v>0</v>
      </c>
      <c r="E293" s="128">
        <f t="shared" si="50"/>
        <v>0</v>
      </c>
      <c r="F293" s="4">
        <f t="shared" si="51"/>
        <v>0</v>
      </c>
      <c r="G293" s="19">
        <f>IF(AND(C293&lt;&gt;"",SUM(G$25:G292)&lt;D$17),$D$17/$D$21,0)</f>
        <v>0</v>
      </c>
      <c r="H293" s="4">
        <f t="shared" si="52"/>
        <v>0</v>
      </c>
      <c r="I293" s="4">
        <f t="shared" si="48"/>
        <v>0</v>
      </c>
      <c r="J293" s="25" t="str">
        <f t="shared" si="44"/>
        <v>2043–2044</v>
      </c>
      <c r="K293" s="27">
        <f t="shared" si="49"/>
        <v>0</v>
      </c>
      <c r="R293" s="10" t="str">
        <f t="shared" si="45"/>
        <v>X</v>
      </c>
    </row>
    <row r="294" spans="1:18" ht="19.899999999999999" customHeight="1" x14ac:dyDescent="0.25">
      <c r="A294" s="126">
        <v>52566</v>
      </c>
      <c r="B294" s="9">
        <f t="shared" si="46"/>
        <v>0</v>
      </c>
      <c r="C294" s="127"/>
      <c r="D294" s="4">
        <f t="shared" si="47"/>
        <v>0</v>
      </c>
      <c r="E294" s="128">
        <f t="shared" si="50"/>
        <v>0</v>
      </c>
      <c r="F294" s="4">
        <f t="shared" si="51"/>
        <v>0</v>
      </c>
      <c r="G294" s="19">
        <f>IF(AND(C294&lt;&gt;"",SUM(G$25:G293)&lt;D$17),$D$17/$D$21,0)</f>
        <v>0</v>
      </c>
      <c r="H294" s="4">
        <f t="shared" si="52"/>
        <v>0</v>
      </c>
      <c r="I294" s="4">
        <f t="shared" si="48"/>
        <v>0</v>
      </c>
      <c r="J294" s="25" t="str">
        <f t="shared" ref="J294:J357" si="53">IF(OR(MONTH(A294)=1,MONTH(A294)=2,MONTH(A294)=3,MONTH(A294)=4,MONTH(A294)=5,MONTH(A294)=6),YEAR(A294)-1&amp;"–"&amp;YEAR(A294),YEAR(A294)&amp;"–"&amp;YEAR(A294)+1)</f>
        <v>2043–2044</v>
      </c>
      <c r="K294" s="27">
        <f t="shared" si="49"/>
        <v>0</v>
      </c>
      <c r="R294" s="10" t="str">
        <f t="shared" si="45"/>
        <v>X</v>
      </c>
    </row>
    <row r="295" spans="1:18" ht="19.899999999999999" customHeight="1" x14ac:dyDescent="0.25">
      <c r="A295" s="126">
        <v>52597</v>
      </c>
      <c r="B295" s="9">
        <f t="shared" si="46"/>
        <v>0</v>
      </c>
      <c r="C295" s="127"/>
      <c r="D295" s="4">
        <f t="shared" si="47"/>
        <v>0</v>
      </c>
      <c r="E295" s="128">
        <f t="shared" si="50"/>
        <v>0</v>
      </c>
      <c r="F295" s="4">
        <f t="shared" si="51"/>
        <v>0</v>
      </c>
      <c r="G295" s="19">
        <f>IF(AND(C295&lt;&gt;"",SUM(G$25:G294)&lt;D$17),$D$17/$D$21,0)</f>
        <v>0</v>
      </c>
      <c r="H295" s="4">
        <f t="shared" si="52"/>
        <v>0</v>
      </c>
      <c r="I295" s="4">
        <f t="shared" si="48"/>
        <v>0</v>
      </c>
      <c r="J295" s="25" t="str">
        <f t="shared" si="53"/>
        <v>2043–2044</v>
      </c>
      <c r="K295" s="27">
        <f t="shared" si="49"/>
        <v>0</v>
      </c>
      <c r="R295" s="10" t="str">
        <f t="shared" si="45"/>
        <v>X</v>
      </c>
    </row>
    <row r="296" spans="1:18" ht="19.899999999999999" customHeight="1" x14ac:dyDescent="0.25">
      <c r="A296" s="126">
        <v>52628</v>
      </c>
      <c r="B296" s="9">
        <f t="shared" si="46"/>
        <v>0</v>
      </c>
      <c r="C296" s="127"/>
      <c r="D296" s="4">
        <f t="shared" si="47"/>
        <v>0</v>
      </c>
      <c r="E296" s="128">
        <f t="shared" si="50"/>
        <v>0</v>
      </c>
      <c r="F296" s="4">
        <f t="shared" si="51"/>
        <v>0</v>
      </c>
      <c r="G296" s="19">
        <f>IF(AND(C296&lt;&gt;"",SUM(G$25:G295)&lt;D$17),$D$17/$D$21,0)</f>
        <v>0</v>
      </c>
      <c r="H296" s="4">
        <f t="shared" si="52"/>
        <v>0</v>
      </c>
      <c r="I296" s="4">
        <f t="shared" si="48"/>
        <v>0</v>
      </c>
      <c r="J296" s="25" t="str">
        <f t="shared" si="53"/>
        <v>2043–2044</v>
      </c>
      <c r="K296" s="27">
        <f t="shared" si="49"/>
        <v>0</v>
      </c>
      <c r="R296" s="10" t="str">
        <f t="shared" si="45"/>
        <v>X</v>
      </c>
    </row>
    <row r="297" spans="1:18" ht="19.899999999999999" customHeight="1" x14ac:dyDescent="0.25">
      <c r="A297" s="126">
        <v>52657</v>
      </c>
      <c r="B297" s="9">
        <f t="shared" si="46"/>
        <v>0</v>
      </c>
      <c r="C297" s="127"/>
      <c r="D297" s="4">
        <f t="shared" si="47"/>
        <v>0</v>
      </c>
      <c r="E297" s="128">
        <f t="shared" si="50"/>
        <v>0</v>
      </c>
      <c r="F297" s="4">
        <f t="shared" si="51"/>
        <v>0</v>
      </c>
      <c r="G297" s="19">
        <f>IF(AND(C297&lt;&gt;"",SUM(G$25:G296)&lt;D$17),$D$17/$D$21,0)</f>
        <v>0</v>
      </c>
      <c r="H297" s="4">
        <f t="shared" si="52"/>
        <v>0</v>
      </c>
      <c r="I297" s="4">
        <f t="shared" si="48"/>
        <v>0</v>
      </c>
      <c r="J297" s="25" t="str">
        <f t="shared" si="53"/>
        <v>2043–2044</v>
      </c>
      <c r="K297" s="27">
        <f t="shared" si="49"/>
        <v>0</v>
      </c>
      <c r="R297" s="10" t="str">
        <f t="shared" si="45"/>
        <v>X</v>
      </c>
    </row>
    <row r="298" spans="1:18" ht="19.899999999999999" customHeight="1" x14ac:dyDescent="0.25">
      <c r="A298" s="126">
        <v>52688</v>
      </c>
      <c r="B298" s="9">
        <f t="shared" si="46"/>
        <v>0</v>
      </c>
      <c r="C298" s="127"/>
      <c r="D298" s="4">
        <f t="shared" si="47"/>
        <v>0</v>
      </c>
      <c r="E298" s="128">
        <f t="shared" si="50"/>
        <v>0</v>
      </c>
      <c r="F298" s="4">
        <f t="shared" si="51"/>
        <v>0</v>
      </c>
      <c r="G298" s="19">
        <f>IF(AND(C298&lt;&gt;"",SUM(G$25:G297)&lt;D$17),$D$17/$D$21,0)</f>
        <v>0</v>
      </c>
      <c r="H298" s="4">
        <f t="shared" si="52"/>
        <v>0</v>
      </c>
      <c r="I298" s="4">
        <f t="shared" si="48"/>
        <v>0</v>
      </c>
      <c r="J298" s="25" t="str">
        <f t="shared" si="53"/>
        <v>2043–2044</v>
      </c>
      <c r="K298" s="27">
        <f t="shared" si="49"/>
        <v>0</v>
      </c>
      <c r="R298" s="10" t="str">
        <f t="shared" si="45"/>
        <v>X</v>
      </c>
    </row>
    <row r="299" spans="1:18" ht="19.899999999999999" customHeight="1" x14ac:dyDescent="0.25">
      <c r="A299" s="126">
        <v>52718</v>
      </c>
      <c r="B299" s="9">
        <f t="shared" si="46"/>
        <v>0</v>
      </c>
      <c r="C299" s="127"/>
      <c r="D299" s="4">
        <f t="shared" si="47"/>
        <v>0</v>
      </c>
      <c r="E299" s="128">
        <f t="shared" si="50"/>
        <v>0</v>
      </c>
      <c r="F299" s="4">
        <f t="shared" si="51"/>
        <v>0</v>
      </c>
      <c r="G299" s="19">
        <f>IF(AND(C299&lt;&gt;"",SUM(G$25:G298)&lt;D$17),$D$17/$D$21,0)</f>
        <v>0</v>
      </c>
      <c r="H299" s="4">
        <f t="shared" si="52"/>
        <v>0</v>
      </c>
      <c r="I299" s="4">
        <f t="shared" si="48"/>
        <v>0</v>
      </c>
      <c r="J299" s="25" t="str">
        <f t="shared" si="53"/>
        <v>2043–2044</v>
      </c>
      <c r="K299" s="27">
        <f t="shared" si="49"/>
        <v>0</v>
      </c>
      <c r="R299" s="10" t="str">
        <f t="shared" si="45"/>
        <v>X</v>
      </c>
    </row>
    <row r="300" spans="1:18" ht="19.899999999999999" customHeight="1" x14ac:dyDescent="0.25">
      <c r="A300" s="126">
        <v>52749</v>
      </c>
      <c r="B300" s="9">
        <f t="shared" si="46"/>
        <v>0</v>
      </c>
      <c r="C300" s="127"/>
      <c r="D300" s="4">
        <f t="shared" si="47"/>
        <v>0</v>
      </c>
      <c r="E300" s="128">
        <f t="shared" si="50"/>
        <v>0</v>
      </c>
      <c r="F300" s="4">
        <f t="shared" si="51"/>
        <v>0</v>
      </c>
      <c r="G300" s="19">
        <f>IF(AND(C300&lt;&gt;"",SUM(G$25:G299)&lt;D$17),$D$17/$D$21,0)</f>
        <v>0</v>
      </c>
      <c r="H300" s="4">
        <f t="shared" si="52"/>
        <v>0</v>
      </c>
      <c r="I300" s="4">
        <f t="shared" si="48"/>
        <v>0</v>
      </c>
      <c r="J300" s="25" t="str">
        <f t="shared" si="53"/>
        <v>2043–2044</v>
      </c>
      <c r="K300" s="27">
        <f t="shared" si="49"/>
        <v>0</v>
      </c>
      <c r="R300" s="10" t="str">
        <f t="shared" si="45"/>
        <v>X</v>
      </c>
    </row>
    <row r="301" spans="1:18" ht="19.899999999999999" customHeight="1" x14ac:dyDescent="0.25">
      <c r="A301" s="126">
        <v>52779</v>
      </c>
      <c r="B301" s="9">
        <f t="shared" si="46"/>
        <v>0</v>
      </c>
      <c r="C301" s="127"/>
      <c r="D301" s="4">
        <f t="shared" si="47"/>
        <v>0</v>
      </c>
      <c r="E301" s="128">
        <f t="shared" si="50"/>
        <v>0</v>
      </c>
      <c r="F301" s="4">
        <f t="shared" si="51"/>
        <v>0</v>
      </c>
      <c r="G301" s="19">
        <f>IF(AND(C301&lt;&gt;"",SUM(G$25:G300)&lt;D$17),$D$17/$D$21,0)</f>
        <v>0</v>
      </c>
      <c r="H301" s="4">
        <f t="shared" si="52"/>
        <v>0</v>
      </c>
      <c r="I301" s="4">
        <f t="shared" si="48"/>
        <v>0</v>
      </c>
      <c r="J301" s="25" t="str">
        <f t="shared" si="53"/>
        <v>2044–2045</v>
      </c>
      <c r="K301" s="27">
        <f t="shared" si="49"/>
        <v>0</v>
      </c>
      <c r="R301" s="10" t="str">
        <f t="shared" si="45"/>
        <v>X</v>
      </c>
    </row>
    <row r="302" spans="1:18" ht="19.899999999999999" customHeight="1" x14ac:dyDescent="0.25">
      <c r="A302" s="126">
        <v>52810</v>
      </c>
      <c r="B302" s="9">
        <f t="shared" si="46"/>
        <v>0</v>
      </c>
      <c r="C302" s="127"/>
      <c r="D302" s="4">
        <f t="shared" si="47"/>
        <v>0</v>
      </c>
      <c r="E302" s="128">
        <f t="shared" si="50"/>
        <v>0</v>
      </c>
      <c r="F302" s="4">
        <f t="shared" si="51"/>
        <v>0</v>
      </c>
      <c r="G302" s="19">
        <f>IF(AND(C302&lt;&gt;"",SUM(G$25:G301)&lt;D$17),$D$17/$D$21,0)</f>
        <v>0</v>
      </c>
      <c r="H302" s="4">
        <f t="shared" si="52"/>
        <v>0</v>
      </c>
      <c r="I302" s="4">
        <f t="shared" si="48"/>
        <v>0</v>
      </c>
      <c r="J302" s="25" t="str">
        <f t="shared" si="53"/>
        <v>2044–2045</v>
      </c>
      <c r="K302" s="27">
        <f t="shared" si="49"/>
        <v>0</v>
      </c>
      <c r="R302" s="10" t="str">
        <f t="shared" si="45"/>
        <v>X</v>
      </c>
    </row>
    <row r="303" spans="1:18" ht="19.899999999999999" customHeight="1" x14ac:dyDescent="0.25">
      <c r="A303" s="126">
        <v>52841</v>
      </c>
      <c r="B303" s="9">
        <f t="shared" si="46"/>
        <v>0</v>
      </c>
      <c r="C303" s="127"/>
      <c r="D303" s="4">
        <f t="shared" si="47"/>
        <v>0</v>
      </c>
      <c r="E303" s="128">
        <f t="shared" si="50"/>
        <v>0</v>
      </c>
      <c r="F303" s="4">
        <f t="shared" si="51"/>
        <v>0</v>
      </c>
      <c r="G303" s="19">
        <f>IF(AND(C303&lt;&gt;"",SUM(G$25:G302)&lt;D$17),$D$17/$D$21,0)</f>
        <v>0</v>
      </c>
      <c r="H303" s="4">
        <f t="shared" si="52"/>
        <v>0</v>
      </c>
      <c r="I303" s="4">
        <f t="shared" si="48"/>
        <v>0</v>
      </c>
      <c r="J303" s="25" t="str">
        <f t="shared" si="53"/>
        <v>2044–2045</v>
      </c>
      <c r="K303" s="27">
        <f t="shared" si="49"/>
        <v>0</v>
      </c>
      <c r="R303" s="10" t="str">
        <f t="shared" si="45"/>
        <v>X</v>
      </c>
    </row>
    <row r="304" spans="1:18" ht="19.899999999999999" customHeight="1" x14ac:dyDescent="0.25">
      <c r="A304" s="126">
        <v>52871</v>
      </c>
      <c r="B304" s="9">
        <f t="shared" si="46"/>
        <v>0</v>
      </c>
      <c r="C304" s="127"/>
      <c r="D304" s="4">
        <f t="shared" si="47"/>
        <v>0</v>
      </c>
      <c r="E304" s="128">
        <f t="shared" si="50"/>
        <v>0</v>
      </c>
      <c r="F304" s="4">
        <f t="shared" si="51"/>
        <v>0</v>
      </c>
      <c r="G304" s="19">
        <f>IF(AND(C304&lt;&gt;"",SUM(G$25:G303)&lt;D$17),$D$17/$D$21,0)</f>
        <v>0</v>
      </c>
      <c r="H304" s="4">
        <f t="shared" si="52"/>
        <v>0</v>
      </c>
      <c r="I304" s="4">
        <f t="shared" si="48"/>
        <v>0</v>
      </c>
      <c r="J304" s="25" t="str">
        <f t="shared" si="53"/>
        <v>2044–2045</v>
      </c>
      <c r="K304" s="27">
        <f t="shared" si="49"/>
        <v>0</v>
      </c>
      <c r="R304" s="10" t="str">
        <f t="shared" si="45"/>
        <v>X</v>
      </c>
    </row>
    <row r="305" spans="1:18" ht="19.899999999999999" customHeight="1" x14ac:dyDescent="0.25">
      <c r="A305" s="126">
        <v>52902</v>
      </c>
      <c r="B305" s="9">
        <f t="shared" si="46"/>
        <v>0</v>
      </c>
      <c r="C305" s="127"/>
      <c r="D305" s="4">
        <f t="shared" si="47"/>
        <v>0</v>
      </c>
      <c r="E305" s="128">
        <f t="shared" si="50"/>
        <v>0</v>
      </c>
      <c r="F305" s="4">
        <f t="shared" si="51"/>
        <v>0</v>
      </c>
      <c r="G305" s="19">
        <f>IF(AND(C305&lt;&gt;"",SUM(G$25:G304)&lt;D$17),$D$17/$D$21,0)</f>
        <v>0</v>
      </c>
      <c r="H305" s="4">
        <f t="shared" si="52"/>
        <v>0</v>
      </c>
      <c r="I305" s="4">
        <f t="shared" si="48"/>
        <v>0</v>
      </c>
      <c r="J305" s="25" t="str">
        <f t="shared" si="53"/>
        <v>2044–2045</v>
      </c>
      <c r="K305" s="27">
        <f t="shared" si="49"/>
        <v>0</v>
      </c>
      <c r="R305" s="10" t="str">
        <f t="shared" si="45"/>
        <v>X</v>
      </c>
    </row>
    <row r="306" spans="1:18" ht="19.899999999999999" customHeight="1" x14ac:dyDescent="0.25">
      <c r="A306" s="126">
        <v>52932</v>
      </c>
      <c r="B306" s="9">
        <f t="shared" si="46"/>
        <v>0</v>
      </c>
      <c r="C306" s="127"/>
      <c r="D306" s="4">
        <f t="shared" si="47"/>
        <v>0</v>
      </c>
      <c r="E306" s="128">
        <f t="shared" si="50"/>
        <v>0</v>
      </c>
      <c r="F306" s="4">
        <f t="shared" si="51"/>
        <v>0</v>
      </c>
      <c r="G306" s="19">
        <f>IF(AND(C306&lt;&gt;"",SUM(G$25:G305)&lt;D$17),$D$17/$D$21,0)</f>
        <v>0</v>
      </c>
      <c r="H306" s="4">
        <f t="shared" si="52"/>
        <v>0</v>
      </c>
      <c r="I306" s="4">
        <f t="shared" si="48"/>
        <v>0</v>
      </c>
      <c r="J306" s="25" t="str">
        <f t="shared" si="53"/>
        <v>2044–2045</v>
      </c>
      <c r="K306" s="27">
        <f t="shared" si="49"/>
        <v>0</v>
      </c>
      <c r="R306" s="10" t="str">
        <f t="shared" si="45"/>
        <v>X</v>
      </c>
    </row>
    <row r="307" spans="1:18" ht="19.899999999999999" customHeight="1" x14ac:dyDescent="0.25">
      <c r="A307" s="126">
        <v>52963</v>
      </c>
      <c r="B307" s="9">
        <f t="shared" si="46"/>
        <v>0</v>
      </c>
      <c r="C307" s="127"/>
      <c r="D307" s="4">
        <f t="shared" si="47"/>
        <v>0</v>
      </c>
      <c r="E307" s="128">
        <f t="shared" si="50"/>
        <v>0</v>
      </c>
      <c r="F307" s="4">
        <f t="shared" si="51"/>
        <v>0</v>
      </c>
      <c r="G307" s="19">
        <f>IF(AND(C307&lt;&gt;"",SUM(G$25:G306)&lt;D$17),$D$17/$D$21,0)</f>
        <v>0</v>
      </c>
      <c r="H307" s="4">
        <f t="shared" si="52"/>
        <v>0</v>
      </c>
      <c r="I307" s="4">
        <f t="shared" si="48"/>
        <v>0</v>
      </c>
      <c r="J307" s="25" t="str">
        <f t="shared" si="53"/>
        <v>2044–2045</v>
      </c>
      <c r="K307" s="27">
        <f t="shared" si="49"/>
        <v>0</v>
      </c>
      <c r="R307" s="10" t="str">
        <f t="shared" si="45"/>
        <v>X</v>
      </c>
    </row>
    <row r="308" spans="1:18" ht="19.899999999999999" customHeight="1" x14ac:dyDescent="0.25">
      <c r="A308" s="126">
        <v>52994</v>
      </c>
      <c r="B308" s="9">
        <f t="shared" si="46"/>
        <v>0</v>
      </c>
      <c r="C308" s="127"/>
      <c r="D308" s="4">
        <f t="shared" si="47"/>
        <v>0</v>
      </c>
      <c r="E308" s="128">
        <f t="shared" si="50"/>
        <v>0</v>
      </c>
      <c r="F308" s="4">
        <f t="shared" si="51"/>
        <v>0</v>
      </c>
      <c r="G308" s="19">
        <f>IF(AND(C308&lt;&gt;"",SUM(G$25:G307)&lt;D$17),$D$17/$D$21,0)</f>
        <v>0</v>
      </c>
      <c r="H308" s="4">
        <f t="shared" si="52"/>
        <v>0</v>
      </c>
      <c r="I308" s="4">
        <f t="shared" si="48"/>
        <v>0</v>
      </c>
      <c r="J308" s="25" t="str">
        <f t="shared" si="53"/>
        <v>2044–2045</v>
      </c>
      <c r="K308" s="27">
        <f t="shared" si="49"/>
        <v>0</v>
      </c>
      <c r="R308" s="10" t="str">
        <f t="shared" si="45"/>
        <v>X</v>
      </c>
    </row>
    <row r="309" spans="1:18" ht="19.899999999999999" customHeight="1" x14ac:dyDescent="0.25">
      <c r="A309" s="126">
        <v>53022</v>
      </c>
      <c r="B309" s="9">
        <f t="shared" si="46"/>
        <v>0</v>
      </c>
      <c r="C309" s="127"/>
      <c r="D309" s="4">
        <f t="shared" si="47"/>
        <v>0</v>
      </c>
      <c r="E309" s="128">
        <f t="shared" si="50"/>
        <v>0</v>
      </c>
      <c r="F309" s="4">
        <f t="shared" si="51"/>
        <v>0</v>
      </c>
      <c r="G309" s="19">
        <f>IF(AND(C309&lt;&gt;"",SUM(G$25:G308)&lt;D$17),$D$17/$D$21,0)</f>
        <v>0</v>
      </c>
      <c r="H309" s="4">
        <f t="shared" si="52"/>
        <v>0</v>
      </c>
      <c r="I309" s="4">
        <f t="shared" si="48"/>
        <v>0</v>
      </c>
      <c r="J309" s="25" t="str">
        <f t="shared" si="53"/>
        <v>2044–2045</v>
      </c>
      <c r="K309" s="27">
        <f t="shared" si="49"/>
        <v>0</v>
      </c>
      <c r="R309" s="10" t="str">
        <f t="shared" si="45"/>
        <v>X</v>
      </c>
    </row>
    <row r="310" spans="1:18" ht="19.899999999999999" customHeight="1" x14ac:dyDescent="0.25">
      <c r="A310" s="126">
        <v>53053</v>
      </c>
      <c r="B310" s="9">
        <f t="shared" si="46"/>
        <v>0</v>
      </c>
      <c r="C310" s="127"/>
      <c r="D310" s="4">
        <f t="shared" si="47"/>
        <v>0</v>
      </c>
      <c r="E310" s="128">
        <f t="shared" si="50"/>
        <v>0</v>
      </c>
      <c r="F310" s="4">
        <f t="shared" si="51"/>
        <v>0</v>
      </c>
      <c r="G310" s="19">
        <f>IF(AND(C310&lt;&gt;"",SUM(G$25:G309)&lt;D$17),$D$17/$D$21,0)</f>
        <v>0</v>
      </c>
      <c r="H310" s="4">
        <f t="shared" si="52"/>
        <v>0</v>
      </c>
      <c r="I310" s="4">
        <f t="shared" si="48"/>
        <v>0</v>
      </c>
      <c r="J310" s="25" t="str">
        <f t="shared" si="53"/>
        <v>2044–2045</v>
      </c>
      <c r="K310" s="27">
        <f t="shared" si="49"/>
        <v>0</v>
      </c>
      <c r="R310" s="10" t="str">
        <f t="shared" si="45"/>
        <v>X</v>
      </c>
    </row>
    <row r="311" spans="1:18" ht="19.899999999999999" customHeight="1" x14ac:dyDescent="0.25">
      <c r="A311" s="126">
        <v>53083</v>
      </c>
      <c r="B311" s="9">
        <f t="shared" si="46"/>
        <v>0</v>
      </c>
      <c r="C311" s="127"/>
      <c r="D311" s="4">
        <f t="shared" si="47"/>
        <v>0</v>
      </c>
      <c r="E311" s="128">
        <f t="shared" si="50"/>
        <v>0</v>
      </c>
      <c r="F311" s="4">
        <f t="shared" si="51"/>
        <v>0</v>
      </c>
      <c r="G311" s="19">
        <f>IF(AND(C311&lt;&gt;"",SUM(G$25:G310)&lt;D$17),$D$17/$D$21,0)</f>
        <v>0</v>
      </c>
      <c r="H311" s="4">
        <f t="shared" si="52"/>
        <v>0</v>
      </c>
      <c r="I311" s="4">
        <f t="shared" si="48"/>
        <v>0</v>
      </c>
      <c r="J311" s="25" t="str">
        <f t="shared" si="53"/>
        <v>2044–2045</v>
      </c>
      <c r="K311" s="27">
        <f t="shared" si="49"/>
        <v>0</v>
      </c>
      <c r="R311" s="10" t="str">
        <f t="shared" si="45"/>
        <v>X</v>
      </c>
    </row>
    <row r="312" spans="1:18" ht="19.899999999999999" customHeight="1" x14ac:dyDescent="0.25">
      <c r="A312" s="126">
        <v>53114</v>
      </c>
      <c r="B312" s="9">
        <f t="shared" si="46"/>
        <v>0</v>
      </c>
      <c r="C312" s="127"/>
      <c r="D312" s="4">
        <f t="shared" si="47"/>
        <v>0</v>
      </c>
      <c r="E312" s="128">
        <f t="shared" si="50"/>
        <v>0</v>
      </c>
      <c r="F312" s="4">
        <f t="shared" si="51"/>
        <v>0</v>
      </c>
      <c r="G312" s="19">
        <f>IF(AND(C312&lt;&gt;"",SUM(G$25:G311)&lt;D$17),$D$17/$D$21,0)</f>
        <v>0</v>
      </c>
      <c r="H312" s="4">
        <f t="shared" si="52"/>
        <v>0</v>
      </c>
      <c r="I312" s="4">
        <f t="shared" si="48"/>
        <v>0</v>
      </c>
      <c r="J312" s="25" t="str">
        <f t="shared" si="53"/>
        <v>2044–2045</v>
      </c>
      <c r="K312" s="27">
        <f t="shared" si="49"/>
        <v>0</v>
      </c>
      <c r="R312" s="10" t="str">
        <f t="shared" si="45"/>
        <v>X</v>
      </c>
    </row>
    <row r="313" spans="1:18" ht="19.899999999999999" customHeight="1" x14ac:dyDescent="0.25">
      <c r="A313" s="126">
        <v>53144</v>
      </c>
      <c r="B313" s="9">
        <f t="shared" si="46"/>
        <v>0</v>
      </c>
      <c r="C313" s="127"/>
      <c r="D313" s="4">
        <f t="shared" si="47"/>
        <v>0</v>
      </c>
      <c r="E313" s="128">
        <f t="shared" si="50"/>
        <v>0</v>
      </c>
      <c r="F313" s="4">
        <f t="shared" si="51"/>
        <v>0</v>
      </c>
      <c r="G313" s="19">
        <f>IF(AND(C313&lt;&gt;"",SUM(G$25:G312)&lt;D$17),$D$17/$D$21,0)</f>
        <v>0</v>
      </c>
      <c r="H313" s="4">
        <f t="shared" si="52"/>
        <v>0</v>
      </c>
      <c r="I313" s="4">
        <f t="shared" si="48"/>
        <v>0</v>
      </c>
      <c r="J313" s="25" t="str">
        <f t="shared" si="53"/>
        <v>2045–2046</v>
      </c>
      <c r="K313" s="27">
        <f t="shared" si="49"/>
        <v>0</v>
      </c>
      <c r="R313" s="10" t="str">
        <f t="shared" si="45"/>
        <v>X</v>
      </c>
    </row>
    <row r="314" spans="1:18" ht="19.899999999999999" customHeight="1" x14ac:dyDescent="0.25">
      <c r="A314" s="126">
        <v>53175</v>
      </c>
      <c r="B314" s="9">
        <f t="shared" si="46"/>
        <v>0</v>
      </c>
      <c r="C314" s="127"/>
      <c r="D314" s="4">
        <f t="shared" si="47"/>
        <v>0</v>
      </c>
      <c r="E314" s="128">
        <f t="shared" si="50"/>
        <v>0</v>
      </c>
      <c r="F314" s="4">
        <f t="shared" si="51"/>
        <v>0</v>
      </c>
      <c r="G314" s="19">
        <f>IF(AND(C314&lt;&gt;"",SUM(G$25:G313)&lt;D$17),$D$17/$D$21,0)</f>
        <v>0</v>
      </c>
      <c r="H314" s="4">
        <f t="shared" si="52"/>
        <v>0</v>
      </c>
      <c r="I314" s="4">
        <f t="shared" si="48"/>
        <v>0</v>
      </c>
      <c r="J314" s="25" t="str">
        <f t="shared" si="53"/>
        <v>2045–2046</v>
      </c>
      <c r="K314" s="27">
        <f t="shared" si="49"/>
        <v>0</v>
      </c>
      <c r="R314" s="10" t="str">
        <f t="shared" si="45"/>
        <v>X</v>
      </c>
    </row>
    <row r="315" spans="1:18" ht="19.899999999999999" customHeight="1" x14ac:dyDescent="0.25">
      <c r="A315" s="126">
        <v>53206</v>
      </c>
      <c r="B315" s="9">
        <f t="shared" si="46"/>
        <v>0</v>
      </c>
      <c r="C315" s="127"/>
      <c r="D315" s="4">
        <f t="shared" si="47"/>
        <v>0</v>
      </c>
      <c r="E315" s="128">
        <f t="shared" si="50"/>
        <v>0</v>
      </c>
      <c r="F315" s="4">
        <f t="shared" si="51"/>
        <v>0</v>
      </c>
      <c r="G315" s="19">
        <f>IF(AND(C315&lt;&gt;"",SUM(G$25:G314)&lt;D$17),$D$17/$D$21,0)</f>
        <v>0</v>
      </c>
      <c r="H315" s="4">
        <f t="shared" si="52"/>
        <v>0</v>
      </c>
      <c r="I315" s="4">
        <f t="shared" si="48"/>
        <v>0</v>
      </c>
      <c r="J315" s="25" t="str">
        <f t="shared" si="53"/>
        <v>2045–2046</v>
      </c>
      <c r="K315" s="27">
        <f t="shared" si="49"/>
        <v>0</v>
      </c>
      <c r="R315" s="10" t="str">
        <f t="shared" si="45"/>
        <v>X</v>
      </c>
    </row>
    <row r="316" spans="1:18" ht="19.899999999999999" customHeight="1" x14ac:dyDescent="0.25">
      <c r="A316" s="126">
        <v>53236</v>
      </c>
      <c r="B316" s="9">
        <f t="shared" si="46"/>
        <v>0</v>
      </c>
      <c r="C316" s="127"/>
      <c r="D316" s="4">
        <f t="shared" si="47"/>
        <v>0</v>
      </c>
      <c r="E316" s="128">
        <f t="shared" si="50"/>
        <v>0</v>
      </c>
      <c r="F316" s="4">
        <f t="shared" si="51"/>
        <v>0</v>
      </c>
      <c r="G316" s="19">
        <f>IF(AND(C316&lt;&gt;"",SUM(G$25:G315)&lt;D$17),$D$17/$D$21,0)</f>
        <v>0</v>
      </c>
      <c r="H316" s="4">
        <f t="shared" si="52"/>
        <v>0</v>
      </c>
      <c r="I316" s="4">
        <f t="shared" si="48"/>
        <v>0</v>
      </c>
      <c r="J316" s="25" t="str">
        <f t="shared" si="53"/>
        <v>2045–2046</v>
      </c>
      <c r="K316" s="27">
        <f t="shared" si="49"/>
        <v>0</v>
      </c>
      <c r="R316" s="10" t="str">
        <f t="shared" si="45"/>
        <v>X</v>
      </c>
    </row>
    <row r="317" spans="1:18" ht="19.899999999999999" customHeight="1" x14ac:dyDescent="0.25">
      <c r="A317" s="126">
        <v>53267</v>
      </c>
      <c r="B317" s="9">
        <f t="shared" si="46"/>
        <v>0</v>
      </c>
      <c r="C317" s="127"/>
      <c r="D317" s="4">
        <f t="shared" si="47"/>
        <v>0</v>
      </c>
      <c r="E317" s="128">
        <f t="shared" si="50"/>
        <v>0</v>
      </c>
      <c r="F317" s="4">
        <f t="shared" si="51"/>
        <v>0</v>
      </c>
      <c r="G317" s="19">
        <f>IF(AND(C317&lt;&gt;"",SUM(G$25:G316)&lt;D$17),$D$17/$D$21,0)</f>
        <v>0</v>
      </c>
      <c r="H317" s="4">
        <f t="shared" si="52"/>
        <v>0</v>
      </c>
      <c r="I317" s="4">
        <f t="shared" si="48"/>
        <v>0</v>
      </c>
      <c r="J317" s="25" t="str">
        <f t="shared" si="53"/>
        <v>2045–2046</v>
      </c>
      <c r="K317" s="27">
        <f t="shared" si="49"/>
        <v>0</v>
      </c>
      <c r="R317" s="10" t="str">
        <f t="shared" si="45"/>
        <v>X</v>
      </c>
    </row>
    <row r="318" spans="1:18" ht="19.899999999999999" customHeight="1" x14ac:dyDescent="0.25">
      <c r="A318" s="126">
        <v>53297</v>
      </c>
      <c r="B318" s="9">
        <f t="shared" si="46"/>
        <v>0</v>
      </c>
      <c r="C318" s="127"/>
      <c r="D318" s="4">
        <f t="shared" si="47"/>
        <v>0</v>
      </c>
      <c r="E318" s="128">
        <f t="shared" si="50"/>
        <v>0</v>
      </c>
      <c r="F318" s="4">
        <f t="shared" si="51"/>
        <v>0</v>
      </c>
      <c r="G318" s="19">
        <f>IF(AND(C318&lt;&gt;"",SUM(G$25:G317)&lt;D$17),$D$17/$D$21,0)</f>
        <v>0</v>
      </c>
      <c r="H318" s="4">
        <f t="shared" si="52"/>
        <v>0</v>
      </c>
      <c r="I318" s="4">
        <f t="shared" si="48"/>
        <v>0</v>
      </c>
      <c r="J318" s="25" t="str">
        <f t="shared" si="53"/>
        <v>2045–2046</v>
      </c>
      <c r="K318" s="27">
        <f t="shared" si="49"/>
        <v>0</v>
      </c>
      <c r="R318" s="10" t="str">
        <f t="shared" si="45"/>
        <v>X</v>
      </c>
    </row>
    <row r="319" spans="1:18" ht="19.899999999999999" customHeight="1" x14ac:dyDescent="0.25">
      <c r="A319" s="126">
        <v>53328</v>
      </c>
      <c r="B319" s="9">
        <f t="shared" si="46"/>
        <v>0</v>
      </c>
      <c r="C319" s="127"/>
      <c r="D319" s="4">
        <f t="shared" si="47"/>
        <v>0</v>
      </c>
      <c r="E319" s="128">
        <f t="shared" si="50"/>
        <v>0</v>
      </c>
      <c r="F319" s="4">
        <f t="shared" si="51"/>
        <v>0</v>
      </c>
      <c r="G319" s="19">
        <f>IF(AND(C319&lt;&gt;"",SUM(G$25:G318)&lt;D$17),$D$17/$D$21,0)</f>
        <v>0</v>
      </c>
      <c r="H319" s="4">
        <f t="shared" si="52"/>
        <v>0</v>
      </c>
      <c r="I319" s="4">
        <f t="shared" si="48"/>
        <v>0</v>
      </c>
      <c r="J319" s="25" t="str">
        <f t="shared" si="53"/>
        <v>2045–2046</v>
      </c>
      <c r="K319" s="27">
        <f t="shared" si="49"/>
        <v>0</v>
      </c>
      <c r="R319" s="10" t="str">
        <f t="shared" si="45"/>
        <v>X</v>
      </c>
    </row>
    <row r="320" spans="1:18" ht="19.899999999999999" customHeight="1" x14ac:dyDescent="0.25">
      <c r="A320" s="126">
        <v>53359</v>
      </c>
      <c r="B320" s="9">
        <f t="shared" si="46"/>
        <v>0</v>
      </c>
      <c r="C320" s="127"/>
      <c r="D320" s="4">
        <f t="shared" si="47"/>
        <v>0</v>
      </c>
      <c r="E320" s="128">
        <f t="shared" si="50"/>
        <v>0</v>
      </c>
      <c r="F320" s="4">
        <f t="shared" si="51"/>
        <v>0</v>
      </c>
      <c r="G320" s="19">
        <f>IF(AND(C320&lt;&gt;"",SUM(G$25:G319)&lt;D$17),$D$17/$D$21,0)</f>
        <v>0</v>
      </c>
      <c r="H320" s="4">
        <f t="shared" si="52"/>
        <v>0</v>
      </c>
      <c r="I320" s="4">
        <f t="shared" si="48"/>
        <v>0</v>
      </c>
      <c r="J320" s="25" t="str">
        <f t="shared" si="53"/>
        <v>2045–2046</v>
      </c>
      <c r="K320" s="27">
        <f t="shared" si="49"/>
        <v>0</v>
      </c>
      <c r="R320" s="10" t="str">
        <f t="shared" si="45"/>
        <v>X</v>
      </c>
    </row>
    <row r="321" spans="1:18" ht="19.899999999999999" customHeight="1" x14ac:dyDescent="0.25">
      <c r="A321" s="126">
        <v>53387</v>
      </c>
      <c r="B321" s="9">
        <f t="shared" si="46"/>
        <v>0</v>
      </c>
      <c r="C321" s="127"/>
      <c r="D321" s="4">
        <f t="shared" si="47"/>
        <v>0</v>
      </c>
      <c r="E321" s="128">
        <f t="shared" si="50"/>
        <v>0</v>
      </c>
      <c r="F321" s="4">
        <f t="shared" si="51"/>
        <v>0</v>
      </c>
      <c r="G321" s="19">
        <f>IF(AND(C321&lt;&gt;"",SUM(G$25:G320)&lt;D$17),$D$17/$D$21,0)</f>
        <v>0</v>
      </c>
      <c r="H321" s="4">
        <f t="shared" si="52"/>
        <v>0</v>
      </c>
      <c r="I321" s="4">
        <f t="shared" si="48"/>
        <v>0</v>
      </c>
      <c r="J321" s="25" t="str">
        <f t="shared" si="53"/>
        <v>2045–2046</v>
      </c>
      <c r="K321" s="27">
        <f t="shared" si="49"/>
        <v>0</v>
      </c>
      <c r="R321" s="10" t="str">
        <f t="shared" si="45"/>
        <v>X</v>
      </c>
    </row>
    <row r="322" spans="1:18" ht="19.899999999999999" customHeight="1" x14ac:dyDescent="0.25">
      <c r="A322" s="126">
        <v>53418</v>
      </c>
      <c r="B322" s="9">
        <f t="shared" si="46"/>
        <v>0</v>
      </c>
      <c r="C322" s="127"/>
      <c r="D322" s="4">
        <f t="shared" si="47"/>
        <v>0</v>
      </c>
      <c r="E322" s="128">
        <f t="shared" si="50"/>
        <v>0</v>
      </c>
      <c r="F322" s="4">
        <f t="shared" si="51"/>
        <v>0</v>
      </c>
      <c r="G322" s="19">
        <f>IF(AND(C322&lt;&gt;"",SUM(G$25:G321)&lt;D$17),$D$17/$D$21,0)</f>
        <v>0</v>
      </c>
      <c r="H322" s="4">
        <f t="shared" si="52"/>
        <v>0</v>
      </c>
      <c r="I322" s="4">
        <f t="shared" si="48"/>
        <v>0</v>
      </c>
      <c r="J322" s="25" t="str">
        <f t="shared" si="53"/>
        <v>2045–2046</v>
      </c>
      <c r="K322" s="27">
        <f t="shared" si="49"/>
        <v>0</v>
      </c>
      <c r="R322" s="10" t="str">
        <f t="shared" si="45"/>
        <v>X</v>
      </c>
    </row>
    <row r="323" spans="1:18" ht="19.899999999999999" customHeight="1" x14ac:dyDescent="0.25">
      <c r="A323" s="126">
        <v>53448</v>
      </c>
      <c r="B323" s="9">
        <f t="shared" si="46"/>
        <v>0</v>
      </c>
      <c r="C323" s="127"/>
      <c r="D323" s="4">
        <f t="shared" si="47"/>
        <v>0</v>
      </c>
      <c r="E323" s="128">
        <f t="shared" si="50"/>
        <v>0</v>
      </c>
      <c r="F323" s="4">
        <f t="shared" si="51"/>
        <v>0</v>
      </c>
      <c r="G323" s="19">
        <f>IF(AND(C323&lt;&gt;"",SUM(G$25:G322)&lt;D$17),$D$17/$D$21,0)</f>
        <v>0</v>
      </c>
      <c r="H323" s="4">
        <f t="shared" si="52"/>
        <v>0</v>
      </c>
      <c r="I323" s="4">
        <f t="shared" si="48"/>
        <v>0</v>
      </c>
      <c r="J323" s="25" t="str">
        <f t="shared" si="53"/>
        <v>2045–2046</v>
      </c>
      <c r="K323" s="27">
        <f t="shared" si="49"/>
        <v>0</v>
      </c>
      <c r="R323" s="10" t="str">
        <f t="shared" si="45"/>
        <v>X</v>
      </c>
    </row>
    <row r="324" spans="1:18" ht="19.899999999999999" customHeight="1" x14ac:dyDescent="0.25">
      <c r="A324" s="126">
        <v>53479</v>
      </c>
      <c r="B324" s="9">
        <f t="shared" si="46"/>
        <v>0</v>
      </c>
      <c r="C324" s="127"/>
      <c r="D324" s="4">
        <f t="shared" si="47"/>
        <v>0</v>
      </c>
      <c r="E324" s="128">
        <f t="shared" si="50"/>
        <v>0</v>
      </c>
      <c r="F324" s="4">
        <f t="shared" si="51"/>
        <v>0</v>
      </c>
      <c r="G324" s="19">
        <f>IF(AND(C324&lt;&gt;"",SUM(G$25:G323)&lt;D$17),$D$17/$D$21,0)</f>
        <v>0</v>
      </c>
      <c r="H324" s="4">
        <f t="shared" si="52"/>
        <v>0</v>
      </c>
      <c r="I324" s="4">
        <f t="shared" si="48"/>
        <v>0</v>
      </c>
      <c r="J324" s="25" t="str">
        <f t="shared" si="53"/>
        <v>2045–2046</v>
      </c>
      <c r="K324" s="27">
        <f t="shared" si="49"/>
        <v>0</v>
      </c>
      <c r="R324" s="10" t="str">
        <f t="shared" si="45"/>
        <v>X</v>
      </c>
    </row>
    <row r="325" spans="1:18" ht="19.899999999999999" customHeight="1" x14ac:dyDescent="0.25">
      <c r="A325" s="126">
        <v>53509</v>
      </c>
      <c r="B325" s="9">
        <f t="shared" si="46"/>
        <v>0</v>
      </c>
      <c r="C325" s="127"/>
      <c r="D325" s="4">
        <f t="shared" si="47"/>
        <v>0</v>
      </c>
      <c r="E325" s="128">
        <f t="shared" si="50"/>
        <v>0</v>
      </c>
      <c r="F325" s="4">
        <f t="shared" si="51"/>
        <v>0</v>
      </c>
      <c r="G325" s="19">
        <f>IF(AND(C325&lt;&gt;"",SUM(G$25:G324)&lt;D$17),$D$17/$D$21,0)</f>
        <v>0</v>
      </c>
      <c r="H325" s="4">
        <f t="shared" si="52"/>
        <v>0</v>
      </c>
      <c r="I325" s="4">
        <f t="shared" si="48"/>
        <v>0</v>
      </c>
      <c r="J325" s="25" t="str">
        <f t="shared" si="53"/>
        <v>2046–2047</v>
      </c>
      <c r="K325" s="27">
        <f t="shared" si="49"/>
        <v>0</v>
      </c>
      <c r="R325" s="10" t="str">
        <f t="shared" si="45"/>
        <v>X</v>
      </c>
    </row>
    <row r="326" spans="1:18" ht="19.899999999999999" customHeight="1" x14ac:dyDescent="0.25">
      <c r="A326" s="126">
        <v>53540</v>
      </c>
      <c r="B326" s="9">
        <f t="shared" si="46"/>
        <v>0</v>
      </c>
      <c r="C326" s="127"/>
      <c r="D326" s="4">
        <f t="shared" si="47"/>
        <v>0</v>
      </c>
      <c r="E326" s="128">
        <f t="shared" si="50"/>
        <v>0</v>
      </c>
      <c r="F326" s="4">
        <f t="shared" si="51"/>
        <v>0</v>
      </c>
      <c r="G326" s="19">
        <f>IF(AND(C326&lt;&gt;"",SUM(G$25:G325)&lt;D$17),$D$17/$D$21,0)</f>
        <v>0</v>
      </c>
      <c r="H326" s="4">
        <f t="shared" si="52"/>
        <v>0</v>
      </c>
      <c r="I326" s="4">
        <f t="shared" si="48"/>
        <v>0</v>
      </c>
      <c r="J326" s="25" t="str">
        <f t="shared" si="53"/>
        <v>2046–2047</v>
      </c>
      <c r="K326" s="27">
        <f t="shared" si="49"/>
        <v>0</v>
      </c>
      <c r="R326" s="10" t="str">
        <f t="shared" si="45"/>
        <v>X</v>
      </c>
    </row>
    <row r="327" spans="1:18" ht="19.899999999999999" customHeight="1" x14ac:dyDescent="0.25">
      <c r="A327" s="126">
        <v>53571</v>
      </c>
      <c r="B327" s="9">
        <f t="shared" si="46"/>
        <v>0</v>
      </c>
      <c r="C327" s="127"/>
      <c r="D327" s="4">
        <f t="shared" si="47"/>
        <v>0</v>
      </c>
      <c r="E327" s="128">
        <f t="shared" si="50"/>
        <v>0</v>
      </c>
      <c r="F327" s="4">
        <f t="shared" si="51"/>
        <v>0</v>
      </c>
      <c r="G327" s="19">
        <f>IF(AND(C327&lt;&gt;"",SUM(G$25:G326)&lt;D$17),$D$17/$D$21,0)</f>
        <v>0</v>
      </c>
      <c r="H327" s="4">
        <f t="shared" si="52"/>
        <v>0</v>
      </c>
      <c r="I327" s="4">
        <f t="shared" si="48"/>
        <v>0</v>
      </c>
      <c r="J327" s="25" t="str">
        <f t="shared" si="53"/>
        <v>2046–2047</v>
      </c>
      <c r="K327" s="27">
        <f t="shared" si="49"/>
        <v>0</v>
      </c>
      <c r="R327" s="10" t="str">
        <f t="shared" si="45"/>
        <v>X</v>
      </c>
    </row>
    <row r="328" spans="1:18" ht="19.899999999999999" customHeight="1" x14ac:dyDescent="0.25">
      <c r="A328" s="126">
        <v>53601</v>
      </c>
      <c r="B328" s="9">
        <f t="shared" si="46"/>
        <v>0</v>
      </c>
      <c r="C328" s="127"/>
      <c r="D328" s="4">
        <f t="shared" si="47"/>
        <v>0</v>
      </c>
      <c r="E328" s="128">
        <f t="shared" si="50"/>
        <v>0</v>
      </c>
      <c r="F328" s="4">
        <f t="shared" si="51"/>
        <v>0</v>
      </c>
      <c r="G328" s="19">
        <f>IF(AND(C328&lt;&gt;"",SUM(G$25:G327)&lt;D$17),$D$17/$D$21,0)</f>
        <v>0</v>
      </c>
      <c r="H328" s="4">
        <f t="shared" si="52"/>
        <v>0</v>
      </c>
      <c r="I328" s="4">
        <f t="shared" si="48"/>
        <v>0</v>
      </c>
      <c r="J328" s="25" t="str">
        <f t="shared" si="53"/>
        <v>2046–2047</v>
      </c>
      <c r="K328" s="27">
        <f t="shared" si="49"/>
        <v>0</v>
      </c>
      <c r="R328" s="10" t="str">
        <f t="shared" si="45"/>
        <v>X</v>
      </c>
    </row>
    <row r="329" spans="1:18" ht="19.899999999999999" customHeight="1" x14ac:dyDescent="0.25">
      <c r="A329" s="126">
        <v>53632</v>
      </c>
      <c r="B329" s="9">
        <f t="shared" si="46"/>
        <v>0</v>
      </c>
      <c r="C329" s="127"/>
      <c r="D329" s="4">
        <f t="shared" si="47"/>
        <v>0</v>
      </c>
      <c r="E329" s="128">
        <f t="shared" si="50"/>
        <v>0</v>
      </c>
      <c r="F329" s="4">
        <f t="shared" si="51"/>
        <v>0</v>
      </c>
      <c r="G329" s="19">
        <f>IF(AND(C329&lt;&gt;"",SUM(G$25:G328)&lt;D$17),$D$17/$D$21,0)</f>
        <v>0</v>
      </c>
      <c r="H329" s="4">
        <f t="shared" si="52"/>
        <v>0</v>
      </c>
      <c r="I329" s="4">
        <f t="shared" si="48"/>
        <v>0</v>
      </c>
      <c r="J329" s="25" t="str">
        <f t="shared" si="53"/>
        <v>2046–2047</v>
      </c>
      <c r="K329" s="27">
        <f t="shared" si="49"/>
        <v>0</v>
      </c>
      <c r="R329" s="10" t="str">
        <f t="shared" si="45"/>
        <v>X</v>
      </c>
    </row>
    <row r="330" spans="1:18" ht="19.899999999999999" customHeight="1" x14ac:dyDescent="0.25">
      <c r="A330" s="126">
        <v>53662</v>
      </c>
      <c r="B330" s="9">
        <f t="shared" si="46"/>
        <v>0</v>
      </c>
      <c r="C330" s="127"/>
      <c r="D330" s="4">
        <f t="shared" si="47"/>
        <v>0</v>
      </c>
      <c r="E330" s="128">
        <f t="shared" si="50"/>
        <v>0</v>
      </c>
      <c r="F330" s="4">
        <f t="shared" si="51"/>
        <v>0</v>
      </c>
      <c r="G330" s="19">
        <f>IF(AND(C330&lt;&gt;"",SUM(G$25:G329)&lt;D$17),$D$17/$D$21,0)</f>
        <v>0</v>
      </c>
      <c r="H330" s="4">
        <f t="shared" si="52"/>
        <v>0</v>
      </c>
      <c r="I330" s="4">
        <f t="shared" si="48"/>
        <v>0</v>
      </c>
      <c r="J330" s="25" t="str">
        <f t="shared" si="53"/>
        <v>2046–2047</v>
      </c>
      <c r="K330" s="27">
        <f t="shared" si="49"/>
        <v>0</v>
      </c>
      <c r="R330" s="10" t="str">
        <f t="shared" si="45"/>
        <v>X</v>
      </c>
    </row>
    <row r="331" spans="1:18" ht="19.899999999999999" customHeight="1" x14ac:dyDescent="0.25">
      <c r="A331" s="126">
        <v>53693</v>
      </c>
      <c r="B331" s="9">
        <f t="shared" si="46"/>
        <v>0</v>
      </c>
      <c r="C331" s="127"/>
      <c r="D331" s="4">
        <f t="shared" si="47"/>
        <v>0</v>
      </c>
      <c r="E331" s="128">
        <f t="shared" si="50"/>
        <v>0</v>
      </c>
      <c r="F331" s="4">
        <f t="shared" si="51"/>
        <v>0</v>
      </c>
      <c r="G331" s="19">
        <f>IF(AND(C331&lt;&gt;"",SUM(G$25:G330)&lt;D$17),$D$17/$D$21,0)</f>
        <v>0</v>
      </c>
      <c r="H331" s="4">
        <f t="shared" si="52"/>
        <v>0</v>
      </c>
      <c r="I331" s="4">
        <f t="shared" si="48"/>
        <v>0</v>
      </c>
      <c r="J331" s="25" t="str">
        <f t="shared" si="53"/>
        <v>2046–2047</v>
      </c>
      <c r="K331" s="27">
        <f t="shared" si="49"/>
        <v>0</v>
      </c>
      <c r="R331" s="10" t="str">
        <f t="shared" si="45"/>
        <v>X</v>
      </c>
    </row>
    <row r="332" spans="1:18" ht="19.899999999999999" customHeight="1" x14ac:dyDescent="0.25">
      <c r="A332" s="126">
        <v>53724</v>
      </c>
      <c r="B332" s="9">
        <f t="shared" si="46"/>
        <v>0</v>
      </c>
      <c r="C332" s="127"/>
      <c r="D332" s="4">
        <f t="shared" si="47"/>
        <v>0</v>
      </c>
      <c r="E332" s="128">
        <f t="shared" si="50"/>
        <v>0</v>
      </c>
      <c r="F332" s="4">
        <f t="shared" si="51"/>
        <v>0</v>
      </c>
      <c r="G332" s="19">
        <f>IF(AND(C332&lt;&gt;"",SUM(G$25:G331)&lt;D$17),$D$17/$D$21,0)</f>
        <v>0</v>
      </c>
      <c r="H332" s="4">
        <f t="shared" si="52"/>
        <v>0</v>
      </c>
      <c r="I332" s="4">
        <f t="shared" si="48"/>
        <v>0</v>
      </c>
      <c r="J332" s="25" t="str">
        <f t="shared" si="53"/>
        <v>2046–2047</v>
      </c>
      <c r="K332" s="27">
        <f t="shared" si="49"/>
        <v>0</v>
      </c>
      <c r="R332" s="10" t="str">
        <f t="shared" si="45"/>
        <v>X</v>
      </c>
    </row>
    <row r="333" spans="1:18" ht="19.899999999999999" customHeight="1" x14ac:dyDescent="0.25">
      <c r="A333" s="126">
        <v>53752</v>
      </c>
      <c r="B333" s="9">
        <f t="shared" si="46"/>
        <v>0</v>
      </c>
      <c r="C333" s="127"/>
      <c r="D333" s="4">
        <f t="shared" si="47"/>
        <v>0</v>
      </c>
      <c r="E333" s="128">
        <f t="shared" si="50"/>
        <v>0</v>
      </c>
      <c r="F333" s="4">
        <f t="shared" si="51"/>
        <v>0</v>
      </c>
      <c r="G333" s="19">
        <f>IF(AND(C333&lt;&gt;"",SUM(G$25:G332)&lt;D$17),$D$17/$D$21,0)</f>
        <v>0</v>
      </c>
      <c r="H333" s="4">
        <f t="shared" si="52"/>
        <v>0</v>
      </c>
      <c r="I333" s="4">
        <f t="shared" si="48"/>
        <v>0</v>
      </c>
      <c r="J333" s="25" t="str">
        <f t="shared" si="53"/>
        <v>2046–2047</v>
      </c>
      <c r="K333" s="27">
        <f t="shared" si="49"/>
        <v>0</v>
      </c>
      <c r="R333" s="10" t="str">
        <f t="shared" si="45"/>
        <v>X</v>
      </c>
    </row>
    <row r="334" spans="1:18" ht="19.899999999999999" customHeight="1" x14ac:dyDescent="0.25">
      <c r="A334" s="126">
        <v>53783</v>
      </c>
      <c r="B334" s="9">
        <f t="shared" si="46"/>
        <v>0</v>
      </c>
      <c r="C334" s="127"/>
      <c r="D334" s="4">
        <f t="shared" si="47"/>
        <v>0</v>
      </c>
      <c r="E334" s="128">
        <f t="shared" si="50"/>
        <v>0</v>
      </c>
      <c r="F334" s="4">
        <f t="shared" si="51"/>
        <v>0</v>
      </c>
      <c r="G334" s="19">
        <f>IF(AND(C334&lt;&gt;"",SUM(G$25:G333)&lt;D$17),$D$17/$D$21,0)</f>
        <v>0</v>
      </c>
      <c r="H334" s="4">
        <f t="shared" si="52"/>
        <v>0</v>
      </c>
      <c r="I334" s="4">
        <f t="shared" si="48"/>
        <v>0</v>
      </c>
      <c r="J334" s="25" t="str">
        <f t="shared" si="53"/>
        <v>2046–2047</v>
      </c>
      <c r="K334" s="27">
        <f t="shared" si="49"/>
        <v>0</v>
      </c>
      <c r="R334" s="10" t="str">
        <f t="shared" si="45"/>
        <v>X</v>
      </c>
    </row>
    <row r="335" spans="1:18" ht="19.899999999999999" customHeight="1" x14ac:dyDescent="0.25">
      <c r="A335" s="126">
        <v>53813</v>
      </c>
      <c r="B335" s="9">
        <f t="shared" si="46"/>
        <v>0</v>
      </c>
      <c r="C335" s="127"/>
      <c r="D335" s="4">
        <f t="shared" si="47"/>
        <v>0</v>
      </c>
      <c r="E335" s="128">
        <f t="shared" si="50"/>
        <v>0</v>
      </c>
      <c r="F335" s="4">
        <f t="shared" si="51"/>
        <v>0</v>
      </c>
      <c r="G335" s="19">
        <f>IF(AND(C335&lt;&gt;"",SUM(G$25:G334)&lt;D$17),$D$17/$D$21,0)</f>
        <v>0</v>
      </c>
      <c r="H335" s="4">
        <f t="shared" si="52"/>
        <v>0</v>
      </c>
      <c r="I335" s="4">
        <f t="shared" si="48"/>
        <v>0</v>
      </c>
      <c r="J335" s="25" t="str">
        <f t="shared" si="53"/>
        <v>2046–2047</v>
      </c>
      <c r="K335" s="27">
        <f t="shared" si="49"/>
        <v>0</v>
      </c>
      <c r="R335" s="10" t="str">
        <f t="shared" si="45"/>
        <v>X</v>
      </c>
    </row>
    <row r="336" spans="1:18" ht="19.899999999999999" customHeight="1" x14ac:dyDescent="0.25">
      <c r="A336" s="126">
        <v>53844</v>
      </c>
      <c r="B336" s="9">
        <f t="shared" si="46"/>
        <v>0</v>
      </c>
      <c r="C336" s="127"/>
      <c r="D336" s="4">
        <f t="shared" si="47"/>
        <v>0</v>
      </c>
      <c r="E336" s="128">
        <f t="shared" si="50"/>
        <v>0</v>
      </c>
      <c r="F336" s="4">
        <f t="shared" si="51"/>
        <v>0</v>
      </c>
      <c r="G336" s="19">
        <f>IF(AND(C336&lt;&gt;"",SUM(G$25:G335)&lt;D$17),$D$17/$D$21,0)</f>
        <v>0</v>
      </c>
      <c r="H336" s="4">
        <f t="shared" si="52"/>
        <v>0</v>
      </c>
      <c r="I336" s="4">
        <f t="shared" si="48"/>
        <v>0</v>
      </c>
      <c r="J336" s="25" t="str">
        <f t="shared" si="53"/>
        <v>2046–2047</v>
      </c>
      <c r="K336" s="27">
        <f t="shared" si="49"/>
        <v>0</v>
      </c>
      <c r="R336" s="10" t="str">
        <f t="shared" si="45"/>
        <v>X</v>
      </c>
    </row>
    <row r="337" spans="1:18" ht="19.899999999999999" customHeight="1" x14ac:dyDescent="0.25">
      <c r="A337" s="126">
        <v>53874</v>
      </c>
      <c r="B337" s="9">
        <f t="shared" si="46"/>
        <v>0</v>
      </c>
      <c r="C337" s="127"/>
      <c r="D337" s="4">
        <f t="shared" si="47"/>
        <v>0</v>
      </c>
      <c r="E337" s="128">
        <f t="shared" si="50"/>
        <v>0</v>
      </c>
      <c r="F337" s="4">
        <f t="shared" si="51"/>
        <v>0</v>
      </c>
      <c r="G337" s="19">
        <f>IF(AND(C337&lt;&gt;"",SUM(G$25:G336)&lt;D$17),$D$17/$D$21,0)</f>
        <v>0</v>
      </c>
      <c r="H337" s="4">
        <f t="shared" si="52"/>
        <v>0</v>
      </c>
      <c r="I337" s="4">
        <f t="shared" si="48"/>
        <v>0</v>
      </c>
      <c r="J337" s="25" t="str">
        <f t="shared" si="53"/>
        <v>2047–2048</v>
      </c>
      <c r="K337" s="27">
        <f t="shared" si="49"/>
        <v>0</v>
      </c>
      <c r="R337" s="10" t="str">
        <f t="shared" si="45"/>
        <v>X</v>
      </c>
    </row>
    <row r="338" spans="1:18" ht="19.899999999999999" customHeight="1" x14ac:dyDescent="0.25">
      <c r="A338" s="126">
        <v>53905</v>
      </c>
      <c r="B338" s="9">
        <f t="shared" si="46"/>
        <v>0</v>
      </c>
      <c r="C338" s="127"/>
      <c r="D338" s="4">
        <f t="shared" si="47"/>
        <v>0</v>
      </c>
      <c r="E338" s="128">
        <f t="shared" si="50"/>
        <v>0</v>
      </c>
      <c r="F338" s="4">
        <f t="shared" si="51"/>
        <v>0</v>
      </c>
      <c r="G338" s="19">
        <f>IF(AND(C338&lt;&gt;"",SUM(G$25:G337)&lt;D$17),$D$17/$D$21,0)</f>
        <v>0</v>
      </c>
      <c r="H338" s="4">
        <f t="shared" si="52"/>
        <v>0</v>
      </c>
      <c r="I338" s="4">
        <f t="shared" si="48"/>
        <v>0</v>
      </c>
      <c r="J338" s="25" t="str">
        <f t="shared" si="53"/>
        <v>2047–2048</v>
      </c>
      <c r="K338" s="27">
        <f t="shared" si="49"/>
        <v>0</v>
      </c>
      <c r="R338" s="10" t="str">
        <f t="shared" si="45"/>
        <v>X</v>
      </c>
    </row>
    <row r="339" spans="1:18" ht="19.899999999999999" customHeight="1" x14ac:dyDescent="0.25">
      <c r="A339" s="126">
        <v>53936</v>
      </c>
      <c r="B339" s="9">
        <f t="shared" si="46"/>
        <v>0</v>
      </c>
      <c r="C339" s="127"/>
      <c r="D339" s="4">
        <f t="shared" si="47"/>
        <v>0</v>
      </c>
      <c r="E339" s="128">
        <f t="shared" si="50"/>
        <v>0</v>
      </c>
      <c r="F339" s="4">
        <f t="shared" si="51"/>
        <v>0</v>
      </c>
      <c r="G339" s="19">
        <f>IF(AND(C339&lt;&gt;"",SUM(G$25:G338)&lt;D$17),$D$17/$D$21,0)</f>
        <v>0</v>
      </c>
      <c r="H339" s="4">
        <f t="shared" si="52"/>
        <v>0</v>
      </c>
      <c r="I339" s="4">
        <f t="shared" si="48"/>
        <v>0</v>
      </c>
      <c r="J339" s="25" t="str">
        <f t="shared" si="53"/>
        <v>2047–2048</v>
      </c>
      <c r="K339" s="27">
        <f t="shared" si="49"/>
        <v>0</v>
      </c>
      <c r="R339" s="10" t="str">
        <f t="shared" si="45"/>
        <v>X</v>
      </c>
    </row>
    <row r="340" spans="1:18" ht="19.899999999999999" customHeight="1" x14ac:dyDescent="0.25">
      <c r="A340" s="126">
        <v>53966</v>
      </c>
      <c r="B340" s="9">
        <f t="shared" si="46"/>
        <v>0</v>
      </c>
      <c r="C340" s="127"/>
      <c r="D340" s="4">
        <f t="shared" si="47"/>
        <v>0</v>
      </c>
      <c r="E340" s="128">
        <f t="shared" si="50"/>
        <v>0</v>
      </c>
      <c r="F340" s="4">
        <f t="shared" si="51"/>
        <v>0</v>
      </c>
      <c r="G340" s="19">
        <f>IF(AND(C340&lt;&gt;"",SUM(G$25:G339)&lt;D$17),$D$17/$D$21,0)</f>
        <v>0</v>
      </c>
      <c r="H340" s="4">
        <f t="shared" si="52"/>
        <v>0</v>
      </c>
      <c r="I340" s="4">
        <f t="shared" si="48"/>
        <v>0</v>
      </c>
      <c r="J340" s="25" t="str">
        <f t="shared" si="53"/>
        <v>2047–2048</v>
      </c>
      <c r="K340" s="27">
        <f t="shared" si="49"/>
        <v>0</v>
      </c>
      <c r="R340" s="10" t="str">
        <f t="shared" si="45"/>
        <v>X</v>
      </c>
    </row>
    <row r="341" spans="1:18" ht="19.899999999999999" customHeight="1" x14ac:dyDescent="0.25">
      <c r="A341" s="126">
        <v>53997</v>
      </c>
      <c r="B341" s="9">
        <f t="shared" si="46"/>
        <v>0</v>
      </c>
      <c r="C341" s="127"/>
      <c r="D341" s="4">
        <f t="shared" si="47"/>
        <v>0</v>
      </c>
      <c r="E341" s="128">
        <f t="shared" si="50"/>
        <v>0</v>
      </c>
      <c r="F341" s="4">
        <f t="shared" si="51"/>
        <v>0</v>
      </c>
      <c r="G341" s="19">
        <f>IF(AND(C341&lt;&gt;"",SUM(G$25:G340)&lt;D$17),$D$17/$D$21,0)</f>
        <v>0</v>
      </c>
      <c r="H341" s="4">
        <f t="shared" si="52"/>
        <v>0</v>
      </c>
      <c r="I341" s="4">
        <f t="shared" si="48"/>
        <v>0</v>
      </c>
      <c r="J341" s="25" t="str">
        <f t="shared" si="53"/>
        <v>2047–2048</v>
      </c>
      <c r="K341" s="27">
        <f t="shared" si="49"/>
        <v>0</v>
      </c>
      <c r="R341" s="10" t="str">
        <f t="shared" si="45"/>
        <v>X</v>
      </c>
    </row>
    <row r="342" spans="1:18" ht="19.899999999999999" customHeight="1" x14ac:dyDescent="0.25">
      <c r="A342" s="126">
        <v>54027</v>
      </c>
      <c r="B342" s="9">
        <f t="shared" si="46"/>
        <v>0</v>
      </c>
      <c r="C342" s="127"/>
      <c r="D342" s="4">
        <f t="shared" si="47"/>
        <v>0</v>
      </c>
      <c r="E342" s="128">
        <f t="shared" si="50"/>
        <v>0</v>
      </c>
      <c r="F342" s="4">
        <f t="shared" si="51"/>
        <v>0</v>
      </c>
      <c r="G342" s="19">
        <f>IF(AND(C342&lt;&gt;"",SUM(G$25:G341)&lt;D$17),$D$17/$D$21,0)</f>
        <v>0</v>
      </c>
      <c r="H342" s="4">
        <f t="shared" si="52"/>
        <v>0</v>
      </c>
      <c r="I342" s="4">
        <f t="shared" si="48"/>
        <v>0</v>
      </c>
      <c r="J342" s="25" t="str">
        <f t="shared" si="53"/>
        <v>2047–2048</v>
      </c>
      <c r="K342" s="27">
        <f t="shared" si="49"/>
        <v>0</v>
      </c>
      <c r="R342" s="10" t="str">
        <f t="shared" si="45"/>
        <v>X</v>
      </c>
    </row>
    <row r="343" spans="1:18" ht="19.899999999999999" customHeight="1" x14ac:dyDescent="0.25">
      <c r="A343" s="126">
        <v>54058</v>
      </c>
      <c r="B343" s="9">
        <f t="shared" si="46"/>
        <v>0</v>
      </c>
      <c r="C343" s="127"/>
      <c r="D343" s="4">
        <f t="shared" si="47"/>
        <v>0</v>
      </c>
      <c r="E343" s="128">
        <f t="shared" si="50"/>
        <v>0</v>
      </c>
      <c r="F343" s="4">
        <f t="shared" si="51"/>
        <v>0</v>
      </c>
      <c r="G343" s="19">
        <f>IF(AND(C343&lt;&gt;"",SUM(G$25:G342)&lt;D$17),$D$17/$D$21,0)</f>
        <v>0</v>
      </c>
      <c r="H343" s="4">
        <f t="shared" si="52"/>
        <v>0</v>
      </c>
      <c r="I343" s="4">
        <f t="shared" si="48"/>
        <v>0</v>
      </c>
      <c r="J343" s="25" t="str">
        <f t="shared" si="53"/>
        <v>2047–2048</v>
      </c>
      <c r="K343" s="27">
        <f t="shared" si="49"/>
        <v>0</v>
      </c>
      <c r="R343" s="10" t="str">
        <f t="shared" si="45"/>
        <v>X</v>
      </c>
    </row>
    <row r="344" spans="1:18" ht="19.899999999999999" customHeight="1" x14ac:dyDescent="0.25">
      <c r="A344" s="126">
        <v>54089</v>
      </c>
      <c r="B344" s="9">
        <f t="shared" si="46"/>
        <v>0</v>
      </c>
      <c r="C344" s="127"/>
      <c r="D344" s="4">
        <f t="shared" si="47"/>
        <v>0</v>
      </c>
      <c r="E344" s="128">
        <f t="shared" si="50"/>
        <v>0</v>
      </c>
      <c r="F344" s="4">
        <f t="shared" si="51"/>
        <v>0</v>
      </c>
      <c r="G344" s="19">
        <f>IF(AND(C344&lt;&gt;"",SUM(G$25:G343)&lt;D$17),$D$17/$D$21,0)</f>
        <v>0</v>
      </c>
      <c r="H344" s="4">
        <f t="shared" si="52"/>
        <v>0</v>
      </c>
      <c r="I344" s="4">
        <f t="shared" si="48"/>
        <v>0</v>
      </c>
      <c r="J344" s="25" t="str">
        <f t="shared" si="53"/>
        <v>2047–2048</v>
      </c>
      <c r="K344" s="27">
        <f t="shared" si="49"/>
        <v>0</v>
      </c>
      <c r="R344" s="10" t="str">
        <f t="shared" si="45"/>
        <v>X</v>
      </c>
    </row>
    <row r="345" spans="1:18" ht="19.899999999999999" customHeight="1" x14ac:dyDescent="0.25">
      <c r="A345" s="126">
        <v>54118</v>
      </c>
      <c r="B345" s="9">
        <f t="shared" si="46"/>
        <v>0</v>
      </c>
      <c r="C345" s="127"/>
      <c r="D345" s="4">
        <f t="shared" si="47"/>
        <v>0</v>
      </c>
      <c r="E345" s="128">
        <f t="shared" si="50"/>
        <v>0</v>
      </c>
      <c r="F345" s="4">
        <f t="shared" si="51"/>
        <v>0</v>
      </c>
      <c r="G345" s="19">
        <f>IF(AND(C345&lt;&gt;"",SUM(G$25:G344)&lt;D$17),$D$17/$D$21,0)</f>
        <v>0</v>
      </c>
      <c r="H345" s="4">
        <f t="shared" si="52"/>
        <v>0</v>
      </c>
      <c r="I345" s="4">
        <f t="shared" si="48"/>
        <v>0</v>
      </c>
      <c r="J345" s="25" t="str">
        <f t="shared" si="53"/>
        <v>2047–2048</v>
      </c>
      <c r="K345" s="27">
        <f t="shared" si="49"/>
        <v>0</v>
      </c>
      <c r="R345" s="10" t="str">
        <f t="shared" ref="R345:R408" si="54">IF(AND($D$13&lt;=$A345,DATE(YEAR($D$13),MONTH($D$13)+$D$19-1,DAY($D$13))&gt;=$A345),"X","")</f>
        <v>X</v>
      </c>
    </row>
    <row r="346" spans="1:18" ht="19.899999999999999" customHeight="1" x14ac:dyDescent="0.25">
      <c r="A346" s="126">
        <v>54149</v>
      </c>
      <c r="B346" s="9">
        <f t="shared" ref="B346:B409" si="55">IF(C346&gt;0,C346*-1,C346)</f>
        <v>0</v>
      </c>
      <c r="C346" s="127"/>
      <c r="D346" s="4">
        <f t="shared" ref="D346:D409" si="56">IF(C346="",0,IF($D$14="Beginning",IF(C345&lt;&gt;"",$F345*$D$6/12,0),IF(C345&lt;&gt;"",$F345*$D$6/12,$D$15*$D$6/12)))</f>
        <v>0</v>
      </c>
      <c r="E346" s="128">
        <f t="shared" si="50"/>
        <v>0</v>
      </c>
      <c r="F346" s="4">
        <f t="shared" si="51"/>
        <v>0</v>
      </c>
      <c r="G346" s="19">
        <f>IF(AND(C346&lt;&gt;"",SUM(G$25:G345)&lt;D$17),$D$17/$D$21,0)</f>
        <v>0</v>
      </c>
      <c r="H346" s="4">
        <f t="shared" si="52"/>
        <v>0</v>
      </c>
      <c r="I346" s="4">
        <f t="shared" ref="I346:I409" si="57">IF(C346&lt;&gt;"",$D$17-H346,0)</f>
        <v>0</v>
      </c>
      <c r="J346" s="25" t="str">
        <f t="shared" si="53"/>
        <v>2047–2048</v>
      </c>
      <c r="K346" s="27">
        <f t="shared" ref="K346:K409" si="58">IF(AND(ROUND(H346,2)=ROUND($D$17,2),ROUND(F346,0)=0),ROUND($D$17,2),0)</f>
        <v>0</v>
      </c>
      <c r="R346" s="10" t="str">
        <f t="shared" si="54"/>
        <v>X</v>
      </c>
    </row>
    <row r="347" spans="1:18" ht="19.899999999999999" customHeight="1" x14ac:dyDescent="0.25">
      <c r="A347" s="126">
        <v>54179</v>
      </c>
      <c r="B347" s="9">
        <f t="shared" si="55"/>
        <v>0</v>
      </c>
      <c r="C347" s="127"/>
      <c r="D347" s="4">
        <f t="shared" si="56"/>
        <v>0</v>
      </c>
      <c r="E347" s="128">
        <f t="shared" ref="E347:E410" si="59">C347-D347</f>
        <v>0</v>
      </c>
      <c r="F347" s="4">
        <f t="shared" ref="F347:F410" si="60">IF(C347="",0,IF(C346="",$D$15-E347,IF(C347&lt;&gt;"",F346-E347)))</f>
        <v>0</v>
      </c>
      <c r="G347" s="19">
        <f>IF(AND(C347&lt;&gt;"",SUM(G$25:G346)&lt;D$17),$D$17/$D$21,0)</f>
        <v>0</v>
      </c>
      <c r="H347" s="4">
        <f t="shared" ref="H347:H410" si="61">IF(C347&lt;&gt;"",G347+H346,0)</f>
        <v>0</v>
      </c>
      <c r="I347" s="4">
        <f t="shared" si="57"/>
        <v>0</v>
      </c>
      <c r="J347" s="25" t="str">
        <f t="shared" si="53"/>
        <v>2047–2048</v>
      </c>
      <c r="K347" s="27">
        <f t="shared" si="58"/>
        <v>0</v>
      </c>
      <c r="R347" s="10" t="str">
        <f t="shared" si="54"/>
        <v>X</v>
      </c>
    </row>
    <row r="348" spans="1:18" ht="19.899999999999999" customHeight="1" x14ac:dyDescent="0.25">
      <c r="A348" s="126">
        <v>54210</v>
      </c>
      <c r="B348" s="9">
        <f t="shared" si="55"/>
        <v>0</v>
      </c>
      <c r="C348" s="127"/>
      <c r="D348" s="4">
        <f t="shared" si="56"/>
        <v>0</v>
      </c>
      <c r="E348" s="128">
        <f t="shared" si="59"/>
        <v>0</v>
      </c>
      <c r="F348" s="4">
        <f t="shared" si="60"/>
        <v>0</v>
      </c>
      <c r="G348" s="19">
        <f>IF(AND(C348&lt;&gt;"",SUM(G$25:G347)&lt;D$17),$D$17/$D$21,0)</f>
        <v>0</v>
      </c>
      <c r="H348" s="4">
        <f t="shared" si="61"/>
        <v>0</v>
      </c>
      <c r="I348" s="4">
        <f t="shared" si="57"/>
        <v>0</v>
      </c>
      <c r="J348" s="25" t="str">
        <f t="shared" si="53"/>
        <v>2047–2048</v>
      </c>
      <c r="K348" s="27">
        <f t="shared" si="58"/>
        <v>0</v>
      </c>
      <c r="R348" s="10" t="str">
        <f t="shared" si="54"/>
        <v>X</v>
      </c>
    </row>
    <row r="349" spans="1:18" ht="19.899999999999999" customHeight="1" x14ac:dyDescent="0.25">
      <c r="A349" s="126">
        <v>54240</v>
      </c>
      <c r="B349" s="9">
        <f t="shared" si="55"/>
        <v>0</v>
      </c>
      <c r="C349" s="127"/>
      <c r="D349" s="4">
        <f t="shared" si="56"/>
        <v>0</v>
      </c>
      <c r="E349" s="128">
        <f t="shared" si="59"/>
        <v>0</v>
      </c>
      <c r="F349" s="4">
        <f t="shared" si="60"/>
        <v>0</v>
      </c>
      <c r="G349" s="19">
        <f>IF(AND(C349&lt;&gt;"",SUM(G$25:G348)&lt;D$17),$D$17/$D$21,0)</f>
        <v>0</v>
      </c>
      <c r="H349" s="4">
        <f t="shared" si="61"/>
        <v>0</v>
      </c>
      <c r="I349" s="4">
        <f t="shared" si="57"/>
        <v>0</v>
      </c>
      <c r="J349" s="25" t="str">
        <f t="shared" si="53"/>
        <v>2048–2049</v>
      </c>
      <c r="K349" s="27">
        <f t="shared" si="58"/>
        <v>0</v>
      </c>
      <c r="R349" s="10" t="str">
        <f t="shared" si="54"/>
        <v>X</v>
      </c>
    </row>
    <row r="350" spans="1:18" ht="19.899999999999999" customHeight="1" x14ac:dyDescent="0.25">
      <c r="A350" s="126">
        <v>54271</v>
      </c>
      <c r="B350" s="9">
        <f t="shared" si="55"/>
        <v>0</v>
      </c>
      <c r="C350" s="127"/>
      <c r="D350" s="4">
        <f t="shared" si="56"/>
        <v>0</v>
      </c>
      <c r="E350" s="128">
        <f t="shared" si="59"/>
        <v>0</v>
      </c>
      <c r="F350" s="4">
        <f t="shared" si="60"/>
        <v>0</v>
      </c>
      <c r="G350" s="19">
        <f>IF(AND(C350&lt;&gt;"",SUM(G$25:G349)&lt;D$17),$D$17/$D$21,0)</f>
        <v>0</v>
      </c>
      <c r="H350" s="4">
        <f t="shared" si="61"/>
        <v>0</v>
      </c>
      <c r="I350" s="4">
        <f t="shared" si="57"/>
        <v>0</v>
      </c>
      <c r="J350" s="25" t="str">
        <f t="shared" si="53"/>
        <v>2048–2049</v>
      </c>
      <c r="K350" s="27">
        <f t="shared" si="58"/>
        <v>0</v>
      </c>
      <c r="R350" s="10" t="str">
        <f t="shared" si="54"/>
        <v>X</v>
      </c>
    </row>
    <row r="351" spans="1:18" ht="19.899999999999999" customHeight="1" x14ac:dyDescent="0.25">
      <c r="A351" s="126">
        <v>54302</v>
      </c>
      <c r="B351" s="9">
        <f t="shared" si="55"/>
        <v>0</v>
      </c>
      <c r="C351" s="127"/>
      <c r="D351" s="4">
        <f t="shared" si="56"/>
        <v>0</v>
      </c>
      <c r="E351" s="128">
        <f t="shared" si="59"/>
        <v>0</v>
      </c>
      <c r="F351" s="4">
        <f t="shared" si="60"/>
        <v>0</v>
      </c>
      <c r="G351" s="19">
        <f>IF(AND(C351&lt;&gt;"",SUM(G$25:G350)&lt;D$17),$D$17/$D$21,0)</f>
        <v>0</v>
      </c>
      <c r="H351" s="4">
        <f t="shared" si="61"/>
        <v>0</v>
      </c>
      <c r="I351" s="4">
        <f t="shared" si="57"/>
        <v>0</v>
      </c>
      <c r="J351" s="25" t="str">
        <f t="shared" si="53"/>
        <v>2048–2049</v>
      </c>
      <c r="K351" s="27">
        <f t="shared" si="58"/>
        <v>0</v>
      </c>
      <c r="R351" s="10" t="str">
        <f t="shared" si="54"/>
        <v>X</v>
      </c>
    </row>
    <row r="352" spans="1:18" ht="19.899999999999999" customHeight="1" x14ac:dyDescent="0.25">
      <c r="A352" s="126">
        <v>54332</v>
      </c>
      <c r="B352" s="9">
        <f t="shared" si="55"/>
        <v>0</v>
      </c>
      <c r="C352" s="127"/>
      <c r="D352" s="4">
        <f t="shared" si="56"/>
        <v>0</v>
      </c>
      <c r="E352" s="128">
        <f t="shared" si="59"/>
        <v>0</v>
      </c>
      <c r="F352" s="4">
        <f t="shared" si="60"/>
        <v>0</v>
      </c>
      <c r="G352" s="19">
        <f>IF(AND(C352&lt;&gt;"",SUM(G$25:G351)&lt;D$17),$D$17/$D$21,0)</f>
        <v>0</v>
      </c>
      <c r="H352" s="4">
        <f t="shared" si="61"/>
        <v>0</v>
      </c>
      <c r="I352" s="4">
        <f t="shared" si="57"/>
        <v>0</v>
      </c>
      <c r="J352" s="25" t="str">
        <f t="shared" si="53"/>
        <v>2048–2049</v>
      </c>
      <c r="K352" s="27">
        <f t="shared" si="58"/>
        <v>0</v>
      </c>
      <c r="R352" s="10" t="str">
        <f t="shared" si="54"/>
        <v>X</v>
      </c>
    </row>
    <row r="353" spans="1:18" ht="19.899999999999999" customHeight="1" x14ac:dyDescent="0.25">
      <c r="A353" s="126">
        <v>54363</v>
      </c>
      <c r="B353" s="9">
        <f t="shared" si="55"/>
        <v>0</v>
      </c>
      <c r="C353" s="127"/>
      <c r="D353" s="4">
        <f t="shared" si="56"/>
        <v>0</v>
      </c>
      <c r="E353" s="128">
        <f t="shared" si="59"/>
        <v>0</v>
      </c>
      <c r="F353" s="4">
        <f t="shared" si="60"/>
        <v>0</v>
      </c>
      <c r="G353" s="19">
        <f>IF(AND(C353&lt;&gt;"",SUM(G$25:G352)&lt;D$17),$D$17/$D$21,0)</f>
        <v>0</v>
      </c>
      <c r="H353" s="4">
        <f t="shared" si="61"/>
        <v>0</v>
      </c>
      <c r="I353" s="4">
        <f t="shared" si="57"/>
        <v>0</v>
      </c>
      <c r="J353" s="25" t="str">
        <f t="shared" si="53"/>
        <v>2048–2049</v>
      </c>
      <c r="K353" s="27">
        <f t="shared" si="58"/>
        <v>0</v>
      </c>
      <c r="R353" s="10" t="str">
        <f t="shared" si="54"/>
        <v>X</v>
      </c>
    </row>
    <row r="354" spans="1:18" ht="19.899999999999999" customHeight="1" x14ac:dyDescent="0.25">
      <c r="A354" s="126">
        <v>54393</v>
      </c>
      <c r="B354" s="9">
        <f t="shared" si="55"/>
        <v>0</v>
      </c>
      <c r="C354" s="127"/>
      <c r="D354" s="4">
        <f t="shared" si="56"/>
        <v>0</v>
      </c>
      <c r="E354" s="128">
        <f t="shared" si="59"/>
        <v>0</v>
      </c>
      <c r="F354" s="4">
        <f t="shared" si="60"/>
        <v>0</v>
      </c>
      <c r="G354" s="19">
        <f>IF(AND(C354&lt;&gt;"",SUM(G$25:G353)&lt;D$17),$D$17/$D$21,0)</f>
        <v>0</v>
      </c>
      <c r="H354" s="4">
        <f t="shared" si="61"/>
        <v>0</v>
      </c>
      <c r="I354" s="4">
        <f t="shared" si="57"/>
        <v>0</v>
      </c>
      <c r="J354" s="25" t="str">
        <f t="shared" si="53"/>
        <v>2048–2049</v>
      </c>
      <c r="K354" s="27">
        <f t="shared" si="58"/>
        <v>0</v>
      </c>
      <c r="R354" s="10" t="str">
        <f t="shared" si="54"/>
        <v>X</v>
      </c>
    </row>
    <row r="355" spans="1:18" ht="19.899999999999999" customHeight="1" x14ac:dyDescent="0.25">
      <c r="A355" s="126">
        <v>54424</v>
      </c>
      <c r="B355" s="9">
        <f t="shared" si="55"/>
        <v>0</v>
      </c>
      <c r="C355" s="127"/>
      <c r="D355" s="4">
        <f t="shared" si="56"/>
        <v>0</v>
      </c>
      <c r="E355" s="128">
        <f t="shared" si="59"/>
        <v>0</v>
      </c>
      <c r="F355" s="4">
        <f t="shared" si="60"/>
        <v>0</v>
      </c>
      <c r="G355" s="19">
        <f>IF(AND(C355&lt;&gt;"",SUM(G$25:G354)&lt;D$17),$D$17/$D$21,0)</f>
        <v>0</v>
      </c>
      <c r="H355" s="4">
        <f t="shared" si="61"/>
        <v>0</v>
      </c>
      <c r="I355" s="4">
        <f t="shared" si="57"/>
        <v>0</v>
      </c>
      <c r="J355" s="25" t="str">
        <f t="shared" si="53"/>
        <v>2048–2049</v>
      </c>
      <c r="K355" s="27">
        <f t="shared" si="58"/>
        <v>0</v>
      </c>
      <c r="R355" s="10" t="str">
        <f t="shared" si="54"/>
        <v>X</v>
      </c>
    </row>
    <row r="356" spans="1:18" ht="19.899999999999999" customHeight="1" x14ac:dyDescent="0.25">
      <c r="A356" s="126">
        <v>54455</v>
      </c>
      <c r="B356" s="9">
        <f t="shared" si="55"/>
        <v>0</v>
      </c>
      <c r="C356" s="127"/>
      <c r="D356" s="4">
        <f t="shared" si="56"/>
        <v>0</v>
      </c>
      <c r="E356" s="128">
        <f t="shared" si="59"/>
        <v>0</v>
      </c>
      <c r="F356" s="4">
        <f t="shared" si="60"/>
        <v>0</v>
      </c>
      <c r="G356" s="19">
        <f>IF(AND(C356&lt;&gt;"",SUM(G$25:G355)&lt;D$17),$D$17/$D$21,0)</f>
        <v>0</v>
      </c>
      <c r="H356" s="4">
        <f t="shared" si="61"/>
        <v>0</v>
      </c>
      <c r="I356" s="4">
        <f t="shared" si="57"/>
        <v>0</v>
      </c>
      <c r="J356" s="25" t="str">
        <f t="shared" si="53"/>
        <v>2048–2049</v>
      </c>
      <c r="K356" s="27">
        <f t="shared" si="58"/>
        <v>0</v>
      </c>
      <c r="R356" s="10" t="str">
        <f t="shared" si="54"/>
        <v>X</v>
      </c>
    </row>
    <row r="357" spans="1:18" ht="19.899999999999999" customHeight="1" x14ac:dyDescent="0.25">
      <c r="A357" s="126">
        <v>54483</v>
      </c>
      <c r="B357" s="9">
        <f t="shared" si="55"/>
        <v>0</v>
      </c>
      <c r="C357" s="127"/>
      <c r="D357" s="4">
        <f t="shared" si="56"/>
        <v>0</v>
      </c>
      <c r="E357" s="128">
        <f t="shared" si="59"/>
        <v>0</v>
      </c>
      <c r="F357" s="4">
        <f t="shared" si="60"/>
        <v>0</v>
      </c>
      <c r="G357" s="19">
        <f>IF(AND(C357&lt;&gt;"",SUM(G$25:G356)&lt;D$17),$D$17/$D$21,0)</f>
        <v>0</v>
      </c>
      <c r="H357" s="4">
        <f t="shared" si="61"/>
        <v>0</v>
      </c>
      <c r="I357" s="4">
        <f t="shared" si="57"/>
        <v>0</v>
      </c>
      <c r="J357" s="25" t="str">
        <f t="shared" si="53"/>
        <v>2048–2049</v>
      </c>
      <c r="K357" s="27">
        <f t="shared" si="58"/>
        <v>0</v>
      </c>
      <c r="R357" s="10" t="str">
        <f t="shared" si="54"/>
        <v>X</v>
      </c>
    </row>
    <row r="358" spans="1:18" ht="19.899999999999999" customHeight="1" x14ac:dyDescent="0.25">
      <c r="A358" s="126">
        <v>54514</v>
      </c>
      <c r="B358" s="9">
        <f t="shared" si="55"/>
        <v>0</v>
      </c>
      <c r="C358" s="127"/>
      <c r="D358" s="4">
        <f t="shared" si="56"/>
        <v>0</v>
      </c>
      <c r="E358" s="128">
        <f t="shared" si="59"/>
        <v>0</v>
      </c>
      <c r="F358" s="4">
        <f t="shared" si="60"/>
        <v>0</v>
      </c>
      <c r="G358" s="19">
        <f>IF(AND(C358&lt;&gt;"",SUM(G$25:G357)&lt;D$17),$D$17/$D$21,0)</f>
        <v>0</v>
      </c>
      <c r="H358" s="4">
        <f t="shared" si="61"/>
        <v>0</v>
      </c>
      <c r="I358" s="4">
        <f t="shared" si="57"/>
        <v>0</v>
      </c>
      <c r="J358" s="25" t="str">
        <f t="shared" ref="J358:J421" si="62">IF(OR(MONTH(A358)=1,MONTH(A358)=2,MONTH(A358)=3,MONTH(A358)=4,MONTH(A358)=5,MONTH(A358)=6),YEAR(A358)-1&amp;"–"&amp;YEAR(A358),YEAR(A358)&amp;"–"&amp;YEAR(A358)+1)</f>
        <v>2048–2049</v>
      </c>
      <c r="K358" s="27">
        <f t="shared" si="58"/>
        <v>0</v>
      </c>
      <c r="R358" s="10" t="str">
        <f t="shared" si="54"/>
        <v>X</v>
      </c>
    </row>
    <row r="359" spans="1:18" ht="19.899999999999999" customHeight="1" x14ac:dyDescent="0.25">
      <c r="A359" s="126">
        <v>54544</v>
      </c>
      <c r="B359" s="9">
        <f t="shared" si="55"/>
        <v>0</v>
      </c>
      <c r="C359" s="127"/>
      <c r="D359" s="4">
        <f t="shared" si="56"/>
        <v>0</v>
      </c>
      <c r="E359" s="128">
        <f t="shared" si="59"/>
        <v>0</v>
      </c>
      <c r="F359" s="4">
        <f t="shared" si="60"/>
        <v>0</v>
      </c>
      <c r="G359" s="19">
        <f>IF(AND(C359&lt;&gt;"",SUM(G$25:G358)&lt;D$17),$D$17/$D$21,0)</f>
        <v>0</v>
      </c>
      <c r="H359" s="4">
        <f t="shared" si="61"/>
        <v>0</v>
      </c>
      <c r="I359" s="4">
        <f t="shared" si="57"/>
        <v>0</v>
      </c>
      <c r="J359" s="25" t="str">
        <f t="shared" si="62"/>
        <v>2048–2049</v>
      </c>
      <c r="K359" s="27">
        <f t="shared" si="58"/>
        <v>0</v>
      </c>
      <c r="R359" s="10" t="str">
        <f t="shared" si="54"/>
        <v>X</v>
      </c>
    </row>
    <row r="360" spans="1:18" ht="19.899999999999999" customHeight="1" x14ac:dyDescent="0.25">
      <c r="A360" s="126">
        <v>54575</v>
      </c>
      <c r="B360" s="9">
        <f t="shared" si="55"/>
        <v>0</v>
      </c>
      <c r="C360" s="127"/>
      <c r="D360" s="4">
        <f t="shared" si="56"/>
        <v>0</v>
      </c>
      <c r="E360" s="128">
        <f t="shared" si="59"/>
        <v>0</v>
      </c>
      <c r="F360" s="4">
        <f t="shared" si="60"/>
        <v>0</v>
      </c>
      <c r="G360" s="19">
        <f>IF(AND(C360&lt;&gt;"",SUM(G$25:G359)&lt;D$17),$D$17/$D$21,0)</f>
        <v>0</v>
      </c>
      <c r="H360" s="4">
        <f t="shared" si="61"/>
        <v>0</v>
      </c>
      <c r="I360" s="4">
        <f t="shared" si="57"/>
        <v>0</v>
      </c>
      <c r="J360" s="25" t="str">
        <f t="shared" si="62"/>
        <v>2048–2049</v>
      </c>
      <c r="K360" s="27">
        <f t="shared" si="58"/>
        <v>0</v>
      </c>
      <c r="R360" s="10" t="str">
        <f t="shared" si="54"/>
        <v>X</v>
      </c>
    </row>
    <row r="361" spans="1:18" ht="19.899999999999999" customHeight="1" x14ac:dyDescent="0.25">
      <c r="A361" s="126">
        <v>54605</v>
      </c>
      <c r="B361" s="9">
        <f t="shared" si="55"/>
        <v>0</v>
      </c>
      <c r="C361" s="127"/>
      <c r="D361" s="4">
        <f t="shared" si="56"/>
        <v>0</v>
      </c>
      <c r="E361" s="128">
        <f t="shared" si="59"/>
        <v>0</v>
      </c>
      <c r="F361" s="4">
        <f t="shared" si="60"/>
        <v>0</v>
      </c>
      <c r="G361" s="19">
        <f>IF(AND(C361&lt;&gt;"",SUM(G$25:G360)&lt;D$17),$D$17/$D$21,0)</f>
        <v>0</v>
      </c>
      <c r="H361" s="4">
        <f t="shared" si="61"/>
        <v>0</v>
      </c>
      <c r="I361" s="4">
        <f t="shared" si="57"/>
        <v>0</v>
      </c>
      <c r="J361" s="25" t="str">
        <f t="shared" si="62"/>
        <v>2049–2050</v>
      </c>
      <c r="K361" s="27">
        <f t="shared" si="58"/>
        <v>0</v>
      </c>
      <c r="R361" s="10" t="str">
        <f t="shared" si="54"/>
        <v>X</v>
      </c>
    </row>
    <row r="362" spans="1:18" ht="19.899999999999999" customHeight="1" x14ac:dyDescent="0.25">
      <c r="A362" s="126">
        <v>54636</v>
      </c>
      <c r="B362" s="9">
        <f t="shared" si="55"/>
        <v>0</v>
      </c>
      <c r="C362" s="127"/>
      <c r="D362" s="4">
        <f t="shared" si="56"/>
        <v>0</v>
      </c>
      <c r="E362" s="128">
        <f t="shared" si="59"/>
        <v>0</v>
      </c>
      <c r="F362" s="4">
        <f t="shared" si="60"/>
        <v>0</v>
      </c>
      <c r="G362" s="19">
        <f>IF(AND(C362&lt;&gt;"",SUM(G$25:G361)&lt;D$17),$D$17/$D$21,0)</f>
        <v>0</v>
      </c>
      <c r="H362" s="4">
        <f t="shared" si="61"/>
        <v>0</v>
      </c>
      <c r="I362" s="4">
        <f t="shared" si="57"/>
        <v>0</v>
      </c>
      <c r="J362" s="25" t="str">
        <f t="shared" si="62"/>
        <v>2049–2050</v>
      </c>
      <c r="K362" s="27">
        <f t="shared" si="58"/>
        <v>0</v>
      </c>
      <c r="R362" s="10" t="str">
        <f t="shared" si="54"/>
        <v>X</v>
      </c>
    </row>
    <row r="363" spans="1:18" ht="19.899999999999999" customHeight="1" x14ac:dyDescent="0.25">
      <c r="A363" s="126">
        <v>54667</v>
      </c>
      <c r="B363" s="9">
        <f t="shared" si="55"/>
        <v>0</v>
      </c>
      <c r="C363" s="127"/>
      <c r="D363" s="4">
        <f t="shared" si="56"/>
        <v>0</v>
      </c>
      <c r="E363" s="128">
        <f t="shared" si="59"/>
        <v>0</v>
      </c>
      <c r="F363" s="4">
        <f t="shared" si="60"/>
        <v>0</v>
      </c>
      <c r="G363" s="19">
        <f>IF(AND(C363&lt;&gt;"",SUM(G$25:G362)&lt;D$17),$D$17/$D$21,0)</f>
        <v>0</v>
      </c>
      <c r="H363" s="4">
        <f t="shared" si="61"/>
        <v>0</v>
      </c>
      <c r="I363" s="4">
        <f t="shared" si="57"/>
        <v>0</v>
      </c>
      <c r="J363" s="25" t="str">
        <f t="shared" si="62"/>
        <v>2049–2050</v>
      </c>
      <c r="K363" s="27">
        <f t="shared" si="58"/>
        <v>0</v>
      </c>
      <c r="R363" s="10" t="str">
        <f t="shared" si="54"/>
        <v>X</v>
      </c>
    </row>
    <row r="364" spans="1:18" ht="19.899999999999999" customHeight="1" x14ac:dyDescent="0.25">
      <c r="A364" s="126">
        <v>54697</v>
      </c>
      <c r="B364" s="9">
        <f t="shared" si="55"/>
        <v>0</v>
      </c>
      <c r="C364" s="127"/>
      <c r="D364" s="4">
        <f t="shared" si="56"/>
        <v>0</v>
      </c>
      <c r="E364" s="128">
        <f t="shared" si="59"/>
        <v>0</v>
      </c>
      <c r="F364" s="4">
        <f t="shared" si="60"/>
        <v>0</v>
      </c>
      <c r="G364" s="19">
        <f>IF(AND(C364&lt;&gt;"",SUM(G$25:G363)&lt;D$17),$D$17/$D$21,0)</f>
        <v>0</v>
      </c>
      <c r="H364" s="4">
        <f t="shared" si="61"/>
        <v>0</v>
      </c>
      <c r="I364" s="4">
        <f t="shared" si="57"/>
        <v>0</v>
      </c>
      <c r="J364" s="25" t="str">
        <f t="shared" si="62"/>
        <v>2049–2050</v>
      </c>
      <c r="K364" s="27">
        <f t="shared" si="58"/>
        <v>0</v>
      </c>
      <c r="R364" s="10" t="str">
        <f t="shared" si="54"/>
        <v>X</v>
      </c>
    </row>
    <row r="365" spans="1:18" ht="19.899999999999999" customHeight="1" x14ac:dyDescent="0.25">
      <c r="A365" s="126">
        <v>54728</v>
      </c>
      <c r="B365" s="9">
        <f t="shared" si="55"/>
        <v>0</v>
      </c>
      <c r="C365" s="127"/>
      <c r="D365" s="4">
        <f t="shared" si="56"/>
        <v>0</v>
      </c>
      <c r="E365" s="128">
        <f t="shared" si="59"/>
        <v>0</v>
      </c>
      <c r="F365" s="4">
        <f t="shared" si="60"/>
        <v>0</v>
      </c>
      <c r="G365" s="19">
        <f>IF(AND(C365&lt;&gt;"",SUM(G$25:G364)&lt;D$17),$D$17/$D$21,0)</f>
        <v>0</v>
      </c>
      <c r="H365" s="4">
        <f t="shared" si="61"/>
        <v>0</v>
      </c>
      <c r="I365" s="4">
        <f t="shared" si="57"/>
        <v>0</v>
      </c>
      <c r="J365" s="25" t="str">
        <f t="shared" si="62"/>
        <v>2049–2050</v>
      </c>
      <c r="K365" s="27">
        <f t="shared" si="58"/>
        <v>0</v>
      </c>
      <c r="R365" s="10" t="str">
        <f t="shared" si="54"/>
        <v>X</v>
      </c>
    </row>
    <row r="366" spans="1:18" ht="19.899999999999999" customHeight="1" x14ac:dyDescent="0.25">
      <c r="A366" s="126">
        <v>54758</v>
      </c>
      <c r="B366" s="9">
        <f t="shared" si="55"/>
        <v>0</v>
      </c>
      <c r="C366" s="127"/>
      <c r="D366" s="4">
        <f t="shared" si="56"/>
        <v>0</v>
      </c>
      <c r="E366" s="128">
        <f t="shared" si="59"/>
        <v>0</v>
      </c>
      <c r="F366" s="4">
        <f t="shared" si="60"/>
        <v>0</v>
      </c>
      <c r="G366" s="19">
        <f>IF(AND(C366&lt;&gt;"",SUM(G$25:G365)&lt;D$17),$D$17/$D$21,0)</f>
        <v>0</v>
      </c>
      <c r="H366" s="4">
        <f t="shared" si="61"/>
        <v>0</v>
      </c>
      <c r="I366" s="4">
        <f t="shared" si="57"/>
        <v>0</v>
      </c>
      <c r="J366" s="25" t="str">
        <f t="shared" si="62"/>
        <v>2049–2050</v>
      </c>
      <c r="K366" s="27">
        <f t="shared" si="58"/>
        <v>0</v>
      </c>
      <c r="R366" s="10" t="str">
        <f t="shared" si="54"/>
        <v>X</v>
      </c>
    </row>
    <row r="367" spans="1:18" ht="19.899999999999999" customHeight="1" x14ac:dyDescent="0.25">
      <c r="A367" s="126">
        <v>54789</v>
      </c>
      <c r="B367" s="9">
        <f t="shared" si="55"/>
        <v>0</v>
      </c>
      <c r="C367" s="127"/>
      <c r="D367" s="4">
        <f t="shared" si="56"/>
        <v>0</v>
      </c>
      <c r="E367" s="128">
        <f t="shared" si="59"/>
        <v>0</v>
      </c>
      <c r="F367" s="4">
        <f t="shared" si="60"/>
        <v>0</v>
      </c>
      <c r="G367" s="19">
        <f>IF(AND(C367&lt;&gt;"",SUM(G$25:G366)&lt;D$17),$D$17/$D$21,0)</f>
        <v>0</v>
      </c>
      <c r="H367" s="4">
        <f t="shared" si="61"/>
        <v>0</v>
      </c>
      <c r="I367" s="4">
        <f t="shared" si="57"/>
        <v>0</v>
      </c>
      <c r="J367" s="25" t="str">
        <f t="shared" si="62"/>
        <v>2049–2050</v>
      </c>
      <c r="K367" s="27">
        <f t="shared" si="58"/>
        <v>0</v>
      </c>
      <c r="R367" s="10" t="str">
        <f t="shared" si="54"/>
        <v>X</v>
      </c>
    </row>
    <row r="368" spans="1:18" ht="19.899999999999999" customHeight="1" x14ac:dyDescent="0.25">
      <c r="A368" s="126">
        <v>54820</v>
      </c>
      <c r="B368" s="9">
        <f t="shared" si="55"/>
        <v>0</v>
      </c>
      <c r="C368" s="127"/>
      <c r="D368" s="4">
        <f t="shared" si="56"/>
        <v>0</v>
      </c>
      <c r="E368" s="128">
        <f t="shared" si="59"/>
        <v>0</v>
      </c>
      <c r="F368" s="4">
        <f t="shared" si="60"/>
        <v>0</v>
      </c>
      <c r="G368" s="19">
        <f>IF(AND(C368&lt;&gt;"",SUM(G$25:G367)&lt;D$17),$D$17/$D$21,0)</f>
        <v>0</v>
      </c>
      <c r="H368" s="4">
        <f t="shared" si="61"/>
        <v>0</v>
      </c>
      <c r="I368" s="4">
        <f t="shared" si="57"/>
        <v>0</v>
      </c>
      <c r="J368" s="25" t="str">
        <f t="shared" si="62"/>
        <v>2049–2050</v>
      </c>
      <c r="K368" s="27">
        <f t="shared" si="58"/>
        <v>0</v>
      </c>
      <c r="R368" s="10" t="str">
        <f t="shared" si="54"/>
        <v>X</v>
      </c>
    </row>
    <row r="369" spans="1:18" ht="19.899999999999999" customHeight="1" x14ac:dyDescent="0.25">
      <c r="A369" s="126">
        <v>54848</v>
      </c>
      <c r="B369" s="9">
        <f t="shared" si="55"/>
        <v>0</v>
      </c>
      <c r="C369" s="127"/>
      <c r="D369" s="4">
        <f t="shared" si="56"/>
        <v>0</v>
      </c>
      <c r="E369" s="128">
        <f t="shared" si="59"/>
        <v>0</v>
      </c>
      <c r="F369" s="4">
        <f t="shared" si="60"/>
        <v>0</v>
      </c>
      <c r="G369" s="19">
        <f>IF(AND(C369&lt;&gt;"",SUM(G$25:G368)&lt;D$17),$D$17/$D$21,0)</f>
        <v>0</v>
      </c>
      <c r="H369" s="4">
        <f t="shared" si="61"/>
        <v>0</v>
      </c>
      <c r="I369" s="4">
        <f t="shared" si="57"/>
        <v>0</v>
      </c>
      <c r="J369" s="25" t="str">
        <f t="shared" si="62"/>
        <v>2049–2050</v>
      </c>
      <c r="K369" s="27">
        <f t="shared" si="58"/>
        <v>0</v>
      </c>
      <c r="R369" s="10" t="str">
        <f t="shared" si="54"/>
        <v>X</v>
      </c>
    </row>
    <row r="370" spans="1:18" ht="19.899999999999999" customHeight="1" x14ac:dyDescent="0.25">
      <c r="A370" s="126">
        <v>54879</v>
      </c>
      <c r="B370" s="9">
        <f t="shared" si="55"/>
        <v>0</v>
      </c>
      <c r="C370" s="127"/>
      <c r="D370" s="4">
        <f t="shared" si="56"/>
        <v>0</v>
      </c>
      <c r="E370" s="128">
        <f t="shared" si="59"/>
        <v>0</v>
      </c>
      <c r="F370" s="4">
        <f t="shared" si="60"/>
        <v>0</v>
      </c>
      <c r="G370" s="19">
        <f>IF(AND(C370&lt;&gt;"",SUM(G$25:G369)&lt;D$17),$D$17/$D$21,0)</f>
        <v>0</v>
      </c>
      <c r="H370" s="4">
        <f t="shared" si="61"/>
        <v>0</v>
      </c>
      <c r="I370" s="4">
        <f t="shared" si="57"/>
        <v>0</v>
      </c>
      <c r="J370" s="25" t="str">
        <f t="shared" si="62"/>
        <v>2049–2050</v>
      </c>
      <c r="K370" s="27">
        <f t="shared" si="58"/>
        <v>0</v>
      </c>
      <c r="R370" s="10" t="str">
        <f t="shared" si="54"/>
        <v>X</v>
      </c>
    </row>
    <row r="371" spans="1:18" ht="19.899999999999999" customHeight="1" x14ac:dyDescent="0.25">
      <c r="A371" s="126">
        <v>54909</v>
      </c>
      <c r="B371" s="9">
        <f t="shared" si="55"/>
        <v>0</v>
      </c>
      <c r="C371" s="127"/>
      <c r="D371" s="4">
        <f t="shared" si="56"/>
        <v>0</v>
      </c>
      <c r="E371" s="128">
        <f t="shared" si="59"/>
        <v>0</v>
      </c>
      <c r="F371" s="4">
        <f t="shared" si="60"/>
        <v>0</v>
      </c>
      <c r="G371" s="19">
        <f>IF(AND(C371&lt;&gt;"",SUM(G$25:G370)&lt;D$17),$D$17/$D$21,0)</f>
        <v>0</v>
      </c>
      <c r="H371" s="4">
        <f t="shared" si="61"/>
        <v>0</v>
      </c>
      <c r="I371" s="4">
        <f t="shared" si="57"/>
        <v>0</v>
      </c>
      <c r="J371" s="25" t="str">
        <f t="shared" si="62"/>
        <v>2049–2050</v>
      </c>
      <c r="K371" s="27">
        <f t="shared" si="58"/>
        <v>0</v>
      </c>
      <c r="R371" s="10" t="str">
        <f t="shared" si="54"/>
        <v>X</v>
      </c>
    </row>
    <row r="372" spans="1:18" ht="19.899999999999999" customHeight="1" x14ac:dyDescent="0.25">
      <c r="A372" s="126">
        <v>54940</v>
      </c>
      <c r="B372" s="9">
        <f t="shared" si="55"/>
        <v>0</v>
      </c>
      <c r="C372" s="127"/>
      <c r="D372" s="4">
        <f t="shared" si="56"/>
        <v>0</v>
      </c>
      <c r="E372" s="128">
        <f t="shared" si="59"/>
        <v>0</v>
      </c>
      <c r="F372" s="4">
        <f t="shared" si="60"/>
        <v>0</v>
      </c>
      <c r="G372" s="19">
        <f>IF(AND(C372&lt;&gt;"",SUM(G$25:G371)&lt;D$17),$D$17/$D$21,0)</f>
        <v>0</v>
      </c>
      <c r="H372" s="4">
        <f t="shared" si="61"/>
        <v>0</v>
      </c>
      <c r="I372" s="4">
        <f t="shared" si="57"/>
        <v>0</v>
      </c>
      <c r="J372" s="25" t="str">
        <f t="shared" si="62"/>
        <v>2049–2050</v>
      </c>
      <c r="K372" s="27">
        <f t="shared" si="58"/>
        <v>0</v>
      </c>
      <c r="R372" s="10" t="str">
        <f t="shared" si="54"/>
        <v>X</v>
      </c>
    </row>
    <row r="373" spans="1:18" ht="19.899999999999999" customHeight="1" x14ac:dyDescent="0.25">
      <c r="A373" s="126">
        <v>54970</v>
      </c>
      <c r="B373" s="9">
        <f t="shared" si="55"/>
        <v>0</v>
      </c>
      <c r="C373" s="127"/>
      <c r="D373" s="4">
        <f t="shared" si="56"/>
        <v>0</v>
      </c>
      <c r="E373" s="128">
        <f t="shared" si="59"/>
        <v>0</v>
      </c>
      <c r="F373" s="4">
        <f t="shared" si="60"/>
        <v>0</v>
      </c>
      <c r="G373" s="19">
        <f>IF(AND(C373&lt;&gt;"",SUM(G$25:G372)&lt;D$17),$D$17/$D$21,0)</f>
        <v>0</v>
      </c>
      <c r="H373" s="4">
        <f t="shared" si="61"/>
        <v>0</v>
      </c>
      <c r="I373" s="4">
        <f t="shared" si="57"/>
        <v>0</v>
      </c>
      <c r="J373" s="25" t="str">
        <f t="shared" si="62"/>
        <v>2050–2051</v>
      </c>
      <c r="K373" s="27">
        <f t="shared" si="58"/>
        <v>0</v>
      </c>
      <c r="R373" s="10" t="str">
        <f t="shared" si="54"/>
        <v>X</v>
      </c>
    </row>
    <row r="374" spans="1:18" ht="19.899999999999999" customHeight="1" x14ac:dyDescent="0.25">
      <c r="A374" s="126">
        <v>55001</v>
      </c>
      <c r="B374" s="9">
        <f t="shared" si="55"/>
        <v>0</v>
      </c>
      <c r="C374" s="127"/>
      <c r="D374" s="4">
        <f t="shared" si="56"/>
        <v>0</v>
      </c>
      <c r="E374" s="128">
        <f t="shared" si="59"/>
        <v>0</v>
      </c>
      <c r="F374" s="4">
        <f t="shared" si="60"/>
        <v>0</v>
      </c>
      <c r="G374" s="19">
        <f>IF(AND(C374&lt;&gt;"",SUM(G$25:G373)&lt;D$17),$D$17/$D$21,0)</f>
        <v>0</v>
      </c>
      <c r="H374" s="4">
        <f t="shared" si="61"/>
        <v>0</v>
      </c>
      <c r="I374" s="4">
        <f t="shared" si="57"/>
        <v>0</v>
      </c>
      <c r="J374" s="25" t="str">
        <f t="shared" si="62"/>
        <v>2050–2051</v>
      </c>
      <c r="K374" s="27">
        <f t="shared" si="58"/>
        <v>0</v>
      </c>
      <c r="R374" s="10" t="str">
        <f t="shared" si="54"/>
        <v>X</v>
      </c>
    </row>
    <row r="375" spans="1:18" ht="19.899999999999999" customHeight="1" x14ac:dyDescent="0.25">
      <c r="A375" s="126">
        <v>55032</v>
      </c>
      <c r="B375" s="9">
        <f t="shared" si="55"/>
        <v>0</v>
      </c>
      <c r="C375" s="127"/>
      <c r="D375" s="4">
        <f t="shared" si="56"/>
        <v>0</v>
      </c>
      <c r="E375" s="128">
        <f t="shared" si="59"/>
        <v>0</v>
      </c>
      <c r="F375" s="4">
        <f t="shared" si="60"/>
        <v>0</v>
      </c>
      <c r="G375" s="19">
        <f>IF(AND(C375&lt;&gt;"",SUM(G$25:G374)&lt;D$17),$D$17/$D$21,0)</f>
        <v>0</v>
      </c>
      <c r="H375" s="4">
        <f t="shared" si="61"/>
        <v>0</v>
      </c>
      <c r="I375" s="4">
        <f t="shared" si="57"/>
        <v>0</v>
      </c>
      <c r="J375" s="25" t="str">
        <f t="shared" si="62"/>
        <v>2050–2051</v>
      </c>
      <c r="K375" s="27">
        <f t="shared" si="58"/>
        <v>0</v>
      </c>
      <c r="R375" s="10" t="str">
        <f t="shared" si="54"/>
        <v>X</v>
      </c>
    </row>
    <row r="376" spans="1:18" ht="19.899999999999999" customHeight="1" x14ac:dyDescent="0.25">
      <c r="A376" s="126">
        <v>55062</v>
      </c>
      <c r="B376" s="9">
        <f t="shared" si="55"/>
        <v>0</v>
      </c>
      <c r="C376" s="127"/>
      <c r="D376" s="4">
        <f t="shared" si="56"/>
        <v>0</v>
      </c>
      <c r="E376" s="128">
        <f t="shared" si="59"/>
        <v>0</v>
      </c>
      <c r="F376" s="4">
        <f t="shared" si="60"/>
        <v>0</v>
      </c>
      <c r="G376" s="19">
        <f>IF(AND(C376&lt;&gt;"",SUM(G$25:G375)&lt;D$17),$D$17/$D$21,0)</f>
        <v>0</v>
      </c>
      <c r="H376" s="4">
        <f t="shared" si="61"/>
        <v>0</v>
      </c>
      <c r="I376" s="4">
        <f t="shared" si="57"/>
        <v>0</v>
      </c>
      <c r="J376" s="25" t="str">
        <f t="shared" si="62"/>
        <v>2050–2051</v>
      </c>
      <c r="K376" s="27">
        <f t="shared" si="58"/>
        <v>0</v>
      </c>
      <c r="R376" s="10" t="str">
        <f t="shared" si="54"/>
        <v>X</v>
      </c>
    </row>
    <row r="377" spans="1:18" ht="19.899999999999999" customHeight="1" x14ac:dyDescent="0.25">
      <c r="A377" s="126">
        <v>55093</v>
      </c>
      <c r="B377" s="9">
        <f t="shared" si="55"/>
        <v>0</v>
      </c>
      <c r="C377" s="127"/>
      <c r="D377" s="4">
        <f t="shared" si="56"/>
        <v>0</v>
      </c>
      <c r="E377" s="128">
        <f t="shared" si="59"/>
        <v>0</v>
      </c>
      <c r="F377" s="4">
        <f t="shared" si="60"/>
        <v>0</v>
      </c>
      <c r="G377" s="19">
        <f>IF(AND(C377&lt;&gt;"",SUM(G$25:G376)&lt;D$17),$D$17/$D$21,0)</f>
        <v>0</v>
      </c>
      <c r="H377" s="4">
        <f t="shared" si="61"/>
        <v>0</v>
      </c>
      <c r="I377" s="4">
        <f t="shared" si="57"/>
        <v>0</v>
      </c>
      <c r="J377" s="25" t="str">
        <f t="shared" si="62"/>
        <v>2050–2051</v>
      </c>
      <c r="K377" s="27">
        <f t="shared" si="58"/>
        <v>0</v>
      </c>
      <c r="R377" s="10" t="str">
        <f t="shared" si="54"/>
        <v>X</v>
      </c>
    </row>
    <row r="378" spans="1:18" ht="19.899999999999999" customHeight="1" x14ac:dyDescent="0.25">
      <c r="A378" s="126">
        <v>55123</v>
      </c>
      <c r="B378" s="9">
        <f t="shared" si="55"/>
        <v>0</v>
      </c>
      <c r="C378" s="127"/>
      <c r="D378" s="4">
        <f t="shared" si="56"/>
        <v>0</v>
      </c>
      <c r="E378" s="128">
        <f t="shared" si="59"/>
        <v>0</v>
      </c>
      <c r="F378" s="4">
        <f t="shared" si="60"/>
        <v>0</v>
      </c>
      <c r="G378" s="19">
        <f>IF(AND(C378&lt;&gt;"",SUM(G$25:G377)&lt;D$17),$D$17/$D$21,0)</f>
        <v>0</v>
      </c>
      <c r="H378" s="4">
        <f t="shared" si="61"/>
        <v>0</v>
      </c>
      <c r="I378" s="4">
        <f t="shared" si="57"/>
        <v>0</v>
      </c>
      <c r="J378" s="25" t="str">
        <f t="shared" si="62"/>
        <v>2050–2051</v>
      </c>
      <c r="K378" s="27">
        <f t="shared" si="58"/>
        <v>0</v>
      </c>
      <c r="R378" s="10" t="str">
        <f t="shared" si="54"/>
        <v>X</v>
      </c>
    </row>
    <row r="379" spans="1:18" ht="19.899999999999999" customHeight="1" x14ac:dyDescent="0.25">
      <c r="A379" s="126">
        <v>55154</v>
      </c>
      <c r="B379" s="9">
        <f t="shared" si="55"/>
        <v>0</v>
      </c>
      <c r="C379" s="127"/>
      <c r="D379" s="4">
        <f t="shared" si="56"/>
        <v>0</v>
      </c>
      <c r="E379" s="128">
        <f t="shared" si="59"/>
        <v>0</v>
      </c>
      <c r="F379" s="4">
        <f t="shared" si="60"/>
        <v>0</v>
      </c>
      <c r="G379" s="19">
        <f>IF(AND(C379&lt;&gt;"",SUM(G$25:G378)&lt;D$17),$D$17/$D$21,0)</f>
        <v>0</v>
      </c>
      <c r="H379" s="4">
        <f t="shared" si="61"/>
        <v>0</v>
      </c>
      <c r="I379" s="4">
        <f t="shared" si="57"/>
        <v>0</v>
      </c>
      <c r="J379" s="25" t="str">
        <f t="shared" si="62"/>
        <v>2050–2051</v>
      </c>
      <c r="K379" s="27">
        <f t="shared" si="58"/>
        <v>0</v>
      </c>
      <c r="R379" s="10" t="str">
        <f t="shared" si="54"/>
        <v>X</v>
      </c>
    </row>
    <row r="380" spans="1:18" ht="19.899999999999999" customHeight="1" x14ac:dyDescent="0.25">
      <c r="A380" s="126">
        <v>55185</v>
      </c>
      <c r="B380" s="9">
        <f t="shared" si="55"/>
        <v>0</v>
      </c>
      <c r="C380" s="127"/>
      <c r="D380" s="4">
        <f t="shared" si="56"/>
        <v>0</v>
      </c>
      <c r="E380" s="128">
        <f t="shared" si="59"/>
        <v>0</v>
      </c>
      <c r="F380" s="4">
        <f t="shared" si="60"/>
        <v>0</v>
      </c>
      <c r="G380" s="19">
        <f>IF(AND(C380&lt;&gt;"",SUM(G$25:G379)&lt;D$17),$D$17/$D$21,0)</f>
        <v>0</v>
      </c>
      <c r="H380" s="4">
        <f t="shared" si="61"/>
        <v>0</v>
      </c>
      <c r="I380" s="4">
        <f t="shared" si="57"/>
        <v>0</v>
      </c>
      <c r="J380" s="25" t="str">
        <f t="shared" si="62"/>
        <v>2050–2051</v>
      </c>
      <c r="K380" s="27">
        <f t="shared" si="58"/>
        <v>0</v>
      </c>
      <c r="R380" s="10" t="str">
        <f t="shared" si="54"/>
        <v>X</v>
      </c>
    </row>
    <row r="381" spans="1:18" ht="19.899999999999999" customHeight="1" x14ac:dyDescent="0.25">
      <c r="A381" s="126">
        <v>55213</v>
      </c>
      <c r="B381" s="9">
        <f t="shared" si="55"/>
        <v>0</v>
      </c>
      <c r="C381" s="127"/>
      <c r="D381" s="4">
        <f t="shared" si="56"/>
        <v>0</v>
      </c>
      <c r="E381" s="128">
        <f t="shared" si="59"/>
        <v>0</v>
      </c>
      <c r="F381" s="4">
        <f t="shared" si="60"/>
        <v>0</v>
      </c>
      <c r="G381" s="19">
        <f>IF(AND(C381&lt;&gt;"",SUM(G$25:G380)&lt;D$17),$D$17/$D$21,0)</f>
        <v>0</v>
      </c>
      <c r="H381" s="4">
        <f t="shared" si="61"/>
        <v>0</v>
      </c>
      <c r="I381" s="4">
        <f t="shared" si="57"/>
        <v>0</v>
      </c>
      <c r="J381" s="25" t="str">
        <f t="shared" si="62"/>
        <v>2050–2051</v>
      </c>
      <c r="K381" s="27">
        <f t="shared" si="58"/>
        <v>0</v>
      </c>
      <c r="R381" s="10" t="str">
        <f t="shared" si="54"/>
        <v>X</v>
      </c>
    </row>
    <row r="382" spans="1:18" ht="19.899999999999999" customHeight="1" x14ac:dyDescent="0.25">
      <c r="A382" s="126">
        <v>55244</v>
      </c>
      <c r="B382" s="9">
        <f t="shared" si="55"/>
        <v>0</v>
      </c>
      <c r="C382" s="127"/>
      <c r="D382" s="4">
        <f t="shared" si="56"/>
        <v>0</v>
      </c>
      <c r="E382" s="128">
        <f t="shared" si="59"/>
        <v>0</v>
      </c>
      <c r="F382" s="4">
        <f t="shared" si="60"/>
        <v>0</v>
      </c>
      <c r="G382" s="19">
        <f>IF(AND(C382&lt;&gt;"",SUM(G$25:G381)&lt;D$17),$D$17/$D$21,0)</f>
        <v>0</v>
      </c>
      <c r="H382" s="4">
        <f t="shared" si="61"/>
        <v>0</v>
      </c>
      <c r="I382" s="4">
        <f t="shared" si="57"/>
        <v>0</v>
      </c>
      <c r="J382" s="25" t="str">
        <f t="shared" si="62"/>
        <v>2050–2051</v>
      </c>
      <c r="K382" s="27">
        <f t="shared" si="58"/>
        <v>0</v>
      </c>
      <c r="R382" s="10" t="str">
        <f t="shared" si="54"/>
        <v>X</v>
      </c>
    </row>
    <row r="383" spans="1:18" ht="19.899999999999999" customHeight="1" x14ac:dyDescent="0.25">
      <c r="A383" s="126">
        <v>55274</v>
      </c>
      <c r="B383" s="9">
        <f t="shared" si="55"/>
        <v>0</v>
      </c>
      <c r="C383" s="127"/>
      <c r="D383" s="4">
        <f t="shared" si="56"/>
        <v>0</v>
      </c>
      <c r="E383" s="128">
        <f t="shared" si="59"/>
        <v>0</v>
      </c>
      <c r="F383" s="4">
        <f t="shared" si="60"/>
        <v>0</v>
      </c>
      <c r="G383" s="19">
        <f>IF(AND(C383&lt;&gt;"",SUM(G$25:G382)&lt;D$17),$D$17/$D$21,0)</f>
        <v>0</v>
      </c>
      <c r="H383" s="4">
        <f t="shared" si="61"/>
        <v>0</v>
      </c>
      <c r="I383" s="4">
        <f t="shared" si="57"/>
        <v>0</v>
      </c>
      <c r="J383" s="25" t="str">
        <f t="shared" si="62"/>
        <v>2050–2051</v>
      </c>
      <c r="K383" s="27">
        <f t="shared" si="58"/>
        <v>0</v>
      </c>
      <c r="R383" s="10" t="str">
        <f t="shared" si="54"/>
        <v>X</v>
      </c>
    </row>
    <row r="384" spans="1:18" ht="19.899999999999999" customHeight="1" x14ac:dyDescent="0.25">
      <c r="A384" s="126">
        <v>55305</v>
      </c>
      <c r="B384" s="9">
        <f t="shared" si="55"/>
        <v>0</v>
      </c>
      <c r="C384" s="127"/>
      <c r="D384" s="4">
        <f t="shared" si="56"/>
        <v>0</v>
      </c>
      <c r="E384" s="128">
        <f t="shared" si="59"/>
        <v>0</v>
      </c>
      <c r="F384" s="4">
        <f t="shared" si="60"/>
        <v>0</v>
      </c>
      <c r="G384" s="19">
        <f>IF(AND(C384&lt;&gt;"",SUM(G$25:G383)&lt;D$17),$D$17/$D$21,0)</f>
        <v>0</v>
      </c>
      <c r="H384" s="4">
        <f t="shared" si="61"/>
        <v>0</v>
      </c>
      <c r="I384" s="4">
        <f t="shared" si="57"/>
        <v>0</v>
      </c>
      <c r="J384" s="25" t="str">
        <f t="shared" si="62"/>
        <v>2050–2051</v>
      </c>
      <c r="K384" s="27">
        <f t="shared" si="58"/>
        <v>0</v>
      </c>
      <c r="R384" s="10" t="str">
        <f t="shared" si="54"/>
        <v>X</v>
      </c>
    </row>
    <row r="385" spans="1:18" ht="19.899999999999999" customHeight="1" x14ac:dyDescent="0.25">
      <c r="A385" s="126">
        <v>55335</v>
      </c>
      <c r="B385" s="9">
        <f t="shared" si="55"/>
        <v>0</v>
      </c>
      <c r="C385" s="127"/>
      <c r="D385" s="4">
        <f t="shared" si="56"/>
        <v>0</v>
      </c>
      <c r="E385" s="128">
        <f t="shared" si="59"/>
        <v>0</v>
      </c>
      <c r="F385" s="4">
        <f t="shared" si="60"/>
        <v>0</v>
      </c>
      <c r="G385" s="19">
        <f>IF(AND(C385&lt;&gt;"",SUM(G$25:G384)&lt;D$17),$D$17/$D$21,0)</f>
        <v>0</v>
      </c>
      <c r="H385" s="4">
        <f t="shared" si="61"/>
        <v>0</v>
      </c>
      <c r="I385" s="4">
        <f t="shared" si="57"/>
        <v>0</v>
      </c>
      <c r="J385" s="25" t="str">
        <f t="shared" si="62"/>
        <v>2051–2052</v>
      </c>
      <c r="K385" s="27">
        <f t="shared" si="58"/>
        <v>0</v>
      </c>
      <c r="R385" s="10" t="str">
        <f t="shared" si="54"/>
        <v>X</v>
      </c>
    </row>
    <row r="386" spans="1:18" ht="19.899999999999999" customHeight="1" x14ac:dyDescent="0.25">
      <c r="A386" s="126">
        <v>55366</v>
      </c>
      <c r="B386" s="9">
        <f t="shared" si="55"/>
        <v>0</v>
      </c>
      <c r="C386" s="127"/>
      <c r="D386" s="4">
        <f t="shared" si="56"/>
        <v>0</v>
      </c>
      <c r="E386" s="128">
        <f t="shared" si="59"/>
        <v>0</v>
      </c>
      <c r="F386" s="4">
        <f t="shared" si="60"/>
        <v>0</v>
      </c>
      <c r="G386" s="19">
        <f>IF(AND(C386&lt;&gt;"",SUM(G$25:G385)&lt;D$17),$D$17/$D$21,0)</f>
        <v>0</v>
      </c>
      <c r="H386" s="4">
        <f t="shared" si="61"/>
        <v>0</v>
      </c>
      <c r="I386" s="4">
        <f t="shared" si="57"/>
        <v>0</v>
      </c>
      <c r="J386" s="25" t="str">
        <f t="shared" si="62"/>
        <v>2051–2052</v>
      </c>
      <c r="K386" s="27">
        <f t="shared" si="58"/>
        <v>0</v>
      </c>
      <c r="R386" s="10" t="str">
        <f t="shared" si="54"/>
        <v>X</v>
      </c>
    </row>
    <row r="387" spans="1:18" ht="19.899999999999999" customHeight="1" x14ac:dyDescent="0.25">
      <c r="A387" s="126">
        <v>55397</v>
      </c>
      <c r="B387" s="9">
        <f t="shared" si="55"/>
        <v>0</v>
      </c>
      <c r="C387" s="127"/>
      <c r="D387" s="4">
        <f t="shared" si="56"/>
        <v>0</v>
      </c>
      <c r="E387" s="128">
        <f t="shared" si="59"/>
        <v>0</v>
      </c>
      <c r="F387" s="4">
        <f t="shared" si="60"/>
        <v>0</v>
      </c>
      <c r="G387" s="19">
        <f>IF(AND(C387&lt;&gt;"",SUM(G$25:G386)&lt;D$17),$D$17/$D$21,0)</f>
        <v>0</v>
      </c>
      <c r="H387" s="4">
        <f t="shared" si="61"/>
        <v>0</v>
      </c>
      <c r="I387" s="4">
        <f t="shared" si="57"/>
        <v>0</v>
      </c>
      <c r="J387" s="25" t="str">
        <f t="shared" si="62"/>
        <v>2051–2052</v>
      </c>
      <c r="K387" s="27">
        <f t="shared" si="58"/>
        <v>0</v>
      </c>
      <c r="R387" s="10" t="str">
        <f t="shared" si="54"/>
        <v>X</v>
      </c>
    </row>
    <row r="388" spans="1:18" ht="19.899999999999999" customHeight="1" x14ac:dyDescent="0.25">
      <c r="A388" s="126">
        <v>55427</v>
      </c>
      <c r="B388" s="9">
        <f t="shared" si="55"/>
        <v>0</v>
      </c>
      <c r="C388" s="127"/>
      <c r="D388" s="4">
        <f t="shared" si="56"/>
        <v>0</v>
      </c>
      <c r="E388" s="128">
        <f t="shared" si="59"/>
        <v>0</v>
      </c>
      <c r="F388" s="4">
        <f t="shared" si="60"/>
        <v>0</v>
      </c>
      <c r="G388" s="19">
        <f>IF(AND(C388&lt;&gt;"",SUM(G$25:G387)&lt;D$17),$D$17/$D$21,0)</f>
        <v>0</v>
      </c>
      <c r="H388" s="4">
        <f t="shared" si="61"/>
        <v>0</v>
      </c>
      <c r="I388" s="4">
        <f t="shared" si="57"/>
        <v>0</v>
      </c>
      <c r="J388" s="25" t="str">
        <f t="shared" si="62"/>
        <v>2051–2052</v>
      </c>
      <c r="K388" s="27">
        <f t="shared" si="58"/>
        <v>0</v>
      </c>
      <c r="R388" s="10" t="str">
        <f t="shared" si="54"/>
        <v>X</v>
      </c>
    </row>
    <row r="389" spans="1:18" ht="19.899999999999999" customHeight="1" x14ac:dyDescent="0.25">
      <c r="A389" s="126">
        <v>55458</v>
      </c>
      <c r="B389" s="9">
        <f t="shared" si="55"/>
        <v>0</v>
      </c>
      <c r="C389" s="127"/>
      <c r="D389" s="4">
        <f t="shared" si="56"/>
        <v>0</v>
      </c>
      <c r="E389" s="128">
        <f t="shared" si="59"/>
        <v>0</v>
      </c>
      <c r="F389" s="4">
        <f t="shared" si="60"/>
        <v>0</v>
      </c>
      <c r="G389" s="19">
        <f>IF(AND(C389&lt;&gt;"",SUM(G$25:G388)&lt;D$17),$D$17/$D$21,0)</f>
        <v>0</v>
      </c>
      <c r="H389" s="4">
        <f t="shared" si="61"/>
        <v>0</v>
      </c>
      <c r="I389" s="4">
        <f t="shared" si="57"/>
        <v>0</v>
      </c>
      <c r="J389" s="25" t="str">
        <f t="shared" si="62"/>
        <v>2051–2052</v>
      </c>
      <c r="K389" s="27">
        <f t="shared" si="58"/>
        <v>0</v>
      </c>
      <c r="R389" s="10" t="str">
        <f t="shared" si="54"/>
        <v>X</v>
      </c>
    </row>
    <row r="390" spans="1:18" ht="19.899999999999999" customHeight="1" x14ac:dyDescent="0.25">
      <c r="A390" s="126">
        <v>55488</v>
      </c>
      <c r="B390" s="9">
        <f t="shared" si="55"/>
        <v>0</v>
      </c>
      <c r="C390" s="127"/>
      <c r="D390" s="4">
        <f t="shared" si="56"/>
        <v>0</v>
      </c>
      <c r="E390" s="128">
        <f t="shared" si="59"/>
        <v>0</v>
      </c>
      <c r="F390" s="4">
        <f t="shared" si="60"/>
        <v>0</v>
      </c>
      <c r="G390" s="19">
        <f>IF(AND(C390&lt;&gt;"",SUM(G$25:G389)&lt;D$17),$D$17/$D$21,0)</f>
        <v>0</v>
      </c>
      <c r="H390" s="4">
        <f t="shared" si="61"/>
        <v>0</v>
      </c>
      <c r="I390" s="4">
        <f t="shared" si="57"/>
        <v>0</v>
      </c>
      <c r="J390" s="25" t="str">
        <f t="shared" si="62"/>
        <v>2051–2052</v>
      </c>
      <c r="K390" s="27">
        <f t="shared" si="58"/>
        <v>0</v>
      </c>
      <c r="R390" s="10" t="str">
        <f t="shared" si="54"/>
        <v>X</v>
      </c>
    </row>
    <row r="391" spans="1:18" ht="19.899999999999999" customHeight="1" x14ac:dyDescent="0.25">
      <c r="A391" s="126">
        <v>55519</v>
      </c>
      <c r="B391" s="9">
        <f t="shared" si="55"/>
        <v>0</v>
      </c>
      <c r="C391" s="127"/>
      <c r="D391" s="4">
        <f t="shared" si="56"/>
        <v>0</v>
      </c>
      <c r="E391" s="128">
        <f t="shared" si="59"/>
        <v>0</v>
      </c>
      <c r="F391" s="4">
        <f t="shared" si="60"/>
        <v>0</v>
      </c>
      <c r="G391" s="19">
        <f>IF(AND(C391&lt;&gt;"",SUM(G$25:G390)&lt;D$17),$D$17/$D$21,0)</f>
        <v>0</v>
      </c>
      <c r="H391" s="4">
        <f t="shared" si="61"/>
        <v>0</v>
      </c>
      <c r="I391" s="4">
        <f t="shared" si="57"/>
        <v>0</v>
      </c>
      <c r="J391" s="25" t="str">
        <f t="shared" si="62"/>
        <v>2051–2052</v>
      </c>
      <c r="K391" s="27">
        <f t="shared" si="58"/>
        <v>0</v>
      </c>
      <c r="R391" s="10" t="str">
        <f t="shared" si="54"/>
        <v>X</v>
      </c>
    </row>
    <row r="392" spans="1:18" ht="19.899999999999999" customHeight="1" x14ac:dyDescent="0.25">
      <c r="A392" s="126">
        <v>55550</v>
      </c>
      <c r="B392" s="9">
        <f t="shared" si="55"/>
        <v>0</v>
      </c>
      <c r="C392" s="127"/>
      <c r="D392" s="4">
        <f t="shared" si="56"/>
        <v>0</v>
      </c>
      <c r="E392" s="128">
        <f t="shared" si="59"/>
        <v>0</v>
      </c>
      <c r="F392" s="4">
        <f t="shared" si="60"/>
        <v>0</v>
      </c>
      <c r="G392" s="19">
        <f>IF(AND(C392&lt;&gt;"",SUM(G$25:G391)&lt;D$17),$D$17/$D$21,0)</f>
        <v>0</v>
      </c>
      <c r="H392" s="4">
        <f t="shared" si="61"/>
        <v>0</v>
      </c>
      <c r="I392" s="4">
        <f t="shared" si="57"/>
        <v>0</v>
      </c>
      <c r="J392" s="25" t="str">
        <f t="shared" si="62"/>
        <v>2051–2052</v>
      </c>
      <c r="K392" s="27">
        <f t="shared" si="58"/>
        <v>0</v>
      </c>
      <c r="R392" s="10" t="str">
        <f t="shared" si="54"/>
        <v>X</v>
      </c>
    </row>
    <row r="393" spans="1:18" ht="19.899999999999999" customHeight="1" x14ac:dyDescent="0.25">
      <c r="A393" s="126">
        <v>55579</v>
      </c>
      <c r="B393" s="9">
        <f t="shared" si="55"/>
        <v>0</v>
      </c>
      <c r="C393" s="127"/>
      <c r="D393" s="4">
        <f t="shared" si="56"/>
        <v>0</v>
      </c>
      <c r="E393" s="128">
        <f t="shared" si="59"/>
        <v>0</v>
      </c>
      <c r="F393" s="4">
        <f t="shared" si="60"/>
        <v>0</v>
      </c>
      <c r="G393" s="19">
        <f>IF(AND(C393&lt;&gt;"",SUM(G$25:G392)&lt;D$17),$D$17/$D$21,0)</f>
        <v>0</v>
      </c>
      <c r="H393" s="4">
        <f t="shared" si="61"/>
        <v>0</v>
      </c>
      <c r="I393" s="4">
        <f t="shared" si="57"/>
        <v>0</v>
      </c>
      <c r="J393" s="25" t="str">
        <f t="shared" si="62"/>
        <v>2051–2052</v>
      </c>
      <c r="K393" s="27">
        <f t="shared" si="58"/>
        <v>0</v>
      </c>
      <c r="R393" s="10" t="str">
        <f t="shared" si="54"/>
        <v>X</v>
      </c>
    </row>
    <row r="394" spans="1:18" ht="19.899999999999999" customHeight="1" x14ac:dyDescent="0.25">
      <c r="A394" s="126">
        <v>55610</v>
      </c>
      <c r="B394" s="9">
        <f t="shared" si="55"/>
        <v>0</v>
      </c>
      <c r="C394" s="127"/>
      <c r="D394" s="4">
        <f t="shared" si="56"/>
        <v>0</v>
      </c>
      <c r="E394" s="128">
        <f t="shared" si="59"/>
        <v>0</v>
      </c>
      <c r="F394" s="4">
        <f t="shared" si="60"/>
        <v>0</v>
      </c>
      <c r="G394" s="19">
        <f>IF(AND(C394&lt;&gt;"",SUM(G$25:G393)&lt;D$17),$D$17/$D$21,0)</f>
        <v>0</v>
      </c>
      <c r="H394" s="4">
        <f t="shared" si="61"/>
        <v>0</v>
      </c>
      <c r="I394" s="4">
        <f t="shared" si="57"/>
        <v>0</v>
      </c>
      <c r="J394" s="25" t="str">
        <f t="shared" si="62"/>
        <v>2051–2052</v>
      </c>
      <c r="K394" s="27">
        <f t="shared" si="58"/>
        <v>0</v>
      </c>
      <c r="R394" s="10" t="str">
        <f t="shared" si="54"/>
        <v>X</v>
      </c>
    </row>
    <row r="395" spans="1:18" ht="19.899999999999999" customHeight="1" x14ac:dyDescent="0.25">
      <c r="A395" s="126">
        <v>55640</v>
      </c>
      <c r="B395" s="9">
        <f t="shared" si="55"/>
        <v>0</v>
      </c>
      <c r="C395" s="127"/>
      <c r="D395" s="4">
        <f t="shared" si="56"/>
        <v>0</v>
      </c>
      <c r="E395" s="128">
        <f t="shared" si="59"/>
        <v>0</v>
      </c>
      <c r="F395" s="4">
        <f t="shared" si="60"/>
        <v>0</v>
      </c>
      <c r="G395" s="19">
        <f>IF(AND(C395&lt;&gt;"",SUM(G$25:G394)&lt;D$17),$D$17/$D$21,0)</f>
        <v>0</v>
      </c>
      <c r="H395" s="4">
        <f t="shared" si="61"/>
        <v>0</v>
      </c>
      <c r="I395" s="4">
        <f t="shared" si="57"/>
        <v>0</v>
      </c>
      <c r="J395" s="25" t="str">
        <f t="shared" si="62"/>
        <v>2051–2052</v>
      </c>
      <c r="K395" s="27">
        <f t="shared" si="58"/>
        <v>0</v>
      </c>
      <c r="R395" s="10" t="str">
        <f t="shared" si="54"/>
        <v>X</v>
      </c>
    </row>
    <row r="396" spans="1:18" ht="19.899999999999999" customHeight="1" x14ac:dyDescent="0.25">
      <c r="A396" s="126">
        <v>55671</v>
      </c>
      <c r="B396" s="9">
        <f t="shared" si="55"/>
        <v>0</v>
      </c>
      <c r="C396" s="127"/>
      <c r="D396" s="4">
        <f t="shared" si="56"/>
        <v>0</v>
      </c>
      <c r="E396" s="128">
        <f t="shared" si="59"/>
        <v>0</v>
      </c>
      <c r="F396" s="4">
        <f t="shared" si="60"/>
        <v>0</v>
      </c>
      <c r="G396" s="19">
        <f>IF(AND(C396&lt;&gt;"",SUM(G$25:G395)&lt;D$17),$D$17/$D$21,0)</f>
        <v>0</v>
      </c>
      <c r="H396" s="4">
        <f t="shared" si="61"/>
        <v>0</v>
      </c>
      <c r="I396" s="4">
        <f t="shared" si="57"/>
        <v>0</v>
      </c>
      <c r="J396" s="25" t="str">
        <f t="shared" si="62"/>
        <v>2051–2052</v>
      </c>
      <c r="K396" s="27">
        <f t="shared" si="58"/>
        <v>0</v>
      </c>
      <c r="R396" s="10" t="str">
        <f t="shared" si="54"/>
        <v>X</v>
      </c>
    </row>
    <row r="397" spans="1:18" ht="19.899999999999999" customHeight="1" x14ac:dyDescent="0.25">
      <c r="A397" s="126">
        <v>55701</v>
      </c>
      <c r="B397" s="9">
        <f t="shared" si="55"/>
        <v>0</v>
      </c>
      <c r="C397" s="127"/>
      <c r="D397" s="4">
        <f t="shared" si="56"/>
        <v>0</v>
      </c>
      <c r="E397" s="128">
        <f t="shared" si="59"/>
        <v>0</v>
      </c>
      <c r="F397" s="4">
        <f t="shared" si="60"/>
        <v>0</v>
      </c>
      <c r="G397" s="19">
        <f>IF(AND(C397&lt;&gt;"",SUM(G$25:G396)&lt;D$17),$D$17/$D$21,0)</f>
        <v>0</v>
      </c>
      <c r="H397" s="4">
        <f t="shared" si="61"/>
        <v>0</v>
      </c>
      <c r="I397" s="4">
        <f t="shared" si="57"/>
        <v>0</v>
      </c>
      <c r="J397" s="25" t="str">
        <f t="shared" si="62"/>
        <v>2052–2053</v>
      </c>
      <c r="K397" s="27">
        <f t="shared" si="58"/>
        <v>0</v>
      </c>
      <c r="R397" s="10" t="str">
        <f t="shared" si="54"/>
        <v>X</v>
      </c>
    </row>
    <row r="398" spans="1:18" ht="19.899999999999999" customHeight="1" x14ac:dyDescent="0.25">
      <c r="A398" s="126">
        <v>55732</v>
      </c>
      <c r="B398" s="9">
        <f t="shared" si="55"/>
        <v>0</v>
      </c>
      <c r="C398" s="127"/>
      <c r="D398" s="4">
        <f t="shared" si="56"/>
        <v>0</v>
      </c>
      <c r="E398" s="128">
        <f t="shared" si="59"/>
        <v>0</v>
      </c>
      <c r="F398" s="4">
        <f t="shared" si="60"/>
        <v>0</v>
      </c>
      <c r="G398" s="19">
        <f>IF(AND(C398&lt;&gt;"",SUM(G$25:G397)&lt;D$17),$D$17/$D$21,0)</f>
        <v>0</v>
      </c>
      <c r="H398" s="4">
        <f t="shared" si="61"/>
        <v>0</v>
      </c>
      <c r="I398" s="4">
        <f t="shared" si="57"/>
        <v>0</v>
      </c>
      <c r="J398" s="25" t="str">
        <f t="shared" si="62"/>
        <v>2052–2053</v>
      </c>
      <c r="K398" s="27">
        <f t="shared" si="58"/>
        <v>0</v>
      </c>
      <c r="R398" s="10" t="str">
        <f t="shared" si="54"/>
        <v>X</v>
      </c>
    </row>
    <row r="399" spans="1:18" ht="19.899999999999999" customHeight="1" x14ac:dyDescent="0.25">
      <c r="A399" s="126">
        <v>55763</v>
      </c>
      <c r="B399" s="9">
        <f t="shared" si="55"/>
        <v>0</v>
      </c>
      <c r="C399" s="127"/>
      <c r="D399" s="4">
        <f t="shared" si="56"/>
        <v>0</v>
      </c>
      <c r="E399" s="128">
        <f t="shared" si="59"/>
        <v>0</v>
      </c>
      <c r="F399" s="4">
        <f t="shared" si="60"/>
        <v>0</v>
      </c>
      <c r="G399" s="19">
        <f>IF(AND(C399&lt;&gt;"",SUM(G$25:G398)&lt;D$17),$D$17/$D$21,0)</f>
        <v>0</v>
      </c>
      <c r="H399" s="4">
        <f t="shared" si="61"/>
        <v>0</v>
      </c>
      <c r="I399" s="4">
        <f t="shared" si="57"/>
        <v>0</v>
      </c>
      <c r="J399" s="25" t="str">
        <f t="shared" si="62"/>
        <v>2052–2053</v>
      </c>
      <c r="K399" s="27">
        <f t="shared" si="58"/>
        <v>0</v>
      </c>
      <c r="R399" s="10" t="str">
        <f t="shared" si="54"/>
        <v>X</v>
      </c>
    </row>
    <row r="400" spans="1:18" ht="19.899999999999999" customHeight="1" x14ac:dyDescent="0.25">
      <c r="A400" s="126">
        <v>55793</v>
      </c>
      <c r="B400" s="9">
        <f t="shared" si="55"/>
        <v>0</v>
      </c>
      <c r="C400" s="127"/>
      <c r="D400" s="4">
        <f t="shared" si="56"/>
        <v>0</v>
      </c>
      <c r="E400" s="128">
        <f t="shared" si="59"/>
        <v>0</v>
      </c>
      <c r="F400" s="4">
        <f t="shared" si="60"/>
        <v>0</v>
      </c>
      <c r="G400" s="19">
        <f>IF(AND(C400&lt;&gt;"",SUM(G$25:G399)&lt;D$17),$D$17/$D$21,0)</f>
        <v>0</v>
      </c>
      <c r="H400" s="4">
        <f t="shared" si="61"/>
        <v>0</v>
      </c>
      <c r="I400" s="4">
        <f t="shared" si="57"/>
        <v>0</v>
      </c>
      <c r="J400" s="25" t="str">
        <f t="shared" si="62"/>
        <v>2052–2053</v>
      </c>
      <c r="K400" s="27">
        <f t="shared" si="58"/>
        <v>0</v>
      </c>
      <c r="R400" s="10" t="str">
        <f t="shared" si="54"/>
        <v>X</v>
      </c>
    </row>
    <row r="401" spans="1:18" ht="19.899999999999999" customHeight="1" x14ac:dyDescent="0.25">
      <c r="A401" s="126">
        <v>55824</v>
      </c>
      <c r="B401" s="9">
        <f t="shared" si="55"/>
        <v>0</v>
      </c>
      <c r="C401" s="127"/>
      <c r="D401" s="4">
        <f t="shared" si="56"/>
        <v>0</v>
      </c>
      <c r="E401" s="128">
        <f t="shared" si="59"/>
        <v>0</v>
      </c>
      <c r="F401" s="4">
        <f t="shared" si="60"/>
        <v>0</v>
      </c>
      <c r="G401" s="19">
        <f>IF(AND(C401&lt;&gt;"",SUM(G$25:G400)&lt;D$17),$D$17/$D$21,0)</f>
        <v>0</v>
      </c>
      <c r="H401" s="4">
        <f t="shared" si="61"/>
        <v>0</v>
      </c>
      <c r="I401" s="4">
        <f t="shared" si="57"/>
        <v>0</v>
      </c>
      <c r="J401" s="25" t="str">
        <f t="shared" si="62"/>
        <v>2052–2053</v>
      </c>
      <c r="K401" s="27">
        <f t="shared" si="58"/>
        <v>0</v>
      </c>
      <c r="R401" s="10" t="str">
        <f t="shared" si="54"/>
        <v>X</v>
      </c>
    </row>
    <row r="402" spans="1:18" ht="19.899999999999999" customHeight="1" x14ac:dyDescent="0.25">
      <c r="A402" s="126">
        <v>55854</v>
      </c>
      <c r="B402" s="9">
        <f t="shared" si="55"/>
        <v>0</v>
      </c>
      <c r="C402" s="127"/>
      <c r="D402" s="4">
        <f t="shared" si="56"/>
        <v>0</v>
      </c>
      <c r="E402" s="128">
        <f t="shared" si="59"/>
        <v>0</v>
      </c>
      <c r="F402" s="4">
        <f t="shared" si="60"/>
        <v>0</v>
      </c>
      <c r="G402" s="19">
        <f>IF(AND(C402&lt;&gt;"",SUM(G$25:G401)&lt;D$17),$D$17/$D$21,0)</f>
        <v>0</v>
      </c>
      <c r="H402" s="4">
        <f t="shared" si="61"/>
        <v>0</v>
      </c>
      <c r="I402" s="4">
        <f t="shared" si="57"/>
        <v>0</v>
      </c>
      <c r="J402" s="25" t="str">
        <f t="shared" si="62"/>
        <v>2052–2053</v>
      </c>
      <c r="K402" s="27">
        <f t="shared" si="58"/>
        <v>0</v>
      </c>
      <c r="R402" s="10" t="str">
        <f t="shared" si="54"/>
        <v>X</v>
      </c>
    </row>
    <row r="403" spans="1:18" ht="19.899999999999999" customHeight="1" x14ac:dyDescent="0.25">
      <c r="A403" s="126">
        <v>55885</v>
      </c>
      <c r="B403" s="9">
        <f t="shared" si="55"/>
        <v>0</v>
      </c>
      <c r="C403" s="127"/>
      <c r="D403" s="4">
        <f t="shared" si="56"/>
        <v>0</v>
      </c>
      <c r="E403" s="128">
        <f t="shared" si="59"/>
        <v>0</v>
      </c>
      <c r="F403" s="4">
        <f t="shared" si="60"/>
        <v>0</v>
      </c>
      <c r="G403" s="19">
        <f>IF(AND(C403&lt;&gt;"",SUM(G$25:G402)&lt;D$17),$D$17/$D$21,0)</f>
        <v>0</v>
      </c>
      <c r="H403" s="4">
        <f t="shared" si="61"/>
        <v>0</v>
      </c>
      <c r="I403" s="4">
        <f t="shared" si="57"/>
        <v>0</v>
      </c>
      <c r="J403" s="25" t="str">
        <f t="shared" si="62"/>
        <v>2052–2053</v>
      </c>
      <c r="K403" s="27">
        <f t="shared" si="58"/>
        <v>0</v>
      </c>
      <c r="R403" s="10" t="str">
        <f t="shared" si="54"/>
        <v>X</v>
      </c>
    </row>
    <row r="404" spans="1:18" ht="19.899999999999999" customHeight="1" x14ac:dyDescent="0.25">
      <c r="A404" s="126">
        <v>55916</v>
      </c>
      <c r="B404" s="9">
        <f t="shared" si="55"/>
        <v>0</v>
      </c>
      <c r="C404" s="127"/>
      <c r="D404" s="4">
        <f t="shared" si="56"/>
        <v>0</v>
      </c>
      <c r="E404" s="128">
        <f t="shared" si="59"/>
        <v>0</v>
      </c>
      <c r="F404" s="4">
        <f t="shared" si="60"/>
        <v>0</v>
      </c>
      <c r="G404" s="19">
        <f>IF(AND(C404&lt;&gt;"",SUM(G$25:G403)&lt;D$17),$D$17/$D$21,0)</f>
        <v>0</v>
      </c>
      <c r="H404" s="4">
        <f t="shared" si="61"/>
        <v>0</v>
      </c>
      <c r="I404" s="4">
        <f t="shared" si="57"/>
        <v>0</v>
      </c>
      <c r="J404" s="25" t="str">
        <f t="shared" si="62"/>
        <v>2052–2053</v>
      </c>
      <c r="K404" s="27">
        <f t="shared" si="58"/>
        <v>0</v>
      </c>
      <c r="R404" s="10" t="str">
        <f t="shared" si="54"/>
        <v>X</v>
      </c>
    </row>
    <row r="405" spans="1:18" ht="19.899999999999999" customHeight="1" x14ac:dyDescent="0.25">
      <c r="A405" s="126">
        <v>55944</v>
      </c>
      <c r="B405" s="9">
        <f t="shared" si="55"/>
        <v>0</v>
      </c>
      <c r="C405" s="127"/>
      <c r="D405" s="4">
        <f t="shared" si="56"/>
        <v>0</v>
      </c>
      <c r="E405" s="128">
        <f t="shared" si="59"/>
        <v>0</v>
      </c>
      <c r="F405" s="4">
        <f t="shared" si="60"/>
        <v>0</v>
      </c>
      <c r="G405" s="19">
        <f>IF(AND(C405&lt;&gt;"",SUM(G$25:G404)&lt;D$17),$D$17/$D$21,0)</f>
        <v>0</v>
      </c>
      <c r="H405" s="4">
        <f t="shared" si="61"/>
        <v>0</v>
      </c>
      <c r="I405" s="4">
        <f t="shared" si="57"/>
        <v>0</v>
      </c>
      <c r="J405" s="25" t="str">
        <f t="shared" si="62"/>
        <v>2052–2053</v>
      </c>
      <c r="K405" s="27">
        <f t="shared" si="58"/>
        <v>0</v>
      </c>
      <c r="R405" s="10" t="str">
        <f t="shared" si="54"/>
        <v>X</v>
      </c>
    </row>
    <row r="406" spans="1:18" ht="19.899999999999999" customHeight="1" x14ac:dyDescent="0.25">
      <c r="A406" s="126">
        <v>55975</v>
      </c>
      <c r="B406" s="9">
        <f t="shared" si="55"/>
        <v>0</v>
      </c>
      <c r="C406" s="127"/>
      <c r="D406" s="4">
        <f t="shared" si="56"/>
        <v>0</v>
      </c>
      <c r="E406" s="128">
        <f t="shared" si="59"/>
        <v>0</v>
      </c>
      <c r="F406" s="4">
        <f t="shared" si="60"/>
        <v>0</v>
      </c>
      <c r="G406" s="19">
        <f>IF(AND(C406&lt;&gt;"",SUM(G$25:G405)&lt;D$17),$D$17/$D$21,0)</f>
        <v>0</v>
      </c>
      <c r="H406" s="4">
        <f t="shared" si="61"/>
        <v>0</v>
      </c>
      <c r="I406" s="4">
        <f t="shared" si="57"/>
        <v>0</v>
      </c>
      <c r="J406" s="25" t="str">
        <f t="shared" si="62"/>
        <v>2052–2053</v>
      </c>
      <c r="K406" s="27">
        <f t="shared" si="58"/>
        <v>0</v>
      </c>
      <c r="R406" s="10" t="str">
        <f t="shared" si="54"/>
        <v>X</v>
      </c>
    </row>
    <row r="407" spans="1:18" ht="19.899999999999999" customHeight="1" x14ac:dyDescent="0.25">
      <c r="A407" s="126">
        <v>56005</v>
      </c>
      <c r="B407" s="9">
        <f t="shared" si="55"/>
        <v>0</v>
      </c>
      <c r="C407" s="127"/>
      <c r="D407" s="4">
        <f t="shared" si="56"/>
        <v>0</v>
      </c>
      <c r="E407" s="128">
        <f t="shared" si="59"/>
        <v>0</v>
      </c>
      <c r="F407" s="4">
        <f t="shared" si="60"/>
        <v>0</v>
      </c>
      <c r="G407" s="19">
        <f>IF(AND(C407&lt;&gt;"",SUM(G$25:G406)&lt;D$17),$D$17/$D$21,0)</f>
        <v>0</v>
      </c>
      <c r="H407" s="4">
        <f t="shared" si="61"/>
        <v>0</v>
      </c>
      <c r="I407" s="4">
        <f t="shared" si="57"/>
        <v>0</v>
      </c>
      <c r="J407" s="25" t="str">
        <f t="shared" si="62"/>
        <v>2052–2053</v>
      </c>
      <c r="K407" s="27">
        <f t="shared" si="58"/>
        <v>0</v>
      </c>
      <c r="R407" s="10" t="str">
        <f t="shared" si="54"/>
        <v>X</v>
      </c>
    </row>
    <row r="408" spans="1:18" ht="19.899999999999999" customHeight="1" x14ac:dyDescent="0.25">
      <c r="A408" s="126">
        <v>56036</v>
      </c>
      <c r="B408" s="9">
        <f t="shared" si="55"/>
        <v>0</v>
      </c>
      <c r="C408" s="127"/>
      <c r="D408" s="4">
        <f t="shared" si="56"/>
        <v>0</v>
      </c>
      <c r="E408" s="128">
        <f t="shared" si="59"/>
        <v>0</v>
      </c>
      <c r="F408" s="4">
        <f t="shared" si="60"/>
        <v>0</v>
      </c>
      <c r="G408" s="19">
        <f>IF(AND(C408&lt;&gt;"",SUM(G$25:G407)&lt;D$17),$D$17/$D$21,0)</f>
        <v>0</v>
      </c>
      <c r="H408" s="4">
        <f t="shared" si="61"/>
        <v>0</v>
      </c>
      <c r="I408" s="4">
        <f t="shared" si="57"/>
        <v>0</v>
      </c>
      <c r="J408" s="25" t="str">
        <f t="shared" si="62"/>
        <v>2052–2053</v>
      </c>
      <c r="K408" s="27">
        <f t="shared" si="58"/>
        <v>0</v>
      </c>
      <c r="R408" s="10" t="str">
        <f t="shared" si="54"/>
        <v>X</v>
      </c>
    </row>
    <row r="409" spans="1:18" ht="19.899999999999999" customHeight="1" x14ac:dyDescent="0.25">
      <c r="A409" s="126">
        <v>56066</v>
      </c>
      <c r="B409" s="9">
        <f t="shared" si="55"/>
        <v>0</v>
      </c>
      <c r="C409" s="127"/>
      <c r="D409" s="4">
        <f t="shared" si="56"/>
        <v>0</v>
      </c>
      <c r="E409" s="128">
        <f t="shared" si="59"/>
        <v>0</v>
      </c>
      <c r="F409" s="4">
        <f t="shared" si="60"/>
        <v>0</v>
      </c>
      <c r="G409" s="19">
        <f>IF(AND(C409&lt;&gt;"",SUM(G$25:G408)&lt;D$17),$D$17/$D$21,0)</f>
        <v>0</v>
      </c>
      <c r="H409" s="4">
        <f t="shared" si="61"/>
        <v>0</v>
      </c>
      <c r="I409" s="4">
        <f t="shared" si="57"/>
        <v>0</v>
      </c>
      <c r="J409" s="25" t="str">
        <f t="shared" si="62"/>
        <v>2053–2054</v>
      </c>
      <c r="K409" s="27">
        <f t="shared" si="58"/>
        <v>0</v>
      </c>
      <c r="R409" s="10" t="str">
        <f t="shared" ref="R409:R472" si="63">IF(AND($D$13&lt;=$A409,DATE(YEAR($D$13),MONTH($D$13)+$D$19-1,DAY($D$13))&gt;=$A409),"X","")</f>
        <v>X</v>
      </c>
    </row>
    <row r="410" spans="1:18" ht="19.899999999999999" customHeight="1" x14ac:dyDescent="0.25">
      <c r="A410" s="126">
        <v>56097</v>
      </c>
      <c r="B410" s="9">
        <f t="shared" ref="B410:B473" si="64">IF(C410&gt;0,C410*-1,C410)</f>
        <v>0</v>
      </c>
      <c r="C410" s="127"/>
      <c r="D410" s="4">
        <f t="shared" ref="D410:D473" si="65">IF(C410="",0,IF($D$14="Beginning",IF(C409&lt;&gt;"",$F409*$D$6/12,0),IF(C409&lt;&gt;"",$F409*$D$6/12,$D$15*$D$6/12)))</f>
        <v>0</v>
      </c>
      <c r="E410" s="128">
        <f t="shared" si="59"/>
        <v>0</v>
      </c>
      <c r="F410" s="4">
        <f t="shared" si="60"/>
        <v>0</v>
      </c>
      <c r="G410" s="19">
        <f>IF(AND(C410&lt;&gt;"",SUM(G$25:G409)&lt;D$17),$D$17/$D$21,0)</f>
        <v>0</v>
      </c>
      <c r="H410" s="4">
        <f t="shared" si="61"/>
        <v>0</v>
      </c>
      <c r="I410" s="4">
        <f t="shared" ref="I410:I473" si="66">IF(C410&lt;&gt;"",$D$17-H410,0)</f>
        <v>0</v>
      </c>
      <c r="J410" s="25" t="str">
        <f t="shared" si="62"/>
        <v>2053–2054</v>
      </c>
      <c r="K410" s="27">
        <f t="shared" ref="K410:K473" si="67">IF(AND(ROUND(H410,2)=ROUND($D$17,2),ROUND(F410,0)=0),ROUND($D$17,2),0)</f>
        <v>0</v>
      </c>
      <c r="R410" s="10" t="str">
        <f t="shared" si="63"/>
        <v>X</v>
      </c>
    </row>
    <row r="411" spans="1:18" ht="19.899999999999999" customHeight="1" x14ac:dyDescent="0.25">
      <c r="A411" s="126">
        <v>56128</v>
      </c>
      <c r="B411" s="9">
        <f t="shared" si="64"/>
        <v>0</v>
      </c>
      <c r="C411" s="127"/>
      <c r="D411" s="4">
        <f t="shared" si="65"/>
        <v>0</v>
      </c>
      <c r="E411" s="128">
        <f t="shared" ref="E411:E474" si="68">C411-D411</f>
        <v>0</v>
      </c>
      <c r="F411" s="4">
        <f t="shared" ref="F411:F474" si="69">IF(C411="",0,IF(C410="",$D$15-E411,IF(C411&lt;&gt;"",F410-E411)))</f>
        <v>0</v>
      </c>
      <c r="G411" s="19">
        <f>IF(AND(C411&lt;&gt;"",SUM(G$25:G410)&lt;D$17),$D$17/$D$21,0)</f>
        <v>0</v>
      </c>
      <c r="H411" s="4">
        <f t="shared" ref="H411:H474" si="70">IF(C411&lt;&gt;"",G411+H410,0)</f>
        <v>0</v>
      </c>
      <c r="I411" s="4">
        <f t="shared" si="66"/>
        <v>0</v>
      </c>
      <c r="J411" s="25" t="str">
        <f t="shared" si="62"/>
        <v>2053–2054</v>
      </c>
      <c r="K411" s="27">
        <f t="shared" si="67"/>
        <v>0</v>
      </c>
      <c r="R411" s="10" t="str">
        <f t="shared" si="63"/>
        <v>X</v>
      </c>
    </row>
    <row r="412" spans="1:18" ht="19.899999999999999" customHeight="1" x14ac:dyDescent="0.25">
      <c r="A412" s="126">
        <v>56158</v>
      </c>
      <c r="B412" s="9">
        <f t="shared" si="64"/>
        <v>0</v>
      </c>
      <c r="C412" s="127"/>
      <c r="D412" s="4">
        <f t="shared" si="65"/>
        <v>0</v>
      </c>
      <c r="E412" s="128">
        <f t="shared" si="68"/>
        <v>0</v>
      </c>
      <c r="F412" s="4">
        <f t="shared" si="69"/>
        <v>0</v>
      </c>
      <c r="G412" s="19">
        <f>IF(AND(C412&lt;&gt;"",SUM(G$25:G411)&lt;D$17),$D$17/$D$21,0)</f>
        <v>0</v>
      </c>
      <c r="H412" s="4">
        <f t="shared" si="70"/>
        <v>0</v>
      </c>
      <c r="I412" s="4">
        <f t="shared" si="66"/>
        <v>0</v>
      </c>
      <c r="J412" s="25" t="str">
        <f t="shared" si="62"/>
        <v>2053–2054</v>
      </c>
      <c r="K412" s="27">
        <f t="shared" si="67"/>
        <v>0</v>
      </c>
      <c r="R412" s="10" t="str">
        <f t="shared" si="63"/>
        <v>X</v>
      </c>
    </row>
    <row r="413" spans="1:18" ht="19.899999999999999" customHeight="1" x14ac:dyDescent="0.25">
      <c r="A413" s="126">
        <v>56189</v>
      </c>
      <c r="B413" s="9">
        <f t="shared" si="64"/>
        <v>0</v>
      </c>
      <c r="C413" s="127"/>
      <c r="D413" s="4">
        <f t="shared" si="65"/>
        <v>0</v>
      </c>
      <c r="E413" s="128">
        <f t="shared" si="68"/>
        <v>0</v>
      </c>
      <c r="F413" s="4">
        <f t="shared" si="69"/>
        <v>0</v>
      </c>
      <c r="G413" s="19">
        <f>IF(AND(C413&lt;&gt;"",SUM(G$25:G412)&lt;D$17),$D$17/$D$21,0)</f>
        <v>0</v>
      </c>
      <c r="H413" s="4">
        <f t="shared" si="70"/>
        <v>0</v>
      </c>
      <c r="I413" s="4">
        <f t="shared" si="66"/>
        <v>0</v>
      </c>
      <c r="J413" s="25" t="str">
        <f t="shared" si="62"/>
        <v>2053–2054</v>
      </c>
      <c r="K413" s="27">
        <f t="shared" si="67"/>
        <v>0</v>
      </c>
      <c r="R413" s="10" t="str">
        <f t="shared" si="63"/>
        <v>X</v>
      </c>
    </row>
    <row r="414" spans="1:18" ht="19.899999999999999" customHeight="1" x14ac:dyDescent="0.25">
      <c r="A414" s="126">
        <v>56219</v>
      </c>
      <c r="B414" s="9">
        <f t="shared" si="64"/>
        <v>0</v>
      </c>
      <c r="C414" s="127"/>
      <c r="D414" s="4">
        <f t="shared" si="65"/>
        <v>0</v>
      </c>
      <c r="E414" s="128">
        <f t="shared" si="68"/>
        <v>0</v>
      </c>
      <c r="F414" s="4">
        <f t="shared" si="69"/>
        <v>0</v>
      </c>
      <c r="G414" s="19">
        <f>IF(AND(C414&lt;&gt;"",SUM(G$25:G413)&lt;D$17),$D$17/$D$21,0)</f>
        <v>0</v>
      </c>
      <c r="H414" s="4">
        <f t="shared" si="70"/>
        <v>0</v>
      </c>
      <c r="I414" s="4">
        <f t="shared" si="66"/>
        <v>0</v>
      </c>
      <c r="J414" s="25" t="str">
        <f t="shared" si="62"/>
        <v>2053–2054</v>
      </c>
      <c r="K414" s="27">
        <f t="shared" si="67"/>
        <v>0</v>
      </c>
      <c r="R414" s="10" t="str">
        <f t="shared" si="63"/>
        <v>X</v>
      </c>
    </row>
    <row r="415" spans="1:18" ht="19.899999999999999" customHeight="1" x14ac:dyDescent="0.25">
      <c r="A415" s="126">
        <v>56250</v>
      </c>
      <c r="B415" s="9">
        <f t="shared" si="64"/>
        <v>0</v>
      </c>
      <c r="C415" s="127"/>
      <c r="D415" s="4">
        <f t="shared" si="65"/>
        <v>0</v>
      </c>
      <c r="E415" s="128">
        <f t="shared" si="68"/>
        <v>0</v>
      </c>
      <c r="F415" s="4">
        <f t="shared" si="69"/>
        <v>0</v>
      </c>
      <c r="G415" s="19">
        <f>IF(AND(C415&lt;&gt;"",SUM(G$25:G414)&lt;D$17),$D$17/$D$21,0)</f>
        <v>0</v>
      </c>
      <c r="H415" s="4">
        <f t="shared" si="70"/>
        <v>0</v>
      </c>
      <c r="I415" s="4">
        <f t="shared" si="66"/>
        <v>0</v>
      </c>
      <c r="J415" s="25" t="str">
        <f t="shared" si="62"/>
        <v>2053–2054</v>
      </c>
      <c r="K415" s="27">
        <f t="shared" si="67"/>
        <v>0</v>
      </c>
      <c r="R415" s="10" t="str">
        <f t="shared" si="63"/>
        <v>X</v>
      </c>
    </row>
    <row r="416" spans="1:18" ht="19.899999999999999" customHeight="1" x14ac:dyDescent="0.25">
      <c r="A416" s="126">
        <v>56281</v>
      </c>
      <c r="B416" s="9">
        <f t="shared" si="64"/>
        <v>0</v>
      </c>
      <c r="C416" s="127"/>
      <c r="D416" s="4">
        <f t="shared" si="65"/>
        <v>0</v>
      </c>
      <c r="E416" s="128">
        <f t="shared" si="68"/>
        <v>0</v>
      </c>
      <c r="F416" s="4">
        <f t="shared" si="69"/>
        <v>0</v>
      </c>
      <c r="G416" s="19">
        <f>IF(AND(C416&lt;&gt;"",SUM(G$25:G415)&lt;D$17),$D$17/$D$21,0)</f>
        <v>0</v>
      </c>
      <c r="H416" s="4">
        <f t="shared" si="70"/>
        <v>0</v>
      </c>
      <c r="I416" s="4">
        <f t="shared" si="66"/>
        <v>0</v>
      </c>
      <c r="J416" s="25" t="str">
        <f t="shared" si="62"/>
        <v>2053–2054</v>
      </c>
      <c r="K416" s="27">
        <f t="shared" si="67"/>
        <v>0</v>
      </c>
      <c r="R416" s="10" t="str">
        <f t="shared" si="63"/>
        <v>X</v>
      </c>
    </row>
    <row r="417" spans="1:18" ht="19.899999999999999" customHeight="1" x14ac:dyDescent="0.25">
      <c r="A417" s="126">
        <v>56309</v>
      </c>
      <c r="B417" s="9">
        <f t="shared" si="64"/>
        <v>0</v>
      </c>
      <c r="C417" s="127"/>
      <c r="D417" s="4">
        <f t="shared" si="65"/>
        <v>0</v>
      </c>
      <c r="E417" s="128">
        <f t="shared" si="68"/>
        <v>0</v>
      </c>
      <c r="F417" s="4">
        <f t="shared" si="69"/>
        <v>0</v>
      </c>
      <c r="G417" s="19">
        <f>IF(AND(C417&lt;&gt;"",SUM(G$25:G416)&lt;D$17),$D$17/$D$21,0)</f>
        <v>0</v>
      </c>
      <c r="H417" s="4">
        <f t="shared" si="70"/>
        <v>0</v>
      </c>
      <c r="I417" s="4">
        <f t="shared" si="66"/>
        <v>0</v>
      </c>
      <c r="J417" s="25" t="str">
        <f t="shared" si="62"/>
        <v>2053–2054</v>
      </c>
      <c r="K417" s="27">
        <f t="shared" si="67"/>
        <v>0</v>
      </c>
      <c r="R417" s="10" t="str">
        <f t="shared" si="63"/>
        <v>X</v>
      </c>
    </row>
    <row r="418" spans="1:18" ht="19.899999999999999" customHeight="1" x14ac:dyDescent="0.25">
      <c r="A418" s="126">
        <v>56340</v>
      </c>
      <c r="B418" s="9">
        <f t="shared" si="64"/>
        <v>0</v>
      </c>
      <c r="C418" s="127"/>
      <c r="D418" s="4">
        <f t="shared" si="65"/>
        <v>0</v>
      </c>
      <c r="E418" s="128">
        <f t="shared" si="68"/>
        <v>0</v>
      </c>
      <c r="F418" s="4">
        <f t="shared" si="69"/>
        <v>0</v>
      </c>
      <c r="G418" s="19">
        <f>IF(AND(C418&lt;&gt;"",SUM(G$25:G417)&lt;D$17),$D$17/$D$21,0)</f>
        <v>0</v>
      </c>
      <c r="H418" s="4">
        <f t="shared" si="70"/>
        <v>0</v>
      </c>
      <c r="I418" s="4">
        <f t="shared" si="66"/>
        <v>0</v>
      </c>
      <c r="J418" s="25" t="str">
        <f t="shared" si="62"/>
        <v>2053–2054</v>
      </c>
      <c r="K418" s="27">
        <f t="shared" si="67"/>
        <v>0</v>
      </c>
      <c r="R418" s="10" t="str">
        <f t="shared" si="63"/>
        <v>X</v>
      </c>
    </row>
    <row r="419" spans="1:18" ht="19.899999999999999" customHeight="1" x14ac:dyDescent="0.25">
      <c r="A419" s="126">
        <v>56370</v>
      </c>
      <c r="B419" s="9">
        <f t="shared" si="64"/>
        <v>0</v>
      </c>
      <c r="C419" s="127"/>
      <c r="D419" s="4">
        <f t="shared" si="65"/>
        <v>0</v>
      </c>
      <c r="E419" s="128">
        <f t="shared" si="68"/>
        <v>0</v>
      </c>
      <c r="F419" s="4">
        <f t="shared" si="69"/>
        <v>0</v>
      </c>
      <c r="G419" s="19">
        <f>IF(AND(C419&lt;&gt;"",SUM(G$25:G418)&lt;D$17),$D$17/$D$21,0)</f>
        <v>0</v>
      </c>
      <c r="H419" s="4">
        <f t="shared" si="70"/>
        <v>0</v>
      </c>
      <c r="I419" s="4">
        <f t="shared" si="66"/>
        <v>0</v>
      </c>
      <c r="J419" s="25" t="str">
        <f t="shared" si="62"/>
        <v>2053–2054</v>
      </c>
      <c r="K419" s="27">
        <f t="shared" si="67"/>
        <v>0</v>
      </c>
      <c r="R419" s="10" t="str">
        <f t="shared" si="63"/>
        <v>X</v>
      </c>
    </row>
    <row r="420" spans="1:18" ht="19.899999999999999" customHeight="1" x14ac:dyDescent="0.25">
      <c r="A420" s="126">
        <v>56401</v>
      </c>
      <c r="B420" s="9">
        <f t="shared" si="64"/>
        <v>0</v>
      </c>
      <c r="C420" s="127"/>
      <c r="D420" s="4">
        <f t="shared" si="65"/>
        <v>0</v>
      </c>
      <c r="E420" s="128">
        <f t="shared" si="68"/>
        <v>0</v>
      </c>
      <c r="F420" s="4">
        <f t="shared" si="69"/>
        <v>0</v>
      </c>
      <c r="G420" s="19">
        <f>IF(AND(C420&lt;&gt;"",SUM(G$25:G419)&lt;D$17),$D$17/$D$21,0)</f>
        <v>0</v>
      </c>
      <c r="H420" s="4">
        <f t="shared" si="70"/>
        <v>0</v>
      </c>
      <c r="I420" s="4">
        <f t="shared" si="66"/>
        <v>0</v>
      </c>
      <c r="J420" s="25" t="str">
        <f t="shared" si="62"/>
        <v>2053–2054</v>
      </c>
      <c r="K420" s="27">
        <f t="shared" si="67"/>
        <v>0</v>
      </c>
      <c r="R420" s="10" t="str">
        <f t="shared" si="63"/>
        <v>X</v>
      </c>
    </row>
    <row r="421" spans="1:18" ht="19.899999999999999" customHeight="1" x14ac:dyDescent="0.25">
      <c r="A421" s="126">
        <v>56431</v>
      </c>
      <c r="B421" s="9">
        <f t="shared" si="64"/>
        <v>0</v>
      </c>
      <c r="C421" s="127"/>
      <c r="D421" s="4">
        <f t="shared" si="65"/>
        <v>0</v>
      </c>
      <c r="E421" s="128">
        <f t="shared" si="68"/>
        <v>0</v>
      </c>
      <c r="F421" s="4">
        <f t="shared" si="69"/>
        <v>0</v>
      </c>
      <c r="G421" s="19">
        <f>IF(AND(C421&lt;&gt;"",SUM(G$25:G420)&lt;D$17),$D$17/$D$21,0)</f>
        <v>0</v>
      </c>
      <c r="H421" s="4">
        <f t="shared" si="70"/>
        <v>0</v>
      </c>
      <c r="I421" s="4">
        <f t="shared" si="66"/>
        <v>0</v>
      </c>
      <c r="J421" s="25" t="str">
        <f t="shared" si="62"/>
        <v>2054–2055</v>
      </c>
      <c r="K421" s="27">
        <f t="shared" si="67"/>
        <v>0</v>
      </c>
      <c r="R421" s="10" t="str">
        <f t="shared" si="63"/>
        <v>X</v>
      </c>
    </row>
    <row r="422" spans="1:18" ht="19.899999999999999" customHeight="1" x14ac:dyDescent="0.25">
      <c r="A422" s="126">
        <v>56462</v>
      </c>
      <c r="B422" s="9">
        <f t="shared" si="64"/>
        <v>0</v>
      </c>
      <c r="C422" s="127"/>
      <c r="D422" s="4">
        <f t="shared" si="65"/>
        <v>0</v>
      </c>
      <c r="E422" s="128">
        <f t="shared" si="68"/>
        <v>0</v>
      </c>
      <c r="F422" s="4">
        <f t="shared" si="69"/>
        <v>0</v>
      </c>
      <c r="G422" s="19">
        <f>IF(AND(C422&lt;&gt;"",SUM(G$25:G421)&lt;D$17),$D$17/$D$21,0)</f>
        <v>0</v>
      </c>
      <c r="H422" s="4">
        <f t="shared" si="70"/>
        <v>0</v>
      </c>
      <c r="I422" s="4">
        <f t="shared" si="66"/>
        <v>0</v>
      </c>
      <c r="J422" s="25" t="str">
        <f t="shared" ref="J422:J485" si="71">IF(OR(MONTH(A422)=1,MONTH(A422)=2,MONTH(A422)=3,MONTH(A422)=4,MONTH(A422)=5,MONTH(A422)=6),YEAR(A422)-1&amp;"–"&amp;YEAR(A422),YEAR(A422)&amp;"–"&amp;YEAR(A422)+1)</f>
        <v>2054–2055</v>
      </c>
      <c r="K422" s="27">
        <f t="shared" si="67"/>
        <v>0</v>
      </c>
      <c r="R422" s="10" t="str">
        <f t="shared" si="63"/>
        <v>X</v>
      </c>
    </row>
    <row r="423" spans="1:18" ht="19.899999999999999" customHeight="1" x14ac:dyDescent="0.25">
      <c r="A423" s="126">
        <v>56493</v>
      </c>
      <c r="B423" s="9">
        <f t="shared" si="64"/>
        <v>0</v>
      </c>
      <c r="C423" s="127"/>
      <c r="D423" s="4">
        <f t="shared" si="65"/>
        <v>0</v>
      </c>
      <c r="E423" s="128">
        <f t="shared" si="68"/>
        <v>0</v>
      </c>
      <c r="F423" s="4">
        <f t="shared" si="69"/>
        <v>0</v>
      </c>
      <c r="G423" s="19">
        <f>IF(AND(C423&lt;&gt;"",SUM(G$25:G422)&lt;D$17),$D$17/$D$21,0)</f>
        <v>0</v>
      </c>
      <c r="H423" s="4">
        <f t="shared" si="70"/>
        <v>0</v>
      </c>
      <c r="I423" s="4">
        <f t="shared" si="66"/>
        <v>0</v>
      </c>
      <c r="J423" s="25" t="str">
        <f t="shared" si="71"/>
        <v>2054–2055</v>
      </c>
      <c r="K423" s="27">
        <f t="shared" si="67"/>
        <v>0</v>
      </c>
      <c r="R423" s="10" t="str">
        <f t="shared" si="63"/>
        <v>X</v>
      </c>
    </row>
    <row r="424" spans="1:18" ht="19.899999999999999" customHeight="1" x14ac:dyDescent="0.25">
      <c r="A424" s="126">
        <v>56523</v>
      </c>
      <c r="B424" s="9">
        <f t="shared" si="64"/>
        <v>0</v>
      </c>
      <c r="C424" s="127"/>
      <c r="D424" s="4">
        <f t="shared" si="65"/>
        <v>0</v>
      </c>
      <c r="E424" s="128">
        <f t="shared" si="68"/>
        <v>0</v>
      </c>
      <c r="F424" s="4">
        <f t="shared" si="69"/>
        <v>0</v>
      </c>
      <c r="G424" s="19">
        <f>IF(AND(C424&lt;&gt;"",SUM(G$25:G423)&lt;D$17),$D$17/$D$21,0)</f>
        <v>0</v>
      </c>
      <c r="H424" s="4">
        <f t="shared" si="70"/>
        <v>0</v>
      </c>
      <c r="I424" s="4">
        <f t="shared" si="66"/>
        <v>0</v>
      </c>
      <c r="J424" s="25" t="str">
        <f t="shared" si="71"/>
        <v>2054–2055</v>
      </c>
      <c r="K424" s="27">
        <f t="shared" si="67"/>
        <v>0</v>
      </c>
      <c r="R424" s="10" t="str">
        <f t="shared" si="63"/>
        <v>X</v>
      </c>
    </row>
    <row r="425" spans="1:18" ht="19.899999999999999" customHeight="1" x14ac:dyDescent="0.25">
      <c r="A425" s="126">
        <v>56554</v>
      </c>
      <c r="B425" s="9">
        <f t="shared" si="64"/>
        <v>0</v>
      </c>
      <c r="C425" s="127"/>
      <c r="D425" s="4">
        <f t="shared" si="65"/>
        <v>0</v>
      </c>
      <c r="E425" s="128">
        <f t="shared" si="68"/>
        <v>0</v>
      </c>
      <c r="F425" s="4">
        <f t="shared" si="69"/>
        <v>0</v>
      </c>
      <c r="G425" s="19">
        <f>IF(AND(C425&lt;&gt;"",SUM(G$25:G424)&lt;D$17),$D$17/$D$21,0)</f>
        <v>0</v>
      </c>
      <c r="H425" s="4">
        <f t="shared" si="70"/>
        <v>0</v>
      </c>
      <c r="I425" s="4">
        <f t="shared" si="66"/>
        <v>0</v>
      </c>
      <c r="J425" s="25" t="str">
        <f t="shared" si="71"/>
        <v>2054–2055</v>
      </c>
      <c r="K425" s="27">
        <f t="shared" si="67"/>
        <v>0</v>
      </c>
      <c r="R425" s="10" t="str">
        <f t="shared" si="63"/>
        <v>X</v>
      </c>
    </row>
    <row r="426" spans="1:18" ht="19.899999999999999" customHeight="1" x14ac:dyDescent="0.25">
      <c r="A426" s="126">
        <v>56584</v>
      </c>
      <c r="B426" s="9">
        <f t="shared" si="64"/>
        <v>0</v>
      </c>
      <c r="C426" s="127"/>
      <c r="D426" s="4">
        <f t="shared" si="65"/>
        <v>0</v>
      </c>
      <c r="E426" s="128">
        <f t="shared" si="68"/>
        <v>0</v>
      </c>
      <c r="F426" s="4">
        <f t="shared" si="69"/>
        <v>0</v>
      </c>
      <c r="G426" s="19">
        <f>IF(AND(C426&lt;&gt;"",SUM(G$25:G425)&lt;D$17),$D$17/$D$21,0)</f>
        <v>0</v>
      </c>
      <c r="H426" s="4">
        <f t="shared" si="70"/>
        <v>0</v>
      </c>
      <c r="I426" s="4">
        <f t="shared" si="66"/>
        <v>0</v>
      </c>
      <c r="J426" s="25" t="str">
        <f t="shared" si="71"/>
        <v>2054–2055</v>
      </c>
      <c r="K426" s="27">
        <f t="shared" si="67"/>
        <v>0</v>
      </c>
      <c r="R426" s="10" t="str">
        <f t="shared" si="63"/>
        <v>X</v>
      </c>
    </row>
    <row r="427" spans="1:18" ht="19.899999999999999" customHeight="1" x14ac:dyDescent="0.25">
      <c r="A427" s="126">
        <v>56615</v>
      </c>
      <c r="B427" s="9">
        <f t="shared" si="64"/>
        <v>0</v>
      </c>
      <c r="C427" s="127"/>
      <c r="D427" s="4">
        <f t="shared" si="65"/>
        <v>0</v>
      </c>
      <c r="E427" s="128">
        <f t="shared" si="68"/>
        <v>0</v>
      </c>
      <c r="F427" s="4">
        <f t="shared" si="69"/>
        <v>0</v>
      </c>
      <c r="G427" s="19">
        <f>IF(AND(C427&lt;&gt;"",SUM(G$25:G426)&lt;D$17),$D$17/$D$21,0)</f>
        <v>0</v>
      </c>
      <c r="H427" s="4">
        <f t="shared" si="70"/>
        <v>0</v>
      </c>
      <c r="I427" s="4">
        <f t="shared" si="66"/>
        <v>0</v>
      </c>
      <c r="J427" s="25" t="str">
        <f t="shared" si="71"/>
        <v>2054–2055</v>
      </c>
      <c r="K427" s="27">
        <f t="shared" si="67"/>
        <v>0</v>
      </c>
      <c r="R427" s="10" t="str">
        <f t="shared" si="63"/>
        <v>X</v>
      </c>
    </row>
    <row r="428" spans="1:18" ht="19.899999999999999" customHeight="1" x14ac:dyDescent="0.25">
      <c r="A428" s="126">
        <v>56646</v>
      </c>
      <c r="B428" s="9">
        <f t="shared" si="64"/>
        <v>0</v>
      </c>
      <c r="C428" s="127"/>
      <c r="D428" s="4">
        <f t="shared" si="65"/>
        <v>0</v>
      </c>
      <c r="E428" s="128">
        <f t="shared" si="68"/>
        <v>0</v>
      </c>
      <c r="F428" s="4">
        <f t="shared" si="69"/>
        <v>0</v>
      </c>
      <c r="G428" s="19">
        <f>IF(AND(C428&lt;&gt;"",SUM(G$25:G427)&lt;D$17),$D$17/$D$21,0)</f>
        <v>0</v>
      </c>
      <c r="H428" s="4">
        <f t="shared" si="70"/>
        <v>0</v>
      </c>
      <c r="I428" s="4">
        <f t="shared" si="66"/>
        <v>0</v>
      </c>
      <c r="J428" s="25" t="str">
        <f t="shared" si="71"/>
        <v>2054–2055</v>
      </c>
      <c r="K428" s="27">
        <f t="shared" si="67"/>
        <v>0</v>
      </c>
      <c r="R428" s="10" t="str">
        <f t="shared" si="63"/>
        <v>X</v>
      </c>
    </row>
    <row r="429" spans="1:18" ht="19.899999999999999" customHeight="1" x14ac:dyDescent="0.25">
      <c r="A429" s="126">
        <v>56674</v>
      </c>
      <c r="B429" s="9">
        <f t="shared" si="64"/>
        <v>0</v>
      </c>
      <c r="C429" s="127"/>
      <c r="D429" s="4">
        <f t="shared" si="65"/>
        <v>0</v>
      </c>
      <c r="E429" s="128">
        <f t="shared" si="68"/>
        <v>0</v>
      </c>
      <c r="F429" s="4">
        <f t="shared" si="69"/>
        <v>0</v>
      </c>
      <c r="G429" s="19">
        <f>IF(AND(C429&lt;&gt;"",SUM(G$25:G428)&lt;D$17),$D$17/$D$21,0)</f>
        <v>0</v>
      </c>
      <c r="H429" s="4">
        <f t="shared" si="70"/>
        <v>0</v>
      </c>
      <c r="I429" s="4">
        <f t="shared" si="66"/>
        <v>0</v>
      </c>
      <c r="J429" s="25" t="str">
        <f t="shared" si="71"/>
        <v>2054–2055</v>
      </c>
      <c r="K429" s="27">
        <f t="shared" si="67"/>
        <v>0</v>
      </c>
      <c r="R429" s="10" t="str">
        <f t="shared" si="63"/>
        <v>X</v>
      </c>
    </row>
    <row r="430" spans="1:18" ht="19.899999999999999" customHeight="1" x14ac:dyDescent="0.25">
      <c r="A430" s="126">
        <v>56705</v>
      </c>
      <c r="B430" s="9">
        <f t="shared" si="64"/>
        <v>0</v>
      </c>
      <c r="C430" s="127"/>
      <c r="D430" s="4">
        <f t="shared" si="65"/>
        <v>0</v>
      </c>
      <c r="E430" s="128">
        <f t="shared" si="68"/>
        <v>0</v>
      </c>
      <c r="F430" s="4">
        <f t="shared" si="69"/>
        <v>0</v>
      </c>
      <c r="G430" s="19">
        <f>IF(AND(C430&lt;&gt;"",SUM(G$25:G429)&lt;D$17),$D$17/$D$21,0)</f>
        <v>0</v>
      </c>
      <c r="H430" s="4">
        <f t="shared" si="70"/>
        <v>0</v>
      </c>
      <c r="I430" s="4">
        <f t="shared" si="66"/>
        <v>0</v>
      </c>
      <c r="J430" s="25" t="str">
        <f t="shared" si="71"/>
        <v>2054–2055</v>
      </c>
      <c r="K430" s="27">
        <f t="shared" si="67"/>
        <v>0</v>
      </c>
      <c r="R430" s="10" t="str">
        <f t="shared" si="63"/>
        <v>X</v>
      </c>
    </row>
    <row r="431" spans="1:18" ht="19.899999999999999" customHeight="1" x14ac:dyDescent="0.25">
      <c r="A431" s="126">
        <v>56735</v>
      </c>
      <c r="B431" s="9">
        <f t="shared" si="64"/>
        <v>0</v>
      </c>
      <c r="C431" s="127"/>
      <c r="D431" s="4">
        <f t="shared" si="65"/>
        <v>0</v>
      </c>
      <c r="E431" s="128">
        <f t="shared" si="68"/>
        <v>0</v>
      </c>
      <c r="F431" s="4">
        <f t="shared" si="69"/>
        <v>0</v>
      </c>
      <c r="G431" s="19">
        <f>IF(AND(C431&lt;&gt;"",SUM(G$25:G430)&lt;D$17),$D$17/$D$21,0)</f>
        <v>0</v>
      </c>
      <c r="H431" s="4">
        <f t="shared" si="70"/>
        <v>0</v>
      </c>
      <c r="I431" s="4">
        <f t="shared" si="66"/>
        <v>0</v>
      </c>
      <c r="J431" s="25" t="str">
        <f t="shared" si="71"/>
        <v>2054–2055</v>
      </c>
      <c r="K431" s="27">
        <f t="shared" si="67"/>
        <v>0</v>
      </c>
      <c r="R431" s="10" t="str">
        <f t="shared" si="63"/>
        <v>X</v>
      </c>
    </row>
    <row r="432" spans="1:18" ht="19.899999999999999" customHeight="1" x14ac:dyDescent="0.25">
      <c r="A432" s="126">
        <v>56766</v>
      </c>
      <c r="B432" s="9">
        <f t="shared" si="64"/>
        <v>0</v>
      </c>
      <c r="C432" s="127"/>
      <c r="D432" s="4">
        <f t="shared" si="65"/>
        <v>0</v>
      </c>
      <c r="E432" s="128">
        <f t="shared" si="68"/>
        <v>0</v>
      </c>
      <c r="F432" s="4">
        <f t="shared" si="69"/>
        <v>0</v>
      </c>
      <c r="G432" s="19">
        <f>IF(AND(C432&lt;&gt;"",SUM(G$25:G431)&lt;D$17),$D$17/$D$21,0)</f>
        <v>0</v>
      </c>
      <c r="H432" s="4">
        <f t="shared" si="70"/>
        <v>0</v>
      </c>
      <c r="I432" s="4">
        <f t="shared" si="66"/>
        <v>0</v>
      </c>
      <c r="J432" s="25" t="str">
        <f t="shared" si="71"/>
        <v>2054–2055</v>
      </c>
      <c r="K432" s="27">
        <f t="shared" si="67"/>
        <v>0</v>
      </c>
      <c r="R432" s="10" t="str">
        <f t="shared" si="63"/>
        <v>X</v>
      </c>
    </row>
    <row r="433" spans="1:18" ht="19.899999999999999" customHeight="1" x14ac:dyDescent="0.25">
      <c r="A433" s="126">
        <v>56796</v>
      </c>
      <c r="B433" s="9">
        <f t="shared" si="64"/>
        <v>0</v>
      </c>
      <c r="C433" s="127"/>
      <c r="D433" s="4">
        <f t="shared" si="65"/>
        <v>0</v>
      </c>
      <c r="E433" s="128">
        <f t="shared" si="68"/>
        <v>0</v>
      </c>
      <c r="F433" s="4">
        <f t="shared" si="69"/>
        <v>0</v>
      </c>
      <c r="G433" s="19">
        <f>IF(AND(C433&lt;&gt;"",SUM(G$25:G432)&lt;D$17),$D$17/$D$21,0)</f>
        <v>0</v>
      </c>
      <c r="H433" s="4">
        <f t="shared" si="70"/>
        <v>0</v>
      </c>
      <c r="I433" s="4">
        <f t="shared" si="66"/>
        <v>0</v>
      </c>
      <c r="J433" s="25" t="str">
        <f t="shared" si="71"/>
        <v>2055–2056</v>
      </c>
      <c r="K433" s="27">
        <f t="shared" si="67"/>
        <v>0</v>
      </c>
      <c r="R433" s="10" t="str">
        <f t="shared" si="63"/>
        <v>X</v>
      </c>
    </row>
    <row r="434" spans="1:18" ht="19.899999999999999" customHeight="1" x14ac:dyDescent="0.25">
      <c r="A434" s="126">
        <v>56827</v>
      </c>
      <c r="B434" s="9">
        <f t="shared" si="64"/>
        <v>0</v>
      </c>
      <c r="C434" s="127"/>
      <c r="D434" s="4">
        <f t="shared" si="65"/>
        <v>0</v>
      </c>
      <c r="E434" s="128">
        <f t="shared" si="68"/>
        <v>0</v>
      </c>
      <c r="F434" s="4">
        <f t="shared" si="69"/>
        <v>0</v>
      </c>
      <c r="G434" s="19">
        <f>IF(AND(C434&lt;&gt;"",SUM(G$25:G433)&lt;D$17),$D$17/$D$21,0)</f>
        <v>0</v>
      </c>
      <c r="H434" s="4">
        <f t="shared" si="70"/>
        <v>0</v>
      </c>
      <c r="I434" s="4">
        <f t="shared" si="66"/>
        <v>0</v>
      </c>
      <c r="J434" s="25" t="str">
        <f t="shared" si="71"/>
        <v>2055–2056</v>
      </c>
      <c r="K434" s="27">
        <f t="shared" si="67"/>
        <v>0</v>
      </c>
      <c r="R434" s="10" t="str">
        <f t="shared" si="63"/>
        <v>X</v>
      </c>
    </row>
    <row r="435" spans="1:18" ht="19.899999999999999" customHeight="1" x14ac:dyDescent="0.25">
      <c r="A435" s="126">
        <v>56858</v>
      </c>
      <c r="B435" s="9">
        <f t="shared" si="64"/>
        <v>0</v>
      </c>
      <c r="C435" s="127"/>
      <c r="D435" s="4">
        <f t="shared" si="65"/>
        <v>0</v>
      </c>
      <c r="E435" s="128">
        <f t="shared" si="68"/>
        <v>0</v>
      </c>
      <c r="F435" s="4">
        <f t="shared" si="69"/>
        <v>0</v>
      </c>
      <c r="G435" s="19">
        <f>IF(AND(C435&lt;&gt;"",SUM(G$25:G434)&lt;D$17),$D$17/$D$21,0)</f>
        <v>0</v>
      </c>
      <c r="H435" s="4">
        <f t="shared" si="70"/>
        <v>0</v>
      </c>
      <c r="I435" s="4">
        <f t="shared" si="66"/>
        <v>0</v>
      </c>
      <c r="J435" s="25" t="str">
        <f t="shared" si="71"/>
        <v>2055–2056</v>
      </c>
      <c r="K435" s="27">
        <f t="shared" si="67"/>
        <v>0</v>
      </c>
      <c r="R435" s="10" t="str">
        <f t="shared" si="63"/>
        <v>X</v>
      </c>
    </row>
    <row r="436" spans="1:18" ht="19.899999999999999" customHeight="1" x14ac:dyDescent="0.25">
      <c r="A436" s="126">
        <v>56888</v>
      </c>
      <c r="B436" s="9">
        <f t="shared" si="64"/>
        <v>0</v>
      </c>
      <c r="C436" s="127"/>
      <c r="D436" s="4">
        <f t="shared" si="65"/>
        <v>0</v>
      </c>
      <c r="E436" s="128">
        <f t="shared" si="68"/>
        <v>0</v>
      </c>
      <c r="F436" s="4">
        <f t="shared" si="69"/>
        <v>0</v>
      </c>
      <c r="G436" s="19">
        <f>IF(AND(C436&lt;&gt;"",SUM(G$25:G435)&lt;D$17),$D$17/$D$21,0)</f>
        <v>0</v>
      </c>
      <c r="H436" s="4">
        <f t="shared" si="70"/>
        <v>0</v>
      </c>
      <c r="I436" s="4">
        <f t="shared" si="66"/>
        <v>0</v>
      </c>
      <c r="J436" s="25" t="str">
        <f t="shared" si="71"/>
        <v>2055–2056</v>
      </c>
      <c r="K436" s="27">
        <f t="shared" si="67"/>
        <v>0</v>
      </c>
      <c r="R436" s="10" t="str">
        <f t="shared" si="63"/>
        <v>X</v>
      </c>
    </row>
    <row r="437" spans="1:18" ht="19.899999999999999" customHeight="1" x14ac:dyDescent="0.25">
      <c r="A437" s="126">
        <v>56919</v>
      </c>
      <c r="B437" s="9">
        <f t="shared" si="64"/>
        <v>0</v>
      </c>
      <c r="C437" s="127"/>
      <c r="D437" s="4">
        <f t="shared" si="65"/>
        <v>0</v>
      </c>
      <c r="E437" s="128">
        <f t="shared" si="68"/>
        <v>0</v>
      </c>
      <c r="F437" s="4">
        <f t="shared" si="69"/>
        <v>0</v>
      </c>
      <c r="G437" s="19">
        <f>IF(AND(C437&lt;&gt;"",SUM(G$25:G436)&lt;D$17),$D$17/$D$21,0)</f>
        <v>0</v>
      </c>
      <c r="H437" s="4">
        <f t="shared" si="70"/>
        <v>0</v>
      </c>
      <c r="I437" s="4">
        <f t="shared" si="66"/>
        <v>0</v>
      </c>
      <c r="J437" s="25" t="str">
        <f t="shared" si="71"/>
        <v>2055–2056</v>
      </c>
      <c r="K437" s="27">
        <f t="shared" si="67"/>
        <v>0</v>
      </c>
      <c r="R437" s="10" t="str">
        <f t="shared" si="63"/>
        <v>X</v>
      </c>
    </row>
    <row r="438" spans="1:18" ht="19.899999999999999" customHeight="1" x14ac:dyDescent="0.25">
      <c r="A438" s="126">
        <v>56949</v>
      </c>
      <c r="B438" s="9">
        <f t="shared" si="64"/>
        <v>0</v>
      </c>
      <c r="C438" s="127"/>
      <c r="D438" s="4">
        <f t="shared" si="65"/>
        <v>0</v>
      </c>
      <c r="E438" s="128">
        <f t="shared" si="68"/>
        <v>0</v>
      </c>
      <c r="F438" s="4">
        <f t="shared" si="69"/>
        <v>0</v>
      </c>
      <c r="G438" s="19">
        <f>IF(AND(C438&lt;&gt;"",SUM(G$25:G437)&lt;D$17),$D$17/$D$21,0)</f>
        <v>0</v>
      </c>
      <c r="H438" s="4">
        <f t="shared" si="70"/>
        <v>0</v>
      </c>
      <c r="I438" s="4">
        <f t="shared" si="66"/>
        <v>0</v>
      </c>
      <c r="J438" s="25" t="str">
        <f t="shared" si="71"/>
        <v>2055–2056</v>
      </c>
      <c r="K438" s="27">
        <f t="shared" si="67"/>
        <v>0</v>
      </c>
      <c r="R438" s="10" t="str">
        <f t="shared" si="63"/>
        <v>X</v>
      </c>
    </row>
    <row r="439" spans="1:18" ht="19.899999999999999" customHeight="1" x14ac:dyDescent="0.25">
      <c r="A439" s="126">
        <v>56980</v>
      </c>
      <c r="B439" s="9">
        <f t="shared" si="64"/>
        <v>0</v>
      </c>
      <c r="C439" s="127"/>
      <c r="D439" s="4">
        <f t="shared" si="65"/>
        <v>0</v>
      </c>
      <c r="E439" s="128">
        <f t="shared" si="68"/>
        <v>0</v>
      </c>
      <c r="F439" s="4">
        <f t="shared" si="69"/>
        <v>0</v>
      </c>
      <c r="G439" s="19">
        <f>IF(AND(C439&lt;&gt;"",SUM(G$25:G438)&lt;D$17),$D$17/$D$21,0)</f>
        <v>0</v>
      </c>
      <c r="H439" s="4">
        <f t="shared" si="70"/>
        <v>0</v>
      </c>
      <c r="I439" s="4">
        <f t="shared" si="66"/>
        <v>0</v>
      </c>
      <c r="J439" s="25" t="str">
        <f t="shared" si="71"/>
        <v>2055–2056</v>
      </c>
      <c r="K439" s="27">
        <f t="shared" si="67"/>
        <v>0</v>
      </c>
      <c r="R439" s="10" t="str">
        <f t="shared" si="63"/>
        <v>X</v>
      </c>
    </row>
    <row r="440" spans="1:18" ht="19.899999999999999" customHeight="1" x14ac:dyDescent="0.25">
      <c r="A440" s="126">
        <v>57011</v>
      </c>
      <c r="B440" s="9">
        <f t="shared" si="64"/>
        <v>0</v>
      </c>
      <c r="C440" s="127"/>
      <c r="D440" s="4">
        <f t="shared" si="65"/>
        <v>0</v>
      </c>
      <c r="E440" s="128">
        <f t="shared" si="68"/>
        <v>0</v>
      </c>
      <c r="F440" s="4">
        <f t="shared" si="69"/>
        <v>0</v>
      </c>
      <c r="G440" s="19">
        <f>IF(AND(C440&lt;&gt;"",SUM(G$25:G439)&lt;D$17),$D$17/$D$21,0)</f>
        <v>0</v>
      </c>
      <c r="H440" s="4">
        <f t="shared" si="70"/>
        <v>0</v>
      </c>
      <c r="I440" s="4">
        <f t="shared" si="66"/>
        <v>0</v>
      </c>
      <c r="J440" s="25" t="str">
        <f t="shared" si="71"/>
        <v>2055–2056</v>
      </c>
      <c r="K440" s="27">
        <f t="shared" si="67"/>
        <v>0</v>
      </c>
      <c r="R440" s="10" t="str">
        <f t="shared" si="63"/>
        <v>X</v>
      </c>
    </row>
    <row r="441" spans="1:18" ht="19.899999999999999" customHeight="1" x14ac:dyDescent="0.25">
      <c r="A441" s="126">
        <v>57040</v>
      </c>
      <c r="B441" s="9">
        <f t="shared" si="64"/>
        <v>0</v>
      </c>
      <c r="C441" s="127"/>
      <c r="D441" s="4">
        <f t="shared" si="65"/>
        <v>0</v>
      </c>
      <c r="E441" s="128">
        <f t="shared" si="68"/>
        <v>0</v>
      </c>
      <c r="F441" s="4">
        <f t="shared" si="69"/>
        <v>0</v>
      </c>
      <c r="G441" s="19">
        <f>IF(AND(C441&lt;&gt;"",SUM(G$25:G440)&lt;D$17),$D$17/$D$21,0)</f>
        <v>0</v>
      </c>
      <c r="H441" s="4">
        <f t="shared" si="70"/>
        <v>0</v>
      </c>
      <c r="I441" s="4">
        <f t="shared" si="66"/>
        <v>0</v>
      </c>
      <c r="J441" s="25" t="str">
        <f t="shared" si="71"/>
        <v>2055–2056</v>
      </c>
      <c r="K441" s="27">
        <f t="shared" si="67"/>
        <v>0</v>
      </c>
      <c r="R441" s="10" t="str">
        <f t="shared" si="63"/>
        <v>X</v>
      </c>
    </row>
    <row r="442" spans="1:18" ht="19.899999999999999" customHeight="1" x14ac:dyDescent="0.25">
      <c r="A442" s="126">
        <v>57071</v>
      </c>
      <c r="B442" s="9">
        <f t="shared" si="64"/>
        <v>0</v>
      </c>
      <c r="C442" s="127"/>
      <c r="D442" s="4">
        <f t="shared" si="65"/>
        <v>0</v>
      </c>
      <c r="E442" s="128">
        <f t="shared" si="68"/>
        <v>0</v>
      </c>
      <c r="F442" s="4">
        <f t="shared" si="69"/>
        <v>0</v>
      </c>
      <c r="G442" s="19">
        <f>IF(AND(C442&lt;&gt;"",SUM(G$25:G441)&lt;D$17),$D$17/$D$21,0)</f>
        <v>0</v>
      </c>
      <c r="H442" s="4">
        <f t="shared" si="70"/>
        <v>0</v>
      </c>
      <c r="I442" s="4">
        <f t="shared" si="66"/>
        <v>0</v>
      </c>
      <c r="J442" s="25" t="str">
        <f t="shared" si="71"/>
        <v>2055–2056</v>
      </c>
      <c r="K442" s="27">
        <f t="shared" si="67"/>
        <v>0</v>
      </c>
      <c r="R442" s="10" t="str">
        <f t="shared" si="63"/>
        <v>X</v>
      </c>
    </row>
    <row r="443" spans="1:18" ht="19.899999999999999" customHeight="1" x14ac:dyDescent="0.25">
      <c r="A443" s="126">
        <v>57101</v>
      </c>
      <c r="B443" s="9">
        <f t="shared" si="64"/>
        <v>0</v>
      </c>
      <c r="C443" s="127"/>
      <c r="D443" s="4">
        <f t="shared" si="65"/>
        <v>0</v>
      </c>
      <c r="E443" s="128">
        <f t="shared" si="68"/>
        <v>0</v>
      </c>
      <c r="F443" s="4">
        <f t="shared" si="69"/>
        <v>0</v>
      </c>
      <c r="G443" s="19">
        <f>IF(AND(C443&lt;&gt;"",SUM(G$25:G442)&lt;D$17),$D$17/$D$21,0)</f>
        <v>0</v>
      </c>
      <c r="H443" s="4">
        <f t="shared" si="70"/>
        <v>0</v>
      </c>
      <c r="I443" s="4">
        <f t="shared" si="66"/>
        <v>0</v>
      </c>
      <c r="J443" s="25" t="str">
        <f t="shared" si="71"/>
        <v>2055–2056</v>
      </c>
      <c r="K443" s="27">
        <f t="shared" si="67"/>
        <v>0</v>
      </c>
      <c r="R443" s="10" t="str">
        <f t="shared" si="63"/>
        <v>X</v>
      </c>
    </row>
    <row r="444" spans="1:18" ht="19.899999999999999" customHeight="1" x14ac:dyDescent="0.25">
      <c r="A444" s="126">
        <v>57132</v>
      </c>
      <c r="B444" s="9">
        <f t="shared" si="64"/>
        <v>0</v>
      </c>
      <c r="C444" s="127"/>
      <c r="D444" s="4">
        <f t="shared" si="65"/>
        <v>0</v>
      </c>
      <c r="E444" s="128">
        <f t="shared" si="68"/>
        <v>0</v>
      </c>
      <c r="F444" s="4">
        <f t="shared" si="69"/>
        <v>0</v>
      </c>
      <c r="G444" s="19">
        <f>IF(AND(C444&lt;&gt;"",SUM(G$25:G443)&lt;D$17),$D$17/$D$21,0)</f>
        <v>0</v>
      </c>
      <c r="H444" s="4">
        <f t="shared" si="70"/>
        <v>0</v>
      </c>
      <c r="I444" s="4">
        <f t="shared" si="66"/>
        <v>0</v>
      </c>
      <c r="J444" s="25" t="str">
        <f t="shared" si="71"/>
        <v>2055–2056</v>
      </c>
      <c r="K444" s="27">
        <f t="shared" si="67"/>
        <v>0</v>
      </c>
      <c r="R444" s="10" t="str">
        <f t="shared" si="63"/>
        <v>X</v>
      </c>
    </row>
    <row r="445" spans="1:18" ht="19.899999999999999" customHeight="1" x14ac:dyDescent="0.25">
      <c r="A445" s="126">
        <v>57162</v>
      </c>
      <c r="B445" s="9">
        <f t="shared" si="64"/>
        <v>0</v>
      </c>
      <c r="C445" s="127"/>
      <c r="D445" s="4">
        <f t="shared" si="65"/>
        <v>0</v>
      </c>
      <c r="E445" s="128">
        <f t="shared" si="68"/>
        <v>0</v>
      </c>
      <c r="F445" s="4">
        <f t="shared" si="69"/>
        <v>0</v>
      </c>
      <c r="G445" s="19">
        <f>IF(AND(C445&lt;&gt;"",SUM(G$25:G444)&lt;D$17),$D$17/$D$21,0)</f>
        <v>0</v>
      </c>
      <c r="H445" s="4">
        <f t="shared" si="70"/>
        <v>0</v>
      </c>
      <c r="I445" s="4">
        <f t="shared" si="66"/>
        <v>0</v>
      </c>
      <c r="J445" s="25" t="str">
        <f t="shared" si="71"/>
        <v>2056–2057</v>
      </c>
      <c r="K445" s="27">
        <f t="shared" si="67"/>
        <v>0</v>
      </c>
      <c r="R445" s="10" t="str">
        <f t="shared" si="63"/>
        <v>X</v>
      </c>
    </row>
    <row r="446" spans="1:18" ht="19.899999999999999" customHeight="1" x14ac:dyDescent="0.25">
      <c r="A446" s="126">
        <v>57193</v>
      </c>
      <c r="B446" s="9">
        <f t="shared" si="64"/>
        <v>0</v>
      </c>
      <c r="C446" s="127"/>
      <c r="D446" s="4">
        <f t="shared" si="65"/>
        <v>0</v>
      </c>
      <c r="E446" s="128">
        <f t="shared" si="68"/>
        <v>0</v>
      </c>
      <c r="F446" s="4">
        <f t="shared" si="69"/>
        <v>0</v>
      </c>
      <c r="G446" s="19">
        <f>IF(AND(C446&lt;&gt;"",SUM(G$25:G445)&lt;D$17),$D$17/$D$21,0)</f>
        <v>0</v>
      </c>
      <c r="H446" s="4">
        <f t="shared" si="70"/>
        <v>0</v>
      </c>
      <c r="I446" s="4">
        <f t="shared" si="66"/>
        <v>0</v>
      </c>
      <c r="J446" s="25" t="str">
        <f t="shared" si="71"/>
        <v>2056–2057</v>
      </c>
      <c r="K446" s="27">
        <f t="shared" si="67"/>
        <v>0</v>
      </c>
      <c r="R446" s="10" t="str">
        <f t="shared" si="63"/>
        <v>X</v>
      </c>
    </row>
    <row r="447" spans="1:18" ht="19.899999999999999" customHeight="1" x14ac:dyDescent="0.25">
      <c r="A447" s="126">
        <v>57224</v>
      </c>
      <c r="B447" s="9">
        <f t="shared" si="64"/>
        <v>0</v>
      </c>
      <c r="C447" s="127"/>
      <c r="D447" s="4">
        <f t="shared" si="65"/>
        <v>0</v>
      </c>
      <c r="E447" s="128">
        <f t="shared" si="68"/>
        <v>0</v>
      </c>
      <c r="F447" s="4">
        <f t="shared" si="69"/>
        <v>0</v>
      </c>
      <c r="G447" s="19">
        <f>IF(AND(C447&lt;&gt;"",SUM(G$25:G446)&lt;D$17),$D$17/$D$21,0)</f>
        <v>0</v>
      </c>
      <c r="H447" s="4">
        <f t="shared" si="70"/>
        <v>0</v>
      </c>
      <c r="I447" s="4">
        <f t="shared" si="66"/>
        <v>0</v>
      </c>
      <c r="J447" s="25" t="str">
        <f t="shared" si="71"/>
        <v>2056–2057</v>
      </c>
      <c r="K447" s="27">
        <f t="shared" si="67"/>
        <v>0</v>
      </c>
      <c r="R447" s="10" t="str">
        <f t="shared" si="63"/>
        <v>X</v>
      </c>
    </row>
    <row r="448" spans="1:18" ht="19.899999999999999" customHeight="1" x14ac:dyDescent="0.25">
      <c r="A448" s="126">
        <v>57254</v>
      </c>
      <c r="B448" s="9">
        <f t="shared" si="64"/>
        <v>0</v>
      </c>
      <c r="C448" s="127"/>
      <c r="D448" s="4">
        <f t="shared" si="65"/>
        <v>0</v>
      </c>
      <c r="E448" s="128">
        <f t="shared" si="68"/>
        <v>0</v>
      </c>
      <c r="F448" s="4">
        <f t="shared" si="69"/>
        <v>0</v>
      </c>
      <c r="G448" s="19">
        <f>IF(AND(C448&lt;&gt;"",SUM(G$25:G447)&lt;D$17),$D$17/$D$21,0)</f>
        <v>0</v>
      </c>
      <c r="H448" s="4">
        <f t="shared" si="70"/>
        <v>0</v>
      </c>
      <c r="I448" s="4">
        <f t="shared" si="66"/>
        <v>0</v>
      </c>
      <c r="J448" s="25" t="str">
        <f t="shared" si="71"/>
        <v>2056–2057</v>
      </c>
      <c r="K448" s="27">
        <f t="shared" si="67"/>
        <v>0</v>
      </c>
      <c r="R448" s="10" t="str">
        <f t="shared" si="63"/>
        <v>X</v>
      </c>
    </row>
    <row r="449" spans="1:18" ht="19.899999999999999" customHeight="1" x14ac:dyDescent="0.25">
      <c r="A449" s="126">
        <v>57285</v>
      </c>
      <c r="B449" s="9">
        <f t="shared" si="64"/>
        <v>0</v>
      </c>
      <c r="C449" s="127"/>
      <c r="D449" s="4">
        <f t="shared" si="65"/>
        <v>0</v>
      </c>
      <c r="E449" s="128">
        <f t="shared" si="68"/>
        <v>0</v>
      </c>
      <c r="F449" s="4">
        <f t="shared" si="69"/>
        <v>0</v>
      </c>
      <c r="G449" s="19">
        <f>IF(AND(C449&lt;&gt;"",SUM(G$25:G448)&lt;D$17),$D$17/$D$21,0)</f>
        <v>0</v>
      </c>
      <c r="H449" s="4">
        <f t="shared" si="70"/>
        <v>0</v>
      </c>
      <c r="I449" s="4">
        <f t="shared" si="66"/>
        <v>0</v>
      </c>
      <c r="J449" s="25" t="str">
        <f t="shared" si="71"/>
        <v>2056–2057</v>
      </c>
      <c r="K449" s="27">
        <f t="shared" si="67"/>
        <v>0</v>
      </c>
      <c r="R449" s="10" t="str">
        <f t="shared" si="63"/>
        <v>X</v>
      </c>
    </row>
    <row r="450" spans="1:18" ht="19.899999999999999" customHeight="1" x14ac:dyDescent="0.25">
      <c r="A450" s="126">
        <v>57315</v>
      </c>
      <c r="B450" s="9">
        <f t="shared" si="64"/>
        <v>0</v>
      </c>
      <c r="C450" s="127"/>
      <c r="D450" s="4">
        <f t="shared" si="65"/>
        <v>0</v>
      </c>
      <c r="E450" s="128">
        <f t="shared" si="68"/>
        <v>0</v>
      </c>
      <c r="F450" s="4">
        <f t="shared" si="69"/>
        <v>0</v>
      </c>
      <c r="G450" s="19">
        <f>IF(AND(C450&lt;&gt;"",SUM(G$25:G449)&lt;D$17),$D$17/$D$21,0)</f>
        <v>0</v>
      </c>
      <c r="H450" s="4">
        <f t="shared" si="70"/>
        <v>0</v>
      </c>
      <c r="I450" s="4">
        <f t="shared" si="66"/>
        <v>0</v>
      </c>
      <c r="J450" s="25" t="str">
        <f t="shared" si="71"/>
        <v>2056–2057</v>
      </c>
      <c r="K450" s="27">
        <f t="shared" si="67"/>
        <v>0</v>
      </c>
      <c r="R450" s="10" t="str">
        <f t="shared" si="63"/>
        <v>X</v>
      </c>
    </row>
    <row r="451" spans="1:18" ht="19.899999999999999" customHeight="1" x14ac:dyDescent="0.25">
      <c r="A451" s="126">
        <v>57346</v>
      </c>
      <c r="B451" s="9">
        <f t="shared" si="64"/>
        <v>0</v>
      </c>
      <c r="C451" s="127"/>
      <c r="D451" s="4">
        <f t="shared" si="65"/>
        <v>0</v>
      </c>
      <c r="E451" s="128">
        <f t="shared" si="68"/>
        <v>0</v>
      </c>
      <c r="F451" s="4">
        <f t="shared" si="69"/>
        <v>0</v>
      </c>
      <c r="G451" s="19">
        <f>IF(AND(C451&lt;&gt;"",SUM(G$25:G450)&lt;D$17),$D$17/$D$21,0)</f>
        <v>0</v>
      </c>
      <c r="H451" s="4">
        <f t="shared" si="70"/>
        <v>0</v>
      </c>
      <c r="I451" s="4">
        <f t="shared" si="66"/>
        <v>0</v>
      </c>
      <c r="J451" s="25" t="str">
        <f t="shared" si="71"/>
        <v>2056–2057</v>
      </c>
      <c r="K451" s="27">
        <f t="shared" si="67"/>
        <v>0</v>
      </c>
      <c r="R451" s="10" t="str">
        <f t="shared" si="63"/>
        <v>X</v>
      </c>
    </row>
    <row r="452" spans="1:18" ht="19.899999999999999" customHeight="1" x14ac:dyDescent="0.25">
      <c r="A452" s="126">
        <v>57377</v>
      </c>
      <c r="B452" s="9">
        <f t="shared" si="64"/>
        <v>0</v>
      </c>
      <c r="C452" s="127"/>
      <c r="D452" s="4">
        <f t="shared" si="65"/>
        <v>0</v>
      </c>
      <c r="E452" s="128">
        <f t="shared" si="68"/>
        <v>0</v>
      </c>
      <c r="F452" s="4">
        <f t="shared" si="69"/>
        <v>0</v>
      </c>
      <c r="G452" s="19">
        <f>IF(AND(C452&lt;&gt;"",SUM(G$25:G451)&lt;D$17),$D$17/$D$21,0)</f>
        <v>0</v>
      </c>
      <c r="H452" s="4">
        <f t="shared" si="70"/>
        <v>0</v>
      </c>
      <c r="I452" s="4">
        <f t="shared" si="66"/>
        <v>0</v>
      </c>
      <c r="J452" s="25" t="str">
        <f t="shared" si="71"/>
        <v>2056–2057</v>
      </c>
      <c r="K452" s="27">
        <f t="shared" si="67"/>
        <v>0</v>
      </c>
      <c r="R452" s="10" t="str">
        <f t="shared" si="63"/>
        <v>X</v>
      </c>
    </row>
    <row r="453" spans="1:18" ht="19.899999999999999" customHeight="1" x14ac:dyDescent="0.25">
      <c r="A453" s="126">
        <v>57405</v>
      </c>
      <c r="B453" s="9">
        <f t="shared" si="64"/>
        <v>0</v>
      </c>
      <c r="C453" s="127"/>
      <c r="D453" s="4">
        <f t="shared" si="65"/>
        <v>0</v>
      </c>
      <c r="E453" s="128">
        <f t="shared" si="68"/>
        <v>0</v>
      </c>
      <c r="F453" s="4">
        <f t="shared" si="69"/>
        <v>0</v>
      </c>
      <c r="G453" s="19">
        <f>IF(AND(C453&lt;&gt;"",SUM(G$25:G452)&lt;D$17),$D$17/$D$21,0)</f>
        <v>0</v>
      </c>
      <c r="H453" s="4">
        <f t="shared" si="70"/>
        <v>0</v>
      </c>
      <c r="I453" s="4">
        <f t="shared" si="66"/>
        <v>0</v>
      </c>
      <c r="J453" s="25" t="str">
        <f t="shared" si="71"/>
        <v>2056–2057</v>
      </c>
      <c r="K453" s="27">
        <f t="shared" si="67"/>
        <v>0</v>
      </c>
      <c r="R453" s="10" t="str">
        <f t="shared" si="63"/>
        <v>X</v>
      </c>
    </row>
    <row r="454" spans="1:18" ht="19.899999999999999" customHeight="1" x14ac:dyDescent="0.25">
      <c r="A454" s="126">
        <v>57436</v>
      </c>
      <c r="B454" s="9">
        <f t="shared" si="64"/>
        <v>0</v>
      </c>
      <c r="C454" s="127"/>
      <c r="D454" s="4">
        <f t="shared" si="65"/>
        <v>0</v>
      </c>
      <c r="E454" s="128">
        <f t="shared" si="68"/>
        <v>0</v>
      </c>
      <c r="F454" s="4">
        <f t="shared" si="69"/>
        <v>0</v>
      </c>
      <c r="G454" s="19">
        <f>IF(AND(C454&lt;&gt;"",SUM(G$25:G453)&lt;D$17),$D$17/$D$21,0)</f>
        <v>0</v>
      </c>
      <c r="H454" s="4">
        <f t="shared" si="70"/>
        <v>0</v>
      </c>
      <c r="I454" s="4">
        <f t="shared" si="66"/>
        <v>0</v>
      </c>
      <c r="J454" s="25" t="str">
        <f t="shared" si="71"/>
        <v>2056–2057</v>
      </c>
      <c r="K454" s="27">
        <f t="shared" si="67"/>
        <v>0</v>
      </c>
      <c r="R454" s="10" t="str">
        <f t="shared" si="63"/>
        <v>X</v>
      </c>
    </row>
    <row r="455" spans="1:18" ht="19.899999999999999" customHeight="1" x14ac:dyDescent="0.25">
      <c r="A455" s="126">
        <v>57466</v>
      </c>
      <c r="B455" s="9">
        <f t="shared" si="64"/>
        <v>0</v>
      </c>
      <c r="C455" s="127"/>
      <c r="D455" s="4">
        <f t="shared" si="65"/>
        <v>0</v>
      </c>
      <c r="E455" s="128">
        <f t="shared" si="68"/>
        <v>0</v>
      </c>
      <c r="F455" s="4">
        <f t="shared" si="69"/>
        <v>0</v>
      </c>
      <c r="G455" s="19">
        <f>IF(AND(C455&lt;&gt;"",SUM(G$25:G454)&lt;D$17),$D$17/$D$21,0)</f>
        <v>0</v>
      </c>
      <c r="H455" s="4">
        <f t="shared" si="70"/>
        <v>0</v>
      </c>
      <c r="I455" s="4">
        <f t="shared" si="66"/>
        <v>0</v>
      </c>
      <c r="J455" s="25" t="str">
        <f t="shared" si="71"/>
        <v>2056–2057</v>
      </c>
      <c r="K455" s="27">
        <f t="shared" si="67"/>
        <v>0</v>
      </c>
      <c r="R455" s="10" t="str">
        <f t="shared" si="63"/>
        <v>X</v>
      </c>
    </row>
    <row r="456" spans="1:18" ht="19.899999999999999" customHeight="1" x14ac:dyDescent="0.25">
      <c r="A456" s="126">
        <v>57497</v>
      </c>
      <c r="B456" s="9">
        <f t="shared" si="64"/>
        <v>0</v>
      </c>
      <c r="C456" s="127"/>
      <c r="D456" s="4">
        <f t="shared" si="65"/>
        <v>0</v>
      </c>
      <c r="E456" s="128">
        <f t="shared" si="68"/>
        <v>0</v>
      </c>
      <c r="F456" s="4">
        <f t="shared" si="69"/>
        <v>0</v>
      </c>
      <c r="G456" s="19">
        <f>IF(AND(C456&lt;&gt;"",SUM(G$25:G455)&lt;D$17),$D$17/$D$21,0)</f>
        <v>0</v>
      </c>
      <c r="H456" s="4">
        <f t="shared" si="70"/>
        <v>0</v>
      </c>
      <c r="I456" s="4">
        <f t="shared" si="66"/>
        <v>0</v>
      </c>
      <c r="J456" s="25" t="str">
        <f t="shared" si="71"/>
        <v>2056–2057</v>
      </c>
      <c r="K456" s="27">
        <f t="shared" si="67"/>
        <v>0</v>
      </c>
      <c r="R456" s="10" t="str">
        <f t="shared" si="63"/>
        <v>X</v>
      </c>
    </row>
    <row r="457" spans="1:18" ht="19.899999999999999" customHeight="1" x14ac:dyDescent="0.25">
      <c r="A457" s="126">
        <v>57527</v>
      </c>
      <c r="B457" s="9">
        <f t="shared" si="64"/>
        <v>0</v>
      </c>
      <c r="C457" s="127"/>
      <c r="D457" s="4">
        <f t="shared" si="65"/>
        <v>0</v>
      </c>
      <c r="E457" s="128">
        <f t="shared" si="68"/>
        <v>0</v>
      </c>
      <c r="F457" s="4">
        <f t="shared" si="69"/>
        <v>0</v>
      </c>
      <c r="G457" s="19">
        <f>IF(AND(C457&lt;&gt;"",SUM(G$25:G456)&lt;D$17),$D$17/$D$21,0)</f>
        <v>0</v>
      </c>
      <c r="H457" s="4">
        <f t="shared" si="70"/>
        <v>0</v>
      </c>
      <c r="I457" s="4">
        <f t="shared" si="66"/>
        <v>0</v>
      </c>
      <c r="J457" s="25" t="str">
        <f t="shared" si="71"/>
        <v>2057–2058</v>
      </c>
      <c r="K457" s="27">
        <f t="shared" si="67"/>
        <v>0</v>
      </c>
      <c r="R457" s="10" t="str">
        <f t="shared" si="63"/>
        <v>X</v>
      </c>
    </row>
    <row r="458" spans="1:18" ht="19.899999999999999" customHeight="1" x14ac:dyDescent="0.25">
      <c r="A458" s="126">
        <v>57558</v>
      </c>
      <c r="B458" s="9">
        <f t="shared" si="64"/>
        <v>0</v>
      </c>
      <c r="C458" s="127"/>
      <c r="D458" s="4">
        <f t="shared" si="65"/>
        <v>0</v>
      </c>
      <c r="E458" s="128">
        <f t="shared" si="68"/>
        <v>0</v>
      </c>
      <c r="F458" s="4">
        <f t="shared" si="69"/>
        <v>0</v>
      </c>
      <c r="G458" s="19">
        <f>IF(AND(C458&lt;&gt;"",SUM(G$25:G457)&lt;D$17),$D$17/$D$21,0)</f>
        <v>0</v>
      </c>
      <c r="H458" s="4">
        <f t="shared" si="70"/>
        <v>0</v>
      </c>
      <c r="I458" s="4">
        <f t="shared" si="66"/>
        <v>0</v>
      </c>
      <c r="J458" s="25" t="str">
        <f t="shared" si="71"/>
        <v>2057–2058</v>
      </c>
      <c r="K458" s="27">
        <f t="shared" si="67"/>
        <v>0</v>
      </c>
      <c r="R458" s="10" t="str">
        <f t="shared" si="63"/>
        <v>X</v>
      </c>
    </row>
    <row r="459" spans="1:18" ht="19.899999999999999" customHeight="1" x14ac:dyDescent="0.25">
      <c r="A459" s="126">
        <v>57589</v>
      </c>
      <c r="B459" s="9">
        <f t="shared" si="64"/>
        <v>0</v>
      </c>
      <c r="C459" s="127"/>
      <c r="D459" s="4">
        <f t="shared" si="65"/>
        <v>0</v>
      </c>
      <c r="E459" s="128">
        <f t="shared" si="68"/>
        <v>0</v>
      </c>
      <c r="F459" s="4">
        <f t="shared" si="69"/>
        <v>0</v>
      </c>
      <c r="G459" s="19">
        <f>IF(AND(C459&lt;&gt;"",SUM(G$25:G458)&lt;D$17),$D$17/$D$21,0)</f>
        <v>0</v>
      </c>
      <c r="H459" s="4">
        <f t="shared" si="70"/>
        <v>0</v>
      </c>
      <c r="I459" s="4">
        <f t="shared" si="66"/>
        <v>0</v>
      </c>
      <c r="J459" s="25" t="str">
        <f t="shared" si="71"/>
        <v>2057–2058</v>
      </c>
      <c r="K459" s="27">
        <f t="shared" si="67"/>
        <v>0</v>
      </c>
      <c r="R459" s="10" t="str">
        <f t="shared" si="63"/>
        <v>X</v>
      </c>
    </row>
    <row r="460" spans="1:18" ht="19.899999999999999" customHeight="1" x14ac:dyDescent="0.25">
      <c r="A460" s="126">
        <v>57619</v>
      </c>
      <c r="B460" s="9">
        <f t="shared" si="64"/>
        <v>0</v>
      </c>
      <c r="C460" s="127"/>
      <c r="D460" s="4">
        <f t="shared" si="65"/>
        <v>0</v>
      </c>
      <c r="E460" s="128">
        <f t="shared" si="68"/>
        <v>0</v>
      </c>
      <c r="F460" s="4">
        <f t="shared" si="69"/>
        <v>0</v>
      </c>
      <c r="G460" s="19">
        <f>IF(AND(C460&lt;&gt;"",SUM(G$25:G459)&lt;D$17),$D$17/$D$21,0)</f>
        <v>0</v>
      </c>
      <c r="H460" s="4">
        <f t="shared" si="70"/>
        <v>0</v>
      </c>
      <c r="I460" s="4">
        <f t="shared" si="66"/>
        <v>0</v>
      </c>
      <c r="J460" s="25" t="str">
        <f t="shared" si="71"/>
        <v>2057–2058</v>
      </c>
      <c r="K460" s="27">
        <f t="shared" si="67"/>
        <v>0</v>
      </c>
      <c r="R460" s="10" t="str">
        <f t="shared" si="63"/>
        <v>X</v>
      </c>
    </row>
    <row r="461" spans="1:18" ht="19.899999999999999" customHeight="1" x14ac:dyDescent="0.25">
      <c r="A461" s="126">
        <v>57650</v>
      </c>
      <c r="B461" s="9">
        <f t="shared" si="64"/>
        <v>0</v>
      </c>
      <c r="C461" s="127"/>
      <c r="D461" s="4">
        <f t="shared" si="65"/>
        <v>0</v>
      </c>
      <c r="E461" s="128">
        <f t="shared" si="68"/>
        <v>0</v>
      </c>
      <c r="F461" s="4">
        <f t="shared" si="69"/>
        <v>0</v>
      </c>
      <c r="G461" s="19">
        <f>IF(AND(C461&lt;&gt;"",SUM(G$25:G460)&lt;D$17),$D$17/$D$21,0)</f>
        <v>0</v>
      </c>
      <c r="H461" s="4">
        <f t="shared" si="70"/>
        <v>0</v>
      </c>
      <c r="I461" s="4">
        <f t="shared" si="66"/>
        <v>0</v>
      </c>
      <c r="J461" s="25" t="str">
        <f t="shared" si="71"/>
        <v>2057–2058</v>
      </c>
      <c r="K461" s="27">
        <f t="shared" si="67"/>
        <v>0</v>
      </c>
      <c r="R461" s="10" t="str">
        <f t="shared" si="63"/>
        <v>X</v>
      </c>
    </row>
    <row r="462" spans="1:18" ht="19.899999999999999" customHeight="1" x14ac:dyDescent="0.25">
      <c r="A462" s="126">
        <v>57680</v>
      </c>
      <c r="B462" s="9">
        <f t="shared" si="64"/>
        <v>0</v>
      </c>
      <c r="C462" s="127"/>
      <c r="D462" s="4">
        <f t="shared" si="65"/>
        <v>0</v>
      </c>
      <c r="E462" s="128">
        <f t="shared" si="68"/>
        <v>0</v>
      </c>
      <c r="F462" s="4">
        <f t="shared" si="69"/>
        <v>0</v>
      </c>
      <c r="G462" s="19">
        <f>IF(AND(C462&lt;&gt;"",SUM(G$25:G461)&lt;D$17),$D$17/$D$21,0)</f>
        <v>0</v>
      </c>
      <c r="H462" s="4">
        <f t="shared" si="70"/>
        <v>0</v>
      </c>
      <c r="I462" s="4">
        <f t="shared" si="66"/>
        <v>0</v>
      </c>
      <c r="J462" s="25" t="str">
        <f t="shared" si="71"/>
        <v>2057–2058</v>
      </c>
      <c r="K462" s="27">
        <f t="shared" si="67"/>
        <v>0</v>
      </c>
      <c r="R462" s="10" t="str">
        <f t="shared" si="63"/>
        <v>X</v>
      </c>
    </row>
    <row r="463" spans="1:18" ht="19.899999999999999" customHeight="1" x14ac:dyDescent="0.25">
      <c r="A463" s="126">
        <v>57711</v>
      </c>
      <c r="B463" s="9">
        <f t="shared" si="64"/>
        <v>0</v>
      </c>
      <c r="C463" s="127"/>
      <c r="D463" s="4">
        <f t="shared" si="65"/>
        <v>0</v>
      </c>
      <c r="E463" s="128">
        <f t="shared" si="68"/>
        <v>0</v>
      </c>
      <c r="F463" s="4">
        <f t="shared" si="69"/>
        <v>0</v>
      </c>
      <c r="G463" s="19">
        <f>IF(AND(C463&lt;&gt;"",SUM(G$25:G462)&lt;D$17),$D$17/$D$21,0)</f>
        <v>0</v>
      </c>
      <c r="H463" s="4">
        <f t="shared" si="70"/>
        <v>0</v>
      </c>
      <c r="I463" s="4">
        <f t="shared" si="66"/>
        <v>0</v>
      </c>
      <c r="J463" s="25" t="str">
        <f t="shared" si="71"/>
        <v>2057–2058</v>
      </c>
      <c r="K463" s="27">
        <f t="shared" si="67"/>
        <v>0</v>
      </c>
      <c r="R463" s="10" t="str">
        <f t="shared" si="63"/>
        <v>X</v>
      </c>
    </row>
    <row r="464" spans="1:18" ht="19.899999999999999" customHeight="1" x14ac:dyDescent="0.25">
      <c r="A464" s="126">
        <v>57742</v>
      </c>
      <c r="B464" s="9">
        <f t="shared" si="64"/>
        <v>0</v>
      </c>
      <c r="C464" s="127"/>
      <c r="D464" s="4">
        <f t="shared" si="65"/>
        <v>0</v>
      </c>
      <c r="E464" s="128">
        <f t="shared" si="68"/>
        <v>0</v>
      </c>
      <c r="F464" s="4">
        <f t="shared" si="69"/>
        <v>0</v>
      </c>
      <c r="G464" s="19">
        <f>IF(AND(C464&lt;&gt;"",SUM(G$25:G463)&lt;D$17),$D$17/$D$21,0)</f>
        <v>0</v>
      </c>
      <c r="H464" s="4">
        <f t="shared" si="70"/>
        <v>0</v>
      </c>
      <c r="I464" s="4">
        <f t="shared" si="66"/>
        <v>0</v>
      </c>
      <c r="J464" s="25" t="str">
        <f t="shared" si="71"/>
        <v>2057–2058</v>
      </c>
      <c r="K464" s="27">
        <f t="shared" si="67"/>
        <v>0</v>
      </c>
      <c r="R464" s="10" t="str">
        <f t="shared" si="63"/>
        <v>X</v>
      </c>
    </row>
    <row r="465" spans="1:18" ht="19.899999999999999" customHeight="1" x14ac:dyDescent="0.25">
      <c r="A465" s="126">
        <v>57770</v>
      </c>
      <c r="B465" s="9">
        <f t="shared" si="64"/>
        <v>0</v>
      </c>
      <c r="C465" s="127"/>
      <c r="D465" s="4">
        <f t="shared" si="65"/>
        <v>0</v>
      </c>
      <c r="E465" s="128">
        <f t="shared" si="68"/>
        <v>0</v>
      </c>
      <c r="F465" s="4">
        <f t="shared" si="69"/>
        <v>0</v>
      </c>
      <c r="G465" s="19">
        <f>IF(AND(C465&lt;&gt;"",SUM(G$25:G464)&lt;D$17),$D$17/$D$21,0)</f>
        <v>0</v>
      </c>
      <c r="H465" s="4">
        <f t="shared" si="70"/>
        <v>0</v>
      </c>
      <c r="I465" s="4">
        <f t="shared" si="66"/>
        <v>0</v>
      </c>
      <c r="J465" s="25" t="str">
        <f t="shared" si="71"/>
        <v>2057–2058</v>
      </c>
      <c r="K465" s="27">
        <f t="shared" si="67"/>
        <v>0</v>
      </c>
      <c r="R465" s="10" t="str">
        <f t="shared" si="63"/>
        <v>X</v>
      </c>
    </row>
    <row r="466" spans="1:18" ht="19.899999999999999" customHeight="1" x14ac:dyDescent="0.25">
      <c r="A466" s="126">
        <v>57801</v>
      </c>
      <c r="B466" s="9">
        <f t="shared" si="64"/>
        <v>0</v>
      </c>
      <c r="C466" s="127"/>
      <c r="D466" s="4">
        <f t="shared" si="65"/>
        <v>0</v>
      </c>
      <c r="E466" s="128">
        <f t="shared" si="68"/>
        <v>0</v>
      </c>
      <c r="F466" s="4">
        <f t="shared" si="69"/>
        <v>0</v>
      </c>
      <c r="G466" s="19">
        <f>IF(AND(C466&lt;&gt;"",SUM(G$25:G465)&lt;D$17),$D$17/$D$21,0)</f>
        <v>0</v>
      </c>
      <c r="H466" s="4">
        <f t="shared" si="70"/>
        <v>0</v>
      </c>
      <c r="I466" s="4">
        <f t="shared" si="66"/>
        <v>0</v>
      </c>
      <c r="J466" s="25" t="str">
        <f t="shared" si="71"/>
        <v>2057–2058</v>
      </c>
      <c r="K466" s="27">
        <f t="shared" si="67"/>
        <v>0</v>
      </c>
      <c r="R466" s="10" t="str">
        <f t="shared" si="63"/>
        <v>X</v>
      </c>
    </row>
    <row r="467" spans="1:18" ht="19.899999999999999" customHeight="1" x14ac:dyDescent="0.25">
      <c r="A467" s="126">
        <v>57831</v>
      </c>
      <c r="B467" s="9">
        <f t="shared" si="64"/>
        <v>0</v>
      </c>
      <c r="C467" s="127"/>
      <c r="D467" s="4">
        <f t="shared" si="65"/>
        <v>0</v>
      </c>
      <c r="E467" s="128">
        <f t="shared" si="68"/>
        <v>0</v>
      </c>
      <c r="F467" s="4">
        <f t="shared" si="69"/>
        <v>0</v>
      </c>
      <c r="G467" s="19">
        <f>IF(AND(C467&lt;&gt;"",SUM(G$25:G466)&lt;D$17),$D$17/$D$21,0)</f>
        <v>0</v>
      </c>
      <c r="H467" s="4">
        <f t="shared" si="70"/>
        <v>0</v>
      </c>
      <c r="I467" s="4">
        <f t="shared" si="66"/>
        <v>0</v>
      </c>
      <c r="J467" s="25" t="str">
        <f t="shared" si="71"/>
        <v>2057–2058</v>
      </c>
      <c r="K467" s="27">
        <f t="shared" si="67"/>
        <v>0</v>
      </c>
      <c r="R467" s="10" t="str">
        <f t="shared" si="63"/>
        <v>X</v>
      </c>
    </row>
    <row r="468" spans="1:18" ht="19.899999999999999" customHeight="1" x14ac:dyDescent="0.25">
      <c r="A468" s="126">
        <v>57862</v>
      </c>
      <c r="B468" s="9">
        <f t="shared" si="64"/>
        <v>0</v>
      </c>
      <c r="C468" s="127"/>
      <c r="D468" s="4">
        <f t="shared" si="65"/>
        <v>0</v>
      </c>
      <c r="E468" s="128">
        <f t="shared" si="68"/>
        <v>0</v>
      </c>
      <c r="F468" s="4">
        <f t="shared" si="69"/>
        <v>0</v>
      </c>
      <c r="G468" s="19">
        <f>IF(AND(C468&lt;&gt;"",SUM(G$25:G467)&lt;D$17),$D$17/$D$21,0)</f>
        <v>0</v>
      </c>
      <c r="H468" s="4">
        <f t="shared" si="70"/>
        <v>0</v>
      </c>
      <c r="I468" s="4">
        <f t="shared" si="66"/>
        <v>0</v>
      </c>
      <c r="J468" s="25" t="str">
        <f t="shared" si="71"/>
        <v>2057–2058</v>
      </c>
      <c r="K468" s="27">
        <f t="shared" si="67"/>
        <v>0</v>
      </c>
      <c r="R468" s="10" t="str">
        <f t="shared" si="63"/>
        <v>X</v>
      </c>
    </row>
    <row r="469" spans="1:18" ht="19.899999999999999" customHeight="1" x14ac:dyDescent="0.25">
      <c r="A469" s="126">
        <v>57892</v>
      </c>
      <c r="B469" s="9">
        <f t="shared" si="64"/>
        <v>0</v>
      </c>
      <c r="C469" s="127"/>
      <c r="D469" s="4">
        <f t="shared" si="65"/>
        <v>0</v>
      </c>
      <c r="E469" s="128">
        <f t="shared" si="68"/>
        <v>0</v>
      </c>
      <c r="F469" s="4">
        <f t="shared" si="69"/>
        <v>0</v>
      </c>
      <c r="G469" s="19">
        <f>IF(AND(C469&lt;&gt;"",SUM(G$25:G468)&lt;D$17),$D$17/$D$21,0)</f>
        <v>0</v>
      </c>
      <c r="H469" s="4">
        <f t="shared" si="70"/>
        <v>0</v>
      </c>
      <c r="I469" s="4">
        <f t="shared" si="66"/>
        <v>0</v>
      </c>
      <c r="J469" s="25" t="str">
        <f t="shared" si="71"/>
        <v>2058–2059</v>
      </c>
      <c r="K469" s="27">
        <f t="shared" si="67"/>
        <v>0</v>
      </c>
      <c r="R469" s="10" t="str">
        <f t="shared" si="63"/>
        <v>X</v>
      </c>
    </row>
    <row r="470" spans="1:18" ht="19.899999999999999" customHeight="1" x14ac:dyDescent="0.25">
      <c r="A470" s="126">
        <v>57923</v>
      </c>
      <c r="B470" s="9">
        <f t="shared" si="64"/>
        <v>0</v>
      </c>
      <c r="C470" s="127"/>
      <c r="D470" s="4">
        <f t="shared" si="65"/>
        <v>0</v>
      </c>
      <c r="E470" s="128">
        <f t="shared" si="68"/>
        <v>0</v>
      </c>
      <c r="F470" s="4">
        <f t="shared" si="69"/>
        <v>0</v>
      </c>
      <c r="G470" s="19">
        <f>IF(AND(C470&lt;&gt;"",SUM(G$25:G469)&lt;D$17),$D$17/$D$21,0)</f>
        <v>0</v>
      </c>
      <c r="H470" s="4">
        <f t="shared" si="70"/>
        <v>0</v>
      </c>
      <c r="I470" s="4">
        <f t="shared" si="66"/>
        <v>0</v>
      </c>
      <c r="J470" s="25" t="str">
        <f t="shared" si="71"/>
        <v>2058–2059</v>
      </c>
      <c r="K470" s="27">
        <f t="shared" si="67"/>
        <v>0</v>
      </c>
      <c r="R470" s="10" t="str">
        <f t="shared" si="63"/>
        <v>X</v>
      </c>
    </row>
    <row r="471" spans="1:18" ht="19.899999999999999" customHeight="1" x14ac:dyDescent="0.25">
      <c r="A471" s="126">
        <v>57954</v>
      </c>
      <c r="B471" s="9">
        <f t="shared" si="64"/>
        <v>0</v>
      </c>
      <c r="C471" s="127"/>
      <c r="D471" s="4">
        <f t="shared" si="65"/>
        <v>0</v>
      </c>
      <c r="E471" s="128">
        <f t="shared" si="68"/>
        <v>0</v>
      </c>
      <c r="F471" s="4">
        <f t="shared" si="69"/>
        <v>0</v>
      </c>
      <c r="G471" s="19">
        <f>IF(AND(C471&lt;&gt;"",SUM(G$25:G470)&lt;D$17),$D$17/$D$21,0)</f>
        <v>0</v>
      </c>
      <c r="H471" s="4">
        <f t="shared" si="70"/>
        <v>0</v>
      </c>
      <c r="I471" s="4">
        <f t="shared" si="66"/>
        <v>0</v>
      </c>
      <c r="J471" s="25" t="str">
        <f t="shared" si="71"/>
        <v>2058–2059</v>
      </c>
      <c r="K471" s="27">
        <f t="shared" si="67"/>
        <v>0</v>
      </c>
      <c r="R471" s="10" t="str">
        <f t="shared" si="63"/>
        <v>X</v>
      </c>
    </row>
    <row r="472" spans="1:18" ht="19.899999999999999" customHeight="1" x14ac:dyDescent="0.25">
      <c r="A472" s="126">
        <v>57984</v>
      </c>
      <c r="B472" s="9">
        <f t="shared" si="64"/>
        <v>0</v>
      </c>
      <c r="C472" s="127"/>
      <c r="D472" s="4">
        <f t="shared" si="65"/>
        <v>0</v>
      </c>
      <c r="E472" s="128">
        <f t="shared" si="68"/>
        <v>0</v>
      </c>
      <c r="F472" s="4">
        <f t="shared" si="69"/>
        <v>0</v>
      </c>
      <c r="G472" s="19">
        <f>IF(AND(C472&lt;&gt;"",SUM(G$25:G471)&lt;D$17),$D$17/$D$21,0)</f>
        <v>0</v>
      </c>
      <c r="H472" s="4">
        <f t="shared" si="70"/>
        <v>0</v>
      </c>
      <c r="I472" s="4">
        <f t="shared" si="66"/>
        <v>0</v>
      </c>
      <c r="J472" s="25" t="str">
        <f t="shared" si="71"/>
        <v>2058–2059</v>
      </c>
      <c r="K472" s="27">
        <f t="shared" si="67"/>
        <v>0</v>
      </c>
      <c r="R472" s="10" t="str">
        <f t="shared" si="63"/>
        <v>X</v>
      </c>
    </row>
    <row r="473" spans="1:18" ht="19.899999999999999" customHeight="1" x14ac:dyDescent="0.25">
      <c r="A473" s="126">
        <v>58015</v>
      </c>
      <c r="B473" s="9">
        <f t="shared" si="64"/>
        <v>0</v>
      </c>
      <c r="C473" s="127"/>
      <c r="D473" s="4">
        <f t="shared" si="65"/>
        <v>0</v>
      </c>
      <c r="E473" s="128">
        <f t="shared" si="68"/>
        <v>0</v>
      </c>
      <c r="F473" s="4">
        <f t="shared" si="69"/>
        <v>0</v>
      </c>
      <c r="G473" s="19">
        <f>IF(AND(C473&lt;&gt;"",SUM(G$25:G472)&lt;D$17),$D$17/$D$21,0)</f>
        <v>0</v>
      </c>
      <c r="H473" s="4">
        <f t="shared" si="70"/>
        <v>0</v>
      </c>
      <c r="I473" s="4">
        <f t="shared" si="66"/>
        <v>0</v>
      </c>
      <c r="J473" s="25" t="str">
        <f t="shared" si="71"/>
        <v>2058–2059</v>
      </c>
      <c r="K473" s="27">
        <f t="shared" si="67"/>
        <v>0</v>
      </c>
      <c r="R473" s="10" t="str">
        <f t="shared" ref="R473:R536" si="72">IF(AND($D$13&lt;=$A473,DATE(YEAR($D$13),MONTH($D$13)+$D$19-1,DAY($D$13))&gt;=$A473),"X","")</f>
        <v>X</v>
      </c>
    </row>
    <row r="474" spans="1:18" ht="19.899999999999999" customHeight="1" x14ac:dyDescent="0.25">
      <c r="A474" s="126">
        <v>58045</v>
      </c>
      <c r="B474" s="9">
        <f t="shared" ref="B474:B537" si="73">IF(C474&gt;0,C474*-1,C474)</f>
        <v>0</v>
      </c>
      <c r="C474" s="127"/>
      <c r="D474" s="4">
        <f t="shared" ref="D474:D537" si="74">IF(C474="",0,IF($D$14="Beginning",IF(C473&lt;&gt;"",$F473*$D$6/12,0),IF(C473&lt;&gt;"",$F473*$D$6/12,$D$15*$D$6/12)))</f>
        <v>0</v>
      </c>
      <c r="E474" s="128">
        <f t="shared" si="68"/>
        <v>0</v>
      </c>
      <c r="F474" s="4">
        <f t="shared" si="69"/>
        <v>0</v>
      </c>
      <c r="G474" s="19">
        <f>IF(AND(C474&lt;&gt;"",SUM(G$25:G473)&lt;D$17),$D$17/$D$21,0)</f>
        <v>0</v>
      </c>
      <c r="H474" s="4">
        <f t="shared" si="70"/>
        <v>0</v>
      </c>
      <c r="I474" s="4">
        <f t="shared" ref="I474:I537" si="75">IF(C474&lt;&gt;"",$D$17-H474,0)</f>
        <v>0</v>
      </c>
      <c r="J474" s="25" t="str">
        <f t="shared" si="71"/>
        <v>2058–2059</v>
      </c>
      <c r="K474" s="27">
        <f t="shared" ref="K474:K537" si="76">IF(AND(ROUND(H474,2)=ROUND($D$17,2),ROUND(F474,0)=0),ROUND($D$17,2),0)</f>
        <v>0</v>
      </c>
      <c r="R474" s="10" t="str">
        <f t="shared" si="72"/>
        <v>X</v>
      </c>
    </row>
    <row r="475" spans="1:18" ht="19.899999999999999" customHeight="1" x14ac:dyDescent="0.25">
      <c r="A475" s="126">
        <v>58076</v>
      </c>
      <c r="B475" s="9">
        <f t="shared" si="73"/>
        <v>0</v>
      </c>
      <c r="C475" s="127"/>
      <c r="D475" s="4">
        <f t="shared" si="74"/>
        <v>0</v>
      </c>
      <c r="E475" s="128">
        <f t="shared" ref="E475:E538" si="77">C475-D475</f>
        <v>0</v>
      </c>
      <c r="F475" s="4">
        <f t="shared" ref="F475:F538" si="78">IF(C475="",0,IF(C474="",$D$15-E475,IF(C475&lt;&gt;"",F474-E475)))</f>
        <v>0</v>
      </c>
      <c r="G475" s="19">
        <f>IF(AND(C475&lt;&gt;"",SUM(G$25:G474)&lt;D$17),$D$17/$D$21,0)</f>
        <v>0</v>
      </c>
      <c r="H475" s="4">
        <f t="shared" ref="H475:H538" si="79">IF(C475&lt;&gt;"",G475+H474,0)</f>
        <v>0</v>
      </c>
      <c r="I475" s="4">
        <f t="shared" si="75"/>
        <v>0</v>
      </c>
      <c r="J475" s="25" t="str">
        <f t="shared" si="71"/>
        <v>2058–2059</v>
      </c>
      <c r="K475" s="27">
        <f t="shared" si="76"/>
        <v>0</v>
      </c>
      <c r="R475" s="10" t="str">
        <f t="shared" si="72"/>
        <v>X</v>
      </c>
    </row>
    <row r="476" spans="1:18" ht="19.899999999999999" customHeight="1" x14ac:dyDescent="0.25">
      <c r="A476" s="126">
        <v>58107</v>
      </c>
      <c r="B476" s="9">
        <f t="shared" si="73"/>
        <v>0</v>
      </c>
      <c r="C476" s="127"/>
      <c r="D476" s="4">
        <f t="shared" si="74"/>
        <v>0</v>
      </c>
      <c r="E476" s="128">
        <f t="shared" si="77"/>
        <v>0</v>
      </c>
      <c r="F476" s="4">
        <f t="shared" si="78"/>
        <v>0</v>
      </c>
      <c r="G476" s="19">
        <f>IF(AND(C476&lt;&gt;"",SUM(G$25:G475)&lt;D$17),$D$17/$D$21,0)</f>
        <v>0</v>
      </c>
      <c r="H476" s="4">
        <f t="shared" si="79"/>
        <v>0</v>
      </c>
      <c r="I476" s="4">
        <f t="shared" si="75"/>
        <v>0</v>
      </c>
      <c r="J476" s="25" t="str">
        <f t="shared" si="71"/>
        <v>2058–2059</v>
      </c>
      <c r="K476" s="27">
        <f t="shared" si="76"/>
        <v>0</v>
      </c>
      <c r="R476" s="10" t="str">
        <f t="shared" si="72"/>
        <v>X</v>
      </c>
    </row>
    <row r="477" spans="1:18" ht="19.899999999999999" customHeight="1" x14ac:dyDescent="0.25">
      <c r="A477" s="126">
        <v>58135</v>
      </c>
      <c r="B477" s="9">
        <f t="shared" si="73"/>
        <v>0</v>
      </c>
      <c r="C477" s="127"/>
      <c r="D477" s="4">
        <f t="shared" si="74"/>
        <v>0</v>
      </c>
      <c r="E477" s="128">
        <f t="shared" si="77"/>
        <v>0</v>
      </c>
      <c r="F477" s="4">
        <f t="shared" si="78"/>
        <v>0</v>
      </c>
      <c r="G477" s="19">
        <f>IF(AND(C477&lt;&gt;"",SUM(G$25:G476)&lt;D$17),$D$17/$D$21,0)</f>
        <v>0</v>
      </c>
      <c r="H477" s="4">
        <f t="shared" si="79"/>
        <v>0</v>
      </c>
      <c r="I477" s="4">
        <f t="shared" si="75"/>
        <v>0</v>
      </c>
      <c r="J477" s="25" t="str">
        <f t="shared" si="71"/>
        <v>2058–2059</v>
      </c>
      <c r="K477" s="27">
        <f t="shared" si="76"/>
        <v>0</v>
      </c>
      <c r="R477" s="10" t="str">
        <f t="shared" si="72"/>
        <v>X</v>
      </c>
    </row>
    <row r="478" spans="1:18" ht="19.899999999999999" customHeight="1" x14ac:dyDescent="0.25">
      <c r="A478" s="126">
        <v>58166</v>
      </c>
      <c r="B478" s="9">
        <f t="shared" si="73"/>
        <v>0</v>
      </c>
      <c r="C478" s="127"/>
      <c r="D478" s="4">
        <f t="shared" si="74"/>
        <v>0</v>
      </c>
      <c r="E478" s="128">
        <f t="shared" si="77"/>
        <v>0</v>
      </c>
      <c r="F478" s="4">
        <f t="shared" si="78"/>
        <v>0</v>
      </c>
      <c r="G478" s="19">
        <f>IF(AND(C478&lt;&gt;"",SUM(G$25:G477)&lt;D$17),$D$17/$D$21,0)</f>
        <v>0</v>
      </c>
      <c r="H478" s="4">
        <f t="shared" si="79"/>
        <v>0</v>
      </c>
      <c r="I478" s="4">
        <f t="shared" si="75"/>
        <v>0</v>
      </c>
      <c r="J478" s="25" t="str">
        <f t="shared" si="71"/>
        <v>2058–2059</v>
      </c>
      <c r="K478" s="27">
        <f t="shared" si="76"/>
        <v>0</v>
      </c>
      <c r="R478" s="10" t="str">
        <f t="shared" si="72"/>
        <v>X</v>
      </c>
    </row>
    <row r="479" spans="1:18" ht="19.899999999999999" customHeight="1" x14ac:dyDescent="0.25">
      <c r="A479" s="126">
        <v>58196</v>
      </c>
      <c r="B479" s="9">
        <f t="shared" si="73"/>
        <v>0</v>
      </c>
      <c r="C479" s="127"/>
      <c r="D479" s="4">
        <f t="shared" si="74"/>
        <v>0</v>
      </c>
      <c r="E479" s="128">
        <f t="shared" si="77"/>
        <v>0</v>
      </c>
      <c r="F479" s="4">
        <f t="shared" si="78"/>
        <v>0</v>
      </c>
      <c r="G479" s="19">
        <f>IF(AND(C479&lt;&gt;"",SUM(G$25:G478)&lt;D$17),$D$17/$D$21,0)</f>
        <v>0</v>
      </c>
      <c r="H479" s="4">
        <f t="shared" si="79"/>
        <v>0</v>
      </c>
      <c r="I479" s="4">
        <f t="shared" si="75"/>
        <v>0</v>
      </c>
      <c r="J479" s="25" t="str">
        <f t="shared" si="71"/>
        <v>2058–2059</v>
      </c>
      <c r="K479" s="27">
        <f t="shared" si="76"/>
        <v>0</v>
      </c>
      <c r="R479" s="10" t="str">
        <f t="shared" si="72"/>
        <v>X</v>
      </c>
    </row>
    <row r="480" spans="1:18" ht="19.899999999999999" customHeight="1" x14ac:dyDescent="0.25">
      <c r="A480" s="126">
        <v>58227</v>
      </c>
      <c r="B480" s="9">
        <f t="shared" si="73"/>
        <v>0</v>
      </c>
      <c r="C480" s="127"/>
      <c r="D480" s="4">
        <f t="shared" si="74"/>
        <v>0</v>
      </c>
      <c r="E480" s="128">
        <f t="shared" si="77"/>
        <v>0</v>
      </c>
      <c r="F480" s="4">
        <f t="shared" si="78"/>
        <v>0</v>
      </c>
      <c r="G480" s="19">
        <f>IF(AND(C480&lt;&gt;"",SUM(G$25:G479)&lt;D$17),$D$17/$D$21,0)</f>
        <v>0</v>
      </c>
      <c r="H480" s="4">
        <f t="shared" si="79"/>
        <v>0</v>
      </c>
      <c r="I480" s="4">
        <f t="shared" si="75"/>
        <v>0</v>
      </c>
      <c r="J480" s="25" t="str">
        <f t="shared" si="71"/>
        <v>2058–2059</v>
      </c>
      <c r="K480" s="27">
        <f t="shared" si="76"/>
        <v>0</v>
      </c>
      <c r="R480" s="10" t="str">
        <f t="shared" si="72"/>
        <v>X</v>
      </c>
    </row>
    <row r="481" spans="1:18" ht="19.899999999999999" customHeight="1" x14ac:dyDescent="0.25">
      <c r="A481" s="126">
        <v>58257</v>
      </c>
      <c r="B481" s="9">
        <f t="shared" si="73"/>
        <v>0</v>
      </c>
      <c r="C481" s="127"/>
      <c r="D481" s="4">
        <f t="shared" si="74"/>
        <v>0</v>
      </c>
      <c r="E481" s="128">
        <f t="shared" si="77"/>
        <v>0</v>
      </c>
      <c r="F481" s="4">
        <f t="shared" si="78"/>
        <v>0</v>
      </c>
      <c r="G481" s="19">
        <f>IF(AND(C481&lt;&gt;"",SUM(G$25:G480)&lt;D$17),$D$17/$D$21,0)</f>
        <v>0</v>
      </c>
      <c r="H481" s="4">
        <f t="shared" si="79"/>
        <v>0</v>
      </c>
      <c r="I481" s="4">
        <f t="shared" si="75"/>
        <v>0</v>
      </c>
      <c r="J481" s="25" t="str">
        <f t="shared" si="71"/>
        <v>2059–2060</v>
      </c>
      <c r="K481" s="27">
        <f t="shared" si="76"/>
        <v>0</v>
      </c>
      <c r="R481" s="10" t="str">
        <f t="shared" si="72"/>
        <v>X</v>
      </c>
    </row>
    <row r="482" spans="1:18" ht="19.899999999999999" customHeight="1" x14ac:dyDescent="0.25">
      <c r="A482" s="126">
        <v>58288</v>
      </c>
      <c r="B482" s="9">
        <f t="shared" si="73"/>
        <v>0</v>
      </c>
      <c r="C482" s="127"/>
      <c r="D482" s="4">
        <f t="shared" si="74"/>
        <v>0</v>
      </c>
      <c r="E482" s="128">
        <f t="shared" si="77"/>
        <v>0</v>
      </c>
      <c r="F482" s="4">
        <f t="shared" si="78"/>
        <v>0</v>
      </c>
      <c r="G482" s="19">
        <f>IF(AND(C482&lt;&gt;"",SUM(G$25:G481)&lt;D$17),$D$17/$D$21,0)</f>
        <v>0</v>
      </c>
      <c r="H482" s="4">
        <f t="shared" si="79"/>
        <v>0</v>
      </c>
      <c r="I482" s="4">
        <f t="shared" si="75"/>
        <v>0</v>
      </c>
      <c r="J482" s="25" t="str">
        <f t="shared" si="71"/>
        <v>2059–2060</v>
      </c>
      <c r="K482" s="27">
        <f t="shared" si="76"/>
        <v>0</v>
      </c>
      <c r="R482" s="10" t="str">
        <f t="shared" si="72"/>
        <v>X</v>
      </c>
    </row>
    <row r="483" spans="1:18" ht="19.899999999999999" customHeight="1" x14ac:dyDescent="0.25">
      <c r="A483" s="126">
        <v>58319</v>
      </c>
      <c r="B483" s="9">
        <f t="shared" si="73"/>
        <v>0</v>
      </c>
      <c r="C483" s="127"/>
      <c r="D483" s="4">
        <f t="shared" si="74"/>
        <v>0</v>
      </c>
      <c r="E483" s="128">
        <f t="shared" si="77"/>
        <v>0</v>
      </c>
      <c r="F483" s="4">
        <f t="shared" si="78"/>
        <v>0</v>
      </c>
      <c r="G483" s="19">
        <f>IF(AND(C483&lt;&gt;"",SUM(G$25:G482)&lt;D$17),$D$17/$D$21,0)</f>
        <v>0</v>
      </c>
      <c r="H483" s="4">
        <f t="shared" si="79"/>
        <v>0</v>
      </c>
      <c r="I483" s="4">
        <f t="shared" si="75"/>
        <v>0</v>
      </c>
      <c r="J483" s="25" t="str">
        <f t="shared" si="71"/>
        <v>2059–2060</v>
      </c>
      <c r="K483" s="27">
        <f t="shared" si="76"/>
        <v>0</v>
      </c>
      <c r="R483" s="10" t="str">
        <f t="shared" si="72"/>
        <v>X</v>
      </c>
    </row>
    <row r="484" spans="1:18" ht="19.899999999999999" customHeight="1" x14ac:dyDescent="0.25">
      <c r="A484" s="126">
        <v>58349</v>
      </c>
      <c r="B484" s="9">
        <f t="shared" si="73"/>
        <v>0</v>
      </c>
      <c r="C484" s="127"/>
      <c r="D484" s="4">
        <f t="shared" si="74"/>
        <v>0</v>
      </c>
      <c r="E484" s="128">
        <f t="shared" si="77"/>
        <v>0</v>
      </c>
      <c r="F484" s="4">
        <f t="shared" si="78"/>
        <v>0</v>
      </c>
      <c r="G484" s="19">
        <f>IF(AND(C484&lt;&gt;"",SUM(G$25:G483)&lt;D$17),$D$17/$D$21,0)</f>
        <v>0</v>
      </c>
      <c r="H484" s="4">
        <f t="shared" si="79"/>
        <v>0</v>
      </c>
      <c r="I484" s="4">
        <f t="shared" si="75"/>
        <v>0</v>
      </c>
      <c r="J484" s="25" t="str">
        <f t="shared" si="71"/>
        <v>2059–2060</v>
      </c>
      <c r="K484" s="27">
        <f t="shared" si="76"/>
        <v>0</v>
      </c>
      <c r="R484" s="10" t="str">
        <f t="shared" si="72"/>
        <v>X</v>
      </c>
    </row>
    <row r="485" spans="1:18" ht="19.899999999999999" customHeight="1" x14ac:dyDescent="0.25">
      <c r="A485" s="126">
        <v>58380</v>
      </c>
      <c r="B485" s="9">
        <f t="shared" si="73"/>
        <v>0</v>
      </c>
      <c r="C485" s="127"/>
      <c r="D485" s="4">
        <f t="shared" si="74"/>
        <v>0</v>
      </c>
      <c r="E485" s="128">
        <f t="shared" si="77"/>
        <v>0</v>
      </c>
      <c r="F485" s="4">
        <f t="shared" si="78"/>
        <v>0</v>
      </c>
      <c r="G485" s="19">
        <f>IF(AND(C485&lt;&gt;"",SUM(G$25:G484)&lt;D$17),$D$17/$D$21,0)</f>
        <v>0</v>
      </c>
      <c r="H485" s="4">
        <f t="shared" si="79"/>
        <v>0</v>
      </c>
      <c r="I485" s="4">
        <f t="shared" si="75"/>
        <v>0</v>
      </c>
      <c r="J485" s="25" t="str">
        <f t="shared" si="71"/>
        <v>2059–2060</v>
      </c>
      <c r="K485" s="27">
        <f t="shared" si="76"/>
        <v>0</v>
      </c>
      <c r="R485" s="10" t="str">
        <f t="shared" si="72"/>
        <v>X</v>
      </c>
    </row>
    <row r="486" spans="1:18" ht="19.899999999999999" customHeight="1" x14ac:dyDescent="0.25">
      <c r="A486" s="126">
        <v>58410</v>
      </c>
      <c r="B486" s="9">
        <f t="shared" si="73"/>
        <v>0</v>
      </c>
      <c r="C486" s="127"/>
      <c r="D486" s="4">
        <f t="shared" si="74"/>
        <v>0</v>
      </c>
      <c r="E486" s="128">
        <f t="shared" si="77"/>
        <v>0</v>
      </c>
      <c r="F486" s="4">
        <f t="shared" si="78"/>
        <v>0</v>
      </c>
      <c r="G486" s="19">
        <f>IF(AND(C486&lt;&gt;"",SUM(G$25:G485)&lt;D$17),$D$17/$D$21,0)</f>
        <v>0</v>
      </c>
      <c r="H486" s="4">
        <f t="shared" si="79"/>
        <v>0</v>
      </c>
      <c r="I486" s="4">
        <f t="shared" si="75"/>
        <v>0</v>
      </c>
      <c r="J486" s="25" t="str">
        <f t="shared" ref="J486:J549" si="80">IF(OR(MONTH(A486)=1,MONTH(A486)=2,MONTH(A486)=3,MONTH(A486)=4,MONTH(A486)=5,MONTH(A486)=6),YEAR(A486)-1&amp;"–"&amp;YEAR(A486),YEAR(A486)&amp;"–"&amp;YEAR(A486)+1)</f>
        <v>2059–2060</v>
      </c>
      <c r="K486" s="27">
        <f t="shared" si="76"/>
        <v>0</v>
      </c>
      <c r="R486" s="10" t="str">
        <f t="shared" si="72"/>
        <v>X</v>
      </c>
    </row>
    <row r="487" spans="1:18" ht="19.899999999999999" customHeight="1" x14ac:dyDescent="0.25">
      <c r="A487" s="126">
        <v>58441</v>
      </c>
      <c r="B487" s="9">
        <f t="shared" si="73"/>
        <v>0</v>
      </c>
      <c r="C487" s="127"/>
      <c r="D487" s="4">
        <f t="shared" si="74"/>
        <v>0</v>
      </c>
      <c r="E487" s="128">
        <f t="shared" si="77"/>
        <v>0</v>
      </c>
      <c r="F487" s="4">
        <f t="shared" si="78"/>
        <v>0</v>
      </c>
      <c r="G487" s="19">
        <f>IF(AND(C487&lt;&gt;"",SUM(G$25:G486)&lt;D$17),$D$17/$D$21,0)</f>
        <v>0</v>
      </c>
      <c r="H487" s="4">
        <f t="shared" si="79"/>
        <v>0</v>
      </c>
      <c r="I487" s="4">
        <f t="shared" si="75"/>
        <v>0</v>
      </c>
      <c r="J487" s="25" t="str">
        <f t="shared" si="80"/>
        <v>2059–2060</v>
      </c>
      <c r="K487" s="27">
        <f t="shared" si="76"/>
        <v>0</v>
      </c>
      <c r="R487" s="10" t="str">
        <f t="shared" si="72"/>
        <v>X</v>
      </c>
    </row>
    <row r="488" spans="1:18" ht="19.899999999999999" customHeight="1" x14ac:dyDescent="0.25">
      <c r="A488" s="126">
        <v>58472</v>
      </c>
      <c r="B488" s="9">
        <f t="shared" si="73"/>
        <v>0</v>
      </c>
      <c r="C488" s="127"/>
      <c r="D488" s="4">
        <f t="shared" si="74"/>
        <v>0</v>
      </c>
      <c r="E488" s="128">
        <f t="shared" si="77"/>
        <v>0</v>
      </c>
      <c r="F488" s="4">
        <f t="shared" si="78"/>
        <v>0</v>
      </c>
      <c r="G488" s="19">
        <f>IF(AND(C488&lt;&gt;"",SUM(G$25:G487)&lt;D$17),$D$17/$D$21,0)</f>
        <v>0</v>
      </c>
      <c r="H488" s="4">
        <f t="shared" si="79"/>
        <v>0</v>
      </c>
      <c r="I488" s="4">
        <f t="shared" si="75"/>
        <v>0</v>
      </c>
      <c r="J488" s="25" t="str">
        <f t="shared" si="80"/>
        <v>2059–2060</v>
      </c>
      <c r="K488" s="27">
        <f t="shared" si="76"/>
        <v>0</v>
      </c>
      <c r="R488" s="10" t="str">
        <f t="shared" si="72"/>
        <v>X</v>
      </c>
    </row>
    <row r="489" spans="1:18" ht="19.899999999999999" customHeight="1" x14ac:dyDescent="0.25">
      <c r="A489" s="126">
        <v>58501</v>
      </c>
      <c r="B489" s="9">
        <f t="shared" si="73"/>
        <v>0</v>
      </c>
      <c r="C489" s="127"/>
      <c r="D489" s="4">
        <f t="shared" si="74"/>
        <v>0</v>
      </c>
      <c r="E489" s="128">
        <f t="shared" si="77"/>
        <v>0</v>
      </c>
      <c r="F489" s="4">
        <f t="shared" si="78"/>
        <v>0</v>
      </c>
      <c r="G489" s="19">
        <f>IF(AND(C489&lt;&gt;"",SUM(G$25:G488)&lt;D$17),$D$17/$D$21,0)</f>
        <v>0</v>
      </c>
      <c r="H489" s="4">
        <f t="shared" si="79"/>
        <v>0</v>
      </c>
      <c r="I489" s="4">
        <f t="shared" si="75"/>
        <v>0</v>
      </c>
      <c r="J489" s="25" t="str">
        <f t="shared" si="80"/>
        <v>2059–2060</v>
      </c>
      <c r="K489" s="27">
        <f t="shared" si="76"/>
        <v>0</v>
      </c>
      <c r="R489" s="10" t="str">
        <f t="shared" si="72"/>
        <v>X</v>
      </c>
    </row>
    <row r="490" spans="1:18" ht="19.899999999999999" customHeight="1" x14ac:dyDescent="0.25">
      <c r="A490" s="126">
        <v>58532</v>
      </c>
      <c r="B490" s="9">
        <f t="shared" si="73"/>
        <v>0</v>
      </c>
      <c r="C490" s="127"/>
      <c r="D490" s="4">
        <f t="shared" si="74"/>
        <v>0</v>
      </c>
      <c r="E490" s="128">
        <f t="shared" si="77"/>
        <v>0</v>
      </c>
      <c r="F490" s="4">
        <f t="shared" si="78"/>
        <v>0</v>
      </c>
      <c r="G490" s="19">
        <f>IF(AND(C490&lt;&gt;"",SUM(G$25:G489)&lt;D$17),$D$17/$D$21,0)</f>
        <v>0</v>
      </c>
      <c r="H490" s="4">
        <f t="shared" si="79"/>
        <v>0</v>
      </c>
      <c r="I490" s="4">
        <f t="shared" si="75"/>
        <v>0</v>
      </c>
      <c r="J490" s="25" t="str">
        <f t="shared" si="80"/>
        <v>2059–2060</v>
      </c>
      <c r="K490" s="27">
        <f t="shared" si="76"/>
        <v>0</v>
      </c>
      <c r="R490" s="10" t="str">
        <f t="shared" si="72"/>
        <v>X</v>
      </c>
    </row>
    <row r="491" spans="1:18" ht="19.899999999999999" customHeight="1" x14ac:dyDescent="0.25">
      <c r="A491" s="126">
        <v>58562</v>
      </c>
      <c r="B491" s="9">
        <f t="shared" si="73"/>
        <v>0</v>
      </c>
      <c r="C491" s="127"/>
      <c r="D491" s="4">
        <f t="shared" si="74"/>
        <v>0</v>
      </c>
      <c r="E491" s="128">
        <f t="shared" si="77"/>
        <v>0</v>
      </c>
      <c r="F491" s="4">
        <f t="shared" si="78"/>
        <v>0</v>
      </c>
      <c r="G491" s="19">
        <f>IF(AND(C491&lt;&gt;"",SUM(G$25:G490)&lt;D$17),$D$17/$D$21,0)</f>
        <v>0</v>
      </c>
      <c r="H491" s="4">
        <f t="shared" si="79"/>
        <v>0</v>
      </c>
      <c r="I491" s="4">
        <f t="shared" si="75"/>
        <v>0</v>
      </c>
      <c r="J491" s="25" t="str">
        <f t="shared" si="80"/>
        <v>2059–2060</v>
      </c>
      <c r="K491" s="27">
        <f t="shared" si="76"/>
        <v>0</v>
      </c>
      <c r="R491" s="10" t="str">
        <f t="shared" si="72"/>
        <v>X</v>
      </c>
    </row>
    <row r="492" spans="1:18" ht="19.899999999999999" customHeight="1" x14ac:dyDescent="0.25">
      <c r="A492" s="126">
        <v>58593</v>
      </c>
      <c r="B492" s="9">
        <f t="shared" si="73"/>
        <v>0</v>
      </c>
      <c r="C492" s="127"/>
      <c r="D492" s="4">
        <f t="shared" si="74"/>
        <v>0</v>
      </c>
      <c r="E492" s="128">
        <f t="shared" si="77"/>
        <v>0</v>
      </c>
      <c r="F492" s="4">
        <f t="shared" si="78"/>
        <v>0</v>
      </c>
      <c r="G492" s="19">
        <f>IF(AND(C492&lt;&gt;"",SUM(G$25:G491)&lt;D$17),$D$17/$D$21,0)</f>
        <v>0</v>
      </c>
      <c r="H492" s="4">
        <f t="shared" si="79"/>
        <v>0</v>
      </c>
      <c r="I492" s="4">
        <f t="shared" si="75"/>
        <v>0</v>
      </c>
      <c r="J492" s="25" t="str">
        <f t="shared" si="80"/>
        <v>2059–2060</v>
      </c>
      <c r="K492" s="27">
        <f t="shared" si="76"/>
        <v>0</v>
      </c>
      <c r="R492" s="10" t="str">
        <f t="shared" si="72"/>
        <v>X</v>
      </c>
    </row>
    <row r="493" spans="1:18" ht="19.899999999999999" customHeight="1" x14ac:dyDescent="0.25">
      <c r="A493" s="126">
        <v>58623</v>
      </c>
      <c r="B493" s="9">
        <f t="shared" si="73"/>
        <v>0</v>
      </c>
      <c r="C493" s="127"/>
      <c r="D493" s="4">
        <f t="shared" si="74"/>
        <v>0</v>
      </c>
      <c r="E493" s="128">
        <f t="shared" si="77"/>
        <v>0</v>
      </c>
      <c r="F493" s="4">
        <f t="shared" si="78"/>
        <v>0</v>
      </c>
      <c r="G493" s="19">
        <f>IF(AND(C493&lt;&gt;"",SUM(G$25:G492)&lt;D$17),$D$17/$D$21,0)</f>
        <v>0</v>
      </c>
      <c r="H493" s="4">
        <f t="shared" si="79"/>
        <v>0</v>
      </c>
      <c r="I493" s="4">
        <f t="shared" si="75"/>
        <v>0</v>
      </c>
      <c r="J493" s="25" t="str">
        <f t="shared" si="80"/>
        <v>2060–2061</v>
      </c>
      <c r="K493" s="27">
        <f t="shared" si="76"/>
        <v>0</v>
      </c>
      <c r="R493" s="10" t="str">
        <f t="shared" si="72"/>
        <v>X</v>
      </c>
    </row>
    <row r="494" spans="1:18" ht="19.899999999999999" customHeight="1" x14ac:dyDescent="0.25">
      <c r="A494" s="126">
        <v>58654</v>
      </c>
      <c r="B494" s="9">
        <f t="shared" si="73"/>
        <v>0</v>
      </c>
      <c r="C494" s="127"/>
      <c r="D494" s="4">
        <f t="shared" si="74"/>
        <v>0</v>
      </c>
      <c r="E494" s="128">
        <f t="shared" si="77"/>
        <v>0</v>
      </c>
      <c r="F494" s="4">
        <f t="shared" si="78"/>
        <v>0</v>
      </c>
      <c r="G494" s="19">
        <f>IF(AND(C494&lt;&gt;"",SUM(G$25:G493)&lt;D$17),$D$17/$D$21,0)</f>
        <v>0</v>
      </c>
      <c r="H494" s="4">
        <f t="shared" si="79"/>
        <v>0</v>
      </c>
      <c r="I494" s="4">
        <f t="shared" si="75"/>
        <v>0</v>
      </c>
      <c r="J494" s="25" t="str">
        <f t="shared" si="80"/>
        <v>2060–2061</v>
      </c>
      <c r="K494" s="27">
        <f t="shared" si="76"/>
        <v>0</v>
      </c>
      <c r="R494" s="10" t="str">
        <f t="shared" si="72"/>
        <v>X</v>
      </c>
    </row>
    <row r="495" spans="1:18" ht="19.899999999999999" customHeight="1" x14ac:dyDescent="0.25">
      <c r="A495" s="126">
        <v>58685</v>
      </c>
      <c r="B495" s="9">
        <f t="shared" si="73"/>
        <v>0</v>
      </c>
      <c r="C495" s="127"/>
      <c r="D495" s="4">
        <f t="shared" si="74"/>
        <v>0</v>
      </c>
      <c r="E495" s="128">
        <f t="shared" si="77"/>
        <v>0</v>
      </c>
      <c r="F495" s="4">
        <f t="shared" si="78"/>
        <v>0</v>
      </c>
      <c r="G495" s="19">
        <f>IF(AND(C495&lt;&gt;"",SUM(G$25:G494)&lt;D$17),$D$17/$D$21,0)</f>
        <v>0</v>
      </c>
      <c r="H495" s="4">
        <f t="shared" si="79"/>
        <v>0</v>
      </c>
      <c r="I495" s="4">
        <f t="shared" si="75"/>
        <v>0</v>
      </c>
      <c r="J495" s="25" t="str">
        <f t="shared" si="80"/>
        <v>2060–2061</v>
      </c>
      <c r="K495" s="27">
        <f t="shared" si="76"/>
        <v>0</v>
      </c>
      <c r="R495" s="10" t="str">
        <f t="shared" si="72"/>
        <v>X</v>
      </c>
    </row>
    <row r="496" spans="1:18" ht="19.899999999999999" customHeight="1" x14ac:dyDescent="0.25">
      <c r="A496" s="126">
        <v>58715</v>
      </c>
      <c r="B496" s="9">
        <f t="shared" si="73"/>
        <v>0</v>
      </c>
      <c r="C496" s="127"/>
      <c r="D496" s="4">
        <f t="shared" si="74"/>
        <v>0</v>
      </c>
      <c r="E496" s="128">
        <f t="shared" si="77"/>
        <v>0</v>
      </c>
      <c r="F496" s="4">
        <f t="shared" si="78"/>
        <v>0</v>
      </c>
      <c r="G496" s="19">
        <f>IF(AND(C496&lt;&gt;"",SUM(G$25:G495)&lt;D$17),$D$17/$D$21,0)</f>
        <v>0</v>
      </c>
      <c r="H496" s="4">
        <f t="shared" si="79"/>
        <v>0</v>
      </c>
      <c r="I496" s="4">
        <f t="shared" si="75"/>
        <v>0</v>
      </c>
      <c r="J496" s="25" t="str">
        <f t="shared" si="80"/>
        <v>2060–2061</v>
      </c>
      <c r="K496" s="27">
        <f t="shared" si="76"/>
        <v>0</v>
      </c>
      <c r="R496" s="10" t="str">
        <f t="shared" si="72"/>
        <v>X</v>
      </c>
    </row>
    <row r="497" spans="1:18" ht="19.899999999999999" customHeight="1" x14ac:dyDescent="0.25">
      <c r="A497" s="126">
        <v>58746</v>
      </c>
      <c r="B497" s="9">
        <f t="shared" si="73"/>
        <v>0</v>
      </c>
      <c r="C497" s="127"/>
      <c r="D497" s="4">
        <f t="shared" si="74"/>
        <v>0</v>
      </c>
      <c r="E497" s="128">
        <f t="shared" si="77"/>
        <v>0</v>
      </c>
      <c r="F497" s="4">
        <f t="shared" si="78"/>
        <v>0</v>
      </c>
      <c r="G497" s="19">
        <f>IF(AND(C497&lt;&gt;"",SUM(G$25:G496)&lt;D$17),$D$17/$D$21,0)</f>
        <v>0</v>
      </c>
      <c r="H497" s="4">
        <f t="shared" si="79"/>
        <v>0</v>
      </c>
      <c r="I497" s="4">
        <f t="shared" si="75"/>
        <v>0</v>
      </c>
      <c r="J497" s="25" t="str">
        <f t="shared" si="80"/>
        <v>2060–2061</v>
      </c>
      <c r="K497" s="27">
        <f t="shared" si="76"/>
        <v>0</v>
      </c>
      <c r="R497" s="10" t="str">
        <f t="shared" si="72"/>
        <v>X</v>
      </c>
    </row>
    <row r="498" spans="1:18" ht="19.899999999999999" customHeight="1" x14ac:dyDescent="0.25">
      <c r="A498" s="126">
        <v>58776</v>
      </c>
      <c r="B498" s="9">
        <f t="shared" si="73"/>
        <v>0</v>
      </c>
      <c r="C498" s="127"/>
      <c r="D498" s="4">
        <f t="shared" si="74"/>
        <v>0</v>
      </c>
      <c r="E498" s="128">
        <f t="shared" si="77"/>
        <v>0</v>
      </c>
      <c r="F498" s="4">
        <f t="shared" si="78"/>
        <v>0</v>
      </c>
      <c r="G498" s="19">
        <f>IF(AND(C498&lt;&gt;"",SUM(G$25:G497)&lt;D$17),$D$17/$D$21,0)</f>
        <v>0</v>
      </c>
      <c r="H498" s="4">
        <f t="shared" si="79"/>
        <v>0</v>
      </c>
      <c r="I498" s="4">
        <f t="shared" si="75"/>
        <v>0</v>
      </c>
      <c r="J498" s="25" t="str">
        <f t="shared" si="80"/>
        <v>2060–2061</v>
      </c>
      <c r="K498" s="27">
        <f t="shared" si="76"/>
        <v>0</v>
      </c>
      <c r="R498" s="10" t="str">
        <f t="shared" si="72"/>
        <v>X</v>
      </c>
    </row>
    <row r="499" spans="1:18" ht="19.899999999999999" customHeight="1" x14ac:dyDescent="0.25">
      <c r="A499" s="126">
        <v>58807</v>
      </c>
      <c r="B499" s="9">
        <f t="shared" si="73"/>
        <v>0</v>
      </c>
      <c r="C499" s="127"/>
      <c r="D499" s="4">
        <f t="shared" si="74"/>
        <v>0</v>
      </c>
      <c r="E499" s="128">
        <f t="shared" si="77"/>
        <v>0</v>
      </c>
      <c r="F499" s="4">
        <f t="shared" si="78"/>
        <v>0</v>
      </c>
      <c r="G499" s="19">
        <f>IF(AND(C499&lt;&gt;"",SUM(G$25:G498)&lt;D$17),$D$17/$D$21,0)</f>
        <v>0</v>
      </c>
      <c r="H499" s="4">
        <f t="shared" si="79"/>
        <v>0</v>
      </c>
      <c r="I499" s="4">
        <f t="shared" si="75"/>
        <v>0</v>
      </c>
      <c r="J499" s="25" t="str">
        <f t="shared" si="80"/>
        <v>2060–2061</v>
      </c>
      <c r="K499" s="27">
        <f t="shared" si="76"/>
        <v>0</v>
      </c>
      <c r="R499" s="10" t="str">
        <f t="shared" si="72"/>
        <v>X</v>
      </c>
    </row>
    <row r="500" spans="1:18" ht="19.899999999999999" customHeight="1" x14ac:dyDescent="0.25">
      <c r="A500" s="126">
        <v>58838</v>
      </c>
      <c r="B500" s="9">
        <f t="shared" si="73"/>
        <v>0</v>
      </c>
      <c r="C500" s="127"/>
      <c r="D500" s="4">
        <f t="shared" si="74"/>
        <v>0</v>
      </c>
      <c r="E500" s="128">
        <f t="shared" si="77"/>
        <v>0</v>
      </c>
      <c r="F500" s="4">
        <f t="shared" si="78"/>
        <v>0</v>
      </c>
      <c r="G500" s="19">
        <f>IF(AND(C500&lt;&gt;"",SUM(G$25:G499)&lt;D$17),$D$17/$D$21,0)</f>
        <v>0</v>
      </c>
      <c r="H500" s="4">
        <f t="shared" si="79"/>
        <v>0</v>
      </c>
      <c r="I500" s="4">
        <f t="shared" si="75"/>
        <v>0</v>
      </c>
      <c r="J500" s="25" t="str">
        <f t="shared" si="80"/>
        <v>2060–2061</v>
      </c>
      <c r="K500" s="27">
        <f t="shared" si="76"/>
        <v>0</v>
      </c>
      <c r="R500" s="10" t="str">
        <f t="shared" si="72"/>
        <v>X</v>
      </c>
    </row>
    <row r="501" spans="1:18" ht="19.899999999999999" customHeight="1" x14ac:dyDescent="0.25">
      <c r="A501" s="126">
        <v>58866</v>
      </c>
      <c r="B501" s="9">
        <f t="shared" si="73"/>
        <v>0</v>
      </c>
      <c r="C501" s="127"/>
      <c r="D501" s="4">
        <f t="shared" si="74"/>
        <v>0</v>
      </c>
      <c r="E501" s="128">
        <f t="shared" si="77"/>
        <v>0</v>
      </c>
      <c r="F501" s="4">
        <f t="shared" si="78"/>
        <v>0</v>
      </c>
      <c r="G501" s="19">
        <f>IF(AND(C501&lt;&gt;"",SUM(G$25:G500)&lt;D$17),$D$17/$D$21,0)</f>
        <v>0</v>
      </c>
      <c r="H501" s="4">
        <f t="shared" si="79"/>
        <v>0</v>
      </c>
      <c r="I501" s="4">
        <f t="shared" si="75"/>
        <v>0</v>
      </c>
      <c r="J501" s="25" t="str">
        <f t="shared" si="80"/>
        <v>2060–2061</v>
      </c>
      <c r="K501" s="27">
        <f t="shared" si="76"/>
        <v>0</v>
      </c>
      <c r="R501" s="10" t="str">
        <f t="shared" si="72"/>
        <v>X</v>
      </c>
    </row>
    <row r="502" spans="1:18" ht="19.899999999999999" customHeight="1" x14ac:dyDescent="0.25">
      <c r="A502" s="126">
        <v>58897</v>
      </c>
      <c r="B502" s="9">
        <f t="shared" si="73"/>
        <v>0</v>
      </c>
      <c r="C502" s="127"/>
      <c r="D502" s="4">
        <f t="shared" si="74"/>
        <v>0</v>
      </c>
      <c r="E502" s="128">
        <f t="shared" si="77"/>
        <v>0</v>
      </c>
      <c r="F502" s="4">
        <f t="shared" si="78"/>
        <v>0</v>
      </c>
      <c r="G502" s="19">
        <f>IF(AND(C502&lt;&gt;"",SUM(G$25:G501)&lt;D$17),$D$17/$D$21,0)</f>
        <v>0</v>
      </c>
      <c r="H502" s="4">
        <f t="shared" si="79"/>
        <v>0</v>
      </c>
      <c r="I502" s="4">
        <f t="shared" si="75"/>
        <v>0</v>
      </c>
      <c r="J502" s="25" t="str">
        <f t="shared" si="80"/>
        <v>2060–2061</v>
      </c>
      <c r="K502" s="27">
        <f t="shared" si="76"/>
        <v>0</v>
      </c>
      <c r="R502" s="10" t="str">
        <f t="shared" si="72"/>
        <v>X</v>
      </c>
    </row>
    <row r="503" spans="1:18" ht="19.899999999999999" customHeight="1" x14ac:dyDescent="0.25">
      <c r="A503" s="126">
        <v>58927</v>
      </c>
      <c r="B503" s="9">
        <f t="shared" si="73"/>
        <v>0</v>
      </c>
      <c r="C503" s="127"/>
      <c r="D503" s="4">
        <f t="shared" si="74"/>
        <v>0</v>
      </c>
      <c r="E503" s="128">
        <f t="shared" si="77"/>
        <v>0</v>
      </c>
      <c r="F503" s="4">
        <f t="shared" si="78"/>
        <v>0</v>
      </c>
      <c r="G503" s="19">
        <f>IF(AND(C503&lt;&gt;"",SUM(G$25:G502)&lt;D$17),$D$17/$D$21,0)</f>
        <v>0</v>
      </c>
      <c r="H503" s="4">
        <f t="shared" si="79"/>
        <v>0</v>
      </c>
      <c r="I503" s="4">
        <f t="shared" si="75"/>
        <v>0</v>
      </c>
      <c r="J503" s="25" t="str">
        <f t="shared" si="80"/>
        <v>2060–2061</v>
      </c>
      <c r="K503" s="27">
        <f t="shared" si="76"/>
        <v>0</v>
      </c>
      <c r="R503" s="10" t="str">
        <f t="shared" si="72"/>
        <v>X</v>
      </c>
    </row>
    <row r="504" spans="1:18" ht="19.899999999999999" customHeight="1" x14ac:dyDescent="0.25">
      <c r="A504" s="126">
        <v>58958</v>
      </c>
      <c r="B504" s="9">
        <f t="shared" si="73"/>
        <v>0</v>
      </c>
      <c r="C504" s="127"/>
      <c r="D504" s="4">
        <f t="shared" si="74"/>
        <v>0</v>
      </c>
      <c r="E504" s="128">
        <f t="shared" si="77"/>
        <v>0</v>
      </c>
      <c r="F504" s="4">
        <f t="shared" si="78"/>
        <v>0</v>
      </c>
      <c r="G504" s="19">
        <f>IF(AND(C504&lt;&gt;"",SUM(G$25:G503)&lt;D$17),$D$17/$D$21,0)</f>
        <v>0</v>
      </c>
      <c r="H504" s="4">
        <f t="shared" si="79"/>
        <v>0</v>
      </c>
      <c r="I504" s="4">
        <f t="shared" si="75"/>
        <v>0</v>
      </c>
      <c r="J504" s="25" t="str">
        <f t="shared" si="80"/>
        <v>2060–2061</v>
      </c>
      <c r="K504" s="27">
        <f t="shared" si="76"/>
        <v>0</v>
      </c>
      <c r="R504" s="10" t="str">
        <f t="shared" si="72"/>
        <v>X</v>
      </c>
    </row>
    <row r="505" spans="1:18" ht="19.899999999999999" customHeight="1" x14ac:dyDescent="0.25">
      <c r="A505" s="126">
        <v>58988</v>
      </c>
      <c r="B505" s="9">
        <f t="shared" si="73"/>
        <v>0</v>
      </c>
      <c r="C505" s="127"/>
      <c r="D505" s="4">
        <f t="shared" si="74"/>
        <v>0</v>
      </c>
      <c r="E505" s="128">
        <f t="shared" si="77"/>
        <v>0</v>
      </c>
      <c r="F505" s="4">
        <f t="shared" si="78"/>
        <v>0</v>
      </c>
      <c r="G505" s="19">
        <f>IF(AND(C505&lt;&gt;"",SUM(G$25:G504)&lt;D$17),$D$17/$D$21,0)</f>
        <v>0</v>
      </c>
      <c r="H505" s="4">
        <f t="shared" si="79"/>
        <v>0</v>
      </c>
      <c r="I505" s="4">
        <f t="shared" si="75"/>
        <v>0</v>
      </c>
      <c r="J505" s="25" t="str">
        <f t="shared" si="80"/>
        <v>2061–2062</v>
      </c>
      <c r="K505" s="27">
        <f t="shared" si="76"/>
        <v>0</v>
      </c>
      <c r="R505" s="10" t="str">
        <f t="shared" si="72"/>
        <v/>
      </c>
    </row>
    <row r="506" spans="1:18" ht="19.899999999999999" customHeight="1" x14ac:dyDescent="0.25">
      <c r="A506" s="126">
        <v>59019</v>
      </c>
      <c r="B506" s="9">
        <f t="shared" si="73"/>
        <v>0</v>
      </c>
      <c r="C506" s="127"/>
      <c r="D506" s="4">
        <f t="shared" si="74"/>
        <v>0</v>
      </c>
      <c r="E506" s="128">
        <f t="shared" si="77"/>
        <v>0</v>
      </c>
      <c r="F506" s="4">
        <f t="shared" si="78"/>
        <v>0</v>
      </c>
      <c r="G506" s="19">
        <f>IF(AND(C506&lt;&gt;"",SUM(G$25:G505)&lt;D$17),$D$17/$D$21,0)</f>
        <v>0</v>
      </c>
      <c r="H506" s="4">
        <f t="shared" si="79"/>
        <v>0</v>
      </c>
      <c r="I506" s="4">
        <f t="shared" si="75"/>
        <v>0</v>
      </c>
      <c r="J506" s="25" t="str">
        <f t="shared" si="80"/>
        <v>2061–2062</v>
      </c>
      <c r="K506" s="27">
        <f t="shared" si="76"/>
        <v>0</v>
      </c>
      <c r="R506" s="10" t="str">
        <f t="shared" si="72"/>
        <v/>
      </c>
    </row>
    <row r="507" spans="1:18" ht="19.899999999999999" customHeight="1" x14ac:dyDescent="0.25">
      <c r="A507" s="126">
        <v>59050</v>
      </c>
      <c r="B507" s="9">
        <f t="shared" si="73"/>
        <v>0</v>
      </c>
      <c r="C507" s="127"/>
      <c r="D507" s="4">
        <f t="shared" si="74"/>
        <v>0</v>
      </c>
      <c r="E507" s="128">
        <f t="shared" si="77"/>
        <v>0</v>
      </c>
      <c r="F507" s="4">
        <f t="shared" si="78"/>
        <v>0</v>
      </c>
      <c r="G507" s="19">
        <f>IF(AND(C507&lt;&gt;"",SUM(G$25:G506)&lt;D$17),$D$17/$D$21,0)</f>
        <v>0</v>
      </c>
      <c r="H507" s="4">
        <f t="shared" si="79"/>
        <v>0</v>
      </c>
      <c r="I507" s="4">
        <f t="shared" si="75"/>
        <v>0</v>
      </c>
      <c r="J507" s="25" t="str">
        <f t="shared" si="80"/>
        <v>2061–2062</v>
      </c>
      <c r="K507" s="27">
        <f t="shared" si="76"/>
        <v>0</v>
      </c>
      <c r="R507" s="10" t="str">
        <f t="shared" si="72"/>
        <v/>
      </c>
    </row>
    <row r="508" spans="1:18" ht="19.899999999999999" customHeight="1" x14ac:dyDescent="0.25">
      <c r="A508" s="126">
        <v>59080</v>
      </c>
      <c r="B508" s="9">
        <f t="shared" si="73"/>
        <v>0</v>
      </c>
      <c r="C508" s="127"/>
      <c r="D508" s="4">
        <f t="shared" si="74"/>
        <v>0</v>
      </c>
      <c r="E508" s="128">
        <f t="shared" si="77"/>
        <v>0</v>
      </c>
      <c r="F508" s="4">
        <f t="shared" si="78"/>
        <v>0</v>
      </c>
      <c r="G508" s="19">
        <f>IF(AND(C508&lt;&gt;"",SUM(G$25:G507)&lt;D$17),$D$17/$D$21,0)</f>
        <v>0</v>
      </c>
      <c r="H508" s="4">
        <f t="shared" si="79"/>
        <v>0</v>
      </c>
      <c r="I508" s="4">
        <f t="shared" si="75"/>
        <v>0</v>
      </c>
      <c r="J508" s="25" t="str">
        <f t="shared" si="80"/>
        <v>2061–2062</v>
      </c>
      <c r="K508" s="27">
        <f t="shared" si="76"/>
        <v>0</v>
      </c>
      <c r="R508" s="10" t="str">
        <f t="shared" si="72"/>
        <v/>
      </c>
    </row>
    <row r="509" spans="1:18" ht="19.899999999999999" customHeight="1" x14ac:dyDescent="0.25">
      <c r="A509" s="126">
        <v>59111</v>
      </c>
      <c r="B509" s="9">
        <f t="shared" si="73"/>
        <v>0</v>
      </c>
      <c r="C509" s="127"/>
      <c r="D509" s="4">
        <f t="shared" si="74"/>
        <v>0</v>
      </c>
      <c r="E509" s="128">
        <f t="shared" si="77"/>
        <v>0</v>
      </c>
      <c r="F509" s="4">
        <f t="shared" si="78"/>
        <v>0</v>
      </c>
      <c r="G509" s="19">
        <f>IF(AND(C509&lt;&gt;"",SUM(G$25:G508)&lt;D$17),$D$17/$D$21,0)</f>
        <v>0</v>
      </c>
      <c r="H509" s="4">
        <f t="shared" si="79"/>
        <v>0</v>
      </c>
      <c r="I509" s="4">
        <f t="shared" si="75"/>
        <v>0</v>
      </c>
      <c r="J509" s="25" t="str">
        <f t="shared" si="80"/>
        <v>2061–2062</v>
      </c>
      <c r="K509" s="27">
        <f t="shared" si="76"/>
        <v>0</v>
      </c>
      <c r="R509" s="10" t="str">
        <f t="shared" si="72"/>
        <v/>
      </c>
    </row>
    <row r="510" spans="1:18" ht="19.899999999999999" customHeight="1" x14ac:dyDescent="0.25">
      <c r="A510" s="126">
        <v>59141</v>
      </c>
      <c r="B510" s="9">
        <f t="shared" si="73"/>
        <v>0</v>
      </c>
      <c r="C510" s="127"/>
      <c r="D510" s="4">
        <f t="shared" si="74"/>
        <v>0</v>
      </c>
      <c r="E510" s="128">
        <f t="shared" si="77"/>
        <v>0</v>
      </c>
      <c r="F510" s="4">
        <f t="shared" si="78"/>
        <v>0</v>
      </c>
      <c r="G510" s="19">
        <f>IF(AND(C510&lt;&gt;"",SUM(G$25:G509)&lt;D$17),$D$17/$D$21,0)</f>
        <v>0</v>
      </c>
      <c r="H510" s="4">
        <f t="shared" si="79"/>
        <v>0</v>
      </c>
      <c r="I510" s="4">
        <f t="shared" si="75"/>
        <v>0</v>
      </c>
      <c r="J510" s="25" t="str">
        <f t="shared" si="80"/>
        <v>2061–2062</v>
      </c>
      <c r="K510" s="27">
        <f t="shared" si="76"/>
        <v>0</v>
      </c>
      <c r="R510" s="10" t="str">
        <f t="shared" si="72"/>
        <v/>
      </c>
    </row>
    <row r="511" spans="1:18" ht="19.899999999999999" customHeight="1" x14ac:dyDescent="0.25">
      <c r="A511" s="126">
        <v>59172</v>
      </c>
      <c r="B511" s="9">
        <f t="shared" si="73"/>
        <v>0</v>
      </c>
      <c r="C511" s="127"/>
      <c r="D511" s="4">
        <f t="shared" si="74"/>
        <v>0</v>
      </c>
      <c r="E511" s="128">
        <f t="shared" si="77"/>
        <v>0</v>
      </c>
      <c r="F511" s="4">
        <f t="shared" si="78"/>
        <v>0</v>
      </c>
      <c r="G511" s="19">
        <f>IF(AND(C511&lt;&gt;"",SUM(G$25:G510)&lt;D$17),$D$17/$D$21,0)</f>
        <v>0</v>
      </c>
      <c r="H511" s="4">
        <f t="shared" si="79"/>
        <v>0</v>
      </c>
      <c r="I511" s="4">
        <f t="shared" si="75"/>
        <v>0</v>
      </c>
      <c r="J511" s="25" t="str">
        <f t="shared" si="80"/>
        <v>2061–2062</v>
      </c>
      <c r="K511" s="27">
        <f t="shared" si="76"/>
        <v>0</v>
      </c>
      <c r="R511" s="10" t="str">
        <f t="shared" si="72"/>
        <v/>
      </c>
    </row>
    <row r="512" spans="1:18" ht="19.899999999999999" customHeight="1" x14ac:dyDescent="0.25">
      <c r="A512" s="126">
        <v>59203</v>
      </c>
      <c r="B512" s="9">
        <f t="shared" si="73"/>
        <v>0</v>
      </c>
      <c r="C512" s="127"/>
      <c r="D512" s="4">
        <f t="shared" si="74"/>
        <v>0</v>
      </c>
      <c r="E512" s="128">
        <f t="shared" si="77"/>
        <v>0</v>
      </c>
      <c r="F512" s="4">
        <f t="shared" si="78"/>
        <v>0</v>
      </c>
      <c r="G512" s="19">
        <f>IF(AND(C512&lt;&gt;"",SUM(G$25:G511)&lt;D$17),$D$17/$D$21,0)</f>
        <v>0</v>
      </c>
      <c r="H512" s="4">
        <f t="shared" si="79"/>
        <v>0</v>
      </c>
      <c r="I512" s="4">
        <f t="shared" si="75"/>
        <v>0</v>
      </c>
      <c r="J512" s="25" t="str">
        <f t="shared" si="80"/>
        <v>2061–2062</v>
      </c>
      <c r="K512" s="27">
        <f t="shared" si="76"/>
        <v>0</v>
      </c>
      <c r="R512" s="10" t="str">
        <f t="shared" si="72"/>
        <v/>
      </c>
    </row>
    <row r="513" spans="1:18" ht="19.899999999999999" customHeight="1" x14ac:dyDescent="0.25">
      <c r="A513" s="126">
        <v>59231</v>
      </c>
      <c r="B513" s="9">
        <f t="shared" si="73"/>
        <v>0</v>
      </c>
      <c r="C513" s="127"/>
      <c r="D513" s="4">
        <f t="shared" si="74"/>
        <v>0</v>
      </c>
      <c r="E513" s="128">
        <f t="shared" si="77"/>
        <v>0</v>
      </c>
      <c r="F513" s="4">
        <f t="shared" si="78"/>
        <v>0</v>
      </c>
      <c r="G513" s="19">
        <f>IF(AND(C513&lt;&gt;"",SUM(G$25:G512)&lt;D$17),$D$17/$D$21,0)</f>
        <v>0</v>
      </c>
      <c r="H513" s="4">
        <f t="shared" si="79"/>
        <v>0</v>
      </c>
      <c r="I513" s="4">
        <f t="shared" si="75"/>
        <v>0</v>
      </c>
      <c r="J513" s="25" t="str">
        <f t="shared" si="80"/>
        <v>2061–2062</v>
      </c>
      <c r="K513" s="27">
        <f t="shared" si="76"/>
        <v>0</v>
      </c>
      <c r="R513" s="10" t="str">
        <f t="shared" si="72"/>
        <v/>
      </c>
    </row>
    <row r="514" spans="1:18" ht="19.899999999999999" customHeight="1" x14ac:dyDescent="0.25">
      <c r="A514" s="126">
        <v>59262</v>
      </c>
      <c r="B514" s="9">
        <f t="shared" si="73"/>
        <v>0</v>
      </c>
      <c r="C514" s="127"/>
      <c r="D514" s="4">
        <f t="shared" si="74"/>
        <v>0</v>
      </c>
      <c r="E514" s="128">
        <f t="shared" si="77"/>
        <v>0</v>
      </c>
      <c r="F514" s="4">
        <f t="shared" si="78"/>
        <v>0</v>
      </c>
      <c r="G514" s="19">
        <f>IF(AND(C514&lt;&gt;"",SUM(G$25:G513)&lt;D$17),$D$17/$D$21,0)</f>
        <v>0</v>
      </c>
      <c r="H514" s="4">
        <f t="shared" si="79"/>
        <v>0</v>
      </c>
      <c r="I514" s="4">
        <f t="shared" si="75"/>
        <v>0</v>
      </c>
      <c r="J514" s="25" t="str">
        <f t="shared" si="80"/>
        <v>2061–2062</v>
      </c>
      <c r="K514" s="27">
        <f t="shared" si="76"/>
        <v>0</v>
      </c>
      <c r="R514" s="10" t="str">
        <f t="shared" si="72"/>
        <v/>
      </c>
    </row>
    <row r="515" spans="1:18" ht="19.899999999999999" customHeight="1" x14ac:dyDescent="0.25">
      <c r="A515" s="126">
        <v>59292</v>
      </c>
      <c r="B515" s="9">
        <f t="shared" si="73"/>
        <v>0</v>
      </c>
      <c r="C515" s="127"/>
      <c r="D515" s="4">
        <f t="shared" si="74"/>
        <v>0</v>
      </c>
      <c r="E515" s="128">
        <f t="shared" si="77"/>
        <v>0</v>
      </c>
      <c r="F515" s="4">
        <f t="shared" si="78"/>
        <v>0</v>
      </c>
      <c r="G515" s="19">
        <f>IF(AND(C515&lt;&gt;"",SUM(G$25:G514)&lt;D$17),$D$17/$D$21,0)</f>
        <v>0</v>
      </c>
      <c r="H515" s="4">
        <f t="shared" si="79"/>
        <v>0</v>
      </c>
      <c r="I515" s="4">
        <f t="shared" si="75"/>
        <v>0</v>
      </c>
      <c r="J515" s="25" t="str">
        <f t="shared" si="80"/>
        <v>2061–2062</v>
      </c>
      <c r="K515" s="27">
        <f t="shared" si="76"/>
        <v>0</v>
      </c>
      <c r="R515" s="10" t="str">
        <f t="shared" si="72"/>
        <v/>
      </c>
    </row>
    <row r="516" spans="1:18" ht="19.899999999999999" customHeight="1" x14ac:dyDescent="0.25">
      <c r="A516" s="126">
        <v>59323</v>
      </c>
      <c r="B516" s="9">
        <f t="shared" si="73"/>
        <v>0</v>
      </c>
      <c r="C516" s="127"/>
      <c r="D516" s="4">
        <f t="shared" si="74"/>
        <v>0</v>
      </c>
      <c r="E516" s="128">
        <f t="shared" si="77"/>
        <v>0</v>
      </c>
      <c r="F516" s="4">
        <f t="shared" si="78"/>
        <v>0</v>
      </c>
      <c r="G516" s="19">
        <f>IF(AND(C516&lt;&gt;"",SUM(G$25:G515)&lt;D$17),$D$17/$D$21,0)</f>
        <v>0</v>
      </c>
      <c r="H516" s="4">
        <f t="shared" si="79"/>
        <v>0</v>
      </c>
      <c r="I516" s="4">
        <f t="shared" si="75"/>
        <v>0</v>
      </c>
      <c r="J516" s="25" t="str">
        <f t="shared" si="80"/>
        <v>2061–2062</v>
      </c>
      <c r="K516" s="27">
        <f t="shared" si="76"/>
        <v>0</v>
      </c>
      <c r="R516" s="10" t="str">
        <f t="shared" si="72"/>
        <v/>
      </c>
    </row>
    <row r="517" spans="1:18" ht="19.899999999999999" customHeight="1" x14ac:dyDescent="0.25">
      <c r="A517" s="126">
        <v>59353</v>
      </c>
      <c r="B517" s="9">
        <f t="shared" si="73"/>
        <v>0</v>
      </c>
      <c r="C517" s="127"/>
      <c r="D517" s="4">
        <f t="shared" si="74"/>
        <v>0</v>
      </c>
      <c r="E517" s="128">
        <f t="shared" si="77"/>
        <v>0</v>
      </c>
      <c r="F517" s="4">
        <f t="shared" si="78"/>
        <v>0</v>
      </c>
      <c r="G517" s="19">
        <f>IF(AND(C517&lt;&gt;"",SUM(G$25:G516)&lt;D$17),$D$17/$D$21,0)</f>
        <v>0</v>
      </c>
      <c r="H517" s="4">
        <f t="shared" si="79"/>
        <v>0</v>
      </c>
      <c r="I517" s="4">
        <f t="shared" si="75"/>
        <v>0</v>
      </c>
      <c r="J517" s="25" t="str">
        <f t="shared" si="80"/>
        <v>2062–2063</v>
      </c>
      <c r="K517" s="27">
        <f t="shared" si="76"/>
        <v>0</v>
      </c>
      <c r="R517" s="10" t="str">
        <f t="shared" si="72"/>
        <v/>
      </c>
    </row>
    <row r="518" spans="1:18" ht="19.899999999999999" customHeight="1" x14ac:dyDescent="0.25">
      <c r="A518" s="126">
        <v>59384</v>
      </c>
      <c r="B518" s="9">
        <f t="shared" si="73"/>
        <v>0</v>
      </c>
      <c r="C518" s="127"/>
      <c r="D518" s="4">
        <f t="shared" si="74"/>
        <v>0</v>
      </c>
      <c r="E518" s="128">
        <f t="shared" si="77"/>
        <v>0</v>
      </c>
      <c r="F518" s="4">
        <f t="shared" si="78"/>
        <v>0</v>
      </c>
      <c r="G518" s="19">
        <f>IF(AND(C518&lt;&gt;"",SUM(G$25:G517)&lt;D$17),$D$17/$D$21,0)</f>
        <v>0</v>
      </c>
      <c r="H518" s="4">
        <f t="shared" si="79"/>
        <v>0</v>
      </c>
      <c r="I518" s="4">
        <f t="shared" si="75"/>
        <v>0</v>
      </c>
      <c r="J518" s="25" t="str">
        <f t="shared" si="80"/>
        <v>2062–2063</v>
      </c>
      <c r="K518" s="27">
        <f t="shared" si="76"/>
        <v>0</v>
      </c>
      <c r="R518" s="10" t="str">
        <f t="shared" si="72"/>
        <v/>
      </c>
    </row>
    <row r="519" spans="1:18" ht="19.899999999999999" customHeight="1" x14ac:dyDescent="0.25">
      <c r="A519" s="126">
        <v>59415</v>
      </c>
      <c r="B519" s="9">
        <f t="shared" si="73"/>
        <v>0</v>
      </c>
      <c r="C519" s="127"/>
      <c r="D519" s="4">
        <f t="shared" si="74"/>
        <v>0</v>
      </c>
      <c r="E519" s="128">
        <f t="shared" si="77"/>
        <v>0</v>
      </c>
      <c r="F519" s="4">
        <f t="shared" si="78"/>
        <v>0</v>
      </c>
      <c r="G519" s="19">
        <f>IF(AND(C519&lt;&gt;"",SUM(G$25:G518)&lt;D$17),$D$17/$D$21,0)</f>
        <v>0</v>
      </c>
      <c r="H519" s="4">
        <f t="shared" si="79"/>
        <v>0</v>
      </c>
      <c r="I519" s="4">
        <f t="shared" si="75"/>
        <v>0</v>
      </c>
      <c r="J519" s="25" t="str">
        <f t="shared" si="80"/>
        <v>2062–2063</v>
      </c>
      <c r="K519" s="27">
        <f t="shared" si="76"/>
        <v>0</v>
      </c>
      <c r="R519" s="10" t="str">
        <f t="shared" si="72"/>
        <v/>
      </c>
    </row>
    <row r="520" spans="1:18" ht="19.899999999999999" customHeight="1" x14ac:dyDescent="0.25">
      <c r="A520" s="126">
        <v>59445</v>
      </c>
      <c r="B520" s="9">
        <f t="shared" si="73"/>
        <v>0</v>
      </c>
      <c r="C520" s="127"/>
      <c r="D520" s="4">
        <f t="shared" si="74"/>
        <v>0</v>
      </c>
      <c r="E520" s="128">
        <f t="shared" si="77"/>
        <v>0</v>
      </c>
      <c r="F520" s="4">
        <f t="shared" si="78"/>
        <v>0</v>
      </c>
      <c r="G520" s="19">
        <f>IF(AND(C520&lt;&gt;"",SUM(G$25:G519)&lt;D$17),$D$17/$D$21,0)</f>
        <v>0</v>
      </c>
      <c r="H520" s="4">
        <f t="shared" si="79"/>
        <v>0</v>
      </c>
      <c r="I520" s="4">
        <f t="shared" si="75"/>
        <v>0</v>
      </c>
      <c r="J520" s="25" t="str">
        <f t="shared" si="80"/>
        <v>2062–2063</v>
      </c>
      <c r="K520" s="27">
        <f t="shared" si="76"/>
        <v>0</v>
      </c>
      <c r="R520" s="10" t="str">
        <f t="shared" si="72"/>
        <v/>
      </c>
    </row>
    <row r="521" spans="1:18" ht="19.899999999999999" customHeight="1" x14ac:dyDescent="0.25">
      <c r="A521" s="126">
        <v>59476</v>
      </c>
      <c r="B521" s="9">
        <f t="shared" si="73"/>
        <v>0</v>
      </c>
      <c r="C521" s="127"/>
      <c r="D521" s="4">
        <f t="shared" si="74"/>
        <v>0</v>
      </c>
      <c r="E521" s="128">
        <f t="shared" si="77"/>
        <v>0</v>
      </c>
      <c r="F521" s="4">
        <f t="shared" si="78"/>
        <v>0</v>
      </c>
      <c r="G521" s="19">
        <f>IF(AND(C521&lt;&gt;"",SUM(G$25:G520)&lt;D$17),$D$17/$D$21,0)</f>
        <v>0</v>
      </c>
      <c r="H521" s="4">
        <f t="shared" si="79"/>
        <v>0</v>
      </c>
      <c r="I521" s="4">
        <f t="shared" si="75"/>
        <v>0</v>
      </c>
      <c r="J521" s="25" t="str">
        <f t="shared" si="80"/>
        <v>2062–2063</v>
      </c>
      <c r="K521" s="27">
        <f t="shared" si="76"/>
        <v>0</v>
      </c>
      <c r="R521" s="10" t="str">
        <f t="shared" si="72"/>
        <v/>
      </c>
    </row>
    <row r="522" spans="1:18" ht="19.899999999999999" customHeight="1" x14ac:dyDescent="0.25">
      <c r="A522" s="126">
        <v>59506</v>
      </c>
      <c r="B522" s="9">
        <f t="shared" si="73"/>
        <v>0</v>
      </c>
      <c r="C522" s="127"/>
      <c r="D522" s="4">
        <f t="shared" si="74"/>
        <v>0</v>
      </c>
      <c r="E522" s="128">
        <f t="shared" si="77"/>
        <v>0</v>
      </c>
      <c r="F522" s="4">
        <f t="shared" si="78"/>
        <v>0</v>
      </c>
      <c r="G522" s="19">
        <f>IF(AND(C522&lt;&gt;"",SUM(G$25:G521)&lt;D$17),$D$17/$D$21,0)</f>
        <v>0</v>
      </c>
      <c r="H522" s="4">
        <f t="shared" si="79"/>
        <v>0</v>
      </c>
      <c r="I522" s="4">
        <f t="shared" si="75"/>
        <v>0</v>
      </c>
      <c r="J522" s="25" t="str">
        <f t="shared" si="80"/>
        <v>2062–2063</v>
      </c>
      <c r="K522" s="27">
        <f t="shared" si="76"/>
        <v>0</v>
      </c>
      <c r="R522" s="10" t="str">
        <f t="shared" si="72"/>
        <v/>
      </c>
    </row>
    <row r="523" spans="1:18" ht="19.899999999999999" customHeight="1" x14ac:dyDescent="0.25">
      <c r="A523" s="126">
        <v>59537</v>
      </c>
      <c r="B523" s="9">
        <f t="shared" si="73"/>
        <v>0</v>
      </c>
      <c r="C523" s="127"/>
      <c r="D523" s="4">
        <f t="shared" si="74"/>
        <v>0</v>
      </c>
      <c r="E523" s="128">
        <f t="shared" si="77"/>
        <v>0</v>
      </c>
      <c r="F523" s="4">
        <f t="shared" si="78"/>
        <v>0</v>
      </c>
      <c r="G523" s="19">
        <f>IF(AND(C523&lt;&gt;"",SUM(G$25:G522)&lt;D$17),$D$17/$D$21,0)</f>
        <v>0</v>
      </c>
      <c r="H523" s="4">
        <f t="shared" si="79"/>
        <v>0</v>
      </c>
      <c r="I523" s="4">
        <f t="shared" si="75"/>
        <v>0</v>
      </c>
      <c r="J523" s="25" t="str">
        <f t="shared" si="80"/>
        <v>2062–2063</v>
      </c>
      <c r="K523" s="27">
        <f t="shared" si="76"/>
        <v>0</v>
      </c>
      <c r="R523" s="10" t="str">
        <f t="shared" si="72"/>
        <v/>
      </c>
    </row>
    <row r="524" spans="1:18" ht="19.899999999999999" customHeight="1" x14ac:dyDescent="0.25">
      <c r="A524" s="126">
        <v>59568</v>
      </c>
      <c r="B524" s="9">
        <f t="shared" si="73"/>
        <v>0</v>
      </c>
      <c r="C524" s="127"/>
      <c r="D524" s="4">
        <f t="shared" si="74"/>
        <v>0</v>
      </c>
      <c r="E524" s="128">
        <f t="shared" si="77"/>
        <v>0</v>
      </c>
      <c r="F524" s="4">
        <f t="shared" si="78"/>
        <v>0</v>
      </c>
      <c r="G524" s="19">
        <f>IF(AND(C524&lt;&gt;"",SUM(G$25:G523)&lt;D$17),$D$17/$D$21,0)</f>
        <v>0</v>
      </c>
      <c r="H524" s="4">
        <f t="shared" si="79"/>
        <v>0</v>
      </c>
      <c r="I524" s="4">
        <f t="shared" si="75"/>
        <v>0</v>
      </c>
      <c r="J524" s="25" t="str">
        <f t="shared" si="80"/>
        <v>2062–2063</v>
      </c>
      <c r="K524" s="27">
        <f t="shared" si="76"/>
        <v>0</v>
      </c>
      <c r="R524" s="10" t="str">
        <f t="shared" si="72"/>
        <v/>
      </c>
    </row>
    <row r="525" spans="1:18" ht="19.899999999999999" customHeight="1" x14ac:dyDescent="0.25">
      <c r="A525" s="126">
        <v>59596</v>
      </c>
      <c r="B525" s="9">
        <f t="shared" si="73"/>
        <v>0</v>
      </c>
      <c r="C525" s="127"/>
      <c r="D525" s="4">
        <f t="shared" si="74"/>
        <v>0</v>
      </c>
      <c r="E525" s="128">
        <f t="shared" si="77"/>
        <v>0</v>
      </c>
      <c r="F525" s="4">
        <f t="shared" si="78"/>
        <v>0</v>
      </c>
      <c r="G525" s="19">
        <f>IF(AND(C525&lt;&gt;"",SUM(G$25:G524)&lt;D$17),$D$17/$D$21,0)</f>
        <v>0</v>
      </c>
      <c r="H525" s="4">
        <f t="shared" si="79"/>
        <v>0</v>
      </c>
      <c r="I525" s="4">
        <f t="shared" si="75"/>
        <v>0</v>
      </c>
      <c r="J525" s="25" t="str">
        <f t="shared" si="80"/>
        <v>2062–2063</v>
      </c>
      <c r="K525" s="27">
        <f t="shared" si="76"/>
        <v>0</v>
      </c>
      <c r="R525" s="10" t="str">
        <f t="shared" si="72"/>
        <v/>
      </c>
    </row>
    <row r="526" spans="1:18" ht="19.899999999999999" customHeight="1" x14ac:dyDescent="0.25">
      <c r="A526" s="126">
        <v>59627</v>
      </c>
      <c r="B526" s="9">
        <f t="shared" si="73"/>
        <v>0</v>
      </c>
      <c r="C526" s="127"/>
      <c r="D526" s="4">
        <f t="shared" si="74"/>
        <v>0</v>
      </c>
      <c r="E526" s="128">
        <f t="shared" si="77"/>
        <v>0</v>
      </c>
      <c r="F526" s="4">
        <f t="shared" si="78"/>
        <v>0</v>
      </c>
      <c r="G526" s="19">
        <f>IF(AND(C526&lt;&gt;"",SUM(G$25:G525)&lt;D$17),$D$17/$D$21,0)</f>
        <v>0</v>
      </c>
      <c r="H526" s="4">
        <f t="shared" si="79"/>
        <v>0</v>
      </c>
      <c r="I526" s="4">
        <f t="shared" si="75"/>
        <v>0</v>
      </c>
      <c r="J526" s="25" t="str">
        <f t="shared" si="80"/>
        <v>2062–2063</v>
      </c>
      <c r="K526" s="27">
        <f t="shared" si="76"/>
        <v>0</v>
      </c>
      <c r="R526" s="10" t="str">
        <f t="shared" si="72"/>
        <v/>
      </c>
    </row>
    <row r="527" spans="1:18" ht="19.899999999999999" customHeight="1" x14ac:dyDescent="0.25">
      <c r="A527" s="126">
        <v>59657</v>
      </c>
      <c r="B527" s="9">
        <f t="shared" si="73"/>
        <v>0</v>
      </c>
      <c r="C527" s="127"/>
      <c r="D527" s="4">
        <f t="shared" si="74"/>
        <v>0</v>
      </c>
      <c r="E527" s="128">
        <f t="shared" si="77"/>
        <v>0</v>
      </c>
      <c r="F527" s="4">
        <f t="shared" si="78"/>
        <v>0</v>
      </c>
      <c r="G527" s="19">
        <f>IF(AND(C527&lt;&gt;"",SUM(G$25:G526)&lt;D$17),$D$17/$D$21,0)</f>
        <v>0</v>
      </c>
      <c r="H527" s="4">
        <f t="shared" si="79"/>
        <v>0</v>
      </c>
      <c r="I527" s="4">
        <f t="shared" si="75"/>
        <v>0</v>
      </c>
      <c r="J527" s="25" t="str">
        <f t="shared" si="80"/>
        <v>2062–2063</v>
      </c>
      <c r="K527" s="27">
        <f t="shared" si="76"/>
        <v>0</v>
      </c>
      <c r="R527" s="10" t="str">
        <f t="shared" si="72"/>
        <v/>
      </c>
    </row>
    <row r="528" spans="1:18" ht="19.899999999999999" customHeight="1" x14ac:dyDescent="0.25">
      <c r="A528" s="126">
        <v>59688</v>
      </c>
      <c r="B528" s="9">
        <f t="shared" si="73"/>
        <v>0</v>
      </c>
      <c r="C528" s="127"/>
      <c r="D528" s="4">
        <f t="shared" si="74"/>
        <v>0</v>
      </c>
      <c r="E528" s="128">
        <f t="shared" si="77"/>
        <v>0</v>
      </c>
      <c r="F528" s="4">
        <f t="shared" si="78"/>
        <v>0</v>
      </c>
      <c r="G528" s="19">
        <f>IF(AND(C528&lt;&gt;"",SUM(G$25:G527)&lt;D$17),$D$17/$D$21,0)</f>
        <v>0</v>
      </c>
      <c r="H528" s="4">
        <f t="shared" si="79"/>
        <v>0</v>
      </c>
      <c r="I528" s="4">
        <f t="shared" si="75"/>
        <v>0</v>
      </c>
      <c r="J528" s="25" t="str">
        <f t="shared" si="80"/>
        <v>2062–2063</v>
      </c>
      <c r="K528" s="27">
        <f t="shared" si="76"/>
        <v>0</v>
      </c>
      <c r="R528" s="10" t="str">
        <f t="shared" si="72"/>
        <v/>
      </c>
    </row>
    <row r="529" spans="1:18" ht="19.899999999999999" customHeight="1" x14ac:dyDescent="0.25">
      <c r="A529" s="126">
        <v>59718</v>
      </c>
      <c r="B529" s="9">
        <f t="shared" si="73"/>
        <v>0</v>
      </c>
      <c r="C529" s="127"/>
      <c r="D529" s="4">
        <f t="shared" si="74"/>
        <v>0</v>
      </c>
      <c r="E529" s="128">
        <f t="shared" si="77"/>
        <v>0</v>
      </c>
      <c r="F529" s="4">
        <f t="shared" si="78"/>
        <v>0</v>
      </c>
      <c r="G529" s="19">
        <f>IF(AND(C529&lt;&gt;"",SUM(G$25:G528)&lt;D$17),$D$17/$D$21,0)</f>
        <v>0</v>
      </c>
      <c r="H529" s="4">
        <f t="shared" si="79"/>
        <v>0</v>
      </c>
      <c r="I529" s="4">
        <f t="shared" si="75"/>
        <v>0</v>
      </c>
      <c r="J529" s="25" t="str">
        <f t="shared" si="80"/>
        <v>2063–2064</v>
      </c>
      <c r="K529" s="27">
        <f t="shared" si="76"/>
        <v>0</v>
      </c>
      <c r="R529" s="10" t="str">
        <f t="shared" si="72"/>
        <v/>
      </c>
    </row>
    <row r="530" spans="1:18" ht="19.899999999999999" customHeight="1" x14ac:dyDescent="0.25">
      <c r="A530" s="126">
        <v>59749</v>
      </c>
      <c r="B530" s="9">
        <f t="shared" si="73"/>
        <v>0</v>
      </c>
      <c r="C530" s="127"/>
      <c r="D530" s="4">
        <f t="shared" si="74"/>
        <v>0</v>
      </c>
      <c r="E530" s="128">
        <f t="shared" si="77"/>
        <v>0</v>
      </c>
      <c r="F530" s="4">
        <f t="shared" si="78"/>
        <v>0</v>
      </c>
      <c r="G530" s="19">
        <f>IF(AND(C530&lt;&gt;"",SUM(G$25:G529)&lt;D$17),$D$17/$D$21,0)</f>
        <v>0</v>
      </c>
      <c r="H530" s="4">
        <f t="shared" si="79"/>
        <v>0</v>
      </c>
      <c r="I530" s="4">
        <f t="shared" si="75"/>
        <v>0</v>
      </c>
      <c r="J530" s="25" t="str">
        <f t="shared" si="80"/>
        <v>2063–2064</v>
      </c>
      <c r="K530" s="27">
        <f t="shared" si="76"/>
        <v>0</v>
      </c>
      <c r="R530" s="10" t="str">
        <f t="shared" si="72"/>
        <v/>
      </c>
    </row>
    <row r="531" spans="1:18" ht="19.899999999999999" customHeight="1" x14ac:dyDescent="0.25">
      <c r="A531" s="126">
        <v>59780</v>
      </c>
      <c r="B531" s="9">
        <f t="shared" si="73"/>
        <v>0</v>
      </c>
      <c r="C531" s="127"/>
      <c r="D531" s="4">
        <f t="shared" si="74"/>
        <v>0</v>
      </c>
      <c r="E531" s="128">
        <f t="shared" si="77"/>
        <v>0</v>
      </c>
      <c r="F531" s="4">
        <f t="shared" si="78"/>
        <v>0</v>
      </c>
      <c r="G531" s="19">
        <f>IF(AND(C531&lt;&gt;"",SUM(G$25:G530)&lt;D$17),$D$17/$D$21,0)</f>
        <v>0</v>
      </c>
      <c r="H531" s="4">
        <f t="shared" si="79"/>
        <v>0</v>
      </c>
      <c r="I531" s="4">
        <f t="shared" si="75"/>
        <v>0</v>
      </c>
      <c r="J531" s="25" t="str">
        <f t="shared" si="80"/>
        <v>2063–2064</v>
      </c>
      <c r="K531" s="27">
        <f t="shared" si="76"/>
        <v>0</v>
      </c>
      <c r="R531" s="10" t="str">
        <f t="shared" si="72"/>
        <v/>
      </c>
    </row>
    <row r="532" spans="1:18" ht="19.899999999999999" customHeight="1" x14ac:dyDescent="0.25">
      <c r="A532" s="126">
        <v>59810</v>
      </c>
      <c r="B532" s="9">
        <f t="shared" si="73"/>
        <v>0</v>
      </c>
      <c r="C532" s="127"/>
      <c r="D532" s="4">
        <f t="shared" si="74"/>
        <v>0</v>
      </c>
      <c r="E532" s="128">
        <f t="shared" si="77"/>
        <v>0</v>
      </c>
      <c r="F532" s="4">
        <f t="shared" si="78"/>
        <v>0</v>
      </c>
      <c r="G532" s="19">
        <f>IF(AND(C532&lt;&gt;"",SUM(G$25:G531)&lt;D$17),$D$17/$D$21,0)</f>
        <v>0</v>
      </c>
      <c r="H532" s="4">
        <f t="shared" si="79"/>
        <v>0</v>
      </c>
      <c r="I532" s="4">
        <f t="shared" si="75"/>
        <v>0</v>
      </c>
      <c r="J532" s="25" t="str">
        <f t="shared" si="80"/>
        <v>2063–2064</v>
      </c>
      <c r="K532" s="27">
        <f t="shared" si="76"/>
        <v>0</v>
      </c>
      <c r="R532" s="10" t="str">
        <f t="shared" si="72"/>
        <v/>
      </c>
    </row>
    <row r="533" spans="1:18" ht="19.899999999999999" customHeight="1" x14ac:dyDescent="0.25">
      <c r="A533" s="126">
        <v>59841</v>
      </c>
      <c r="B533" s="9">
        <f t="shared" si="73"/>
        <v>0</v>
      </c>
      <c r="C533" s="127"/>
      <c r="D533" s="4">
        <f t="shared" si="74"/>
        <v>0</v>
      </c>
      <c r="E533" s="128">
        <f t="shared" si="77"/>
        <v>0</v>
      </c>
      <c r="F533" s="4">
        <f t="shared" si="78"/>
        <v>0</v>
      </c>
      <c r="G533" s="19">
        <f>IF(AND(C533&lt;&gt;"",SUM(G$25:G532)&lt;D$17),$D$17/$D$21,0)</f>
        <v>0</v>
      </c>
      <c r="H533" s="4">
        <f t="shared" si="79"/>
        <v>0</v>
      </c>
      <c r="I533" s="4">
        <f t="shared" si="75"/>
        <v>0</v>
      </c>
      <c r="J533" s="25" t="str">
        <f t="shared" si="80"/>
        <v>2063–2064</v>
      </c>
      <c r="K533" s="27">
        <f t="shared" si="76"/>
        <v>0</v>
      </c>
      <c r="R533" s="10" t="str">
        <f t="shared" si="72"/>
        <v/>
      </c>
    </row>
    <row r="534" spans="1:18" ht="19.899999999999999" customHeight="1" x14ac:dyDescent="0.25">
      <c r="A534" s="126">
        <v>59871</v>
      </c>
      <c r="B534" s="9">
        <f t="shared" si="73"/>
        <v>0</v>
      </c>
      <c r="C534" s="127"/>
      <c r="D534" s="4">
        <f t="shared" si="74"/>
        <v>0</v>
      </c>
      <c r="E534" s="128">
        <f t="shared" si="77"/>
        <v>0</v>
      </c>
      <c r="F534" s="4">
        <f t="shared" si="78"/>
        <v>0</v>
      </c>
      <c r="G534" s="19">
        <f>IF(AND(C534&lt;&gt;"",SUM(G$25:G533)&lt;D$17),$D$17/$D$21,0)</f>
        <v>0</v>
      </c>
      <c r="H534" s="4">
        <f t="shared" si="79"/>
        <v>0</v>
      </c>
      <c r="I534" s="4">
        <f t="shared" si="75"/>
        <v>0</v>
      </c>
      <c r="J534" s="25" t="str">
        <f t="shared" si="80"/>
        <v>2063–2064</v>
      </c>
      <c r="K534" s="27">
        <f t="shared" si="76"/>
        <v>0</v>
      </c>
      <c r="R534" s="10" t="str">
        <f t="shared" si="72"/>
        <v/>
      </c>
    </row>
    <row r="535" spans="1:18" ht="19.899999999999999" customHeight="1" x14ac:dyDescent="0.25">
      <c r="A535" s="126">
        <v>59902</v>
      </c>
      <c r="B535" s="9">
        <f t="shared" si="73"/>
        <v>0</v>
      </c>
      <c r="C535" s="127"/>
      <c r="D535" s="4">
        <f t="shared" si="74"/>
        <v>0</v>
      </c>
      <c r="E535" s="128">
        <f t="shared" si="77"/>
        <v>0</v>
      </c>
      <c r="F535" s="4">
        <f t="shared" si="78"/>
        <v>0</v>
      </c>
      <c r="G535" s="19">
        <f>IF(AND(C535&lt;&gt;"",SUM(G$25:G534)&lt;D$17),$D$17/$D$21,0)</f>
        <v>0</v>
      </c>
      <c r="H535" s="4">
        <f t="shared" si="79"/>
        <v>0</v>
      </c>
      <c r="I535" s="4">
        <f t="shared" si="75"/>
        <v>0</v>
      </c>
      <c r="J535" s="25" t="str">
        <f t="shared" si="80"/>
        <v>2063–2064</v>
      </c>
      <c r="K535" s="27">
        <f t="shared" si="76"/>
        <v>0</v>
      </c>
      <c r="R535" s="10" t="str">
        <f t="shared" si="72"/>
        <v/>
      </c>
    </row>
    <row r="536" spans="1:18" ht="19.899999999999999" customHeight="1" x14ac:dyDescent="0.25">
      <c r="A536" s="126">
        <v>59933</v>
      </c>
      <c r="B536" s="9">
        <f t="shared" si="73"/>
        <v>0</v>
      </c>
      <c r="C536" s="127"/>
      <c r="D536" s="4">
        <f t="shared" si="74"/>
        <v>0</v>
      </c>
      <c r="E536" s="128">
        <f t="shared" si="77"/>
        <v>0</v>
      </c>
      <c r="F536" s="4">
        <f t="shared" si="78"/>
        <v>0</v>
      </c>
      <c r="G536" s="19">
        <f>IF(AND(C536&lt;&gt;"",SUM(G$25:G535)&lt;D$17),$D$17/$D$21,0)</f>
        <v>0</v>
      </c>
      <c r="H536" s="4">
        <f t="shared" si="79"/>
        <v>0</v>
      </c>
      <c r="I536" s="4">
        <f t="shared" si="75"/>
        <v>0</v>
      </c>
      <c r="J536" s="25" t="str">
        <f t="shared" si="80"/>
        <v>2063–2064</v>
      </c>
      <c r="K536" s="27">
        <f t="shared" si="76"/>
        <v>0</v>
      </c>
      <c r="R536" s="10" t="str">
        <f t="shared" si="72"/>
        <v/>
      </c>
    </row>
    <row r="537" spans="1:18" ht="19.899999999999999" customHeight="1" x14ac:dyDescent="0.25">
      <c r="A537" s="126">
        <v>59962</v>
      </c>
      <c r="B537" s="9">
        <f t="shared" si="73"/>
        <v>0</v>
      </c>
      <c r="C537" s="127"/>
      <c r="D537" s="4">
        <f t="shared" si="74"/>
        <v>0</v>
      </c>
      <c r="E537" s="128">
        <f t="shared" si="77"/>
        <v>0</v>
      </c>
      <c r="F537" s="4">
        <f t="shared" si="78"/>
        <v>0</v>
      </c>
      <c r="G537" s="19">
        <f>IF(AND(C537&lt;&gt;"",SUM(G$25:G536)&lt;D$17),$D$17/$D$21,0)</f>
        <v>0</v>
      </c>
      <c r="H537" s="4">
        <f t="shared" si="79"/>
        <v>0</v>
      </c>
      <c r="I537" s="4">
        <f t="shared" si="75"/>
        <v>0</v>
      </c>
      <c r="J537" s="25" t="str">
        <f t="shared" si="80"/>
        <v>2063–2064</v>
      </c>
      <c r="K537" s="27">
        <f t="shared" si="76"/>
        <v>0</v>
      </c>
      <c r="R537" s="10" t="str">
        <f t="shared" ref="R537:R600" si="81">IF(AND($D$13&lt;=$A537,DATE(YEAR($D$13),MONTH($D$13)+$D$19-1,DAY($D$13))&gt;=$A537),"X","")</f>
        <v/>
      </c>
    </row>
    <row r="538" spans="1:18" ht="19.899999999999999" customHeight="1" x14ac:dyDescent="0.25">
      <c r="A538" s="126">
        <v>59993</v>
      </c>
      <c r="B538" s="9">
        <f t="shared" ref="B538:B601" si="82">IF(C538&gt;0,C538*-1,C538)</f>
        <v>0</v>
      </c>
      <c r="C538" s="127"/>
      <c r="D538" s="4">
        <f t="shared" ref="D538:D601" si="83">IF(C538="",0,IF($D$14="Beginning",IF(C537&lt;&gt;"",$F537*$D$6/12,0),IF(C537&lt;&gt;"",$F537*$D$6/12,$D$15*$D$6/12)))</f>
        <v>0</v>
      </c>
      <c r="E538" s="128">
        <f t="shared" si="77"/>
        <v>0</v>
      </c>
      <c r="F538" s="4">
        <f t="shared" si="78"/>
        <v>0</v>
      </c>
      <c r="G538" s="19">
        <f>IF(AND(C538&lt;&gt;"",SUM(G$25:G537)&lt;D$17),$D$17/$D$21,0)</f>
        <v>0</v>
      </c>
      <c r="H538" s="4">
        <f t="shared" si="79"/>
        <v>0</v>
      </c>
      <c r="I538" s="4">
        <f t="shared" ref="I538:I601" si="84">IF(C538&lt;&gt;"",$D$17-H538,0)</f>
        <v>0</v>
      </c>
      <c r="J538" s="25" t="str">
        <f t="shared" si="80"/>
        <v>2063–2064</v>
      </c>
      <c r="K538" s="27">
        <f t="shared" ref="K538:K601" si="85">IF(AND(ROUND(H538,2)=ROUND($D$17,2),ROUND(F538,0)=0),ROUND($D$17,2),0)</f>
        <v>0</v>
      </c>
      <c r="R538" s="10" t="str">
        <f t="shared" si="81"/>
        <v/>
      </c>
    </row>
    <row r="539" spans="1:18" ht="19.899999999999999" customHeight="1" x14ac:dyDescent="0.25">
      <c r="A539" s="126">
        <v>60023</v>
      </c>
      <c r="B539" s="9">
        <f t="shared" si="82"/>
        <v>0</v>
      </c>
      <c r="C539" s="127"/>
      <c r="D539" s="4">
        <f t="shared" si="83"/>
        <v>0</v>
      </c>
      <c r="E539" s="128">
        <f t="shared" ref="E539:E602" si="86">C539-D539</f>
        <v>0</v>
      </c>
      <c r="F539" s="4">
        <f t="shared" ref="F539:F602" si="87">IF(C539="",0,IF(C538="",$D$15-E539,IF(C539&lt;&gt;"",F538-E539)))</f>
        <v>0</v>
      </c>
      <c r="G539" s="19">
        <f>IF(AND(C539&lt;&gt;"",SUM(G$25:G538)&lt;D$17),$D$17/$D$21,0)</f>
        <v>0</v>
      </c>
      <c r="H539" s="4">
        <f t="shared" ref="H539:H602" si="88">IF(C539&lt;&gt;"",G539+H538,0)</f>
        <v>0</v>
      </c>
      <c r="I539" s="4">
        <f t="shared" si="84"/>
        <v>0</v>
      </c>
      <c r="J539" s="25" t="str">
        <f t="shared" si="80"/>
        <v>2063–2064</v>
      </c>
      <c r="K539" s="27">
        <f t="shared" si="85"/>
        <v>0</v>
      </c>
      <c r="R539" s="10" t="str">
        <f t="shared" si="81"/>
        <v/>
      </c>
    </row>
    <row r="540" spans="1:18" ht="19.899999999999999" customHeight="1" x14ac:dyDescent="0.25">
      <c r="A540" s="126">
        <v>60054</v>
      </c>
      <c r="B540" s="9">
        <f t="shared" si="82"/>
        <v>0</v>
      </c>
      <c r="C540" s="127"/>
      <c r="D540" s="4">
        <f t="shared" si="83"/>
        <v>0</v>
      </c>
      <c r="E540" s="128">
        <f t="shared" si="86"/>
        <v>0</v>
      </c>
      <c r="F540" s="4">
        <f t="shared" si="87"/>
        <v>0</v>
      </c>
      <c r="G540" s="19">
        <f>IF(AND(C540&lt;&gt;"",SUM(G$25:G539)&lt;D$17),$D$17/$D$21,0)</f>
        <v>0</v>
      </c>
      <c r="H540" s="4">
        <f t="shared" si="88"/>
        <v>0</v>
      </c>
      <c r="I540" s="4">
        <f t="shared" si="84"/>
        <v>0</v>
      </c>
      <c r="J540" s="25" t="str">
        <f t="shared" si="80"/>
        <v>2063–2064</v>
      </c>
      <c r="K540" s="27">
        <f t="shared" si="85"/>
        <v>0</v>
      </c>
      <c r="R540" s="10" t="str">
        <f t="shared" si="81"/>
        <v/>
      </c>
    </row>
    <row r="541" spans="1:18" ht="19.899999999999999" customHeight="1" x14ac:dyDescent="0.25">
      <c r="A541" s="126">
        <v>60084</v>
      </c>
      <c r="B541" s="9">
        <f t="shared" si="82"/>
        <v>0</v>
      </c>
      <c r="C541" s="127"/>
      <c r="D541" s="4">
        <f t="shared" si="83"/>
        <v>0</v>
      </c>
      <c r="E541" s="128">
        <f t="shared" si="86"/>
        <v>0</v>
      </c>
      <c r="F541" s="4">
        <f t="shared" si="87"/>
        <v>0</v>
      </c>
      <c r="G541" s="19">
        <f>IF(AND(C541&lt;&gt;"",SUM(G$25:G540)&lt;D$17),$D$17/$D$21,0)</f>
        <v>0</v>
      </c>
      <c r="H541" s="4">
        <f t="shared" si="88"/>
        <v>0</v>
      </c>
      <c r="I541" s="4">
        <f t="shared" si="84"/>
        <v>0</v>
      </c>
      <c r="J541" s="25" t="str">
        <f t="shared" si="80"/>
        <v>2064–2065</v>
      </c>
      <c r="K541" s="27">
        <f t="shared" si="85"/>
        <v>0</v>
      </c>
      <c r="R541" s="10" t="str">
        <f t="shared" si="81"/>
        <v/>
      </c>
    </row>
    <row r="542" spans="1:18" ht="19.899999999999999" customHeight="1" x14ac:dyDescent="0.25">
      <c r="A542" s="126">
        <v>60115</v>
      </c>
      <c r="B542" s="9">
        <f t="shared" si="82"/>
        <v>0</v>
      </c>
      <c r="C542" s="127"/>
      <c r="D542" s="4">
        <f t="shared" si="83"/>
        <v>0</v>
      </c>
      <c r="E542" s="128">
        <f t="shared" si="86"/>
        <v>0</v>
      </c>
      <c r="F542" s="4">
        <f t="shared" si="87"/>
        <v>0</v>
      </c>
      <c r="G542" s="19">
        <f>IF(AND(C542&lt;&gt;"",SUM(G$25:G541)&lt;D$17),$D$17/$D$21,0)</f>
        <v>0</v>
      </c>
      <c r="H542" s="4">
        <f t="shared" si="88"/>
        <v>0</v>
      </c>
      <c r="I542" s="4">
        <f t="shared" si="84"/>
        <v>0</v>
      </c>
      <c r="J542" s="25" t="str">
        <f t="shared" si="80"/>
        <v>2064–2065</v>
      </c>
      <c r="K542" s="27">
        <f t="shared" si="85"/>
        <v>0</v>
      </c>
      <c r="R542" s="10" t="str">
        <f t="shared" si="81"/>
        <v/>
      </c>
    </row>
    <row r="543" spans="1:18" ht="19.899999999999999" customHeight="1" x14ac:dyDescent="0.25">
      <c r="A543" s="126">
        <v>60146</v>
      </c>
      <c r="B543" s="9">
        <f t="shared" si="82"/>
        <v>0</v>
      </c>
      <c r="C543" s="127"/>
      <c r="D543" s="4">
        <f t="shared" si="83"/>
        <v>0</v>
      </c>
      <c r="E543" s="128">
        <f t="shared" si="86"/>
        <v>0</v>
      </c>
      <c r="F543" s="4">
        <f t="shared" si="87"/>
        <v>0</v>
      </c>
      <c r="G543" s="19">
        <f>IF(AND(C543&lt;&gt;"",SUM(G$25:G542)&lt;D$17),$D$17/$D$21,0)</f>
        <v>0</v>
      </c>
      <c r="H543" s="4">
        <f t="shared" si="88"/>
        <v>0</v>
      </c>
      <c r="I543" s="4">
        <f t="shared" si="84"/>
        <v>0</v>
      </c>
      <c r="J543" s="25" t="str">
        <f t="shared" si="80"/>
        <v>2064–2065</v>
      </c>
      <c r="K543" s="27">
        <f t="shared" si="85"/>
        <v>0</v>
      </c>
      <c r="R543" s="10" t="str">
        <f t="shared" si="81"/>
        <v/>
      </c>
    </row>
    <row r="544" spans="1:18" ht="19.899999999999999" customHeight="1" x14ac:dyDescent="0.25">
      <c r="A544" s="126">
        <v>60176</v>
      </c>
      <c r="B544" s="9">
        <f t="shared" si="82"/>
        <v>0</v>
      </c>
      <c r="C544" s="127"/>
      <c r="D544" s="4">
        <f t="shared" si="83"/>
        <v>0</v>
      </c>
      <c r="E544" s="128">
        <f t="shared" si="86"/>
        <v>0</v>
      </c>
      <c r="F544" s="4">
        <f t="shared" si="87"/>
        <v>0</v>
      </c>
      <c r="G544" s="19">
        <f>IF(AND(C544&lt;&gt;"",SUM(G$25:G543)&lt;D$17),$D$17/$D$21,0)</f>
        <v>0</v>
      </c>
      <c r="H544" s="4">
        <f t="shared" si="88"/>
        <v>0</v>
      </c>
      <c r="I544" s="4">
        <f t="shared" si="84"/>
        <v>0</v>
      </c>
      <c r="J544" s="25" t="str">
        <f t="shared" si="80"/>
        <v>2064–2065</v>
      </c>
      <c r="K544" s="27">
        <f t="shared" si="85"/>
        <v>0</v>
      </c>
      <c r="R544" s="10" t="str">
        <f t="shared" si="81"/>
        <v/>
      </c>
    </row>
    <row r="545" spans="1:18" ht="19.899999999999999" customHeight="1" x14ac:dyDescent="0.25">
      <c r="A545" s="126">
        <v>60207</v>
      </c>
      <c r="B545" s="9">
        <f t="shared" si="82"/>
        <v>0</v>
      </c>
      <c r="C545" s="127"/>
      <c r="D545" s="4">
        <f t="shared" si="83"/>
        <v>0</v>
      </c>
      <c r="E545" s="128">
        <f t="shared" si="86"/>
        <v>0</v>
      </c>
      <c r="F545" s="4">
        <f t="shared" si="87"/>
        <v>0</v>
      </c>
      <c r="G545" s="19">
        <f>IF(AND(C545&lt;&gt;"",SUM(G$25:G544)&lt;D$17),$D$17/$D$21,0)</f>
        <v>0</v>
      </c>
      <c r="H545" s="4">
        <f t="shared" si="88"/>
        <v>0</v>
      </c>
      <c r="I545" s="4">
        <f t="shared" si="84"/>
        <v>0</v>
      </c>
      <c r="J545" s="25" t="str">
        <f t="shared" si="80"/>
        <v>2064–2065</v>
      </c>
      <c r="K545" s="27">
        <f t="shared" si="85"/>
        <v>0</v>
      </c>
      <c r="R545" s="10" t="str">
        <f t="shared" si="81"/>
        <v/>
      </c>
    </row>
    <row r="546" spans="1:18" ht="19.899999999999999" customHeight="1" x14ac:dyDescent="0.25">
      <c r="A546" s="126">
        <v>60237</v>
      </c>
      <c r="B546" s="9">
        <f t="shared" si="82"/>
        <v>0</v>
      </c>
      <c r="C546" s="127"/>
      <c r="D546" s="4">
        <f t="shared" si="83"/>
        <v>0</v>
      </c>
      <c r="E546" s="128">
        <f t="shared" si="86"/>
        <v>0</v>
      </c>
      <c r="F546" s="4">
        <f t="shared" si="87"/>
        <v>0</v>
      </c>
      <c r="G546" s="19">
        <f>IF(AND(C546&lt;&gt;"",SUM(G$25:G545)&lt;D$17),$D$17/$D$21,0)</f>
        <v>0</v>
      </c>
      <c r="H546" s="4">
        <f t="shared" si="88"/>
        <v>0</v>
      </c>
      <c r="I546" s="4">
        <f t="shared" si="84"/>
        <v>0</v>
      </c>
      <c r="J546" s="25" t="str">
        <f t="shared" si="80"/>
        <v>2064–2065</v>
      </c>
      <c r="K546" s="27">
        <f t="shared" si="85"/>
        <v>0</v>
      </c>
      <c r="R546" s="10" t="str">
        <f t="shared" si="81"/>
        <v/>
      </c>
    </row>
    <row r="547" spans="1:18" ht="19.899999999999999" customHeight="1" x14ac:dyDescent="0.25">
      <c r="A547" s="126">
        <v>60268</v>
      </c>
      <c r="B547" s="9">
        <f t="shared" si="82"/>
        <v>0</v>
      </c>
      <c r="C547" s="127"/>
      <c r="D547" s="4">
        <f t="shared" si="83"/>
        <v>0</v>
      </c>
      <c r="E547" s="128">
        <f t="shared" si="86"/>
        <v>0</v>
      </c>
      <c r="F547" s="4">
        <f t="shared" si="87"/>
        <v>0</v>
      </c>
      <c r="G547" s="19">
        <f>IF(AND(C547&lt;&gt;"",SUM(G$25:G546)&lt;D$17),$D$17/$D$21,0)</f>
        <v>0</v>
      </c>
      <c r="H547" s="4">
        <f t="shared" si="88"/>
        <v>0</v>
      </c>
      <c r="I547" s="4">
        <f t="shared" si="84"/>
        <v>0</v>
      </c>
      <c r="J547" s="25" t="str">
        <f t="shared" si="80"/>
        <v>2064–2065</v>
      </c>
      <c r="K547" s="27">
        <f t="shared" si="85"/>
        <v>0</v>
      </c>
      <c r="R547" s="10" t="str">
        <f t="shared" si="81"/>
        <v/>
      </c>
    </row>
    <row r="548" spans="1:18" ht="19.899999999999999" customHeight="1" x14ac:dyDescent="0.25">
      <c r="A548" s="126">
        <v>60299</v>
      </c>
      <c r="B548" s="9">
        <f t="shared" si="82"/>
        <v>0</v>
      </c>
      <c r="C548" s="127"/>
      <c r="D548" s="4">
        <f t="shared" si="83"/>
        <v>0</v>
      </c>
      <c r="E548" s="128">
        <f t="shared" si="86"/>
        <v>0</v>
      </c>
      <c r="F548" s="4">
        <f t="shared" si="87"/>
        <v>0</v>
      </c>
      <c r="G548" s="19">
        <f>IF(AND(C548&lt;&gt;"",SUM(G$25:G547)&lt;D$17),$D$17/$D$21,0)</f>
        <v>0</v>
      </c>
      <c r="H548" s="4">
        <f t="shared" si="88"/>
        <v>0</v>
      </c>
      <c r="I548" s="4">
        <f t="shared" si="84"/>
        <v>0</v>
      </c>
      <c r="J548" s="25" t="str">
        <f t="shared" si="80"/>
        <v>2064–2065</v>
      </c>
      <c r="K548" s="27">
        <f t="shared" si="85"/>
        <v>0</v>
      </c>
      <c r="R548" s="10" t="str">
        <f t="shared" si="81"/>
        <v/>
      </c>
    </row>
    <row r="549" spans="1:18" ht="19.899999999999999" customHeight="1" x14ac:dyDescent="0.25">
      <c r="A549" s="126">
        <v>60327</v>
      </c>
      <c r="B549" s="9">
        <f t="shared" si="82"/>
        <v>0</v>
      </c>
      <c r="C549" s="127"/>
      <c r="D549" s="4">
        <f t="shared" si="83"/>
        <v>0</v>
      </c>
      <c r="E549" s="128">
        <f t="shared" si="86"/>
        <v>0</v>
      </c>
      <c r="F549" s="4">
        <f t="shared" si="87"/>
        <v>0</v>
      </c>
      <c r="G549" s="19">
        <f>IF(AND(C549&lt;&gt;"",SUM(G$25:G548)&lt;D$17),$D$17/$D$21,0)</f>
        <v>0</v>
      </c>
      <c r="H549" s="4">
        <f t="shared" si="88"/>
        <v>0</v>
      </c>
      <c r="I549" s="4">
        <f t="shared" si="84"/>
        <v>0</v>
      </c>
      <c r="J549" s="25" t="str">
        <f t="shared" si="80"/>
        <v>2064–2065</v>
      </c>
      <c r="K549" s="27">
        <f t="shared" si="85"/>
        <v>0</v>
      </c>
      <c r="R549" s="10" t="str">
        <f t="shared" si="81"/>
        <v/>
      </c>
    </row>
    <row r="550" spans="1:18" ht="19.899999999999999" customHeight="1" x14ac:dyDescent="0.25">
      <c r="A550" s="126">
        <v>60358</v>
      </c>
      <c r="B550" s="9">
        <f t="shared" si="82"/>
        <v>0</v>
      </c>
      <c r="C550" s="127"/>
      <c r="D550" s="4">
        <f t="shared" si="83"/>
        <v>0</v>
      </c>
      <c r="E550" s="128">
        <f t="shared" si="86"/>
        <v>0</v>
      </c>
      <c r="F550" s="4">
        <f t="shared" si="87"/>
        <v>0</v>
      </c>
      <c r="G550" s="19">
        <f>IF(AND(C550&lt;&gt;"",SUM(G$25:G549)&lt;D$17),$D$17/$D$21,0)</f>
        <v>0</v>
      </c>
      <c r="H550" s="4">
        <f t="shared" si="88"/>
        <v>0</v>
      </c>
      <c r="I550" s="4">
        <f t="shared" si="84"/>
        <v>0</v>
      </c>
      <c r="J550" s="25" t="str">
        <f t="shared" ref="J550:J613" si="89">IF(OR(MONTH(A550)=1,MONTH(A550)=2,MONTH(A550)=3,MONTH(A550)=4,MONTH(A550)=5,MONTH(A550)=6),YEAR(A550)-1&amp;"–"&amp;YEAR(A550),YEAR(A550)&amp;"–"&amp;YEAR(A550)+1)</f>
        <v>2064–2065</v>
      </c>
      <c r="K550" s="27">
        <f t="shared" si="85"/>
        <v>0</v>
      </c>
      <c r="R550" s="10" t="str">
        <f t="shared" si="81"/>
        <v/>
      </c>
    </row>
    <row r="551" spans="1:18" ht="19.899999999999999" customHeight="1" x14ac:dyDescent="0.25">
      <c r="A551" s="126">
        <v>60388</v>
      </c>
      <c r="B551" s="9">
        <f t="shared" si="82"/>
        <v>0</v>
      </c>
      <c r="C551" s="127"/>
      <c r="D551" s="4">
        <f t="shared" si="83"/>
        <v>0</v>
      </c>
      <c r="E551" s="128">
        <f t="shared" si="86"/>
        <v>0</v>
      </c>
      <c r="F551" s="4">
        <f t="shared" si="87"/>
        <v>0</v>
      </c>
      <c r="G551" s="19">
        <f>IF(AND(C551&lt;&gt;"",SUM(G$25:G550)&lt;D$17),$D$17/$D$21,0)</f>
        <v>0</v>
      </c>
      <c r="H551" s="4">
        <f t="shared" si="88"/>
        <v>0</v>
      </c>
      <c r="I551" s="4">
        <f t="shared" si="84"/>
        <v>0</v>
      </c>
      <c r="J551" s="25" t="str">
        <f t="shared" si="89"/>
        <v>2064–2065</v>
      </c>
      <c r="K551" s="27">
        <f t="shared" si="85"/>
        <v>0</v>
      </c>
      <c r="R551" s="10" t="str">
        <f t="shared" si="81"/>
        <v/>
      </c>
    </row>
    <row r="552" spans="1:18" ht="19.899999999999999" customHeight="1" x14ac:dyDescent="0.25">
      <c r="A552" s="126">
        <v>60419</v>
      </c>
      <c r="B552" s="9">
        <f t="shared" si="82"/>
        <v>0</v>
      </c>
      <c r="C552" s="127"/>
      <c r="D552" s="4">
        <f t="shared" si="83"/>
        <v>0</v>
      </c>
      <c r="E552" s="128">
        <f t="shared" si="86"/>
        <v>0</v>
      </c>
      <c r="F552" s="4">
        <f t="shared" si="87"/>
        <v>0</v>
      </c>
      <c r="G552" s="19">
        <f>IF(AND(C552&lt;&gt;"",SUM(G$25:G551)&lt;D$17),$D$17/$D$21,0)</f>
        <v>0</v>
      </c>
      <c r="H552" s="4">
        <f t="shared" si="88"/>
        <v>0</v>
      </c>
      <c r="I552" s="4">
        <f t="shared" si="84"/>
        <v>0</v>
      </c>
      <c r="J552" s="25" t="str">
        <f t="shared" si="89"/>
        <v>2064–2065</v>
      </c>
      <c r="K552" s="27">
        <f t="shared" si="85"/>
        <v>0</v>
      </c>
      <c r="R552" s="10" t="str">
        <f t="shared" si="81"/>
        <v/>
      </c>
    </row>
    <row r="553" spans="1:18" ht="19.899999999999999" customHeight="1" x14ac:dyDescent="0.25">
      <c r="A553" s="126">
        <v>60449</v>
      </c>
      <c r="B553" s="9">
        <f t="shared" si="82"/>
        <v>0</v>
      </c>
      <c r="C553" s="127"/>
      <c r="D553" s="4">
        <f t="shared" si="83"/>
        <v>0</v>
      </c>
      <c r="E553" s="128">
        <f t="shared" si="86"/>
        <v>0</v>
      </c>
      <c r="F553" s="4">
        <f t="shared" si="87"/>
        <v>0</v>
      </c>
      <c r="G553" s="19">
        <f>IF(AND(C553&lt;&gt;"",SUM(G$25:G552)&lt;D$17),$D$17/$D$21,0)</f>
        <v>0</v>
      </c>
      <c r="H553" s="4">
        <f t="shared" si="88"/>
        <v>0</v>
      </c>
      <c r="I553" s="4">
        <f t="shared" si="84"/>
        <v>0</v>
      </c>
      <c r="J553" s="25" t="str">
        <f t="shared" si="89"/>
        <v>2065–2066</v>
      </c>
      <c r="K553" s="27">
        <f t="shared" si="85"/>
        <v>0</v>
      </c>
      <c r="R553" s="10" t="str">
        <f t="shared" si="81"/>
        <v/>
      </c>
    </row>
    <row r="554" spans="1:18" ht="19.899999999999999" customHeight="1" x14ac:dyDescent="0.25">
      <c r="A554" s="126">
        <v>60480</v>
      </c>
      <c r="B554" s="9">
        <f t="shared" si="82"/>
        <v>0</v>
      </c>
      <c r="C554" s="127"/>
      <c r="D554" s="4">
        <f t="shared" si="83"/>
        <v>0</v>
      </c>
      <c r="E554" s="128">
        <f t="shared" si="86"/>
        <v>0</v>
      </c>
      <c r="F554" s="4">
        <f t="shared" si="87"/>
        <v>0</v>
      </c>
      <c r="G554" s="19">
        <f>IF(AND(C554&lt;&gt;"",SUM(G$25:G553)&lt;D$17),$D$17/$D$21,0)</f>
        <v>0</v>
      </c>
      <c r="H554" s="4">
        <f t="shared" si="88"/>
        <v>0</v>
      </c>
      <c r="I554" s="4">
        <f t="shared" si="84"/>
        <v>0</v>
      </c>
      <c r="J554" s="25" t="str">
        <f t="shared" si="89"/>
        <v>2065–2066</v>
      </c>
      <c r="K554" s="27">
        <f t="shared" si="85"/>
        <v>0</v>
      </c>
      <c r="R554" s="10" t="str">
        <f t="shared" si="81"/>
        <v/>
      </c>
    </row>
    <row r="555" spans="1:18" ht="19.899999999999999" customHeight="1" x14ac:dyDescent="0.25">
      <c r="A555" s="126">
        <v>60511</v>
      </c>
      <c r="B555" s="9">
        <f t="shared" si="82"/>
        <v>0</v>
      </c>
      <c r="C555" s="127"/>
      <c r="D555" s="4">
        <f t="shared" si="83"/>
        <v>0</v>
      </c>
      <c r="E555" s="128">
        <f t="shared" si="86"/>
        <v>0</v>
      </c>
      <c r="F555" s="4">
        <f t="shared" si="87"/>
        <v>0</v>
      </c>
      <c r="G555" s="19">
        <f>IF(AND(C555&lt;&gt;"",SUM(G$25:G554)&lt;D$17),$D$17/$D$21,0)</f>
        <v>0</v>
      </c>
      <c r="H555" s="4">
        <f t="shared" si="88"/>
        <v>0</v>
      </c>
      <c r="I555" s="4">
        <f t="shared" si="84"/>
        <v>0</v>
      </c>
      <c r="J555" s="25" t="str">
        <f t="shared" si="89"/>
        <v>2065–2066</v>
      </c>
      <c r="K555" s="27">
        <f t="shared" si="85"/>
        <v>0</v>
      </c>
      <c r="R555" s="10" t="str">
        <f t="shared" si="81"/>
        <v/>
      </c>
    </row>
    <row r="556" spans="1:18" ht="19.899999999999999" customHeight="1" x14ac:dyDescent="0.25">
      <c r="A556" s="126">
        <v>60541</v>
      </c>
      <c r="B556" s="9">
        <f t="shared" si="82"/>
        <v>0</v>
      </c>
      <c r="C556" s="127"/>
      <c r="D556" s="4">
        <f t="shared" si="83"/>
        <v>0</v>
      </c>
      <c r="E556" s="128">
        <f t="shared" si="86"/>
        <v>0</v>
      </c>
      <c r="F556" s="4">
        <f t="shared" si="87"/>
        <v>0</v>
      </c>
      <c r="G556" s="19">
        <f>IF(AND(C556&lt;&gt;"",SUM(G$25:G555)&lt;D$17),$D$17/$D$21,0)</f>
        <v>0</v>
      </c>
      <c r="H556" s="4">
        <f t="shared" si="88"/>
        <v>0</v>
      </c>
      <c r="I556" s="4">
        <f t="shared" si="84"/>
        <v>0</v>
      </c>
      <c r="J556" s="25" t="str">
        <f t="shared" si="89"/>
        <v>2065–2066</v>
      </c>
      <c r="K556" s="27">
        <f t="shared" si="85"/>
        <v>0</v>
      </c>
      <c r="R556" s="10" t="str">
        <f t="shared" si="81"/>
        <v/>
      </c>
    </row>
    <row r="557" spans="1:18" ht="19.899999999999999" customHeight="1" x14ac:dyDescent="0.25">
      <c r="A557" s="126">
        <v>60572</v>
      </c>
      <c r="B557" s="9">
        <f t="shared" si="82"/>
        <v>0</v>
      </c>
      <c r="C557" s="127"/>
      <c r="D557" s="4">
        <f t="shared" si="83"/>
        <v>0</v>
      </c>
      <c r="E557" s="128">
        <f t="shared" si="86"/>
        <v>0</v>
      </c>
      <c r="F557" s="4">
        <f t="shared" si="87"/>
        <v>0</v>
      </c>
      <c r="G557" s="19">
        <f>IF(AND(C557&lt;&gt;"",SUM(G$25:G556)&lt;D$17),$D$17/$D$21,0)</f>
        <v>0</v>
      </c>
      <c r="H557" s="4">
        <f t="shared" si="88"/>
        <v>0</v>
      </c>
      <c r="I557" s="4">
        <f t="shared" si="84"/>
        <v>0</v>
      </c>
      <c r="J557" s="25" t="str">
        <f t="shared" si="89"/>
        <v>2065–2066</v>
      </c>
      <c r="K557" s="27">
        <f t="shared" si="85"/>
        <v>0</v>
      </c>
      <c r="R557" s="10" t="str">
        <f t="shared" si="81"/>
        <v/>
      </c>
    </row>
    <row r="558" spans="1:18" ht="19.899999999999999" customHeight="1" x14ac:dyDescent="0.25">
      <c r="A558" s="126">
        <v>60602</v>
      </c>
      <c r="B558" s="9">
        <f t="shared" si="82"/>
        <v>0</v>
      </c>
      <c r="C558" s="127"/>
      <c r="D558" s="4">
        <f t="shared" si="83"/>
        <v>0</v>
      </c>
      <c r="E558" s="128">
        <f t="shared" si="86"/>
        <v>0</v>
      </c>
      <c r="F558" s="4">
        <f t="shared" si="87"/>
        <v>0</v>
      </c>
      <c r="G558" s="19">
        <f>IF(AND(C558&lt;&gt;"",SUM(G$25:G557)&lt;D$17),$D$17/$D$21,0)</f>
        <v>0</v>
      </c>
      <c r="H558" s="4">
        <f t="shared" si="88"/>
        <v>0</v>
      </c>
      <c r="I558" s="4">
        <f t="shared" si="84"/>
        <v>0</v>
      </c>
      <c r="J558" s="25" t="str">
        <f t="shared" si="89"/>
        <v>2065–2066</v>
      </c>
      <c r="K558" s="27">
        <f t="shared" si="85"/>
        <v>0</v>
      </c>
      <c r="R558" s="10" t="str">
        <f t="shared" si="81"/>
        <v/>
      </c>
    </row>
    <row r="559" spans="1:18" ht="19.899999999999999" customHeight="1" x14ac:dyDescent="0.25">
      <c r="A559" s="126">
        <v>60633</v>
      </c>
      <c r="B559" s="9">
        <f t="shared" si="82"/>
        <v>0</v>
      </c>
      <c r="C559" s="127"/>
      <c r="D559" s="4">
        <f t="shared" si="83"/>
        <v>0</v>
      </c>
      <c r="E559" s="128">
        <f t="shared" si="86"/>
        <v>0</v>
      </c>
      <c r="F559" s="4">
        <f t="shared" si="87"/>
        <v>0</v>
      </c>
      <c r="G559" s="19">
        <f>IF(AND(C559&lt;&gt;"",SUM(G$25:G558)&lt;D$17),$D$17/$D$21,0)</f>
        <v>0</v>
      </c>
      <c r="H559" s="4">
        <f t="shared" si="88"/>
        <v>0</v>
      </c>
      <c r="I559" s="4">
        <f t="shared" si="84"/>
        <v>0</v>
      </c>
      <c r="J559" s="25" t="str">
        <f t="shared" si="89"/>
        <v>2065–2066</v>
      </c>
      <c r="K559" s="27">
        <f t="shared" si="85"/>
        <v>0</v>
      </c>
      <c r="R559" s="10" t="str">
        <f t="shared" si="81"/>
        <v/>
      </c>
    </row>
    <row r="560" spans="1:18" ht="19.899999999999999" customHeight="1" x14ac:dyDescent="0.25">
      <c r="A560" s="126">
        <v>60664</v>
      </c>
      <c r="B560" s="9">
        <f t="shared" si="82"/>
        <v>0</v>
      </c>
      <c r="C560" s="127"/>
      <c r="D560" s="4">
        <f t="shared" si="83"/>
        <v>0</v>
      </c>
      <c r="E560" s="128">
        <f t="shared" si="86"/>
        <v>0</v>
      </c>
      <c r="F560" s="4">
        <f t="shared" si="87"/>
        <v>0</v>
      </c>
      <c r="G560" s="19">
        <f>IF(AND(C560&lt;&gt;"",SUM(G$25:G559)&lt;D$17),$D$17/$D$21,0)</f>
        <v>0</v>
      </c>
      <c r="H560" s="4">
        <f t="shared" si="88"/>
        <v>0</v>
      </c>
      <c r="I560" s="4">
        <f t="shared" si="84"/>
        <v>0</v>
      </c>
      <c r="J560" s="25" t="str">
        <f t="shared" si="89"/>
        <v>2065–2066</v>
      </c>
      <c r="K560" s="27">
        <f t="shared" si="85"/>
        <v>0</v>
      </c>
      <c r="R560" s="10" t="str">
        <f t="shared" si="81"/>
        <v/>
      </c>
    </row>
    <row r="561" spans="1:18" ht="19.899999999999999" customHeight="1" x14ac:dyDescent="0.25">
      <c r="A561" s="126">
        <v>60692</v>
      </c>
      <c r="B561" s="9">
        <f t="shared" si="82"/>
        <v>0</v>
      </c>
      <c r="C561" s="127"/>
      <c r="D561" s="4">
        <f t="shared" si="83"/>
        <v>0</v>
      </c>
      <c r="E561" s="128">
        <f t="shared" si="86"/>
        <v>0</v>
      </c>
      <c r="F561" s="4">
        <f t="shared" si="87"/>
        <v>0</v>
      </c>
      <c r="G561" s="19">
        <f>IF(AND(C561&lt;&gt;"",SUM(G$25:G560)&lt;D$17),$D$17/$D$21,0)</f>
        <v>0</v>
      </c>
      <c r="H561" s="4">
        <f t="shared" si="88"/>
        <v>0</v>
      </c>
      <c r="I561" s="4">
        <f t="shared" si="84"/>
        <v>0</v>
      </c>
      <c r="J561" s="25" t="str">
        <f t="shared" si="89"/>
        <v>2065–2066</v>
      </c>
      <c r="K561" s="27">
        <f t="shared" si="85"/>
        <v>0</v>
      </c>
      <c r="R561" s="10" t="str">
        <f t="shared" si="81"/>
        <v/>
      </c>
    </row>
    <row r="562" spans="1:18" ht="19.899999999999999" customHeight="1" x14ac:dyDescent="0.25">
      <c r="A562" s="126">
        <v>60723</v>
      </c>
      <c r="B562" s="9">
        <f t="shared" si="82"/>
        <v>0</v>
      </c>
      <c r="C562" s="127"/>
      <c r="D562" s="4">
        <f t="shared" si="83"/>
        <v>0</v>
      </c>
      <c r="E562" s="128">
        <f t="shared" si="86"/>
        <v>0</v>
      </c>
      <c r="F562" s="4">
        <f t="shared" si="87"/>
        <v>0</v>
      </c>
      <c r="G562" s="19">
        <f>IF(AND(C562&lt;&gt;"",SUM(G$25:G561)&lt;D$17),$D$17/$D$21,0)</f>
        <v>0</v>
      </c>
      <c r="H562" s="4">
        <f t="shared" si="88"/>
        <v>0</v>
      </c>
      <c r="I562" s="4">
        <f t="shared" si="84"/>
        <v>0</v>
      </c>
      <c r="J562" s="25" t="str">
        <f t="shared" si="89"/>
        <v>2065–2066</v>
      </c>
      <c r="K562" s="27">
        <f t="shared" si="85"/>
        <v>0</v>
      </c>
      <c r="R562" s="10" t="str">
        <f t="shared" si="81"/>
        <v/>
      </c>
    </row>
    <row r="563" spans="1:18" ht="19.899999999999999" customHeight="1" x14ac:dyDescent="0.25">
      <c r="A563" s="126">
        <v>60753</v>
      </c>
      <c r="B563" s="9">
        <f t="shared" si="82"/>
        <v>0</v>
      </c>
      <c r="C563" s="127"/>
      <c r="D563" s="4">
        <f t="shared" si="83"/>
        <v>0</v>
      </c>
      <c r="E563" s="128">
        <f t="shared" si="86"/>
        <v>0</v>
      </c>
      <c r="F563" s="4">
        <f t="shared" si="87"/>
        <v>0</v>
      </c>
      <c r="G563" s="19">
        <f>IF(AND(C563&lt;&gt;"",SUM(G$25:G562)&lt;D$17),$D$17/$D$21,0)</f>
        <v>0</v>
      </c>
      <c r="H563" s="4">
        <f t="shared" si="88"/>
        <v>0</v>
      </c>
      <c r="I563" s="4">
        <f t="shared" si="84"/>
        <v>0</v>
      </c>
      <c r="J563" s="25" t="str">
        <f t="shared" si="89"/>
        <v>2065–2066</v>
      </c>
      <c r="K563" s="27">
        <f t="shared" si="85"/>
        <v>0</v>
      </c>
      <c r="R563" s="10" t="str">
        <f t="shared" si="81"/>
        <v/>
      </c>
    </row>
    <row r="564" spans="1:18" ht="19.899999999999999" customHeight="1" x14ac:dyDescent="0.25">
      <c r="A564" s="126">
        <v>60784</v>
      </c>
      <c r="B564" s="9">
        <f t="shared" si="82"/>
        <v>0</v>
      </c>
      <c r="C564" s="127"/>
      <c r="D564" s="4">
        <f t="shared" si="83"/>
        <v>0</v>
      </c>
      <c r="E564" s="128">
        <f t="shared" si="86"/>
        <v>0</v>
      </c>
      <c r="F564" s="4">
        <f t="shared" si="87"/>
        <v>0</v>
      </c>
      <c r="G564" s="19">
        <f>IF(AND(C564&lt;&gt;"",SUM(G$25:G563)&lt;D$17),$D$17/$D$21,0)</f>
        <v>0</v>
      </c>
      <c r="H564" s="4">
        <f t="shared" si="88"/>
        <v>0</v>
      </c>
      <c r="I564" s="4">
        <f t="shared" si="84"/>
        <v>0</v>
      </c>
      <c r="J564" s="25" t="str">
        <f t="shared" si="89"/>
        <v>2065–2066</v>
      </c>
      <c r="K564" s="27">
        <f t="shared" si="85"/>
        <v>0</v>
      </c>
      <c r="R564" s="10" t="str">
        <f t="shared" si="81"/>
        <v/>
      </c>
    </row>
    <row r="565" spans="1:18" ht="19.899999999999999" customHeight="1" x14ac:dyDescent="0.25">
      <c r="A565" s="126">
        <v>60814</v>
      </c>
      <c r="B565" s="9">
        <f t="shared" si="82"/>
        <v>0</v>
      </c>
      <c r="C565" s="127"/>
      <c r="D565" s="4">
        <f t="shared" si="83"/>
        <v>0</v>
      </c>
      <c r="E565" s="128">
        <f t="shared" si="86"/>
        <v>0</v>
      </c>
      <c r="F565" s="4">
        <f t="shared" si="87"/>
        <v>0</v>
      </c>
      <c r="G565" s="19">
        <f>IF(AND(C565&lt;&gt;"",SUM(G$25:G564)&lt;D$17),$D$17/$D$21,0)</f>
        <v>0</v>
      </c>
      <c r="H565" s="4">
        <f t="shared" si="88"/>
        <v>0</v>
      </c>
      <c r="I565" s="4">
        <f t="shared" si="84"/>
        <v>0</v>
      </c>
      <c r="J565" s="25" t="str">
        <f t="shared" si="89"/>
        <v>2066–2067</v>
      </c>
      <c r="K565" s="27">
        <f t="shared" si="85"/>
        <v>0</v>
      </c>
      <c r="R565" s="10" t="str">
        <f t="shared" si="81"/>
        <v/>
      </c>
    </row>
    <row r="566" spans="1:18" ht="19.899999999999999" customHeight="1" x14ac:dyDescent="0.25">
      <c r="A566" s="126">
        <v>60845</v>
      </c>
      <c r="B566" s="9">
        <f t="shared" si="82"/>
        <v>0</v>
      </c>
      <c r="C566" s="127"/>
      <c r="D566" s="4">
        <f t="shared" si="83"/>
        <v>0</v>
      </c>
      <c r="E566" s="128">
        <f t="shared" si="86"/>
        <v>0</v>
      </c>
      <c r="F566" s="4">
        <f t="shared" si="87"/>
        <v>0</v>
      </c>
      <c r="G566" s="19">
        <f>IF(AND(C566&lt;&gt;"",SUM(G$25:G565)&lt;D$17),$D$17/$D$21,0)</f>
        <v>0</v>
      </c>
      <c r="H566" s="4">
        <f t="shared" si="88"/>
        <v>0</v>
      </c>
      <c r="I566" s="4">
        <f t="shared" si="84"/>
        <v>0</v>
      </c>
      <c r="J566" s="25" t="str">
        <f t="shared" si="89"/>
        <v>2066–2067</v>
      </c>
      <c r="K566" s="27">
        <f t="shared" si="85"/>
        <v>0</v>
      </c>
      <c r="R566" s="10" t="str">
        <f t="shared" si="81"/>
        <v/>
      </c>
    </row>
    <row r="567" spans="1:18" ht="19.899999999999999" customHeight="1" x14ac:dyDescent="0.25">
      <c r="A567" s="126">
        <v>60876</v>
      </c>
      <c r="B567" s="9">
        <f t="shared" si="82"/>
        <v>0</v>
      </c>
      <c r="C567" s="127"/>
      <c r="D567" s="4">
        <f t="shared" si="83"/>
        <v>0</v>
      </c>
      <c r="E567" s="128">
        <f t="shared" si="86"/>
        <v>0</v>
      </c>
      <c r="F567" s="4">
        <f t="shared" si="87"/>
        <v>0</v>
      </c>
      <c r="G567" s="19">
        <f>IF(AND(C567&lt;&gt;"",SUM(G$25:G566)&lt;D$17),$D$17/$D$21,0)</f>
        <v>0</v>
      </c>
      <c r="H567" s="4">
        <f t="shared" si="88"/>
        <v>0</v>
      </c>
      <c r="I567" s="4">
        <f t="shared" si="84"/>
        <v>0</v>
      </c>
      <c r="J567" s="25" t="str">
        <f t="shared" si="89"/>
        <v>2066–2067</v>
      </c>
      <c r="K567" s="27">
        <f t="shared" si="85"/>
        <v>0</v>
      </c>
      <c r="R567" s="10" t="str">
        <f t="shared" si="81"/>
        <v/>
      </c>
    </row>
    <row r="568" spans="1:18" ht="19.899999999999999" customHeight="1" x14ac:dyDescent="0.25">
      <c r="A568" s="126">
        <v>60906</v>
      </c>
      <c r="B568" s="9">
        <f t="shared" si="82"/>
        <v>0</v>
      </c>
      <c r="C568" s="127"/>
      <c r="D568" s="4">
        <f t="shared" si="83"/>
        <v>0</v>
      </c>
      <c r="E568" s="128">
        <f t="shared" si="86"/>
        <v>0</v>
      </c>
      <c r="F568" s="4">
        <f t="shared" si="87"/>
        <v>0</v>
      </c>
      <c r="G568" s="19">
        <f>IF(AND(C568&lt;&gt;"",SUM(G$25:G567)&lt;D$17),$D$17/$D$21,0)</f>
        <v>0</v>
      </c>
      <c r="H568" s="4">
        <f t="shared" si="88"/>
        <v>0</v>
      </c>
      <c r="I568" s="4">
        <f t="shared" si="84"/>
        <v>0</v>
      </c>
      <c r="J568" s="25" t="str">
        <f t="shared" si="89"/>
        <v>2066–2067</v>
      </c>
      <c r="K568" s="27">
        <f t="shared" si="85"/>
        <v>0</v>
      </c>
      <c r="R568" s="10" t="str">
        <f t="shared" si="81"/>
        <v/>
      </c>
    </row>
    <row r="569" spans="1:18" ht="19.899999999999999" customHeight="1" x14ac:dyDescent="0.25">
      <c r="A569" s="126">
        <v>60937</v>
      </c>
      <c r="B569" s="9">
        <f t="shared" si="82"/>
        <v>0</v>
      </c>
      <c r="C569" s="127"/>
      <c r="D569" s="4">
        <f t="shared" si="83"/>
        <v>0</v>
      </c>
      <c r="E569" s="128">
        <f t="shared" si="86"/>
        <v>0</v>
      </c>
      <c r="F569" s="4">
        <f t="shared" si="87"/>
        <v>0</v>
      </c>
      <c r="G569" s="19">
        <f>IF(AND(C569&lt;&gt;"",SUM(G$25:G568)&lt;D$17),$D$17/$D$21,0)</f>
        <v>0</v>
      </c>
      <c r="H569" s="4">
        <f t="shared" si="88"/>
        <v>0</v>
      </c>
      <c r="I569" s="4">
        <f t="shared" si="84"/>
        <v>0</v>
      </c>
      <c r="J569" s="25" t="str">
        <f t="shared" si="89"/>
        <v>2066–2067</v>
      </c>
      <c r="K569" s="27">
        <f t="shared" si="85"/>
        <v>0</v>
      </c>
      <c r="R569" s="10" t="str">
        <f t="shared" si="81"/>
        <v/>
      </c>
    </row>
    <row r="570" spans="1:18" ht="19.899999999999999" customHeight="1" x14ac:dyDescent="0.25">
      <c r="A570" s="126">
        <v>60967</v>
      </c>
      <c r="B570" s="9">
        <f t="shared" si="82"/>
        <v>0</v>
      </c>
      <c r="C570" s="127"/>
      <c r="D570" s="4">
        <f t="shared" si="83"/>
        <v>0</v>
      </c>
      <c r="E570" s="128">
        <f t="shared" si="86"/>
        <v>0</v>
      </c>
      <c r="F570" s="4">
        <f t="shared" si="87"/>
        <v>0</v>
      </c>
      <c r="G570" s="19">
        <f>IF(AND(C570&lt;&gt;"",SUM(G$25:G569)&lt;D$17),$D$17/$D$21,0)</f>
        <v>0</v>
      </c>
      <c r="H570" s="4">
        <f t="shared" si="88"/>
        <v>0</v>
      </c>
      <c r="I570" s="4">
        <f t="shared" si="84"/>
        <v>0</v>
      </c>
      <c r="J570" s="25" t="str">
        <f t="shared" si="89"/>
        <v>2066–2067</v>
      </c>
      <c r="K570" s="27">
        <f t="shared" si="85"/>
        <v>0</v>
      </c>
      <c r="R570" s="10" t="str">
        <f t="shared" si="81"/>
        <v/>
      </c>
    </row>
    <row r="571" spans="1:18" ht="19.899999999999999" customHeight="1" x14ac:dyDescent="0.25">
      <c r="A571" s="126">
        <v>60998</v>
      </c>
      <c r="B571" s="9">
        <f t="shared" si="82"/>
        <v>0</v>
      </c>
      <c r="C571" s="127"/>
      <c r="D571" s="4">
        <f t="shared" si="83"/>
        <v>0</v>
      </c>
      <c r="E571" s="128">
        <f t="shared" si="86"/>
        <v>0</v>
      </c>
      <c r="F571" s="4">
        <f t="shared" si="87"/>
        <v>0</v>
      </c>
      <c r="G571" s="19">
        <f>IF(AND(C571&lt;&gt;"",SUM(G$25:G570)&lt;D$17),$D$17/$D$21,0)</f>
        <v>0</v>
      </c>
      <c r="H571" s="4">
        <f t="shared" si="88"/>
        <v>0</v>
      </c>
      <c r="I571" s="4">
        <f t="shared" si="84"/>
        <v>0</v>
      </c>
      <c r="J571" s="25" t="str">
        <f t="shared" si="89"/>
        <v>2066–2067</v>
      </c>
      <c r="K571" s="27">
        <f t="shared" si="85"/>
        <v>0</v>
      </c>
      <c r="R571" s="10" t="str">
        <f t="shared" si="81"/>
        <v/>
      </c>
    </row>
    <row r="572" spans="1:18" ht="19.899999999999999" customHeight="1" x14ac:dyDescent="0.25">
      <c r="A572" s="126">
        <v>61029</v>
      </c>
      <c r="B572" s="9">
        <f t="shared" si="82"/>
        <v>0</v>
      </c>
      <c r="C572" s="127"/>
      <c r="D572" s="4">
        <f t="shared" si="83"/>
        <v>0</v>
      </c>
      <c r="E572" s="128">
        <f t="shared" si="86"/>
        <v>0</v>
      </c>
      <c r="F572" s="4">
        <f t="shared" si="87"/>
        <v>0</v>
      </c>
      <c r="G572" s="19">
        <f>IF(AND(C572&lt;&gt;"",SUM(G$25:G571)&lt;D$17),$D$17/$D$21,0)</f>
        <v>0</v>
      </c>
      <c r="H572" s="4">
        <f t="shared" si="88"/>
        <v>0</v>
      </c>
      <c r="I572" s="4">
        <f t="shared" si="84"/>
        <v>0</v>
      </c>
      <c r="J572" s="25" t="str">
        <f t="shared" si="89"/>
        <v>2066–2067</v>
      </c>
      <c r="K572" s="27">
        <f t="shared" si="85"/>
        <v>0</v>
      </c>
      <c r="R572" s="10" t="str">
        <f t="shared" si="81"/>
        <v/>
      </c>
    </row>
    <row r="573" spans="1:18" ht="19.899999999999999" customHeight="1" x14ac:dyDescent="0.25">
      <c r="A573" s="126">
        <v>61057</v>
      </c>
      <c r="B573" s="9">
        <f t="shared" si="82"/>
        <v>0</v>
      </c>
      <c r="C573" s="127"/>
      <c r="D573" s="4">
        <f t="shared" si="83"/>
        <v>0</v>
      </c>
      <c r="E573" s="128">
        <f t="shared" si="86"/>
        <v>0</v>
      </c>
      <c r="F573" s="4">
        <f t="shared" si="87"/>
        <v>0</v>
      </c>
      <c r="G573" s="19">
        <f>IF(AND(C573&lt;&gt;"",SUM(G$25:G572)&lt;D$17),$D$17/$D$21,0)</f>
        <v>0</v>
      </c>
      <c r="H573" s="4">
        <f t="shared" si="88"/>
        <v>0</v>
      </c>
      <c r="I573" s="4">
        <f t="shared" si="84"/>
        <v>0</v>
      </c>
      <c r="J573" s="25" t="str">
        <f t="shared" si="89"/>
        <v>2066–2067</v>
      </c>
      <c r="K573" s="27">
        <f t="shared" si="85"/>
        <v>0</v>
      </c>
      <c r="R573" s="10" t="str">
        <f t="shared" si="81"/>
        <v/>
      </c>
    </row>
    <row r="574" spans="1:18" ht="19.899999999999999" customHeight="1" x14ac:dyDescent="0.25">
      <c r="A574" s="126">
        <v>61088</v>
      </c>
      <c r="B574" s="9">
        <f t="shared" si="82"/>
        <v>0</v>
      </c>
      <c r="C574" s="127"/>
      <c r="D574" s="4">
        <f t="shared" si="83"/>
        <v>0</v>
      </c>
      <c r="E574" s="128">
        <f t="shared" si="86"/>
        <v>0</v>
      </c>
      <c r="F574" s="4">
        <f t="shared" si="87"/>
        <v>0</v>
      </c>
      <c r="G574" s="19">
        <f>IF(AND(C574&lt;&gt;"",SUM(G$25:G573)&lt;D$17),$D$17/$D$21,0)</f>
        <v>0</v>
      </c>
      <c r="H574" s="4">
        <f t="shared" si="88"/>
        <v>0</v>
      </c>
      <c r="I574" s="4">
        <f t="shared" si="84"/>
        <v>0</v>
      </c>
      <c r="J574" s="25" t="str">
        <f t="shared" si="89"/>
        <v>2066–2067</v>
      </c>
      <c r="K574" s="27">
        <f t="shared" si="85"/>
        <v>0</v>
      </c>
      <c r="R574" s="10" t="str">
        <f t="shared" si="81"/>
        <v/>
      </c>
    </row>
    <row r="575" spans="1:18" ht="19.899999999999999" customHeight="1" x14ac:dyDescent="0.25">
      <c r="A575" s="126">
        <v>61118</v>
      </c>
      <c r="B575" s="9">
        <f t="shared" si="82"/>
        <v>0</v>
      </c>
      <c r="C575" s="127"/>
      <c r="D575" s="4">
        <f t="shared" si="83"/>
        <v>0</v>
      </c>
      <c r="E575" s="128">
        <f t="shared" si="86"/>
        <v>0</v>
      </c>
      <c r="F575" s="4">
        <f t="shared" si="87"/>
        <v>0</v>
      </c>
      <c r="G575" s="19">
        <f>IF(AND(C575&lt;&gt;"",SUM(G$25:G574)&lt;D$17),$D$17/$D$21,0)</f>
        <v>0</v>
      </c>
      <c r="H575" s="4">
        <f t="shared" si="88"/>
        <v>0</v>
      </c>
      <c r="I575" s="4">
        <f t="shared" si="84"/>
        <v>0</v>
      </c>
      <c r="J575" s="25" t="str">
        <f t="shared" si="89"/>
        <v>2066–2067</v>
      </c>
      <c r="K575" s="27">
        <f t="shared" si="85"/>
        <v>0</v>
      </c>
      <c r="R575" s="10" t="str">
        <f t="shared" si="81"/>
        <v/>
      </c>
    </row>
    <row r="576" spans="1:18" ht="19.899999999999999" customHeight="1" x14ac:dyDescent="0.25">
      <c r="A576" s="126">
        <v>61149</v>
      </c>
      <c r="B576" s="9">
        <f t="shared" si="82"/>
        <v>0</v>
      </c>
      <c r="C576" s="127"/>
      <c r="D576" s="4">
        <f t="shared" si="83"/>
        <v>0</v>
      </c>
      <c r="E576" s="128">
        <f t="shared" si="86"/>
        <v>0</v>
      </c>
      <c r="F576" s="4">
        <f t="shared" si="87"/>
        <v>0</v>
      </c>
      <c r="G576" s="19">
        <f>IF(AND(C576&lt;&gt;"",SUM(G$25:G575)&lt;D$17),$D$17/$D$21,0)</f>
        <v>0</v>
      </c>
      <c r="H576" s="4">
        <f t="shared" si="88"/>
        <v>0</v>
      </c>
      <c r="I576" s="4">
        <f t="shared" si="84"/>
        <v>0</v>
      </c>
      <c r="J576" s="25" t="str">
        <f t="shared" si="89"/>
        <v>2066–2067</v>
      </c>
      <c r="K576" s="27">
        <f t="shared" si="85"/>
        <v>0</v>
      </c>
      <c r="R576" s="10" t="str">
        <f t="shared" si="81"/>
        <v/>
      </c>
    </row>
    <row r="577" spans="1:18" ht="19.899999999999999" customHeight="1" x14ac:dyDescent="0.25">
      <c r="A577" s="126">
        <v>61179</v>
      </c>
      <c r="B577" s="9">
        <f t="shared" si="82"/>
        <v>0</v>
      </c>
      <c r="C577" s="127"/>
      <c r="D577" s="4">
        <f t="shared" si="83"/>
        <v>0</v>
      </c>
      <c r="E577" s="128">
        <f t="shared" si="86"/>
        <v>0</v>
      </c>
      <c r="F577" s="4">
        <f t="shared" si="87"/>
        <v>0</v>
      </c>
      <c r="G577" s="19">
        <f>IF(AND(C577&lt;&gt;"",SUM(G$25:G576)&lt;D$17),$D$17/$D$21,0)</f>
        <v>0</v>
      </c>
      <c r="H577" s="4">
        <f t="shared" si="88"/>
        <v>0</v>
      </c>
      <c r="I577" s="4">
        <f t="shared" si="84"/>
        <v>0</v>
      </c>
      <c r="J577" s="25" t="str">
        <f t="shared" si="89"/>
        <v>2067–2068</v>
      </c>
      <c r="K577" s="27">
        <f t="shared" si="85"/>
        <v>0</v>
      </c>
      <c r="R577" s="10" t="str">
        <f t="shared" si="81"/>
        <v/>
      </c>
    </row>
    <row r="578" spans="1:18" ht="19.899999999999999" customHeight="1" x14ac:dyDescent="0.25">
      <c r="A578" s="126">
        <v>61210</v>
      </c>
      <c r="B578" s="9">
        <f t="shared" si="82"/>
        <v>0</v>
      </c>
      <c r="C578" s="127"/>
      <c r="D578" s="4">
        <f t="shared" si="83"/>
        <v>0</v>
      </c>
      <c r="E578" s="128">
        <f t="shared" si="86"/>
        <v>0</v>
      </c>
      <c r="F578" s="4">
        <f t="shared" si="87"/>
        <v>0</v>
      </c>
      <c r="G578" s="19">
        <f>IF(AND(C578&lt;&gt;"",SUM(G$25:G577)&lt;D$17),$D$17/$D$21,0)</f>
        <v>0</v>
      </c>
      <c r="H578" s="4">
        <f t="shared" si="88"/>
        <v>0</v>
      </c>
      <c r="I578" s="4">
        <f t="shared" si="84"/>
        <v>0</v>
      </c>
      <c r="J578" s="25" t="str">
        <f t="shared" si="89"/>
        <v>2067–2068</v>
      </c>
      <c r="K578" s="27">
        <f t="shared" si="85"/>
        <v>0</v>
      </c>
      <c r="R578" s="10" t="str">
        <f t="shared" si="81"/>
        <v/>
      </c>
    </row>
    <row r="579" spans="1:18" ht="19.899999999999999" customHeight="1" x14ac:dyDescent="0.25">
      <c r="A579" s="126">
        <v>61241</v>
      </c>
      <c r="B579" s="9">
        <f t="shared" si="82"/>
        <v>0</v>
      </c>
      <c r="C579" s="127"/>
      <c r="D579" s="4">
        <f t="shared" si="83"/>
        <v>0</v>
      </c>
      <c r="E579" s="128">
        <f t="shared" si="86"/>
        <v>0</v>
      </c>
      <c r="F579" s="4">
        <f t="shared" si="87"/>
        <v>0</v>
      </c>
      <c r="G579" s="19">
        <f>IF(AND(C579&lt;&gt;"",SUM(G$25:G578)&lt;D$17),$D$17/$D$21,0)</f>
        <v>0</v>
      </c>
      <c r="H579" s="4">
        <f t="shared" si="88"/>
        <v>0</v>
      </c>
      <c r="I579" s="4">
        <f t="shared" si="84"/>
        <v>0</v>
      </c>
      <c r="J579" s="25" t="str">
        <f t="shared" si="89"/>
        <v>2067–2068</v>
      </c>
      <c r="K579" s="27">
        <f t="shared" si="85"/>
        <v>0</v>
      </c>
      <c r="R579" s="10" t="str">
        <f t="shared" si="81"/>
        <v/>
      </c>
    </row>
    <row r="580" spans="1:18" ht="19.899999999999999" customHeight="1" x14ac:dyDescent="0.25">
      <c r="A580" s="126">
        <v>61271</v>
      </c>
      <c r="B580" s="9">
        <f t="shared" si="82"/>
        <v>0</v>
      </c>
      <c r="C580" s="127"/>
      <c r="D580" s="4">
        <f t="shared" si="83"/>
        <v>0</v>
      </c>
      <c r="E580" s="128">
        <f t="shared" si="86"/>
        <v>0</v>
      </c>
      <c r="F580" s="4">
        <f t="shared" si="87"/>
        <v>0</v>
      </c>
      <c r="G580" s="19">
        <f>IF(AND(C580&lt;&gt;"",SUM(G$25:G579)&lt;D$17),$D$17/$D$21,0)</f>
        <v>0</v>
      </c>
      <c r="H580" s="4">
        <f t="shared" si="88"/>
        <v>0</v>
      </c>
      <c r="I580" s="4">
        <f t="shared" si="84"/>
        <v>0</v>
      </c>
      <c r="J580" s="25" t="str">
        <f t="shared" si="89"/>
        <v>2067–2068</v>
      </c>
      <c r="K580" s="27">
        <f t="shared" si="85"/>
        <v>0</v>
      </c>
      <c r="R580" s="10" t="str">
        <f t="shared" si="81"/>
        <v/>
      </c>
    </row>
    <row r="581" spans="1:18" ht="19.899999999999999" customHeight="1" x14ac:dyDescent="0.25">
      <c r="A581" s="126">
        <v>61302</v>
      </c>
      <c r="B581" s="9">
        <f t="shared" si="82"/>
        <v>0</v>
      </c>
      <c r="C581" s="127"/>
      <c r="D581" s="4">
        <f t="shared" si="83"/>
        <v>0</v>
      </c>
      <c r="E581" s="128">
        <f t="shared" si="86"/>
        <v>0</v>
      </c>
      <c r="F581" s="4">
        <f t="shared" si="87"/>
        <v>0</v>
      </c>
      <c r="G581" s="19">
        <f>IF(AND(C581&lt;&gt;"",SUM(G$25:G580)&lt;D$17),$D$17/$D$21,0)</f>
        <v>0</v>
      </c>
      <c r="H581" s="4">
        <f t="shared" si="88"/>
        <v>0</v>
      </c>
      <c r="I581" s="4">
        <f t="shared" si="84"/>
        <v>0</v>
      </c>
      <c r="J581" s="25" t="str">
        <f t="shared" si="89"/>
        <v>2067–2068</v>
      </c>
      <c r="K581" s="27">
        <f t="shared" si="85"/>
        <v>0</v>
      </c>
      <c r="R581" s="10" t="str">
        <f t="shared" si="81"/>
        <v/>
      </c>
    </row>
    <row r="582" spans="1:18" ht="19.899999999999999" customHeight="1" x14ac:dyDescent="0.25">
      <c r="A582" s="126">
        <v>61332</v>
      </c>
      <c r="B582" s="9">
        <f t="shared" si="82"/>
        <v>0</v>
      </c>
      <c r="C582" s="127"/>
      <c r="D582" s="4">
        <f t="shared" si="83"/>
        <v>0</v>
      </c>
      <c r="E582" s="128">
        <f t="shared" si="86"/>
        <v>0</v>
      </c>
      <c r="F582" s="4">
        <f t="shared" si="87"/>
        <v>0</v>
      </c>
      <c r="G582" s="19">
        <f>IF(AND(C582&lt;&gt;"",SUM(G$25:G581)&lt;D$17),$D$17/$D$21,0)</f>
        <v>0</v>
      </c>
      <c r="H582" s="4">
        <f t="shared" si="88"/>
        <v>0</v>
      </c>
      <c r="I582" s="4">
        <f t="shared" si="84"/>
        <v>0</v>
      </c>
      <c r="J582" s="25" t="str">
        <f t="shared" si="89"/>
        <v>2067–2068</v>
      </c>
      <c r="K582" s="27">
        <f t="shared" si="85"/>
        <v>0</v>
      </c>
      <c r="R582" s="10" t="str">
        <f t="shared" si="81"/>
        <v/>
      </c>
    </row>
    <row r="583" spans="1:18" ht="19.899999999999999" customHeight="1" x14ac:dyDescent="0.25">
      <c r="A583" s="126">
        <v>61363</v>
      </c>
      <c r="B583" s="9">
        <f t="shared" si="82"/>
        <v>0</v>
      </c>
      <c r="C583" s="127"/>
      <c r="D583" s="4">
        <f t="shared" si="83"/>
        <v>0</v>
      </c>
      <c r="E583" s="128">
        <f t="shared" si="86"/>
        <v>0</v>
      </c>
      <c r="F583" s="4">
        <f t="shared" si="87"/>
        <v>0</v>
      </c>
      <c r="G583" s="19">
        <f>IF(AND(C583&lt;&gt;"",SUM(G$25:G582)&lt;D$17),$D$17/$D$21,0)</f>
        <v>0</v>
      </c>
      <c r="H583" s="4">
        <f t="shared" si="88"/>
        <v>0</v>
      </c>
      <c r="I583" s="4">
        <f t="shared" si="84"/>
        <v>0</v>
      </c>
      <c r="J583" s="25" t="str">
        <f t="shared" si="89"/>
        <v>2067–2068</v>
      </c>
      <c r="K583" s="27">
        <f t="shared" si="85"/>
        <v>0</v>
      </c>
      <c r="R583" s="10" t="str">
        <f t="shared" si="81"/>
        <v/>
      </c>
    </row>
    <row r="584" spans="1:18" ht="19.899999999999999" customHeight="1" x14ac:dyDescent="0.25">
      <c r="A584" s="126">
        <v>61394</v>
      </c>
      <c r="B584" s="9">
        <f t="shared" si="82"/>
        <v>0</v>
      </c>
      <c r="C584" s="127"/>
      <c r="D584" s="4">
        <f t="shared" si="83"/>
        <v>0</v>
      </c>
      <c r="E584" s="128">
        <f t="shared" si="86"/>
        <v>0</v>
      </c>
      <c r="F584" s="4">
        <f t="shared" si="87"/>
        <v>0</v>
      </c>
      <c r="G584" s="19">
        <f>IF(AND(C584&lt;&gt;"",SUM(G$25:G583)&lt;D$17),$D$17/$D$21,0)</f>
        <v>0</v>
      </c>
      <c r="H584" s="4">
        <f t="shared" si="88"/>
        <v>0</v>
      </c>
      <c r="I584" s="4">
        <f t="shared" si="84"/>
        <v>0</v>
      </c>
      <c r="J584" s="25" t="str">
        <f t="shared" si="89"/>
        <v>2067–2068</v>
      </c>
      <c r="K584" s="27">
        <f t="shared" si="85"/>
        <v>0</v>
      </c>
      <c r="R584" s="10" t="str">
        <f t="shared" si="81"/>
        <v/>
      </c>
    </row>
    <row r="585" spans="1:18" ht="19.899999999999999" customHeight="1" x14ac:dyDescent="0.25">
      <c r="A585" s="126">
        <v>61423</v>
      </c>
      <c r="B585" s="9">
        <f t="shared" si="82"/>
        <v>0</v>
      </c>
      <c r="C585" s="127"/>
      <c r="D585" s="4">
        <f t="shared" si="83"/>
        <v>0</v>
      </c>
      <c r="E585" s="128">
        <f t="shared" si="86"/>
        <v>0</v>
      </c>
      <c r="F585" s="4">
        <f t="shared" si="87"/>
        <v>0</v>
      </c>
      <c r="G585" s="19">
        <f>IF(AND(C585&lt;&gt;"",SUM(G$25:G584)&lt;D$17),$D$17/$D$21,0)</f>
        <v>0</v>
      </c>
      <c r="H585" s="4">
        <f t="shared" si="88"/>
        <v>0</v>
      </c>
      <c r="I585" s="4">
        <f t="shared" si="84"/>
        <v>0</v>
      </c>
      <c r="J585" s="25" t="str">
        <f t="shared" si="89"/>
        <v>2067–2068</v>
      </c>
      <c r="K585" s="27">
        <f t="shared" si="85"/>
        <v>0</v>
      </c>
      <c r="R585" s="10" t="str">
        <f t="shared" si="81"/>
        <v/>
      </c>
    </row>
    <row r="586" spans="1:18" ht="19.899999999999999" customHeight="1" x14ac:dyDescent="0.25">
      <c r="A586" s="126">
        <v>61454</v>
      </c>
      <c r="B586" s="9">
        <f t="shared" si="82"/>
        <v>0</v>
      </c>
      <c r="C586" s="127"/>
      <c r="D586" s="4">
        <f t="shared" si="83"/>
        <v>0</v>
      </c>
      <c r="E586" s="128">
        <f t="shared" si="86"/>
        <v>0</v>
      </c>
      <c r="F586" s="4">
        <f t="shared" si="87"/>
        <v>0</v>
      </c>
      <c r="G586" s="19">
        <f>IF(AND(C586&lt;&gt;"",SUM(G$25:G585)&lt;D$17),$D$17/$D$21,0)</f>
        <v>0</v>
      </c>
      <c r="H586" s="4">
        <f t="shared" si="88"/>
        <v>0</v>
      </c>
      <c r="I586" s="4">
        <f t="shared" si="84"/>
        <v>0</v>
      </c>
      <c r="J586" s="25" t="str">
        <f t="shared" si="89"/>
        <v>2067–2068</v>
      </c>
      <c r="K586" s="27">
        <f t="shared" si="85"/>
        <v>0</v>
      </c>
      <c r="R586" s="10" t="str">
        <f t="shared" si="81"/>
        <v/>
      </c>
    </row>
    <row r="587" spans="1:18" ht="19.899999999999999" customHeight="1" x14ac:dyDescent="0.25">
      <c r="A587" s="126">
        <v>61484</v>
      </c>
      <c r="B587" s="9">
        <f t="shared" si="82"/>
        <v>0</v>
      </c>
      <c r="C587" s="127"/>
      <c r="D587" s="4">
        <f t="shared" si="83"/>
        <v>0</v>
      </c>
      <c r="E587" s="128">
        <f t="shared" si="86"/>
        <v>0</v>
      </c>
      <c r="F587" s="4">
        <f t="shared" si="87"/>
        <v>0</v>
      </c>
      <c r="G587" s="19">
        <f>IF(AND(C587&lt;&gt;"",SUM(G$25:G586)&lt;D$17),$D$17/$D$21,0)</f>
        <v>0</v>
      </c>
      <c r="H587" s="4">
        <f t="shared" si="88"/>
        <v>0</v>
      </c>
      <c r="I587" s="4">
        <f t="shared" si="84"/>
        <v>0</v>
      </c>
      <c r="J587" s="25" t="str">
        <f t="shared" si="89"/>
        <v>2067–2068</v>
      </c>
      <c r="K587" s="27">
        <f t="shared" si="85"/>
        <v>0</v>
      </c>
      <c r="R587" s="10" t="str">
        <f t="shared" si="81"/>
        <v/>
      </c>
    </row>
    <row r="588" spans="1:18" ht="19.899999999999999" customHeight="1" x14ac:dyDescent="0.25">
      <c r="A588" s="126">
        <v>61515</v>
      </c>
      <c r="B588" s="9">
        <f t="shared" si="82"/>
        <v>0</v>
      </c>
      <c r="C588" s="127"/>
      <c r="D588" s="4">
        <f t="shared" si="83"/>
        <v>0</v>
      </c>
      <c r="E588" s="128">
        <f t="shared" si="86"/>
        <v>0</v>
      </c>
      <c r="F588" s="4">
        <f t="shared" si="87"/>
        <v>0</v>
      </c>
      <c r="G588" s="19">
        <f>IF(AND(C588&lt;&gt;"",SUM(G$25:G587)&lt;D$17),$D$17/$D$21,0)</f>
        <v>0</v>
      </c>
      <c r="H588" s="4">
        <f t="shared" si="88"/>
        <v>0</v>
      </c>
      <c r="I588" s="4">
        <f t="shared" si="84"/>
        <v>0</v>
      </c>
      <c r="J588" s="25" t="str">
        <f t="shared" si="89"/>
        <v>2067–2068</v>
      </c>
      <c r="K588" s="27">
        <f t="shared" si="85"/>
        <v>0</v>
      </c>
      <c r="R588" s="10" t="str">
        <f t="shared" si="81"/>
        <v/>
      </c>
    </row>
    <row r="589" spans="1:18" ht="19.899999999999999" customHeight="1" x14ac:dyDescent="0.25">
      <c r="A589" s="126">
        <v>61545</v>
      </c>
      <c r="B589" s="9">
        <f t="shared" si="82"/>
        <v>0</v>
      </c>
      <c r="C589" s="127"/>
      <c r="D589" s="4">
        <f t="shared" si="83"/>
        <v>0</v>
      </c>
      <c r="E589" s="128">
        <f t="shared" si="86"/>
        <v>0</v>
      </c>
      <c r="F589" s="4">
        <f t="shared" si="87"/>
        <v>0</v>
      </c>
      <c r="G589" s="19">
        <f>IF(AND(C589&lt;&gt;"",SUM(G$25:G588)&lt;D$17),$D$17/$D$21,0)</f>
        <v>0</v>
      </c>
      <c r="H589" s="4">
        <f t="shared" si="88"/>
        <v>0</v>
      </c>
      <c r="I589" s="4">
        <f t="shared" si="84"/>
        <v>0</v>
      </c>
      <c r="J589" s="25" t="str">
        <f t="shared" si="89"/>
        <v>2068–2069</v>
      </c>
      <c r="K589" s="27">
        <f t="shared" si="85"/>
        <v>0</v>
      </c>
      <c r="R589" s="10" t="str">
        <f t="shared" si="81"/>
        <v/>
      </c>
    </row>
    <row r="590" spans="1:18" ht="19.899999999999999" customHeight="1" x14ac:dyDescent="0.25">
      <c r="A590" s="126">
        <v>61576</v>
      </c>
      <c r="B590" s="9">
        <f t="shared" si="82"/>
        <v>0</v>
      </c>
      <c r="C590" s="127"/>
      <c r="D590" s="4">
        <f t="shared" si="83"/>
        <v>0</v>
      </c>
      <c r="E590" s="128">
        <f t="shared" si="86"/>
        <v>0</v>
      </c>
      <c r="F590" s="4">
        <f t="shared" si="87"/>
        <v>0</v>
      </c>
      <c r="G590" s="19">
        <f>IF(AND(C590&lt;&gt;"",SUM(G$25:G589)&lt;D$17),$D$17/$D$21,0)</f>
        <v>0</v>
      </c>
      <c r="H590" s="4">
        <f t="shared" si="88"/>
        <v>0</v>
      </c>
      <c r="I590" s="4">
        <f t="shared" si="84"/>
        <v>0</v>
      </c>
      <c r="J590" s="25" t="str">
        <f t="shared" si="89"/>
        <v>2068–2069</v>
      </c>
      <c r="K590" s="27">
        <f t="shared" si="85"/>
        <v>0</v>
      </c>
      <c r="R590" s="10" t="str">
        <f t="shared" si="81"/>
        <v/>
      </c>
    </row>
    <row r="591" spans="1:18" ht="19.899999999999999" customHeight="1" x14ac:dyDescent="0.25">
      <c r="A591" s="126">
        <v>61607</v>
      </c>
      <c r="B591" s="9">
        <f t="shared" si="82"/>
        <v>0</v>
      </c>
      <c r="C591" s="127"/>
      <c r="D591" s="4">
        <f t="shared" si="83"/>
        <v>0</v>
      </c>
      <c r="E591" s="128">
        <f t="shared" si="86"/>
        <v>0</v>
      </c>
      <c r="F591" s="4">
        <f t="shared" si="87"/>
        <v>0</v>
      </c>
      <c r="G591" s="19">
        <f>IF(AND(C591&lt;&gt;"",SUM(G$25:G590)&lt;D$17),$D$17/$D$21,0)</f>
        <v>0</v>
      </c>
      <c r="H591" s="4">
        <f t="shared" si="88"/>
        <v>0</v>
      </c>
      <c r="I591" s="4">
        <f t="shared" si="84"/>
        <v>0</v>
      </c>
      <c r="J591" s="25" t="str">
        <f t="shared" si="89"/>
        <v>2068–2069</v>
      </c>
      <c r="K591" s="27">
        <f t="shared" si="85"/>
        <v>0</v>
      </c>
      <c r="R591" s="10" t="str">
        <f t="shared" si="81"/>
        <v/>
      </c>
    </row>
    <row r="592" spans="1:18" ht="19.899999999999999" customHeight="1" x14ac:dyDescent="0.25">
      <c r="A592" s="126">
        <v>61637</v>
      </c>
      <c r="B592" s="9">
        <f t="shared" si="82"/>
        <v>0</v>
      </c>
      <c r="C592" s="127"/>
      <c r="D592" s="4">
        <f t="shared" si="83"/>
        <v>0</v>
      </c>
      <c r="E592" s="128">
        <f t="shared" si="86"/>
        <v>0</v>
      </c>
      <c r="F592" s="4">
        <f t="shared" si="87"/>
        <v>0</v>
      </c>
      <c r="G592" s="19">
        <f>IF(AND(C592&lt;&gt;"",SUM(G$25:G591)&lt;D$17),$D$17/$D$21,0)</f>
        <v>0</v>
      </c>
      <c r="H592" s="4">
        <f t="shared" si="88"/>
        <v>0</v>
      </c>
      <c r="I592" s="4">
        <f t="shared" si="84"/>
        <v>0</v>
      </c>
      <c r="J592" s="25" t="str">
        <f t="shared" si="89"/>
        <v>2068–2069</v>
      </c>
      <c r="K592" s="27">
        <f t="shared" si="85"/>
        <v>0</v>
      </c>
      <c r="R592" s="10" t="str">
        <f t="shared" si="81"/>
        <v/>
      </c>
    </row>
    <row r="593" spans="1:18" ht="19.899999999999999" customHeight="1" x14ac:dyDescent="0.25">
      <c r="A593" s="126">
        <v>61668</v>
      </c>
      <c r="B593" s="9">
        <f t="shared" si="82"/>
        <v>0</v>
      </c>
      <c r="C593" s="127"/>
      <c r="D593" s="4">
        <f t="shared" si="83"/>
        <v>0</v>
      </c>
      <c r="E593" s="128">
        <f t="shared" si="86"/>
        <v>0</v>
      </c>
      <c r="F593" s="4">
        <f t="shared" si="87"/>
        <v>0</v>
      </c>
      <c r="G593" s="19">
        <f>IF(AND(C593&lt;&gt;"",SUM(G$25:G592)&lt;D$17),$D$17/$D$21,0)</f>
        <v>0</v>
      </c>
      <c r="H593" s="4">
        <f t="shared" si="88"/>
        <v>0</v>
      </c>
      <c r="I593" s="4">
        <f t="shared" si="84"/>
        <v>0</v>
      </c>
      <c r="J593" s="25" t="str">
        <f t="shared" si="89"/>
        <v>2068–2069</v>
      </c>
      <c r="K593" s="27">
        <f t="shared" si="85"/>
        <v>0</v>
      </c>
      <c r="R593" s="10" t="str">
        <f t="shared" si="81"/>
        <v/>
      </c>
    </row>
    <row r="594" spans="1:18" ht="19.899999999999999" customHeight="1" x14ac:dyDescent="0.25">
      <c r="A594" s="126">
        <v>61698</v>
      </c>
      <c r="B594" s="9">
        <f t="shared" si="82"/>
        <v>0</v>
      </c>
      <c r="C594" s="127"/>
      <c r="D594" s="4">
        <f t="shared" si="83"/>
        <v>0</v>
      </c>
      <c r="E594" s="128">
        <f t="shared" si="86"/>
        <v>0</v>
      </c>
      <c r="F594" s="4">
        <f t="shared" si="87"/>
        <v>0</v>
      </c>
      <c r="G594" s="19">
        <f>IF(AND(C594&lt;&gt;"",SUM(G$25:G593)&lt;D$17),$D$17/$D$21,0)</f>
        <v>0</v>
      </c>
      <c r="H594" s="4">
        <f t="shared" si="88"/>
        <v>0</v>
      </c>
      <c r="I594" s="4">
        <f t="shared" si="84"/>
        <v>0</v>
      </c>
      <c r="J594" s="25" t="str">
        <f t="shared" si="89"/>
        <v>2068–2069</v>
      </c>
      <c r="K594" s="27">
        <f t="shared" si="85"/>
        <v>0</v>
      </c>
      <c r="R594" s="10" t="str">
        <f t="shared" si="81"/>
        <v/>
      </c>
    </row>
    <row r="595" spans="1:18" ht="19.899999999999999" customHeight="1" x14ac:dyDescent="0.25">
      <c r="A595" s="126">
        <v>61729</v>
      </c>
      <c r="B595" s="9">
        <f t="shared" si="82"/>
        <v>0</v>
      </c>
      <c r="C595" s="127"/>
      <c r="D595" s="4">
        <f t="shared" si="83"/>
        <v>0</v>
      </c>
      <c r="E595" s="128">
        <f t="shared" si="86"/>
        <v>0</v>
      </c>
      <c r="F595" s="4">
        <f t="shared" si="87"/>
        <v>0</v>
      </c>
      <c r="G595" s="19">
        <f>IF(AND(C595&lt;&gt;"",SUM(G$25:G594)&lt;D$17),$D$17/$D$21,0)</f>
        <v>0</v>
      </c>
      <c r="H595" s="4">
        <f t="shared" si="88"/>
        <v>0</v>
      </c>
      <c r="I595" s="4">
        <f t="shared" si="84"/>
        <v>0</v>
      </c>
      <c r="J595" s="25" t="str">
        <f t="shared" si="89"/>
        <v>2068–2069</v>
      </c>
      <c r="K595" s="27">
        <f t="shared" si="85"/>
        <v>0</v>
      </c>
      <c r="R595" s="10" t="str">
        <f t="shared" si="81"/>
        <v/>
      </c>
    </row>
    <row r="596" spans="1:18" ht="19.899999999999999" customHeight="1" x14ac:dyDescent="0.25">
      <c r="A596" s="126">
        <v>61760</v>
      </c>
      <c r="B596" s="9">
        <f t="shared" si="82"/>
        <v>0</v>
      </c>
      <c r="C596" s="127"/>
      <c r="D596" s="4">
        <f t="shared" si="83"/>
        <v>0</v>
      </c>
      <c r="E596" s="128">
        <f t="shared" si="86"/>
        <v>0</v>
      </c>
      <c r="F596" s="4">
        <f t="shared" si="87"/>
        <v>0</v>
      </c>
      <c r="G596" s="19">
        <f>IF(AND(C596&lt;&gt;"",SUM(G$25:G595)&lt;D$17),$D$17/$D$21,0)</f>
        <v>0</v>
      </c>
      <c r="H596" s="4">
        <f t="shared" si="88"/>
        <v>0</v>
      </c>
      <c r="I596" s="4">
        <f t="shared" si="84"/>
        <v>0</v>
      </c>
      <c r="J596" s="25" t="str">
        <f t="shared" si="89"/>
        <v>2068–2069</v>
      </c>
      <c r="K596" s="27">
        <f t="shared" si="85"/>
        <v>0</v>
      </c>
      <c r="R596" s="10" t="str">
        <f t="shared" si="81"/>
        <v/>
      </c>
    </row>
    <row r="597" spans="1:18" ht="19.899999999999999" customHeight="1" x14ac:dyDescent="0.25">
      <c r="A597" s="126">
        <v>61788</v>
      </c>
      <c r="B597" s="9">
        <f t="shared" si="82"/>
        <v>0</v>
      </c>
      <c r="C597" s="127"/>
      <c r="D597" s="4">
        <f t="shared" si="83"/>
        <v>0</v>
      </c>
      <c r="E597" s="128">
        <f t="shared" si="86"/>
        <v>0</v>
      </c>
      <c r="F597" s="4">
        <f t="shared" si="87"/>
        <v>0</v>
      </c>
      <c r="G597" s="19">
        <f>IF(AND(C597&lt;&gt;"",SUM(G$25:G596)&lt;D$17),$D$17/$D$21,0)</f>
        <v>0</v>
      </c>
      <c r="H597" s="4">
        <f t="shared" si="88"/>
        <v>0</v>
      </c>
      <c r="I597" s="4">
        <f t="shared" si="84"/>
        <v>0</v>
      </c>
      <c r="J597" s="25" t="str">
        <f t="shared" si="89"/>
        <v>2068–2069</v>
      </c>
      <c r="K597" s="27">
        <f t="shared" si="85"/>
        <v>0</v>
      </c>
      <c r="R597" s="10" t="str">
        <f t="shared" si="81"/>
        <v/>
      </c>
    </row>
    <row r="598" spans="1:18" ht="19.899999999999999" customHeight="1" x14ac:dyDescent="0.25">
      <c r="A598" s="126">
        <v>61819</v>
      </c>
      <c r="B598" s="9">
        <f t="shared" si="82"/>
        <v>0</v>
      </c>
      <c r="C598" s="127"/>
      <c r="D598" s="4">
        <f t="shared" si="83"/>
        <v>0</v>
      </c>
      <c r="E598" s="128">
        <f t="shared" si="86"/>
        <v>0</v>
      </c>
      <c r="F598" s="4">
        <f t="shared" si="87"/>
        <v>0</v>
      </c>
      <c r="G598" s="19">
        <f>IF(AND(C598&lt;&gt;"",SUM(G$25:G597)&lt;D$17),$D$17/$D$21,0)</f>
        <v>0</v>
      </c>
      <c r="H598" s="4">
        <f t="shared" si="88"/>
        <v>0</v>
      </c>
      <c r="I598" s="4">
        <f t="shared" si="84"/>
        <v>0</v>
      </c>
      <c r="J598" s="25" t="str">
        <f t="shared" si="89"/>
        <v>2068–2069</v>
      </c>
      <c r="K598" s="27">
        <f t="shared" si="85"/>
        <v>0</v>
      </c>
      <c r="R598" s="10" t="str">
        <f t="shared" si="81"/>
        <v/>
      </c>
    </row>
    <row r="599" spans="1:18" ht="19.899999999999999" customHeight="1" x14ac:dyDescent="0.25">
      <c r="A599" s="126">
        <v>61849</v>
      </c>
      <c r="B599" s="9">
        <f t="shared" si="82"/>
        <v>0</v>
      </c>
      <c r="C599" s="127"/>
      <c r="D599" s="4">
        <f t="shared" si="83"/>
        <v>0</v>
      </c>
      <c r="E599" s="128">
        <f t="shared" si="86"/>
        <v>0</v>
      </c>
      <c r="F599" s="4">
        <f t="shared" si="87"/>
        <v>0</v>
      </c>
      <c r="G599" s="19">
        <f>IF(AND(C599&lt;&gt;"",SUM(G$25:G598)&lt;D$17),$D$17/$D$21,0)</f>
        <v>0</v>
      </c>
      <c r="H599" s="4">
        <f t="shared" si="88"/>
        <v>0</v>
      </c>
      <c r="I599" s="4">
        <f t="shared" si="84"/>
        <v>0</v>
      </c>
      <c r="J599" s="25" t="str">
        <f t="shared" si="89"/>
        <v>2068–2069</v>
      </c>
      <c r="K599" s="27">
        <f t="shared" si="85"/>
        <v>0</v>
      </c>
      <c r="R599" s="10" t="str">
        <f t="shared" si="81"/>
        <v/>
      </c>
    </row>
    <row r="600" spans="1:18" ht="19.899999999999999" customHeight="1" x14ac:dyDescent="0.25">
      <c r="A600" s="126">
        <v>61880</v>
      </c>
      <c r="B600" s="9">
        <f t="shared" si="82"/>
        <v>0</v>
      </c>
      <c r="C600" s="127"/>
      <c r="D600" s="4">
        <f t="shared" si="83"/>
        <v>0</v>
      </c>
      <c r="E600" s="128">
        <f t="shared" si="86"/>
        <v>0</v>
      </c>
      <c r="F600" s="4">
        <f t="shared" si="87"/>
        <v>0</v>
      </c>
      <c r="G600" s="19">
        <f>IF(AND(C600&lt;&gt;"",SUM(G$25:G599)&lt;D$17),$D$17/$D$21,0)</f>
        <v>0</v>
      </c>
      <c r="H600" s="4">
        <f t="shared" si="88"/>
        <v>0</v>
      </c>
      <c r="I600" s="4">
        <f t="shared" si="84"/>
        <v>0</v>
      </c>
      <c r="J600" s="25" t="str">
        <f t="shared" si="89"/>
        <v>2068–2069</v>
      </c>
      <c r="K600" s="27">
        <f t="shared" si="85"/>
        <v>0</v>
      </c>
      <c r="R600" s="10" t="str">
        <f t="shared" si="81"/>
        <v/>
      </c>
    </row>
    <row r="601" spans="1:18" ht="19.899999999999999" customHeight="1" x14ac:dyDescent="0.25">
      <c r="A601" s="126">
        <v>61910</v>
      </c>
      <c r="B601" s="9">
        <f t="shared" si="82"/>
        <v>0</v>
      </c>
      <c r="C601" s="127"/>
      <c r="D601" s="4">
        <f t="shared" si="83"/>
        <v>0</v>
      </c>
      <c r="E601" s="128">
        <f t="shared" si="86"/>
        <v>0</v>
      </c>
      <c r="F601" s="4">
        <f t="shared" si="87"/>
        <v>0</v>
      </c>
      <c r="G601" s="19">
        <f>IF(AND(C601&lt;&gt;"",SUM(G$25:G600)&lt;D$17),$D$17/$D$21,0)</f>
        <v>0</v>
      </c>
      <c r="H601" s="4">
        <f t="shared" si="88"/>
        <v>0</v>
      </c>
      <c r="I601" s="4">
        <f t="shared" si="84"/>
        <v>0</v>
      </c>
      <c r="J601" s="25" t="str">
        <f t="shared" si="89"/>
        <v>2069–2070</v>
      </c>
      <c r="K601" s="27">
        <f t="shared" si="85"/>
        <v>0</v>
      </c>
      <c r="R601" s="10" t="str">
        <f t="shared" ref="R601:R664" si="90">IF(AND($D$13&lt;=$A601,DATE(YEAR($D$13),MONTH($D$13)+$D$19-1,DAY($D$13))&gt;=$A601),"X","")</f>
        <v/>
      </c>
    </row>
    <row r="602" spans="1:18" ht="19.899999999999999" customHeight="1" x14ac:dyDescent="0.25">
      <c r="A602" s="126">
        <v>61941</v>
      </c>
      <c r="B602" s="9">
        <f t="shared" ref="B602:B665" si="91">IF(C602&gt;0,C602*-1,C602)</f>
        <v>0</v>
      </c>
      <c r="C602" s="127"/>
      <c r="D602" s="4">
        <f t="shared" ref="D602:D665" si="92">IF(C602="",0,IF($D$14="Beginning",IF(C601&lt;&gt;"",$F601*$D$6/12,0),IF(C601&lt;&gt;"",$F601*$D$6/12,$D$15*$D$6/12)))</f>
        <v>0</v>
      </c>
      <c r="E602" s="128">
        <f t="shared" si="86"/>
        <v>0</v>
      </c>
      <c r="F602" s="4">
        <f t="shared" si="87"/>
        <v>0</v>
      </c>
      <c r="G602" s="19">
        <f>IF(AND(C602&lt;&gt;"",SUM(G$25:G601)&lt;D$17),$D$17/$D$21,0)</f>
        <v>0</v>
      </c>
      <c r="H602" s="4">
        <f t="shared" si="88"/>
        <v>0</v>
      </c>
      <c r="I602" s="4">
        <f t="shared" ref="I602:I665" si="93">IF(C602&lt;&gt;"",$D$17-H602,0)</f>
        <v>0</v>
      </c>
      <c r="J602" s="25" t="str">
        <f t="shared" si="89"/>
        <v>2069–2070</v>
      </c>
      <c r="K602" s="27">
        <f t="shared" ref="K602:K665" si="94">IF(AND(ROUND(H602,2)=ROUND($D$17,2),ROUND(F602,0)=0),ROUND($D$17,2),0)</f>
        <v>0</v>
      </c>
      <c r="R602" s="10" t="str">
        <f t="shared" si="90"/>
        <v/>
      </c>
    </row>
    <row r="603" spans="1:18" ht="19.899999999999999" customHeight="1" x14ac:dyDescent="0.25">
      <c r="A603" s="126">
        <v>61972</v>
      </c>
      <c r="B603" s="9">
        <f t="shared" si="91"/>
        <v>0</v>
      </c>
      <c r="C603" s="127"/>
      <c r="D603" s="4">
        <f t="shared" si="92"/>
        <v>0</v>
      </c>
      <c r="E603" s="128">
        <f t="shared" ref="E603:E666" si="95">C603-D603</f>
        <v>0</v>
      </c>
      <c r="F603" s="4">
        <f t="shared" ref="F603:F666" si="96">IF(C603="",0,IF(C602="",$D$15-E603,IF(C603&lt;&gt;"",F602-E603)))</f>
        <v>0</v>
      </c>
      <c r="G603" s="19">
        <f>IF(AND(C603&lt;&gt;"",SUM(G$25:G602)&lt;D$17),$D$17/$D$21,0)</f>
        <v>0</v>
      </c>
      <c r="H603" s="4">
        <f t="shared" ref="H603:H666" si="97">IF(C603&lt;&gt;"",G603+H602,0)</f>
        <v>0</v>
      </c>
      <c r="I603" s="4">
        <f t="shared" si="93"/>
        <v>0</v>
      </c>
      <c r="J603" s="25" t="str">
        <f t="shared" si="89"/>
        <v>2069–2070</v>
      </c>
      <c r="K603" s="27">
        <f t="shared" si="94"/>
        <v>0</v>
      </c>
      <c r="R603" s="10" t="str">
        <f t="shared" si="90"/>
        <v/>
      </c>
    </row>
    <row r="604" spans="1:18" ht="19.899999999999999" customHeight="1" x14ac:dyDescent="0.25">
      <c r="A604" s="126">
        <v>62002</v>
      </c>
      <c r="B604" s="9">
        <f t="shared" si="91"/>
        <v>0</v>
      </c>
      <c r="C604" s="127"/>
      <c r="D604" s="4">
        <f t="shared" si="92"/>
        <v>0</v>
      </c>
      <c r="E604" s="128">
        <f t="shared" si="95"/>
        <v>0</v>
      </c>
      <c r="F604" s="4">
        <f t="shared" si="96"/>
        <v>0</v>
      </c>
      <c r="G604" s="19">
        <f>IF(AND(C604&lt;&gt;"",SUM(G$25:G603)&lt;D$17),$D$17/$D$21,0)</f>
        <v>0</v>
      </c>
      <c r="H604" s="4">
        <f t="shared" si="97"/>
        <v>0</v>
      </c>
      <c r="I604" s="4">
        <f t="shared" si="93"/>
        <v>0</v>
      </c>
      <c r="J604" s="25" t="str">
        <f t="shared" si="89"/>
        <v>2069–2070</v>
      </c>
      <c r="K604" s="27">
        <f t="shared" si="94"/>
        <v>0</v>
      </c>
      <c r="R604" s="10" t="str">
        <f t="shared" si="90"/>
        <v/>
      </c>
    </row>
    <row r="605" spans="1:18" ht="19.899999999999999" customHeight="1" x14ac:dyDescent="0.25">
      <c r="A605" s="126">
        <v>62033</v>
      </c>
      <c r="B605" s="9">
        <f t="shared" si="91"/>
        <v>0</v>
      </c>
      <c r="C605" s="127"/>
      <c r="D605" s="4">
        <f t="shared" si="92"/>
        <v>0</v>
      </c>
      <c r="E605" s="128">
        <f t="shared" si="95"/>
        <v>0</v>
      </c>
      <c r="F605" s="4">
        <f t="shared" si="96"/>
        <v>0</v>
      </c>
      <c r="G605" s="19">
        <f>IF(AND(C605&lt;&gt;"",SUM(G$25:G604)&lt;D$17),$D$17/$D$21,0)</f>
        <v>0</v>
      </c>
      <c r="H605" s="4">
        <f t="shared" si="97"/>
        <v>0</v>
      </c>
      <c r="I605" s="4">
        <f t="shared" si="93"/>
        <v>0</v>
      </c>
      <c r="J605" s="25" t="str">
        <f t="shared" si="89"/>
        <v>2069–2070</v>
      </c>
      <c r="K605" s="27">
        <f t="shared" si="94"/>
        <v>0</v>
      </c>
      <c r="R605" s="10" t="str">
        <f t="shared" si="90"/>
        <v/>
      </c>
    </row>
    <row r="606" spans="1:18" ht="19.899999999999999" customHeight="1" x14ac:dyDescent="0.25">
      <c r="A606" s="126">
        <v>62063</v>
      </c>
      <c r="B606" s="9">
        <f t="shared" si="91"/>
        <v>0</v>
      </c>
      <c r="C606" s="127"/>
      <c r="D606" s="4">
        <f t="shared" si="92"/>
        <v>0</v>
      </c>
      <c r="E606" s="128">
        <f t="shared" si="95"/>
        <v>0</v>
      </c>
      <c r="F606" s="4">
        <f t="shared" si="96"/>
        <v>0</v>
      </c>
      <c r="G606" s="19">
        <f>IF(AND(C606&lt;&gt;"",SUM(G$25:G605)&lt;D$17),$D$17/$D$21,0)</f>
        <v>0</v>
      </c>
      <c r="H606" s="4">
        <f t="shared" si="97"/>
        <v>0</v>
      </c>
      <c r="I606" s="4">
        <f t="shared" si="93"/>
        <v>0</v>
      </c>
      <c r="J606" s="25" t="str">
        <f t="shared" si="89"/>
        <v>2069–2070</v>
      </c>
      <c r="K606" s="27">
        <f t="shared" si="94"/>
        <v>0</v>
      </c>
      <c r="R606" s="10" t="str">
        <f t="shared" si="90"/>
        <v/>
      </c>
    </row>
    <row r="607" spans="1:18" ht="19.899999999999999" customHeight="1" x14ac:dyDescent="0.25">
      <c r="A607" s="126">
        <v>62094</v>
      </c>
      <c r="B607" s="9">
        <f t="shared" si="91"/>
        <v>0</v>
      </c>
      <c r="C607" s="127"/>
      <c r="D607" s="4">
        <f t="shared" si="92"/>
        <v>0</v>
      </c>
      <c r="E607" s="128">
        <f t="shared" si="95"/>
        <v>0</v>
      </c>
      <c r="F607" s="4">
        <f t="shared" si="96"/>
        <v>0</v>
      </c>
      <c r="G607" s="19">
        <f>IF(AND(C607&lt;&gt;"",SUM(G$25:G606)&lt;D$17),$D$17/$D$21,0)</f>
        <v>0</v>
      </c>
      <c r="H607" s="4">
        <f t="shared" si="97"/>
        <v>0</v>
      </c>
      <c r="I607" s="4">
        <f t="shared" si="93"/>
        <v>0</v>
      </c>
      <c r="J607" s="25" t="str">
        <f t="shared" si="89"/>
        <v>2069–2070</v>
      </c>
      <c r="K607" s="27">
        <f t="shared" si="94"/>
        <v>0</v>
      </c>
      <c r="R607" s="10" t="str">
        <f t="shared" si="90"/>
        <v/>
      </c>
    </row>
    <row r="608" spans="1:18" ht="19.899999999999999" customHeight="1" x14ac:dyDescent="0.25">
      <c r="A608" s="126">
        <v>62125</v>
      </c>
      <c r="B608" s="9">
        <f t="shared" si="91"/>
        <v>0</v>
      </c>
      <c r="C608" s="127"/>
      <c r="D608" s="4">
        <f t="shared" si="92"/>
        <v>0</v>
      </c>
      <c r="E608" s="128">
        <f t="shared" si="95"/>
        <v>0</v>
      </c>
      <c r="F608" s="4">
        <f t="shared" si="96"/>
        <v>0</v>
      </c>
      <c r="G608" s="19">
        <f>IF(AND(C608&lt;&gt;"",SUM(G$25:G607)&lt;D$17),$D$17/$D$21,0)</f>
        <v>0</v>
      </c>
      <c r="H608" s="4">
        <f t="shared" si="97"/>
        <v>0</v>
      </c>
      <c r="I608" s="4">
        <f t="shared" si="93"/>
        <v>0</v>
      </c>
      <c r="J608" s="25" t="str">
        <f t="shared" si="89"/>
        <v>2069–2070</v>
      </c>
      <c r="K608" s="27">
        <f t="shared" si="94"/>
        <v>0</v>
      </c>
      <c r="R608" s="10" t="str">
        <f t="shared" si="90"/>
        <v/>
      </c>
    </row>
    <row r="609" spans="1:18" ht="19.899999999999999" customHeight="1" x14ac:dyDescent="0.25">
      <c r="A609" s="126">
        <v>62153</v>
      </c>
      <c r="B609" s="9">
        <f t="shared" si="91"/>
        <v>0</v>
      </c>
      <c r="C609" s="127"/>
      <c r="D609" s="4">
        <f t="shared" si="92"/>
        <v>0</v>
      </c>
      <c r="E609" s="128">
        <f t="shared" si="95"/>
        <v>0</v>
      </c>
      <c r="F609" s="4">
        <f t="shared" si="96"/>
        <v>0</v>
      </c>
      <c r="G609" s="19">
        <f>IF(AND(C609&lt;&gt;"",SUM(G$25:G608)&lt;D$17),$D$17/$D$21,0)</f>
        <v>0</v>
      </c>
      <c r="H609" s="4">
        <f t="shared" si="97"/>
        <v>0</v>
      </c>
      <c r="I609" s="4">
        <f t="shared" si="93"/>
        <v>0</v>
      </c>
      <c r="J609" s="25" t="str">
        <f t="shared" si="89"/>
        <v>2069–2070</v>
      </c>
      <c r="K609" s="27">
        <f t="shared" si="94"/>
        <v>0</v>
      </c>
      <c r="R609" s="10" t="str">
        <f t="shared" si="90"/>
        <v/>
      </c>
    </row>
    <row r="610" spans="1:18" ht="19.899999999999999" customHeight="1" x14ac:dyDescent="0.25">
      <c r="A610" s="126">
        <v>62184</v>
      </c>
      <c r="B610" s="9">
        <f t="shared" si="91"/>
        <v>0</v>
      </c>
      <c r="C610" s="127"/>
      <c r="D610" s="4">
        <f t="shared" si="92"/>
        <v>0</v>
      </c>
      <c r="E610" s="128">
        <f t="shared" si="95"/>
        <v>0</v>
      </c>
      <c r="F610" s="4">
        <f t="shared" si="96"/>
        <v>0</v>
      </c>
      <c r="G610" s="19">
        <f>IF(AND(C610&lt;&gt;"",SUM(G$25:G609)&lt;D$17),$D$17/$D$21,0)</f>
        <v>0</v>
      </c>
      <c r="H610" s="4">
        <f t="shared" si="97"/>
        <v>0</v>
      </c>
      <c r="I610" s="4">
        <f t="shared" si="93"/>
        <v>0</v>
      </c>
      <c r="J610" s="25" t="str">
        <f t="shared" si="89"/>
        <v>2069–2070</v>
      </c>
      <c r="K610" s="27">
        <f t="shared" si="94"/>
        <v>0</v>
      </c>
      <c r="R610" s="10" t="str">
        <f t="shared" si="90"/>
        <v/>
      </c>
    </row>
    <row r="611" spans="1:18" ht="19.899999999999999" customHeight="1" x14ac:dyDescent="0.25">
      <c r="A611" s="126">
        <v>62214</v>
      </c>
      <c r="B611" s="9">
        <f t="shared" si="91"/>
        <v>0</v>
      </c>
      <c r="C611" s="127"/>
      <c r="D611" s="4">
        <f t="shared" si="92"/>
        <v>0</v>
      </c>
      <c r="E611" s="128">
        <f t="shared" si="95"/>
        <v>0</v>
      </c>
      <c r="F611" s="4">
        <f t="shared" si="96"/>
        <v>0</v>
      </c>
      <c r="G611" s="19">
        <f>IF(AND(C611&lt;&gt;"",SUM(G$25:G610)&lt;D$17),$D$17/$D$21,0)</f>
        <v>0</v>
      </c>
      <c r="H611" s="4">
        <f t="shared" si="97"/>
        <v>0</v>
      </c>
      <c r="I611" s="4">
        <f t="shared" si="93"/>
        <v>0</v>
      </c>
      <c r="J611" s="25" t="str">
        <f t="shared" si="89"/>
        <v>2069–2070</v>
      </c>
      <c r="K611" s="27">
        <f t="shared" si="94"/>
        <v>0</v>
      </c>
      <c r="R611" s="10" t="str">
        <f t="shared" si="90"/>
        <v/>
      </c>
    </row>
    <row r="612" spans="1:18" ht="19.899999999999999" customHeight="1" x14ac:dyDescent="0.25">
      <c r="A612" s="126">
        <v>62245</v>
      </c>
      <c r="B612" s="9">
        <f t="shared" si="91"/>
        <v>0</v>
      </c>
      <c r="C612" s="127"/>
      <c r="D612" s="4">
        <f t="shared" si="92"/>
        <v>0</v>
      </c>
      <c r="E612" s="128">
        <f t="shared" si="95"/>
        <v>0</v>
      </c>
      <c r="F612" s="4">
        <f t="shared" si="96"/>
        <v>0</v>
      </c>
      <c r="G612" s="19">
        <f>IF(AND(C612&lt;&gt;"",SUM(G$25:G611)&lt;D$17),$D$17/$D$21,0)</f>
        <v>0</v>
      </c>
      <c r="H612" s="4">
        <f t="shared" si="97"/>
        <v>0</v>
      </c>
      <c r="I612" s="4">
        <f t="shared" si="93"/>
        <v>0</v>
      </c>
      <c r="J612" s="25" t="str">
        <f t="shared" si="89"/>
        <v>2069–2070</v>
      </c>
      <c r="K612" s="27">
        <f t="shared" si="94"/>
        <v>0</v>
      </c>
      <c r="R612" s="10" t="str">
        <f t="shared" si="90"/>
        <v/>
      </c>
    </row>
    <row r="613" spans="1:18" ht="19.899999999999999" customHeight="1" x14ac:dyDescent="0.25">
      <c r="A613" s="126">
        <v>62275</v>
      </c>
      <c r="B613" s="9">
        <f t="shared" si="91"/>
        <v>0</v>
      </c>
      <c r="C613" s="127"/>
      <c r="D613" s="4">
        <f t="shared" si="92"/>
        <v>0</v>
      </c>
      <c r="E613" s="128">
        <f t="shared" si="95"/>
        <v>0</v>
      </c>
      <c r="F613" s="4">
        <f t="shared" si="96"/>
        <v>0</v>
      </c>
      <c r="G613" s="19">
        <f>IF(AND(C613&lt;&gt;"",SUM(G$25:G612)&lt;D$17),$D$17/$D$21,0)</f>
        <v>0</v>
      </c>
      <c r="H613" s="4">
        <f t="shared" si="97"/>
        <v>0</v>
      </c>
      <c r="I613" s="4">
        <f t="shared" si="93"/>
        <v>0</v>
      </c>
      <c r="J613" s="25" t="str">
        <f t="shared" si="89"/>
        <v>2070–2071</v>
      </c>
      <c r="K613" s="27">
        <f t="shared" si="94"/>
        <v>0</v>
      </c>
      <c r="R613" s="10" t="str">
        <f t="shared" si="90"/>
        <v/>
      </c>
    </row>
    <row r="614" spans="1:18" ht="19.899999999999999" customHeight="1" x14ac:dyDescent="0.25">
      <c r="A614" s="126">
        <v>62306</v>
      </c>
      <c r="B614" s="9">
        <f t="shared" si="91"/>
        <v>0</v>
      </c>
      <c r="C614" s="127"/>
      <c r="D614" s="4">
        <f t="shared" si="92"/>
        <v>0</v>
      </c>
      <c r="E614" s="128">
        <f t="shared" si="95"/>
        <v>0</v>
      </c>
      <c r="F614" s="4">
        <f t="shared" si="96"/>
        <v>0</v>
      </c>
      <c r="G614" s="19">
        <f>IF(AND(C614&lt;&gt;"",SUM(G$25:G613)&lt;D$17),$D$17/$D$21,0)</f>
        <v>0</v>
      </c>
      <c r="H614" s="4">
        <f t="shared" si="97"/>
        <v>0</v>
      </c>
      <c r="I614" s="4">
        <f t="shared" si="93"/>
        <v>0</v>
      </c>
      <c r="J614" s="25" t="str">
        <f t="shared" ref="J614:J677" si="98">IF(OR(MONTH(A614)=1,MONTH(A614)=2,MONTH(A614)=3,MONTH(A614)=4,MONTH(A614)=5,MONTH(A614)=6),YEAR(A614)-1&amp;"–"&amp;YEAR(A614),YEAR(A614)&amp;"–"&amp;YEAR(A614)+1)</f>
        <v>2070–2071</v>
      </c>
      <c r="K614" s="27">
        <f t="shared" si="94"/>
        <v>0</v>
      </c>
      <c r="R614" s="10" t="str">
        <f t="shared" si="90"/>
        <v/>
      </c>
    </row>
    <row r="615" spans="1:18" ht="19.899999999999999" customHeight="1" x14ac:dyDescent="0.25">
      <c r="A615" s="126">
        <v>62337</v>
      </c>
      <c r="B615" s="9">
        <f t="shared" si="91"/>
        <v>0</v>
      </c>
      <c r="C615" s="127"/>
      <c r="D615" s="4">
        <f t="shared" si="92"/>
        <v>0</v>
      </c>
      <c r="E615" s="128">
        <f t="shared" si="95"/>
        <v>0</v>
      </c>
      <c r="F615" s="4">
        <f t="shared" si="96"/>
        <v>0</v>
      </c>
      <c r="G615" s="19">
        <f>IF(AND(C615&lt;&gt;"",SUM(G$25:G614)&lt;D$17),$D$17/$D$21,0)</f>
        <v>0</v>
      </c>
      <c r="H615" s="4">
        <f t="shared" si="97"/>
        <v>0</v>
      </c>
      <c r="I615" s="4">
        <f t="shared" si="93"/>
        <v>0</v>
      </c>
      <c r="J615" s="25" t="str">
        <f t="shared" si="98"/>
        <v>2070–2071</v>
      </c>
      <c r="K615" s="27">
        <f t="shared" si="94"/>
        <v>0</v>
      </c>
      <c r="R615" s="10" t="str">
        <f t="shared" si="90"/>
        <v/>
      </c>
    </row>
    <row r="616" spans="1:18" ht="19.899999999999999" customHeight="1" x14ac:dyDescent="0.25">
      <c r="A616" s="126">
        <v>62367</v>
      </c>
      <c r="B616" s="9">
        <f t="shared" si="91"/>
        <v>0</v>
      </c>
      <c r="C616" s="127"/>
      <c r="D616" s="4">
        <f t="shared" si="92"/>
        <v>0</v>
      </c>
      <c r="E616" s="128">
        <f t="shared" si="95"/>
        <v>0</v>
      </c>
      <c r="F616" s="4">
        <f t="shared" si="96"/>
        <v>0</v>
      </c>
      <c r="G616" s="19">
        <f>IF(AND(C616&lt;&gt;"",SUM(G$25:G615)&lt;D$17),$D$17/$D$21,0)</f>
        <v>0</v>
      </c>
      <c r="H616" s="4">
        <f t="shared" si="97"/>
        <v>0</v>
      </c>
      <c r="I616" s="4">
        <f t="shared" si="93"/>
        <v>0</v>
      </c>
      <c r="J616" s="25" t="str">
        <f t="shared" si="98"/>
        <v>2070–2071</v>
      </c>
      <c r="K616" s="27">
        <f t="shared" si="94"/>
        <v>0</v>
      </c>
      <c r="R616" s="10" t="str">
        <f t="shared" si="90"/>
        <v/>
      </c>
    </row>
    <row r="617" spans="1:18" ht="19.899999999999999" customHeight="1" x14ac:dyDescent="0.25">
      <c r="A617" s="126">
        <v>62398</v>
      </c>
      <c r="B617" s="9">
        <f t="shared" si="91"/>
        <v>0</v>
      </c>
      <c r="C617" s="127"/>
      <c r="D617" s="4">
        <f t="shared" si="92"/>
        <v>0</v>
      </c>
      <c r="E617" s="128">
        <f t="shared" si="95"/>
        <v>0</v>
      </c>
      <c r="F617" s="4">
        <f t="shared" si="96"/>
        <v>0</v>
      </c>
      <c r="G617" s="19">
        <f>IF(AND(C617&lt;&gt;"",SUM(G$25:G616)&lt;D$17),$D$17/$D$21,0)</f>
        <v>0</v>
      </c>
      <c r="H617" s="4">
        <f t="shared" si="97"/>
        <v>0</v>
      </c>
      <c r="I617" s="4">
        <f t="shared" si="93"/>
        <v>0</v>
      </c>
      <c r="J617" s="25" t="str">
        <f t="shared" si="98"/>
        <v>2070–2071</v>
      </c>
      <c r="K617" s="27">
        <f t="shared" si="94"/>
        <v>0</v>
      </c>
      <c r="R617" s="10" t="str">
        <f t="shared" si="90"/>
        <v/>
      </c>
    </row>
    <row r="618" spans="1:18" ht="19.899999999999999" customHeight="1" x14ac:dyDescent="0.25">
      <c r="A618" s="126">
        <v>62428</v>
      </c>
      <c r="B618" s="9">
        <f t="shared" si="91"/>
        <v>0</v>
      </c>
      <c r="C618" s="127"/>
      <c r="D618" s="4">
        <f t="shared" si="92"/>
        <v>0</v>
      </c>
      <c r="E618" s="128">
        <f t="shared" si="95"/>
        <v>0</v>
      </c>
      <c r="F618" s="4">
        <f t="shared" si="96"/>
        <v>0</v>
      </c>
      <c r="G618" s="19">
        <f>IF(AND(C618&lt;&gt;"",SUM(G$25:G617)&lt;D$17),$D$17/$D$21,0)</f>
        <v>0</v>
      </c>
      <c r="H618" s="4">
        <f t="shared" si="97"/>
        <v>0</v>
      </c>
      <c r="I618" s="4">
        <f t="shared" si="93"/>
        <v>0</v>
      </c>
      <c r="J618" s="25" t="str">
        <f t="shared" si="98"/>
        <v>2070–2071</v>
      </c>
      <c r="K618" s="27">
        <f t="shared" si="94"/>
        <v>0</v>
      </c>
      <c r="R618" s="10" t="str">
        <f t="shared" si="90"/>
        <v/>
      </c>
    </row>
    <row r="619" spans="1:18" ht="19.899999999999999" customHeight="1" x14ac:dyDescent="0.25">
      <c r="A619" s="126">
        <v>62459</v>
      </c>
      <c r="B619" s="9">
        <f t="shared" si="91"/>
        <v>0</v>
      </c>
      <c r="C619" s="127"/>
      <c r="D619" s="4">
        <f t="shared" si="92"/>
        <v>0</v>
      </c>
      <c r="E619" s="128">
        <f t="shared" si="95"/>
        <v>0</v>
      </c>
      <c r="F619" s="4">
        <f t="shared" si="96"/>
        <v>0</v>
      </c>
      <c r="G619" s="19">
        <f>IF(AND(C619&lt;&gt;"",SUM(G$25:G618)&lt;D$17),$D$17/$D$21,0)</f>
        <v>0</v>
      </c>
      <c r="H619" s="4">
        <f t="shared" si="97"/>
        <v>0</v>
      </c>
      <c r="I619" s="4">
        <f t="shared" si="93"/>
        <v>0</v>
      </c>
      <c r="J619" s="25" t="str">
        <f t="shared" si="98"/>
        <v>2070–2071</v>
      </c>
      <c r="K619" s="27">
        <f t="shared" si="94"/>
        <v>0</v>
      </c>
      <c r="R619" s="10" t="str">
        <f t="shared" si="90"/>
        <v/>
      </c>
    </row>
    <row r="620" spans="1:18" ht="19.899999999999999" customHeight="1" x14ac:dyDescent="0.25">
      <c r="A620" s="126">
        <v>62490</v>
      </c>
      <c r="B620" s="9">
        <f t="shared" si="91"/>
        <v>0</v>
      </c>
      <c r="C620" s="127"/>
      <c r="D620" s="4">
        <f t="shared" si="92"/>
        <v>0</v>
      </c>
      <c r="E620" s="128">
        <f t="shared" si="95"/>
        <v>0</v>
      </c>
      <c r="F620" s="4">
        <f t="shared" si="96"/>
        <v>0</v>
      </c>
      <c r="G620" s="19">
        <f>IF(AND(C620&lt;&gt;"",SUM(G$25:G619)&lt;D$17),$D$17/$D$21,0)</f>
        <v>0</v>
      </c>
      <c r="H620" s="4">
        <f t="shared" si="97"/>
        <v>0</v>
      </c>
      <c r="I620" s="4">
        <f t="shared" si="93"/>
        <v>0</v>
      </c>
      <c r="J620" s="25" t="str">
        <f t="shared" si="98"/>
        <v>2070–2071</v>
      </c>
      <c r="K620" s="27">
        <f t="shared" si="94"/>
        <v>0</v>
      </c>
      <c r="R620" s="10" t="str">
        <f t="shared" si="90"/>
        <v/>
      </c>
    </row>
    <row r="621" spans="1:18" ht="19.899999999999999" customHeight="1" x14ac:dyDescent="0.25">
      <c r="A621" s="126">
        <v>62518</v>
      </c>
      <c r="B621" s="9">
        <f t="shared" si="91"/>
        <v>0</v>
      </c>
      <c r="C621" s="127"/>
      <c r="D621" s="4">
        <f t="shared" si="92"/>
        <v>0</v>
      </c>
      <c r="E621" s="128">
        <f t="shared" si="95"/>
        <v>0</v>
      </c>
      <c r="F621" s="4">
        <f t="shared" si="96"/>
        <v>0</v>
      </c>
      <c r="G621" s="19">
        <f>IF(AND(C621&lt;&gt;"",SUM(G$25:G620)&lt;D$17),$D$17/$D$21,0)</f>
        <v>0</v>
      </c>
      <c r="H621" s="4">
        <f t="shared" si="97"/>
        <v>0</v>
      </c>
      <c r="I621" s="4">
        <f t="shared" si="93"/>
        <v>0</v>
      </c>
      <c r="J621" s="25" t="str">
        <f t="shared" si="98"/>
        <v>2070–2071</v>
      </c>
      <c r="K621" s="27">
        <f t="shared" si="94"/>
        <v>0</v>
      </c>
      <c r="R621" s="10" t="str">
        <f t="shared" si="90"/>
        <v/>
      </c>
    </row>
    <row r="622" spans="1:18" ht="19.899999999999999" customHeight="1" x14ac:dyDescent="0.25">
      <c r="A622" s="126">
        <v>62549</v>
      </c>
      <c r="B622" s="9">
        <f t="shared" si="91"/>
        <v>0</v>
      </c>
      <c r="C622" s="127"/>
      <c r="D622" s="4">
        <f t="shared" si="92"/>
        <v>0</v>
      </c>
      <c r="E622" s="128">
        <f t="shared" si="95"/>
        <v>0</v>
      </c>
      <c r="F622" s="4">
        <f t="shared" si="96"/>
        <v>0</v>
      </c>
      <c r="G622" s="19">
        <f>IF(AND(C622&lt;&gt;"",SUM(G$25:G621)&lt;D$17),$D$17/$D$21,0)</f>
        <v>0</v>
      </c>
      <c r="H622" s="4">
        <f t="shared" si="97"/>
        <v>0</v>
      </c>
      <c r="I622" s="4">
        <f t="shared" si="93"/>
        <v>0</v>
      </c>
      <c r="J622" s="25" t="str">
        <f t="shared" si="98"/>
        <v>2070–2071</v>
      </c>
      <c r="K622" s="27">
        <f t="shared" si="94"/>
        <v>0</v>
      </c>
      <c r="R622" s="10" t="str">
        <f t="shared" si="90"/>
        <v/>
      </c>
    </row>
    <row r="623" spans="1:18" ht="19.899999999999999" customHeight="1" x14ac:dyDescent="0.25">
      <c r="A623" s="126">
        <v>62579</v>
      </c>
      <c r="B623" s="9">
        <f t="shared" si="91"/>
        <v>0</v>
      </c>
      <c r="C623" s="127"/>
      <c r="D623" s="4">
        <f t="shared" si="92"/>
        <v>0</v>
      </c>
      <c r="E623" s="128">
        <f t="shared" si="95"/>
        <v>0</v>
      </c>
      <c r="F623" s="4">
        <f t="shared" si="96"/>
        <v>0</v>
      </c>
      <c r="G623" s="19">
        <f>IF(AND(C623&lt;&gt;"",SUM(G$25:G622)&lt;D$17),$D$17/$D$21,0)</f>
        <v>0</v>
      </c>
      <c r="H623" s="4">
        <f t="shared" si="97"/>
        <v>0</v>
      </c>
      <c r="I623" s="4">
        <f t="shared" si="93"/>
        <v>0</v>
      </c>
      <c r="J623" s="25" t="str">
        <f t="shared" si="98"/>
        <v>2070–2071</v>
      </c>
      <c r="K623" s="27">
        <f t="shared" si="94"/>
        <v>0</v>
      </c>
      <c r="R623" s="10" t="str">
        <f t="shared" si="90"/>
        <v/>
      </c>
    </row>
    <row r="624" spans="1:18" ht="19.899999999999999" customHeight="1" x14ac:dyDescent="0.25">
      <c r="A624" s="126">
        <v>62610</v>
      </c>
      <c r="B624" s="9">
        <f t="shared" si="91"/>
        <v>0</v>
      </c>
      <c r="C624" s="127"/>
      <c r="D624" s="4">
        <f t="shared" si="92"/>
        <v>0</v>
      </c>
      <c r="E624" s="128">
        <f t="shared" si="95"/>
        <v>0</v>
      </c>
      <c r="F624" s="4">
        <f t="shared" si="96"/>
        <v>0</v>
      </c>
      <c r="G624" s="19">
        <f>IF(AND(C624&lt;&gt;"",SUM(G$25:G623)&lt;D$17),$D$17/$D$21,0)</f>
        <v>0</v>
      </c>
      <c r="H624" s="4">
        <f t="shared" si="97"/>
        <v>0</v>
      </c>
      <c r="I624" s="4">
        <f t="shared" si="93"/>
        <v>0</v>
      </c>
      <c r="J624" s="25" t="str">
        <f t="shared" si="98"/>
        <v>2070–2071</v>
      </c>
      <c r="K624" s="27">
        <f t="shared" si="94"/>
        <v>0</v>
      </c>
      <c r="R624" s="10" t="str">
        <f t="shared" si="90"/>
        <v/>
      </c>
    </row>
    <row r="625" spans="1:18" ht="19.899999999999999" customHeight="1" x14ac:dyDescent="0.25">
      <c r="A625" s="126">
        <v>62640</v>
      </c>
      <c r="B625" s="9">
        <f t="shared" si="91"/>
        <v>0</v>
      </c>
      <c r="C625" s="127"/>
      <c r="D625" s="4">
        <f t="shared" si="92"/>
        <v>0</v>
      </c>
      <c r="E625" s="128">
        <f t="shared" si="95"/>
        <v>0</v>
      </c>
      <c r="F625" s="4">
        <f t="shared" si="96"/>
        <v>0</v>
      </c>
      <c r="G625" s="19">
        <f>IF(AND(C625&lt;&gt;"",SUM(G$25:G624)&lt;D$17),$D$17/$D$21,0)</f>
        <v>0</v>
      </c>
      <c r="H625" s="4">
        <f t="shared" si="97"/>
        <v>0</v>
      </c>
      <c r="I625" s="4">
        <f t="shared" si="93"/>
        <v>0</v>
      </c>
      <c r="J625" s="25" t="str">
        <f t="shared" si="98"/>
        <v>2071–2072</v>
      </c>
      <c r="K625" s="27">
        <f t="shared" si="94"/>
        <v>0</v>
      </c>
      <c r="R625" s="10" t="str">
        <f t="shared" si="90"/>
        <v/>
      </c>
    </row>
    <row r="626" spans="1:18" ht="19.899999999999999" customHeight="1" x14ac:dyDescent="0.25">
      <c r="A626" s="126">
        <v>62671</v>
      </c>
      <c r="B626" s="9">
        <f t="shared" si="91"/>
        <v>0</v>
      </c>
      <c r="C626" s="127"/>
      <c r="D626" s="4">
        <f t="shared" si="92"/>
        <v>0</v>
      </c>
      <c r="E626" s="128">
        <f t="shared" si="95"/>
        <v>0</v>
      </c>
      <c r="F626" s="4">
        <f t="shared" si="96"/>
        <v>0</v>
      </c>
      <c r="G626" s="19">
        <f>IF(AND(C626&lt;&gt;"",SUM(G$25:G625)&lt;D$17),$D$17/$D$21,0)</f>
        <v>0</v>
      </c>
      <c r="H626" s="4">
        <f t="shared" si="97"/>
        <v>0</v>
      </c>
      <c r="I626" s="4">
        <f t="shared" si="93"/>
        <v>0</v>
      </c>
      <c r="J626" s="25" t="str">
        <f t="shared" si="98"/>
        <v>2071–2072</v>
      </c>
      <c r="K626" s="27">
        <f t="shared" si="94"/>
        <v>0</v>
      </c>
      <c r="R626" s="10" t="str">
        <f t="shared" si="90"/>
        <v/>
      </c>
    </row>
    <row r="627" spans="1:18" ht="19.899999999999999" customHeight="1" x14ac:dyDescent="0.25">
      <c r="A627" s="126">
        <v>62702</v>
      </c>
      <c r="B627" s="9">
        <f t="shared" si="91"/>
        <v>0</v>
      </c>
      <c r="C627" s="127"/>
      <c r="D627" s="4">
        <f t="shared" si="92"/>
        <v>0</v>
      </c>
      <c r="E627" s="128">
        <f t="shared" si="95"/>
        <v>0</v>
      </c>
      <c r="F627" s="4">
        <f t="shared" si="96"/>
        <v>0</v>
      </c>
      <c r="G627" s="19">
        <f>IF(AND(C627&lt;&gt;"",SUM(G$25:G626)&lt;D$17),$D$17/$D$21,0)</f>
        <v>0</v>
      </c>
      <c r="H627" s="4">
        <f t="shared" si="97"/>
        <v>0</v>
      </c>
      <c r="I627" s="4">
        <f t="shared" si="93"/>
        <v>0</v>
      </c>
      <c r="J627" s="25" t="str">
        <f t="shared" si="98"/>
        <v>2071–2072</v>
      </c>
      <c r="K627" s="27">
        <f t="shared" si="94"/>
        <v>0</v>
      </c>
      <c r="R627" s="10" t="str">
        <f t="shared" si="90"/>
        <v/>
      </c>
    </row>
    <row r="628" spans="1:18" ht="19.899999999999999" customHeight="1" x14ac:dyDescent="0.25">
      <c r="A628" s="126">
        <v>62732</v>
      </c>
      <c r="B628" s="9">
        <f t="shared" si="91"/>
        <v>0</v>
      </c>
      <c r="C628" s="127"/>
      <c r="D628" s="4">
        <f t="shared" si="92"/>
        <v>0</v>
      </c>
      <c r="E628" s="128">
        <f t="shared" si="95"/>
        <v>0</v>
      </c>
      <c r="F628" s="4">
        <f t="shared" si="96"/>
        <v>0</v>
      </c>
      <c r="G628" s="19">
        <f>IF(AND(C628&lt;&gt;"",SUM(G$25:G627)&lt;D$17),$D$17/$D$21,0)</f>
        <v>0</v>
      </c>
      <c r="H628" s="4">
        <f t="shared" si="97"/>
        <v>0</v>
      </c>
      <c r="I628" s="4">
        <f t="shared" si="93"/>
        <v>0</v>
      </c>
      <c r="J628" s="25" t="str">
        <f t="shared" si="98"/>
        <v>2071–2072</v>
      </c>
      <c r="K628" s="27">
        <f t="shared" si="94"/>
        <v>0</v>
      </c>
      <c r="R628" s="10" t="str">
        <f t="shared" si="90"/>
        <v/>
      </c>
    </row>
    <row r="629" spans="1:18" ht="19.899999999999999" customHeight="1" x14ac:dyDescent="0.25">
      <c r="A629" s="126">
        <v>62763</v>
      </c>
      <c r="B629" s="9">
        <f t="shared" si="91"/>
        <v>0</v>
      </c>
      <c r="C629" s="127"/>
      <c r="D629" s="4">
        <f t="shared" si="92"/>
        <v>0</v>
      </c>
      <c r="E629" s="128">
        <f t="shared" si="95"/>
        <v>0</v>
      </c>
      <c r="F629" s="4">
        <f t="shared" si="96"/>
        <v>0</v>
      </c>
      <c r="G629" s="19">
        <f>IF(AND(C629&lt;&gt;"",SUM(G$25:G628)&lt;D$17),$D$17/$D$21,0)</f>
        <v>0</v>
      </c>
      <c r="H629" s="4">
        <f t="shared" si="97"/>
        <v>0</v>
      </c>
      <c r="I629" s="4">
        <f t="shared" si="93"/>
        <v>0</v>
      </c>
      <c r="J629" s="25" t="str">
        <f t="shared" si="98"/>
        <v>2071–2072</v>
      </c>
      <c r="K629" s="27">
        <f t="shared" si="94"/>
        <v>0</v>
      </c>
      <c r="R629" s="10" t="str">
        <f t="shared" si="90"/>
        <v/>
      </c>
    </row>
    <row r="630" spans="1:18" ht="19.899999999999999" customHeight="1" x14ac:dyDescent="0.25">
      <c r="A630" s="126">
        <v>62793</v>
      </c>
      <c r="B630" s="9">
        <f t="shared" si="91"/>
        <v>0</v>
      </c>
      <c r="C630" s="127"/>
      <c r="D630" s="4">
        <f t="shared" si="92"/>
        <v>0</v>
      </c>
      <c r="E630" s="128">
        <f t="shared" si="95"/>
        <v>0</v>
      </c>
      <c r="F630" s="4">
        <f t="shared" si="96"/>
        <v>0</v>
      </c>
      <c r="G630" s="19">
        <f>IF(AND(C630&lt;&gt;"",SUM(G$25:G629)&lt;D$17),$D$17/$D$21,0)</f>
        <v>0</v>
      </c>
      <c r="H630" s="4">
        <f t="shared" si="97"/>
        <v>0</v>
      </c>
      <c r="I630" s="4">
        <f t="shared" si="93"/>
        <v>0</v>
      </c>
      <c r="J630" s="25" t="str">
        <f t="shared" si="98"/>
        <v>2071–2072</v>
      </c>
      <c r="K630" s="27">
        <f t="shared" si="94"/>
        <v>0</v>
      </c>
      <c r="R630" s="10" t="str">
        <f t="shared" si="90"/>
        <v/>
      </c>
    </row>
    <row r="631" spans="1:18" ht="19.899999999999999" customHeight="1" x14ac:dyDescent="0.25">
      <c r="A631" s="126">
        <v>62824</v>
      </c>
      <c r="B631" s="9">
        <f t="shared" si="91"/>
        <v>0</v>
      </c>
      <c r="C631" s="127"/>
      <c r="D631" s="4">
        <f t="shared" si="92"/>
        <v>0</v>
      </c>
      <c r="E631" s="128">
        <f t="shared" si="95"/>
        <v>0</v>
      </c>
      <c r="F631" s="4">
        <f t="shared" si="96"/>
        <v>0</v>
      </c>
      <c r="G631" s="19">
        <f>IF(AND(C631&lt;&gt;"",SUM(G$25:G630)&lt;D$17),$D$17/$D$21,0)</f>
        <v>0</v>
      </c>
      <c r="H631" s="4">
        <f t="shared" si="97"/>
        <v>0</v>
      </c>
      <c r="I631" s="4">
        <f t="shared" si="93"/>
        <v>0</v>
      </c>
      <c r="J631" s="25" t="str">
        <f t="shared" si="98"/>
        <v>2071–2072</v>
      </c>
      <c r="K631" s="27">
        <f t="shared" si="94"/>
        <v>0</v>
      </c>
      <c r="R631" s="10" t="str">
        <f t="shared" si="90"/>
        <v/>
      </c>
    </row>
    <row r="632" spans="1:18" ht="19.899999999999999" customHeight="1" x14ac:dyDescent="0.25">
      <c r="A632" s="126">
        <v>62855</v>
      </c>
      <c r="B632" s="9">
        <f t="shared" si="91"/>
        <v>0</v>
      </c>
      <c r="C632" s="127"/>
      <c r="D632" s="4">
        <f t="shared" si="92"/>
        <v>0</v>
      </c>
      <c r="E632" s="128">
        <f t="shared" si="95"/>
        <v>0</v>
      </c>
      <c r="F632" s="4">
        <f t="shared" si="96"/>
        <v>0</v>
      </c>
      <c r="G632" s="19">
        <f>IF(AND(C632&lt;&gt;"",SUM(G$25:G631)&lt;D$17),$D$17/$D$21,0)</f>
        <v>0</v>
      </c>
      <c r="H632" s="4">
        <f t="shared" si="97"/>
        <v>0</v>
      </c>
      <c r="I632" s="4">
        <f t="shared" si="93"/>
        <v>0</v>
      </c>
      <c r="J632" s="25" t="str">
        <f t="shared" si="98"/>
        <v>2071–2072</v>
      </c>
      <c r="K632" s="27">
        <f t="shared" si="94"/>
        <v>0</v>
      </c>
      <c r="R632" s="10" t="str">
        <f t="shared" si="90"/>
        <v/>
      </c>
    </row>
    <row r="633" spans="1:18" ht="19.899999999999999" customHeight="1" x14ac:dyDescent="0.25">
      <c r="A633" s="126">
        <v>62884</v>
      </c>
      <c r="B633" s="9">
        <f t="shared" si="91"/>
        <v>0</v>
      </c>
      <c r="C633" s="127"/>
      <c r="D633" s="4">
        <f t="shared" si="92"/>
        <v>0</v>
      </c>
      <c r="E633" s="128">
        <f t="shared" si="95"/>
        <v>0</v>
      </c>
      <c r="F633" s="4">
        <f t="shared" si="96"/>
        <v>0</v>
      </c>
      <c r="G633" s="19">
        <f>IF(AND(C633&lt;&gt;"",SUM(G$25:G632)&lt;D$17),$D$17/$D$21,0)</f>
        <v>0</v>
      </c>
      <c r="H633" s="4">
        <f t="shared" si="97"/>
        <v>0</v>
      </c>
      <c r="I633" s="4">
        <f t="shared" si="93"/>
        <v>0</v>
      </c>
      <c r="J633" s="25" t="str">
        <f t="shared" si="98"/>
        <v>2071–2072</v>
      </c>
      <c r="K633" s="27">
        <f t="shared" si="94"/>
        <v>0</v>
      </c>
      <c r="R633" s="10" t="str">
        <f t="shared" si="90"/>
        <v/>
      </c>
    </row>
    <row r="634" spans="1:18" ht="19.899999999999999" customHeight="1" x14ac:dyDescent="0.25">
      <c r="A634" s="126">
        <v>62915</v>
      </c>
      <c r="B634" s="9">
        <f t="shared" si="91"/>
        <v>0</v>
      </c>
      <c r="C634" s="127"/>
      <c r="D634" s="4">
        <f t="shared" si="92"/>
        <v>0</v>
      </c>
      <c r="E634" s="128">
        <f t="shared" si="95"/>
        <v>0</v>
      </c>
      <c r="F634" s="4">
        <f t="shared" si="96"/>
        <v>0</v>
      </c>
      <c r="G634" s="19">
        <f>IF(AND(C634&lt;&gt;"",SUM(G$25:G633)&lt;D$17),$D$17/$D$21,0)</f>
        <v>0</v>
      </c>
      <c r="H634" s="4">
        <f t="shared" si="97"/>
        <v>0</v>
      </c>
      <c r="I634" s="4">
        <f t="shared" si="93"/>
        <v>0</v>
      </c>
      <c r="J634" s="25" t="str">
        <f t="shared" si="98"/>
        <v>2071–2072</v>
      </c>
      <c r="K634" s="27">
        <f t="shared" si="94"/>
        <v>0</v>
      </c>
      <c r="R634" s="10" t="str">
        <f t="shared" si="90"/>
        <v/>
      </c>
    </row>
    <row r="635" spans="1:18" ht="19.899999999999999" customHeight="1" x14ac:dyDescent="0.25">
      <c r="A635" s="126">
        <v>62945</v>
      </c>
      <c r="B635" s="9">
        <f t="shared" si="91"/>
        <v>0</v>
      </c>
      <c r="C635" s="127"/>
      <c r="D635" s="4">
        <f t="shared" si="92"/>
        <v>0</v>
      </c>
      <c r="E635" s="128">
        <f t="shared" si="95"/>
        <v>0</v>
      </c>
      <c r="F635" s="4">
        <f t="shared" si="96"/>
        <v>0</v>
      </c>
      <c r="G635" s="19">
        <f>IF(AND(C635&lt;&gt;"",SUM(G$25:G634)&lt;D$17),$D$17/$D$21,0)</f>
        <v>0</v>
      </c>
      <c r="H635" s="4">
        <f t="shared" si="97"/>
        <v>0</v>
      </c>
      <c r="I635" s="4">
        <f t="shared" si="93"/>
        <v>0</v>
      </c>
      <c r="J635" s="25" t="str">
        <f t="shared" si="98"/>
        <v>2071–2072</v>
      </c>
      <c r="K635" s="27">
        <f t="shared" si="94"/>
        <v>0</v>
      </c>
      <c r="R635" s="10" t="str">
        <f t="shared" si="90"/>
        <v/>
      </c>
    </row>
    <row r="636" spans="1:18" ht="19.899999999999999" customHeight="1" x14ac:dyDescent="0.25">
      <c r="A636" s="126">
        <v>62976</v>
      </c>
      <c r="B636" s="9">
        <f t="shared" si="91"/>
        <v>0</v>
      </c>
      <c r="C636" s="127"/>
      <c r="D636" s="4">
        <f t="shared" si="92"/>
        <v>0</v>
      </c>
      <c r="E636" s="128">
        <f t="shared" si="95"/>
        <v>0</v>
      </c>
      <c r="F636" s="4">
        <f t="shared" si="96"/>
        <v>0</v>
      </c>
      <c r="G636" s="19">
        <f>IF(AND(C636&lt;&gt;"",SUM(G$25:G635)&lt;D$17),$D$17/$D$21,0)</f>
        <v>0</v>
      </c>
      <c r="H636" s="4">
        <f t="shared" si="97"/>
        <v>0</v>
      </c>
      <c r="I636" s="4">
        <f t="shared" si="93"/>
        <v>0</v>
      </c>
      <c r="J636" s="25" t="str">
        <f t="shared" si="98"/>
        <v>2071–2072</v>
      </c>
      <c r="K636" s="27">
        <f t="shared" si="94"/>
        <v>0</v>
      </c>
      <c r="R636" s="10" t="str">
        <f t="shared" si="90"/>
        <v/>
      </c>
    </row>
    <row r="637" spans="1:18" ht="19.899999999999999" customHeight="1" x14ac:dyDescent="0.25">
      <c r="A637" s="126">
        <v>63006</v>
      </c>
      <c r="B637" s="9">
        <f t="shared" si="91"/>
        <v>0</v>
      </c>
      <c r="C637" s="127"/>
      <c r="D637" s="4">
        <f t="shared" si="92"/>
        <v>0</v>
      </c>
      <c r="E637" s="128">
        <f t="shared" si="95"/>
        <v>0</v>
      </c>
      <c r="F637" s="4">
        <f t="shared" si="96"/>
        <v>0</v>
      </c>
      <c r="G637" s="19">
        <f>IF(AND(C637&lt;&gt;"",SUM(G$25:G636)&lt;D$17),$D$17/$D$21,0)</f>
        <v>0</v>
      </c>
      <c r="H637" s="4">
        <f t="shared" si="97"/>
        <v>0</v>
      </c>
      <c r="I637" s="4">
        <f t="shared" si="93"/>
        <v>0</v>
      </c>
      <c r="J637" s="25" t="str">
        <f t="shared" si="98"/>
        <v>2072–2073</v>
      </c>
      <c r="K637" s="27">
        <f t="shared" si="94"/>
        <v>0</v>
      </c>
      <c r="R637" s="10" t="str">
        <f t="shared" si="90"/>
        <v/>
      </c>
    </row>
    <row r="638" spans="1:18" ht="19.899999999999999" customHeight="1" x14ac:dyDescent="0.25">
      <c r="A638" s="126">
        <v>63037</v>
      </c>
      <c r="B638" s="9">
        <f t="shared" si="91"/>
        <v>0</v>
      </c>
      <c r="C638" s="127"/>
      <c r="D638" s="4">
        <f t="shared" si="92"/>
        <v>0</v>
      </c>
      <c r="E638" s="128">
        <f t="shared" si="95"/>
        <v>0</v>
      </c>
      <c r="F638" s="4">
        <f t="shared" si="96"/>
        <v>0</v>
      </c>
      <c r="G638" s="19">
        <f>IF(AND(C638&lt;&gt;"",SUM(G$25:G637)&lt;D$17),$D$17/$D$21,0)</f>
        <v>0</v>
      </c>
      <c r="H638" s="4">
        <f t="shared" si="97"/>
        <v>0</v>
      </c>
      <c r="I638" s="4">
        <f t="shared" si="93"/>
        <v>0</v>
      </c>
      <c r="J638" s="25" t="str">
        <f t="shared" si="98"/>
        <v>2072–2073</v>
      </c>
      <c r="K638" s="27">
        <f t="shared" si="94"/>
        <v>0</v>
      </c>
      <c r="R638" s="10" t="str">
        <f t="shared" si="90"/>
        <v/>
      </c>
    </row>
    <row r="639" spans="1:18" ht="19.899999999999999" customHeight="1" x14ac:dyDescent="0.25">
      <c r="A639" s="126">
        <v>63068</v>
      </c>
      <c r="B639" s="9">
        <f t="shared" si="91"/>
        <v>0</v>
      </c>
      <c r="C639" s="127"/>
      <c r="D639" s="4">
        <f t="shared" si="92"/>
        <v>0</v>
      </c>
      <c r="E639" s="128">
        <f t="shared" si="95"/>
        <v>0</v>
      </c>
      <c r="F639" s="4">
        <f t="shared" si="96"/>
        <v>0</v>
      </c>
      <c r="G639" s="19">
        <f>IF(AND(C639&lt;&gt;"",SUM(G$25:G638)&lt;D$17),$D$17/$D$21,0)</f>
        <v>0</v>
      </c>
      <c r="H639" s="4">
        <f t="shared" si="97"/>
        <v>0</v>
      </c>
      <c r="I639" s="4">
        <f t="shared" si="93"/>
        <v>0</v>
      </c>
      <c r="J639" s="25" t="str">
        <f t="shared" si="98"/>
        <v>2072–2073</v>
      </c>
      <c r="K639" s="27">
        <f t="shared" si="94"/>
        <v>0</v>
      </c>
      <c r="R639" s="10" t="str">
        <f t="shared" si="90"/>
        <v/>
      </c>
    </row>
    <row r="640" spans="1:18" ht="19.899999999999999" customHeight="1" x14ac:dyDescent="0.25">
      <c r="A640" s="126">
        <v>63098</v>
      </c>
      <c r="B640" s="9">
        <f t="shared" si="91"/>
        <v>0</v>
      </c>
      <c r="C640" s="127"/>
      <c r="D640" s="4">
        <f t="shared" si="92"/>
        <v>0</v>
      </c>
      <c r="E640" s="128">
        <f t="shared" si="95"/>
        <v>0</v>
      </c>
      <c r="F640" s="4">
        <f t="shared" si="96"/>
        <v>0</v>
      </c>
      <c r="G640" s="19">
        <f>IF(AND(C640&lt;&gt;"",SUM(G$25:G639)&lt;D$17),$D$17/$D$21,0)</f>
        <v>0</v>
      </c>
      <c r="H640" s="4">
        <f t="shared" si="97"/>
        <v>0</v>
      </c>
      <c r="I640" s="4">
        <f t="shared" si="93"/>
        <v>0</v>
      </c>
      <c r="J640" s="25" t="str">
        <f t="shared" si="98"/>
        <v>2072–2073</v>
      </c>
      <c r="K640" s="27">
        <f t="shared" si="94"/>
        <v>0</v>
      </c>
      <c r="R640" s="10" t="str">
        <f t="shared" si="90"/>
        <v/>
      </c>
    </row>
    <row r="641" spans="1:18" ht="19.899999999999999" customHeight="1" x14ac:dyDescent="0.25">
      <c r="A641" s="126">
        <v>63129</v>
      </c>
      <c r="B641" s="9">
        <f t="shared" si="91"/>
        <v>0</v>
      </c>
      <c r="C641" s="127"/>
      <c r="D641" s="4">
        <f t="shared" si="92"/>
        <v>0</v>
      </c>
      <c r="E641" s="128">
        <f t="shared" si="95"/>
        <v>0</v>
      </c>
      <c r="F641" s="4">
        <f t="shared" si="96"/>
        <v>0</v>
      </c>
      <c r="G641" s="19">
        <f>IF(AND(C641&lt;&gt;"",SUM(G$25:G640)&lt;D$17),$D$17/$D$21,0)</f>
        <v>0</v>
      </c>
      <c r="H641" s="4">
        <f t="shared" si="97"/>
        <v>0</v>
      </c>
      <c r="I641" s="4">
        <f t="shared" si="93"/>
        <v>0</v>
      </c>
      <c r="J641" s="25" t="str">
        <f t="shared" si="98"/>
        <v>2072–2073</v>
      </c>
      <c r="K641" s="27">
        <f t="shared" si="94"/>
        <v>0</v>
      </c>
      <c r="R641" s="10" t="str">
        <f t="shared" si="90"/>
        <v/>
      </c>
    </row>
    <row r="642" spans="1:18" ht="19.899999999999999" customHeight="1" x14ac:dyDescent="0.25">
      <c r="A642" s="126">
        <v>63159</v>
      </c>
      <c r="B642" s="9">
        <f t="shared" si="91"/>
        <v>0</v>
      </c>
      <c r="C642" s="127"/>
      <c r="D642" s="4">
        <f t="shared" si="92"/>
        <v>0</v>
      </c>
      <c r="E642" s="128">
        <f t="shared" si="95"/>
        <v>0</v>
      </c>
      <c r="F642" s="4">
        <f t="shared" si="96"/>
        <v>0</v>
      </c>
      <c r="G642" s="19">
        <f>IF(AND(C642&lt;&gt;"",SUM(G$25:G641)&lt;D$17),$D$17/$D$21,0)</f>
        <v>0</v>
      </c>
      <c r="H642" s="4">
        <f t="shared" si="97"/>
        <v>0</v>
      </c>
      <c r="I642" s="4">
        <f t="shared" si="93"/>
        <v>0</v>
      </c>
      <c r="J642" s="25" t="str">
        <f t="shared" si="98"/>
        <v>2072–2073</v>
      </c>
      <c r="K642" s="27">
        <f t="shared" si="94"/>
        <v>0</v>
      </c>
      <c r="R642" s="10" t="str">
        <f t="shared" si="90"/>
        <v/>
      </c>
    </row>
    <row r="643" spans="1:18" ht="19.899999999999999" customHeight="1" x14ac:dyDescent="0.25">
      <c r="A643" s="126">
        <v>63190</v>
      </c>
      <c r="B643" s="9">
        <f t="shared" si="91"/>
        <v>0</v>
      </c>
      <c r="C643" s="127"/>
      <c r="D643" s="4">
        <f t="shared" si="92"/>
        <v>0</v>
      </c>
      <c r="E643" s="128">
        <f t="shared" si="95"/>
        <v>0</v>
      </c>
      <c r="F643" s="4">
        <f t="shared" si="96"/>
        <v>0</v>
      </c>
      <c r="G643" s="19">
        <f>IF(AND(C643&lt;&gt;"",SUM(G$25:G642)&lt;D$17),$D$17/$D$21,0)</f>
        <v>0</v>
      </c>
      <c r="H643" s="4">
        <f t="shared" si="97"/>
        <v>0</v>
      </c>
      <c r="I643" s="4">
        <f t="shared" si="93"/>
        <v>0</v>
      </c>
      <c r="J643" s="25" t="str">
        <f t="shared" si="98"/>
        <v>2072–2073</v>
      </c>
      <c r="K643" s="27">
        <f t="shared" si="94"/>
        <v>0</v>
      </c>
      <c r="R643" s="10" t="str">
        <f t="shared" si="90"/>
        <v/>
      </c>
    </row>
    <row r="644" spans="1:18" ht="19.899999999999999" customHeight="1" x14ac:dyDescent="0.25">
      <c r="A644" s="126">
        <v>63221</v>
      </c>
      <c r="B644" s="9">
        <f t="shared" si="91"/>
        <v>0</v>
      </c>
      <c r="C644" s="127"/>
      <c r="D644" s="4">
        <f t="shared" si="92"/>
        <v>0</v>
      </c>
      <c r="E644" s="128">
        <f t="shared" si="95"/>
        <v>0</v>
      </c>
      <c r="F644" s="4">
        <f t="shared" si="96"/>
        <v>0</v>
      </c>
      <c r="G644" s="19">
        <f>IF(AND(C644&lt;&gt;"",SUM(G$25:G643)&lt;D$17),$D$17/$D$21,0)</f>
        <v>0</v>
      </c>
      <c r="H644" s="4">
        <f t="shared" si="97"/>
        <v>0</v>
      </c>
      <c r="I644" s="4">
        <f t="shared" si="93"/>
        <v>0</v>
      </c>
      <c r="J644" s="25" t="str">
        <f t="shared" si="98"/>
        <v>2072–2073</v>
      </c>
      <c r="K644" s="27">
        <f t="shared" si="94"/>
        <v>0</v>
      </c>
      <c r="R644" s="10" t="str">
        <f t="shared" si="90"/>
        <v/>
      </c>
    </row>
    <row r="645" spans="1:18" ht="19.899999999999999" customHeight="1" x14ac:dyDescent="0.25">
      <c r="A645" s="126">
        <v>63249</v>
      </c>
      <c r="B645" s="9">
        <f t="shared" si="91"/>
        <v>0</v>
      </c>
      <c r="C645" s="127"/>
      <c r="D645" s="4">
        <f t="shared" si="92"/>
        <v>0</v>
      </c>
      <c r="E645" s="128">
        <f t="shared" si="95"/>
        <v>0</v>
      </c>
      <c r="F645" s="4">
        <f t="shared" si="96"/>
        <v>0</v>
      </c>
      <c r="G645" s="19">
        <f>IF(AND(C645&lt;&gt;"",SUM(G$25:G644)&lt;D$17),$D$17/$D$21,0)</f>
        <v>0</v>
      </c>
      <c r="H645" s="4">
        <f t="shared" si="97"/>
        <v>0</v>
      </c>
      <c r="I645" s="4">
        <f t="shared" si="93"/>
        <v>0</v>
      </c>
      <c r="J645" s="25" t="str">
        <f t="shared" si="98"/>
        <v>2072–2073</v>
      </c>
      <c r="K645" s="27">
        <f t="shared" si="94"/>
        <v>0</v>
      </c>
      <c r="R645" s="10" t="str">
        <f t="shared" si="90"/>
        <v/>
      </c>
    </row>
    <row r="646" spans="1:18" ht="19.899999999999999" customHeight="1" x14ac:dyDescent="0.25">
      <c r="A646" s="126">
        <v>63280</v>
      </c>
      <c r="B646" s="9">
        <f t="shared" si="91"/>
        <v>0</v>
      </c>
      <c r="C646" s="127"/>
      <c r="D646" s="4">
        <f t="shared" si="92"/>
        <v>0</v>
      </c>
      <c r="E646" s="128">
        <f t="shared" si="95"/>
        <v>0</v>
      </c>
      <c r="F646" s="4">
        <f t="shared" si="96"/>
        <v>0</v>
      </c>
      <c r="G646" s="19">
        <f>IF(AND(C646&lt;&gt;"",SUM(G$25:G645)&lt;D$17),$D$17/$D$21,0)</f>
        <v>0</v>
      </c>
      <c r="H646" s="4">
        <f t="shared" si="97"/>
        <v>0</v>
      </c>
      <c r="I646" s="4">
        <f t="shared" si="93"/>
        <v>0</v>
      </c>
      <c r="J646" s="25" t="str">
        <f t="shared" si="98"/>
        <v>2072–2073</v>
      </c>
      <c r="K646" s="27">
        <f t="shared" si="94"/>
        <v>0</v>
      </c>
      <c r="R646" s="10" t="str">
        <f t="shared" si="90"/>
        <v/>
      </c>
    </row>
    <row r="647" spans="1:18" ht="19.899999999999999" customHeight="1" x14ac:dyDescent="0.25">
      <c r="A647" s="126">
        <v>63310</v>
      </c>
      <c r="B647" s="9">
        <f t="shared" si="91"/>
        <v>0</v>
      </c>
      <c r="C647" s="127"/>
      <c r="D647" s="4">
        <f t="shared" si="92"/>
        <v>0</v>
      </c>
      <c r="E647" s="128">
        <f t="shared" si="95"/>
        <v>0</v>
      </c>
      <c r="F647" s="4">
        <f t="shared" si="96"/>
        <v>0</v>
      </c>
      <c r="G647" s="19">
        <f>IF(AND(C647&lt;&gt;"",SUM(G$25:G646)&lt;D$17),$D$17/$D$21,0)</f>
        <v>0</v>
      </c>
      <c r="H647" s="4">
        <f t="shared" si="97"/>
        <v>0</v>
      </c>
      <c r="I647" s="4">
        <f t="shared" si="93"/>
        <v>0</v>
      </c>
      <c r="J647" s="25" t="str">
        <f t="shared" si="98"/>
        <v>2072–2073</v>
      </c>
      <c r="K647" s="27">
        <f t="shared" si="94"/>
        <v>0</v>
      </c>
      <c r="R647" s="10" t="str">
        <f t="shared" si="90"/>
        <v/>
      </c>
    </row>
    <row r="648" spans="1:18" ht="19.899999999999999" customHeight="1" x14ac:dyDescent="0.25">
      <c r="A648" s="126">
        <v>63341</v>
      </c>
      <c r="B648" s="9">
        <f t="shared" si="91"/>
        <v>0</v>
      </c>
      <c r="C648" s="127"/>
      <c r="D648" s="4">
        <f t="shared" si="92"/>
        <v>0</v>
      </c>
      <c r="E648" s="128">
        <f t="shared" si="95"/>
        <v>0</v>
      </c>
      <c r="F648" s="4">
        <f t="shared" si="96"/>
        <v>0</v>
      </c>
      <c r="G648" s="19">
        <f>IF(AND(C648&lt;&gt;"",SUM(G$25:G647)&lt;D$17),$D$17/$D$21,0)</f>
        <v>0</v>
      </c>
      <c r="H648" s="4">
        <f t="shared" si="97"/>
        <v>0</v>
      </c>
      <c r="I648" s="4">
        <f t="shared" si="93"/>
        <v>0</v>
      </c>
      <c r="J648" s="25" t="str">
        <f t="shared" si="98"/>
        <v>2072–2073</v>
      </c>
      <c r="K648" s="27">
        <f t="shared" si="94"/>
        <v>0</v>
      </c>
      <c r="R648" s="10" t="str">
        <f t="shared" si="90"/>
        <v/>
      </c>
    </row>
    <row r="649" spans="1:18" ht="19.899999999999999" customHeight="1" x14ac:dyDescent="0.25">
      <c r="A649" s="126">
        <v>63371</v>
      </c>
      <c r="B649" s="9">
        <f t="shared" si="91"/>
        <v>0</v>
      </c>
      <c r="C649" s="127"/>
      <c r="D649" s="4">
        <f t="shared" si="92"/>
        <v>0</v>
      </c>
      <c r="E649" s="128">
        <f t="shared" si="95"/>
        <v>0</v>
      </c>
      <c r="F649" s="4">
        <f t="shared" si="96"/>
        <v>0</v>
      </c>
      <c r="G649" s="19">
        <f>IF(AND(C649&lt;&gt;"",SUM(G$25:G648)&lt;D$17),$D$17/$D$21,0)</f>
        <v>0</v>
      </c>
      <c r="H649" s="4">
        <f t="shared" si="97"/>
        <v>0</v>
      </c>
      <c r="I649" s="4">
        <f t="shared" si="93"/>
        <v>0</v>
      </c>
      <c r="J649" s="25" t="str">
        <f t="shared" si="98"/>
        <v>2073–2074</v>
      </c>
      <c r="K649" s="27">
        <f t="shared" si="94"/>
        <v>0</v>
      </c>
      <c r="R649" s="10" t="str">
        <f t="shared" si="90"/>
        <v/>
      </c>
    </row>
    <row r="650" spans="1:18" ht="19.899999999999999" customHeight="1" x14ac:dyDescent="0.25">
      <c r="A650" s="126">
        <v>63402</v>
      </c>
      <c r="B650" s="9">
        <f t="shared" si="91"/>
        <v>0</v>
      </c>
      <c r="C650" s="127"/>
      <c r="D650" s="4">
        <f t="shared" si="92"/>
        <v>0</v>
      </c>
      <c r="E650" s="128">
        <f t="shared" si="95"/>
        <v>0</v>
      </c>
      <c r="F650" s="4">
        <f t="shared" si="96"/>
        <v>0</v>
      </c>
      <c r="G650" s="19">
        <f>IF(AND(C650&lt;&gt;"",SUM(G$25:G649)&lt;D$17),$D$17/$D$21,0)</f>
        <v>0</v>
      </c>
      <c r="H650" s="4">
        <f t="shared" si="97"/>
        <v>0</v>
      </c>
      <c r="I650" s="4">
        <f t="shared" si="93"/>
        <v>0</v>
      </c>
      <c r="J650" s="25" t="str">
        <f t="shared" si="98"/>
        <v>2073–2074</v>
      </c>
      <c r="K650" s="27">
        <f t="shared" si="94"/>
        <v>0</v>
      </c>
      <c r="R650" s="10" t="str">
        <f t="shared" si="90"/>
        <v/>
      </c>
    </row>
    <row r="651" spans="1:18" ht="19.899999999999999" customHeight="1" x14ac:dyDescent="0.25">
      <c r="A651" s="126">
        <v>63433</v>
      </c>
      <c r="B651" s="9">
        <f t="shared" si="91"/>
        <v>0</v>
      </c>
      <c r="C651" s="127"/>
      <c r="D651" s="4">
        <f t="shared" si="92"/>
        <v>0</v>
      </c>
      <c r="E651" s="128">
        <f t="shared" si="95"/>
        <v>0</v>
      </c>
      <c r="F651" s="4">
        <f t="shared" si="96"/>
        <v>0</v>
      </c>
      <c r="G651" s="19">
        <f>IF(AND(C651&lt;&gt;"",SUM(G$25:G650)&lt;D$17),$D$17/$D$21,0)</f>
        <v>0</v>
      </c>
      <c r="H651" s="4">
        <f t="shared" si="97"/>
        <v>0</v>
      </c>
      <c r="I651" s="4">
        <f t="shared" si="93"/>
        <v>0</v>
      </c>
      <c r="J651" s="25" t="str">
        <f t="shared" si="98"/>
        <v>2073–2074</v>
      </c>
      <c r="K651" s="27">
        <f t="shared" si="94"/>
        <v>0</v>
      </c>
      <c r="R651" s="10" t="str">
        <f t="shared" si="90"/>
        <v/>
      </c>
    </row>
    <row r="652" spans="1:18" ht="19.899999999999999" customHeight="1" x14ac:dyDescent="0.25">
      <c r="A652" s="126">
        <v>63463</v>
      </c>
      <c r="B652" s="9">
        <f t="shared" si="91"/>
        <v>0</v>
      </c>
      <c r="C652" s="127"/>
      <c r="D652" s="4">
        <f t="shared" si="92"/>
        <v>0</v>
      </c>
      <c r="E652" s="128">
        <f t="shared" si="95"/>
        <v>0</v>
      </c>
      <c r="F652" s="4">
        <f t="shared" si="96"/>
        <v>0</v>
      </c>
      <c r="G652" s="19">
        <f>IF(AND(C652&lt;&gt;"",SUM(G$25:G651)&lt;D$17),$D$17/$D$21,0)</f>
        <v>0</v>
      </c>
      <c r="H652" s="4">
        <f t="shared" si="97"/>
        <v>0</v>
      </c>
      <c r="I652" s="4">
        <f t="shared" si="93"/>
        <v>0</v>
      </c>
      <c r="J652" s="25" t="str">
        <f t="shared" si="98"/>
        <v>2073–2074</v>
      </c>
      <c r="K652" s="27">
        <f t="shared" si="94"/>
        <v>0</v>
      </c>
      <c r="R652" s="10" t="str">
        <f t="shared" si="90"/>
        <v/>
      </c>
    </row>
    <row r="653" spans="1:18" ht="19.899999999999999" customHeight="1" x14ac:dyDescent="0.25">
      <c r="A653" s="126">
        <v>63494</v>
      </c>
      <c r="B653" s="9">
        <f t="shared" si="91"/>
        <v>0</v>
      </c>
      <c r="C653" s="127"/>
      <c r="D653" s="4">
        <f t="shared" si="92"/>
        <v>0</v>
      </c>
      <c r="E653" s="128">
        <f t="shared" si="95"/>
        <v>0</v>
      </c>
      <c r="F653" s="4">
        <f t="shared" si="96"/>
        <v>0</v>
      </c>
      <c r="G653" s="19">
        <f>IF(AND(C653&lt;&gt;"",SUM(G$25:G652)&lt;D$17),$D$17/$D$21,0)</f>
        <v>0</v>
      </c>
      <c r="H653" s="4">
        <f t="shared" si="97"/>
        <v>0</v>
      </c>
      <c r="I653" s="4">
        <f t="shared" si="93"/>
        <v>0</v>
      </c>
      <c r="J653" s="25" t="str">
        <f t="shared" si="98"/>
        <v>2073–2074</v>
      </c>
      <c r="K653" s="27">
        <f t="shared" si="94"/>
        <v>0</v>
      </c>
      <c r="R653" s="10" t="str">
        <f t="shared" si="90"/>
        <v/>
      </c>
    </row>
    <row r="654" spans="1:18" ht="19.899999999999999" customHeight="1" x14ac:dyDescent="0.25">
      <c r="A654" s="126">
        <v>63524</v>
      </c>
      <c r="B654" s="9">
        <f t="shared" si="91"/>
        <v>0</v>
      </c>
      <c r="C654" s="127"/>
      <c r="D654" s="4">
        <f t="shared" si="92"/>
        <v>0</v>
      </c>
      <c r="E654" s="128">
        <f t="shared" si="95"/>
        <v>0</v>
      </c>
      <c r="F654" s="4">
        <f t="shared" si="96"/>
        <v>0</v>
      </c>
      <c r="G654" s="19">
        <f>IF(AND(C654&lt;&gt;"",SUM(G$25:G653)&lt;D$17),$D$17/$D$21,0)</f>
        <v>0</v>
      </c>
      <c r="H654" s="4">
        <f t="shared" si="97"/>
        <v>0</v>
      </c>
      <c r="I654" s="4">
        <f t="shared" si="93"/>
        <v>0</v>
      </c>
      <c r="J654" s="25" t="str">
        <f t="shared" si="98"/>
        <v>2073–2074</v>
      </c>
      <c r="K654" s="27">
        <f t="shared" si="94"/>
        <v>0</v>
      </c>
      <c r="R654" s="10" t="str">
        <f t="shared" si="90"/>
        <v/>
      </c>
    </row>
    <row r="655" spans="1:18" ht="19.899999999999999" customHeight="1" x14ac:dyDescent="0.25">
      <c r="A655" s="126">
        <v>63555</v>
      </c>
      <c r="B655" s="9">
        <f t="shared" si="91"/>
        <v>0</v>
      </c>
      <c r="C655" s="127"/>
      <c r="D655" s="4">
        <f t="shared" si="92"/>
        <v>0</v>
      </c>
      <c r="E655" s="128">
        <f t="shared" si="95"/>
        <v>0</v>
      </c>
      <c r="F655" s="4">
        <f t="shared" si="96"/>
        <v>0</v>
      </c>
      <c r="G655" s="19">
        <f>IF(AND(C655&lt;&gt;"",SUM(G$25:G654)&lt;D$17),$D$17/$D$21,0)</f>
        <v>0</v>
      </c>
      <c r="H655" s="4">
        <f t="shared" si="97"/>
        <v>0</v>
      </c>
      <c r="I655" s="4">
        <f t="shared" si="93"/>
        <v>0</v>
      </c>
      <c r="J655" s="25" t="str">
        <f t="shared" si="98"/>
        <v>2073–2074</v>
      </c>
      <c r="K655" s="27">
        <f t="shared" si="94"/>
        <v>0</v>
      </c>
      <c r="R655" s="10" t="str">
        <f t="shared" si="90"/>
        <v/>
      </c>
    </row>
    <row r="656" spans="1:18" ht="19.899999999999999" customHeight="1" x14ac:dyDescent="0.25">
      <c r="A656" s="126">
        <v>63586</v>
      </c>
      <c r="B656" s="9">
        <f t="shared" si="91"/>
        <v>0</v>
      </c>
      <c r="C656" s="127"/>
      <c r="D656" s="4">
        <f t="shared" si="92"/>
        <v>0</v>
      </c>
      <c r="E656" s="128">
        <f t="shared" si="95"/>
        <v>0</v>
      </c>
      <c r="F656" s="4">
        <f t="shared" si="96"/>
        <v>0</v>
      </c>
      <c r="G656" s="19">
        <f>IF(AND(C656&lt;&gt;"",SUM(G$25:G655)&lt;D$17),$D$17/$D$21,0)</f>
        <v>0</v>
      </c>
      <c r="H656" s="4">
        <f t="shared" si="97"/>
        <v>0</v>
      </c>
      <c r="I656" s="4">
        <f t="shared" si="93"/>
        <v>0</v>
      </c>
      <c r="J656" s="25" t="str">
        <f t="shared" si="98"/>
        <v>2073–2074</v>
      </c>
      <c r="K656" s="27">
        <f t="shared" si="94"/>
        <v>0</v>
      </c>
      <c r="R656" s="10" t="str">
        <f t="shared" si="90"/>
        <v/>
      </c>
    </row>
    <row r="657" spans="1:18" ht="19.899999999999999" customHeight="1" x14ac:dyDescent="0.25">
      <c r="A657" s="126">
        <v>63614</v>
      </c>
      <c r="B657" s="9">
        <f t="shared" si="91"/>
        <v>0</v>
      </c>
      <c r="C657" s="127"/>
      <c r="D657" s="4">
        <f t="shared" si="92"/>
        <v>0</v>
      </c>
      <c r="E657" s="128">
        <f t="shared" si="95"/>
        <v>0</v>
      </c>
      <c r="F657" s="4">
        <f t="shared" si="96"/>
        <v>0</v>
      </c>
      <c r="G657" s="19">
        <f>IF(AND(C657&lt;&gt;"",SUM(G$25:G656)&lt;D$17),$D$17/$D$21,0)</f>
        <v>0</v>
      </c>
      <c r="H657" s="4">
        <f t="shared" si="97"/>
        <v>0</v>
      </c>
      <c r="I657" s="4">
        <f t="shared" si="93"/>
        <v>0</v>
      </c>
      <c r="J657" s="25" t="str">
        <f t="shared" si="98"/>
        <v>2073–2074</v>
      </c>
      <c r="K657" s="27">
        <f t="shared" si="94"/>
        <v>0</v>
      </c>
      <c r="R657" s="10" t="str">
        <f t="shared" si="90"/>
        <v/>
      </c>
    </row>
    <row r="658" spans="1:18" ht="19.899999999999999" customHeight="1" x14ac:dyDescent="0.25">
      <c r="A658" s="126">
        <v>63645</v>
      </c>
      <c r="B658" s="9">
        <f t="shared" si="91"/>
        <v>0</v>
      </c>
      <c r="C658" s="127"/>
      <c r="D658" s="4">
        <f t="shared" si="92"/>
        <v>0</v>
      </c>
      <c r="E658" s="128">
        <f t="shared" si="95"/>
        <v>0</v>
      </c>
      <c r="F658" s="4">
        <f t="shared" si="96"/>
        <v>0</v>
      </c>
      <c r="G658" s="19">
        <f>IF(AND(C658&lt;&gt;"",SUM(G$25:G657)&lt;D$17),$D$17/$D$21,0)</f>
        <v>0</v>
      </c>
      <c r="H658" s="4">
        <f t="shared" si="97"/>
        <v>0</v>
      </c>
      <c r="I658" s="4">
        <f t="shared" si="93"/>
        <v>0</v>
      </c>
      <c r="J658" s="25" t="str">
        <f t="shared" si="98"/>
        <v>2073–2074</v>
      </c>
      <c r="K658" s="27">
        <f t="shared" si="94"/>
        <v>0</v>
      </c>
      <c r="R658" s="10" t="str">
        <f t="shared" si="90"/>
        <v/>
      </c>
    </row>
    <row r="659" spans="1:18" ht="19.899999999999999" customHeight="1" x14ac:dyDescent="0.25">
      <c r="A659" s="126">
        <v>63675</v>
      </c>
      <c r="B659" s="9">
        <f t="shared" si="91"/>
        <v>0</v>
      </c>
      <c r="C659" s="127"/>
      <c r="D659" s="4">
        <f t="shared" si="92"/>
        <v>0</v>
      </c>
      <c r="E659" s="128">
        <f t="shared" si="95"/>
        <v>0</v>
      </c>
      <c r="F659" s="4">
        <f t="shared" si="96"/>
        <v>0</v>
      </c>
      <c r="G659" s="19">
        <f>IF(AND(C659&lt;&gt;"",SUM(G$25:G658)&lt;D$17),$D$17/$D$21,0)</f>
        <v>0</v>
      </c>
      <c r="H659" s="4">
        <f t="shared" si="97"/>
        <v>0</v>
      </c>
      <c r="I659" s="4">
        <f t="shared" si="93"/>
        <v>0</v>
      </c>
      <c r="J659" s="25" t="str">
        <f t="shared" si="98"/>
        <v>2073–2074</v>
      </c>
      <c r="K659" s="27">
        <f t="shared" si="94"/>
        <v>0</v>
      </c>
      <c r="R659" s="10" t="str">
        <f t="shared" si="90"/>
        <v/>
      </c>
    </row>
    <row r="660" spans="1:18" ht="19.899999999999999" customHeight="1" x14ac:dyDescent="0.25">
      <c r="A660" s="126">
        <v>63706</v>
      </c>
      <c r="B660" s="9">
        <f t="shared" si="91"/>
        <v>0</v>
      </c>
      <c r="C660" s="127"/>
      <c r="D660" s="4">
        <f t="shared" si="92"/>
        <v>0</v>
      </c>
      <c r="E660" s="128">
        <f t="shared" si="95"/>
        <v>0</v>
      </c>
      <c r="F660" s="4">
        <f t="shared" si="96"/>
        <v>0</v>
      </c>
      <c r="G660" s="19">
        <f>IF(AND(C660&lt;&gt;"",SUM(G$25:G659)&lt;D$17),$D$17/$D$21,0)</f>
        <v>0</v>
      </c>
      <c r="H660" s="4">
        <f t="shared" si="97"/>
        <v>0</v>
      </c>
      <c r="I660" s="4">
        <f t="shared" si="93"/>
        <v>0</v>
      </c>
      <c r="J660" s="25" t="str">
        <f t="shared" si="98"/>
        <v>2073–2074</v>
      </c>
      <c r="K660" s="27">
        <f t="shared" si="94"/>
        <v>0</v>
      </c>
      <c r="R660" s="10" t="str">
        <f t="shared" si="90"/>
        <v/>
      </c>
    </row>
    <row r="661" spans="1:18" ht="19.899999999999999" customHeight="1" x14ac:dyDescent="0.25">
      <c r="A661" s="126">
        <v>63736</v>
      </c>
      <c r="B661" s="9">
        <f t="shared" si="91"/>
        <v>0</v>
      </c>
      <c r="C661" s="127"/>
      <c r="D661" s="4">
        <f t="shared" si="92"/>
        <v>0</v>
      </c>
      <c r="E661" s="128">
        <f t="shared" si="95"/>
        <v>0</v>
      </c>
      <c r="F661" s="4">
        <f t="shared" si="96"/>
        <v>0</v>
      </c>
      <c r="G661" s="19">
        <f>IF(AND(C661&lt;&gt;"",SUM(G$25:G660)&lt;D$17),$D$17/$D$21,0)</f>
        <v>0</v>
      </c>
      <c r="H661" s="4">
        <f t="shared" si="97"/>
        <v>0</v>
      </c>
      <c r="I661" s="4">
        <f t="shared" si="93"/>
        <v>0</v>
      </c>
      <c r="J661" s="25" t="str">
        <f t="shared" si="98"/>
        <v>2074–2075</v>
      </c>
      <c r="K661" s="27">
        <f t="shared" si="94"/>
        <v>0</v>
      </c>
      <c r="R661" s="10" t="str">
        <f t="shared" si="90"/>
        <v/>
      </c>
    </row>
    <row r="662" spans="1:18" ht="19.899999999999999" customHeight="1" x14ac:dyDescent="0.25">
      <c r="A662" s="126">
        <v>63767</v>
      </c>
      <c r="B662" s="9">
        <f t="shared" si="91"/>
        <v>0</v>
      </c>
      <c r="C662" s="127"/>
      <c r="D662" s="4">
        <f t="shared" si="92"/>
        <v>0</v>
      </c>
      <c r="E662" s="128">
        <f t="shared" si="95"/>
        <v>0</v>
      </c>
      <c r="F662" s="4">
        <f t="shared" si="96"/>
        <v>0</v>
      </c>
      <c r="G662" s="19">
        <f>IF(AND(C662&lt;&gt;"",SUM(G$25:G661)&lt;D$17),$D$17/$D$21,0)</f>
        <v>0</v>
      </c>
      <c r="H662" s="4">
        <f t="shared" si="97"/>
        <v>0</v>
      </c>
      <c r="I662" s="4">
        <f t="shared" si="93"/>
        <v>0</v>
      </c>
      <c r="J662" s="25" t="str">
        <f t="shared" si="98"/>
        <v>2074–2075</v>
      </c>
      <c r="K662" s="27">
        <f t="shared" si="94"/>
        <v>0</v>
      </c>
      <c r="R662" s="10" t="str">
        <f t="shared" si="90"/>
        <v/>
      </c>
    </row>
    <row r="663" spans="1:18" ht="19.899999999999999" customHeight="1" x14ac:dyDescent="0.25">
      <c r="A663" s="126">
        <v>63798</v>
      </c>
      <c r="B663" s="9">
        <f t="shared" si="91"/>
        <v>0</v>
      </c>
      <c r="C663" s="127"/>
      <c r="D663" s="4">
        <f t="shared" si="92"/>
        <v>0</v>
      </c>
      <c r="E663" s="128">
        <f t="shared" si="95"/>
        <v>0</v>
      </c>
      <c r="F663" s="4">
        <f t="shared" si="96"/>
        <v>0</v>
      </c>
      <c r="G663" s="19">
        <f>IF(AND(C663&lt;&gt;"",SUM(G$25:G662)&lt;D$17),$D$17/$D$21,0)</f>
        <v>0</v>
      </c>
      <c r="H663" s="4">
        <f t="shared" si="97"/>
        <v>0</v>
      </c>
      <c r="I663" s="4">
        <f t="shared" si="93"/>
        <v>0</v>
      </c>
      <c r="J663" s="25" t="str">
        <f t="shared" si="98"/>
        <v>2074–2075</v>
      </c>
      <c r="K663" s="27">
        <f t="shared" si="94"/>
        <v>0</v>
      </c>
      <c r="R663" s="10" t="str">
        <f t="shared" si="90"/>
        <v/>
      </c>
    </row>
    <row r="664" spans="1:18" ht="19.899999999999999" customHeight="1" x14ac:dyDescent="0.25">
      <c r="A664" s="126">
        <v>63828</v>
      </c>
      <c r="B664" s="9">
        <f t="shared" si="91"/>
        <v>0</v>
      </c>
      <c r="C664" s="127"/>
      <c r="D664" s="4">
        <f t="shared" si="92"/>
        <v>0</v>
      </c>
      <c r="E664" s="128">
        <f t="shared" si="95"/>
        <v>0</v>
      </c>
      <c r="F664" s="4">
        <f t="shared" si="96"/>
        <v>0</v>
      </c>
      <c r="G664" s="19">
        <f>IF(AND(C664&lt;&gt;"",SUM(G$25:G663)&lt;D$17),$D$17/$D$21,0)</f>
        <v>0</v>
      </c>
      <c r="H664" s="4">
        <f t="shared" si="97"/>
        <v>0</v>
      </c>
      <c r="I664" s="4">
        <f t="shared" si="93"/>
        <v>0</v>
      </c>
      <c r="J664" s="25" t="str">
        <f t="shared" si="98"/>
        <v>2074–2075</v>
      </c>
      <c r="K664" s="27">
        <f t="shared" si="94"/>
        <v>0</v>
      </c>
      <c r="R664" s="10" t="str">
        <f t="shared" si="90"/>
        <v/>
      </c>
    </row>
    <row r="665" spans="1:18" ht="19.899999999999999" customHeight="1" x14ac:dyDescent="0.25">
      <c r="A665" s="126">
        <v>63859</v>
      </c>
      <c r="B665" s="9">
        <f t="shared" si="91"/>
        <v>0</v>
      </c>
      <c r="C665" s="127"/>
      <c r="D665" s="4">
        <f t="shared" si="92"/>
        <v>0</v>
      </c>
      <c r="E665" s="128">
        <f t="shared" si="95"/>
        <v>0</v>
      </c>
      <c r="F665" s="4">
        <f t="shared" si="96"/>
        <v>0</v>
      </c>
      <c r="G665" s="19">
        <f>IF(AND(C665&lt;&gt;"",SUM(G$25:G664)&lt;D$17),$D$17/$D$21,0)</f>
        <v>0</v>
      </c>
      <c r="H665" s="4">
        <f t="shared" si="97"/>
        <v>0</v>
      </c>
      <c r="I665" s="4">
        <f t="shared" si="93"/>
        <v>0</v>
      </c>
      <c r="J665" s="25" t="str">
        <f t="shared" si="98"/>
        <v>2074–2075</v>
      </c>
      <c r="K665" s="27">
        <f t="shared" si="94"/>
        <v>0</v>
      </c>
      <c r="R665" s="10" t="str">
        <f t="shared" ref="R665:R728" si="99">IF(AND($D$13&lt;=$A665,DATE(YEAR($D$13),MONTH($D$13)+$D$19-1,DAY($D$13))&gt;=$A665),"X","")</f>
        <v/>
      </c>
    </row>
    <row r="666" spans="1:18" ht="19.899999999999999" customHeight="1" x14ac:dyDescent="0.25">
      <c r="A666" s="126">
        <v>63889</v>
      </c>
      <c r="B666" s="9">
        <f t="shared" ref="B666:B729" si="100">IF(C666&gt;0,C666*-1,C666)</f>
        <v>0</v>
      </c>
      <c r="C666" s="127"/>
      <c r="D666" s="4">
        <f t="shared" ref="D666:D729" si="101">IF(C666="",0,IF($D$14="Beginning",IF(C665&lt;&gt;"",$F665*$D$6/12,0),IF(C665&lt;&gt;"",$F665*$D$6/12,$D$15*$D$6/12)))</f>
        <v>0</v>
      </c>
      <c r="E666" s="128">
        <f t="shared" si="95"/>
        <v>0</v>
      </c>
      <c r="F666" s="4">
        <f t="shared" si="96"/>
        <v>0</v>
      </c>
      <c r="G666" s="19">
        <f>IF(AND(C666&lt;&gt;"",SUM(G$25:G665)&lt;D$17),$D$17/$D$21,0)</f>
        <v>0</v>
      </c>
      <c r="H666" s="4">
        <f t="shared" si="97"/>
        <v>0</v>
      </c>
      <c r="I666" s="4">
        <f t="shared" ref="I666:I729" si="102">IF(C666&lt;&gt;"",$D$17-H666,0)</f>
        <v>0</v>
      </c>
      <c r="J666" s="25" t="str">
        <f t="shared" si="98"/>
        <v>2074–2075</v>
      </c>
      <c r="K666" s="27">
        <f t="shared" ref="K666:K729" si="103">IF(AND(ROUND(H666,2)=ROUND($D$17,2),ROUND(F666,0)=0),ROUND($D$17,2),0)</f>
        <v>0</v>
      </c>
      <c r="R666" s="10" t="str">
        <f t="shared" si="99"/>
        <v/>
      </c>
    </row>
    <row r="667" spans="1:18" ht="19.899999999999999" customHeight="1" x14ac:dyDescent="0.25">
      <c r="A667" s="126">
        <v>63920</v>
      </c>
      <c r="B667" s="9">
        <f t="shared" si="100"/>
        <v>0</v>
      </c>
      <c r="C667" s="127"/>
      <c r="D667" s="4">
        <f t="shared" si="101"/>
        <v>0</v>
      </c>
      <c r="E667" s="128">
        <f t="shared" ref="E667:E730" si="104">C667-D667</f>
        <v>0</v>
      </c>
      <c r="F667" s="4">
        <f t="shared" ref="F667:F730" si="105">IF(C667="",0,IF(C666="",$D$15-E667,IF(C667&lt;&gt;"",F666-E667)))</f>
        <v>0</v>
      </c>
      <c r="G667" s="19">
        <f>IF(AND(C667&lt;&gt;"",SUM(G$25:G666)&lt;D$17),$D$17/$D$21,0)</f>
        <v>0</v>
      </c>
      <c r="H667" s="4">
        <f t="shared" ref="H667:H730" si="106">IF(C667&lt;&gt;"",G667+H666,0)</f>
        <v>0</v>
      </c>
      <c r="I667" s="4">
        <f t="shared" si="102"/>
        <v>0</v>
      </c>
      <c r="J667" s="25" t="str">
        <f t="shared" si="98"/>
        <v>2074–2075</v>
      </c>
      <c r="K667" s="27">
        <f t="shared" si="103"/>
        <v>0</v>
      </c>
      <c r="R667" s="10" t="str">
        <f t="shared" si="99"/>
        <v/>
      </c>
    </row>
    <row r="668" spans="1:18" ht="19.899999999999999" customHeight="1" x14ac:dyDescent="0.25">
      <c r="A668" s="126">
        <v>63951</v>
      </c>
      <c r="B668" s="9">
        <f t="shared" si="100"/>
        <v>0</v>
      </c>
      <c r="C668" s="127"/>
      <c r="D668" s="4">
        <f t="shared" si="101"/>
        <v>0</v>
      </c>
      <c r="E668" s="128">
        <f t="shared" si="104"/>
        <v>0</v>
      </c>
      <c r="F668" s="4">
        <f t="shared" si="105"/>
        <v>0</v>
      </c>
      <c r="G668" s="19">
        <f>IF(AND(C668&lt;&gt;"",SUM(G$25:G667)&lt;D$17),$D$17/$D$21,0)</f>
        <v>0</v>
      </c>
      <c r="H668" s="4">
        <f t="shared" si="106"/>
        <v>0</v>
      </c>
      <c r="I668" s="4">
        <f t="shared" si="102"/>
        <v>0</v>
      </c>
      <c r="J668" s="25" t="str">
        <f t="shared" si="98"/>
        <v>2074–2075</v>
      </c>
      <c r="K668" s="27">
        <f t="shared" si="103"/>
        <v>0</v>
      </c>
      <c r="R668" s="10" t="str">
        <f t="shared" si="99"/>
        <v/>
      </c>
    </row>
    <row r="669" spans="1:18" ht="19.899999999999999" customHeight="1" x14ac:dyDescent="0.25">
      <c r="A669" s="126">
        <v>63979</v>
      </c>
      <c r="B669" s="9">
        <f t="shared" si="100"/>
        <v>0</v>
      </c>
      <c r="C669" s="127"/>
      <c r="D669" s="4">
        <f t="shared" si="101"/>
        <v>0</v>
      </c>
      <c r="E669" s="128">
        <f t="shared" si="104"/>
        <v>0</v>
      </c>
      <c r="F669" s="4">
        <f t="shared" si="105"/>
        <v>0</v>
      </c>
      <c r="G669" s="19">
        <f>IF(AND(C669&lt;&gt;"",SUM(G$25:G668)&lt;D$17),$D$17/$D$21,0)</f>
        <v>0</v>
      </c>
      <c r="H669" s="4">
        <f t="shared" si="106"/>
        <v>0</v>
      </c>
      <c r="I669" s="4">
        <f t="shared" si="102"/>
        <v>0</v>
      </c>
      <c r="J669" s="25" t="str">
        <f t="shared" si="98"/>
        <v>2074–2075</v>
      </c>
      <c r="K669" s="27">
        <f t="shared" si="103"/>
        <v>0</v>
      </c>
      <c r="R669" s="10" t="str">
        <f t="shared" si="99"/>
        <v/>
      </c>
    </row>
    <row r="670" spans="1:18" ht="19.899999999999999" customHeight="1" x14ac:dyDescent="0.25">
      <c r="A670" s="126">
        <v>64010</v>
      </c>
      <c r="B670" s="9">
        <f t="shared" si="100"/>
        <v>0</v>
      </c>
      <c r="C670" s="127"/>
      <c r="D670" s="4">
        <f t="shared" si="101"/>
        <v>0</v>
      </c>
      <c r="E670" s="128">
        <f t="shared" si="104"/>
        <v>0</v>
      </c>
      <c r="F670" s="4">
        <f t="shared" si="105"/>
        <v>0</v>
      </c>
      <c r="G670" s="19">
        <f>IF(AND(C670&lt;&gt;"",SUM(G$25:G669)&lt;D$17),$D$17/$D$21,0)</f>
        <v>0</v>
      </c>
      <c r="H670" s="4">
        <f t="shared" si="106"/>
        <v>0</v>
      </c>
      <c r="I670" s="4">
        <f t="shared" si="102"/>
        <v>0</v>
      </c>
      <c r="J670" s="25" t="str">
        <f t="shared" si="98"/>
        <v>2074–2075</v>
      </c>
      <c r="K670" s="27">
        <f t="shared" si="103"/>
        <v>0</v>
      </c>
      <c r="R670" s="10" t="str">
        <f t="shared" si="99"/>
        <v/>
      </c>
    </row>
    <row r="671" spans="1:18" ht="19.899999999999999" customHeight="1" x14ac:dyDescent="0.25">
      <c r="A671" s="126">
        <v>64040</v>
      </c>
      <c r="B671" s="9">
        <f t="shared" si="100"/>
        <v>0</v>
      </c>
      <c r="C671" s="127"/>
      <c r="D671" s="4">
        <f t="shared" si="101"/>
        <v>0</v>
      </c>
      <c r="E671" s="128">
        <f t="shared" si="104"/>
        <v>0</v>
      </c>
      <c r="F671" s="4">
        <f t="shared" si="105"/>
        <v>0</v>
      </c>
      <c r="G671" s="19">
        <f>IF(AND(C671&lt;&gt;"",SUM(G$25:G670)&lt;D$17),$D$17/$D$21,0)</f>
        <v>0</v>
      </c>
      <c r="H671" s="4">
        <f t="shared" si="106"/>
        <v>0</v>
      </c>
      <c r="I671" s="4">
        <f t="shared" si="102"/>
        <v>0</v>
      </c>
      <c r="J671" s="25" t="str">
        <f t="shared" si="98"/>
        <v>2074–2075</v>
      </c>
      <c r="K671" s="27">
        <f t="shared" si="103"/>
        <v>0</v>
      </c>
      <c r="R671" s="10" t="str">
        <f t="shared" si="99"/>
        <v/>
      </c>
    </row>
    <row r="672" spans="1:18" ht="19.899999999999999" customHeight="1" x14ac:dyDescent="0.25">
      <c r="A672" s="126">
        <v>64071</v>
      </c>
      <c r="B672" s="9">
        <f t="shared" si="100"/>
        <v>0</v>
      </c>
      <c r="C672" s="127"/>
      <c r="D672" s="4">
        <f t="shared" si="101"/>
        <v>0</v>
      </c>
      <c r="E672" s="128">
        <f t="shared" si="104"/>
        <v>0</v>
      </c>
      <c r="F672" s="4">
        <f t="shared" si="105"/>
        <v>0</v>
      </c>
      <c r="G672" s="19">
        <f>IF(AND(C672&lt;&gt;"",SUM(G$25:G671)&lt;D$17),$D$17/$D$21,0)</f>
        <v>0</v>
      </c>
      <c r="H672" s="4">
        <f t="shared" si="106"/>
        <v>0</v>
      </c>
      <c r="I672" s="4">
        <f t="shared" si="102"/>
        <v>0</v>
      </c>
      <c r="J672" s="25" t="str">
        <f t="shared" si="98"/>
        <v>2074–2075</v>
      </c>
      <c r="K672" s="27">
        <f t="shared" si="103"/>
        <v>0</v>
      </c>
      <c r="R672" s="10" t="str">
        <f t="shared" si="99"/>
        <v/>
      </c>
    </row>
    <row r="673" spans="1:18" ht="19.899999999999999" customHeight="1" x14ac:dyDescent="0.25">
      <c r="A673" s="126">
        <v>64101</v>
      </c>
      <c r="B673" s="9">
        <f t="shared" si="100"/>
        <v>0</v>
      </c>
      <c r="C673" s="127"/>
      <c r="D673" s="4">
        <f t="shared" si="101"/>
        <v>0</v>
      </c>
      <c r="E673" s="128">
        <f t="shared" si="104"/>
        <v>0</v>
      </c>
      <c r="F673" s="4">
        <f t="shared" si="105"/>
        <v>0</v>
      </c>
      <c r="G673" s="19">
        <f>IF(AND(C673&lt;&gt;"",SUM(G$25:G672)&lt;D$17),$D$17/$D$21,0)</f>
        <v>0</v>
      </c>
      <c r="H673" s="4">
        <f t="shared" si="106"/>
        <v>0</v>
      </c>
      <c r="I673" s="4">
        <f t="shared" si="102"/>
        <v>0</v>
      </c>
      <c r="J673" s="25" t="str">
        <f t="shared" si="98"/>
        <v>2075–2076</v>
      </c>
      <c r="K673" s="27">
        <f t="shared" si="103"/>
        <v>0</v>
      </c>
      <c r="R673" s="10" t="str">
        <f t="shared" si="99"/>
        <v/>
      </c>
    </row>
    <row r="674" spans="1:18" ht="19.899999999999999" customHeight="1" x14ac:dyDescent="0.25">
      <c r="A674" s="126">
        <v>64132</v>
      </c>
      <c r="B674" s="9">
        <f t="shared" si="100"/>
        <v>0</v>
      </c>
      <c r="C674" s="127"/>
      <c r="D674" s="4">
        <f t="shared" si="101"/>
        <v>0</v>
      </c>
      <c r="E674" s="128">
        <f t="shared" si="104"/>
        <v>0</v>
      </c>
      <c r="F674" s="4">
        <f t="shared" si="105"/>
        <v>0</v>
      </c>
      <c r="G674" s="19">
        <f>IF(AND(C674&lt;&gt;"",SUM(G$25:G673)&lt;D$17),$D$17/$D$21,0)</f>
        <v>0</v>
      </c>
      <c r="H674" s="4">
        <f t="shared" si="106"/>
        <v>0</v>
      </c>
      <c r="I674" s="4">
        <f t="shared" si="102"/>
        <v>0</v>
      </c>
      <c r="J674" s="25" t="str">
        <f t="shared" si="98"/>
        <v>2075–2076</v>
      </c>
      <c r="K674" s="27">
        <f t="shared" si="103"/>
        <v>0</v>
      </c>
      <c r="R674" s="10" t="str">
        <f t="shared" si="99"/>
        <v/>
      </c>
    </row>
    <row r="675" spans="1:18" ht="19.899999999999999" customHeight="1" x14ac:dyDescent="0.25">
      <c r="A675" s="126">
        <v>64163</v>
      </c>
      <c r="B675" s="9">
        <f t="shared" si="100"/>
        <v>0</v>
      </c>
      <c r="C675" s="127"/>
      <c r="D675" s="4">
        <f t="shared" si="101"/>
        <v>0</v>
      </c>
      <c r="E675" s="128">
        <f t="shared" si="104"/>
        <v>0</v>
      </c>
      <c r="F675" s="4">
        <f t="shared" si="105"/>
        <v>0</v>
      </c>
      <c r="G675" s="19">
        <f>IF(AND(C675&lt;&gt;"",SUM(G$25:G674)&lt;D$17),$D$17/$D$21,0)</f>
        <v>0</v>
      </c>
      <c r="H675" s="4">
        <f t="shared" si="106"/>
        <v>0</v>
      </c>
      <c r="I675" s="4">
        <f t="shared" si="102"/>
        <v>0</v>
      </c>
      <c r="J675" s="25" t="str">
        <f t="shared" si="98"/>
        <v>2075–2076</v>
      </c>
      <c r="K675" s="27">
        <f t="shared" si="103"/>
        <v>0</v>
      </c>
      <c r="R675" s="10" t="str">
        <f t="shared" si="99"/>
        <v/>
      </c>
    </row>
    <row r="676" spans="1:18" ht="19.899999999999999" customHeight="1" x14ac:dyDescent="0.25">
      <c r="A676" s="126">
        <v>64193</v>
      </c>
      <c r="B676" s="9">
        <f t="shared" si="100"/>
        <v>0</v>
      </c>
      <c r="C676" s="127"/>
      <c r="D676" s="4">
        <f t="shared" si="101"/>
        <v>0</v>
      </c>
      <c r="E676" s="128">
        <f t="shared" si="104"/>
        <v>0</v>
      </c>
      <c r="F676" s="4">
        <f t="shared" si="105"/>
        <v>0</v>
      </c>
      <c r="G676" s="19">
        <f>IF(AND(C676&lt;&gt;"",SUM(G$25:G675)&lt;D$17),$D$17/$D$21,0)</f>
        <v>0</v>
      </c>
      <c r="H676" s="4">
        <f t="shared" si="106"/>
        <v>0</v>
      </c>
      <c r="I676" s="4">
        <f t="shared" si="102"/>
        <v>0</v>
      </c>
      <c r="J676" s="25" t="str">
        <f t="shared" si="98"/>
        <v>2075–2076</v>
      </c>
      <c r="K676" s="27">
        <f t="shared" si="103"/>
        <v>0</v>
      </c>
      <c r="R676" s="10" t="str">
        <f t="shared" si="99"/>
        <v/>
      </c>
    </row>
    <row r="677" spans="1:18" ht="19.899999999999999" customHeight="1" x14ac:dyDescent="0.25">
      <c r="A677" s="126">
        <v>64224</v>
      </c>
      <c r="B677" s="9">
        <f t="shared" si="100"/>
        <v>0</v>
      </c>
      <c r="C677" s="127"/>
      <c r="D677" s="4">
        <f t="shared" si="101"/>
        <v>0</v>
      </c>
      <c r="E677" s="128">
        <f t="shared" si="104"/>
        <v>0</v>
      </c>
      <c r="F677" s="4">
        <f t="shared" si="105"/>
        <v>0</v>
      </c>
      <c r="G677" s="19">
        <f>IF(AND(C677&lt;&gt;"",SUM(G$25:G676)&lt;D$17),$D$17/$D$21,0)</f>
        <v>0</v>
      </c>
      <c r="H677" s="4">
        <f t="shared" si="106"/>
        <v>0</v>
      </c>
      <c r="I677" s="4">
        <f t="shared" si="102"/>
        <v>0</v>
      </c>
      <c r="J677" s="25" t="str">
        <f t="shared" si="98"/>
        <v>2075–2076</v>
      </c>
      <c r="K677" s="27">
        <f t="shared" si="103"/>
        <v>0</v>
      </c>
      <c r="R677" s="10" t="str">
        <f t="shared" si="99"/>
        <v/>
      </c>
    </row>
    <row r="678" spans="1:18" ht="19.899999999999999" customHeight="1" x14ac:dyDescent="0.25">
      <c r="A678" s="126">
        <v>64254</v>
      </c>
      <c r="B678" s="9">
        <f t="shared" si="100"/>
        <v>0</v>
      </c>
      <c r="C678" s="127"/>
      <c r="D678" s="4">
        <f t="shared" si="101"/>
        <v>0</v>
      </c>
      <c r="E678" s="128">
        <f t="shared" si="104"/>
        <v>0</v>
      </c>
      <c r="F678" s="4">
        <f t="shared" si="105"/>
        <v>0</v>
      </c>
      <c r="G678" s="19">
        <f>IF(AND(C678&lt;&gt;"",SUM(G$25:G677)&lt;D$17),$D$17/$D$21,0)</f>
        <v>0</v>
      </c>
      <c r="H678" s="4">
        <f t="shared" si="106"/>
        <v>0</v>
      </c>
      <c r="I678" s="4">
        <f t="shared" si="102"/>
        <v>0</v>
      </c>
      <c r="J678" s="25" t="str">
        <f t="shared" ref="J678:J741" si="107">IF(OR(MONTH(A678)=1,MONTH(A678)=2,MONTH(A678)=3,MONTH(A678)=4,MONTH(A678)=5,MONTH(A678)=6),YEAR(A678)-1&amp;"–"&amp;YEAR(A678),YEAR(A678)&amp;"–"&amp;YEAR(A678)+1)</f>
        <v>2075–2076</v>
      </c>
      <c r="K678" s="27">
        <f t="shared" si="103"/>
        <v>0</v>
      </c>
      <c r="R678" s="10" t="str">
        <f t="shared" si="99"/>
        <v/>
      </c>
    </row>
    <row r="679" spans="1:18" ht="19.899999999999999" customHeight="1" x14ac:dyDescent="0.25">
      <c r="A679" s="126">
        <v>64285</v>
      </c>
      <c r="B679" s="9">
        <f t="shared" si="100"/>
        <v>0</v>
      </c>
      <c r="C679" s="127"/>
      <c r="D679" s="4">
        <f t="shared" si="101"/>
        <v>0</v>
      </c>
      <c r="E679" s="128">
        <f t="shared" si="104"/>
        <v>0</v>
      </c>
      <c r="F679" s="4">
        <f t="shared" si="105"/>
        <v>0</v>
      </c>
      <c r="G679" s="19">
        <f>IF(AND(C679&lt;&gt;"",SUM(G$25:G678)&lt;D$17),$D$17/$D$21,0)</f>
        <v>0</v>
      </c>
      <c r="H679" s="4">
        <f t="shared" si="106"/>
        <v>0</v>
      </c>
      <c r="I679" s="4">
        <f t="shared" si="102"/>
        <v>0</v>
      </c>
      <c r="J679" s="25" t="str">
        <f t="shared" si="107"/>
        <v>2075–2076</v>
      </c>
      <c r="K679" s="27">
        <f t="shared" si="103"/>
        <v>0</v>
      </c>
      <c r="R679" s="10" t="str">
        <f t="shared" si="99"/>
        <v/>
      </c>
    </row>
    <row r="680" spans="1:18" ht="19.899999999999999" customHeight="1" x14ac:dyDescent="0.25">
      <c r="A680" s="126">
        <v>64316</v>
      </c>
      <c r="B680" s="9">
        <f t="shared" si="100"/>
        <v>0</v>
      </c>
      <c r="C680" s="127"/>
      <c r="D680" s="4">
        <f t="shared" si="101"/>
        <v>0</v>
      </c>
      <c r="E680" s="128">
        <f t="shared" si="104"/>
        <v>0</v>
      </c>
      <c r="F680" s="4">
        <f t="shared" si="105"/>
        <v>0</v>
      </c>
      <c r="G680" s="19">
        <f>IF(AND(C680&lt;&gt;"",SUM(G$25:G679)&lt;D$17),$D$17/$D$21,0)</f>
        <v>0</v>
      </c>
      <c r="H680" s="4">
        <f t="shared" si="106"/>
        <v>0</v>
      </c>
      <c r="I680" s="4">
        <f t="shared" si="102"/>
        <v>0</v>
      </c>
      <c r="J680" s="25" t="str">
        <f t="shared" si="107"/>
        <v>2075–2076</v>
      </c>
      <c r="K680" s="27">
        <f t="shared" si="103"/>
        <v>0</v>
      </c>
      <c r="R680" s="10" t="str">
        <f t="shared" si="99"/>
        <v/>
      </c>
    </row>
    <row r="681" spans="1:18" ht="19.899999999999999" customHeight="1" x14ac:dyDescent="0.25">
      <c r="A681" s="126">
        <v>64345</v>
      </c>
      <c r="B681" s="9">
        <f t="shared" si="100"/>
        <v>0</v>
      </c>
      <c r="C681" s="127"/>
      <c r="D681" s="4">
        <f t="shared" si="101"/>
        <v>0</v>
      </c>
      <c r="E681" s="128">
        <f t="shared" si="104"/>
        <v>0</v>
      </c>
      <c r="F681" s="4">
        <f t="shared" si="105"/>
        <v>0</v>
      </c>
      <c r="G681" s="19">
        <f>IF(AND(C681&lt;&gt;"",SUM(G$25:G680)&lt;D$17),$D$17/$D$21,0)</f>
        <v>0</v>
      </c>
      <c r="H681" s="4">
        <f t="shared" si="106"/>
        <v>0</v>
      </c>
      <c r="I681" s="4">
        <f t="shared" si="102"/>
        <v>0</v>
      </c>
      <c r="J681" s="25" t="str">
        <f t="shared" si="107"/>
        <v>2075–2076</v>
      </c>
      <c r="K681" s="27">
        <f t="shared" si="103"/>
        <v>0</v>
      </c>
      <c r="R681" s="10" t="str">
        <f t="shared" si="99"/>
        <v/>
      </c>
    </row>
    <row r="682" spans="1:18" ht="19.899999999999999" customHeight="1" x14ac:dyDescent="0.25">
      <c r="A682" s="126">
        <v>64376</v>
      </c>
      <c r="B682" s="9">
        <f t="shared" si="100"/>
        <v>0</v>
      </c>
      <c r="C682" s="127"/>
      <c r="D682" s="4">
        <f t="shared" si="101"/>
        <v>0</v>
      </c>
      <c r="E682" s="128">
        <f t="shared" si="104"/>
        <v>0</v>
      </c>
      <c r="F682" s="4">
        <f t="shared" si="105"/>
        <v>0</v>
      </c>
      <c r="G682" s="19">
        <f>IF(AND(C682&lt;&gt;"",SUM(G$25:G681)&lt;D$17),$D$17/$D$21,0)</f>
        <v>0</v>
      </c>
      <c r="H682" s="4">
        <f t="shared" si="106"/>
        <v>0</v>
      </c>
      <c r="I682" s="4">
        <f t="shared" si="102"/>
        <v>0</v>
      </c>
      <c r="J682" s="25" t="str">
        <f t="shared" si="107"/>
        <v>2075–2076</v>
      </c>
      <c r="K682" s="27">
        <f t="shared" si="103"/>
        <v>0</v>
      </c>
      <c r="R682" s="10" t="str">
        <f t="shared" si="99"/>
        <v/>
      </c>
    </row>
    <row r="683" spans="1:18" ht="19.899999999999999" customHeight="1" x14ac:dyDescent="0.25">
      <c r="A683" s="126">
        <v>64406</v>
      </c>
      <c r="B683" s="9">
        <f t="shared" si="100"/>
        <v>0</v>
      </c>
      <c r="C683" s="127"/>
      <c r="D683" s="4">
        <f t="shared" si="101"/>
        <v>0</v>
      </c>
      <c r="E683" s="128">
        <f t="shared" si="104"/>
        <v>0</v>
      </c>
      <c r="F683" s="4">
        <f t="shared" si="105"/>
        <v>0</v>
      </c>
      <c r="G683" s="19">
        <f>IF(AND(C683&lt;&gt;"",SUM(G$25:G682)&lt;D$17),$D$17/$D$21,0)</f>
        <v>0</v>
      </c>
      <c r="H683" s="4">
        <f t="shared" si="106"/>
        <v>0</v>
      </c>
      <c r="I683" s="4">
        <f t="shared" si="102"/>
        <v>0</v>
      </c>
      <c r="J683" s="25" t="str">
        <f t="shared" si="107"/>
        <v>2075–2076</v>
      </c>
      <c r="K683" s="27">
        <f t="shared" si="103"/>
        <v>0</v>
      </c>
      <c r="R683" s="10" t="str">
        <f t="shared" si="99"/>
        <v/>
      </c>
    </row>
    <row r="684" spans="1:18" ht="19.899999999999999" customHeight="1" x14ac:dyDescent="0.25">
      <c r="A684" s="126">
        <v>64437</v>
      </c>
      <c r="B684" s="9">
        <f t="shared" si="100"/>
        <v>0</v>
      </c>
      <c r="C684" s="127"/>
      <c r="D684" s="4">
        <f t="shared" si="101"/>
        <v>0</v>
      </c>
      <c r="E684" s="128">
        <f t="shared" si="104"/>
        <v>0</v>
      </c>
      <c r="F684" s="4">
        <f t="shared" si="105"/>
        <v>0</v>
      </c>
      <c r="G684" s="19">
        <f>IF(AND(C684&lt;&gt;"",SUM(G$25:G683)&lt;D$17),$D$17/$D$21,0)</f>
        <v>0</v>
      </c>
      <c r="H684" s="4">
        <f t="shared" si="106"/>
        <v>0</v>
      </c>
      <c r="I684" s="4">
        <f t="shared" si="102"/>
        <v>0</v>
      </c>
      <c r="J684" s="25" t="str">
        <f t="shared" si="107"/>
        <v>2075–2076</v>
      </c>
      <c r="K684" s="27">
        <f t="shared" si="103"/>
        <v>0</v>
      </c>
      <c r="R684" s="10" t="str">
        <f t="shared" si="99"/>
        <v/>
      </c>
    </row>
    <row r="685" spans="1:18" ht="19.899999999999999" customHeight="1" x14ac:dyDescent="0.25">
      <c r="A685" s="126">
        <v>64467</v>
      </c>
      <c r="B685" s="9">
        <f t="shared" si="100"/>
        <v>0</v>
      </c>
      <c r="C685" s="127"/>
      <c r="D685" s="4">
        <f t="shared" si="101"/>
        <v>0</v>
      </c>
      <c r="E685" s="128">
        <f t="shared" si="104"/>
        <v>0</v>
      </c>
      <c r="F685" s="4">
        <f t="shared" si="105"/>
        <v>0</v>
      </c>
      <c r="G685" s="19">
        <f>IF(AND(C685&lt;&gt;"",SUM(G$25:G684)&lt;D$17),$D$17/$D$21,0)</f>
        <v>0</v>
      </c>
      <c r="H685" s="4">
        <f t="shared" si="106"/>
        <v>0</v>
      </c>
      <c r="I685" s="4">
        <f t="shared" si="102"/>
        <v>0</v>
      </c>
      <c r="J685" s="25" t="str">
        <f t="shared" si="107"/>
        <v>2076–2077</v>
      </c>
      <c r="K685" s="27">
        <f t="shared" si="103"/>
        <v>0</v>
      </c>
      <c r="R685" s="10" t="str">
        <f t="shared" si="99"/>
        <v/>
      </c>
    </row>
    <row r="686" spans="1:18" ht="19.899999999999999" customHeight="1" x14ac:dyDescent="0.25">
      <c r="A686" s="126">
        <v>64498</v>
      </c>
      <c r="B686" s="9">
        <f t="shared" si="100"/>
        <v>0</v>
      </c>
      <c r="C686" s="127"/>
      <c r="D686" s="4">
        <f t="shared" si="101"/>
        <v>0</v>
      </c>
      <c r="E686" s="128">
        <f t="shared" si="104"/>
        <v>0</v>
      </c>
      <c r="F686" s="4">
        <f t="shared" si="105"/>
        <v>0</v>
      </c>
      <c r="G686" s="19">
        <f>IF(AND(C686&lt;&gt;"",SUM(G$25:G685)&lt;D$17),$D$17/$D$21,0)</f>
        <v>0</v>
      </c>
      <c r="H686" s="4">
        <f t="shared" si="106"/>
        <v>0</v>
      </c>
      <c r="I686" s="4">
        <f t="shared" si="102"/>
        <v>0</v>
      </c>
      <c r="J686" s="25" t="str">
        <f t="shared" si="107"/>
        <v>2076–2077</v>
      </c>
      <c r="K686" s="27">
        <f t="shared" si="103"/>
        <v>0</v>
      </c>
      <c r="R686" s="10" t="str">
        <f t="shared" si="99"/>
        <v/>
      </c>
    </row>
    <row r="687" spans="1:18" ht="19.899999999999999" customHeight="1" x14ac:dyDescent="0.25">
      <c r="A687" s="126">
        <v>64529</v>
      </c>
      <c r="B687" s="9">
        <f t="shared" si="100"/>
        <v>0</v>
      </c>
      <c r="C687" s="127"/>
      <c r="D687" s="4">
        <f t="shared" si="101"/>
        <v>0</v>
      </c>
      <c r="E687" s="128">
        <f t="shared" si="104"/>
        <v>0</v>
      </c>
      <c r="F687" s="4">
        <f t="shared" si="105"/>
        <v>0</v>
      </c>
      <c r="G687" s="19">
        <f>IF(AND(C687&lt;&gt;"",SUM(G$25:G686)&lt;D$17),$D$17/$D$21,0)</f>
        <v>0</v>
      </c>
      <c r="H687" s="4">
        <f t="shared" si="106"/>
        <v>0</v>
      </c>
      <c r="I687" s="4">
        <f t="shared" si="102"/>
        <v>0</v>
      </c>
      <c r="J687" s="25" t="str">
        <f t="shared" si="107"/>
        <v>2076–2077</v>
      </c>
      <c r="K687" s="27">
        <f t="shared" si="103"/>
        <v>0</v>
      </c>
      <c r="R687" s="10" t="str">
        <f t="shared" si="99"/>
        <v/>
      </c>
    </row>
    <row r="688" spans="1:18" ht="19.899999999999999" customHeight="1" x14ac:dyDescent="0.25">
      <c r="A688" s="126">
        <v>64559</v>
      </c>
      <c r="B688" s="9">
        <f t="shared" si="100"/>
        <v>0</v>
      </c>
      <c r="C688" s="127"/>
      <c r="D688" s="4">
        <f t="shared" si="101"/>
        <v>0</v>
      </c>
      <c r="E688" s="128">
        <f t="shared" si="104"/>
        <v>0</v>
      </c>
      <c r="F688" s="4">
        <f t="shared" si="105"/>
        <v>0</v>
      </c>
      <c r="G688" s="19">
        <f>IF(AND(C688&lt;&gt;"",SUM(G$25:G687)&lt;D$17),$D$17/$D$21,0)</f>
        <v>0</v>
      </c>
      <c r="H688" s="4">
        <f t="shared" si="106"/>
        <v>0</v>
      </c>
      <c r="I688" s="4">
        <f t="shared" si="102"/>
        <v>0</v>
      </c>
      <c r="J688" s="25" t="str">
        <f t="shared" si="107"/>
        <v>2076–2077</v>
      </c>
      <c r="K688" s="27">
        <f t="shared" si="103"/>
        <v>0</v>
      </c>
      <c r="R688" s="10" t="str">
        <f t="shared" si="99"/>
        <v/>
      </c>
    </row>
    <row r="689" spans="1:18" ht="19.899999999999999" customHeight="1" x14ac:dyDescent="0.25">
      <c r="A689" s="126">
        <v>64590</v>
      </c>
      <c r="B689" s="9">
        <f t="shared" si="100"/>
        <v>0</v>
      </c>
      <c r="C689" s="127"/>
      <c r="D689" s="4">
        <f t="shared" si="101"/>
        <v>0</v>
      </c>
      <c r="E689" s="128">
        <f t="shared" si="104"/>
        <v>0</v>
      </c>
      <c r="F689" s="4">
        <f t="shared" si="105"/>
        <v>0</v>
      </c>
      <c r="G689" s="19">
        <f>IF(AND(C689&lt;&gt;"",SUM(G$25:G688)&lt;D$17),$D$17/$D$21,0)</f>
        <v>0</v>
      </c>
      <c r="H689" s="4">
        <f t="shared" si="106"/>
        <v>0</v>
      </c>
      <c r="I689" s="4">
        <f t="shared" si="102"/>
        <v>0</v>
      </c>
      <c r="J689" s="25" t="str">
        <f t="shared" si="107"/>
        <v>2076–2077</v>
      </c>
      <c r="K689" s="27">
        <f t="shared" si="103"/>
        <v>0</v>
      </c>
      <c r="R689" s="10" t="str">
        <f t="shared" si="99"/>
        <v/>
      </c>
    </row>
    <row r="690" spans="1:18" ht="19.899999999999999" customHeight="1" x14ac:dyDescent="0.25">
      <c r="A690" s="126">
        <v>64620</v>
      </c>
      <c r="B690" s="9">
        <f t="shared" si="100"/>
        <v>0</v>
      </c>
      <c r="C690" s="127"/>
      <c r="D690" s="4">
        <f t="shared" si="101"/>
        <v>0</v>
      </c>
      <c r="E690" s="128">
        <f t="shared" si="104"/>
        <v>0</v>
      </c>
      <c r="F690" s="4">
        <f t="shared" si="105"/>
        <v>0</v>
      </c>
      <c r="G690" s="19">
        <f>IF(AND(C690&lt;&gt;"",SUM(G$25:G689)&lt;D$17),$D$17/$D$21,0)</f>
        <v>0</v>
      </c>
      <c r="H690" s="4">
        <f t="shared" si="106"/>
        <v>0</v>
      </c>
      <c r="I690" s="4">
        <f t="shared" si="102"/>
        <v>0</v>
      </c>
      <c r="J690" s="25" t="str">
        <f t="shared" si="107"/>
        <v>2076–2077</v>
      </c>
      <c r="K690" s="27">
        <f t="shared" si="103"/>
        <v>0</v>
      </c>
      <c r="R690" s="10" t="str">
        <f t="shared" si="99"/>
        <v/>
      </c>
    </row>
    <row r="691" spans="1:18" ht="19.899999999999999" customHeight="1" x14ac:dyDescent="0.25">
      <c r="A691" s="126">
        <v>64651</v>
      </c>
      <c r="B691" s="9">
        <f t="shared" si="100"/>
        <v>0</v>
      </c>
      <c r="C691" s="127"/>
      <c r="D691" s="4">
        <f t="shared" si="101"/>
        <v>0</v>
      </c>
      <c r="E691" s="128">
        <f t="shared" si="104"/>
        <v>0</v>
      </c>
      <c r="F691" s="4">
        <f t="shared" si="105"/>
        <v>0</v>
      </c>
      <c r="G691" s="19">
        <f>IF(AND(C691&lt;&gt;"",SUM(G$25:G690)&lt;D$17),$D$17/$D$21,0)</f>
        <v>0</v>
      </c>
      <c r="H691" s="4">
        <f t="shared" si="106"/>
        <v>0</v>
      </c>
      <c r="I691" s="4">
        <f t="shared" si="102"/>
        <v>0</v>
      </c>
      <c r="J691" s="25" t="str">
        <f t="shared" si="107"/>
        <v>2076–2077</v>
      </c>
      <c r="K691" s="27">
        <f t="shared" si="103"/>
        <v>0</v>
      </c>
      <c r="R691" s="10" t="str">
        <f t="shared" si="99"/>
        <v/>
      </c>
    </row>
    <row r="692" spans="1:18" ht="19.899999999999999" customHeight="1" x14ac:dyDescent="0.25">
      <c r="A692" s="126">
        <v>64682</v>
      </c>
      <c r="B692" s="9">
        <f t="shared" si="100"/>
        <v>0</v>
      </c>
      <c r="C692" s="127"/>
      <c r="D692" s="4">
        <f t="shared" si="101"/>
        <v>0</v>
      </c>
      <c r="E692" s="128">
        <f t="shared" si="104"/>
        <v>0</v>
      </c>
      <c r="F692" s="4">
        <f t="shared" si="105"/>
        <v>0</v>
      </c>
      <c r="G692" s="19">
        <f>IF(AND(C692&lt;&gt;"",SUM(G$25:G691)&lt;D$17),$D$17/$D$21,0)</f>
        <v>0</v>
      </c>
      <c r="H692" s="4">
        <f t="shared" si="106"/>
        <v>0</v>
      </c>
      <c r="I692" s="4">
        <f t="shared" si="102"/>
        <v>0</v>
      </c>
      <c r="J692" s="25" t="str">
        <f t="shared" si="107"/>
        <v>2076–2077</v>
      </c>
      <c r="K692" s="27">
        <f t="shared" si="103"/>
        <v>0</v>
      </c>
      <c r="R692" s="10" t="str">
        <f t="shared" si="99"/>
        <v/>
      </c>
    </row>
    <row r="693" spans="1:18" ht="19.899999999999999" customHeight="1" x14ac:dyDescent="0.25">
      <c r="A693" s="126">
        <v>64710</v>
      </c>
      <c r="B693" s="9">
        <f t="shared" si="100"/>
        <v>0</v>
      </c>
      <c r="C693" s="127"/>
      <c r="D693" s="4">
        <f t="shared" si="101"/>
        <v>0</v>
      </c>
      <c r="E693" s="128">
        <f t="shared" si="104"/>
        <v>0</v>
      </c>
      <c r="F693" s="4">
        <f t="shared" si="105"/>
        <v>0</v>
      </c>
      <c r="G693" s="19">
        <f>IF(AND(C693&lt;&gt;"",SUM(G$25:G692)&lt;D$17),$D$17/$D$21,0)</f>
        <v>0</v>
      </c>
      <c r="H693" s="4">
        <f t="shared" si="106"/>
        <v>0</v>
      </c>
      <c r="I693" s="4">
        <f t="shared" si="102"/>
        <v>0</v>
      </c>
      <c r="J693" s="25" t="str">
        <f t="shared" si="107"/>
        <v>2076–2077</v>
      </c>
      <c r="K693" s="27">
        <f t="shared" si="103"/>
        <v>0</v>
      </c>
      <c r="R693" s="10" t="str">
        <f t="shared" si="99"/>
        <v/>
      </c>
    </row>
    <row r="694" spans="1:18" ht="19.899999999999999" customHeight="1" x14ac:dyDescent="0.25">
      <c r="A694" s="126">
        <v>64741</v>
      </c>
      <c r="B694" s="9">
        <f t="shared" si="100"/>
        <v>0</v>
      </c>
      <c r="C694" s="127"/>
      <c r="D694" s="4">
        <f t="shared" si="101"/>
        <v>0</v>
      </c>
      <c r="E694" s="128">
        <f t="shared" si="104"/>
        <v>0</v>
      </c>
      <c r="F694" s="4">
        <f t="shared" si="105"/>
        <v>0</v>
      </c>
      <c r="G694" s="19">
        <f>IF(AND(C694&lt;&gt;"",SUM(G$25:G693)&lt;D$17),$D$17/$D$21,0)</f>
        <v>0</v>
      </c>
      <c r="H694" s="4">
        <f t="shared" si="106"/>
        <v>0</v>
      </c>
      <c r="I694" s="4">
        <f t="shared" si="102"/>
        <v>0</v>
      </c>
      <c r="J694" s="25" t="str">
        <f t="shared" si="107"/>
        <v>2076–2077</v>
      </c>
      <c r="K694" s="27">
        <f t="shared" si="103"/>
        <v>0</v>
      </c>
      <c r="R694" s="10" t="str">
        <f t="shared" si="99"/>
        <v/>
      </c>
    </row>
    <row r="695" spans="1:18" ht="19.899999999999999" customHeight="1" x14ac:dyDescent="0.25">
      <c r="A695" s="126">
        <v>64771</v>
      </c>
      <c r="B695" s="9">
        <f t="shared" si="100"/>
        <v>0</v>
      </c>
      <c r="C695" s="127"/>
      <c r="D695" s="4">
        <f t="shared" si="101"/>
        <v>0</v>
      </c>
      <c r="E695" s="128">
        <f t="shared" si="104"/>
        <v>0</v>
      </c>
      <c r="F695" s="4">
        <f t="shared" si="105"/>
        <v>0</v>
      </c>
      <c r="G695" s="19">
        <f>IF(AND(C695&lt;&gt;"",SUM(G$25:G694)&lt;D$17),$D$17/$D$21,0)</f>
        <v>0</v>
      </c>
      <c r="H695" s="4">
        <f t="shared" si="106"/>
        <v>0</v>
      </c>
      <c r="I695" s="4">
        <f t="shared" si="102"/>
        <v>0</v>
      </c>
      <c r="J695" s="25" t="str">
        <f t="shared" si="107"/>
        <v>2076–2077</v>
      </c>
      <c r="K695" s="27">
        <f t="shared" si="103"/>
        <v>0</v>
      </c>
      <c r="R695" s="10" t="str">
        <f t="shared" si="99"/>
        <v/>
      </c>
    </row>
    <row r="696" spans="1:18" ht="19.899999999999999" customHeight="1" x14ac:dyDescent="0.25">
      <c r="A696" s="126">
        <v>64802</v>
      </c>
      <c r="B696" s="9">
        <f t="shared" si="100"/>
        <v>0</v>
      </c>
      <c r="C696" s="127"/>
      <c r="D696" s="4">
        <f t="shared" si="101"/>
        <v>0</v>
      </c>
      <c r="E696" s="128">
        <f t="shared" si="104"/>
        <v>0</v>
      </c>
      <c r="F696" s="4">
        <f t="shared" si="105"/>
        <v>0</v>
      </c>
      <c r="G696" s="19">
        <f>IF(AND(C696&lt;&gt;"",SUM(G$25:G695)&lt;D$17),$D$17/$D$21,0)</f>
        <v>0</v>
      </c>
      <c r="H696" s="4">
        <f t="shared" si="106"/>
        <v>0</v>
      </c>
      <c r="I696" s="4">
        <f t="shared" si="102"/>
        <v>0</v>
      </c>
      <c r="J696" s="25" t="str">
        <f t="shared" si="107"/>
        <v>2076–2077</v>
      </c>
      <c r="K696" s="27">
        <f t="shared" si="103"/>
        <v>0</v>
      </c>
      <c r="R696" s="10" t="str">
        <f t="shared" si="99"/>
        <v/>
      </c>
    </row>
    <row r="697" spans="1:18" ht="19.899999999999999" customHeight="1" x14ac:dyDescent="0.25">
      <c r="A697" s="126">
        <v>64832</v>
      </c>
      <c r="B697" s="9">
        <f t="shared" si="100"/>
        <v>0</v>
      </c>
      <c r="C697" s="127"/>
      <c r="D697" s="4">
        <f t="shared" si="101"/>
        <v>0</v>
      </c>
      <c r="E697" s="128">
        <f t="shared" si="104"/>
        <v>0</v>
      </c>
      <c r="F697" s="4">
        <f t="shared" si="105"/>
        <v>0</v>
      </c>
      <c r="G697" s="19">
        <f>IF(AND(C697&lt;&gt;"",SUM(G$25:G696)&lt;D$17),$D$17/$D$21,0)</f>
        <v>0</v>
      </c>
      <c r="H697" s="4">
        <f t="shared" si="106"/>
        <v>0</v>
      </c>
      <c r="I697" s="4">
        <f t="shared" si="102"/>
        <v>0</v>
      </c>
      <c r="J697" s="25" t="str">
        <f t="shared" si="107"/>
        <v>2077–2078</v>
      </c>
      <c r="K697" s="27">
        <f t="shared" si="103"/>
        <v>0</v>
      </c>
      <c r="R697" s="10" t="str">
        <f t="shared" si="99"/>
        <v/>
      </c>
    </row>
    <row r="698" spans="1:18" ht="19.899999999999999" customHeight="1" x14ac:dyDescent="0.25">
      <c r="A698" s="126">
        <v>64863</v>
      </c>
      <c r="B698" s="9">
        <f t="shared" si="100"/>
        <v>0</v>
      </c>
      <c r="C698" s="127"/>
      <c r="D698" s="4">
        <f t="shared" si="101"/>
        <v>0</v>
      </c>
      <c r="E698" s="128">
        <f t="shared" si="104"/>
        <v>0</v>
      </c>
      <c r="F698" s="4">
        <f t="shared" si="105"/>
        <v>0</v>
      </c>
      <c r="G698" s="19">
        <f>IF(AND(C698&lt;&gt;"",SUM(G$25:G697)&lt;D$17),$D$17/$D$21,0)</f>
        <v>0</v>
      </c>
      <c r="H698" s="4">
        <f t="shared" si="106"/>
        <v>0</v>
      </c>
      <c r="I698" s="4">
        <f t="shared" si="102"/>
        <v>0</v>
      </c>
      <c r="J698" s="25" t="str">
        <f t="shared" si="107"/>
        <v>2077–2078</v>
      </c>
      <c r="K698" s="27">
        <f t="shared" si="103"/>
        <v>0</v>
      </c>
      <c r="R698" s="10" t="str">
        <f t="shared" si="99"/>
        <v/>
      </c>
    </row>
    <row r="699" spans="1:18" ht="19.899999999999999" customHeight="1" x14ac:dyDescent="0.25">
      <c r="A699" s="126">
        <v>64894</v>
      </c>
      <c r="B699" s="9">
        <f t="shared" si="100"/>
        <v>0</v>
      </c>
      <c r="C699" s="127"/>
      <c r="D699" s="4">
        <f t="shared" si="101"/>
        <v>0</v>
      </c>
      <c r="E699" s="128">
        <f t="shared" si="104"/>
        <v>0</v>
      </c>
      <c r="F699" s="4">
        <f t="shared" si="105"/>
        <v>0</v>
      </c>
      <c r="G699" s="19">
        <f>IF(AND(C699&lt;&gt;"",SUM(G$25:G698)&lt;D$17),$D$17/$D$21,0)</f>
        <v>0</v>
      </c>
      <c r="H699" s="4">
        <f t="shared" si="106"/>
        <v>0</v>
      </c>
      <c r="I699" s="4">
        <f t="shared" si="102"/>
        <v>0</v>
      </c>
      <c r="J699" s="25" t="str">
        <f t="shared" si="107"/>
        <v>2077–2078</v>
      </c>
      <c r="K699" s="27">
        <f t="shared" si="103"/>
        <v>0</v>
      </c>
      <c r="R699" s="10" t="str">
        <f t="shared" si="99"/>
        <v/>
      </c>
    </row>
    <row r="700" spans="1:18" ht="19.899999999999999" customHeight="1" x14ac:dyDescent="0.25">
      <c r="A700" s="126">
        <v>64924</v>
      </c>
      <c r="B700" s="9">
        <f t="shared" si="100"/>
        <v>0</v>
      </c>
      <c r="C700" s="127"/>
      <c r="D700" s="4">
        <f t="shared" si="101"/>
        <v>0</v>
      </c>
      <c r="E700" s="128">
        <f t="shared" si="104"/>
        <v>0</v>
      </c>
      <c r="F700" s="4">
        <f t="shared" si="105"/>
        <v>0</v>
      </c>
      <c r="G700" s="19">
        <f>IF(AND(C700&lt;&gt;"",SUM(G$25:G699)&lt;D$17),$D$17/$D$21,0)</f>
        <v>0</v>
      </c>
      <c r="H700" s="4">
        <f t="shared" si="106"/>
        <v>0</v>
      </c>
      <c r="I700" s="4">
        <f t="shared" si="102"/>
        <v>0</v>
      </c>
      <c r="J700" s="25" t="str">
        <f t="shared" si="107"/>
        <v>2077–2078</v>
      </c>
      <c r="K700" s="27">
        <f t="shared" si="103"/>
        <v>0</v>
      </c>
      <c r="R700" s="10" t="str">
        <f t="shared" si="99"/>
        <v/>
      </c>
    </row>
    <row r="701" spans="1:18" ht="19.899999999999999" customHeight="1" x14ac:dyDescent="0.25">
      <c r="A701" s="126">
        <v>64955</v>
      </c>
      <c r="B701" s="9">
        <f t="shared" si="100"/>
        <v>0</v>
      </c>
      <c r="C701" s="127"/>
      <c r="D701" s="4">
        <f t="shared" si="101"/>
        <v>0</v>
      </c>
      <c r="E701" s="128">
        <f t="shared" si="104"/>
        <v>0</v>
      </c>
      <c r="F701" s="4">
        <f t="shared" si="105"/>
        <v>0</v>
      </c>
      <c r="G701" s="19">
        <f>IF(AND(C701&lt;&gt;"",SUM(G$25:G700)&lt;D$17),$D$17/$D$21,0)</f>
        <v>0</v>
      </c>
      <c r="H701" s="4">
        <f t="shared" si="106"/>
        <v>0</v>
      </c>
      <c r="I701" s="4">
        <f t="shared" si="102"/>
        <v>0</v>
      </c>
      <c r="J701" s="25" t="str">
        <f t="shared" si="107"/>
        <v>2077–2078</v>
      </c>
      <c r="K701" s="27">
        <f t="shared" si="103"/>
        <v>0</v>
      </c>
      <c r="R701" s="10" t="str">
        <f t="shared" si="99"/>
        <v/>
      </c>
    </row>
    <row r="702" spans="1:18" ht="19.899999999999999" customHeight="1" x14ac:dyDescent="0.25">
      <c r="A702" s="126">
        <v>64985</v>
      </c>
      <c r="B702" s="9">
        <f t="shared" si="100"/>
        <v>0</v>
      </c>
      <c r="C702" s="127"/>
      <c r="D702" s="4">
        <f t="shared" si="101"/>
        <v>0</v>
      </c>
      <c r="E702" s="128">
        <f t="shared" si="104"/>
        <v>0</v>
      </c>
      <c r="F702" s="4">
        <f t="shared" si="105"/>
        <v>0</v>
      </c>
      <c r="G702" s="19">
        <f>IF(AND(C702&lt;&gt;"",SUM(G$25:G701)&lt;D$17),$D$17/$D$21,0)</f>
        <v>0</v>
      </c>
      <c r="H702" s="4">
        <f t="shared" si="106"/>
        <v>0</v>
      </c>
      <c r="I702" s="4">
        <f t="shared" si="102"/>
        <v>0</v>
      </c>
      <c r="J702" s="25" t="str">
        <f t="shared" si="107"/>
        <v>2077–2078</v>
      </c>
      <c r="K702" s="27">
        <f t="shared" si="103"/>
        <v>0</v>
      </c>
      <c r="R702" s="10" t="str">
        <f t="shared" si="99"/>
        <v/>
      </c>
    </row>
    <row r="703" spans="1:18" ht="19.899999999999999" customHeight="1" x14ac:dyDescent="0.25">
      <c r="A703" s="126">
        <v>65016</v>
      </c>
      <c r="B703" s="9">
        <f t="shared" si="100"/>
        <v>0</v>
      </c>
      <c r="C703" s="127"/>
      <c r="D703" s="4">
        <f t="shared" si="101"/>
        <v>0</v>
      </c>
      <c r="E703" s="128">
        <f t="shared" si="104"/>
        <v>0</v>
      </c>
      <c r="F703" s="4">
        <f t="shared" si="105"/>
        <v>0</v>
      </c>
      <c r="G703" s="19">
        <f>IF(AND(C703&lt;&gt;"",SUM(G$25:G702)&lt;D$17),$D$17/$D$21,0)</f>
        <v>0</v>
      </c>
      <c r="H703" s="4">
        <f t="shared" si="106"/>
        <v>0</v>
      </c>
      <c r="I703" s="4">
        <f t="shared" si="102"/>
        <v>0</v>
      </c>
      <c r="J703" s="25" t="str">
        <f t="shared" si="107"/>
        <v>2077–2078</v>
      </c>
      <c r="K703" s="27">
        <f t="shared" si="103"/>
        <v>0</v>
      </c>
      <c r="R703" s="10" t="str">
        <f t="shared" si="99"/>
        <v/>
      </c>
    </row>
    <row r="704" spans="1:18" ht="19.899999999999999" customHeight="1" x14ac:dyDescent="0.25">
      <c r="A704" s="126">
        <v>65047</v>
      </c>
      <c r="B704" s="9">
        <f t="shared" si="100"/>
        <v>0</v>
      </c>
      <c r="C704" s="127"/>
      <c r="D704" s="4">
        <f t="shared" si="101"/>
        <v>0</v>
      </c>
      <c r="E704" s="128">
        <f t="shared" si="104"/>
        <v>0</v>
      </c>
      <c r="F704" s="4">
        <f t="shared" si="105"/>
        <v>0</v>
      </c>
      <c r="G704" s="19">
        <f>IF(AND(C704&lt;&gt;"",SUM(G$25:G703)&lt;D$17),$D$17/$D$21,0)</f>
        <v>0</v>
      </c>
      <c r="H704" s="4">
        <f t="shared" si="106"/>
        <v>0</v>
      </c>
      <c r="I704" s="4">
        <f t="shared" si="102"/>
        <v>0</v>
      </c>
      <c r="J704" s="25" t="str">
        <f t="shared" si="107"/>
        <v>2077–2078</v>
      </c>
      <c r="K704" s="27">
        <f t="shared" si="103"/>
        <v>0</v>
      </c>
      <c r="R704" s="10" t="str">
        <f t="shared" si="99"/>
        <v/>
      </c>
    </row>
    <row r="705" spans="1:18" ht="19.899999999999999" customHeight="1" x14ac:dyDescent="0.25">
      <c r="A705" s="126">
        <v>65075</v>
      </c>
      <c r="B705" s="9">
        <f t="shared" si="100"/>
        <v>0</v>
      </c>
      <c r="C705" s="127"/>
      <c r="D705" s="4">
        <f t="shared" si="101"/>
        <v>0</v>
      </c>
      <c r="E705" s="128">
        <f t="shared" si="104"/>
        <v>0</v>
      </c>
      <c r="F705" s="4">
        <f t="shared" si="105"/>
        <v>0</v>
      </c>
      <c r="G705" s="19">
        <f>IF(AND(C705&lt;&gt;"",SUM(G$25:G704)&lt;D$17),$D$17/$D$21,0)</f>
        <v>0</v>
      </c>
      <c r="H705" s="4">
        <f t="shared" si="106"/>
        <v>0</v>
      </c>
      <c r="I705" s="4">
        <f t="shared" si="102"/>
        <v>0</v>
      </c>
      <c r="J705" s="25" t="str">
        <f t="shared" si="107"/>
        <v>2077–2078</v>
      </c>
      <c r="K705" s="27">
        <f t="shared" si="103"/>
        <v>0</v>
      </c>
      <c r="R705" s="10" t="str">
        <f t="shared" si="99"/>
        <v/>
      </c>
    </row>
    <row r="706" spans="1:18" ht="19.899999999999999" customHeight="1" x14ac:dyDescent="0.25">
      <c r="A706" s="126">
        <v>65106</v>
      </c>
      <c r="B706" s="9">
        <f t="shared" si="100"/>
        <v>0</v>
      </c>
      <c r="C706" s="127"/>
      <c r="D706" s="4">
        <f t="shared" si="101"/>
        <v>0</v>
      </c>
      <c r="E706" s="128">
        <f t="shared" si="104"/>
        <v>0</v>
      </c>
      <c r="F706" s="4">
        <f t="shared" si="105"/>
        <v>0</v>
      </c>
      <c r="G706" s="19">
        <f>IF(AND(C706&lt;&gt;"",SUM(G$25:G705)&lt;D$17),$D$17/$D$21,0)</f>
        <v>0</v>
      </c>
      <c r="H706" s="4">
        <f t="shared" si="106"/>
        <v>0</v>
      </c>
      <c r="I706" s="4">
        <f t="shared" si="102"/>
        <v>0</v>
      </c>
      <c r="J706" s="25" t="str">
        <f t="shared" si="107"/>
        <v>2077–2078</v>
      </c>
      <c r="K706" s="27">
        <f t="shared" si="103"/>
        <v>0</v>
      </c>
      <c r="R706" s="10" t="str">
        <f t="shared" si="99"/>
        <v/>
      </c>
    </row>
    <row r="707" spans="1:18" ht="19.899999999999999" customHeight="1" x14ac:dyDescent="0.25">
      <c r="A707" s="126">
        <v>65136</v>
      </c>
      <c r="B707" s="9">
        <f t="shared" si="100"/>
        <v>0</v>
      </c>
      <c r="C707" s="127"/>
      <c r="D707" s="4">
        <f t="shared" si="101"/>
        <v>0</v>
      </c>
      <c r="E707" s="128">
        <f t="shared" si="104"/>
        <v>0</v>
      </c>
      <c r="F707" s="4">
        <f t="shared" si="105"/>
        <v>0</v>
      </c>
      <c r="G707" s="19">
        <f>IF(AND(C707&lt;&gt;"",SUM(G$25:G706)&lt;D$17),$D$17/$D$21,0)</f>
        <v>0</v>
      </c>
      <c r="H707" s="4">
        <f t="shared" si="106"/>
        <v>0</v>
      </c>
      <c r="I707" s="4">
        <f t="shared" si="102"/>
        <v>0</v>
      </c>
      <c r="J707" s="25" t="str">
        <f t="shared" si="107"/>
        <v>2077–2078</v>
      </c>
      <c r="K707" s="27">
        <f t="shared" si="103"/>
        <v>0</v>
      </c>
      <c r="R707" s="10" t="str">
        <f t="shared" si="99"/>
        <v/>
      </c>
    </row>
    <row r="708" spans="1:18" ht="19.899999999999999" customHeight="1" x14ac:dyDescent="0.25">
      <c r="A708" s="126">
        <v>65167</v>
      </c>
      <c r="B708" s="9">
        <f t="shared" si="100"/>
        <v>0</v>
      </c>
      <c r="C708" s="127"/>
      <c r="D708" s="4">
        <f t="shared" si="101"/>
        <v>0</v>
      </c>
      <c r="E708" s="128">
        <f t="shared" si="104"/>
        <v>0</v>
      </c>
      <c r="F708" s="4">
        <f t="shared" si="105"/>
        <v>0</v>
      </c>
      <c r="G708" s="19">
        <f>IF(AND(C708&lt;&gt;"",SUM(G$25:G707)&lt;D$17),$D$17/$D$21,0)</f>
        <v>0</v>
      </c>
      <c r="H708" s="4">
        <f t="shared" si="106"/>
        <v>0</v>
      </c>
      <c r="I708" s="4">
        <f t="shared" si="102"/>
        <v>0</v>
      </c>
      <c r="J708" s="25" t="str">
        <f t="shared" si="107"/>
        <v>2077–2078</v>
      </c>
      <c r="K708" s="27">
        <f t="shared" si="103"/>
        <v>0</v>
      </c>
      <c r="R708" s="10" t="str">
        <f t="shared" si="99"/>
        <v/>
      </c>
    </row>
    <row r="709" spans="1:18" ht="19.899999999999999" customHeight="1" x14ac:dyDescent="0.25">
      <c r="A709" s="126">
        <v>65197</v>
      </c>
      <c r="B709" s="9">
        <f t="shared" si="100"/>
        <v>0</v>
      </c>
      <c r="C709" s="127"/>
      <c r="D709" s="4">
        <f t="shared" si="101"/>
        <v>0</v>
      </c>
      <c r="E709" s="128">
        <f t="shared" si="104"/>
        <v>0</v>
      </c>
      <c r="F709" s="4">
        <f t="shared" si="105"/>
        <v>0</v>
      </c>
      <c r="G709" s="19">
        <f>IF(AND(C709&lt;&gt;"",SUM(G$25:G708)&lt;D$17),$D$17/$D$21,0)</f>
        <v>0</v>
      </c>
      <c r="H709" s="4">
        <f t="shared" si="106"/>
        <v>0</v>
      </c>
      <c r="I709" s="4">
        <f t="shared" si="102"/>
        <v>0</v>
      </c>
      <c r="J709" s="25" t="str">
        <f t="shared" si="107"/>
        <v>2078–2079</v>
      </c>
      <c r="K709" s="27">
        <f t="shared" si="103"/>
        <v>0</v>
      </c>
      <c r="R709" s="10" t="str">
        <f t="shared" si="99"/>
        <v/>
      </c>
    </row>
    <row r="710" spans="1:18" ht="19.899999999999999" customHeight="1" x14ac:dyDescent="0.25">
      <c r="A710" s="126">
        <v>65228</v>
      </c>
      <c r="B710" s="9">
        <f t="shared" si="100"/>
        <v>0</v>
      </c>
      <c r="C710" s="127"/>
      <c r="D710" s="4">
        <f t="shared" si="101"/>
        <v>0</v>
      </c>
      <c r="E710" s="128">
        <f t="shared" si="104"/>
        <v>0</v>
      </c>
      <c r="F710" s="4">
        <f t="shared" si="105"/>
        <v>0</v>
      </c>
      <c r="G710" s="19">
        <f>IF(AND(C710&lt;&gt;"",SUM(G$25:G709)&lt;D$17),$D$17/$D$21,0)</f>
        <v>0</v>
      </c>
      <c r="H710" s="4">
        <f t="shared" si="106"/>
        <v>0</v>
      </c>
      <c r="I710" s="4">
        <f t="shared" si="102"/>
        <v>0</v>
      </c>
      <c r="J710" s="25" t="str">
        <f t="shared" si="107"/>
        <v>2078–2079</v>
      </c>
      <c r="K710" s="27">
        <f t="shared" si="103"/>
        <v>0</v>
      </c>
      <c r="R710" s="10" t="str">
        <f t="shared" si="99"/>
        <v/>
      </c>
    </row>
    <row r="711" spans="1:18" ht="19.899999999999999" customHeight="1" x14ac:dyDescent="0.25">
      <c r="A711" s="126">
        <v>65259</v>
      </c>
      <c r="B711" s="9">
        <f t="shared" si="100"/>
        <v>0</v>
      </c>
      <c r="C711" s="127"/>
      <c r="D711" s="4">
        <f t="shared" si="101"/>
        <v>0</v>
      </c>
      <c r="E711" s="128">
        <f t="shared" si="104"/>
        <v>0</v>
      </c>
      <c r="F711" s="4">
        <f t="shared" si="105"/>
        <v>0</v>
      </c>
      <c r="G711" s="19">
        <f>IF(AND(C711&lt;&gt;"",SUM(G$25:G710)&lt;D$17),$D$17/$D$21,0)</f>
        <v>0</v>
      </c>
      <c r="H711" s="4">
        <f t="shared" si="106"/>
        <v>0</v>
      </c>
      <c r="I711" s="4">
        <f t="shared" si="102"/>
        <v>0</v>
      </c>
      <c r="J711" s="25" t="str">
        <f t="shared" si="107"/>
        <v>2078–2079</v>
      </c>
      <c r="K711" s="27">
        <f t="shared" si="103"/>
        <v>0</v>
      </c>
      <c r="R711" s="10" t="str">
        <f t="shared" si="99"/>
        <v/>
      </c>
    </row>
    <row r="712" spans="1:18" ht="19.899999999999999" customHeight="1" x14ac:dyDescent="0.25">
      <c r="A712" s="126">
        <v>65289</v>
      </c>
      <c r="B712" s="9">
        <f t="shared" si="100"/>
        <v>0</v>
      </c>
      <c r="C712" s="127"/>
      <c r="D712" s="4">
        <f t="shared" si="101"/>
        <v>0</v>
      </c>
      <c r="E712" s="128">
        <f t="shared" si="104"/>
        <v>0</v>
      </c>
      <c r="F712" s="4">
        <f t="shared" si="105"/>
        <v>0</v>
      </c>
      <c r="G712" s="19">
        <f>IF(AND(C712&lt;&gt;"",SUM(G$25:G711)&lt;D$17),$D$17/$D$21,0)</f>
        <v>0</v>
      </c>
      <c r="H712" s="4">
        <f t="shared" si="106"/>
        <v>0</v>
      </c>
      <c r="I712" s="4">
        <f t="shared" si="102"/>
        <v>0</v>
      </c>
      <c r="J712" s="25" t="str">
        <f t="shared" si="107"/>
        <v>2078–2079</v>
      </c>
      <c r="K712" s="27">
        <f t="shared" si="103"/>
        <v>0</v>
      </c>
      <c r="R712" s="10" t="str">
        <f t="shared" si="99"/>
        <v/>
      </c>
    </row>
    <row r="713" spans="1:18" ht="19.899999999999999" customHeight="1" x14ac:dyDescent="0.25">
      <c r="A713" s="126">
        <v>65320</v>
      </c>
      <c r="B713" s="9">
        <f t="shared" si="100"/>
        <v>0</v>
      </c>
      <c r="C713" s="127"/>
      <c r="D713" s="4">
        <f t="shared" si="101"/>
        <v>0</v>
      </c>
      <c r="E713" s="128">
        <f t="shared" si="104"/>
        <v>0</v>
      </c>
      <c r="F713" s="4">
        <f t="shared" si="105"/>
        <v>0</v>
      </c>
      <c r="G713" s="19">
        <f>IF(AND(C713&lt;&gt;"",SUM(G$25:G712)&lt;D$17),$D$17/$D$21,0)</f>
        <v>0</v>
      </c>
      <c r="H713" s="4">
        <f t="shared" si="106"/>
        <v>0</v>
      </c>
      <c r="I713" s="4">
        <f t="shared" si="102"/>
        <v>0</v>
      </c>
      <c r="J713" s="25" t="str">
        <f t="shared" si="107"/>
        <v>2078–2079</v>
      </c>
      <c r="K713" s="27">
        <f t="shared" si="103"/>
        <v>0</v>
      </c>
      <c r="R713" s="10" t="str">
        <f t="shared" si="99"/>
        <v/>
      </c>
    </row>
    <row r="714" spans="1:18" ht="19.899999999999999" customHeight="1" x14ac:dyDescent="0.25">
      <c r="A714" s="126">
        <v>65350</v>
      </c>
      <c r="B714" s="9">
        <f t="shared" si="100"/>
        <v>0</v>
      </c>
      <c r="C714" s="127"/>
      <c r="D714" s="4">
        <f t="shared" si="101"/>
        <v>0</v>
      </c>
      <c r="E714" s="128">
        <f t="shared" si="104"/>
        <v>0</v>
      </c>
      <c r="F714" s="4">
        <f t="shared" si="105"/>
        <v>0</v>
      </c>
      <c r="G714" s="19">
        <f>IF(AND(C714&lt;&gt;"",SUM(G$25:G713)&lt;D$17),$D$17/$D$21,0)</f>
        <v>0</v>
      </c>
      <c r="H714" s="4">
        <f t="shared" si="106"/>
        <v>0</v>
      </c>
      <c r="I714" s="4">
        <f t="shared" si="102"/>
        <v>0</v>
      </c>
      <c r="J714" s="25" t="str">
        <f t="shared" si="107"/>
        <v>2078–2079</v>
      </c>
      <c r="K714" s="27">
        <f t="shared" si="103"/>
        <v>0</v>
      </c>
      <c r="R714" s="10" t="str">
        <f t="shared" si="99"/>
        <v/>
      </c>
    </row>
    <row r="715" spans="1:18" ht="19.899999999999999" customHeight="1" x14ac:dyDescent="0.25">
      <c r="A715" s="126">
        <v>65381</v>
      </c>
      <c r="B715" s="9">
        <f t="shared" si="100"/>
        <v>0</v>
      </c>
      <c r="C715" s="127"/>
      <c r="D715" s="4">
        <f t="shared" si="101"/>
        <v>0</v>
      </c>
      <c r="E715" s="128">
        <f t="shared" si="104"/>
        <v>0</v>
      </c>
      <c r="F715" s="4">
        <f t="shared" si="105"/>
        <v>0</v>
      </c>
      <c r="G715" s="19">
        <f>IF(AND(C715&lt;&gt;"",SUM(G$25:G714)&lt;D$17),$D$17/$D$21,0)</f>
        <v>0</v>
      </c>
      <c r="H715" s="4">
        <f t="shared" si="106"/>
        <v>0</v>
      </c>
      <c r="I715" s="4">
        <f t="shared" si="102"/>
        <v>0</v>
      </c>
      <c r="J715" s="25" t="str">
        <f t="shared" si="107"/>
        <v>2078–2079</v>
      </c>
      <c r="K715" s="27">
        <f t="shared" si="103"/>
        <v>0</v>
      </c>
      <c r="R715" s="10" t="str">
        <f t="shared" si="99"/>
        <v/>
      </c>
    </row>
    <row r="716" spans="1:18" ht="19.899999999999999" customHeight="1" x14ac:dyDescent="0.25">
      <c r="A716" s="126">
        <v>65412</v>
      </c>
      <c r="B716" s="9">
        <f t="shared" si="100"/>
        <v>0</v>
      </c>
      <c r="C716" s="127"/>
      <c r="D716" s="4">
        <f t="shared" si="101"/>
        <v>0</v>
      </c>
      <c r="E716" s="128">
        <f t="shared" si="104"/>
        <v>0</v>
      </c>
      <c r="F716" s="4">
        <f t="shared" si="105"/>
        <v>0</v>
      </c>
      <c r="G716" s="19">
        <f>IF(AND(C716&lt;&gt;"",SUM(G$25:G715)&lt;D$17),$D$17/$D$21,0)</f>
        <v>0</v>
      </c>
      <c r="H716" s="4">
        <f t="shared" si="106"/>
        <v>0</v>
      </c>
      <c r="I716" s="4">
        <f t="shared" si="102"/>
        <v>0</v>
      </c>
      <c r="J716" s="25" t="str">
        <f t="shared" si="107"/>
        <v>2078–2079</v>
      </c>
      <c r="K716" s="27">
        <f t="shared" si="103"/>
        <v>0</v>
      </c>
      <c r="R716" s="10" t="str">
        <f t="shared" si="99"/>
        <v/>
      </c>
    </row>
    <row r="717" spans="1:18" ht="19.899999999999999" customHeight="1" x14ac:dyDescent="0.25">
      <c r="A717" s="126">
        <v>65440</v>
      </c>
      <c r="B717" s="9">
        <f t="shared" si="100"/>
        <v>0</v>
      </c>
      <c r="C717" s="127"/>
      <c r="D717" s="4">
        <f t="shared" si="101"/>
        <v>0</v>
      </c>
      <c r="E717" s="128">
        <f t="shared" si="104"/>
        <v>0</v>
      </c>
      <c r="F717" s="4">
        <f t="shared" si="105"/>
        <v>0</v>
      </c>
      <c r="G717" s="19">
        <f>IF(AND(C717&lt;&gt;"",SUM(G$25:G716)&lt;D$17),$D$17/$D$21,0)</f>
        <v>0</v>
      </c>
      <c r="H717" s="4">
        <f t="shared" si="106"/>
        <v>0</v>
      </c>
      <c r="I717" s="4">
        <f t="shared" si="102"/>
        <v>0</v>
      </c>
      <c r="J717" s="25" t="str">
        <f t="shared" si="107"/>
        <v>2078–2079</v>
      </c>
      <c r="K717" s="27">
        <f t="shared" si="103"/>
        <v>0</v>
      </c>
      <c r="R717" s="10" t="str">
        <f t="shared" si="99"/>
        <v/>
      </c>
    </row>
    <row r="718" spans="1:18" ht="19.899999999999999" customHeight="1" x14ac:dyDescent="0.25">
      <c r="A718" s="126">
        <v>65471</v>
      </c>
      <c r="B718" s="9">
        <f t="shared" si="100"/>
        <v>0</v>
      </c>
      <c r="C718" s="127"/>
      <c r="D718" s="4">
        <f t="shared" si="101"/>
        <v>0</v>
      </c>
      <c r="E718" s="128">
        <f t="shared" si="104"/>
        <v>0</v>
      </c>
      <c r="F718" s="4">
        <f t="shared" si="105"/>
        <v>0</v>
      </c>
      <c r="G718" s="19">
        <f>IF(AND(C718&lt;&gt;"",SUM(G$25:G717)&lt;D$17),$D$17/$D$21,0)</f>
        <v>0</v>
      </c>
      <c r="H718" s="4">
        <f t="shared" si="106"/>
        <v>0</v>
      </c>
      <c r="I718" s="4">
        <f t="shared" si="102"/>
        <v>0</v>
      </c>
      <c r="J718" s="25" t="str">
        <f t="shared" si="107"/>
        <v>2078–2079</v>
      </c>
      <c r="K718" s="27">
        <f t="shared" si="103"/>
        <v>0</v>
      </c>
      <c r="R718" s="10" t="str">
        <f t="shared" si="99"/>
        <v/>
      </c>
    </row>
    <row r="719" spans="1:18" ht="19.899999999999999" customHeight="1" x14ac:dyDescent="0.25">
      <c r="A719" s="126">
        <v>65501</v>
      </c>
      <c r="B719" s="9">
        <f t="shared" si="100"/>
        <v>0</v>
      </c>
      <c r="C719" s="127"/>
      <c r="D719" s="4">
        <f t="shared" si="101"/>
        <v>0</v>
      </c>
      <c r="E719" s="128">
        <f t="shared" si="104"/>
        <v>0</v>
      </c>
      <c r="F719" s="4">
        <f t="shared" si="105"/>
        <v>0</v>
      </c>
      <c r="G719" s="19">
        <f>IF(AND(C719&lt;&gt;"",SUM(G$25:G718)&lt;D$17),$D$17/$D$21,0)</f>
        <v>0</v>
      </c>
      <c r="H719" s="4">
        <f t="shared" si="106"/>
        <v>0</v>
      </c>
      <c r="I719" s="4">
        <f t="shared" si="102"/>
        <v>0</v>
      </c>
      <c r="J719" s="25" t="str">
        <f t="shared" si="107"/>
        <v>2078–2079</v>
      </c>
      <c r="K719" s="27">
        <f t="shared" si="103"/>
        <v>0</v>
      </c>
      <c r="R719" s="10" t="str">
        <f t="shared" si="99"/>
        <v/>
      </c>
    </row>
    <row r="720" spans="1:18" ht="19.899999999999999" customHeight="1" x14ac:dyDescent="0.25">
      <c r="A720" s="126">
        <v>65532</v>
      </c>
      <c r="B720" s="9">
        <f t="shared" si="100"/>
        <v>0</v>
      </c>
      <c r="C720" s="127"/>
      <c r="D720" s="4">
        <f t="shared" si="101"/>
        <v>0</v>
      </c>
      <c r="E720" s="128">
        <f t="shared" si="104"/>
        <v>0</v>
      </c>
      <c r="F720" s="4">
        <f t="shared" si="105"/>
        <v>0</v>
      </c>
      <c r="G720" s="19">
        <f>IF(AND(C720&lt;&gt;"",SUM(G$25:G719)&lt;D$17),$D$17/$D$21,0)</f>
        <v>0</v>
      </c>
      <c r="H720" s="4">
        <f t="shared" si="106"/>
        <v>0</v>
      </c>
      <c r="I720" s="4">
        <f t="shared" si="102"/>
        <v>0</v>
      </c>
      <c r="J720" s="25" t="str">
        <f t="shared" si="107"/>
        <v>2078–2079</v>
      </c>
      <c r="K720" s="27">
        <f t="shared" si="103"/>
        <v>0</v>
      </c>
      <c r="R720" s="10" t="str">
        <f t="shared" si="99"/>
        <v/>
      </c>
    </row>
    <row r="721" spans="1:18" ht="19.899999999999999" customHeight="1" x14ac:dyDescent="0.25">
      <c r="A721" s="126">
        <v>65562</v>
      </c>
      <c r="B721" s="9">
        <f t="shared" si="100"/>
        <v>0</v>
      </c>
      <c r="C721" s="127"/>
      <c r="D721" s="4">
        <f t="shared" si="101"/>
        <v>0</v>
      </c>
      <c r="E721" s="128">
        <f t="shared" si="104"/>
        <v>0</v>
      </c>
      <c r="F721" s="4">
        <f t="shared" si="105"/>
        <v>0</v>
      </c>
      <c r="G721" s="19">
        <f>IF(AND(C721&lt;&gt;"",SUM(G$25:G720)&lt;D$17),$D$17/$D$21,0)</f>
        <v>0</v>
      </c>
      <c r="H721" s="4">
        <f t="shared" si="106"/>
        <v>0</v>
      </c>
      <c r="I721" s="4">
        <f t="shared" si="102"/>
        <v>0</v>
      </c>
      <c r="J721" s="25" t="str">
        <f t="shared" si="107"/>
        <v>2079–2080</v>
      </c>
      <c r="K721" s="27">
        <f t="shared" si="103"/>
        <v>0</v>
      </c>
      <c r="R721" s="10" t="str">
        <f t="shared" si="99"/>
        <v/>
      </c>
    </row>
    <row r="722" spans="1:18" ht="19.899999999999999" customHeight="1" x14ac:dyDescent="0.25">
      <c r="A722" s="126">
        <v>65593</v>
      </c>
      <c r="B722" s="9">
        <f t="shared" si="100"/>
        <v>0</v>
      </c>
      <c r="C722" s="127"/>
      <c r="D722" s="4">
        <f t="shared" si="101"/>
        <v>0</v>
      </c>
      <c r="E722" s="128">
        <f t="shared" si="104"/>
        <v>0</v>
      </c>
      <c r="F722" s="4">
        <f t="shared" si="105"/>
        <v>0</v>
      </c>
      <c r="G722" s="19">
        <f>IF(AND(C722&lt;&gt;"",SUM(G$25:G721)&lt;D$17),$D$17/$D$21,0)</f>
        <v>0</v>
      </c>
      <c r="H722" s="4">
        <f t="shared" si="106"/>
        <v>0</v>
      </c>
      <c r="I722" s="4">
        <f t="shared" si="102"/>
        <v>0</v>
      </c>
      <c r="J722" s="25" t="str">
        <f t="shared" si="107"/>
        <v>2079–2080</v>
      </c>
      <c r="K722" s="27">
        <f t="shared" si="103"/>
        <v>0</v>
      </c>
      <c r="R722" s="10" t="str">
        <f t="shared" si="99"/>
        <v/>
      </c>
    </row>
    <row r="723" spans="1:18" ht="19.899999999999999" customHeight="1" x14ac:dyDescent="0.25">
      <c r="A723" s="126">
        <v>65624</v>
      </c>
      <c r="B723" s="9">
        <f t="shared" si="100"/>
        <v>0</v>
      </c>
      <c r="C723" s="127"/>
      <c r="D723" s="4">
        <f t="shared" si="101"/>
        <v>0</v>
      </c>
      <c r="E723" s="128">
        <f t="shared" si="104"/>
        <v>0</v>
      </c>
      <c r="F723" s="4">
        <f t="shared" si="105"/>
        <v>0</v>
      </c>
      <c r="G723" s="19">
        <f>IF(AND(C723&lt;&gt;"",SUM(G$25:G722)&lt;D$17),$D$17/$D$21,0)</f>
        <v>0</v>
      </c>
      <c r="H723" s="4">
        <f t="shared" si="106"/>
        <v>0</v>
      </c>
      <c r="I723" s="4">
        <f t="shared" si="102"/>
        <v>0</v>
      </c>
      <c r="J723" s="25" t="str">
        <f t="shared" si="107"/>
        <v>2079–2080</v>
      </c>
      <c r="K723" s="27">
        <f t="shared" si="103"/>
        <v>0</v>
      </c>
      <c r="R723" s="10" t="str">
        <f t="shared" si="99"/>
        <v/>
      </c>
    </row>
    <row r="724" spans="1:18" ht="19.899999999999999" customHeight="1" x14ac:dyDescent="0.25">
      <c r="A724" s="126">
        <v>65654</v>
      </c>
      <c r="B724" s="9">
        <f t="shared" si="100"/>
        <v>0</v>
      </c>
      <c r="C724" s="127"/>
      <c r="D724" s="4">
        <f t="shared" si="101"/>
        <v>0</v>
      </c>
      <c r="E724" s="128">
        <f t="shared" si="104"/>
        <v>0</v>
      </c>
      <c r="F724" s="4">
        <f t="shared" si="105"/>
        <v>0</v>
      </c>
      <c r="G724" s="19">
        <f>IF(AND(C724&lt;&gt;"",SUM(G$25:G723)&lt;D$17),$D$17/$D$21,0)</f>
        <v>0</v>
      </c>
      <c r="H724" s="4">
        <f t="shared" si="106"/>
        <v>0</v>
      </c>
      <c r="I724" s="4">
        <f t="shared" si="102"/>
        <v>0</v>
      </c>
      <c r="J724" s="25" t="str">
        <f t="shared" si="107"/>
        <v>2079–2080</v>
      </c>
      <c r="K724" s="27">
        <f t="shared" si="103"/>
        <v>0</v>
      </c>
      <c r="R724" s="10" t="str">
        <f t="shared" si="99"/>
        <v/>
      </c>
    </row>
    <row r="725" spans="1:18" ht="19.899999999999999" customHeight="1" x14ac:dyDescent="0.25">
      <c r="A725" s="126">
        <v>65685</v>
      </c>
      <c r="B725" s="9">
        <f t="shared" si="100"/>
        <v>0</v>
      </c>
      <c r="C725" s="127"/>
      <c r="D725" s="4">
        <f t="shared" si="101"/>
        <v>0</v>
      </c>
      <c r="E725" s="128">
        <f t="shared" si="104"/>
        <v>0</v>
      </c>
      <c r="F725" s="4">
        <f t="shared" si="105"/>
        <v>0</v>
      </c>
      <c r="G725" s="19">
        <f>IF(AND(C725&lt;&gt;"",SUM(G$25:G724)&lt;D$17),$D$17/$D$21,0)</f>
        <v>0</v>
      </c>
      <c r="H725" s="4">
        <f t="shared" si="106"/>
        <v>0</v>
      </c>
      <c r="I725" s="4">
        <f t="shared" si="102"/>
        <v>0</v>
      </c>
      <c r="J725" s="25" t="str">
        <f t="shared" si="107"/>
        <v>2079–2080</v>
      </c>
      <c r="K725" s="27">
        <f t="shared" si="103"/>
        <v>0</v>
      </c>
      <c r="R725" s="10" t="str">
        <f t="shared" si="99"/>
        <v/>
      </c>
    </row>
    <row r="726" spans="1:18" ht="19.899999999999999" customHeight="1" x14ac:dyDescent="0.25">
      <c r="A726" s="126">
        <v>65715</v>
      </c>
      <c r="B726" s="9">
        <f t="shared" si="100"/>
        <v>0</v>
      </c>
      <c r="C726" s="127"/>
      <c r="D726" s="4">
        <f t="shared" si="101"/>
        <v>0</v>
      </c>
      <c r="E726" s="128">
        <f t="shared" si="104"/>
        <v>0</v>
      </c>
      <c r="F726" s="4">
        <f t="shared" si="105"/>
        <v>0</v>
      </c>
      <c r="G726" s="19">
        <f>IF(AND(C726&lt;&gt;"",SUM(G$25:G725)&lt;D$17),$D$17/$D$21,0)</f>
        <v>0</v>
      </c>
      <c r="H726" s="4">
        <f t="shared" si="106"/>
        <v>0</v>
      </c>
      <c r="I726" s="4">
        <f t="shared" si="102"/>
        <v>0</v>
      </c>
      <c r="J726" s="25" t="str">
        <f t="shared" si="107"/>
        <v>2079–2080</v>
      </c>
      <c r="K726" s="27">
        <f t="shared" si="103"/>
        <v>0</v>
      </c>
      <c r="R726" s="10" t="str">
        <f t="shared" si="99"/>
        <v/>
      </c>
    </row>
    <row r="727" spans="1:18" ht="19.899999999999999" customHeight="1" x14ac:dyDescent="0.25">
      <c r="A727" s="126">
        <v>65746</v>
      </c>
      <c r="B727" s="9">
        <f t="shared" si="100"/>
        <v>0</v>
      </c>
      <c r="C727" s="127"/>
      <c r="D727" s="4">
        <f t="shared" si="101"/>
        <v>0</v>
      </c>
      <c r="E727" s="128">
        <f t="shared" si="104"/>
        <v>0</v>
      </c>
      <c r="F727" s="4">
        <f t="shared" si="105"/>
        <v>0</v>
      </c>
      <c r="G727" s="19">
        <f>IF(AND(C727&lt;&gt;"",SUM(G$25:G726)&lt;D$17),$D$17/$D$21,0)</f>
        <v>0</v>
      </c>
      <c r="H727" s="4">
        <f t="shared" si="106"/>
        <v>0</v>
      </c>
      <c r="I727" s="4">
        <f t="shared" si="102"/>
        <v>0</v>
      </c>
      <c r="J727" s="25" t="str">
        <f t="shared" si="107"/>
        <v>2079–2080</v>
      </c>
      <c r="K727" s="27">
        <f t="shared" si="103"/>
        <v>0</v>
      </c>
      <c r="R727" s="10" t="str">
        <f t="shared" si="99"/>
        <v/>
      </c>
    </row>
    <row r="728" spans="1:18" ht="19.899999999999999" customHeight="1" x14ac:dyDescent="0.25">
      <c r="A728" s="126">
        <v>65777</v>
      </c>
      <c r="B728" s="9">
        <f t="shared" si="100"/>
        <v>0</v>
      </c>
      <c r="C728" s="127"/>
      <c r="D728" s="4">
        <f t="shared" si="101"/>
        <v>0</v>
      </c>
      <c r="E728" s="128">
        <f t="shared" si="104"/>
        <v>0</v>
      </c>
      <c r="F728" s="4">
        <f t="shared" si="105"/>
        <v>0</v>
      </c>
      <c r="G728" s="19">
        <f>IF(AND(C728&lt;&gt;"",SUM(G$25:G727)&lt;D$17),$D$17/$D$21,0)</f>
        <v>0</v>
      </c>
      <c r="H728" s="4">
        <f t="shared" si="106"/>
        <v>0</v>
      </c>
      <c r="I728" s="4">
        <f t="shared" si="102"/>
        <v>0</v>
      </c>
      <c r="J728" s="25" t="str">
        <f t="shared" si="107"/>
        <v>2079–2080</v>
      </c>
      <c r="K728" s="27">
        <f t="shared" si="103"/>
        <v>0</v>
      </c>
      <c r="R728" s="10" t="str">
        <f t="shared" si="99"/>
        <v/>
      </c>
    </row>
    <row r="729" spans="1:18" ht="19.899999999999999" customHeight="1" x14ac:dyDescent="0.25">
      <c r="A729" s="126">
        <v>65806</v>
      </c>
      <c r="B729" s="9">
        <f t="shared" si="100"/>
        <v>0</v>
      </c>
      <c r="C729" s="127"/>
      <c r="D729" s="4">
        <f t="shared" si="101"/>
        <v>0</v>
      </c>
      <c r="E729" s="128">
        <f t="shared" si="104"/>
        <v>0</v>
      </c>
      <c r="F729" s="4">
        <f t="shared" si="105"/>
        <v>0</v>
      </c>
      <c r="G729" s="19">
        <f>IF(AND(C729&lt;&gt;"",SUM(G$25:G728)&lt;D$17),$D$17/$D$21,0)</f>
        <v>0</v>
      </c>
      <c r="H729" s="4">
        <f t="shared" si="106"/>
        <v>0</v>
      </c>
      <c r="I729" s="4">
        <f t="shared" si="102"/>
        <v>0</v>
      </c>
      <c r="J729" s="25" t="str">
        <f t="shared" si="107"/>
        <v>2079–2080</v>
      </c>
      <c r="K729" s="27">
        <f t="shared" si="103"/>
        <v>0</v>
      </c>
      <c r="R729" s="10" t="str">
        <f t="shared" ref="R729:R792" si="108">IF(AND($D$13&lt;=$A729,DATE(YEAR($D$13),MONTH($D$13)+$D$19-1,DAY($D$13))&gt;=$A729),"X","")</f>
        <v/>
      </c>
    </row>
    <row r="730" spans="1:18" ht="19.899999999999999" customHeight="1" x14ac:dyDescent="0.25">
      <c r="A730" s="126">
        <v>65837</v>
      </c>
      <c r="B730" s="9">
        <f t="shared" ref="B730:B793" si="109">IF(C730&gt;0,C730*-1,C730)</f>
        <v>0</v>
      </c>
      <c r="C730" s="127"/>
      <c r="D730" s="4">
        <f t="shared" ref="D730:D793" si="110">IF(C730="",0,IF($D$14="Beginning",IF(C729&lt;&gt;"",$F729*$D$6/12,0),IF(C729&lt;&gt;"",$F729*$D$6/12,$D$15*$D$6/12)))</f>
        <v>0</v>
      </c>
      <c r="E730" s="128">
        <f t="shared" si="104"/>
        <v>0</v>
      </c>
      <c r="F730" s="4">
        <f t="shared" si="105"/>
        <v>0</v>
      </c>
      <c r="G730" s="19">
        <f>IF(AND(C730&lt;&gt;"",SUM(G$25:G729)&lt;D$17),$D$17/$D$21,0)</f>
        <v>0</v>
      </c>
      <c r="H730" s="4">
        <f t="shared" si="106"/>
        <v>0</v>
      </c>
      <c r="I730" s="4">
        <f t="shared" ref="I730:I793" si="111">IF(C730&lt;&gt;"",$D$17-H730,0)</f>
        <v>0</v>
      </c>
      <c r="J730" s="25" t="str">
        <f t="shared" si="107"/>
        <v>2079–2080</v>
      </c>
      <c r="K730" s="27">
        <f t="shared" ref="K730:K793" si="112">IF(AND(ROUND(H730,2)=ROUND($D$17,2),ROUND(F730,0)=0),ROUND($D$17,2),0)</f>
        <v>0</v>
      </c>
      <c r="R730" s="10" t="str">
        <f t="shared" si="108"/>
        <v/>
      </c>
    </row>
    <row r="731" spans="1:18" ht="19.899999999999999" customHeight="1" x14ac:dyDescent="0.25">
      <c r="A731" s="126">
        <v>65867</v>
      </c>
      <c r="B731" s="9">
        <f t="shared" si="109"/>
        <v>0</v>
      </c>
      <c r="C731" s="127"/>
      <c r="D731" s="4">
        <f t="shared" si="110"/>
        <v>0</v>
      </c>
      <c r="E731" s="128">
        <f t="shared" ref="E731:E794" si="113">C731-D731</f>
        <v>0</v>
      </c>
      <c r="F731" s="4">
        <f t="shared" ref="F731:F794" si="114">IF(C731="",0,IF(C730="",$D$15-E731,IF(C731&lt;&gt;"",F730-E731)))</f>
        <v>0</v>
      </c>
      <c r="G731" s="19">
        <f>IF(AND(C731&lt;&gt;"",SUM(G$25:G730)&lt;D$17),$D$17/$D$21,0)</f>
        <v>0</v>
      </c>
      <c r="H731" s="4">
        <f t="shared" ref="H731:H794" si="115">IF(C731&lt;&gt;"",G731+H730,0)</f>
        <v>0</v>
      </c>
      <c r="I731" s="4">
        <f t="shared" si="111"/>
        <v>0</v>
      </c>
      <c r="J731" s="25" t="str">
        <f t="shared" si="107"/>
        <v>2079–2080</v>
      </c>
      <c r="K731" s="27">
        <f t="shared" si="112"/>
        <v>0</v>
      </c>
      <c r="R731" s="10" t="str">
        <f t="shared" si="108"/>
        <v/>
      </c>
    </row>
    <row r="732" spans="1:18" ht="19.899999999999999" customHeight="1" x14ac:dyDescent="0.25">
      <c r="A732" s="126">
        <v>65898</v>
      </c>
      <c r="B732" s="9">
        <f t="shared" si="109"/>
        <v>0</v>
      </c>
      <c r="C732" s="127"/>
      <c r="D732" s="4">
        <f t="shared" si="110"/>
        <v>0</v>
      </c>
      <c r="E732" s="128">
        <f t="shared" si="113"/>
        <v>0</v>
      </c>
      <c r="F732" s="4">
        <f t="shared" si="114"/>
        <v>0</v>
      </c>
      <c r="G732" s="19">
        <f>IF(AND(C732&lt;&gt;"",SUM(G$25:G731)&lt;D$17),$D$17/$D$21,0)</f>
        <v>0</v>
      </c>
      <c r="H732" s="4">
        <f t="shared" si="115"/>
        <v>0</v>
      </c>
      <c r="I732" s="4">
        <f t="shared" si="111"/>
        <v>0</v>
      </c>
      <c r="J732" s="25" t="str">
        <f t="shared" si="107"/>
        <v>2079–2080</v>
      </c>
      <c r="K732" s="27">
        <f t="shared" si="112"/>
        <v>0</v>
      </c>
      <c r="R732" s="10" t="str">
        <f t="shared" si="108"/>
        <v/>
      </c>
    </row>
    <row r="733" spans="1:18" ht="19.899999999999999" customHeight="1" x14ac:dyDescent="0.25">
      <c r="A733" s="126">
        <v>65928</v>
      </c>
      <c r="B733" s="9">
        <f t="shared" si="109"/>
        <v>0</v>
      </c>
      <c r="C733" s="127"/>
      <c r="D733" s="4">
        <f t="shared" si="110"/>
        <v>0</v>
      </c>
      <c r="E733" s="128">
        <f t="shared" si="113"/>
        <v>0</v>
      </c>
      <c r="F733" s="4">
        <f t="shared" si="114"/>
        <v>0</v>
      </c>
      <c r="G733" s="19">
        <f>IF(AND(C733&lt;&gt;"",SUM(G$25:G732)&lt;D$17),$D$17/$D$21,0)</f>
        <v>0</v>
      </c>
      <c r="H733" s="4">
        <f t="shared" si="115"/>
        <v>0</v>
      </c>
      <c r="I733" s="4">
        <f t="shared" si="111"/>
        <v>0</v>
      </c>
      <c r="J733" s="25" t="str">
        <f t="shared" si="107"/>
        <v>2080–2081</v>
      </c>
      <c r="K733" s="27">
        <f t="shared" si="112"/>
        <v>0</v>
      </c>
      <c r="R733" s="10" t="str">
        <f t="shared" si="108"/>
        <v/>
      </c>
    </row>
    <row r="734" spans="1:18" ht="19.899999999999999" customHeight="1" x14ac:dyDescent="0.25">
      <c r="A734" s="126">
        <v>65959</v>
      </c>
      <c r="B734" s="9">
        <f t="shared" si="109"/>
        <v>0</v>
      </c>
      <c r="C734" s="127"/>
      <c r="D734" s="4">
        <f t="shared" si="110"/>
        <v>0</v>
      </c>
      <c r="E734" s="128">
        <f t="shared" si="113"/>
        <v>0</v>
      </c>
      <c r="F734" s="4">
        <f t="shared" si="114"/>
        <v>0</v>
      </c>
      <c r="G734" s="19">
        <f>IF(AND(C734&lt;&gt;"",SUM(G$25:G733)&lt;D$17),$D$17/$D$21,0)</f>
        <v>0</v>
      </c>
      <c r="H734" s="4">
        <f t="shared" si="115"/>
        <v>0</v>
      </c>
      <c r="I734" s="4">
        <f t="shared" si="111"/>
        <v>0</v>
      </c>
      <c r="J734" s="25" t="str">
        <f t="shared" si="107"/>
        <v>2080–2081</v>
      </c>
      <c r="K734" s="27">
        <f t="shared" si="112"/>
        <v>0</v>
      </c>
      <c r="R734" s="10" t="str">
        <f t="shared" si="108"/>
        <v/>
      </c>
    </row>
    <row r="735" spans="1:18" ht="19.899999999999999" customHeight="1" x14ac:dyDescent="0.25">
      <c r="A735" s="126">
        <v>65990</v>
      </c>
      <c r="B735" s="9">
        <f t="shared" si="109"/>
        <v>0</v>
      </c>
      <c r="C735" s="127"/>
      <c r="D735" s="4">
        <f t="shared" si="110"/>
        <v>0</v>
      </c>
      <c r="E735" s="128">
        <f t="shared" si="113"/>
        <v>0</v>
      </c>
      <c r="F735" s="4">
        <f t="shared" si="114"/>
        <v>0</v>
      </c>
      <c r="G735" s="19">
        <f>IF(AND(C735&lt;&gt;"",SUM(G$25:G734)&lt;D$17),$D$17/$D$21,0)</f>
        <v>0</v>
      </c>
      <c r="H735" s="4">
        <f t="shared" si="115"/>
        <v>0</v>
      </c>
      <c r="I735" s="4">
        <f t="shared" si="111"/>
        <v>0</v>
      </c>
      <c r="J735" s="25" t="str">
        <f t="shared" si="107"/>
        <v>2080–2081</v>
      </c>
      <c r="K735" s="27">
        <f t="shared" si="112"/>
        <v>0</v>
      </c>
      <c r="R735" s="10" t="str">
        <f t="shared" si="108"/>
        <v/>
      </c>
    </row>
    <row r="736" spans="1:18" ht="19.899999999999999" customHeight="1" x14ac:dyDescent="0.25">
      <c r="A736" s="126">
        <v>66020</v>
      </c>
      <c r="B736" s="9">
        <f t="shared" si="109"/>
        <v>0</v>
      </c>
      <c r="C736" s="127"/>
      <c r="D736" s="4">
        <f t="shared" si="110"/>
        <v>0</v>
      </c>
      <c r="E736" s="128">
        <f t="shared" si="113"/>
        <v>0</v>
      </c>
      <c r="F736" s="4">
        <f t="shared" si="114"/>
        <v>0</v>
      </c>
      <c r="G736" s="19">
        <f>IF(AND(C736&lt;&gt;"",SUM(G$25:G735)&lt;D$17),$D$17/$D$21,0)</f>
        <v>0</v>
      </c>
      <c r="H736" s="4">
        <f t="shared" si="115"/>
        <v>0</v>
      </c>
      <c r="I736" s="4">
        <f t="shared" si="111"/>
        <v>0</v>
      </c>
      <c r="J736" s="25" t="str">
        <f t="shared" si="107"/>
        <v>2080–2081</v>
      </c>
      <c r="K736" s="27">
        <f t="shared" si="112"/>
        <v>0</v>
      </c>
      <c r="R736" s="10" t="str">
        <f t="shared" si="108"/>
        <v/>
      </c>
    </row>
    <row r="737" spans="1:18" ht="19.899999999999999" customHeight="1" x14ac:dyDescent="0.25">
      <c r="A737" s="126">
        <v>66051</v>
      </c>
      <c r="B737" s="9">
        <f t="shared" si="109"/>
        <v>0</v>
      </c>
      <c r="C737" s="127"/>
      <c r="D737" s="4">
        <f t="shared" si="110"/>
        <v>0</v>
      </c>
      <c r="E737" s="128">
        <f t="shared" si="113"/>
        <v>0</v>
      </c>
      <c r="F737" s="4">
        <f t="shared" si="114"/>
        <v>0</v>
      </c>
      <c r="G737" s="19">
        <f>IF(AND(C737&lt;&gt;"",SUM(G$25:G736)&lt;D$17),$D$17/$D$21,0)</f>
        <v>0</v>
      </c>
      <c r="H737" s="4">
        <f t="shared" si="115"/>
        <v>0</v>
      </c>
      <c r="I737" s="4">
        <f t="shared" si="111"/>
        <v>0</v>
      </c>
      <c r="J737" s="25" t="str">
        <f t="shared" si="107"/>
        <v>2080–2081</v>
      </c>
      <c r="K737" s="27">
        <f t="shared" si="112"/>
        <v>0</v>
      </c>
      <c r="R737" s="10" t="str">
        <f t="shared" si="108"/>
        <v/>
      </c>
    </row>
    <row r="738" spans="1:18" ht="19.899999999999999" customHeight="1" x14ac:dyDescent="0.25">
      <c r="A738" s="126">
        <v>66081</v>
      </c>
      <c r="B738" s="9">
        <f t="shared" si="109"/>
        <v>0</v>
      </c>
      <c r="C738" s="127"/>
      <c r="D738" s="4">
        <f t="shared" si="110"/>
        <v>0</v>
      </c>
      <c r="E738" s="128">
        <f t="shared" si="113"/>
        <v>0</v>
      </c>
      <c r="F738" s="4">
        <f t="shared" si="114"/>
        <v>0</v>
      </c>
      <c r="G738" s="19">
        <f>IF(AND(C738&lt;&gt;"",SUM(G$25:G737)&lt;D$17),$D$17/$D$21,0)</f>
        <v>0</v>
      </c>
      <c r="H738" s="4">
        <f t="shared" si="115"/>
        <v>0</v>
      </c>
      <c r="I738" s="4">
        <f t="shared" si="111"/>
        <v>0</v>
      </c>
      <c r="J738" s="25" t="str">
        <f t="shared" si="107"/>
        <v>2080–2081</v>
      </c>
      <c r="K738" s="27">
        <f t="shared" si="112"/>
        <v>0</v>
      </c>
      <c r="R738" s="10" t="str">
        <f t="shared" si="108"/>
        <v/>
      </c>
    </row>
    <row r="739" spans="1:18" ht="19.899999999999999" customHeight="1" x14ac:dyDescent="0.25">
      <c r="A739" s="126">
        <v>66112</v>
      </c>
      <c r="B739" s="9">
        <f t="shared" si="109"/>
        <v>0</v>
      </c>
      <c r="C739" s="127"/>
      <c r="D739" s="4">
        <f t="shared" si="110"/>
        <v>0</v>
      </c>
      <c r="E739" s="128">
        <f t="shared" si="113"/>
        <v>0</v>
      </c>
      <c r="F739" s="4">
        <f t="shared" si="114"/>
        <v>0</v>
      </c>
      <c r="G739" s="19">
        <f>IF(AND(C739&lt;&gt;"",SUM(G$25:G738)&lt;D$17),$D$17/$D$21,0)</f>
        <v>0</v>
      </c>
      <c r="H739" s="4">
        <f t="shared" si="115"/>
        <v>0</v>
      </c>
      <c r="I739" s="4">
        <f t="shared" si="111"/>
        <v>0</v>
      </c>
      <c r="J739" s="25" t="str">
        <f t="shared" si="107"/>
        <v>2080–2081</v>
      </c>
      <c r="K739" s="27">
        <f t="shared" si="112"/>
        <v>0</v>
      </c>
      <c r="R739" s="10" t="str">
        <f t="shared" si="108"/>
        <v/>
      </c>
    </row>
    <row r="740" spans="1:18" ht="19.899999999999999" customHeight="1" x14ac:dyDescent="0.25">
      <c r="A740" s="126">
        <v>66143</v>
      </c>
      <c r="B740" s="9">
        <f t="shared" si="109"/>
        <v>0</v>
      </c>
      <c r="C740" s="127"/>
      <c r="D740" s="4">
        <f t="shared" si="110"/>
        <v>0</v>
      </c>
      <c r="E740" s="128">
        <f t="shared" si="113"/>
        <v>0</v>
      </c>
      <c r="F740" s="4">
        <f t="shared" si="114"/>
        <v>0</v>
      </c>
      <c r="G740" s="19">
        <f>IF(AND(C740&lt;&gt;"",SUM(G$25:G739)&lt;D$17),$D$17/$D$21,0)</f>
        <v>0</v>
      </c>
      <c r="H740" s="4">
        <f t="shared" si="115"/>
        <v>0</v>
      </c>
      <c r="I740" s="4">
        <f t="shared" si="111"/>
        <v>0</v>
      </c>
      <c r="J740" s="25" t="str">
        <f t="shared" si="107"/>
        <v>2080–2081</v>
      </c>
      <c r="K740" s="27">
        <f t="shared" si="112"/>
        <v>0</v>
      </c>
      <c r="R740" s="10" t="str">
        <f t="shared" si="108"/>
        <v/>
      </c>
    </row>
    <row r="741" spans="1:18" ht="19.899999999999999" customHeight="1" x14ac:dyDescent="0.25">
      <c r="A741" s="126">
        <v>66171</v>
      </c>
      <c r="B741" s="9">
        <f t="shared" si="109"/>
        <v>0</v>
      </c>
      <c r="C741" s="127"/>
      <c r="D741" s="4">
        <f t="shared" si="110"/>
        <v>0</v>
      </c>
      <c r="E741" s="128">
        <f t="shared" si="113"/>
        <v>0</v>
      </c>
      <c r="F741" s="4">
        <f t="shared" si="114"/>
        <v>0</v>
      </c>
      <c r="G741" s="19">
        <f>IF(AND(C741&lt;&gt;"",SUM(G$25:G740)&lt;D$17),$D$17/$D$21,0)</f>
        <v>0</v>
      </c>
      <c r="H741" s="4">
        <f t="shared" si="115"/>
        <v>0</v>
      </c>
      <c r="I741" s="4">
        <f t="shared" si="111"/>
        <v>0</v>
      </c>
      <c r="J741" s="25" t="str">
        <f t="shared" si="107"/>
        <v>2080–2081</v>
      </c>
      <c r="K741" s="27">
        <f t="shared" si="112"/>
        <v>0</v>
      </c>
      <c r="R741" s="10" t="str">
        <f t="shared" si="108"/>
        <v/>
      </c>
    </row>
    <row r="742" spans="1:18" ht="19.899999999999999" customHeight="1" x14ac:dyDescent="0.25">
      <c r="A742" s="126">
        <v>66202</v>
      </c>
      <c r="B742" s="9">
        <f t="shared" si="109"/>
        <v>0</v>
      </c>
      <c r="C742" s="127"/>
      <c r="D742" s="4">
        <f t="shared" si="110"/>
        <v>0</v>
      </c>
      <c r="E742" s="128">
        <f t="shared" si="113"/>
        <v>0</v>
      </c>
      <c r="F742" s="4">
        <f t="shared" si="114"/>
        <v>0</v>
      </c>
      <c r="G742" s="19">
        <f>IF(AND(C742&lt;&gt;"",SUM(G$25:G741)&lt;D$17),$D$17/$D$21,0)</f>
        <v>0</v>
      </c>
      <c r="H742" s="4">
        <f t="shared" si="115"/>
        <v>0</v>
      </c>
      <c r="I742" s="4">
        <f t="shared" si="111"/>
        <v>0</v>
      </c>
      <c r="J742" s="25" t="str">
        <f t="shared" ref="J742:J805" si="116">IF(OR(MONTH(A742)=1,MONTH(A742)=2,MONTH(A742)=3,MONTH(A742)=4,MONTH(A742)=5,MONTH(A742)=6),YEAR(A742)-1&amp;"–"&amp;YEAR(A742),YEAR(A742)&amp;"–"&amp;YEAR(A742)+1)</f>
        <v>2080–2081</v>
      </c>
      <c r="K742" s="27">
        <f t="shared" si="112"/>
        <v>0</v>
      </c>
      <c r="R742" s="10" t="str">
        <f t="shared" si="108"/>
        <v/>
      </c>
    </row>
    <row r="743" spans="1:18" ht="19.899999999999999" customHeight="1" x14ac:dyDescent="0.25">
      <c r="A743" s="126">
        <v>66232</v>
      </c>
      <c r="B743" s="9">
        <f t="shared" si="109"/>
        <v>0</v>
      </c>
      <c r="C743" s="127"/>
      <c r="D743" s="4">
        <f t="shared" si="110"/>
        <v>0</v>
      </c>
      <c r="E743" s="128">
        <f t="shared" si="113"/>
        <v>0</v>
      </c>
      <c r="F743" s="4">
        <f t="shared" si="114"/>
        <v>0</v>
      </c>
      <c r="G743" s="19">
        <f>IF(AND(C743&lt;&gt;"",SUM(G$25:G742)&lt;D$17),$D$17/$D$21,0)</f>
        <v>0</v>
      </c>
      <c r="H743" s="4">
        <f t="shared" si="115"/>
        <v>0</v>
      </c>
      <c r="I743" s="4">
        <f t="shared" si="111"/>
        <v>0</v>
      </c>
      <c r="J743" s="25" t="str">
        <f t="shared" si="116"/>
        <v>2080–2081</v>
      </c>
      <c r="K743" s="27">
        <f t="shared" si="112"/>
        <v>0</v>
      </c>
      <c r="R743" s="10" t="str">
        <f t="shared" si="108"/>
        <v/>
      </c>
    </row>
    <row r="744" spans="1:18" ht="19.899999999999999" customHeight="1" x14ac:dyDescent="0.25">
      <c r="A744" s="126">
        <v>66263</v>
      </c>
      <c r="B744" s="9">
        <f t="shared" si="109"/>
        <v>0</v>
      </c>
      <c r="C744" s="127"/>
      <c r="D744" s="4">
        <f t="shared" si="110"/>
        <v>0</v>
      </c>
      <c r="E744" s="128">
        <f t="shared" si="113"/>
        <v>0</v>
      </c>
      <c r="F744" s="4">
        <f t="shared" si="114"/>
        <v>0</v>
      </c>
      <c r="G744" s="19">
        <f>IF(AND(C744&lt;&gt;"",SUM(G$25:G743)&lt;D$17),$D$17/$D$21,0)</f>
        <v>0</v>
      </c>
      <c r="H744" s="4">
        <f t="shared" si="115"/>
        <v>0</v>
      </c>
      <c r="I744" s="4">
        <f t="shared" si="111"/>
        <v>0</v>
      </c>
      <c r="J744" s="25" t="str">
        <f t="shared" si="116"/>
        <v>2080–2081</v>
      </c>
      <c r="K744" s="27">
        <f t="shared" si="112"/>
        <v>0</v>
      </c>
      <c r="R744" s="10" t="str">
        <f t="shared" si="108"/>
        <v/>
      </c>
    </row>
    <row r="745" spans="1:18" ht="19.899999999999999" customHeight="1" x14ac:dyDescent="0.25">
      <c r="A745" s="126">
        <v>66293</v>
      </c>
      <c r="B745" s="9">
        <f t="shared" si="109"/>
        <v>0</v>
      </c>
      <c r="C745" s="127"/>
      <c r="D745" s="4">
        <f t="shared" si="110"/>
        <v>0</v>
      </c>
      <c r="E745" s="128">
        <f t="shared" si="113"/>
        <v>0</v>
      </c>
      <c r="F745" s="4">
        <f t="shared" si="114"/>
        <v>0</v>
      </c>
      <c r="G745" s="19">
        <f>IF(AND(C745&lt;&gt;"",SUM(G$25:G744)&lt;D$17),$D$17/$D$21,0)</f>
        <v>0</v>
      </c>
      <c r="H745" s="4">
        <f t="shared" si="115"/>
        <v>0</v>
      </c>
      <c r="I745" s="4">
        <f t="shared" si="111"/>
        <v>0</v>
      </c>
      <c r="J745" s="25" t="str">
        <f t="shared" si="116"/>
        <v>2081–2082</v>
      </c>
      <c r="K745" s="27">
        <f t="shared" si="112"/>
        <v>0</v>
      </c>
      <c r="R745" s="10" t="str">
        <f t="shared" si="108"/>
        <v/>
      </c>
    </row>
    <row r="746" spans="1:18" ht="19.899999999999999" customHeight="1" x14ac:dyDescent="0.25">
      <c r="A746" s="126">
        <v>66324</v>
      </c>
      <c r="B746" s="9">
        <f t="shared" si="109"/>
        <v>0</v>
      </c>
      <c r="C746" s="127"/>
      <c r="D746" s="4">
        <f t="shared" si="110"/>
        <v>0</v>
      </c>
      <c r="E746" s="128">
        <f t="shared" si="113"/>
        <v>0</v>
      </c>
      <c r="F746" s="4">
        <f t="shared" si="114"/>
        <v>0</v>
      </c>
      <c r="G746" s="19">
        <f>IF(AND(C746&lt;&gt;"",SUM(G$25:G745)&lt;D$17),$D$17/$D$21,0)</f>
        <v>0</v>
      </c>
      <c r="H746" s="4">
        <f t="shared" si="115"/>
        <v>0</v>
      </c>
      <c r="I746" s="4">
        <f t="shared" si="111"/>
        <v>0</v>
      </c>
      <c r="J746" s="25" t="str">
        <f t="shared" si="116"/>
        <v>2081–2082</v>
      </c>
      <c r="K746" s="27">
        <f t="shared" si="112"/>
        <v>0</v>
      </c>
      <c r="R746" s="10" t="str">
        <f t="shared" si="108"/>
        <v/>
      </c>
    </row>
    <row r="747" spans="1:18" ht="19.899999999999999" customHeight="1" x14ac:dyDescent="0.25">
      <c r="A747" s="126">
        <v>66355</v>
      </c>
      <c r="B747" s="9">
        <f t="shared" si="109"/>
        <v>0</v>
      </c>
      <c r="C747" s="127"/>
      <c r="D747" s="4">
        <f t="shared" si="110"/>
        <v>0</v>
      </c>
      <c r="E747" s="128">
        <f t="shared" si="113"/>
        <v>0</v>
      </c>
      <c r="F747" s="4">
        <f t="shared" si="114"/>
        <v>0</v>
      </c>
      <c r="G747" s="19">
        <f>IF(AND(C747&lt;&gt;"",SUM(G$25:G746)&lt;D$17),$D$17/$D$21,0)</f>
        <v>0</v>
      </c>
      <c r="H747" s="4">
        <f t="shared" si="115"/>
        <v>0</v>
      </c>
      <c r="I747" s="4">
        <f t="shared" si="111"/>
        <v>0</v>
      </c>
      <c r="J747" s="25" t="str">
        <f t="shared" si="116"/>
        <v>2081–2082</v>
      </c>
      <c r="K747" s="27">
        <f t="shared" si="112"/>
        <v>0</v>
      </c>
      <c r="R747" s="10" t="str">
        <f t="shared" si="108"/>
        <v/>
      </c>
    </row>
    <row r="748" spans="1:18" ht="19.899999999999999" customHeight="1" x14ac:dyDescent="0.25">
      <c r="A748" s="126">
        <v>66385</v>
      </c>
      <c r="B748" s="9">
        <f t="shared" si="109"/>
        <v>0</v>
      </c>
      <c r="C748" s="127"/>
      <c r="D748" s="4">
        <f t="shared" si="110"/>
        <v>0</v>
      </c>
      <c r="E748" s="128">
        <f t="shared" si="113"/>
        <v>0</v>
      </c>
      <c r="F748" s="4">
        <f t="shared" si="114"/>
        <v>0</v>
      </c>
      <c r="G748" s="19">
        <f>IF(AND(C748&lt;&gt;"",SUM(G$25:G747)&lt;D$17),$D$17/$D$21,0)</f>
        <v>0</v>
      </c>
      <c r="H748" s="4">
        <f t="shared" si="115"/>
        <v>0</v>
      </c>
      <c r="I748" s="4">
        <f t="shared" si="111"/>
        <v>0</v>
      </c>
      <c r="J748" s="25" t="str">
        <f t="shared" si="116"/>
        <v>2081–2082</v>
      </c>
      <c r="K748" s="27">
        <f t="shared" si="112"/>
        <v>0</v>
      </c>
      <c r="R748" s="10" t="str">
        <f t="shared" si="108"/>
        <v/>
      </c>
    </row>
    <row r="749" spans="1:18" ht="19.899999999999999" customHeight="1" x14ac:dyDescent="0.25">
      <c r="A749" s="126">
        <v>66416</v>
      </c>
      <c r="B749" s="9">
        <f t="shared" si="109"/>
        <v>0</v>
      </c>
      <c r="C749" s="127"/>
      <c r="D749" s="4">
        <f t="shared" si="110"/>
        <v>0</v>
      </c>
      <c r="E749" s="128">
        <f t="shared" si="113"/>
        <v>0</v>
      </c>
      <c r="F749" s="4">
        <f t="shared" si="114"/>
        <v>0</v>
      </c>
      <c r="G749" s="19">
        <f>IF(AND(C749&lt;&gt;"",SUM(G$25:G748)&lt;D$17),$D$17/$D$21,0)</f>
        <v>0</v>
      </c>
      <c r="H749" s="4">
        <f t="shared" si="115"/>
        <v>0</v>
      </c>
      <c r="I749" s="4">
        <f t="shared" si="111"/>
        <v>0</v>
      </c>
      <c r="J749" s="25" t="str">
        <f t="shared" si="116"/>
        <v>2081–2082</v>
      </c>
      <c r="K749" s="27">
        <f t="shared" si="112"/>
        <v>0</v>
      </c>
      <c r="R749" s="10" t="str">
        <f t="shared" si="108"/>
        <v/>
      </c>
    </row>
    <row r="750" spans="1:18" ht="19.899999999999999" customHeight="1" x14ac:dyDescent="0.25">
      <c r="A750" s="126">
        <v>66446</v>
      </c>
      <c r="B750" s="9">
        <f t="shared" si="109"/>
        <v>0</v>
      </c>
      <c r="C750" s="127"/>
      <c r="D750" s="4">
        <f t="shared" si="110"/>
        <v>0</v>
      </c>
      <c r="E750" s="128">
        <f t="shared" si="113"/>
        <v>0</v>
      </c>
      <c r="F750" s="4">
        <f t="shared" si="114"/>
        <v>0</v>
      </c>
      <c r="G750" s="19">
        <f>IF(AND(C750&lt;&gt;"",SUM(G$25:G749)&lt;D$17),$D$17/$D$21,0)</f>
        <v>0</v>
      </c>
      <c r="H750" s="4">
        <f t="shared" si="115"/>
        <v>0</v>
      </c>
      <c r="I750" s="4">
        <f t="shared" si="111"/>
        <v>0</v>
      </c>
      <c r="J750" s="25" t="str">
        <f t="shared" si="116"/>
        <v>2081–2082</v>
      </c>
      <c r="K750" s="27">
        <f t="shared" si="112"/>
        <v>0</v>
      </c>
      <c r="R750" s="10" t="str">
        <f t="shared" si="108"/>
        <v/>
      </c>
    </row>
    <row r="751" spans="1:18" ht="19.899999999999999" customHeight="1" x14ac:dyDescent="0.25">
      <c r="A751" s="126">
        <v>66477</v>
      </c>
      <c r="B751" s="9">
        <f t="shared" si="109"/>
        <v>0</v>
      </c>
      <c r="C751" s="127"/>
      <c r="D751" s="4">
        <f t="shared" si="110"/>
        <v>0</v>
      </c>
      <c r="E751" s="128">
        <f t="shared" si="113"/>
        <v>0</v>
      </c>
      <c r="F751" s="4">
        <f t="shared" si="114"/>
        <v>0</v>
      </c>
      <c r="G751" s="19">
        <f>IF(AND(C751&lt;&gt;"",SUM(G$25:G750)&lt;D$17),$D$17/$D$21,0)</f>
        <v>0</v>
      </c>
      <c r="H751" s="4">
        <f t="shared" si="115"/>
        <v>0</v>
      </c>
      <c r="I751" s="4">
        <f t="shared" si="111"/>
        <v>0</v>
      </c>
      <c r="J751" s="25" t="str">
        <f t="shared" si="116"/>
        <v>2081–2082</v>
      </c>
      <c r="K751" s="27">
        <f t="shared" si="112"/>
        <v>0</v>
      </c>
      <c r="R751" s="10" t="str">
        <f t="shared" si="108"/>
        <v/>
      </c>
    </row>
    <row r="752" spans="1:18" ht="19.899999999999999" customHeight="1" x14ac:dyDescent="0.25">
      <c r="A752" s="126">
        <v>66508</v>
      </c>
      <c r="B752" s="9">
        <f t="shared" si="109"/>
        <v>0</v>
      </c>
      <c r="C752" s="127"/>
      <c r="D752" s="4">
        <f t="shared" si="110"/>
        <v>0</v>
      </c>
      <c r="E752" s="128">
        <f t="shared" si="113"/>
        <v>0</v>
      </c>
      <c r="F752" s="4">
        <f t="shared" si="114"/>
        <v>0</v>
      </c>
      <c r="G752" s="19">
        <f>IF(AND(C752&lt;&gt;"",SUM(G$25:G751)&lt;D$17),$D$17/$D$21,0)</f>
        <v>0</v>
      </c>
      <c r="H752" s="4">
        <f t="shared" si="115"/>
        <v>0</v>
      </c>
      <c r="I752" s="4">
        <f t="shared" si="111"/>
        <v>0</v>
      </c>
      <c r="J752" s="25" t="str">
        <f t="shared" si="116"/>
        <v>2081–2082</v>
      </c>
      <c r="K752" s="27">
        <f t="shared" si="112"/>
        <v>0</v>
      </c>
      <c r="R752" s="10" t="str">
        <f t="shared" si="108"/>
        <v/>
      </c>
    </row>
    <row r="753" spans="1:18" ht="19.899999999999999" customHeight="1" x14ac:dyDescent="0.25">
      <c r="A753" s="126">
        <v>66536</v>
      </c>
      <c r="B753" s="9">
        <f t="shared" si="109"/>
        <v>0</v>
      </c>
      <c r="C753" s="127"/>
      <c r="D753" s="4">
        <f t="shared" si="110"/>
        <v>0</v>
      </c>
      <c r="E753" s="128">
        <f t="shared" si="113"/>
        <v>0</v>
      </c>
      <c r="F753" s="4">
        <f t="shared" si="114"/>
        <v>0</v>
      </c>
      <c r="G753" s="19">
        <f>IF(AND(C753&lt;&gt;"",SUM(G$25:G752)&lt;D$17),$D$17/$D$21,0)</f>
        <v>0</v>
      </c>
      <c r="H753" s="4">
        <f t="shared" si="115"/>
        <v>0</v>
      </c>
      <c r="I753" s="4">
        <f t="shared" si="111"/>
        <v>0</v>
      </c>
      <c r="J753" s="25" t="str">
        <f t="shared" si="116"/>
        <v>2081–2082</v>
      </c>
      <c r="K753" s="27">
        <f t="shared" si="112"/>
        <v>0</v>
      </c>
      <c r="R753" s="10" t="str">
        <f t="shared" si="108"/>
        <v/>
      </c>
    </row>
    <row r="754" spans="1:18" ht="19.899999999999999" customHeight="1" x14ac:dyDescent="0.25">
      <c r="A754" s="126">
        <v>66567</v>
      </c>
      <c r="B754" s="9">
        <f t="shared" si="109"/>
        <v>0</v>
      </c>
      <c r="C754" s="127"/>
      <c r="D754" s="4">
        <f t="shared" si="110"/>
        <v>0</v>
      </c>
      <c r="E754" s="128">
        <f t="shared" si="113"/>
        <v>0</v>
      </c>
      <c r="F754" s="4">
        <f t="shared" si="114"/>
        <v>0</v>
      </c>
      <c r="G754" s="19">
        <f>IF(AND(C754&lt;&gt;"",SUM(G$25:G753)&lt;D$17),$D$17/$D$21,0)</f>
        <v>0</v>
      </c>
      <c r="H754" s="4">
        <f t="shared" si="115"/>
        <v>0</v>
      </c>
      <c r="I754" s="4">
        <f t="shared" si="111"/>
        <v>0</v>
      </c>
      <c r="J754" s="25" t="str">
        <f t="shared" si="116"/>
        <v>2081–2082</v>
      </c>
      <c r="K754" s="27">
        <f t="shared" si="112"/>
        <v>0</v>
      </c>
      <c r="R754" s="10" t="str">
        <f t="shared" si="108"/>
        <v/>
      </c>
    </row>
    <row r="755" spans="1:18" ht="19.899999999999999" customHeight="1" x14ac:dyDescent="0.25">
      <c r="A755" s="126">
        <v>66597</v>
      </c>
      <c r="B755" s="9">
        <f t="shared" si="109"/>
        <v>0</v>
      </c>
      <c r="C755" s="127"/>
      <c r="D755" s="4">
        <f t="shared" si="110"/>
        <v>0</v>
      </c>
      <c r="E755" s="128">
        <f t="shared" si="113"/>
        <v>0</v>
      </c>
      <c r="F755" s="4">
        <f t="shared" si="114"/>
        <v>0</v>
      </c>
      <c r="G755" s="19">
        <f>IF(AND(C755&lt;&gt;"",SUM(G$25:G754)&lt;D$17),$D$17/$D$21,0)</f>
        <v>0</v>
      </c>
      <c r="H755" s="4">
        <f t="shared" si="115"/>
        <v>0</v>
      </c>
      <c r="I755" s="4">
        <f t="shared" si="111"/>
        <v>0</v>
      </c>
      <c r="J755" s="25" t="str">
        <f t="shared" si="116"/>
        <v>2081–2082</v>
      </c>
      <c r="K755" s="27">
        <f t="shared" si="112"/>
        <v>0</v>
      </c>
      <c r="R755" s="10" t="str">
        <f t="shared" si="108"/>
        <v/>
      </c>
    </row>
    <row r="756" spans="1:18" ht="19.899999999999999" customHeight="1" x14ac:dyDescent="0.25">
      <c r="A756" s="126">
        <v>66628</v>
      </c>
      <c r="B756" s="9">
        <f t="shared" si="109"/>
        <v>0</v>
      </c>
      <c r="C756" s="127"/>
      <c r="D756" s="4">
        <f t="shared" si="110"/>
        <v>0</v>
      </c>
      <c r="E756" s="128">
        <f t="shared" si="113"/>
        <v>0</v>
      </c>
      <c r="F756" s="4">
        <f t="shared" si="114"/>
        <v>0</v>
      </c>
      <c r="G756" s="19">
        <f>IF(AND(C756&lt;&gt;"",SUM(G$25:G755)&lt;D$17),$D$17/$D$21,0)</f>
        <v>0</v>
      </c>
      <c r="H756" s="4">
        <f t="shared" si="115"/>
        <v>0</v>
      </c>
      <c r="I756" s="4">
        <f t="shared" si="111"/>
        <v>0</v>
      </c>
      <c r="J756" s="25" t="str">
        <f t="shared" si="116"/>
        <v>2081–2082</v>
      </c>
      <c r="K756" s="27">
        <f t="shared" si="112"/>
        <v>0</v>
      </c>
      <c r="R756" s="10" t="str">
        <f t="shared" si="108"/>
        <v/>
      </c>
    </row>
    <row r="757" spans="1:18" ht="19.899999999999999" customHeight="1" x14ac:dyDescent="0.25">
      <c r="A757" s="126">
        <v>66658</v>
      </c>
      <c r="B757" s="9">
        <f t="shared" si="109"/>
        <v>0</v>
      </c>
      <c r="C757" s="127"/>
      <c r="D757" s="4">
        <f t="shared" si="110"/>
        <v>0</v>
      </c>
      <c r="E757" s="128">
        <f t="shared" si="113"/>
        <v>0</v>
      </c>
      <c r="F757" s="4">
        <f t="shared" si="114"/>
        <v>0</v>
      </c>
      <c r="G757" s="19">
        <f>IF(AND(C757&lt;&gt;"",SUM(G$25:G756)&lt;D$17),$D$17/$D$21,0)</f>
        <v>0</v>
      </c>
      <c r="H757" s="4">
        <f t="shared" si="115"/>
        <v>0</v>
      </c>
      <c r="I757" s="4">
        <f t="shared" si="111"/>
        <v>0</v>
      </c>
      <c r="J757" s="25" t="str">
        <f t="shared" si="116"/>
        <v>2082–2083</v>
      </c>
      <c r="K757" s="27">
        <f t="shared" si="112"/>
        <v>0</v>
      </c>
      <c r="R757" s="10" t="str">
        <f t="shared" si="108"/>
        <v/>
      </c>
    </row>
    <row r="758" spans="1:18" ht="19.899999999999999" customHeight="1" x14ac:dyDescent="0.25">
      <c r="A758" s="126">
        <v>66689</v>
      </c>
      <c r="B758" s="9">
        <f t="shared" si="109"/>
        <v>0</v>
      </c>
      <c r="C758" s="127"/>
      <c r="D758" s="4">
        <f t="shared" si="110"/>
        <v>0</v>
      </c>
      <c r="E758" s="128">
        <f t="shared" si="113"/>
        <v>0</v>
      </c>
      <c r="F758" s="4">
        <f t="shared" si="114"/>
        <v>0</v>
      </c>
      <c r="G758" s="19">
        <f>IF(AND(C758&lt;&gt;"",SUM(G$25:G757)&lt;D$17),$D$17/$D$21,0)</f>
        <v>0</v>
      </c>
      <c r="H758" s="4">
        <f t="shared" si="115"/>
        <v>0</v>
      </c>
      <c r="I758" s="4">
        <f t="shared" si="111"/>
        <v>0</v>
      </c>
      <c r="J758" s="25" t="str">
        <f t="shared" si="116"/>
        <v>2082–2083</v>
      </c>
      <c r="K758" s="27">
        <f t="shared" si="112"/>
        <v>0</v>
      </c>
      <c r="R758" s="10" t="str">
        <f t="shared" si="108"/>
        <v/>
      </c>
    </row>
    <row r="759" spans="1:18" ht="19.899999999999999" customHeight="1" x14ac:dyDescent="0.25">
      <c r="A759" s="126">
        <v>66720</v>
      </c>
      <c r="B759" s="9">
        <f t="shared" si="109"/>
        <v>0</v>
      </c>
      <c r="C759" s="127"/>
      <c r="D759" s="4">
        <f t="shared" si="110"/>
        <v>0</v>
      </c>
      <c r="E759" s="128">
        <f t="shared" si="113"/>
        <v>0</v>
      </c>
      <c r="F759" s="4">
        <f t="shared" si="114"/>
        <v>0</v>
      </c>
      <c r="G759" s="19">
        <f>IF(AND(C759&lt;&gt;"",SUM(G$25:G758)&lt;D$17),$D$17/$D$21,0)</f>
        <v>0</v>
      </c>
      <c r="H759" s="4">
        <f t="shared" si="115"/>
        <v>0</v>
      </c>
      <c r="I759" s="4">
        <f t="shared" si="111"/>
        <v>0</v>
      </c>
      <c r="J759" s="25" t="str">
        <f t="shared" si="116"/>
        <v>2082–2083</v>
      </c>
      <c r="K759" s="27">
        <f t="shared" si="112"/>
        <v>0</v>
      </c>
      <c r="R759" s="10" t="str">
        <f t="shared" si="108"/>
        <v/>
      </c>
    </row>
    <row r="760" spans="1:18" ht="19.899999999999999" customHeight="1" x14ac:dyDescent="0.25">
      <c r="A760" s="126">
        <v>66750</v>
      </c>
      <c r="B760" s="9">
        <f t="shared" si="109"/>
        <v>0</v>
      </c>
      <c r="C760" s="127"/>
      <c r="D760" s="4">
        <f t="shared" si="110"/>
        <v>0</v>
      </c>
      <c r="E760" s="128">
        <f t="shared" si="113"/>
        <v>0</v>
      </c>
      <c r="F760" s="4">
        <f t="shared" si="114"/>
        <v>0</v>
      </c>
      <c r="G760" s="19">
        <f>IF(AND(C760&lt;&gt;"",SUM(G$25:G759)&lt;D$17),$D$17/$D$21,0)</f>
        <v>0</v>
      </c>
      <c r="H760" s="4">
        <f t="shared" si="115"/>
        <v>0</v>
      </c>
      <c r="I760" s="4">
        <f t="shared" si="111"/>
        <v>0</v>
      </c>
      <c r="J760" s="25" t="str">
        <f t="shared" si="116"/>
        <v>2082–2083</v>
      </c>
      <c r="K760" s="27">
        <f t="shared" si="112"/>
        <v>0</v>
      </c>
      <c r="R760" s="10" t="str">
        <f t="shared" si="108"/>
        <v/>
      </c>
    </row>
    <row r="761" spans="1:18" ht="19.899999999999999" customHeight="1" x14ac:dyDescent="0.25">
      <c r="A761" s="126">
        <v>66781</v>
      </c>
      <c r="B761" s="9">
        <f t="shared" si="109"/>
        <v>0</v>
      </c>
      <c r="C761" s="127"/>
      <c r="D761" s="4">
        <f t="shared" si="110"/>
        <v>0</v>
      </c>
      <c r="E761" s="128">
        <f t="shared" si="113"/>
        <v>0</v>
      </c>
      <c r="F761" s="4">
        <f t="shared" si="114"/>
        <v>0</v>
      </c>
      <c r="G761" s="19">
        <f>IF(AND(C761&lt;&gt;"",SUM(G$25:G760)&lt;D$17),$D$17/$D$21,0)</f>
        <v>0</v>
      </c>
      <c r="H761" s="4">
        <f t="shared" si="115"/>
        <v>0</v>
      </c>
      <c r="I761" s="4">
        <f t="shared" si="111"/>
        <v>0</v>
      </c>
      <c r="J761" s="25" t="str">
        <f t="shared" si="116"/>
        <v>2082–2083</v>
      </c>
      <c r="K761" s="27">
        <f t="shared" si="112"/>
        <v>0</v>
      </c>
      <c r="R761" s="10" t="str">
        <f t="shared" si="108"/>
        <v/>
      </c>
    </row>
    <row r="762" spans="1:18" ht="19.899999999999999" customHeight="1" x14ac:dyDescent="0.25">
      <c r="A762" s="126">
        <v>66811</v>
      </c>
      <c r="B762" s="9">
        <f t="shared" si="109"/>
        <v>0</v>
      </c>
      <c r="C762" s="127"/>
      <c r="D762" s="4">
        <f t="shared" si="110"/>
        <v>0</v>
      </c>
      <c r="E762" s="128">
        <f t="shared" si="113"/>
        <v>0</v>
      </c>
      <c r="F762" s="4">
        <f t="shared" si="114"/>
        <v>0</v>
      </c>
      <c r="G762" s="19">
        <f>IF(AND(C762&lt;&gt;"",SUM(G$25:G761)&lt;D$17),$D$17/$D$21,0)</f>
        <v>0</v>
      </c>
      <c r="H762" s="4">
        <f t="shared" si="115"/>
        <v>0</v>
      </c>
      <c r="I762" s="4">
        <f t="shared" si="111"/>
        <v>0</v>
      </c>
      <c r="J762" s="25" t="str">
        <f t="shared" si="116"/>
        <v>2082–2083</v>
      </c>
      <c r="K762" s="27">
        <f t="shared" si="112"/>
        <v>0</v>
      </c>
      <c r="R762" s="10" t="str">
        <f t="shared" si="108"/>
        <v/>
      </c>
    </row>
    <row r="763" spans="1:18" ht="19.899999999999999" customHeight="1" x14ac:dyDescent="0.25">
      <c r="A763" s="126">
        <v>66842</v>
      </c>
      <c r="B763" s="9">
        <f t="shared" si="109"/>
        <v>0</v>
      </c>
      <c r="C763" s="127"/>
      <c r="D763" s="4">
        <f t="shared" si="110"/>
        <v>0</v>
      </c>
      <c r="E763" s="128">
        <f t="shared" si="113"/>
        <v>0</v>
      </c>
      <c r="F763" s="4">
        <f t="shared" si="114"/>
        <v>0</v>
      </c>
      <c r="G763" s="19">
        <f>IF(AND(C763&lt;&gt;"",SUM(G$25:G762)&lt;D$17),$D$17/$D$21,0)</f>
        <v>0</v>
      </c>
      <c r="H763" s="4">
        <f t="shared" si="115"/>
        <v>0</v>
      </c>
      <c r="I763" s="4">
        <f t="shared" si="111"/>
        <v>0</v>
      </c>
      <c r="J763" s="25" t="str">
        <f t="shared" si="116"/>
        <v>2082–2083</v>
      </c>
      <c r="K763" s="27">
        <f t="shared" si="112"/>
        <v>0</v>
      </c>
      <c r="R763" s="10" t="str">
        <f t="shared" si="108"/>
        <v/>
      </c>
    </row>
    <row r="764" spans="1:18" ht="19.899999999999999" customHeight="1" x14ac:dyDescent="0.25">
      <c r="A764" s="126">
        <v>66873</v>
      </c>
      <c r="B764" s="9">
        <f t="shared" si="109"/>
        <v>0</v>
      </c>
      <c r="C764" s="127"/>
      <c r="D764" s="4">
        <f t="shared" si="110"/>
        <v>0</v>
      </c>
      <c r="E764" s="128">
        <f t="shared" si="113"/>
        <v>0</v>
      </c>
      <c r="F764" s="4">
        <f t="shared" si="114"/>
        <v>0</v>
      </c>
      <c r="G764" s="19">
        <f>IF(AND(C764&lt;&gt;"",SUM(G$25:G763)&lt;D$17),$D$17/$D$21,0)</f>
        <v>0</v>
      </c>
      <c r="H764" s="4">
        <f t="shared" si="115"/>
        <v>0</v>
      </c>
      <c r="I764" s="4">
        <f t="shared" si="111"/>
        <v>0</v>
      </c>
      <c r="J764" s="25" t="str">
        <f t="shared" si="116"/>
        <v>2082–2083</v>
      </c>
      <c r="K764" s="27">
        <f t="shared" si="112"/>
        <v>0</v>
      </c>
      <c r="R764" s="10" t="str">
        <f t="shared" si="108"/>
        <v/>
      </c>
    </row>
    <row r="765" spans="1:18" ht="19.899999999999999" customHeight="1" x14ac:dyDescent="0.25">
      <c r="A765" s="126">
        <v>66901</v>
      </c>
      <c r="B765" s="9">
        <f t="shared" si="109"/>
        <v>0</v>
      </c>
      <c r="C765" s="127"/>
      <c r="D765" s="4">
        <f t="shared" si="110"/>
        <v>0</v>
      </c>
      <c r="E765" s="128">
        <f t="shared" si="113"/>
        <v>0</v>
      </c>
      <c r="F765" s="4">
        <f t="shared" si="114"/>
        <v>0</v>
      </c>
      <c r="G765" s="19">
        <f>IF(AND(C765&lt;&gt;"",SUM(G$25:G764)&lt;D$17),$D$17/$D$21,0)</f>
        <v>0</v>
      </c>
      <c r="H765" s="4">
        <f t="shared" si="115"/>
        <v>0</v>
      </c>
      <c r="I765" s="4">
        <f t="shared" si="111"/>
        <v>0</v>
      </c>
      <c r="J765" s="25" t="str">
        <f t="shared" si="116"/>
        <v>2082–2083</v>
      </c>
      <c r="K765" s="27">
        <f t="shared" si="112"/>
        <v>0</v>
      </c>
      <c r="R765" s="10" t="str">
        <f t="shared" si="108"/>
        <v/>
      </c>
    </row>
    <row r="766" spans="1:18" ht="19.899999999999999" customHeight="1" x14ac:dyDescent="0.25">
      <c r="A766" s="126">
        <v>66932</v>
      </c>
      <c r="B766" s="9">
        <f t="shared" si="109"/>
        <v>0</v>
      </c>
      <c r="C766" s="127"/>
      <c r="D766" s="4">
        <f t="shared" si="110"/>
        <v>0</v>
      </c>
      <c r="E766" s="128">
        <f t="shared" si="113"/>
        <v>0</v>
      </c>
      <c r="F766" s="4">
        <f t="shared" si="114"/>
        <v>0</v>
      </c>
      <c r="G766" s="19">
        <f>IF(AND(C766&lt;&gt;"",SUM(G$25:G765)&lt;D$17),$D$17/$D$21,0)</f>
        <v>0</v>
      </c>
      <c r="H766" s="4">
        <f t="shared" si="115"/>
        <v>0</v>
      </c>
      <c r="I766" s="4">
        <f t="shared" si="111"/>
        <v>0</v>
      </c>
      <c r="J766" s="25" t="str">
        <f t="shared" si="116"/>
        <v>2082–2083</v>
      </c>
      <c r="K766" s="27">
        <f t="shared" si="112"/>
        <v>0</v>
      </c>
      <c r="R766" s="10" t="str">
        <f t="shared" si="108"/>
        <v/>
      </c>
    </row>
    <row r="767" spans="1:18" ht="19.899999999999999" customHeight="1" x14ac:dyDescent="0.25">
      <c r="A767" s="126">
        <v>66962</v>
      </c>
      <c r="B767" s="9">
        <f t="shared" si="109"/>
        <v>0</v>
      </c>
      <c r="C767" s="127"/>
      <c r="D767" s="4">
        <f t="shared" si="110"/>
        <v>0</v>
      </c>
      <c r="E767" s="128">
        <f t="shared" si="113"/>
        <v>0</v>
      </c>
      <c r="F767" s="4">
        <f t="shared" si="114"/>
        <v>0</v>
      </c>
      <c r="G767" s="19">
        <f>IF(AND(C767&lt;&gt;"",SUM(G$25:G766)&lt;D$17),$D$17/$D$21,0)</f>
        <v>0</v>
      </c>
      <c r="H767" s="4">
        <f t="shared" si="115"/>
        <v>0</v>
      </c>
      <c r="I767" s="4">
        <f t="shared" si="111"/>
        <v>0</v>
      </c>
      <c r="J767" s="25" t="str">
        <f t="shared" si="116"/>
        <v>2082–2083</v>
      </c>
      <c r="K767" s="27">
        <f t="shared" si="112"/>
        <v>0</v>
      </c>
      <c r="R767" s="10" t="str">
        <f t="shared" si="108"/>
        <v/>
      </c>
    </row>
    <row r="768" spans="1:18" ht="19.899999999999999" customHeight="1" x14ac:dyDescent="0.25">
      <c r="A768" s="126">
        <v>66993</v>
      </c>
      <c r="B768" s="9">
        <f t="shared" si="109"/>
        <v>0</v>
      </c>
      <c r="C768" s="127"/>
      <c r="D768" s="4">
        <f t="shared" si="110"/>
        <v>0</v>
      </c>
      <c r="E768" s="128">
        <f t="shared" si="113"/>
        <v>0</v>
      </c>
      <c r="F768" s="4">
        <f t="shared" si="114"/>
        <v>0</v>
      </c>
      <c r="G768" s="19">
        <f>IF(AND(C768&lt;&gt;"",SUM(G$25:G767)&lt;D$17),$D$17/$D$21,0)</f>
        <v>0</v>
      </c>
      <c r="H768" s="4">
        <f t="shared" si="115"/>
        <v>0</v>
      </c>
      <c r="I768" s="4">
        <f t="shared" si="111"/>
        <v>0</v>
      </c>
      <c r="J768" s="25" t="str">
        <f t="shared" si="116"/>
        <v>2082–2083</v>
      </c>
      <c r="K768" s="27">
        <f t="shared" si="112"/>
        <v>0</v>
      </c>
      <c r="R768" s="10" t="str">
        <f t="shared" si="108"/>
        <v/>
      </c>
    </row>
    <row r="769" spans="1:18" ht="19.899999999999999" customHeight="1" x14ac:dyDescent="0.25">
      <c r="A769" s="126">
        <v>67023</v>
      </c>
      <c r="B769" s="9">
        <f t="shared" si="109"/>
        <v>0</v>
      </c>
      <c r="C769" s="127"/>
      <c r="D769" s="4">
        <f t="shared" si="110"/>
        <v>0</v>
      </c>
      <c r="E769" s="128">
        <f t="shared" si="113"/>
        <v>0</v>
      </c>
      <c r="F769" s="4">
        <f t="shared" si="114"/>
        <v>0</v>
      </c>
      <c r="G769" s="19">
        <f>IF(AND(C769&lt;&gt;"",SUM(G$25:G768)&lt;D$17),$D$17/$D$21,0)</f>
        <v>0</v>
      </c>
      <c r="H769" s="4">
        <f t="shared" si="115"/>
        <v>0</v>
      </c>
      <c r="I769" s="4">
        <f t="shared" si="111"/>
        <v>0</v>
      </c>
      <c r="J769" s="25" t="str">
        <f t="shared" si="116"/>
        <v>2083–2084</v>
      </c>
      <c r="K769" s="27">
        <f t="shared" si="112"/>
        <v>0</v>
      </c>
      <c r="R769" s="10" t="str">
        <f t="shared" si="108"/>
        <v/>
      </c>
    </row>
    <row r="770" spans="1:18" ht="19.899999999999999" customHeight="1" x14ac:dyDescent="0.25">
      <c r="A770" s="126">
        <v>67054</v>
      </c>
      <c r="B770" s="9">
        <f t="shared" si="109"/>
        <v>0</v>
      </c>
      <c r="C770" s="127"/>
      <c r="D770" s="4">
        <f t="shared" si="110"/>
        <v>0</v>
      </c>
      <c r="E770" s="128">
        <f t="shared" si="113"/>
        <v>0</v>
      </c>
      <c r="F770" s="4">
        <f t="shared" si="114"/>
        <v>0</v>
      </c>
      <c r="G770" s="19">
        <f>IF(AND(C770&lt;&gt;"",SUM(G$25:G769)&lt;D$17),$D$17/$D$21,0)</f>
        <v>0</v>
      </c>
      <c r="H770" s="4">
        <f t="shared" si="115"/>
        <v>0</v>
      </c>
      <c r="I770" s="4">
        <f t="shared" si="111"/>
        <v>0</v>
      </c>
      <c r="J770" s="25" t="str">
        <f t="shared" si="116"/>
        <v>2083–2084</v>
      </c>
      <c r="K770" s="27">
        <f t="shared" si="112"/>
        <v>0</v>
      </c>
      <c r="R770" s="10" t="str">
        <f t="shared" si="108"/>
        <v/>
      </c>
    </row>
    <row r="771" spans="1:18" ht="19.899999999999999" customHeight="1" x14ac:dyDescent="0.25">
      <c r="A771" s="126">
        <v>67085</v>
      </c>
      <c r="B771" s="9">
        <f t="shared" si="109"/>
        <v>0</v>
      </c>
      <c r="C771" s="127"/>
      <c r="D771" s="4">
        <f t="shared" si="110"/>
        <v>0</v>
      </c>
      <c r="E771" s="128">
        <f t="shared" si="113"/>
        <v>0</v>
      </c>
      <c r="F771" s="4">
        <f t="shared" si="114"/>
        <v>0</v>
      </c>
      <c r="G771" s="19">
        <f>IF(AND(C771&lt;&gt;"",SUM(G$25:G770)&lt;D$17),$D$17/$D$21,0)</f>
        <v>0</v>
      </c>
      <c r="H771" s="4">
        <f t="shared" si="115"/>
        <v>0</v>
      </c>
      <c r="I771" s="4">
        <f t="shared" si="111"/>
        <v>0</v>
      </c>
      <c r="J771" s="25" t="str">
        <f t="shared" si="116"/>
        <v>2083–2084</v>
      </c>
      <c r="K771" s="27">
        <f t="shared" si="112"/>
        <v>0</v>
      </c>
      <c r="R771" s="10" t="str">
        <f t="shared" si="108"/>
        <v/>
      </c>
    </row>
    <row r="772" spans="1:18" ht="19.899999999999999" customHeight="1" x14ac:dyDescent="0.25">
      <c r="A772" s="126">
        <v>67115</v>
      </c>
      <c r="B772" s="9">
        <f t="shared" si="109"/>
        <v>0</v>
      </c>
      <c r="C772" s="127"/>
      <c r="D772" s="4">
        <f t="shared" si="110"/>
        <v>0</v>
      </c>
      <c r="E772" s="128">
        <f t="shared" si="113"/>
        <v>0</v>
      </c>
      <c r="F772" s="4">
        <f t="shared" si="114"/>
        <v>0</v>
      </c>
      <c r="G772" s="19">
        <f>IF(AND(C772&lt;&gt;"",SUM(G$25:G771)&lt;D$17),$D$17/$D$21,0)</f>
        <v>0</v>
      </c>
      <c r="H772" s="4">
        <f t="shared" si="115"/>
        <v>0</v>
      </c>
      <c r="I772" s="4">
        <f t="shared" si="111"/>
        <v>0</v>
      </c>
      <c r="J772" s="25" t="str">
        <f t="shared" si="116"/>
        <v>2083–2084</v>
      </c>
      <c r="K772" s="27">
        <f t="shared" si="112"/>
        <v>0</v>
      </c>
      <c r="R772" s="10" t="str">
        <f t="shared" si="108"/>
        <v/>
      </c>
    </row>
    <row r="773" spans="1:18" ht="19.899999999999999" customHeight="1" x14ac:dyDescent="0.25">
      <c r="A773" s="126">
        <v>67146</v>
      </c>
      <c r="B773" s="9">
        <f t="shared" si="109"/>
        <v>0</v>
      </c>
      <c r="C773" s="127"/>
      <c r="D773" s="4">
        <f t="shared" si="110"/>
        <v>0</v>
      </c>
      <c r="E773" s="128">
        <f t="shared" si="113"/>
        <v>0</v>
      </c>
      <c r="F773" s="4">
        <f t="shared" si="114"/>
        <v>0</v>
      </c>
      <c r="G773" s="19">
        <f>IF(AND(C773&lt;&gt;"",SUM(G$25:G772)&lt;D$17),$D$17/$D$21,0)</f>
        <v>0</v>
      </c>
      <c r="H773" s="4">
        <f t="shared" si="115"/>
        <v>0</v>
      </c>
      <c r="I773" s="4">
        <f t="shared" si="111"/>
        <v>0</v>
      </c>
      <c r="J773" s="25" t="str">
        <f t="shared" si="116"/>
        <v>2083–2084</v>
      </c>
      <c r="K773" s="27">
        <f t="shared" si="112"/>
        <v>0</v>
      </c>
      <c r="R773" s="10" t="str">
        <f t="shared" si="108"/>
        <v/>
      </c>
    </row>
    <row r="774" spans="1:18" ht="19.899999999999999" customHeight="1" x14ac:dyDescent="0.25">
      <c r="A774" s="126">
        <v>67176</v>
      </c>
      <c r="B774" s="9">
        <f t="shared" si="109"/>
        <v>0</v>
      </c>
      <c r="C774" s="127"/>
      <c r="D774" s="4">
        <f t="shared" si="110"/>
        <v>0</v>
      </c>
      <c r="E774" s="128">
        <f t="shared" si="113"/>
        <v>0</v>
      </c>
      <c r="F774" s="4">
        <f t="shared" si="114"/>
        <v>0</v>
      </c>
      <c r="G774" s="19">
        <f>IF(AND(C774&lt;&gt;"",SUM(G$25:G773)&lt;D$17),$D$17/$D$21,0)</f>
        <v>0</v>
      </c>
      <c r="H774" s="4">
        <f t="shared" si="115"/>
        <v>0</v>
      </c>
      <c r="I774" s="4">
        <f t="shared" si="111"/>
        <v>0</v>
      </c>
      <c r="J774" s="25" t="str">
        <f t="shared" si="116"/>
        <v>2083–2084</v>
      </c>
      <c r="K774" s="27">
        <f t="shared" si="112"/>
        <v>0</v>
      </c>
      <c r="R774" s="10" t="str">
        <f t="shared" si="108"/>
        <v/>
      </c>
    </row>
    <row r="775" spans="1:18" ht="19.899999999999999" customHeight="1" x14ac:dyDescent="0.25">
      <c r="A775" s="126">
        <v>67207</v>
      </c>
      <c r="B775" s="9">
        <f t="shared" si="109"/>
        <v>0</v>
      </c>
      <c r="C775" s="127"/>
      <c r="D775" s="4">
        <f t="shared" si="110"/>
        <v>0</v>
      </c>
      <c r="E775" s="128">
        <f t="shared" si="113"/>
        <v>0</v>
      </c>
      <c r="F775" s="4">
        <f t="shared" si="114"/>
        <v>0</v>
      </c>
      <c r="G775" s="19">
        <f>IF(AND(C775&lt;&gt;"",SUM(G$25:G774)&lt;D$17),$D$17/$D$21,0)</f>
        <v>0</v>
      </c>
      <c r="H775" s="4">
        <f t="shared" si="115"/>
        <v>0</v>
      </c>
      <c r="I775" s="4">
        <f t="shared" si="111"/>
        <v>0</v>
      </c>
      <c r="J775" s="25" t="str">
        <f t="shared" si="116"/>
        <v>2083–2084</v>
      </c>
      <c r="K775" s="27">
        <f t="shared" si="112"/>
        <v>0</v>
      </c>
      <c r="R775" s="10" t="str">
        <f t="shared" si="108"/>
        <v/>
      </c>
    </row>
    <row r="776" spans="1:18" ht="19.899999999999999" customHeight="1" x14ac:dyDescent="0.25">
      <c r="A776" s="126">
        <v>67238</v>
      </c>
      <c r="B776" s="9">
        <f t="shared" si="109"/>
        <v>0</v>
      </c>
      <c r="C776" s="127"/>
      <c r="D776" s="4">
        <f t="shared" si="110"/>
        <v>0</v>
      </c>
      <c r="E776" s="128">
        <f t="shared" si="113"/>
        <v>0</v>
      </c>
      <c r="F776" s="4">
        <f t="shared" si="114"/>
        <v>0</v>
      </c>
      <c r="G776" s="19">
        <f>IF(AND(C776&lt;&gt;"",SUM(G$25:G775)&lt;D$17),$D$17/$D$21,0)</f>
        <v>0</v>
      </c>
      <c r="H776" s="4">
        <f t="shared" si="115"/>
        <v>0</v>
      </c>
      <c r="I776" s="4">
        <f t="shared" si="111"/>
        <v>0</v>
      </c>
      <c r="J776" s="25" t="str">
        <f t="shared" si="116"/>
        <v>2083–2084</v>
      </c>
      <c r="K776" s="27">
        <f t="shared" si="112"/>
        <v>0</v>
      </c>
      <c r="R776" s="10" t="str">
        <f t="shared" si="108"/>
        <v/>
      </c>
    </row>
    <row r="777" spans="1:18" ht="19.899999999999999" customHeight="1" x14ac:dyDescent="0.25">
      <c r="A777" s="126">
        <v>67267</v>
      </c>
      <c r="B777" s="9">
        <f t="shared" si="109"/>
        <v>0</v>
      </c>
      <c r="C777" s="127"/>
      <c r="D777" s="4">
        <f t="shared" si="110"/>
        <v>0</v>
      </c>
      <c r="E777" s="128">
        <f t="shared" si="113"/>
        <v>0</v>
      </c>
      <c r="F777" s="4">
        <f t="shared" si="114"/>
        <v>0</v>
      </c>
      <c r="G777" s="19">
        <f>IF(AND(C777&lt;&gt;"",SUM(G$25:G776)&lt;D$17),$D$17/$D$21,0)</f>
        <v>0</v>
      </c>
      <c r="H777" s="4">
        <f t="shared" si="115"/>
        <v>0</v>
      </c>
      <c r="I777" s="4">
        <f t="shared" si="111"/>
        <v>0</v>
      </c>
      <c r="J777" s="25" t="str">
        <f t="shared" si="116"/>
        <v>2083–2084</v>
      </c>
      <c r="K777" s="27">
        <f t="shared" si="112"/>
        <v>0</v>
      </c>
      <c r="R777" s="10" t="str">
        <f t="shared" si="108"/>
        <v/>
      </c>
    </row>
    <row r="778" spans="1:18" ht="19.899999999999999" customHeight="1" x14ac:dyDescent="0.25">
      <c r="A778" s="126">
        <v>67298</v>
      </c>
      <c r="B778" s="9">
        <f t="shared" si="109"/>
        <v>0</v>
      </c>
      <c r="C778" s="127"/>
      <c r="D778" s="4">
        <f t="shared" si="110"/>
        <v>0</v>
      </c>
      <c r="E778" s="128">
        <f t="shared" si="113"/>
        <v>0</v>
      </c>
      <c r="F778" s="4">
        <f t="shared" si="114"/>
        <v>0</v>
      </c>
      <c r="G778" s="19">
        <f>IF(AND(C778&lt;&gt;"",SUM(G$25:G777)&lt;D$17),$D$17/$D$21,0)</f>
        <v>0</v>
      </c>
      <c r="H778" s="4">
        <f t="shared" si="115"/>
        <v>0</v>
      </c>
      <c r="I778" s="4">
        <f t="shared" si="111"/>
        <v>0</v>
      </c>
      <c r="J778" s="25" t="str">
        <f t="shared" si="116"/>
        <v>2083–2084</v>
      </c>
      <c r="K778" s="27">
        <f t="shared" si="112"/>
        <v>0</v>
      </c>
      <c r="R778" s="10" t="str">
        <f t="shared" si="108"/>
        <v/>
      </c>
    </row>
    <row r="779" spans="1:18" ht="19.899999999999999" customHeight="1" x14ac:dyDescent="0.25">
      <c r="A779" s="126">
        <v>67328</v>
      </c>
      <c r="B779" s="9">
        <f t="shared" si="109"/>
        <v>0</v>
      </c>
      <c r="C779" s="127"/>
      <c r="D779" s="4">
        <f t="shared" si="110"/>
        <v>0</v>
      </c>
      <c r="E779" s="128">
        <f t="shared" si="113"/>
        <v>0</v>
      </c>
      <c r="F779" s="4">
        <f t="shared" si="114"/>
        <v>0</v>
      </c>
      <c r="G779" s="19">
        <f>IF(AND(C779&lt;&gt;"",SUM(G$25:G778)&lt;D$17),$D$17/$D$21,0)</f>
        <v>0</v>
      </c>
      <c r="H779" s="4">
        <f t="shared" si="115"/>
        <v>0</v>
      </c>
      <c r="I779" s="4">
        <f t="shared" si="111"/>
        <v>0</v>
      </c>
      <c r="J779" s="25" t="str">
        <f t="shared" si="116"/>
        <v>2083–2084</v>
      </c>
      <c r="K779" s="27">
        <f t="shared" si="112"/>
        <v>0</v>
      </c>
      <c r="R779" s="10" t="str">
        <f t="shared" si="108"/>
        <v/>
      </c>
    </row>
    <row r="780" spans="1:18" ht="19.899999999999999" customHeight="1" x14ac:dyDescent="0.25">
      <c r="A780" s="126">
        <v>67359</v>
      </c>
      <c r="B780" s="9">
        <f t="shared" si="109"/>
        <v>0</v>
      </c>
      <c r="C780" s="127"/>
      <c r="D780" s="4">
        <f t="shared" si="110"/>
        <v>0</v>
      </c>
      <c r="E780" s="128">
        <f t="shared" si="113"/>
        <v>0</v>
      </c>
      <c r="F780" s="4">
        <f t="shared" si="114"/>
        <v>0</v>
      </c>
      <c r="G780" s="19">
        <f>IF(AND(C780&lt;&gt;"",SUM(G$25:G779)&lt;D$17),$D$17/$D$21,0)</f>
        <v>0</v>
      </c>
      <c r="H780" s="4">
        <f t="shared" si="115"/>
        <v>0</v>
      </c>
      <c r="I780" s="4">
        <f t="shared" si="111"/>
        <v>0</v>
      </c>
      <c r="J780" s="25" t="str">
        <f t="shared" si="116"/>
        <v>2083–2084</v>
      </c>
      <c r="K780" s="27">
        <f t="shared" si="112"/>
        <v>0</v>
      </c>
      <c r="R780" s="10" t="str">
        <f t="shared" si="108"/>
        <v/>
      </c>
    </row>
    <row r="781" spans="1:18" ht="19.899999999999999" customHeight="1" x14ac:dyDescent="0.25">
      <c r="A781" s="126">
        <v>67389</v>
      </c>
      <c r="B781" s="9">
        <f t="shared" si="109"/>
        <v>0</v>
      </c>
      <c r="C781" s="127"/>
      <c r="D781" s="4">
        <f t="shared" si="110"/>
        <v>0</v>
      </c>
      <c r="E781" s="128">
        <f t="shared" si="113"/>
        <v>0</v>
      </c>
      <c r="F781" s="4">
        <f t="shared" si="114"/>
        <v>0</v>
      </c>
      <c r="G781" s="19">
        <f>IF(AND(C781&lt;&gt;"",SUM(G$25:G780)&lt;D$17),$D$17/$D$21,0)</f>
        <v>0</v>
      </c>
      <c r="H781" s="4">
        <f t="shared" si="115"/>
        <v>0</v>
      </c>
      <c r="I781" s="4">
        <f t="shared" si="111"/>
        <v>0</v>
      </c>
      <c r="J781" s="25" t="str">
        <f t="shared" si="116"/>
        <v>2084–2085</v>
      </c>
      <c r="K781" s="27">
        <f t="shared" si="112"/>
        <v>0</v>
      </c>
      <c r="R781" s="10" t="str">
        <f t="shared" si="108"/>
        <v/>
      </c>
    </row>
    <row r="782" spans="1:18" ht="19.899999999999999" customHeight="1" x14ac:dyDescent="0.25">
      <c r="A782" s="126">
        <v>67420</v>
      </c>
      <c r="B782" s="9">
        <f t="shared" si="109"/>
        <v>0</v>
      </c>
      <c r="C782" s="127"/>
      <c r="D782" s="4">
        <f t="shared" si="110"/>
        <v>0</v>
      </c>
      <c r="E782" s="128">
        <f t="shared" si="113"/>
        <v>0</v>
      </c>
      <c r="F782" s="4">
        <f t="shared" si="114"/>
        <v>0</v>
      </c>
      <c r="G782" s="19">
        <f>IF(AND(C782&lt;&gt;"",SUM(G$25:G781)&lt;D$17),$D$17/$D$21,0)</f>
        <v>0</v>
      </c>
      <c r="H782" s="4">
        <f t="shared" si="115"/>
        <v>0</v>
      </c>
      <c r="I782" s="4">
        <f t="shared" si="111"/>
        <v>0</v>
      </c>
      <c r="J782" s="25" t="str">
        <f t="shared" si="116"/>
        <v>2084–2085</v>
      </c>
      <c r="K782" s="27">
        <f t="shared" si="112"/>
        <v>0</v>
      </c>
      <c r="R782" s="10" t="str">
        <f t="shared" si="108"/>
        <v/>
      </c>
    </row>
    <row r="783" spans="1:18" ht="19.899999999999999" customHeight="1" x14ac:dyDescent="0.25">
      <c r="A783" s="126">
        <v>67451</v>
      </c>
      <c r="B783" s="9">
        <f t="shared" si="109"/>
        <v>0</v>
      </c>
      <c r="C783" s="127"/>
      <c r="D783" s="4">
        <f t="shared" si="110"/>
        <v>0</v>
      </c>
      <c r="E783" s="128">
        <f t="shared" si="113"/>
        <v>0</v>
      </c>
      <c r="F783" s="4">
        <f t="shared" si="114"/>
        <v>0</v>
      </c>
      <c r="G783" s="19">
        <f>IF(AND(C783&lt;&gt;"",SUM(G$25:G782)&lt;D$17),$D$17/$D$21,0)</f>
        <v>0</v>
      </c>
      <c r="H783" s="4">
        <f t="shared" si="115"/>
        <v>0</v>
      </c>
      <c r="I783" s="4">
        <f t="shared" si="111"/>
        <v>0</v>
      </c>
      <c r="J783" s="25" t="str">
        <f t="shared" si="116"/>
        <v>2084–2085</v>
      </c>
      <c r="K783" s="27">
        <f t="shared" si="112"/>
        <v>0</v>
      </c>
      <c r="R783" s="10" t="str">
        <f t="shared" si="108"/>
        <v/>
      </c>
    </row>
    <row r="784" spans="1:18" ht="19.899999999999999" customHeight="1" x14ac:dyDescent="0.25">
      <c r="A784" s="126">
        <v>67481</v>
      </c>
      <c r="B784" s="9">
        <f t="shared" si="109"/>
        <v>0</v>
      </c>
      <c r="C784" s="127"/>
      <c r="D784" s="4">
        <f t="shared" si="110"/>
        <v>0</v>
      </c>
      <c r="E784" s="128">
        <f t="shared" si="113"/>
        <v>0</v>
      </c>
      <c r="F784" s="4">
        <f t="shared" si="114"/>
        <v>0</v>
      </c>
      <c r="G784" s="19">
        <f>IF(AND(C784&lt;&gt;"",SUM(G$25:G783)&lt;D$17),$D$17/$D$21,0)</f>
        <v>0</v>
      </c>
      <c r="H784" s="4">
        <f t="shared" si="115"/>
        <v>0</v>
      </c>
      <c r="I784" s="4">
        <f t="shared" si="111"/>
        <v>0</v>
      </c>
      <c r="J784" s="25" t="str">
        <f t="shared" si="116"/>
        <v>2084–2085</v>
      </c>
      <c r="K784" s="27">
        <f t="shared" si="112"/>
        <v>0</v>
      </c>
      <c r="R784" s="10" t="str">
        <f t="shared" si="108"/>
        <v/>
      </c>
    </row>
    <row r="785" spans="1:18" ht="19.899999999999999" customHeight="1" x14ac:dyDescent="0.25">
      <c r="A785" s="126">
        <v>67512</v>
      </c>
      <c r="B785" s="9">
        <f t="shared" si="109"/>
        <v>0</v>
      </c>
      <c r="C785" s="127"/>
      <c r="D785" s="4">
        <f t="shared" si="110"/>
        <v>0</v>
      </c>
      <c r="E785" s="128">
        <f t="shared" si="113"/>
        <v>0</v>
      </c>
      <c r="F785" s="4">
        <f t="shared" si="114"/>
        <v>0</v>
      </c>
      <c r="G785" s="19">
        <f>IF(AND(C785&lt;&gt;"",SUM(G$25:G784)&lt;D$17),$D$17/$D$21,0)</f>
        <v>0</v>
      </c>
      <c r="H785" s="4">
        <f t="shared" si="115"/>
        <v>0</v>
      </c>
      <c r="I785" s="4">
        <f t="shared" si="111"/>
        <v>0</v>
      </c>
      <c r="J785" s="25" t="str">
        <f t="shared" si="116"/>
        <v>2084–2085</v>
      </c>
      <c r="K785" s="27">
        <f t="shared" si="112"/>
        <v>0</v>
      </c>
      <c r="R785" s="10" t="str">
        <f t="shared" si="108"/>
        <v/>
      </c>
    </row>
    <row r="786" spans="1:18" ht="19.899999999999999" customHeight="1" x14ac:dyDescent="0.25">
      <c r="A786" s="126">
        <v>67542</v>
      </c>
      <c r="B786" s="9">
        <f t="shared" si="109"/>
        <v>0</v>
      </c>
      <c r="C786" s="127"/>
      <c r="D786" s="4">
        <f t="shared" si="110"/>
        <v>0</v>
      </c>
      <c r="E786" s="128">
        <f t="shared" si="113"/>
        <v>0</v>
      </c>
      <c r="F786" s="4">
        <f t="shared" si="114"/>
        <v>0</v>
      </c>
      <c r="G786" s="19">
        <f>IF(AND(C786&lt;&gt;"",SUM(G$25:G785)&lt;D$17),$D$17/$D$21,0)</f>
        <v>0</v>
      </c>
      <c r="H786" s="4">
        <f t="shared" si="115"/>
        <v>0</v>
      </c>
      <c r="I786" s="4">
        <f t="shared" si="111"/>
        <v>0</v>
      </c>
      <c r="J786" s="25" t="str">
        <f t="shared" si="116"/>
        <v>2084–2085</v>
      </c>
      <c r="K786" s="27">
        <f t="shared" si="112"/>
        <v>0</v>
      </c>
      <c r="R786" s="10" t="str">
        <f t="shared" si="108"/>
        <v/>
      </c>
    </row>
    <row r="787" spans="1:18" ht="19.899999999999999" customHeight="1" x14ac:dyDescent="0.25">
      <c r="A787" s="126">
        <v>67573</v>
      </c>
      <c r="B787" s="9">
        <f t="shared" si="109"/>
        <v>0</v>
      </c>
      <c r="C787" s="127"/>
      <c r="D787" s="4">
        <f t="shared" si="110"/>
        <v>0</v>
      </c>
      <c r="E787" s="128">
        <f t="shared" si="113"/>
        <v>0</v>
      </c>
      <c r="F787" s="4">
        <f t="shared" si="114"/>
        <v>0</v>
      </c>
      <c r="G787" s="19">
        <f>IF(AND(C787&lt;&gt;"",SUM(G$25:G786)&lt;D$17),$D$17/$D$21,0)</f>
        <v>0</v>
      </c>
      <c r="H787" s="4">
        <f t="shared" si="115"/>
        <v>0</v>
      </c>
      <c r="I787" s="4">
        <f t="shared" si="111"/>
        <v>0</v>
      </c>
      <c r="J787" s="25" t="str">
        <f t="shared" si="116"/>
        <v>2084–2085</v>
      </c>
      <c r="K787" s="27">
        <f t="shared" si="112"/>
        <v>0</v>
      </c>
      <c r="R787" s="10" t="str">
        <f t="shared" si="108"/>
        <v/>
      </c>
    </row>
    <row r="788" spans="1:18" ht="19.899999999999999" customHeight="1" x14ac:dyDescent="0.25">
      <c r="A788" s="126">
        <v>67604</v>
      </c>
      <c r="B788" s="9">
        <f t="shared" si="109"/>
        <v>0</v>
      </c>
      <c r="C788" s="127"/>
      <c r="D788" s="4">
        <f t="shared" si="110"/>
        <v>0</v>
      </c>
      <c r="E788" s="128">
        <f t="shared" si="113"/>
        <v>0</v>
      </c>
      <c r="F788" s="4">
        <f t="shared" si="114"/>
        <v>0</v>
      </c>
      <c r="G788" s="19">
        <f>IF(AND(C788&lt;&gt;"",SUM(G$25:G787)&lt;D$17),$D$17/$D$21,0)</f>
        <v>0</v>
      </c>
      <c r="H788" s="4">
        <f t="shared" si="115"/>
        <v>0</v>
      </c>
      <c r="I788" s="4">
        <f t="shared" si="111"/>
        <v>0</v>
      </c>
      <c r="J788" s="25" t="str">
        <f t="shared" si="116"/>
        <v>2084–2085</v>
      </c>
      <c r="K788" s="27">
        <f t="shared" si="112"/>
        <v>0</v>
      </c>
      <c r="R788" s="10" t="str">
        <f t="shared" si="108"/>
        <v/>
      </c>
    </row>
    <row r="789" spans="1:18" ht="19.899999999999999" customHeight="1" x14ac:dyDescent="0.25">
      <c r="A789" s="126">
        <v>67632</v>
      </c>
      <c r="B789" s="9">
        <f t="shared" si="109"/>
        <v>0</v>
      </c>
      <c r="C789" s="127"/>
      <c r="D789" s="4">
        <f t="shared" si="110"/>
        <v>0</v>
      </c>
      <c r="E789" s="128">
        <f t="shared" si="113"/>
        <v>0</v>
      </c>
      <c r="F789" s="4">
        <f t="shared" si="114"/>
        <v>0</v>
      </c>
      <c r="G789" s="19">
        <f>IF(AND(C789&lt;&gt;"",SUM(G$25:G788)&lt;D$17),$D$17/$D$21,0)</f>
        <v>0</v>
      </c>
      <c r="H789" s="4">
        <f t="shared" si="115"/>
        <v>0</v>
      </c>
      <c r="I789" s="4">
        <f t="shared" si="111"/>
        <v>0</v>
      </c>
      <c r="J789" s="25" t="str">
        <f t="shared" si="116"/>
        <v>2084–2085</v>
      </c>
      <c r="K789" s="27">
        <f t="shared" si="112"/>
        <v>0</v>
      </c>
      <c r="R789" s="10" t="str">
        <f t="shared" si="108"/>
        <v/>
      </c>
    </row>
    <row r="790" spans="1:18" ht="19.899999999999999" customHeight="1" x14ac:dyDescent="0.25">
      <c r="A790" s="126">
        <v>67663</v>
      </c>
      <c r="B790" s="9">
        <f t="shared" si="109"/>
        <v>0</v>
      </c>
      <c r="C790" s="127"/>
      <c r="D790" s="4">
        <f t="shared" si="110"/>
        <v>0</v>
      </c>
      <c r="E790" s="128">
        <f t="shared" si="113"/>
        <v>0</v>
      </c>
      <c r="F790" s="4">
        <f t="shared" si="114"/>
        <v>0</v>
      </c>
      <c r="G790" s="19">
        <f>IF(AND(C790&lt;&gt;"",SUM(G$25:G789)&lt;D$17),$D$17/$D$21,0)</f>
        <v>0</v>
      </c>
      <c r="H790" s="4">
        <f t="shared" si="115"/>
        <v>0</v>
      </c>
      <c r="I790" s="4">
        <f t="shared" si="111"/>
        <v>0</v>
      </c>
      <c r="J790" s="25" t="str">
        <f t="shared" si="116"/>
        <v>2084–2085</v>
      </c>
      <c r="K790" s="27">
        <f t="shared" si="112"/>
        <v>0</v>
      </c>
      <c r="R790" s="10" t="str">
        <f t="shared" si="108"/>
        <v/>
      </c>
    </row>
    <row r="791" spans="1:18" ht="19.899999999999999" customHeight="1" x14ac:dyDescent="0.25">
      <c r="A791" s="126">
        <v>67693</v>
      </c>
      <c r="B791" s="9">
        <f t="shared" si="109"/>
        <v>0</v>
      </c>
      <c r="C791" s="127"/>
      <c r="D791" s="4">
        <f t="shared" si="110"/>
        <v>0</v>
      </c>
      <c r="E791" s="128">
        <f t="shared" si="113"/>
        <v>0</v>
      </c>
      <c r="F791" s="4">
        <f t="shared" si="114"/>
        <v>0</v>
      </c>
      <c r="G791" s="19">
        <f>IF(AND(C791&lt;&gt;"",SUM(G$25:G790)&lt;D$17),$D$17/$D$21,0)</f>
        <v>0</v>
      </c>
      <c r="H791" s="4">
        <f t="shared" si="115"/>
        <v>0</v>
      </c>
      <c r="I791" s="4">
        <f t="shared" si="111"/>
        <v>0</v>
      </c>
      <c r="J791" s="25" t="str">
        <f t="shared" si="116"/>
        <v>2084–2085</v>
      </c>
      <c r="K791" s="27">
        <f t="shared" si="112"/>
        <v>0</v>
      </c>
      <c r="R791" s="10" t="str">
        <f t="shared" si="108"/>
        <v/>
      </c>
    </row>
    <row r="792" spans="1:18" ht="19.899999999999999" customHeight="1" x14ac:dyDescent="0.25">
      <c r="A792" s="126">
        <v>67724</v>
      </c>
      <c r="B792" s="9">
        <f t="shared" si="109"/>
        <v>0</v>
      </c>
      <c r="C792" s="127"/>
      <c r="D792" s="4">
        <f t="shared" si="110"/>
        <v>0</v>
      </c>
      <c r="E792" s="128">
        <f t="shared" si="113"/>
        <v>0</v>
      </c>
      <c r="F792" s="4">
        <f t="shared" si="114"/>
        <v>0</v>
      </c>
      <c r="G792" s="19">
        <f>IF(AND(C792&lt;&gt;"",SUM(G$25:G791)&lt;D$17),$D$17/$D$21,0)</f>
        <v>0</v>
      </c>
      <c r="H792" s="4">
        <f t="shared" si="115"/>
        <v>0</v>
      </c>
      <c r="I792" s="4">
        <f t="shared" si="111"/>
        <v>0</v>
      </c>
      <c r="J792" s="25" t="str">
        <f t="shared" si="116"/>
        <v>2084–2085</v>
      </c>
      <c r="K792" s="27">
        <f t="shared" si="112"/>
        <v>0</v>
      </c>
      <c r="R792" s="10" t="str">
        <f t="shared" si="108"/>
        <v/>
      </c>
    </row>
    <row r="793" spans="1:18" ht="19.899999999999999" customHeight="1" x14ac:dyDescent="0.25">
      <c r="A793" s="126">
        <v>67754</v>
      </c>
      <c r="B793" s="9">
        <f t="shared" si="109"/>
        <v>0</v>
      </c>
      <c r="C793" s="127"/>
      <c r="D793" s="4">
        <f t="shared" si="110"/>
        <v>0</v>
      </c>
      <c r="E793" s="128">
        <f t="shared" si="113"/>
        <v>0</v>
      </c>
      <c r="F793" s="4">
        <f t="shared" si="114"/>
        <v>0</v>
      </c>
      <c r="G793" s="19">
        <f>IF(AND(C793&lt;&gt;"",SUM(G$25:G792)&lt;D$17),$D$17/$D$21,0)</f>
        <v>0</v>
      </c>
      <c r="H793" s="4">
        <f t="shared" si="115"/>
        <v>0</v>
      </c>
      <c r="I793" s="4">
        <f t="shared" si="111"/>
        <v>0</v>
      </c>
      <c r="J793" s="25" t="str">
        <f t="shared" si="116"/>
        <v>2085–2086</v>
      </c>
      <c r="K793" s="27">
        <f t="shared" si="112"/>
        <v>0</v>
      </c>
      <c r="R793" s="10" t="str">
        <f t="shared" ref="R793:R856" si="117">IF(AND($D$13&lt;=$A793,DATE(YEAR($D$13),MONTH($D$13)+$D$19-1,DAY($D$13))&gt;=$A793),"X","")</f>
        <v/>
      </c>
    </row>
    <row r="794" spans="1:18" ht="19.899999999999999" customHeight="1" x14ac:dyDescent="0.25">
      <c r="A794" s="126">
        <v>67785</v>
      </c>
      <c r="B794" s="9">
        <f t="shared" ref="B794:B857" si="118">IF(C794&gt;0,C794*-1,C794)</f>
        <v>0</v>
      </c>
      <c r="C794" s="127"/>
      <c r="D794" s="4">
        <f t="shared" ref="D794:D857" si="119">IF(C794="",0,IF($D$14="Beginning",IF(C793&lt;&gt;"",$F793*$D$6/12,0),IF(C793&lt;&gt;"",$F793*$D$6/12,$D$15*$D$6/12)))</f>
        <v>0</v>
      </c>
      <c r="E794" s="128">
        <f t="shared" si="113"/>
        <v>0</v>
      </c>
      <c r="F794" s="4">
        <f t="shared" si="114"/>
        <v>0</v>
      </c>
      <c r="G794" s="19">
        <f>IF(AND(C794&lt;&gt;"",SUM(G$25:G793)&lt;D$17),$D$17/$D$21,0)</f>
        <v>0</v>
      </c>
      <c r="H794" s="4">
        <f t="shared" si="115"/>
        <v>0</v>
      </c>
      <c r="I794" s="4">
        <f t="shared" ref="I794:I857" si="120">IF(C794&lt;&gt;"",$D$17-H794,0)</f>
        <v>0</v>
      </c>
      <c r="J794" s="25" t="str">
        <f t="shared" si="116"/>
        <v>2085–2086</v>
      </c>
      <c r="K794" s="27">
        <f t="shared" ref="K794:K857" si="121">IF(AND(ROUND(H794,2)=ROUND($D$17,2),ROUND(F794,0)=0),ROUND($D$17,2),0)</f>
        <v>0</v>
      </c>
      <c r="R794" s="10" t="str">
        <f t="shared" si="117"/>
        <v/>
      </c>
    </row>
    <row r="795" spans="1:18" ht="19.899999999999999" customHeight="1" x14ac:dyDescent="0.25">
      <c r="A795" s="126">
        <v>67816</v>
      </c>
      <c r="B795" s="9">
        <f t="shared" si="118"/>
        <v>0</v>
      </c>
      <c r="C795" s="127"/>
      <c r="D795" s="4">
        <f t="shared" si="119"/>
        <v>0</v>
      </c>
      <c r="E795" s="128">
        <f t="shared" ref="E795:E858" si="122">C795-D795</f>
        <v>0</v>
      </c>
      <c r="F795" s="4">
        <f t="shared" ref="F795:F858" si="123">IF(C795="",0,IF(C794="",$D$15-E795,IF(C795&lt;&gt;"",F794-E795)))</f>
        <v>0</v>
      </c>
      <c r="G795" s="19">
        <f>IF(AND(C795&lt;&gt;"",SUM(G$25:G794)&lt;D$17),$D$17/$D$21,0)</f>
        <v>0</v>
      </c>
      <c r="H795" s="4">
        <f t="shared" ref="H795:H858" si="124">IF(C795&lt;&gt;"",G795+H794,0)</f>
        <v>0</v>
      </c>
      <c r="I795" s="4">
        <f t="shared" si="120"/>
        <v>0</v>
      </c>
      <c r="J795" s="25" t="str">
        <f t="shared" si="116"/>
        <v>2085–2086</v>
      </c>
      <c r="K795" s="27">
        <f t="shared" si="121"/>
        <v>0</v>
      </c>
      <c r="R795" s="10" t="str">
        <f t="shared" si="117"/>
        <v/>
      </c>
    </row>
    <row r="796" spans="1:18" ht="19.899999999999999" customHeight="1" x14ac:dyDescent="0.25">
      <c r="A796" s="126">
        <v>67846</v>
      </c>
      <c r="B796" s="9">
        <f t="shared" si="118"/>
        <v>0</v>
      </c>
      <c r="C796" s="127"/>
      <c r="D796" s="4">
        <f t="shared" si="119"/>
        <v>0</v>
      </c>
      <c r="E796" s="128">
        <f t="shared" si="122"/>
        <v>0</v>
      </c>
      <c r="F796" s="4">
        <f t="shared" si="123"/>
        <v>0</v>
      </c>
      <c r="G796" s="19">
        <f>IF(AND(C796&lt;&gt;"",SUM(G$25:G795)&lt;D$17),$D$17/$D$21,0)</f>
        <v>0</v>
      </c>
      <c r="H796" s="4">
        <f t="shared" si="124"/>
        <v>0</v>
      </c>
      <c r="I796" s="4">
        <f t="shared" si="120"/>
        <v>0</v>
      </c>
      <c r="J796" s="25" t="str">
        <f t="shared" si="116"/>
        <v>2085–2086</v>
      </c>
      <c r="K796" s="27">
        <f t="shared" si="121"/>
        <v>0</v>
      </c>
      <c r="R796" s="10" t="str">
        <f t="shared" si="117"/>
        <v/>
      </c>
    </row>
    <row r="797" spans="1:18" ht="19.899999999999999" customHeight="1" x14ac:dyDescent="0.25">
      <c r="A797" s="126">
        <v>67877</v>
      </c>
      <c r="B797" s="9">
        <f t="shared" si="118"/>
        <v>0</v>
      </c>
      <c r="C797" s="127"/>
      <c r="D797" s="4">
        <f t="shared" si="119"/>
        <v>0</v>
      </c>
      <c r="E797" s="128">
        <f t="shared" si="122"/>
        <v>0</v>
      </c>
      <c r="F797" s="4">
        <f t="shared" si="123"/>
        <v>0</v>
      </c>
      <c r="G797" s="19">
        <f>IF(AND(C797&lt;&gt;"",SUM(G$25:G796)&lt;D$17),$D$17/$D$21,0)</f>
        <v>0</v>
      </c>
      <c r="H797" s="4">
        <f t="shared" si="124"/>
        <v>0</v>
      </c>
      <c r="I797" s="4">
        <f t="shared" si="120"/>
        <v>0</v>
      </c>
      <c r="J797" s="25" t="str">
        <f t="shared" si="116"/>
        <v>2085–2086</v>
      </c>
      <c r="K797" s="27">
        <f t="shared" si="121"/>
        <v>0</v>
      </c>
      <c r="R797" s="10" t="str">
        <f t="shared" si="117"/>
        <v/>
      </c>
    </row>
    <row r="798" spans="1:18" ht="19.899999999999999" customHeight="1" x14ac:dyDescent="0.25">
      <c r="A798" s="126">
        <v>67907</v>
      </c>
      <c r="B798" s="9">
        <f t="shared" si="118"/>
        <v>0</v>
      </c>
      <c r="C798" s="127"/>
      <c r="D798" s="4">
        <f t="shared" si="119"/>
        <v>0</v>
      </c>
      <c r="E798" s="128">
        <f t="shared" si="122"/>
        <v>0</v>
      </c>
      <c r="F798" s="4">
        <f t="shared" si="123"/>
        <v>0</v>
      </c>
      <c r="G798" s="19">
        <f>IF(AND(C798&lt;&gt;"",SUM(G$25:G797)&lt;D$17),$D$17/$D$21,0)</f>
        <v>0</v>
      </c>
      <c r="H798" s="4">
        <f t="shared" si="124"/>
        <v>0</v>
      </c>
      <c r="I798" s="4">
        <f t="shared" si="120"/>
        <v>0</v>
      </c>
      <c r="J798" s="25" t="str">
        <f t="shared" si="116"/>
        <v>2085–2086</v>
      </c>
      <c r="K798" s="27">
        <f t="shared" si="121"/>
        <v>0</v>
      </c>
      <c r="R798" s="10" t="str">
        <f t="shared" si="117"/>
        <v/>
      </c>
    </row>
    <row r="799" spans="1:18" ht="19.899999999999999" customHeight="1" x14ac:dyDescent="0.25">
      <c r="A799" s="126">
        <v>67938</v>
      </c>
      <c r="B799" s="9">
        <f t="shared" si="118"/>
        <v>0</v>
      </c>
      <c r="C799" s="127"/>
      <c r="D799" s="4">
        <f t="shared" si="119"/>
        <v>0</v>
      </c>
      <c r="E799" s="128">
        <f t="shared" si="122"/>
        <v>0</v>
      </c>
      <c r="F799" s="4">
        <f t="shared" si="123"/>
        <v>0</v>
      </c>
      <c r="G799" s="19">
        <f>IF(AND(C799&lt;&gt;"",SUM(G$25:G798)&lt;D$17),$D$17/$D$21,0)</f>
        <v>0</v>
      </c>
      <c r="H799" s="4">
        <f t="shared" si="124"/>
        <v>0</v>
      </c>
      <c r="I799" s="4">
        <f t="shared" si="120"/>
        <v>0</v>
      </c>
      <c r="J799" s="25" t="str">
        <f t="shared" si="116"/>
        <v>2085–2086</v>
      </c>
      <c r="K799" s="27">
        <f t="shared" si="121"/>
        <v>0</v>
      </c>
      <c r="R799" s="10" t="str">
        <f t="shared" si="117"/>
        <v/>
      </c>
    </row>
    <row r="800" spans="1:18" ht="19.899999999999999" customHeight="1" x14ac:dyDescent="0.25">
      <c r="A800" s="126">
        <v>67969</v>
      </c>
      <c r="B800" s="9">
        <f t="shared" si="118"/>
        <v>0</v>
      </c>
      <c r="C800" s="127"/>
      <c r="D800" s="4">
        <f t="shared" si="119"/>
        <v>0</v>
      </c>
      <c r="E800" s="128">
        <f t="shared" si="122"/>
        <v>0</v>
      </c>
      <c r="F800" s="4">
        <f t="shared" si="123"/>
        <v>0</v>
      </c>
      <c r="G800" s="19">
        <f>IF(AND(C800&lt;&gt;"",SUM(G$25:G799)&lt;D$17),$D$17/$D$21,0)</f>
        <v>0</v>
      </c>
      <c r="H800" s="4">
        <f t="shared" si="124"/>
        <v>0</v>
      </c>
      <c r="I800" s="4">
        <f t="shared" si="120"/>
        <v>0</v>
      </c>
      <c r="J800" s="25" t="str">
        <f t="shared" si="116"/>
        <v>2085–2086</v>
      </c>
      <c r="K800" s="27">
        <f t="shared" si="121"/>
        <v>0</v>
      </c>
      <c r="R800" s="10" t="str">
        <f t="shared" si="117"/>
        <v/>
      </c>
    </row>
    <row r="801" spans="1:18" ht="19.899999999999999" customHeight="1" x14ac:dyDescent="0.25">
      <c r="A801" s="126">
        <v>67997</v>
      </c>
      <c r="B801" s="9">
        <f t="shared" si="118"/>
        <v>0</v>
      </c>
      <c r="C801" s="127"/>
      <c r="D801" s="4">
        <f t="shared" si="119"/>
        <v>0</v>
      </c>
      <c r="E801" s="128">
        <f t="shared" si="122"/>
        <v>0</v>
      </c>
      <c r="F801" s="4">
        <f t="shared" si="123"/>
        <v>0</v>
      </c>
      <c r="G801" s="19">
        <f>IF(AND(C801&lt;&gt;"",SUM(G$25:G800)&lt;D$17),$D$17/$D$21,0)</f>
        <v>0</v>
      </c>
      <c r="H801" s="4">
        <f t="shared" si="124"/>
        <v>0</v>
      </c>
      <c r="I801" s="4">
        <f t="shared" si="120"/>
        <v>0</v>
      </c>
      <c r="J801" s="25" t="str">
        <f t="shared" si="116"/>
        <v>2085–2086</v>
      </c>
      <c r="K801" s="27">
        <f t="shared" si="121"/>
        <v>0</v>
      </c>
      <c r="R801" s="10" t="str">
        <f t="shared" si="117"/>
        <v/>
      </c>
    </row>
    <row r="802" spans="1:18" ht="19.899999999999999" customHeight="1" x14ac:dyDescent="0.25">
      <c r="A802" s="126">
        <v>68028</v>
      </c>
      <c r="B802" s="9">
        <f t="shared" si="118"/>
        <v>0</v>
      </c>
      <c r="C802" s="127"/>
      <c r="D802" s="4">
        <f t="shared" si="119"/>
        <v>0</v>
      </c>
      <c r="E802" s="128">
        <f t="shared" si="122"/>
        <v>0</v>
      </c>
      <c r="F802" s="4">
        <f t="shared" si="123"/>
        <v>0</v>
      </c>
      <c r="G802" s="19">
        <f>IF(AND(C802&lt;&gt;"",SUM(G$25:G801)&lt;D$17),$D$17/$D$21,0)</f>
        <v>0</v>
      </c>
      <c r="H802" s="4">
        <f t="shared" si="124"/>
        <v>0</v>
      </c>
      <c r="I802" s="4">
        <f t="shared" si="120"/>
        <v>0</v>
      </c>
      <c r="J802" s="25" t="str">
        <f t="shared" si="116"/>
        <v>2085–2086</v>
      </c>
      <c r="K802" s="27">
        <f t="shared" si="121"/>
        <v>0</v>
      </c>
      <c r="R802" s="10" t="str">
        <f t="shared" si="117"/>
        <v/>
      </c>
    </row>
    <row r="803" spans="1:18" ht="19.899999999999999" customHeight="1" x14ac:dyDescent="0.25">
      <c r="A803" s="126">
        <v>68058</v>
      </c>
      <c r="B803" s="9">
        <f t="shared" si="118"/>
        <v>0</v>
      </c>
      <c r="C803" s="127"/>
      <c r="D803" s="4">
        <f t="shared" si="119"/>
        <v>0</v>
      </c>
      <c r="E803" s="128">
        <f t="shared" si="122"/>
        <v>0</v>
      </c>
      <c r="F803" s="4">
        <f t="shared" si="123"/>
        <v>0</v>
      </c>
      <c r="G803" s="19">
        <f>IF(AND(C803&lt;&gt;"",SUM(G$25:G802)&lt;D$17),$D$17/$D$21,0)</f>
        <v>0</v>
      </c>
      <c r="H803" s="4">
        <f t="shared" si="124"/>
        <v>0</v>
      </c>
      <c r="I803" s="4">
        <f t="shared" si="120"/>
        <v>0</v>
      </c>
      <c r="J803" s="25" t="str">
        <f t="shared" si="116"/>
        <v>2085–2086</v>
      </c>
      <c r="K803" s="27">
        <f t="shared" si="121"/>
        <v>0</v>
      </c>
      <c r="R803" s="10" t="str">
        <f t="shared" si="117"/>
        <v/>
      </c>
    </row>
    <row r="804" spans="1:18" ht="19.899999999999999" customHeight="1" x14ac:dyDescent="0.25">
      <c r="A804" s="126">
        <v>68089</v>
      </c>
      <c r="B804" s="9">
        <f t="shared" si="118"/>
        <v>0</v>
      </c>
      <c r="C804" s="127"/>
      <c r="D804" s="4">
        <f t="shared" si="119"/>
        <v>0</v>
      </c>
      <c r="E804" s="128">
        <f t="shared" si="122"/>
        <v>0</v>
      </c>
      <c r="F804" s="4">
        <f t="shared" si="123"/>
        <v>0</v>
      </c>
      <c r="G804" s="19">
        <f>IF(AND(C804&lt;&gt;"",SUM(G$25:G803)&lt;D$17),$D$17/$D$21,0)</f>
        <v>0</v>
      </c>
      <c r="H804" s="4">
        <f t="shared" si="124"/>
        <v>0</v>
      </c>
      <c r="I804" s="4">
        <f t="shared" si="120"/>
        <v>0</v>
      </c>
      <c r="J804" s="25" t="str">
        <f t="shared" si="116"/>
        <v>2085–2086</v>
      </c>
      <c r="K804" s="27">
        <f t="shared" si="121"/>
        <v>0</v>
      </c>
      <c r="R804" s="10" t="str">
        <f t="shared" si="117"/>
        <v/>
      </c>
    </row>
    <row r="805" spans="1:18" ht="19.899999999999999" customHeight="1" x14ac:dyDescent="0.25">
      <c r="A805" s="126">
        <v>68119</v>
      </c>
      <c r="B805" s="9">
        <f t="shared" si="118"/>
        <v>0</v>
      </c>
      <c r="C805" s="127"/>
      <c r="D805" s="4">
        <f t="shared" si="119"/>
        <v>0</v>
      </c>
      <c r="E805" s="128">
        <f t="shared" si="122"/>
        <v>0</v>
      </c>
      <c r="F805" s="4">
        <f t="shared" si="123"/>
        <v>0</v>
      </c>
      <c r="G805" s="19">
        <f>IF(AND(C805&lt;&gt;"",SUM(G$25:G804)&lt;D$17),$D$17/$D$21,0)</f>
        <v>0</v>
      </c>
      <c r="H805" s="4">
        <f t="shared" si="124"/>
        <v>0</v>
      </c>
      <c r="I805" s="4">
        <f t="shared" si="120"/>
        <v>0</v>
      </c>
      <c r="J805" s="25" t="str">
        <f t="shared" si="116"/>
        <v>2086–2087</v>
      </c>
      <c r="K805" s="27">
        <f t="shared" si="121"/>
        <v>0</v>
      </c>
      <c r="R805" s="10" t="str">
        <f t="shared" si="117"/>
        <v/>
      </c>
    </row>
    <row r="806" spans="1:18" ht="19.899999999999999" customHeight="1" x14ac:dyDescent="0.25">
      <c r="A806" s="126">
        <v>68150</v>
      </c>
      <c r="B806" s="9">
        <f t="shared" si="118"/>
        <v>0</v>
      </c>
      <c r="C806" s="127"/>
      <c r="D806" s="4">
        <f t="shared" si="119"/>
        <v>0</v>
      </c>
      <c r="E806" s="128">
        <f t="shared" si="122"/>
        <v>0</v>
      </c>
      <c r="F806" s="4">
        <f t="shared" si="123"/>
        <v>0</v>
      </c>
      <c r="G806" s="19">
        <f>IF(AND(C806&lt;&gt;"",SUM(G$25:G805)&lt;D$17),$D$17/$D$21,0)</f>
        <v>0</v>
      </c>
      <c r="H806" s="4">
        <f t="shared" si="124"/>
        <v>0</v>
      </c>
      <c r="I806" s="4">
        <f t="shared" si="120"/>
        <v>0</v>
      </c>
      <c r="J806" s="25" t="str">
        <f t="shared" ref="J806:J869" si="125">IF(OR(MONTH(A806)=1,MONTH(A806)=2,MONTH(A806)=3,MONTH(A806)=4,MONTH(A806)=5,MONTH(A806)=6),YEAR(A806)-1&amp;"–"&amp;YEAR(A806),YEAR(A806)&amp;"–"&amp;YEAR(A806)+1)</f>
        <v>2086–2087</v>
      </c>
      <c r="K806" s="27">
        <f t="shared" si="121"/>
        <v>0</v>
      </c>
      <c r="R806" s="10" t="str">
        <f t="shared" si="117"/>
        <v/>
      </c>
    </row>
    <row r="807" spans="1:18" ht="19.899999999999999" customHeight="1" x14ac:dyDescent="0.25">
      <c r="A807" s="126">
        <v>68181</v>
      </c>
      <c r="B807" s="9">
        <f t="shared" si="118"/>
        <v>0</v>
      </c>
      <c r="C807" s="127"/>
      <c r="D807" s="4">
        <f t="shared" si="119"/>
        <v>0</v>
      </c>
      <c r="E807" s="128">
        <f t="shared" si="122"/>
        <v>0</v>
      </c>
      <c r="F807" s="4">
        <f t="shared" si="123"/>
        <v>0</v>
      </c>
      <c r="G807" s="19">
        <f>IF(AND(C807&lt;&gt;"",SUM(G$25:G806)&lt;D$17),$D$17/$D$21,0)</f>
        <v>0</v>
      </c>
      <c r="H807" s="4">
        <f t="shared" si="124"/>
        <v>0</v>
      </c>
      <c r="I807" s="4">
        <f t="shared" si="120"/>
        <v>0</v>
      </c>
      <c r="J807" s="25" t="str">
        <f t="shared" si="125"/>
        <v>2086–2087</v>
      </c>
      <c r="K807" s="27">
        <f t="shared" si="121"/>
        <v>0</v>
      </c>
      <c r="R807" s="10" t="str">
        <f t="shared" si="117"/>
        <v/>
      </c>
    </row>
    <row r="808" spans="1:18" ht="19.899999999999999" customHeight="1" x14ac:dyDescent="0.25">
      <c r="A808" s="126">
        <v>68211</v>
      </c>
      <c r="B808" s="9">
        <f t="shared" si="118"/>
        <v>0</v>
      </c>
      <c r="C808" s="127"/>
      <c r="D808" s="4">
        <f t="shared" si="119"/>
        <v>0</v>
      </c>
      <c r="E808" s="128">
        <f t="shared" si="122"/>
        <v>0</v>
      </c>
      <c r="F808" s="4">
        <f t="shared" si="123"/>
        <v>0</v>
      </c>
      <c r="G808" s="19">
        <f>IF(AND(C808&lt;&gt;"",SUM(G$25:G807)&lt;D$17),$D$17/$D$21,0)</f>
        <v>0</v>
      </c>
      <c r="H808" s="4">
        <f t="shared" si="124"/>
        <v>0</v>
      </c>
      <c r="I808" s="4">
        <f t="shared" si="120"/>
        <v>0</v>
      </c>
      <c r="J808" s="25" t="str">
        <f t="shared" si="125"/>
        <v>2086–2087</v>
      </c>
      <c r="K808" s="27">
        <f t="shared" si="121"/>
        <v>0</v>
      </c>
      <c r="R808" s="10" t="str">
        <f t="shared" si="117"/>
        <v/>
      </c>
    </row>
    <row r="809" spans="1:18" ht="19.899999999999999" customHeight="1" x14ac:dyDescent="0.25">
      <c r="A809" s="126">
        <v>68242</v>
      </c>
      <c r="B809" s="9">
        <f t="shared" si="118"/>
        <v>0</v>
      </c>
      <c r="C809" s="127"/>
      <c r="D809" s="4">
        <f t="shared" si="119"/>
        <v>0</v>
      </c>
      <c r="E809" s="128">
        <f t="shared" si="122"/>
        <v>0</v>
      </c>
      <c r="F809" s="4">
        <f t="shared" si="123"/>
        <v>0</v>
      </c>
      <c r="G809" s="19">
        <f>IF(AND(C809&lt;&gt;"",SUM(G$25:G808)&lt;D$17),$D$17/$D$21,0)</f>
        <v>0</v>
      </c>
      <c r="H809" s="4">
        <f t="shared" si="124"/>
        <v>0</v>
      </c>
      <c r="I809" s="4">
        <f t="shared" si="120"/>
        <v>0</v>
      </c>
      <c r="J809" s="25" t="str">
        <f t="shared" si="125"/>
        <v>2086–2087</v>
      </c>
      <c r="K809" s="27">
        <f t="shared" si="121"/>
        <v>0</v>
      </c>
      <c r="R809" s="10" t="str">
        <f t="shared" si="117"/>
        <v/>
      </c>
    </row>
    <row r="810" spans="1:18" ht="19.899999999999999" customHeight="1" x14ac:dyDescent="0.25">
      <c r="A810" s="126">
        <v>68272</v>
      </c>
      <c r="B810" s="9">
        <f t="shared" si="118"/>
        <v>0</v>
      </c>
      <c r="C810" s="127"/>
      <c r="D810" s="4">
        <f t="shared" si="119"/>
        <v>0</v>
      </c>
      <c r="E810" s="128">
        <f t="shared" si="122"/>
        <v>0</v>
      </c>
      <c r="F810" s="4">
        <f t="shared" si="123"/>
        <v>0</v>
      </c>
      <c r="G810" s="19">
        <f>IF(AND(C810&lt;&gt;"",SUM(G$25:G809)&lt;D$17),$D$17/$D$21,0)</f>
        <v>0</v>
      </c>
      <c r="H810" s="4">
        <f t="shared" si="124"/>
        <v>0</v>
      </c>
      <c r="I810" s="4">
        <f t="shared" si="120"/>
        <v>0</v>
      </c>
      <c r="J810" s="25" t="str">
        <f t="shared" si="125"/>
        <v>2086–2087</v>
      </c>
      <c r="K810" s="27">
        <f t="shared" si="121"/>
        <v>0</v>
      </c>
      <c r="R810" s="10" t="str">
        <f t="shared" si="117"/>
        <v/>
      </c>
    </row>
    <row r="811" spans="1:18" ht="19.899999999999999" customHeight="1" x14ac:dyDescent="0.25">
      <c r="A811" s="126">
        <v>68303</v>
      </c>
      <c r="B811" s="9">
        <f t="shared" si="118"/>
        <v>0</v>
      </c>
      <c r="C811" s="127"/>
      <c r="D811" s="4">
        <f t="shared" si="119"/>
        <v>0</v>
      </c>
      <c r="E811" s="128">
        <f t="shared" si="122"/>
        <v>0</v>
      </c>
      <c r="F811" s="4">
        <f t="shared" si="123"/>
        <v>0</v>
      </c>
      <c r="G811" s="19">
        <f>IF(AND(C811&lt;&gt;"",SUM(G$25:G810)&lt;D$17),$D$17/$D$21,0)</f>
        <v>0</v>
      </c>
      <c r="H811" s="4">
        <f t="shared" si="124"/>
        <v>0</v>
      </c>
      <c r="I811" s="4">
        <f t="shared" si="120"/>
        <v>0</v>
      </c>
      <c r="J811" s="25" t="str">
        <f t="shared" si="125"/>
        <v>2086–2087</v>
      </c>
      <c r="K811" s="27">
        <f t="shared" si="121"/>
        <v>0</v>
      </c>
      <c r="R811" s="10" t="str">
        <f t="shared" si="117"/>
        <v/>
      </c>
    </row>
    <row r="812" spans="1:18" ht="19.899999999999999" customHeight="1" x14ac:dyDescent="0.25">
      <c r="A812" s="126">
        <v>68334</v>
      </c>
      <c r="B812" s="9">
        <f t="shared" si="118"/>
        <v>0</v>
      </c>
      <c r="C812" s="127"/>
      <c r="D812" s="4">
        <f t="shared" si="119"/>
        <v>0</v>
      </c>
      <c r="E812" s="128">
        <f t="shared" si="122"/>
        <v>0</v>
      </c>
      <c r="F812" s="4">
        <f t="shared" si="123"/>
        <v>0</v>
      </c>
      <c r="G812" s="19">
        <f>IF(AND(C812&lt;&gt;"",SUM(G$25:G811)&lt;D$17),$D$17/$D$21,0)</f>
        <v>0</v>
      </c>
      <c r="H812" s="4">
        <f t="shared" si="124"/>
        <v>0</v>
      </c>
      <c r="I812" s="4">
        <f t="shared" si="120"/>
        <v>0</v>
      </c>
      <c r="J812" s="25" t="str">
        <f t="shared" si="125"/>
        <v>2086–2087</v>
      </c>
      <c r="K812" s="27">
        <f t="shared" si="121"/>
        <v>0</v>
      </c>
      <c r="R812" s="10" t="str">
        <f t="shared" si="117"/>
        <v/>
      </c>
    </row>
    <row r="813" spans="1:18" ht="19.899999999999999" customHeight="1" x14ac:dyDescent="0.25">
      <c r="A813" s="126">
        <v>68362</v>
      </c>
      <c r="B813" s="9">
        <f t="shared" si="118"/>
        <v>0</v>
      </c>
      <c r="C813" s="127"/>
      <c r="D813" s="4">
        <f t="shared" si="119"/>
        <v>0</v>
      </c>
      <c r="E813" s="128">
        <f t="shared" si="122"/>
        <v>0</v>
      </c>
      <c r="F813" s="4">
        <f t="shared" si="123"/>
        <v>0</v>
      </c>
      <c r="G813" s="19">
        <f>IF(AND(C813&lt;&gt;"",SUM(G$25:G812)&lt;D$17),$D$17/$D$21,0)</f>
        <v>0</v>
      </c>
      <c r="H813" s="4">
        <f t="shared" si="124"/>
        <v>0</v>
      </c>
      <c r="I813" s="4">
        <f t="shared" si="120"/>
        <v>0</v>
      </c>
      <c r="J813" s="25" t="str">
        <f t="shared" si="125"/>
        <v>2086–2087</v>
      </c>
      <c r="K813" s="27">
        <f t="shared" si="121"/>
        <v>0</v>
      </c>
      <c r="R813" s="10" t="str">
        <f t="shared" si="117"/>
        <v/>
      </c>
    </row>
    <row r="814" spans="1:18" ht="19.899999999999999" customHeight="1" x14ac:dyDescent="0.25">
      <c r="A814" s="126">
        <v>68393</v>
      </c>
      <c r="B814" s="9">
        <f t="shared" si="118"/>
        <v>0</v>
      </c>
      <c r="C814" s="127"/>
      <c r="D814" s="4">
        <f t="shared" si="119"/>
        <v>0</v>
      </c>
      <c r="E814" s="128">
        <f t="shared" si="122"/>
        <v>0</v>
      </c>
      <c r="F814" s="4">
        <f t="shared" si="123"/>
        <v>0</v>
      </c>
      <c r="G814" s="19">
        <f>IF(AND(C814&lt;&gt;"",SUM(G$25:G813)&lt;D$17),$D$17/$D$21,0)</f>
        <v>0</v>
      </c>
      <c r="H814" s="4">
        <f t="shared" si="124"/>
        <v>0</v>
      </c>
      <c r="I814" s="4">
        <f t="shared" si="120"/>
        <v>0</v>
      </c>
      <c r="J814" s="25" t="str">
        <f t="shared" si="125"/>
        <v>2086–2087</v>
      </c>
      <c r="K814" s="27">
        <f t="shared" si="121"/>
        <v>0</v>
      </c>
      <c r="R814" s="10" t="str">
        <f t="shared" si="117"/>
        <v/>
      </c>
    </row>
    <row r="815" spans="1:18" ht="19.899999999999999" customHeight="1" x14ac:dyDescent="0.25">
      <c r="A815" s="126">
        <v>68423</v>
      </c>
      <c r="B815" s="9">
        <f t="shared" si="118"/>
        <v>0</v>
      </c>
      <c r="C815" s="127"/>
      <c r="D815" s="4">
        <f t="shared" si="119"/>
        <v>0</v>
      </c>
      <c r="E815" s="128">
        <f t="shared" si="122"/>
        <v>0</v>
      </c>
      <c r="F815" s="4">
        <f t="shared" si="123"/>
        <v>0</v>
      </c>
      <c r="G815" s="19">
        <f>IF(AND(C815&lt;&gt;"",SUM(G$25:G814)&lt;D$17),$D$17/$D$21,0)</f>
        <v>0</v>
      </c>
      <c r="H815" s="4">
        <f t="shared" si="124"/>
        <v>0</v>
      </c>
      <c r="I815" s="4">
        <f t="shared" si="120"/>
        <v>0</v>
      </c>
      <c r="J815" s="25" t="str">
        <f t="shared" si="125"/>
        <v>2086–2087</v>
      </c>
      <c r="K815" s="27">
        <f t="shared" si="121"/>
        <v>0</v>
      </c>
      <c r="R815" s="10" t="str">
        <f t="shared" si="117"/>
        <v/>
      </c>
    </row>
    <row r="816" spans="1:18" ht="19.899999999999999" customHeight="1" x14ac:dyDescent="0.25">
      <c r="A816" s="126">
        <v>68454</v>
      </c>
      <c r="B816" s="9">
        <f t="shared" si="118"/>
        <v>0</v>
      </c>
      <c r="C816" s="127"/>
      <c r="D816" s="4">
        <f t="shared" si="119"/>
        <v>0</v>
      </c>
      <c r="E816" s="128">
        <f t="shared" si="122"/>
        <v>0</v>
      </c>
      <c r="F816" s="4">
        <f t="shared" si="123"/>
        <v>0</v>
      </c>
      <c r="G816" s="19">
        <f>IF(AND(C816&lt;&gt;"",SUM(G$25:G815)&lt;D$17),$D$17/$D$21,0)</f>
        <v>0</v>
      </c>
      <c r="H816" s="4">
        <f t="shared" si="124"/>
        <v>0</v>
      </c>
      <c r="I816" s="4">
        <f t="shared" si="120"/>
        <v>0</v>
      </c>
      <c r="J816" s="25" t="str">
        <f t="shared" si="125"/>
        <v>2086–2087</v>
      </c>
      <c r="K816" s="27">
        <f t="shared" si="121"/>
        <v>0</v>
      </c>
      <c r="R816" s="10" t="str">
        <f t="shared" si="117"/>
        <v/>
      </c>
    </row>
    <row r="817" spans="1:18" ht="19.899999999999999" customHeight="1" x14ac:dyDescent="0.25">
      <c r="A817" s="126">
        <v>68484</v>
      </c>
      <c r="B817" s="9">
        <f t="shared" si="118"/>
        <v>0</v>
      </c>
      <c r="C817" s="127"/>
      <c r="D817" s="4">
        <f t="shared" si="119"/>
        <v>0</v>
      </c>
      <c r="E817" s="128">
        <f t="shared" si="122"/>
        <v>0</v>
      </c>
      <c r="F817" s="4">
        <f t="shared" si="123"/>
        <v>0</v>
      </c>
      <c r="G817" s="19">
        <f>IF(AND(C817&lt;&gt;"",SUM(G$25:G816)&lt;D$17),$D$17/$D$21,0)</f>
        <v>0</v>
      </c>
      <c r="H817" s="4">
        <f t="shared" si="124"/>
        <v>0</v>
      </c>
      <c r="I817" s="4">
        <f t="shared" si="120"/>
        <v>0</v>
      </c>
      <c r="J817" s="25" t="str">
        <f t="shared" si="125"/>
        <v>2087–2088</v>
      </c>
      <c r="K817" s="27">
        <f t="shared" si="121"/>
        <v>0</v>
      </c>
      <c r="R817" s="10" t="str">
        <f t="shared" si="117"/>
        <v/>
      </c>
    </row>
    <row r="818" spans="1:18" ht="19.899999999999999" customHeight="1" x14ac:dyDescent="0.25">
      <c r="A818" s="126">
        <v>68515</v>
      </c>
      <c r="B818" s="9">
        <f t="shared" si="118"/>
        <v>0</v>
      </c>
      <c r="C818" s="127"/>
      <c r="D818" s="4">
        <f t="shared" si="119"/>
        <v>0</v>
      </c>
      <c r="E818" s="128">
        <f t="shared" si="122"/>
        <v>0</v>
      </c>
      <c r="F818" s="4">
        <f t="shared" si="123"/>
        <v>0</v>
      </c>
      <c r="G818" s="19">
        <f>IF(AND(C818&lt;&gt;"",SUM(G$25:G817)&lt;D$17),$D$17/$D$21,0)</f>
        <v>0</v>
      </c>
      <c r="H818" s="4">
        <f t="shared" si="124"/>
        <v>0</v>
      </c>
      <c r="I818" s="4">
        <f t="shared" si="120"/>
        <v>0</v>
      </c>
      <c r="J818" s="25" t="str">
        <f t="shared" si="125"/>
        <v>2087–2088</v>
      </c>
      <c r="K818" s="27">
        <f t="shared" si="121"/>
        <v>0</v>
      </c>
      <c r="R818" s="10" t="str">
        <f t="shared" si="117"/>
        <v/>
      </c>
    </row>
    <row r="819" spans="1:18" ht="19.899999999999999" customHeight="1" x14ac:dyDescent="0.25">
      <c r="A819" s="126">
        <v>68546</v>
      </c>
      <c r="B819" s="9">
        <f t="shared" si="118"/>
        <v>0</v>
      </c>
      <c r="C819" s="127"/>
      <c r="D819" s="4">
        <f t="shared" si="119"/>
        <v>0</v>
      </c>
      <c r="E819" s="128">
        <f t="shared" si="122"/>
        <v>0</v>
      </c>
      <c r="F819" s="4">
        <f t="shared" si="123"/>
        <v>0</v>
      </c>
      <c r="G819" s="19">
        <f>IF(AND(C819&lt;&gt;"",SUM(G$25:G818)&lt;D$17),$D$17/$D$21,0)</f>
        <v>0</v>
      </c>
      <c r="H819" s="4">
        <f t="shared" si="124"/>
        <v>0</v>
      </c>
      <c r="I819" s="4">
        <f t="shared" si="120"/>
        <v>0</v>
      </c>
      <c r="J819" s="25" t="str">
        <f t="shared" si="125"/>
        <v>2087–2088</v>
      </c>
      <c r="K819" s="27">
        <f t="shared" si="121"/>
        <v>0</v>
      </c>
      <c r="R819" s="10" t="str">
        <f t="shared" si="117"/>
        <v/>
      </c>
    </row>
    <row r="820" spans="1:18" ht="19.899999999999999" customHeight="1" x14ac:dyDescent="0.25">
      <c r="A820" s="126">
        <v>68576</v>
      </c>
      <c r="B820" s="9">
        <f t="shared" si="118"/>
        <v>0</v>
      </c>
      <c r="C820" s="127"/>
      <c r="D820" s="4">
        <f t="shared" si="119"/>
        <v>0</v>
      </c>
      <c r="E820" s="128">
        <f t="shared" si="122"/>
        <v>0</v>
      </c>
      <c r="F820" s="4">
        <f t="shared" si="123"/>
        <v>0</v>
      </c>
      <c r="G820" s="19">
        <f>IF(AND(C820&lt;&gt;"",SUM(G$25:G819)&lt;D$17),$D$17/$D$21,0)</f>
        <v>0</v>
      </c>
      <c r="H820" s="4">
        <f t="shared" si="124"/>
        <v>0</v>
      </c>
      <c r="I820" s="4">
        <f t="shared" si="120"/>
        <v>0</v>
      </c>
      <c r="J820" s="25" t="str">
        <f t="shared" si="125"/>
        <v>2087–2088</v>
      </c>
      <c r="K820" s="27">
        <f t="shared" si="121"/>
        <v>0</v>
      </c>
      <c r="R820" s="10" t="str">
        <f t="shared" si="117"/>
        <v/>
      </c>
    </row>
    <row r="821" spans="1:18" ht="19.899999999999999" customHeight="1" x14ac:dyDescent="0.25">
      <c r="A821" s="126">
        <v>68607</v>
      </c>
      <c r="B821" s="9">
        <f t="shared" si="118"/>
        <v>0</v>
      </c>
      <c r="C821" s="127"/>
      <c r="D821" s="4">
        <f t="shared" si="119"/>
        <v>0</v>
      </c>
      <c r="E821" s="128">
        <f t="shared" si="122"/>
        <v>0</v>
      </c>
      <c r="F821" s="4">
        <f t="shared" si="123"/>
        <v>0</v>
      </c>
      <c r="G821" s="19">
        <f>IF(AND(C821&lt;&gt;"",SUM(G$25:G820)&lt;D$17),$D$17/$D$21,0)</f>
        <v>0</v>
      </c>
      <c r="H821" s="4">
        <f t="shared" si="124"/>
        <v>0</v>
      </c>
      <c r="I821" s="4">
        <f t="shared" si="120"/>
        <v>0</v>
      </c>
      <c r="J821" s="25" t="str">
        <f t="shared" si="125"/>
        <v>2087–2088</v>
      </c>
      <c r="K821" s="27">
        <f t="shared" si="121"/>
        <v>0</v>
      </c>
      <c r="R821" s="10" t="str">
        <f t="shared" si="117"/>
        <v/>
      </c>
    </row>
    <row r="822" spans="1:18" ht="19.899999999999999" customHeight="1" x14ac:dyDescent="0.25">
      <c r="A822" s="126">
        <v>68637</v>
      </c>
      <c r="B822" s="9">
        <f t="shared" si="118"/>
        <v>0</v>
      </c>
      <c r="C822" s="127"/>
      <c r="D822" s="4">
        <f t="shared" si="119"/>
        <v>0</v>
      </c>
      <c r="E822" s="128">
        <f t="shared" si="122"/>
        <v>0</v>
      </c>
      <c r="F822" s="4">
        <f t="shared" si="123"/>
        <v>0</v>
      </c>
      <c r="G822" s="19">
        <f>IF(AND(C822&lt;&gt;"",SUM(G$25:G821)&lt;D$17),$D$17/$D$21,0)</f>
        <v>0</v>
      </c>
      <c r="H822" s="4">
        <f t="shared" si="124"/>
        <v>0</v>
      </c>
      <c r="I822" s="4">
        <f t="shared" si="120"/>
        <v>0</v>
      </c>
      <c r="J822" s="25" t="str">
        <f t="shared" si="125"/>
        <v>2087–2088</v>
      </c>
      <c r="K822" s="27">
        <f t="shared" si="121"/>
        <v>0</v>
      </c>
      <c r="R822" s="10" t="str">
        <f t="shared" si="117"/>
        <v/>
      </c>
    </row>
    <row r="823" spans="1:18" ht="19.899999999999999" customHeight="1" x14ac:dyDescent="0.25">
      <c r="A823" s="126">
        <v>68668</v>
      </c>
      <c r="B823" s="9">
        <f t="shared" si="118"/>
        <v>0</v>
      </c>
      <c r="C823" s="127"/>
      <c r="D823" s="4">
        <f t="shared" si="119"/>
        <v>0</v>
      </c>
      <c r="E823" s="128">
        <f t="shared" si="122"/>
        <v>0</v>
      </c>
      <c r="F823" s="4">
        <f t="shared" si="123"/>
        <v>0</v>
      </c>
      <c r="G823" s="19">
        <f>IF(AND(C823&lt;&gt;"",SUM(G$25:G822)&lt;D$17),$D$17/$D$21,0)</f>
        <v>0</v>
      </c>
      <c r="H823" s="4">
        <f t="shared" si="124"/>
        <v>0</v>
      </c>
      <c r="I823" s="4">
        <f t="shared" si="120"/>
        <v>0</v>
      </c>
      <c r="J823" s="25" t="str">
        <f t="shared" si="125"/>
        <v>2087–2088</v>
      </c>
      <c r="K823" s="27">
        <f t="shared" si="121"/>
        <v>0</v>
      </c>
      <c r="R823" s="10" t="str">
        <f t="shared" si="117"/>
        <v/>
      </c>
    </row>
    <row r="824" spans="1:18" ht="19.899999999999999" customHeight="1" x14ac:dyDescent="0.25">
      <c r="A824" s="126">
        <v>68699</v>
      </c>
      <c r="B824" s="9">
        <f t="shared" si="118"/>
        <v>0</v>
      </c>
      <c r="C824" s="127"/>
      <c r="D824" s="4">
        <f t="shared" si="119"/>
        <v>0</v>
      </c>
      <c r="E824" s="128">
        <f t="shared" si="122"/>
        <v>0</v>
      </c>
      <c r="F824" s="4">
        <f t="shared" si="123"/>
        <v>0</v>
      </c>
      <c r="G824" s="19">
        <f>IF(AND(C824&lt;&gt;"",SUM(G$25:G823)&lt;D$17),$D$17/$D$21,0)</f>
        <v>0</v>
      </c>
      <c r="H824" s="4">
        <f t="shared" si="124"/>
        <v>0</v>
      </c>
      <c r="I824" s="4">
        <f t="shared" si="120"/>
        <v>0</v>
      </c>
      <c r="J824" s="25" t="str">
        <f t="shared" si="125"/>
        <v>2087–2088</v>
      </c>
      <c r="K824" s="27">
        <f t="shared" si="121"/>
        <v>0</v>
      </c>
      <c r="R824" s="10" t="str">
        <f t="shared" si="117"/>
        <v/>
      </c>
    </row>
    <row r="825" spans="1:18" ht="19.899999999999999" customHeight="1" x14ac:dyDescent="0.25">
      <c r="A825" s="126">
        <v>68728</v>
      </c>
      <c r="B825" s="9">
        <f t="shared" si="118"/>
        <v>0</v>
      </c>
      <c r="C825" s="127"/>
      <c r="D825" s="4">
        <f t="shared" si="119"/>
        <v>0</v>
      </c>
      <c r="E825" s="128">
        <f t="shared" si="122"/>
        <v>0</v>
      </c>
      <c r="F825" s="4">
        <f t="shared" si="123"/>
        <v>0</v>
      </c>
      <c r="G825" s="19">
        <f>IF(AND(C825&lt;&gt;"",SUM(G$25:G824)&lt;D$17),$D$17/$D$21,0)</f>
        <v>0</v>
      </c>
      <c r="H825" s="4">
        <f t="shared" si="124"/>
        <v>0</v>
      </c>
      <c r="I825" s="4">
        <f t="shared" si="120"/>
        <v>0</v>
      </c>
      <c r="J825" s="25" t="str">
        <f t="shared" si="125"/>
        <v>2087–2088</v>
      </c>
      <c r="K825" s="27">
        <f t="shared" si="121"/>
        <v>0</v>
      </c>
      <c r="R825" s="10" t="str">
        <f t="shared" si="117"/>
        <v/>
      </c>
    </row>
    <row r="826" spans="1:18" ht="19.899999999999999" customHeight="1" x14ac:dyDescent="0.25">
      <c r="A826" s="126">
        <v>68759</v>
      </c>
      <c r="B826" s="9">
        <f t="shared" si="118"/>
        <v>0</v>
      </c>
      <c r="C826" s="127"/>
      <c r="D826" s="4">
        <f t="shared" si="119"/>
        <v>0</v>
      </c>
      <c r="E826" s="128">
        <f t="shared" si="122"/>
        <v>0</v>
      </c>
      <c r="F826" s="4">
        <f t="shared" si="123"/>
        <v>0</v>
      </c>
      <c r="G826" s="19">
        <f>IF(AND(C826&lt;&gt;"",SUM(G$25:G825)&lt;D$17),$D$17/$D$21,0)</f>
        <v>0</v>
      </c>
      <c r="H826" s="4">
        <f t="shared" si="124"/>
        <v>0</v>
      </c>
      <c r="I826" s="4">
        <f t="shared" si="120"/>
        <v>0</v>
      </c>
      <c r="J826" s="25" t="str">
        <f t="shared" si="125"/>
        <v>2087–2088</v>
      </c>
      <c r="K826" s="27">
        <f t="shared" si="121"/>
        <v>0</v>
      </c>
      <c r="R826" s="10" t="str">
        <f t="shared" si="117"/>
        <v/>
      </c>
    </row>
    <row r="827" spans="1:18" ht="19.899999999999999" customHeight="1" x14ac:dyDescent="0.25">
      <c r="A827" s="126">
        <v>68789</v>
      </c>
      <c r="B827" s="9">
        <f t="shared" si="118"/>
        <v>0</v>
      </c>
      <c r="C827" s="127"/>
      <c r="D827" s="4">
        <f t="shared" si="119"/>
        <v>0</v>
      </c>
      <c r="E827" s="128">
        <f t="shared" si="122"/>
        <v>0</v>
      </c>
      <c r="F827" s="4">
        <f t="shared" si="123"/>
        <v>0</v>
      </c>
      <c r="G827" s="19">
        <f>IF(AND(C827&lt;&gt;"",SUM(G$25:G826)&lt;D$17),$D$17/$D$21,0)</f>
        <v>0</v>
      </c>
      <c r="H827" s="4">
        <f t="shared" si="124"/>
        <v>0</v>
      </c>
      <c r="I827" s="4">
        <f t="shared" si="120"/>
        <v>0</v>
      </c>
      <c r="J827" s="25" t="str">
        <f t="shared" si="125"/>
        <v>2087–2088</v>
      </c>
      <c r="K827" s="27">
        <f t="shared" si="121"/>
        <v>0</v>
      </c>
      <c r="R827" s="10" t="str">
        <f t="shared" si="117"/>
        <v/>
      </c>
    </row>
    <row r="828" spans="1:18" ht="19.899999999999999" customHeight="1" x14ac:dyDescent="0.25">
      <c r="A828" s="126">
        <v>68820</v>
      </c>
      <c r="B828" s="9">
        <f t="shared" si="118"/>
        <v>0</v>
      </c>
      <c r="C828" s="127"/>
      <c r="D828" s="4">
        <f t="shared" si="119"/>
        <v>0</v>
      </c>
      <c r="E828" s="128">
        <f t="shared" si="122"/>
        <v>0</v>
      </c>
      <c r="F828" s="4">
        <f t="shared" si="123"/>
        <v>0</v>
      </c>
      <c r="G828" s="19">
        <f>IF(AND(C828&lt;&gt;"",SUM(G$25:G827)&lt;D$17),$D$17/$D$21,0)</f>
        <v>0</v>
      </c>
      <c r="H828" s="4">
        <f t="shared" si="124"/>
        <v>0</v>
      </c>
      <c r="I828" s="4">
        <f t="shared" si="120"/>
        <v>0</v>
      </c>
      <c r="J828" s="25" t="str">
        <f t="shared" si="125"/>
        <v>2087–2088</v>
      </c>
      <c r="K828" s="27">
        <f t="shared" si="121"/>
        <v>0</v>
      </c>
      <c r="R828" s="10" t="str">
        <f t="shared" si="117"/>
        <v/>
      </c>
    </row>
    <row r="829" spans="1:18" ht="19.899999999999999" customHeight="1" x14ac:dyDescent="0.25">
      <c r="A829" s="126">
        <v>68850</v>
      </c>
      <c r="B829" s="9">
        <f t="shared" si="118"/>
        <v>0</v>
      </c>
      <c r="C829" s="127"/>
      <c r="D829" s="4">
        <f t="shared" si="119"/>
        <v>0</v>
      </c>
      <c r="E829" s="128">
        <f t="shared" si="122"/>
        <v>0</v>
      </c>
      <c r="F829" s="4">
        <f t="shared" si="123"/>
        <v>0</v>
      </c>
      <c r="G829" s="19">
        <f>IF(AND(C829&lt;&gt;"",SUM(G$25:G828)&lt;D$17),$D$17/$D$21,0)</f>
        <v>0</v>
      </c>
      <c r="H829" s="4">
        <f t="shared" si="124"/>
        <v>0</v>
      </c>
      <c r="I829" s="4">
        <f t="shared" si="120"/>
        <v>0</v>
      </c>
      <c r="J829" s="25" t="str">
        <f t="shared" si="125"/>
        <v>2088–2089</v>
      </c>
      <c r="K829" s="27">
        <f t="shared" si="121"/>
        <v>0</v>
      </c>
      <c r="R829" s="10" t="str">
        <f t="shared" si="117"/>
        <v/>
      </c>
    </row>
    <row r="830" spans="1:18" ht="19.899999999999999" customHeight="1" x14ac:dyDescent="0.25">
      <c r="A830" s="126">
        <v>68881</v>
      </c>
      <c r="B830" s="9">
        <f t="shared" si="118"/>
        <v>0</v>
      </c>
      <c r="C830" s="127"/>
      <c r="D830" s="4">
        <f t="shared" si="119"/>
        <v>0</v>
      </c>
      <c r="E830" s="128">
        <f t="shared" si="122"/>
        <v>0</v>
      </c>
      <c r="F830" s="4">
        <f t="shared" si="123"/>
        <v>0</v>
      </c>
      <c r="G830" s="19">
        <f>IF(AND(C830&lt;&gt;"",SUM(G$25:G829)&lt;D$17),$D$17/$D$21,0)</f>
        <v>0</v>
      </c>
      <c r="H830" s="4">
        <f t="shared" si="124"/>
        <v>0</v>
      </c>
      <c r="I830" s="4">
        <f t="shared" si="120"/>
        <v>0</v>
      </c>
      <c r="J830" s="25" t="str">
        <f t="shared" si="125"/>
        <v>2088–2089</v>
      </c>
      <c r="K830" s="27">
        <f t="shared" si="121"/>
        <v>0</v>
      </c>
      <c r="R830" s="10" t="str">
        <f t="shared" si="117"/>
        <v/>
      </c>
    </row>
    <row r="831" spans="1:18" ht="19.899999999999999" customHeight="1" x14ac:dyDescent="0.25">
      <c r="A831" s="126">
        <v>68912</v>
      </c>
      <c r="B831" s="9">
        <f t="shared" si="118"/>
        <v>0</v>
      </c>
      <c r="C831" s="127"/>
      <c r="D831" s="4">
        <f t="shared" si="119"/>
        <v>0</v>
      </c>
      <c r="E831" s="128">
        <f t="shared" si="122"/>
        <v>0</v>
      </c>
      <c r="F831" s="4">
        <f t="shared" si="123"/>
        <v>0</v>
      </c>
      <c r="G831" s="19">
        <f>IF(AND(C831&lt;&gt;"",SUM(G$25:G830)&lt;D$17),$D$17/$D$21,0)</f>
        <v>0</v>
      </c>
      <c r="H831" s="4">
        <f t="shared" si="124"/>
        <v>0</v>
      </c>
      <c r="I831" s="4">
        <f t="shared" si="120"/>
        <v>0</v>
      </c>
      <c r="J831" s="25" t="str">
        <f t="shared" si="125"/>
        <v>2088–2089</v>
      </c>
      <c r="K831" s="27">
        <f t="shared" si="121"/>
        <v>0</v>
      </c>
      <c r="R831" s="10" t="str">
        <f t="shared" si="117"/>
        <v/>
      </c>
    </row>
    <row r="832" spans="1:18" ht="19.899999999999999" customHeight="1" x14ac:dyDescent="0.25">
      <c r="A832" s="126">
        <v>68942</v>
      </c>
      <c r="B832" s="9">
        <f t="shared" si="118"/>
        <v>0</v>
      </c>
      <c r="C832" s="127"/>
      <c r="D832" s="4">
        <f t="shared" si="119"/>
        <v>0</v>
      </c>
      <c r="E832" s="128">
        <f t="shared" si="122"/>
        <v>0</v>
      </c>
      <c r="F832" s="4">
        <f t="shared" si="123"/>
        <v>0</v>
      </c>
      <c r="G832" s="19">
        <f>IF(AND(C832&lt;&gt;"",SUM(G$25:G831)&lt;D$17),$D$17/$D$21,0)</f>
        <v>0</v>
      </c>
      <c r="H832" s="4">
        <f t="shared" si="124"/>
        <v>0</v>
      </c>
      <c r="I832" s="4">
        <f t="shared" si="120"/>
        <v>0</v>
      </c>
      <c r="J832" s="25" t="str">
        <f t="shared" si="125"/>
        <v>2088–2089</v>
      </c>
      <c r="K832" s="27">
        <f t="shared" si="121"/>
        <v>0</v>
      </c>
      <c r="R832" s="10" t="str">
        <f t="shared" si="117"/>
        <v/>
      </c>
    </row>
    <row r="833" spans="1:18" ht="19.899999999999999" customHeight="1" x14ac:dyDescent="0.25">
      <c r="A833" s="126">
        <v>68973</v>
      </c>
      <c r="B833" s="9">
        <f t="shared" si="118"/>
        <v>0</v>
      </c>
      <c r="C833" s="127"/>
      <c r="D833" s="4">
        <f t="shared" si="119"/>
        <v>0</v>
      </c>
      <c r="E833" s="128">
        <f t="shared" si="122"/>
        <v>0</v>
      </c>
      <c r="F833" s="4">
        <f t="shared" si="123"/>
        <v>0</v>
      </c>
      <c r="G833" s="19">
        <f>IF(AND(C833&lt;&gt;"",SUM(G$25:G832)&lt;D$17),$D$17/$D$21,0)</f>
        <v>0</v>
      </c>
      <c r="H833" s="4">
        <f t="shared" si="124"/>
        <v>0</v>
      </c>
      <c r="I833" s="4">
        <f t="shared" si="120"/>
        <v>0</v>
      </c>
      <c r="J833" s="25" t="str">
        <f t="shared" si="125"/>
        <v>2088–2089</v>
      </c>
      <c r="K833" s="27">
        <f t="shared" si="121"/>
        <v>0</v>
      </c>
      <c r="R833" s="10" t="str">
        <f t="shared" si="117"/>
        <v/>
      </c>
    </row>
    <row r="834" spans="1:18" ht="19.899999999999999" customHeight="1" x14ac:dyDescent="0.25">
      <c r="A834" s="126">
        <v>69003</v>
      </c>
      <c r="B834" s="9">
        <f t="shared" si="118"/>
        <v>0</v>
      </c>
      <c r="C834" s="127"/>
      <c r="D834" s="4">
        <f t="shared" si="119"/>
        <v>0</v>
      </c>
      <c r="E834" s="128">
        <f t="shared" si="122"/>
        <v>0</v>
      </c>
      <c r="F834" s="4">
        <f t="shared" si="123"/>
        <v>0</v>
      </c>
      <c r="G834" s="19">
        <f>IF(AND(C834&lt;&gt;"",SUM(G$25:G833)&lt;D$17),$D$17/$D$21,0)</f>
        <v>0</v>
      </c>
      <c r="H834" s="4">
        <f t="shared" si="124"/>
        <v>0</v>
      </c>
      <c r="I834" s="4">
        <f t="shared" si="120"/>
        <v>0</v>
      </c>
      <c r="J834" s="25" t="str">
        <f t="shared" si="125"/>
        <v>2088–2089</v>
      </c>
      <c r="K834" s="27">
        <f t="shared" si="121"/>
        <v>0</v>
      </c>
      <c r="R834" s="10" t="str">
        <f t="shared" si="117"/>
        <v/>
      </c>
    </row>
    <row r="835" spans="1:18" ht="19.899999999999999" customHeight="1" x14ac:dyDescent="0.25">
      <c r="A835" s="126">
        <v>69034</v>
      </c>
      <c r="B835" s="9">
        <f t="shared" si="118"/>
        <v>0</v>
      </c>
      <c r="C835" s="127"/>
      <c r="D835" s="4">
        <f t="shared" si="119"/>
        <v>0</v>
      </c>
      <c r="E835" s="128">
        <f t="shared" si="122"/>
        <v>0</v>
      </c>
      <c r="F835" s="4">
        <f t="shared" si="123"/>
        <v>0</v>
      </c>
      <c r="G835" s="19">
        <f>IF(AND(C835&lt;&gt;"",SUM(G$25:G834)&lt;D$17),$D$17/$D$21,0)</f>
        <v>0</v>
      </c>
      <c r="H835" s="4">
        <f t="shared" si="124"/>
        <v>0</v>
      </c>
      <c r="I835" s="4">
        <f t="shared" si="120"/>
        <v>0</v>
      </c>
      <c r="J835" s="25" t="str">
        <f t="shared" si="125"/>
        <v>2088–2089</v>
      </c>
      <c r="K835" s="27">
        <f t="shared" si="121"/>
        <v>0</v>
      </c>
      <c r="R835" s="10" t="str">
        <f t="shared" si="117"/>
        <v/>
      </c>
    </row>
    <row r="836" spans="1:18" ht="19.899999999999999" customHeight="1" x14ac:dyDescent="0.25">
      <c r="A836" s="126">
        <v>69065</v>
      </c>
      <c r="B836" s="9">
        <f t="shared" si="118"/>
        <v>0</v>
      </c>
      <c r="C836" s="127"/>
      <c r="D836" s="4">
        <f t="shared" si="119"/>
        <v>0</v>
      </c>
      <c r="E836" s="128">
        <f t="shared" si="122"/>
        <v>0</v>
      </c>
      <c r="F836" s="4">
        <f t="shared" si="123"/>
        <v>0</v>
      </c>
      <c r="G836" s="19">
        <f>IF(AND(C836&lt;&gt;"",SUM(G$25:G835)&lt;D$17),$D$17/$D$21,0)</f>
        <v>0</v>
      </c>
      <c r="H836" s="4">
        <f t="shared" si="124"/>
        <v>0</v>
      </c>
      <c r="I836" s="4">
        <f t="shared" si="120"/>
        <v>0</v>
      </c>
      <c r="J836" s="25" t="str">
        <f t="shared" si="125"/>
        <v>2088–2089</v>
      </c>
      <c r="K836" s="27">
        <f t="shared" si="121"/>
        <v>0</v>
      </c>
      <c r="R836" s="10" t="str">
        <f t="shared" si="117"/>
        <v/>
      </c>
    </row>
    <row r="837" spans="1:18" ht="19.899999999999999" customHeight="1" x14ac:dyDescent="0.25">
      <c r="A837" s="126">
        <v>69093</v>
      </c>
      <c r="B837" s="9">
        <f t="shared" si="118"/>
        <v>0</v>
      </c>
      <c r="C837" s="127"/>
      <c r="D837" s="4">
        <f t="shared" si="119"/>
        <v>0</v>
      </c>
      <c r="E837" s="128">
        <f t="shared" si="122"/>
        <v>0</v>
      </c>
      <c r="F837" s="4">
        <f t="shared" si="123"/>
        <v>0</v>
      </c>
      <c r="G837" s="19">
        <f>IF(AND(C837&lt;&gt;"",SUM(G$25:G836)&lt;D$17),$D$17/$D$21,0)</f>
        <v>0</v>
      </c>
      <c r="H837" s="4">
        <f t="shared" si="124"/>
        <v>0</v>
      </c>
      <c r="I837" s="4">
        <f t="shared" si="120"/>
        <v>0</v>
      </c>
      <c r="J837" s="25" t="str">
        <f t="shared" si="125"/>
        <v>2088–2089</v>
      </c>
      <c r="K837" s="27">
        <f t="shared" si="121"/>
        <v>0</v>
      </c>
      <c r="R837" s="10" t="str">
        <f t="shared" si="117"/>
        <v/>
      </c>
    </row>
    <row r="838" spans="1:18" ht="19.899999999999999" customHeight="1" x14ac:dyDescent="0.25">
      <c r="A838" s="126">
        <v>69124</v>
      </c>
      <c r="B838" s="9">
        <f t="shared" si="118"/>
        <v>0</v>
      </c>
      <c r="C838" s="127"/>
      <c r="D838" s="4">
        <f t="shared" si="119"/>
        <v>0</v>
      </c>
      <c r="E838" s="128">
        <f t="shared" si="122"/>
        <v>0</v>
      </c>
      <c r="F838" s="4">
        <f t="shared" si="123"/>
        <v>0</v>
      </c>
      <c r="G838" s="19">
        <f>IF(AND(C838&lt;&gt;"",SUM(G$25:G837)&lt;D$17),$D$17/$D$21,0)</f>
        <v>0</v>
      </c>
      <c r="H838" s="4">
        <f t="shared" si="124"/>
        <v>0</v>
      </c>
      <c r="I838" s="4">
        <f t="shared" si="120"/>
        <v>0</v>
      </c>
      <c r="J838" s="25" t="str">
        <f t="shared" si="125"/>
        <v>2088–2089</v>
      </c>
      <c r="K838" s="27">
        <f t="shared" si="121"/>
        <v>0</v>
      </c>
      <c r="R838" s="10" t="str">
        <f t="shared" si="117"/>
        <v/>
      </c>
    </row>
    <row r="839" spans="1:18" ht="19.899999999999999" customHeight="1" x14ac:dyDescent="0.25">
      <c r="A839" s="126">
        <v>69154</v>
      </c>
      <c r="B839" s="9">
        <f t="shared" si="118"/>
        <v>0</v>
      </c>
      <c r="C839" s="127"/>
      <c r="D839" s="4">
        <f t="shared" si="119"/>
        <v>0</v>
      </c>
      <c r="E839" s="128">
        <f t="shared" si="122"/>
        <v>0</v>
      </c>
      <c r="F839" s="4">
        <f t="shared" si="123"/>
        <v>0</v>
      </c>
      <c r="G839" s="19">
        <f>IF(AND(C839&lt;&gt;"",SUM(G$25:G838)&lt;D$17),$D$17/$D$21,0)</f>
        <v>0</v>
      </c>
      <c r="H839" s="4">
        <f t="shared" si="124"/>
        <v>0</v>
      </c>
      <c r="I839" s="4">
        <f t="shared" si="120"/>
        <v>0</v>
      </c>
      <c r="J839" s="25" t="str">
        <f t="shared" si="125"/>
        <v>2088–2089</v>
      </c>
      <c r="K839" s="27">
        <f t="shared" si="121"/>
        <v>0</v>
      </c>
      <c r="R839" s="10" t="str">
        <f t="shared" si="117"/>
        <v/>
      </c>
    </row>
    <row r="840" spans="1:18" ht="19.899999999999999" customHeight="1" x14ac:dyDescent="0.25">
      <c r="A840" s="126">
        <v>69185</v>
      </c>
      <c r="B840" s="9">
        <f t="shared" si="118"/>
        <v>0</v>
      </c>
      <c r="C840" s="127"/>
      <c r="D840" s="4">
        <f t="shared" si="119"/>
        <v>0</v>
      </c>
      <c r="E840" s="128">
        <f t="shared" si="122"/>
        <v>0</v>
      </c>
      <c r="F840" s="4">
        <f t="shared" si="123"/>
        <v>0</v>
      </c>
      <c r="G840" s="19">
        <f>IF(AND(C840&lt;&gt;"",SUM(G$25:G839)&lt;D$17),$D$17/$D$21,0)</f>
        <v>0</v>
      </c>
      <c r="H840" s="4">
        <f t="shared" si="124"/>
        <v>0</v>
      </c>
      <c r="I840" s="4">
        <f t="shared" si="120"/>
        <v>0</v>
      </c>
      <c r="J840" s="25" t="str">
        <f t="shared" si="125"/>
        <v>2088–2089</v>
      </c>
      <c r="K840" s="27">
        <f t="shared" si="121"/>
        <v>0</v>
      </c>
      <c r="R840" s="10" t="str">
        <f t="shared" si="117"/>
        <v/>
      </c>
    </row>
    <row r="841" spans="1:18" ht="19.899999999999999" customHeight="1" x14ac:dyDescent="0.25">
      <c r="A841" s="126">
        <v>69215</v>
      </c>
      <c r="B841" s="9">
        <f t="shared" si="118"/>
        <v>0</v>
      </c>
      <c r="C841" s="127"/>
      <c r="D841" s="4">
        <f t="shared" si="119"/>
        <v>0</v>
      </c>
      <c r="E841" s="128">
        <f t="shared" si="122"/>
        <v>0</v>
      </c>
      <c r="F841" s="4">
        <f t="shared" si="123"/>
        <v>0</v>
      </c>
      <c r="G841" s="19">
        <f>IF(AND(C841&lt;&gt;"",SUM(G$25:G840)&lt;D$17),$D$17/$D$21,0)</f>
        <v>0</v>
      </c>
      <c r="H841" s="4">
        <f t="shared" si="124"/>
        <v>0</v>
      </c>
      <c r="I841" s="4">
        <f t="shared" si="120"/>
        <v>0</v>
      </c>
      <c r="J841" s="25" t="str">
        <f t="shared" si="125"/>
        <v>2089–2090</v>
      </c>
      <c r="K841" s="27">
        <f t="shared" si="121"/>
        <v>0</v>
      </c>
      <c r="R841" s="10" t="str">
        <f t="shared" si="117"/>
        <v/>
      </c>
    </row>
    <row r="842" spans="1:18" ht="19.899999999999999" customHeight="1" x14ac:dyDescent="0.25">
      <c r="A842" s="126">
        <v>69246</v>
      </c>
      <c r="B842" s="9">
        <f t="shared" si="118"/>
        <v>0</v>
      </c>
      <c r="C842" s="127"/>
      <c r="D842" s="4">
        <f t="shared" si="119"/>
        <v>0</v>
      </c>
      <c r="E842" s="128">
        <f t="shared" si="122"/>
        <v>0</v>
      </c>
      <c r="F842" s="4">
        <f t="shared" si="123"/>
        <v>0</v>
      </c>
      <c r="G842" s="19">
        <f>IF(AND(C842&lt;&gt;"",SUM(G$25:G841)&lt;D$17),$D$17/$D$21,0)</f>
        <v>0</v>
      </c>
      <c r="H842" s="4">
        <f t="shared" si="124"/>
        <v>0</v>
      </c>
      <c r="I842" s="4">
        <f t="shared" si="120"/>
        <v>0</v>
      </c>
      <c r="J842" s="25" t="str">
        <f t="shared" si="125"/>
        <v>2089–2090</v>
      </c>
      <c r="K842" s="27">
        <f t="shared" si="121"/>
        <v>0</v>
      </c>
      <c r="R842" s="10" t="str">
        <f t="shared" si="117"/>
        <v/>
      </c>
    </row>
    <row r="843" spans="1:18" ht="19.899999999999999" customHeight="1" x14ac:dyDescent="0.25">
      <c r="A843" s="126">
        <v>69277</v>
      </c>
      <c r="B843" s="9">
        <f t="shared" si="118"/>
        <v>0</v>
      </c>
      <c r="C843" s="127"/>
      <c r="D843" s="4">
        <f t="shared" si="119"/>
        <v>0</v>
      </c>
      <c r="E843" s="128">
        <f t="shared" si="122"/>
        <v>0</v>
      </c>
      <c r="F843" s="4">
        <f t="shared" si="123"/>
        <v>0</v>
      </c>
      <c r="G843" s="19">
        <f>IF(AND(C843&lt;&gt;"",SUM(G$25:G842)&lt;D$17),$D$17/$D$21,0)</f>
        <v>0</v>
      </c>
      <c r="H843" s="4">
        <f t="shared" si="124"/>
        <v>0</v>
      </c>
      <c r="I843" s="4">
        <f t="shared" si="120"/>
        <v>0</v>
      </c>
      <c r="J843" s="25" t="str">
        <f t="shared" si="125"/>
        <v>2089–2090</v>
      </c>
      <c r="K843" s="27">
        <f t="shared" si="121"/>
        <v>0</v>
      </c>
      <c r="R843" s="10" t="str">
        <f t="shared" si="117"/>
        <v/>
      </c>
    </row>
    <row r="844" spans="1:18" ht="19.899999999999999" customHeight="1" x14ac:dyDescent="0.25">
      <c r="A844" s="126">
        <v>69307</v>
      </c>
      <c r="B844" s="9">
        <f t="shared" si="118"/>
        <v>0</v>
      </c>
      <c r="C844" s="127"/>
      <c r="D844" s="4">
        <f t="shared" si="119"/>
        <v>0</v>
      </c>
      <c r="E844" s="128">
        <f t="shared" si="122"/>
        <v>0</v>
      </c>
      <c r="F844" s="4">
        <f t="shared" si="123"/>
        <v>0</v>
      </c>
      <c r="G844" s="19">
        <f>IF(AND(C844&lt;&gt;"",SUM(G$25:G843)&lt;D$17),$D$17/$D$21,0)</f>
        <v>0</v>
      </c>
      <c r="H844" s="4">
        <f t="shared" si="124"/>
        <v>0</v>
      </c>
      <c r="I844" s="4">
        <f t="shared" si="120"/>
        <v>0</v>
      </c>
      <c r="J844" s="25" t="str">
        <f t="shared" si="125"/>
        <v>2089–2090</v>
      </c>
      <c r="K844" s="27">
        <f t="shared" si="121"/>
        <v>0</v>
      </c>
      <c r="R844" s="10" t="str">
        <f t="shared" si="117"/>
        <v/>
      </c>
    </row>
    <row r="845" spans="1:18" ht="19.899999999999999" customHeight="1" x14ac:dyDescent="0.25">
      <c r="A845" s="126">
        <v>69338</v>
      </c>
      <c r="B845" s="9">
        <f t="shared" si="118"/>
        <v>0</v>
      </c>
      <c r="C845" s="127"/>
      <c r="D845" s="4">
        <f t="shared" si="119"/>
        <v>0</v>
      </c>
      <c r="E845" s="128">
        <f t="shared" si="122"/>
        <v>0</v>
      </c>
      <c r="F845" s="4">
        <f t="shared" si="123"/>
        <v>0</v>
      </c>
      <c r="G845" s="19">
        <f>IF(AND(C845&lt;&gt;"",SUM(G$25:G844)&lt;D$17),$D$17/$D$21,0)</f>
        <v>0</v>
      </c>
      <c r="H845" s="4">
        <f t="shared" si="124"/>
        <v>0</v>
      </c>
      <c r="I845" s="4">
        <f t="shared" si="120"/>
        <v>0</v>
      </c>
      <c r="J845" s="25" t="str">
        <f t="shared" si="125"/>
        <v>2089–2090</v>
      </c>
      <c r="K845" s="27">
        <f t="shared" si="121"/>
        <v>0</v>
      </c>
      <c r="R845" s="10" t="str">
        <f t="shared" si="117"/>
        <v/>
      </c>
    </row>
    <row r="846" spans="1:18" ht="19.899999999999999" customHeight="1" x14ac:dyDescent="0.25">
      <c r="A846" s="126">
        <v>69368</v>
      </c>
      <c r="B846" s="9">
        <f t="shared" si="118"/>
        <v>0</v>
      </c>
      <c r="C846" s="127"/>
      <c r="D846" s="4">
        <f t="shared" si="119"/>
        <v>0</v>
      </c>
      <c r="E846" s="128">
        <f t="shared" si="122"/>
        <v>0</v>
      </c>
      <c r="F846" s="4">
        <f t="shared" si="123"/>
        <v>0</v>
      </c>
      <c r="G846" s="19">
        <f>IF(AND(C846&lt;&gt;"",SUM(G$25:G845)&lt;D$17),$D$17/$D$21,0)</f>
        <v>0</v>
      </c>
      <c r="H846" s="4">
        <f t="shared" si="124"/>
        <v>0</v>
      </c>
      <c r="I846" s="4">
        <f t="shared" si="120"/>
        <v>0</v>
      </c>
      <c r="J846" s="25" t="str">
        <f t="shared" si="125"/>
        <v>2089–2090</v>
      </c>
      <c r="K846" s="27">
        <f t="shared" si="121"/>
        <v>0</v>
      </c>
      <c r="R846" s="10" t="str">
        <f t="shared" si="117"/>
        <v/>
      </c>
    </row>
    <row r="847" spans="1:18" ht="19.899999999999999" customHeight="1" x14ac:dyDescent="0.25">
      <c r="A847" s="126">
        <v>69399</v>
      </c>
      <c r="B847" s="9">
        <f t="shared" si="118"/>
        <v>0</v>
      </c>
      <c r="C847" s="127"/>
      <c r="D847" s="4">
        <f t="shared" si="119"/>
        <v>0</v>
      </c>
      <c r="E847" s="128">
        <f t="shared" si="122"/>
        <v>0</v>
      </c>
      <c r="F847" s="4">
        <f t="shared" si="123"/>
        <v>0</v>
      </c>
      <c r="G847" s="19">
        <f>IF(AND(C847&lt;&gt;"",SUM(G$25:G846)&lt;D$17),$D$17/$D$21,0)</f>
        <v>0</v>
      </c>
      <c r="H847" s="4">
        <f t="shared" si="124"/>
        <v>0</v>
      </c>
      <c r="I847" s="4">
        <f t="shared" si="120"/>
        <v>0</v>
      </c>
      <c r="J847" s="25" t="str">
        <f t="shared" si="125"/>
        <v>2089–2090</v>
      </c>
      <c r="K847" s="27">
        <f t="shared" si="121"/>
        <v>0</v>
      </c>
      <c r="R847" s="10" t="str">
        <f t="shared" si="117"/>
        <v/>
      </c>
    </row>
    <row r="848" spans="1:18" ht="19.899999999999999" customHeight="1" x14ac:dyDescent="0.25">
      <c r="A848" s="126">
        <v>69430</v>
      </c>
      <c r="B848" s="9">
        <f t="shared" si="118"/>
        <v>0</v>
      </c>
      <c r="C848" s="127"/>
      <c r="D848" s="4">
        <f t="shared" si="119"/>
        <v>0</v>
      </c>
      <c r="E848" s="128">
        <f t="shared" si="122"/>
        <v>0</v>
      </c>
      <c r="F848" s="4">
        <f t="shared" si="123"/>
        <v>0</v>
      </c>
      <c r="G848" s="19">
        <f>IF(AND(C848&lt;&gt;"",SUM(G$25:G847)&lt;D$17),$D$17/$D$21,0)</f>
        <v>0</v>
      </c>
      <c r="H848" s="4">
        <f t="shared" si="124"/>
        <v>0</v>
      </c>
      <c r="I848" s="4">
        <f t="shared" si="120"/>
        <v>0</v>
      </c>
      <c r="J848" s="25" t="str">
        <f t="shared" si="125"/>
        <v>2089–2090</v>
      </c>
      <c r="K848" s="27">
        <f t="shared" si="121"/>
        <v>0</v>
      </c>
      <c r="R848" s="10" t="str">
        <f t="shared" si="117"/>
        <v/>
      </c>
    </row>
    <row r="849" spans="1:18" ht="19.899999999999999" customHeight="1" x14ac:dyDescent="0.25">
      <c r="A849" s="126">
        <v>69458</v>
      </c>
      <c r="B849" s="9">
        <f t="shared" si="118"/>
        <v>0</v>
      </c>
      <c r="C849" s="127"/>
      <c r="D849" s="4">
        <f t="shared" si="119"/>
        <v>0</v>
      </c>
      <c r="E849" s="128">
        <f t="shared" si="122"/>
        <v>0</v>
      </c>
      <c r="F849" s="4">
        <f t="shared" si="123"/>
        <v>0</v>
      </c>
      <c r="G849" s="19">
        <f>IF(AND(C849&lt;&gt;"",SUM(G$25:G848)&lt;D$17),$D$17/$D$21,0)</f>
        <v>0</v>
      </c>
      <c r="H849" s="4">
        <f t="shared" si="124"/>
        <v>0</v>
      </c>
      <c r="I849" s="4">
        <f t="shared" si="120"/>
        <v>0</v>
      </c>
      <c r="J849" s="25" t="str">
        <f t="shared" si="125"/>
        <v>2089–2090</v>
      </c>
      <c r="K849" s="27">
        <f t="shared" si="121"/>
        <v>0</v>
      </c>
      <c r="R849" s="10" t="str">
        <f t="shared" si="117"/>
        <v/>
      </c>
    </row>
    <row r="850" spans="1:18" ht="19.899999999999999" customHeight="1" x14ac:dyDescent="0.25">
      <c r="A850" s="126">
        <v>69489</v>
      </c>
      <c r="B850" s="9">
        <f t="shared" si="118"/>
        <v>0</v>
      </c>
      <c r="C850" s="127"/>
      <c r="D850" s="4">
        <f t="shared" si="119"/>
        <v>0</v>
      </c>
      <c r="E850" s="128">
        <f t="shared" si="122"/>
        <v>0</v>
      </c>
      <c r="F850" s="4">
        <f t="shared" si="123"/>
        <v>0</v>
      </c>
      <c r="G850" s="19">
        <f>IF(AND(C850&lt;&gt;"",SUM(G$25:G849)&lt;D$17),$D$17/$D$21,0)</f>
        <v>0</v>
      </c>
      <c r="H850" s="4">
        <f t="shared" si="124"/>
        <v>0</v>
      </c>
      <c r="I850" s="4">
        <f t="shared" si="120"/>
        <v>0</v>
      </c>
      <c r="J850" s="25" t="str">
        <f t="shared" si="125"/>
        <v>2089–2090</v>
      </c>
      <c r="K850" s="27">
        <f t="shared" si="121"/>
        <v>0</v>
      </c>
      <c r="R850" s="10" t="str">
        <f t="shared" si="117"/>
        <v/>
      </c>
    </row>
    <row r="851" spans="1:18" ht="19.899999999999999" customHeight="1" x14ac:dyDescent="0.25">
      <c r="A851" s="126">
        <v>69519</v>
      </c>
      <c r="B851" s="9">
        <f t="shared" si="118"/>
        <v>0</v>
      </c>
      <c r="C851" s="127"/>
      <c r="D851" s="4">
        <f t="shared" si="119"/>
        <v>0</v>
      </c>
      <c r="E851" s="128">
        <f t="shared" si="122"/>
        <v>0</v>
      </c>
      <c r="F851" s="4">
        <f t="shared" si="123"/>
        <v>0</v>
      </c>
      <c r="G851" s="19">
        <f>IF(AND(C851&lt;&gt;"",SUM(G$25:G850)&lt;D$17),$D$17/$D$21,0)</f>
        <v>0</v>
      </c>
      <c r="H851" s="4">
        <f t="shared" si="124"/>
        <v>0</v>
      </c>
      <c r="I851" s="4">
        <f t="shared" si="120"/>
        <v>0</v>
      </c>
      <c r="J851" s="25" t="str">
        <f t="shared" si="125"/>
        <v>2089–2090</v>
      </c>
      <c r="K851" s="27">
        <f t="shared" si="121"/>
        <v>0</v>
      </c>
      <c r="R851" s="10" t="str">
        <f t="shared" si="117"/>
        <v/>
      </c>
    </row>
    <row r="852" spans="1:18" ht="19.899999999999999" customHeight="1" x14ac:dyDescent="0.25">
      <c r="A852" s="126">
        <v>69550</v>
      </c>
      <c r="B852" s="9">
        <f t="shared" si="118"/>
        <v>0</v>
      </c>
      <c r="C852" s="127"/>
      <c r="D852" s="4">
        <f t="shared" si="119"/>
        <v>0</v>
      </c>
      <c r="E852" s="128">
        <f t="shared" si="122"/>
        <v>0</v>
      </c>
      <c r="F852" s="4">
        <f t="shared" si="123"/>
        <v>0</v>
      </c>
      <c r="G852" s="19">
        <f>IF(AND(C852&lt;&gt;"",SUM(G$25:G851)&lt;D$17),$D$17/$D$21,0)</f>
        <v>0</v>
      </c>
      <c r="H852" s="4">
        <f t="shared" si="124"/>
        <v>0</v>
      </c>
      <c r="I852" s="4">
        <f t="shared" si="120"/>
        <v>0</v>
      </c>
      <c r="J852" s="25" t="str">
        <f t="shared" si="125"/>
        <v>2089–2090</v>
      </c>
      <c r="K852" s="27">
        <f t="shared" si="121"/>
        <v>0</v>
      </c>
      <c r="R852" s="10" t="str">
        <f t="shared" si="117"/>
        <v/>
      </c>
    </row>
    <row r="853" spans="1:18" ht="19.899999999999999" customHeight="1" x14ac:dyDescent="0.25">
      <c r="A853" s="126">
        <v>69580</v>
      </c>
      <c r="B853" s="9">
        <f t="shared" si="118"/>
        <v>0</v>
      </c>
      <c r="C853" s="127"/>
      <c r="D853" s="4">
        <f t="shared" si="119"/>
        <v>0</v>
      </c>
      <c r="E853" s="128">
        <f t="shared" si="122"/>
        <v>0</v>
      </c>
      <c r="F853" s="4">
        <f t="shared" si="123"/>
        <v>0</v>
      </c>
      <c r="G853" s="19">
        <f>IF(AND(C853&lt;&gt;"",SUM(G$25:G852)&lt;D$17),$D$17/$D$21,0)</f>
        <v>0</v>
      </c>
      <c r="H853" s="4">
        <f t="shared" si="124"/>
        <v>0</v>
      </c>
      <c r="I853" s="4">
        <f t="shared" si="120"/>
        <v>0</v>
      </c>
      <c r="J853" s="25" t="str">
        <f t="shared" si="125"/>
        <v>2090–2091</v>
      </c>
      <c r="K853" s="27">
        <f t="shared" si="121"/>
        <v>0</v>
      </c>
      <c r="R853" s="10" t="str">
        <f t="shared" si="117"/>
        <v/>
      </c>
    </row>
    <row r="854" spans="1:18" ht="19.899999999999999" customHeight="1" x14ac:dyDescent="0.25">
      <c r="A854" s="126">
        <v>69611</v>
      </c>
      <c r="B854" s="9">
        <f t="shared" si="118"/>
        <v>0</v>
      </c>
      <c r="C854" s="127"/>
      <c r="D854" s="4">
        <f t="shared" si="119"/>
        <v>0</v>
      </c>
      <c r="E854" s="128">
        <f t="shared" si="122"/>
        <v>0</v>
      </c>
      <c r="F854" s="4">
        <f t="shared" si="123"/>
        <v>0</v>
      </c>
      <c r="G854" s="19">
        <f>IF(AND(C854&lt;&gt;"",SUM(G$25:G853)&lt;D$17),$D$17/$D$21,0)</f>
        <v>0</v>
      </c>
      <c r="H854" s="4">
        <f t="shared" si="124"/>
        <v>0</v>
      </c>
      <c r="I854" s="4">
        <f t="shared" si="120"/>
        <v>0</v>
      </c>
      <c r="J854" s="25" t="str">
        <f t="shared" si="125"/>
        <v>2090–2091</v>
      </c>
      <c r="K854" s="27">
        <f t="shared" si="121"/>
        <v>0</v>
      </c>
      <c r="R854" s="10" t="str">
        <f t="shared" si="117"/>
        <v/>
      </c>
    </row>
    <row r="855" spans="1:18" ht="19.899999999999999" customHeight="1" x14ac:dyDescent="0.25">
      <c r="A855" s="126">
        <v>69642</v>
      </c>
      <c r="B855" s="9">
        <f t="shared" si="118"/>
        <v>0</v>
      </c>
      <c r="C855" s="127"/>
      <c r="D855" s="4">
        <f t="shared" si="119"/>
        <v>0</v>
      </c>
      <c r="E855" s="128">
        <f t="shared" si="122"/>
        <v>0</v>
      </c>
      <c r="F855" s="4">
        <f t="shared" si="123"/>
        <v>0</v>
      </c>
      <c r="G855" s="19">
        <f>IF(AND(C855&lt;&gt;"",SUM(G$25:G854)&lt;D$17),$D$17/$D$21,0)</f>
        <v>0</v>
      </c>
      <c r="H855" s="4">
        <f t="shared" si="124"/>
        <v>0</v>
      </c>
      <c r="I855" s="4">
        <f t="shared" si="120"/>
        <v>0</v>
      </c>
      <c r="J855" s="25" t="str">
        <f t="shared" si="125"/>
        <v>2090–2091</v>
      </c>
      <c r="K855" s="27">
        <f t="shared" si="121"/>
        <v>0</v>
      </c>
      <c r="R855" s="10" t="str">
        <f t="shared" si="117"/>
        <v/>
      </c>
    </row>
    <row r="856" spans="1:18" ht="19.899999999999999" customHeight="1" x14ac:dyDescent="0.25">
      <c r="A856" s="126">
        <v>69672</v>
      </c>
      <c r="B856" s="9">
        <f t="shared" si="118"/>
        <v>0</v>
      </c>
      <c r="C856" s="127"/>
      <c r="D856" s="4">
        <f t="shared" si="119"/>
        <v>0</v>
      </c>
      <c r="E856" s="128">
        <f t="shared" si="122"/>
        <v>0</v>
      </c>
      <c r="F856" s="4">
        <f t="shared" si="123"/>
        <v>0</v>
      </c>
      <c r="G856" s="19">
        <f>IF(AND(C856&lt;&gt;"",SUM(G$25:G855)&lt;D$17),$D$17/$D$21,0)</f>
        <v>0</v>
      </c>
      <c r="H856" s="4">
        <f t="shared" si="124"/>
        <v>0</v>
      </c>
      <c r="I856" s="4">
        <f t="shared" si="120"/>
        <v>0</v>
      </c>
      <c r="J856" s="25" t="str">
        <f t="shared" si="125"/>
        <v>2090–2091</v>
      </c>
      <c r="K856" s="27">
        <f t="shared" si="121"/>
        <v>0</v>
      </c>
      <c r="R856" s="10" t="str">
        <f t="shared" si="117"/>
        <v/>
      </c>
    </row>
    <row r="857" spans="1:18" ht="19.899999999999999" customHeight="1" x14ac:dyDescent="0.25">
      <c r="A857" s="126">
        <v>69703</v>
      </c>
      <c r="B857" s="9">
        <f t="shared" si="118"/>
        <v>0</v>
      </c>
      <c r="C857" s="127"/>
      <c r="D857" s="4">
        <f t="shared" si="119"/>
        <v>0</v>
      </c>
      <c r="E857" s="128">
        <f t="shared" si="122"/>
        <v>0</v>
      </c>
      <c r="F857" s="4">
        <f t="shared" si="123"/>
        <v>0</v>
      </c>
      <c r="G857" s="19">
        <f>IF(AND(C857&lt;&gt;"",SUM(G$25:G856)&lt;D$17),$D$17/$D$21,0)</f>
        <v>0</v>
      </c>
      <c r="H857" s="4">
        <f t="shared" si="124"/>
        <v>0</v>
      </c>
      <c r="I857" s="4">
        <f t="shared" si="120"/>
        <v>0</v>
      </c>
      <c r="J857" s="25" t="str">
        <f t="shared" si="125"/>
        <v>2090–2091</v>
      </c>
      <c r="K857" s="27">
        <f t="shared" si="121"/>
        <v>0</v>
      </c>
      <c r="R857" s="10" t="str">
        <f t="shared" ref="R857:R920" si="126">IF(AND($D$13&lt;=$A857,DATE(YEAR($D$13),MONTH($D$13)+$D$19-1,DAY($D$13))&gt;=$A857),"X","")</f>
        <v/>
      </c>
    </row>
    <row r="858" spans="1:18" ht="19.899999999999999" customHeight="1" x14ac:dyDescent="0.25">
      <c r="A858" s="126">
        <v>69733</v>
      </c>
      <c r="B858" s="9">
        <f t="shared" ref="B858:B921" si="127">IF(C858&gt;0,C858*-1,C858)</f>
        <v>0</v>
      </c>
      <c r="C858" s="127"/>
      <c r="D858" s="4">
        <f t="shared" ref="D858:D921" si="128">IF(C858="",0,IF($D$14="Beginning",IF(C857&lt;&gt;"",$F857*$D$6/12,0),IF(C857&lt;&gt;"",$F857*$D$6/12,$D$15*$D$6/12)))</f>
        <v>0</v>
      </c>
      <c r="E858" s="128">
        <f t="shared" si="122"/>
        <v>0</v>
      </c>
      <c r="F858" s="4">
        <f t="shared" si="123"/>
        <v>0</v>
      </c>
      <c r="G858" s="19">
        <f>IF(AND(C858&lt;&gt;"",SUM(G$25:G857)&lt;D$17),$D$17/$D$21,0)</f>
        <v>0</v>
      </c>
      <c r="H858" s="4">
        <f t="shared" si="124"/>
        <v>0</v>
      </c>
      <c r="I858" s="4">
        <f t="shared" ref="I858:I921" si="129">IF(C858&lt;&gt;"",$D$17-H858,0)</f>
        <v>0</v>
      </c>
      <c r="J858" s="25" t="str">
        <f t="shared" si="125"/>
        <v>2090–2091</v>
      </c>
      <c r="K858" s="27">
        <f t="shared" ref="K858:K921" si="130">IF(AND(ROUND(H858,2)=ROUND($D$17,2),ROUND(F858,0)=0),ROUND($D$17,2),0)</f>
        <v>0</v>
      </c>
      <c r="R858" s="10" t="str">
        <f t="shared" si="126"/>
        <v/>
      </c>
    </row>
    <row r="859" spans="1:18" ht="19.899999999999999" customHeight="1" x14ac:dyDescent="0.25">
      <c r="A859" s="126">
        <v>69764</v>
      </c>
      <c r="B859" s="9">
        <f t="shared" si="127"/>
        <v>0</v>
      </c>
      <c r="C859" s="127"/>
      <c r="D859" s="4">
        <f t="shared" si="128"/>
        <v>0</v>
      </c>
      <c r="E859" s="128">
        <f t="shared" ref="E859:E922" si="131">C859-D859</f>
        <v>0</v>
      </c>
      <c r="F859" s="4">
        <f t="shared" ref="F859:F922" si="132">IF(C859="",0,IF(C858="",$D$15-E859,IF(C859&lt;&gt;"",F858-E859)))</f>
        <v>0</v>
      </c>
      <c r="G859" s="19">
        <f>IF(AND(C859&lt;&gt;"",SUM(G$25:G858)&lt;D$17),$D$17/$D$21,0)</f>
        <v>0</v>
      </c>
      <c r="H859" s="4">
        <f t="shared" ref="H859:H922" si="133">IF(C859&lt;&gt;"",G859+H858,0)</f>
        <v>0</v>
      </c>
      <c r="I859" s="4">
        <f t="shared" si="129"/>
        <v>0</v>
      </c>
      <c r="J859" s="25" t="str">
        <f t="shared" si="125"/>
        <v>2090–2091</v>
      </c>
      <c r="K859" s="27">
        <f t="shared" si="130"/>
        <v>0</v>
      </c>
      <c r="R859" s="10" t="str">
        <f t="shared" si="126"/>
        <v/>
      </c>
    </row>
    <row r="860" spans="1:18" ht="19.899999999999999" customHeight="1" x14ac:dyDescent="0.25">
      <c r="A860" s="126">
        <v>69795</v>
      </c>
      <c r="B860" s="9">
        <f t="shared" si="127"/>
        <v>0</v>
      </c>
      <c r="C860" s="127"/>
      <c r="D860" s="4">
        <f t="shared" si="128"/>
        <v>0</v>
      </c>
      <c r="E860" s="128">
        <f t="shared" si="131"/>
        <v>0</v>
      </c>
      <c r="F860" s="4">
        <f t="shared" si="132"/>
        <v>0</v>
      </c>
      <c r="G860" s="19">
        <f>IF(AND(C860&lt;&gt;"",SUM(G$25:G859)&lt;D$17),$D$17/$D$21,0)</f>
        <v>0</v>
      </c>
      <c r="H860" s="4">
        <f t="shared" si="133"/>
        <v>0</v>
      </c>
      <c r="I860" s="4">
        <f t="shared" si="129"/>
        <v>0</v>
      </c>
      <c r="J860" s="25" t="str">
        <f t="shared" si="125"/>
        <v>2090–2091</v>
      </c>
      <c r="K860" s="27">
        <f t="shared" si="130"/>
        <v>0</v>
      </c>
      <c r="R860" s="10" t="str">
        <f t="shared" si="126"/>
        <v/>
      </c>
    </row>
    <row r="861" spans="1:18" ht="19.899999999999999" customHeight="1" x14ac:dyDescent="0.25">
      <c r="A861" s="126">
        <v>69823</v>
      </c>
      <c r="B861" s="9">
        <f t="shared" si="127"/>
        <v>0</v>
      </c>
      <c r="C861" s="127"/>
      <c r="D861" s="4">
        <f t="shared" si="128"/>
        <v>0</v>
      </c>
      <c r="E861" s="128">
        <f t="shared" si="131"/>
        <v>0</v>
      </c>
      <c r="F861" s="4">
        <f t="shared" si="132"/>
        <v>0</v>
      </c>
      <c r="G861" s="19">
        <f>IF(AND(C861&lt;&gt;"",SUM(G$25:G860)&lt;D$17),$D$17/$D$21,0)</f>
        <v>0</v>
      </c>
      <c r="H861" s="4">
        <f t="shared" si="133"/>
        <v>0</v>
      </c>
      <c r="I861" s="4">
        <f t="shared" si="129"/>
        <v>0</v>
      </c>
      <c r="J861" s="25" t="str">
        <f t="shared" si="125"/>
        <v>2090–2091</v>
      </c>
      <c r="K861" s="27">
        <f t="shared" si="130"/>
        <v>0</v>
      </c>
      <c r="R861" s="10" t="str">
        <f t="shared" si="126"/>
        <v/>
      </c>
    </row>
    <row r="862" spans="1:18" ht="19.899999999999999" customHeight="1" x14ac:dyDescent="0.25">
      <c r="A862" s="126">
        <v>69854</v>
      </c>
      <c r="B862" s="9">
        <f t="shared" si="127"/>
        <v>0</v>
      </c>
      <c r="C862" s="127"/>
      <c r="D862" s="4">
        <f t="shared" si="128"/>
        <v>0</v>
      </c>
      <c r="E862" s="128">
        <f t="shared" si="131"/>
        <v>0</v>
      </c>
      <c r="F862" s="4">
        <f t="shared" si="132"/>
        <v>0</v>
      </c>
      <c r="G862" s="19">
        <f>IF(AND(C862&lt;&gt;"",SUM(G$25:G861)&lt;D$17),$D$17/$D$21,0)</f>
        <v>0</v>
      </c>
      <c r="H862" s="4">
        <f t="shared" si="133"/>
        <v>0</v>
      </c>
      <c r="I862" s="4">
        <f t="shared" si="129"/>
        <v>0</v>
      </c>
      <c r="J862" s="25" t="str">
        <f t="shared" si="125"/>
        <v>2090–2091</v>
      </c>
      <c r="K862" s="27">
        <f t="shared" si="130"/>
        <v>0</v>
      </c>
      <c r="R862" s="10" t="str">
        <f t="shared" si="126"/>
        <v/>
      </c>
    </row>
    <row r="863" spans="1:18" ht="19.899999999999999" customHeight="1" x14ac:dyDescent="0.25">
      <c r="A863" s="126">
        <v>69884</v>
      </c>
      <c r="B863" s="9">
        <f t="shared" si="127"/>
        <v>0</v>
      </c>
      <c r="C863" s="127"/>
      <c r="D863" s="4">
        <f t="shared" si="128"/>
        <v>0</v>
      </c>
      <c r="E863" s="128">
        <f t="shared" si="131"/>
        <v>0</v>
      </c>
      <c r="F863" s="4">
        <f t="shared" si="132"/>
        <v>0</v>
      </c>
      <c r="G863" s="19">
        <f>IF(AND(C863&lt;&gt;"",SUM(G$25:G862)&lt;D$17),$D$17/$D$21,0)</f>
        <v>0</v>
      </c>
      <c r="H863" s="4">
        <f t="shared" si="133"/>
        <v>0</v>
      </c>
      <c r="I863" s="4">
        <f t="shared" si="129"/>
        <v>0</v>
      </c>
      <c r="J863" s="25" t="str">
        <f t="shared" si="125"/>
        <v>2090–2091</v>
      </c>
      <c r="K863" s="27">
        <f t="shared" si="130"/>
        <v>0</v>
      </c>
      <c r="R863" s="10" t="str">
        <f t="shared" si="126"/>
        <v/>
      </c>
    </row>
    <row r="864" spans="1:18" ht="19.899999999999999" customHeight="1" x14ac:dyDescent="0.25">
      <c r="A864" s="126">
        <v>69915</v>
      </c>
      <c r="B864" s="9">
        <f t="shared" si="127"/>
        <v>0</v>
      </c>
      <c r="C864" s="127"/>
      <c r="D864" s="4">
        <f t="shared" si="128"/>
        <v>0</v>
      </c>
      <c r="E864" s="128">
        <f t="shared" si="131"/>
        <v>0</v>
      </c>
      <c r="F864" s="4">
        <f t="shared" si="132"/>
        <v>0</v>
      </c>
      <c r="G864" s="19">
        <f>IF(AND(C864&lt;&gt;"",SUM(G$25:G863)&lt;D$17),$D$17/$D$21,0)</f>
        <v>0</v>
      </c>
      <c r="H864" s="4">
        <f t="shared" si="133"/>
        <v>0</v>
      </c>
      <c r="I864" s="4">
        <f t="shared" si="129"/>
        <v>0</v>
      </c>
      <c r="J864" s="25" t="str">
        <f t="shared" si="125"/>
        <v>2090–2091</v>
      </c>
      <c r="K864" s="27">
        <f t="shared" si="130"/>
        <v>0</v>
      </c>
      <c r="R864" s="10" t="str">
        <f t="shared" si="126"/>
        <v/>
      </c>
    </row>
    <row r="865" spans="1:18" ht="19.899999999999999" customHeight="1" x14ac:dyDescent="0.25">
      <c r="A865" s="126">
        <v>69945</v>
      </c>
      <c r="B865" s="9">
        <f t="shared" si="127"/>
        <v>0</v>
      </c>
      <c r="C865" s="127"/>
      <c r="D865" s="4">
        <f t="shared" si="128"/>
        <v>0</v>
      </c>
      <c r="E865" s="128">
        <f t="shared" si="131"/>
        <v>0</v>
      </c>
      <c r="F865" s="4">
        <f t="shared" si="132"/>
        <v>0</v>
      </c>
      <c r="G865" s="19">
        <f>IF(AND(C865&lt;&gt;"",SUM(G$25:G864)&lt;D$17),$D$17/$D$21,0)</f>
        <v>0</v>
      </c>
      <c r="H865" s="4">
        <f t="shared" si="133"/>
        <v>0</v>
      </c>
      <c r="I865" s="4">
        <f t="shared" si="129"/>
        <v>0</v>
      </c>
      <c r="J865" s="25" t="str">
        <f t="shared" si="125"/>
        <v>2091–2092</v>
      </c>
      <c r="K865" s="27">
        <f t="shared" si="130"/>
        <v>0</v>
      </c>
      <c r="R865" s="10" t="str">
        <f t="shared" si="126"/>
        <v/>
      </c>
    </row>
    <row r="866" spans="1:18" ht="19.899999999999999" customHeight="1" x14ac:dyDescent="0.25">
      <c r="A866" s="126">
        <v>69976</v>
      </c>
      <c r="B866" s="9">
        <f t="shared" si="127"/>
        <v>0</v>
      </c>
      <c r="C866" s="127"/>
      <c r="D866" s="4">
        <f t="shared" si="128"/>
        <v>0</v>
      </c>
      <c r="E866" s="128">
        <f t="shared" si="131"/>
        <v>0</v>
      </c>
      <c r="F866" s="4">
        <f t="shared" si="132"/>
        <v>0</v>
      </c>
      <c r="G866" s="19">
        <f>IF(AND(C866&lt;&gt;"",SUM(G$25:G865)&lt;D$17),$D$17/$D$21,0)</f>
        <v>0</v>
      </c>
      <c r="H866" s="4">
        <f t="shared" si="133"/>
        <v>0</v>
      </c>
      <c r="I866" s="4">
        <f t="shared" si="129"/>
        <v>0</v>
      </c>
      <c r="J866" s="25" t="str">
        <f t="shared" si="125"/>
        <v>2091–2092</v>
      </c>
      <c r="K866" s="27">
        <f t="shared" si="130"/>
        <v>0</v>
      </c>
      <c r="R866" s="10" t="str">
        <f t="shared" si="126"/>
        <v/>
      </c>
    </row>
    <row r="867" spans="1:18" ht="19.899999999999999" customHeight="1" x14ac:dyDescent="0.25">
      <c r="A867" s="126">
        <v>70007</v>
      </c>
      <c r="B867" s="9">
        <f t="shared" si="127"/>
        <v>0</v>
      </c>
      <c r="C867" s="127"/>
      <c r="D867" s="4">
        <f t="shared" si="128"/>
        <v>0</v>
      </c>
      <c r="E867" s="128">
        <f t="shared" si="131"/>
        <v>0</v>
      </c>
      <c r="F867" s="4">
        <f t="shared" si="132"/>
        <v>0</v>
      </c>
      <c r="G867" s="19">
        <f>IF(AND(C867&lt;&gt;"",SUM(G$25:G866)&lt;D$17),$D$17/$D$21,0)</f>
        <v>0</v>
      </c>
      <c r="H867" s="4">
        <f t="shared" si="133"/>
        <v>0</v>
      </c>
      <c r="I867" s="4">
        <f t="shared" si="129"/>
        <v>0</v>
      </c>
      <c r="J867" s="25" t="str">
        <f t="shared" si="125"/>
        <v>2091–2092</v>
      </c>
      <c r="K867" s="27">
        <f t="shared" si="130"/>
        <v>0</v>
      </c>
      <c r="R867" s="10" t="str">
        <f t="shared" si="126"/>
        <v/>
      </c>
    </row>
    <row r="868" spans="1:18" ht="19.899999999999999" customHeight="1" x14ac:dyDescent="0.25">
      <c r="A868" s="126">
        <v>70037</v>
      </c>
      <c r="B868" s="9">
        <f t="shared" si="127"/>
        <v>0</v>
      </c>
      <c r="C868" s="127"/>
      <c r="D868" s="4">
        <f t="shared" si="128"/>
        <v>0</v>
      </c>
      <c r="E868" s="128">
        <f t="shared" si="131"/>
        <v>0</v>
      </c>
      <c r="F868" s="4">
        <f t="shared" si="132"/>
        <v>0</v>
      </c>
      <c r="G868" s="19">
        <f>IF(AND(C868&lt;&gt;"",SUM(G$25:G867)&lt;D$17),$D$17/$D$21,0)</f>
        <v>0</v>
      </c>
      <c r="H868" s="4">
        <f t="shared" si="133"/>
        <v>0</v>
      </c>
      <c r="I868" s="4">
        <f t="shared" si="129"/>
        <v>0</v>
      </c>
      <c r="J868" s="25" t="str">
        <f t="shared" si="125"/>
        <v>2091–2092</v>
      </c>
      <c r="K868" s="27">
        <f t="shared" si="130"/>
        <v>0</v>
      </c>
      <c r="R868" s="10" t="str">
        <f t="shared" si="126"/>
        <v/>
      </c>
    </row>
    <row r="869" spans="1:18" ht="19.899999999999999" customHeight="1" x14ac:dyDescent="0.25">
      <c r="A869" s="126">
        <v>70068</v>
      </c>
      <c r="B869" s="9">
        <f t="shared" si="127"/>
        <v>0</v>
      </c>
      <c r="C869" s="127"/>
      <c r="D869" s="4">
        <f t="shared" si="128"/>
        <v>0</v>
      </c>
      <c r="E869" s="128">
        <f t="shared" si="131"/>
        <v>0</v>
      </c>
      <c r="F869" s="4">
        <f t="shared" si="132"/>
        <v>0</v>
      </c>
      <c r="G869" s="19">
        <f>IF(AND(C869&lt;&gt;"",SUM(G$25:G868)&lt;D$17),$D$17/$D$21,0)</f>
        <v>0</v>
      </c>
      <c r="H869" s="4">
        <f t="shared" si="133"/>
        <v>0</v>
      </c>
      <c r="I869" s="4">
        <f t="shared" si="129"/>
        <v>0</v>
      </c>
      <c r="J869" s="25" t="str">
        <f t="shared" si="125"/>
        <v>2091–2092</v>
      </c>
      <c r="K869" s="27">
        <f t="shared" si="130"/>
        <v>0</v>
      </c>
      <c r="R869" s="10" t="str">
        <f t="shared" si="126"/>
        <v/>
      </c>
    </row>
    <row r="870" spans="1:18" ht="19.899999999999999" customHeight="1" x14ac:dyDescent="0.25">
      <c r="A870" s="126">
        <v>70098</v>
      </c>
      <c r="B870" s="9">
        <f t="shared" si="127"/>
        <v>0</v>
      </c>
      <c r="C870" s="127"/>
      <c r="D870" s="4">
        <f t="shared" si="128"/>
        <v>0</v>
      </c>
      <c r="E870" s="128">
        <f t="shared" si="131"/>
        <v>0</v>
      </c>
      <c r="F870" s="4">
        <f t="shared" si="132"/>
        <v>0</v>
      </c>
      <c r="G870" s="19">
        <f>IF(AND(C870&lt;&gt;"",SUM(G$25:G869)&lt;D$17),$D$17/$D$21,0)</f>
        <v>0</v>
      </c>
      <c r="H870" s="4">
        <f t="shared" si="133"/>
        <v>0</v>
      </c>
      <c r="I870" s="4">
        <f t="shared" si="129"/>
        <v>0</v>
      </c>
      <c r="J870" s="25" t="str">
        <f t="shared" ref="J870:J933" si="134">IF(OR(MONTH(A870)=1,MONTH(A870)=2,MONTH(A870)=3,MONTH(A870)=4,MONTH(A870)=5,MONTH(A870)=6),YEAR(A870)-1&amp;"–"&amp;YEAR(A870),YEAR(A870)&amp;"–"&amp;YEAR(A870)+1)</f>
        <v>2091–2092</v>
      </c>
      <c r="K870" s="27">
        <f t="shared" si="130"/>
        <v>0</v>
      </c>
      <c r="R870" s="10" t="str">
        <f t="shared" si="126"/>
        <v/>
      </c>
    </row>
    <row r="871" spans="1:18" ht="19.899999999999999" customHeight="1" x14ac:dyDescent="0.25">
      <c r="A871" s="126">
        <v>70129</v>
      </c>
      <c r="B871" s="9">
        <f t="shared" si="127"/>
        <v>0</v>
      </c>
      <c r="C871" s="127"/>
      <c r="D871" s="4">
        <f t="shared" si="128"/>
        <v>0</v>
      </c>
      <c r="E871" s="128">
        <f t="shared" si="131"/>
        <v>0</v>
      </c>
      <c r="F871" s="4">
        <f t="shared" si="132"/>
        <v>0</v>
      </c>
      <c r="G871" s="19">
        <f>IF(AND(C871&lt;&gt;"",SUM(G$25:G870)&lt;D$17),$D$17/$D$21,0)</f>
        <v>0</v>
      </c>
      <c r="H871" s="4">
        <f t="shared" si="133"/>
        <v>0</v>
      </c>
      <c r="I871" s="4">
        <f t="shared" si="129"/>
        <v>0</v>
      </c>
      <c r="J871" s="25" t="str">
        <f t="shared" si="134"/>
        <v>2091–2092</v>
      </c>
      <c r="K871" s="27">
        <f t="shared" si="130"/>
        <v>0</v>
      </c>
      <c r="R871" s="10" t="str">
        <f t="shared" si="126"/>
        <v/>
      </c>
    </row>
    <row r="872" spans="1:18" ht="19.899999999999999" customHeight="1" x14ac:dyDescent="0.25">
      <c r="A872" s="126">
        <v>70160</v>
      </c>
      <c r="B872" s="9">
        <f t="shared" si="127"/>
        <v>0</v>
      </c>
      <c r="C872" s="127"/>
      <c r="D872" s="4">
        <f t="shared" si="128"/>
        <v>0</v>
      </c>
      <c r="E872" s="128">
        <f t="shared" si="131"/>
        <v>0</v>
      </c>
      <c r="F872" s="4">
        <f t="shared" si="132"/>
        <v>0</v>
      </c>
      <c r="G872" s="19">
        <f>IF(AND(C872&lt;&gt;"",SUM(G$25:G871)&lt;D$17),$D$17/$D$21,0)</f>
        <v>0</v>
      </c>
      <c r="H872" s="4">
        <f t="shared" si="133"/>
        <v>0</v>
      </c>
      <c r="I872" s="4">
        <f t="shared" si="129"/>
        <v>0</v>
      </c>
      <c r="J872" s="25" t="str">
        <f t="shared" si="134"/>
        <v>2091–2092</v>
      </c>
      <c r="K872" s="27">
        <f t="shared" si="130"/>
        <v>0</v>
      </c>
      <c r="R872" s="10" t="str">
        <f t="shared" si="126"/>
        <v/>
      </c>
    </row>
    <row r="873" spans="1:18" ht="19.899999999999999" customHeight="1" x14ac:dyDescent="0.25">
      <c r="A873" s="126">
        <v>70189</v>
      </c>
      <c r="B873" s="9">
        <f t="shared" si="127"/>
        <v>0</v>
      </c>
      <c r="C873" s="127"/>
      <c r="D873" s="4">
        <f t="shared" si="128"/>
        <v>0</v>
      </c>
      <c r="E873" s="128">
        <f t="shared" si="131"/>
        <v>0</v>
      </c>
      <c r="F873" s="4">
        <f t="shared" si="132"/>
        <v>0</v>
      </c>
      <c r="G873" s="19">
        <f>IF(AND(C873&lt;&gt;"",SUM(G$25:G872)&lt;D$17),$D$17/$D$21,0)</f>
        <v>0</v>
      </c>
      <c r="H873" s="4">
        <f t="shared" si="133"/>
        <v>0</v>
      </c>
      <c r="I873" s="4">
        <f t="shared" si="129"/>
        <v>0</v>
      </c>
      <c r="J873" s="25" t="str">
        <f t="shared" si="134"/>
        <v>2091–2092</v>
      </c>
      <c r="K873" s="27">
        <f t="shared" si="130"/>
        <v>0</v>
      </c>
      <c r="R873" s="10" t="str">
        <f t="shared" si="126"/>
        <v/>
      </c>
    </row>
    <row r="874" spans="1:18" ht="19.899999999999999" customHeight="1" x14ac:dyDescent="0.25">
      <c r="A874" s="126">
        <v>70220</v>
      </c>
      <c r="B874" s="9">
        <f t="shared" si="127"/>
        <v>0</v>
      </c>
      <c r="C874" s="127"/>
      <c r="D874" s="4">
        <f t="shared" si="128"/>
        <v>0</v>
      </c>
      <c r="E874" s="128">
        <f t="shared" si="131"/>
        <v>0</v>
      </c>
      <c r="F874" s="4">
        <f t="shared" si="132"/>
        <v>0</v>
      </c>
      <c r="G874" s="19">
        <f>IF(AND(C874&lt;&gt;"",SUM(G$25:G873)&lt;D$17),$D$17/$D$21,0)</f>
        <v>0</v>
      </c>
      <c r="H874" s="4">
        <f t="shared" si="133"/>
        <v>0</v>
      </c>
      <c r="I874" s="4">
        <f t="shared" si="129"/>
        <v>0</v>
      </c>
      <c r="J874" s="25" t="str">
        <f t="shared" si="134"/>
        <v>2091–2092</v>
      </c>
      <c r="K874" s="27">
        <f t="shared" si="130"/>
        <v>0</v>
      </c>
      <c r="R874" s="10" t="str">
        <f t="shared" si="126"/>
        <v/>
      </c>
    </row>
    <row r="875" spans="1:18" ht="19.899999999999999" customHeight="1" x14ac:dyDescent="0.25">
      <c r="A875" s="126">
        <v>70250</v>
      </c>
      <c r="B875" s="9">
        <f t="shared" si="127"/>
        <v>0</v>
      </c>
      <c r="C875" s="127"/>
      <c r="D875" s="4">
        <f t="shared" si="128"/>
        <v>0</v>
      </c>
      <c r="E875" s="128">
        <f t="shared" si="131"/>
        <v>0</v>
      </c>
      <c r="F875" s="4">
        <f t="shared" si="132"/>
        <v>0</v>
      </c>
      <c r="G875" s="19">
        <f>IF(AND(C875&lt;&gt;"",SUM(G$25:G874)&lt;D$17),$D$17/$D$21,0)</f>
        <v>0</v>
      </c>
      <c r="H875" s="4">
        <f t="shared" si="133"/>
        <v>0</v>
      </c>
      <c r="I875" s="4">
        <f t="shared" si="129"/>
        <v>0</v>
      </c>
      <c r="J875" s="25" t="str">
        <f t="shared" si="134"/>
        <v>2091–2092</v>
      </c>
      <c r="K875" s="27">
        <f t="shared" si="130"/>
        <v>0</v>
      </c>
      <c r="R875" s="10" t="str">
        <f t="shared" si="126"/>
        <v/>
      </c>
    </row>
    <row r="876" spans="1:18" ht="19.899999999999999" customHeight="1" x14ac:dyDescent="0.25">
      <c r="A876" s="126">
        <v>70281</v>
      </c>
      <c r="B876" s="9">
        <f t="shared" si="127"/>
        <v>0</v>
      </c>
      <c r="C876" s="127"/>
      <c r="D876" s="4">
        <f t="shared" si="128"/>
        <v>0</v>
      </c>
      <c r="E876" s="128">
        <f t="shared" si="131"/>
        <v>0</v>
      </c>
      <c r="F876" s="4">
        <f t="shared" si="132"/>
        <v>0</v>
      </c>
      <c r="G876" s="19">
        <f>IF(AND(C876&lt;&gt;"",SUM(G$25:G875)&lt;D$17),$D$17/$D$21,0)</f>
        <v>0</v>
      </c>
      <c r="H876" s="4">
        <f t="shared" si="133"/>
        <v>0</v>
      </c>
      <c r="I876" s="4">
        <f t="shared" si="129"/>
        <v>0</v>
      </c>
      <c r="J876" s="25" t="str">
        <f t="shared" si="134"/>
        <v>2091–2092</v>
      </c>
      <c r="K876" s="27">
        <f t="shared" si="130"/>
        <v>0</v>
      </c>
      <c r="R876" s="10" t="str">
        <f t="shared" si="126"/>
        <v/>
      </c>
    </row>
    <row r="877" spans="1:18" ht="19.899999999999999" customHeight="1" x14ac:dyDescent="0.25">
      <c r="A877" s="126">
        <v>70311</v>
      </c>
      <c r="B877" s="9">
        <f t="shared" si="127"/>
        <v>0</v>
      </c>
      <c r="C877" s="127"/>
      <c r="D877" s="4">
        <f t="shared" si="128"/>
        <v>0</v>
      </c>
      <c r="E877" s="128">
        <f t="shared" si="131"/>
        <v>0</v>
      </c>
      <c r="F877" s="4">
        <f t="shared" si="132"/>
        <v>0</v>
      </c>
      <c r="G877" s="19">
        <f>IF(AND(C877&lt;&gt;"",SUM(G$25:G876)&lt;D$17),$D$17/$D$21,0)</f>
        <v>0</v>
      </c>
      <c r="H877" s="4">
        <f t="shared" si="133"/>
        <v>0</v>
      </c>
      <c r="I877" s="4">
        <f t="shared" si="129"/>
        <v>0</v>
      </c>
      <c r="J877" s="25" t="str">
        <f t="shared" si="134"/>
        <v>2092–2093</v>
      </c>
      <c r="K877" s="27">
        <f t="shared" si="130"/>
        <v>0</v>
      </c>
      <c r="R877" s="10" t="str">
        <f t="shared" si="126"/>
        <v/>
      </c>
    </row>
    <row r="878" spans="1:18" ht="19.899999999999999" customHeight="1" x14ac:dyDescent="0.25">
      <c r="A878" s="126">
        <v>70342</v>
      </c>
      <c r="B878" s="9">
        <f t="shared" si="127"/>
        <v>0</v>
      </c>
      <c r="C878" s="127"/>
      <c r="D878" s="4">
        <f t="shared" si="128"/>
        <v>0</v>
      </c>
      <c r="E878" s="128">
        <f t="shared" si="131"/>
        <v>0</v>
      </c>
      <c r="F878" s="4">
        <f t="shared" si="132"/>
        <v>0</v>
      </c>
      <c r="G878" s="19">
        <f>IF(AND(C878&lt;&gt;"",SUM(G$25:G877)&lt;D$17),$D$17/$D$21,0)</f>
        <v>0</v>
      </c>
      <c r="H878" s="4">
        <f t="shared" si="133"/>
        <v>0</v>
      </c>
      <c r="I878" s="4">
        <f t="shared" si="129"/>
        <v>0</v>
      </c>
      <c r="J878" s="25" t="str">
        <f t="shared" si="134"/>
        <v>2092–2093</v>
      </c>
      <c r="K878" s="27">
        <f t="shared" si="130"/>
        <v>0</v>
      </c>
      <c r="R878" s="10" t="str">
        <f t="shared" si="126"/>
        <v/>
      </c>
    </row>
    <row r="879" spans="1:18" ht="19.899999999999999" customHeight="1" x14ac:dyDescent="0.25">
      <c r="A879" s="126">
        <v>70373</v>
      </c>
      <c r="B879" s="9">
        <f t="shared" si="127"/>
        <v>0</v>
      </c>
      <c r="C879" s="127"/>
      <c r="D879" s="4">
        <f t="shared" si="128"/>
        <v>0</v>
      </c>
      <c r="E879" s="128">
        <f t="shared" si="131"/>
        <v>0</v>
      </c>
      <c r="F879" s="4">
        <f t="shared" si="132"/>
        <v>0</v>
      </c>
      <c r="G879" s="19">
        <f>IF(AND(C879&lt;&gt;"",SUM(G$25:G878)&lt;D$17),$D$17/$D$21,0)</f>
        <v>0</v>
      </c>
      <c r="H879" s="4">
        <f t="shared" si="133"/>
        <v>0</v>
      </c>
      <c r="I879" s="4">
        <f t="shared" si="129"/>
        <v>0</v>
      </c>
      <c r="J879" s="25" t="str">
        <f t="shared" si="134"/>
        <v>2092–2093</v>
      </c>
      <c r="K879" s="27">
        <f t="shared" si="130"/>
        <v>0</v>
      </c>
      <c r="R879" s="10" t="str">
        <f t="shared" si="126"/>
        <v/>
      </c>
    </row>
    <row r="880" spans="1:18" ht="19.899999999999999" customHeight="1" x14ac:dyDescent="0.25">
      <c r="A880" s="126">
        <v>70403</v>
      </c>
      <c r="B880" s="9">
        <f t="shared" si="127"/>
        <v>0</v>
      </c>
      <c r="C880" s="127"/>
      <c r="D880" s="4">
        <f t="shared" si="128"/>
        <v>0</v>
      </c>
      <c r="E880" s="128">
        <f t="shared" si="131"/>
        <v>0</v>
      </c>
      <c r="F880" s="4">
        <f t="shared" si="132"/>
        <v>0</v>
      </c>
      <c r="G880" s="19">
        <f>IF(AND(C880&lt;&gt;"",SUM(G$25:G879)&lt;D$17),$D$17/$D$21,0)</f>
        <v>0</v>
      </c>
      <c r="H880" s="4">
        <f t="shared" si="133"/>
        <v>0</v>
      </c>
      <c r="I880" s="4">
        <f t="shared" si="129"/>
        <v>0</v>
      </c>
      <c r="J880" s="25" t="str">
        <f t="shared" si="134"/>
        <v>2092–2093</v>
      </c>
      <c r="K880" s="27">
        <f t="shared" si="130"/>
        <v>0</v>
      </c>
      <c r="R880" s="10" t="str">
        <f t="shared" si="126"/>
        <v/>
      </c>
    </row>
    <row r="881" spans="1:18" ht="19.899999999999999" customHeight="1" x14ac:dyDescent="0.25">
      <c r="A881" s="126">
        <v>70434</v>
      </c>
      <c r="B881" s="9">
        <f t="shared" si="127"/>
        <v>0</v>
      </c>
      <c r="C881" s="127"/>
      <c r="D881" s="4">
        <f t="shared" si="128"/>
        <v>0</v>
      </c>
      <c r="E881" s="128">
        <f t="shared" si="131"/>
        <v>0</v>
      </c>
      <c r="F881" s="4">
        <f t="shared" si="132"/>
        <v>0</v>
      </c>
      <c r="G881" s="19">
        <f>IF(AND(C881&lt;&gt;"",SUM(G$25:G880)&lt;D$17),$D$17/$D$21,0)</f>
        <v>0</v>
      </c>
      <c r="H881" s="4">
        <f t="shared" si="133"/>
        <v>0</v>
      </c>
      <c r="I881" s="4">
        <f t="shared" si="129"/>
        <v>0</v>
      </c>
      <c r="J881" s="25" t="str">
        <f t="shared" si="134"/>
        <v>2092–2093</v>
      </c>
      <c r="K881" s="27">
        <f t="shared" si="130"/>
        <v>0</v>
      </c>
      <c r="R881" s="10" t="str">
        <f t="shared" si="126"/>
        <v/>
      </c>
    </row>
    <row r="882" spans="1:18" ht="19.899999999999999" customHeight="1" x14ac:dyDescent="0.25">
      <c r="A882" s="126">
        <v>70464</v>
      </c>
      <c r="B882" s="9">
        <f t="shared" si="127"/>
        <v>0</v>
      </c>
      <c r="C882" s="127"/>
      <c r="D882" s="4">
        <f t="shared" si="128"/>
        <v>0</v>
      </c>
      <c r="E882" s="128">
        <f t="shared" si="131"/>
        <v>0</v>
      </c>
      <c r="F882" s="4">
        <f t="shared" si="132"/>
        <v>0</v>
      </c>
      <c r="G882" s="19">
        <f>IF(AND(C882&lt;&gt;"",SUM(G$25:G881)&lt;D$17),$D$17/$D$21,0)</f>
        <v>0</v>
      </c>
      <c r="H882" s="4">
        <f t="shared" si="133"/>
        <v>0</v>
      </c>
      <c r="I882" s="4">
        <f t="shared" si="129"/>
        <v>0</v>
      </c>
      <c r="J882" s="25" t="str">
        <f t="shared" si="134"/>
        <v>2092–2093</v>
      </c>
      <c r="K882" s="27">
        <f t="shared" si="130"/>
        <v>0</v>
      </c>
      <c r="R882" s="10" t="str">
        <f t="shared" si="126"/>
        <v/>
      </c>
    </row>
    <row r="883" spans="1:18" ht="19.899999999999999" customHeight="1" x14ac:dyDescent="0.25">
      <c r="A883" s="126">
        <v>70495</v>
      </c>
      <c r="B883" s="9">
        <f t="shared" si="127"/>
        <v>0</v>
      </c>
      <c r="C883" s="127"/>
      <c r="D883" s="4">
        <f t="shared" si="128"/>
        <v>0</v>
      </c>
      <c r="E883" s="128">
        <f t="shared" si="131"/>
        <v>0</v>
      </c>
      <c r="F883" s="4">
        <f t="shared" si="132"/>
        <v>0</v>
      </c>
      <c r="G883" s="19">
        <f>IF(AND(C883&lt;&gt;"",SUM(G$25:G882)&lt;D$17),$D$17/$D$21,0)</f>
        <v>0</v>
      </c>
      <c r="H883" s="4">
        <f t="shared" si="133"/>
        <v>0</v>
      </c>
      <c r="I883" s="4">
        <f t="shared" si="129"/>
        <v>0</v>
      </c>
      <c r="J883" s="25" t="str">
        <f t="shared" si="134"/>
        <v>2092–2093</v>
      </c>
      <c r="K883" s="27">
        <f t="shared" si="130"/>
        <v>0</v>
      </c>
      <c r="R883" s="10" t="str">
        <f t="shared" si="126"/>
        <v/>
      </c>
    </row>
    <row r="884" spans="1:18" ht="19.899999999999999" customHeight="1" x14ac:dyDescent="0.25">
      <c r="A884" s="126">
        <v>70526</v>
      </c>
      <c r="B884" s="9">
        <f t="shared" si="127"/>
        <v>0</v>
      </c>
      <c r="C884" s="127"/>
      <c r="D884" s="4">
        <f t="shared" si="128"/>
        <v>0</v>
      </c>
      <c r="E884" s="128">
        <f t="shared" si="131"/>
        <v>0</v>
      </c>
      <c r="F884" s="4">
        <f t="shared" si="132"/>
        <v>0</v>
      </c>
      <c r="G884" s="19">
        <f>IF(AND(C884&lt;&gt;"",SUM(G$25:G883)&lt;D$17),$D$17/$D$21,0)</f>
        <v>0</v>
      </c>
      <c r="H884" s="4">
        <f t="shared" si="133"/>
        <v>0</v>
      </c>
      <c r="I884" s="4">
        <f t="shared" si="129"/>
        <v>0</v>
      </c>
      <c r="J884" s="25" t="str">
        <f t="shared" si="134"/>
        <v>2092–2093</v>
      </c>
      <c r="K884" s="27">
        <f t="shared" si="130"/>
        <v>0</v>
      </c>
      <c r="R884" s="10" t="str">
        <f t="shared" si="126"/>
        <v/>
      </c>
    </row>
    <row r="885" spans="1:18" ht="19.899999999999999" customHeight="1" x14ac:dyDescent="0.25">
      <c r="A885" s="126">
        <v>70554</v>
      </c>
      <c r="B885" s="9">
        <f t="shared" si="127"/>
        <v>0</v>
      </c>
      <c r="C885" s="127"/>
      <c r="D885" s="4">
        <f t="shared" si="128"/>
        <v>0</v>
      </c>
      <c r="E885" s="128">
        <f t="shared" si="131"/>
        <v>0</v>
      </c>
      <c r="F885" s="4">
        <f t="shared" si="132"/>
        <v>0</v>
      </c>
      <c r="G885" s="19">
        <f>IF(AND(C885&lt;&gt;"",SUM(G$25:G884)&lt;D$17),$D$17/$D$21,0)</f>
        <v>0</v>
      </c>
      <c r="H885" s="4">
        <f t="shared" si="133"/>
        <v>0</v>
      </c>
      <c r="I885" s="4">
        <f t="shared" si="129"/>
        <v>0</v>
      </c>
      <c r="J885" s="25" t="str">
        <f t="shared" si="134"/>
        <v>2092–2093</v>
      </c>
      <c r="K885" s="27">
        <f t="shared" si="130"/>
        <v>0</v>
      </c>
      <c r="R885" s="10" t="str">
        <f t="shared" si="126"/>
        <v/>
      </c>
    </row>
    <row r="886" spans="1:18" ht="19.899999999999999" customHeight="1" x14ac:dyDescent="0.25">
      <c r="A886" s="126">
        <v>70585</v>
      </c>
      <c r="B886" s="9">
        <f t="shared" si="127"/>
        <v>0</v>
      </c>
      <c r="C886" s="127"/>
      <c r="D886" s="4">
        <f t="shared" si="128"/>
        <v>0</v>
      </c>
      <c r="E886" s="128">
        <f t="shared" si="131"/>
        <v>0</v>
      </c>
      <c r="F886" s="4">
        <f t="shared" si="132"/>
        <v>0</v>
      </c>
      <c r="G886" s="19">
        <f>IF(AND(C886&lt;&gt;"",SUM(G$25:G885)&lt;D$17),$D$17/$D$21,0)</f>
        <v>0</v>
      </c>
      <c r="H886" s="4">
        <f t="shared" si="133"/>
        <v>0</v>
      </c>
      <c r="I886" s="4">
        <f t="shared" si="129"/>
        <v>0</v>
      </c>
      <c r="J886" s="25" t="str">
        <f t="shared" si="134"/>
        <v>2092–2093</v>
      </c>
      <c r="K886" s="27">
        <f t="shared" si="130"/>
        <v>0</v>
      </c>
      <c r="R886" s="10" t="str">
        <f t="shared" si="126"/>
        <v/>
      </c>
    </row>
    <row r="887" spans="1:18" ht="19.899999999999999" customHeight="1" x14ac:dyDescent="0.25">
      <c r="A887" s="126">
        <v>70615</v>
      </c>
      <c r="B887" s="9">
        <f t="shared" si="127"/>
        <v>0</v>
      </c>
      <c r="C887" s="127"/>
      <c r="D887" s="4">
        <f t="shared" si="128"/>
        <v>0</v>
      </c>
      <c r="E887" s="128">
        <f t="shared" si="131"/>
        <v>0</v>
      </c>
      <c r="F887" s="4">
        <f t="shared" si="132"/>
        <v>0</v>
      </c>
      <c r="G887" s="19">
        <f>IF(AND(C887&lt;&gt;"",SUM(G$25:G886)&lt;D$17),$D$17/$D$21,0)</f>
        <v>0</v>
      </c>
      <c r="H887" s="4">
        <f t="shared" si="133"/>
        <v>0</v>
      </c>
      <c r="I887" s="4">
        <f t="shared" si="129"/>
        <v>0</v>
      </c>
      <c r="J887" s="25" t="str">
        <f t="shared" si="134"/>
        <v>2092–2093</v>
      </c>
      <c r="K887" s="27">
        <f t="shared" si="130"/>
        <v>0</v>
      </c>
      <c r="R887" s="10" t="str">
        <f t="shared" si="126"/>
        <v/>
      </c>
    </row>
    <row r="888" spans="1:18" ht="19.899999999999999" customHeight="1" x14ac:dyDescent="0.25">
      <c r="A888" s="126">
        <v>70646</v>
      </c>
      <c r="B888" s="9">
        <f t="shared" si="127"/>
        <v>0</v>
      </c>
      <c r="C888" s="127"/>
      <c r="D888" s="4">
        <f t="shared" si="128"/>
        <v>0</v>
      </c>
      <c r="E888" s="128">
        <f t="shared" si="131"/>
        <v>0</v>
      </c>
      <c r="F888" s="4">
        <f t="shared" si="132"/>
        <v>0</v>
      </c>
      <c r="G888" s="19">
        <f>IF(AND(C888&lt;&gt;"",SUM(G$25:G887)&lt;D$17),$D$17/$D$21,0)</f>
        <v>0</v>
      </c>
      <c r="H888" s="4">
        <f t="shared" si="133"/>
        <v>0</v>
      </c>
      <c r="I888" s="4">
        <f t="shared" si="129"/>
        <v>0</v>
      </c>
      <c r="J888" s="25" t="str">
        <f t="shared" si="134"/>
        <v>2092–2093</v>
      </c>
      <c r="K888" s="27">
        <f t="shared" si="130"/>
        <v>0</v>
      </c>
      <c r="R888" s="10" t="str">
        <f t="shared" si="126"/>
        <v/>
      </c>
    </row>
    <row r="889" spans="1:18" ht="19.899999999999999" customHeight="1" x14ac:dyDescent="0.25">
      <c r="A889" s="126">
        <v>70676</v>
      </c>
      <c r="B889" s="9">
        <f t="shared" si="127"/>
        <v>0</v>
      </c>
      <c r="C889" s="127"/>
      <c r="D889" s="4">
        <f t="shared" si="128"/>
        <v>0</v>
      </c>
      <c r="E889" s="128">
        <f t="shared" si="131"/>
        <v>0</v>
      </c>
      <c r="F889" s="4">
        <f t="shared" si="132"/>
        <v>0</v>
      </c>
      <c r="G889" s="19">
        <f>IF(AND(C889&lt;&gt;"",SUM(G$25:G888)&lt;D$17),$D$17/$D$21,0)</f>
        <v>0</v>
      </c>
      <c r="H889" s="4">
        <f t="shared" si="133"/>
        <v>0</v>
      </c>
      <c r="I889" s="4">
        <f t="shared" si="129"/>
        <v>0</v>
      </c>
      <c r="J889" s="25" t="str">
        <f t="shared" si="134"/>
        <v>2093–2094</v>
      </c>
      <c r="K889" s="27">
        <f t="shared" si="130"/>
        <v>0</v>
      </c>
      <c r="R889" s="10" t="str">
        <f t="shared" si="126"/>
        <v/>
      </c>
    </row>
    <row r="890" spans="1:18" ht="19.899999999999999" customHeight="1" x14ac:dyDescent="0.25">
      <c r="A890" s="126">
        <v>70707</v>
      </c>
      <c r="B890" s="9">
        <f t="shared" si="127"/>
        <v>0</v>
      </c>
      <c r="C890" s="127"/>
      <c r="D890" s="4">
        <f t="shared" si="128"/>
        <v>0</v>
      </c>
      <c r="E890" s="128">
        <f t="shared" si="131"/>
        <v>0</v>
      </c>
      <c r="F890" s="4">
        <f t="shared" si="132"/>
        <v>0</v>
      </c>
      <c r="G890" s="19">
        <f>IF(AND(C890&lt;&gt;"",SUM(G$25:G889)&lt;D$17),$D$17/$D$21,0)</f>
        <v>0</v>
      </c>
      <c r="H890" s="4">
        <f t="shared" si="133"/>
        <v>0</v>
      </c>
      <c r="I890" s="4">
        <f t="shared" si="129"/>
        <v>0</v>
      </c>
      <c r="J890" s="25" t="str">
        <f t="shared" si="134"/>
        <v>2093–2094</v>
      </c>
      <c r="K890" s="27">
        <f t="shared" si="130"/>
        <v>0</v>
      </c>
      <c r="R890" s="10" t="str">
        <f t="shared" si="126"/>
        <v/>
      </c>
    </row>
    <row r="891" spans="1:18" ht="19.899999999999999" customHeight="1" x14ac:dyDescent="0.25">
      <c r="A891" s="126">
        <v>70738</v>
      </c>
      <c r="B891" s="9">
        <f t="shared" si="127"/>
        <v>0</v>
      </c>
      <c r="C891" s="127"/>
      <c r="D891" s="4">
        <f t="shared" si="128"/>
        <v>0</v>
      </c>
      <c r="E891" s="128">
        <f t="shared" si="131"/>
        <v>0</v>
      </c>
      <c r="F891" s="4">
        <f t="shared" si="132"/>
        <v>0</v>
      </c>
      <c r="G891" s="19">
        <f>IF(AND(C891&lt;&gt;"",SUM(G$25:G890)&lt;D$17),$D$17/$D$21,0)</f>
        <v>0</v>
      </c>
      <c r="H891" s="4">
        <f t="shared" si="133"/>
        <v>0</v>
      </c>
      <c r="I891" s="4">
        <f t="shared" si="129"/>
        <v>0</v>
      </c>
      <c r="J891" s="25" t="str">
        <f t="shared" si="134"/>
        <v>2093–2094</v>
      </c>
      <c r="K891" s="27">
        <f t="shared" si="130"/>
        <v>0</v>
      </c>
      <c r="R891" s="10" t="str">
        <f t="shared" si="126"/>
        <v/>
      </c>
    </row>
    <row r="892" spans="1:18" ht="19.899999999999999" customHeight="1" x14ac:dyDescent="0.25">
      <c r="A892" s="126">
        <v>70768</v>
      </c>
      <c r="B892" s="9">
        <f t="shared" si="127"/>
        <v>0</v>
      </c>
      <c r="C892" s="127"/>
      <c r="D892" s="4">
        <f t="shared" si="128"/>
        <v>0</v>
      </c>
      <c r="E892" s="128">
        <f t="shared" si="131"/>
        <v>0</v>
      </c>
      <c r="F892" s="4">
        <f t="shared" si="132"/>
        <v>0</v>
      </c>
      <c r="G892" s="19">
        <f>IF(AND(C892&lt;&gt;"",SUM(G$25:G891)&lt;D$17),$D$17/$D$21,0)</f>
        <v>0</v>
      </c>
      <c r="H892" s="4">
        <f t="shared" si="133"/>
        <v>0</v>
      </c>
      <c r="I892" s="4">
        <f t="shared" si="129"/>
        <v>0</v>
      </c>
      <c r="J892" s="25" t="str">
        <f t="shared" si="134"/>
        <v>2093–2094</v>
      </c>
      <c r="K892" s="27">
        <f t="shared" si="130"/>
        <v>0</v>
      </c>
      <c r="R892" s="10" t="str">
        <f t="shared" si="126"/>
        <v/>
      </c>
    </row>
    <row r="893" spans="1:18" ht="19.899999999999999" customHeight="1" x14ac:dyDescent="0.25">
      <c r="A893" s="126">
        <v>70799</v>
      </c>
      <c r="B893" s="9">
        <f t="shared" si="127"/>
        <v>0</v>
      </c>
      <c r="C893" s="127"/>
      <c r="D893" s="4">
        <f t="shared" si="128"/>
        <v>0</v>
      </c>
      <c r="E893" s="128">
        <f t="shared" si="131"/>
        <v>0</v>
      </c>
      <c r="F893" s="4">
        <f t="shared" si="132"/>
        <v>0</v>
      </c>
      <c r="G893" s="19">
        <f>IF(AND(C893&lt;&gt;"",SUM(G$25:G892)&lt;D$17),$D$17/$D$21,0)</f>
        <v>0</v>
      </c>
      <c r="H893" s="4">
        <f t="shared" si="133"/>
        <v>0</v>
      </c>
      <c r="I893" s="4">
        <f t="shared" si="129"/>
        <v>0</v>
      </c>
      <c r="J893" s="25" t="str">
        <f t="shared" si="134"/>
        <v>2093–2094</v>
      </c>
      <c r="K893" s="27">
        <f t="shared" si="130"/>
        <v>0</v>
      </c>
      <c r="R893" s="10" t="str">
        <f t="shared" si="126"/>
        <v/>
      </c>
    </row>
    <row r="894" spans="1:18" ht="19.899999999999999" customHeight="1" x14ac:dyDescent="0.25">
      <c r="A894" s="126">
        <v>70829</v>
      </c>
      <c r="B894" s="9">
        <f t="shared" si="127"/>
        <v>0</v>
      </c>
      <c r="C894" s="127"/>
      <c r="D894" s="4">
        <f t="shared" si="128"/>
        <v>0</v>
      </c>
      <c r="E894" s="128">
        <f t="shared" si="131"/>
        <v>0</v>
      </c>
      <c r="F894" s="4">
        <f t="shared" si="132"/>
        <v>0</v>
      </c>
      <c r="G894" s="19">
        <f>IF(AND(C894&lt;&gt;"",SUM(G$25:G893)&lt;D$17),$D$17/$D$21,0)</f>
        <v>0</v>
      </c>
      <c r="H894" s="4">
        <f t="shared" si="133"/>
        <v>0</v>
      </c>
      <c r="I894" s="4">
        <f t="shared" si="129"/>
        <v>0</v>
      </c>
      <c r="J894" s="25" t="str">
        <f t="shared" si="134"/>
        <v>2093–2094</v>
      </c>
      <c r="K894" s="27">
        <f t="shared" si="130"/>
        <v>0</v>
      </c>
      <c r="R894" s="10" t="str">
        <f t="shared" si="126"/>
        <v/>
      </c>
    </row>
    <row r="895" spans="1:18" ht="19.899999999999999" customHeight="1" x14ac:dyDescent="0.25">
      <c r="A895" s="126">
        <v>70860</v>
      </c>
      <c r="B895" s="9">
        <f t="shared" si="127"/>
        <v>0</v>
      </c>
      <c r="C895" s="127"/>
      <c r="D895" s="4">
        <f t="shared" si="128"/>
        <v>0</v>
      </c>
      <c r="E895" s="128">
        <f t="shared" si="131"/>
        <v>0</v>
      </c>
      <c r="F895" s="4">
        <f t="shared" si="132"/>
        <v>0</v>
      </c>
      <c r="G895" s="19">
        <f>IF(AND(C895&lt;&gt;"",SUM(G$25:G894)&lt;D$17),$D$17/$D$21,0)</f>
        <v>0</v>
      </c>
      <c r="H895" s="4">
        <f t="shared" si="133"/>
        <v>0</v>
      </c>
      <c r="I895" s="4">
        <f t="shared" si="129"/>
        <v>0</v>
      </c>
      <c r="J895" s="25" t="str">
        <f t="shared" si="134"/>
        <v>2093–2094</v>
      </c>
      <c r="K895" s="27">
        <f t="shared" si="130"/>
        <v>0</v>
      </c>
      <c r="R895" s="10" t="str">
        <f t="shared" si="126"/>
        <v/>
      </c>
    </row>
    <row r="896" spans="1:18" ht="19.899999999999999" customHeight="1" x14ac:dyDescent="0.25">
      <c r="A896" s="126">
        <v>70891</v>
      </c>
      <c r="B896" s="9">
        <f t="shared" si="127"/>
        <v>0</v>
      </c>
      <c r="C896" s="127"/>
      <c r="D896" s="4">
        <f t="shared" si="128"/>
        <v>0</v>
      </c>
      <c r="E896" s="128">
        <f t="shared" si="131"/>
        <v>0</v>
      </c>
      <c r="F896" s="4">
        <f t="shared" si="132"/>
        <v>0</v>
      </c>
      <c r="G896" s="19">
        <f>IF(AND(C896&lt;&gt;"",SUM(G$25:G895)&lt;D$17),$D$17/$D$21,0)</f>
        <v>0</v>
      </c>
      <c r="H896" s="4">
        <f t="shared" si="133"/>
        <v>0</v>
      </c>
      <c r="I896" s="4">
        <f t="shared" si="129"/>
        <v>0</v>
      </c>
      <c r="J896" s="25" t="str">
        <f t="shared" si="134"/>
        <v>2093–2094</v>
      </c>
      <c r="K896" s="27">
        <f t="shared" si="130"/>
        <v>0</v>
      </c>
      <c r="R896" s="10" t="str">
        <f t="shared" si="126"/>
        <v/>
      </c>
    </row>
    <row r="897" spans="1:18" ht="19.899999999999999" customHeight="1" x14ac:dyDescent="0.25">
      <c r="A897" s="126">
        <v>70919</v>
      </c>
      <c r="B897" s="9">
        <f t="shared" si="127"/>
        <v>0</v>
      </c>
      <c r="C897" s="127"/>
      <c r="D897" s="4">
        <f t="shared" si="128"/>
        <v>0</v>
      </c>
      <c r="E897" s="128">
        <f t="shared" si="131"/>
        <v>0</v>
      </c>
      <c r="F897" s="4">
        <f t="shared" si="132"/>
        <v>0</v>
      </c>
      <c r="G897" s="19">
        <f>IF(AND(C897&lt;&gt;"",SUM(G$25:G896)&lt;D$17),$D$17/$D$21,0)</f>
        <v>0</v>
      </c>
      <c r="H897" s="4">
        <f t="shared" si="133"/>
        <v>0</v>
      </c>
      <c r="I897" s="4">
        <f t="shared" si="129"/>
        <v>0</v>
      </c>
      <c r="J897" s="25" t="str">
        <f t="shared" si="134"/>
        <v>2093–2094</v>
      </c>
      <c r="K897" s="27">
        <f t="shared" si="130"/>
        <v>0</v>
      </c>
      <c r="R897" s="10" t="str">
        <f t="shared" si="126"/>
        <v/>
      </c>
    </row>
    <row r="898" spans="1:18" ht="19.899999999999999" customHeight="1" x14ac:dyDescent="0.25">
      <c r="A898" s="126">
        <v>70950</v>
      </c>
      <c r="B898" s="9">
        <f t="shared" si="127"/>
        <v>0</v>
      </c>
      <c r="C898" s="127"/>
      <c r="D898" s="4">
        <f t="shared" si="128"/>
        <v>0</v>
      </c>
      <c r="E898" s="128">
        <f t="shared" si="131"/>
        <v>0</v>
      </c>
      <c r="F898" s="4">
        <f t="shared" si="132"/>
        <v>0</v>
      </c>
      <c r="G898" s="19">
        <f>IF(AND(C898&lt;&gt;"",SUM(G$25:G897)&lt;D$17),$D$17/$D$21,0)</f>
        <v>0</v>
      </c>
      <c r="H898" s="4">
        <f t="shared" si="133"/>
        <v>0</v>
      </c>
      <c r="I898" s="4">
        <f t="shared" si="129"/>
        <v>0</v>
      </c>
      <c r="J898" s="25" t="str">
        <f t="shared" si="134"/>
        <v>2093–2094</v>
      </c>
      <c r="K898" s="27">
        <f t="shared" si="130"/>
        <v>0</v>
      </c>
      <c r="R898" s="10" t="str">
        <f t="shared" si="126"/>
        <v/>
      </c>
    </row>
    <row r="899" spans="1:18" ht="19.899999999999999" customHeight="1" x14ac:dyDescent="0.25">
      <c r="A899" s="126">
        <v>70980</v>
      </c>
      <c r="B899" s="9">
        <f t="shared" si="127"/>
        <v>0</v>
      </c>
      <c r="C899" s="127"/>
      <c r="D899" s="4">
        <f t="shared" si="128"/>
        <v>0</v>
      </c>
      <c r="E899" s="128">
        <f t="shared" si="131"/>
        <v>0</v>
      </c>
      <c r="F899" s="4">
        <f t="shared" si="132"/>
        <v>0</v>
      </c>
      <c r="G899" s="19">
        <f>IF(AND(C899&lt;&gt;"",SUM(G$25:G898)&lt;D$17),$D$17/$D$21,0)</f>
        <v>0</v>
      </c>
      <c r="H899" s="4">
        <f t="shared" si="133"/>
        <v>0</v>
      </c>
      <c r="I899" s="4">
        <f t="shared" si="129"/>
        <v>0</v>
      </c>
      <c r="J899" s="25" t="str">
        <f t="shared" si="134"/>
        <v>2093–2094</v>
      </c>
      <c r="K899" s="27">
        <f t="shared" si="130"/>
        <v>0</v>
      </c>
      <c r="R899" s="10" t="str">
        <f t="shared" si="126"/>
        <v/>
      </c>
    </row>
    <row r="900" spans="1:18" ht="19.899999999999999" customHeight="1" x14ac:dyDescent="0.25">
      <c r="A900" s="126">
        <v>71011</v>
      </c>
      <c r="B900" s="9">
        <f t="shared" si="127"/>
        <v>0</v>
      </c>
      <c r="C900" s="127"/>
      <c r="D900" s="4">
        <f t="shared" si="128"/>
        <v>0</v>
      </c>
      <c r="E900" s="128">
        <f t="shared" si="131"/>
        <v>0</v>
      </c>
      <c r="F900" s="4">
        <f t="shared" si="132"/>
        <v>0</v>
      </c>
      <c r="G900" s="19">
        <f>IF(AND(C900&lt;&gt;"",SUM(G$25:G899)&lt;D$17),$D$17/$D$21,0)</f>
        <v>0</v>
      </c>
      <c r="H900" s="4">
        <f t="shared" si="133"/>
        <v>0</v>
      </c>
      <c r="I900" s="4">
        <f t="shared" si="129"/>
        <v>0</v>
      </c>
      <c r="J900" s="25" t="str">
        <f t="shared" si="134"/>
        <v>2093–2094</v>
      </c>
      <c r="K900" s="27">
        <f t="shared" si="130"/>
        <v>0</v>
      </c>
      <c r="R900" s="10" t="str">
        <f t="shared" si="126"/>
        <v/>
      </c>
    </row>
    <row r="901" spans="1:18" ht="19.899999999999999" customHeight="1" x14ac:dyDescent="0.25">
      <c r="A901" s="126">
        <v>71041</v>
      </c>
      <c r="B901" s="9">
        <f t="shared" si="127"/>
        <v>0</v>
      </c>
      <c r="C901" s="127"/>
      <c r="D901" s="4">
        <f t="shared" si="128"/>
        <v>0</v>
      </c>
      <c r="E901" s="128">
        <f t="shared" si="131"/>
        <v>0</v>
      </c>
      <c r="F901" s="4">
        <f t="shared" si="132"/>
        <v>0</v>
      </c>
      <c r="G901" s="19">
        <f>IF(AND(C901&lt;&gt;"",SUM(G$25:G900)&lt;D$17),$D$17/$D$21,0)</f>
        <v>0</v>
      </c>
      <c r="H901" s="4">
        <f t="shared" si="133"/>
        <v>0</v>
      </c>
      <c r="I901" s="4">
        <f t="shared" si="129"/>
        <v>0</v>
      </c>
      <c r="J901" s="25" t="str">
        <f t="shared" si="134"/>
        <v>2094–2095</v>
      </c>
      <c r="K901" s="27">
        <f t="shared" si="130"/>
        <v>0</v>
      </c>
      <c r="R901" s="10" t="str">
        <f t="shared" si="126"/>
        <v/>
      </c>
    </row>
    <row r="902" spans="1:18" ht="19.899999999999999" customHeight="1" x14ac:dyDescent="0.25">
      <c r="A902" s="126">
        <v>71072</v>
      </c>
      <c r="B902" s="9">
        <f t="shared" si="127"/>
        <v>0</v>
      </c>
      <c r="C902" s="127"/>
      <c r="D902" s="4">
        <f t="shared" si="128"/>
        <v>0</v>
      </c>
      <c r="E902" s="128">
        <f t="shared" si="131"/>
        <v>0</v>
      </c>
      <c r="F902" s="4">
        <f t="shared" si="132"/>
        <v>0</v>
      </c>
      <c r="G902" s="19">
        <f>IF(AND(C902&lt;&gt;"",SUM(G$25:G901)&lt;D$17),$D$17/$D$21,0)</f>
        <v>0</v>
      </c>
      <c r="H902" s="4">
        <f t="shared" si="133"/>
        <v>0</v>
      </c>
      <c r="I902" s="4">
        <f t="shared" si="129"/>
        <v>0</v>
      </c>
      <c r="J902" s="25" t="str">
        <f t="shared" si="134"/>
        <v>2094–2095</v>
      </c>
      <c r="K902" s="27">
        <f t="shared" si="130"/>
        <v>0</v>
      </c>
      <c r="R902" s="10" t="str">
        <f t="shared" si="126"/>
        <v/>
      </c>
    </row>
    <row r="903" spans="1:18" ht="19.899999999999999" customHeight="1" x14ac:dyDescent="0.25">
      <c r="A903" s="126">
        <v>71103</v>
      </c>
      <c r="B903" s="9">
        <f t="shared" si="127"/>
        <v>0</v>
      </c>
      <c r="C903" s="127"/>
      <c r="D903" s="4">
        <f t="shared" si="128"/>
        <v>0</v>
      </c>
      <c r="E903" s="128">
        <f t="shared" si="131"/>
        <v>0</v>
      </c>
      <c r="F903" s="4">
        <f t="shared" si="132"/>
        <v>0</v>
      </c>
      <c r="G903" s="19">
        <f>IF(AND(C903&lt;&gt;"",SUM(G$25:G902)&lt;D$17),$D$17/$D$21,0)</f>
        <v>0</v>
      </c>
      <c r="H903" s="4">
        <f t="shared" si="133"/>
        <v>0</v>
      </c>
      <c r="I903" s="4">
        <f t="shared" si="129"/>
        <v>0</v>
      </c>
      <c r="J903" s="25" t="str">
        <f t="shared" si="134"/>
        <v>2094–2095</v>
      </c>
      <c r="K903" s="27">
        <f t="shared" si="130"/>
        <v>0</v>
      </c>
      <c r="R903" s="10" t="str">
        <f t="shared" si="126"/>
        <v/>
      </c>
    </row>
    <row r="904" spans="1:18" ht="19.899999999999999" customHeight="1" x14ac:dyDescent="0.25">
      <c r="A904" s="126">
        <v>71133</v>
      </c>
      <c r="B904" s="9">
        <f t="shared" si="127"/>
        <v>0</v>
      </c>
      <c r="C904" s="127"/>
      <c r="D904" s="4">
        <f t="shared" si="128"/>
        <v>0</v>
      </c>
      <c r="E904" s="128">
        <f t="shared" si="131"/>
        <v>0</v>
      </c>
      <c r="F904" s="4">
        <f t="shared" si="132"/>
        <v>0</v>
      </c>
      <c r="G904" s="19">
        <f>IF(AND(C904&lt;&gt;"",SUM(G$25:G903)&lt;D$17),$D$17/$D$21,0)</f>
        <v>0</v>
      </c>
      <c r="H904" s="4">
        <f t="shared" si="133"/>
        <v>0</v>
      </c>
      <c r="I904" s="4">
        <f t="shared" si="129"/>
        <v>0</v>
      </c>
      <c r="J904" s="25" t="str">
        <f t="shared" si="134"/>
        <v>2094–2095</v>
      </c>
      <c r="K904" s="27">
        <f t="shared" si="130"/>
        <v>0</v>
      </c>
      <c r="R904" s="10" t="str">
        <f t="shared" si="126"/>
        <v/>
      </c>
    </row>
    <row r="905" spans="1:18" ht="19.899999999999999" customHeight="1" x14ac:dyDescent="0.25">
      <c r="A905" s="126">
        <v>71164</v>
      </c>
      <c r="B905" s="9">
        <f t="shared" si="127"/>
        <v>0</v>
      </c>
      <c r="C905" s="127"/>
      <c r="D905" s="4">
        <f t="shared" si="128"/>
        <v>0</v>
      </c>
      <c r="E905" s="128">
        <f t="shared" si="131"/>
        <v>0</v>
      </c>
      <c r="F905" s="4">
        <f t="shared" si="132"/>
        <v>0</v>
      </c>
      <c r="G905" s="19">
        <f>IF(AND(C905&lt;&gt;"",SUM(G$25:G904)&lt;D$17),$D$17/$D$21,0)</f>
        <v>0</v>
      </c>
      <c r="H905" s="4">
        <f t="shared" si="133"/>
        <v>0</v>
      </c>
      <c r="I905" s="4">
        <f t="shared" si="129"/>
        <v>0</v>
      </c>
      <c r="J905" s="25" t="str">
        <f t="shared" si="134"/>
        <v>2094–2095</v>
      </c>
      <c r="K905" s="27">
        <f t="shared" si="130"/>
        <v>0</v>
      </c>
      <c r="R905" s="10" t="str">
        <f t="shared" si="126"/>
        <v/>
      </c>
    </row>
    <row r="906" spans="1:18" ht="19.899999999999999" customHeight="1" x14ac:dyDescent="0.25">
      <c r="A906" s="126">
        <v>71194</v>
      </c>
      <c r="B906" s="9">
        <f t="shared" si="127"/>
        <v>0</v>
      </c>
      <c r="C906" s="127"/>
      <c r="D906" s="4">
        <f t="shared" si="128"/>
        <v>0</v>
      </c>
      <c r="E906" s="128">
        <f t="shared" si="131"/>
        <v>0</v>
      </c>
      <c r="F906" s="4">
        <f t="shared" si="132"/>
        <v>0</v>
      </c>
      <c r="G906" s="19">
        <f>IF(AND(C906&lt;&gt;"",SUM(G$25:G905)&lt;D$17),$D$17/$D$21,0)</f>
        <v>0</v>
      </c>
      <c r="H906" s="4">
        <f t="shared" si="133"/>
        <v>0</v>
      </c>
      <c r="I906" s="4">
        <f t="shared" si="129"/>
        <v>0</v>
      </c>
      <c r="J906" s="25" t="str">
        <f t="shared" si="134"/>
        <v>2094–2095</v>
      </c>
      <c r="K906" s="27">
        <f t="shared" si="130"/>
        <v>0</v>
      </c>
      <c r="R906" s="10" t="str">
        <f t="shared" si="126"/>
        <v/>
      </c>
    </row>
    <row r="907" spans="1:18" ht="19.899999999999999" customHeight="1" x14ac:dyDescent="0.25">
      <c r="A907" s="126">
        <v>71225</v>
      </c>
      <c r="B907" s="9">
        <f t="shared" si="127"/>
        <v>0</v>
      </c>
      <c r="C907" s="127"/>
      <c r="D907" s="4">
        <f t="shared" si="128"/>
        <v>0</v>
      </c>
      <c r="E907" s="128">
        <f t="shared" si="131"/>
        <v>0</v>
      </c>
      <c r="F907" s="4">
        <f t="shared" si="132"/>
        <v>0</v>
      </c>
      <c r="G907" s="19">
        <f>IF(AND(C907&lt;&gt;"",SUM(G$25:G906)&lt;D$17),$D$17/$D$21,0)</f>
        <v>0</v>
      </c>
      <c r="H907" s="4">
        <f t="shared" si="133"/>
        <v>0</v>
      </c>
      <c r="I907" s="4">
        <f t="shared" si="129"/>
        <v>0</v>
      </c>
      <c r="J907" s="25" t="str">
        <f t="shared" si="134"/>
        <v>2094–2095</v>
      </c>
      <c r="K907" s="27">
        <f t="shared" si="130"/>
        <v>0</v>
      </c>
      <c r="R907" s="10" t="str">
        <f t="shared" si="126"/>
        <v/>
      </c>
    </row>
    <row r="908" spans="1:18" ht="19.899999999999999" customHeight="1" x14ac:dyDescent="0.25">
      <c r="A908" s="126">
        <v>71256</v>
      </c>
      <c r="B908" s="9">
        <f t="shared" si="127"/>
        <v>0</v>
      </c>
      <c r="C908" s="127"/>
      <c r="D908" s="4">
        <f t="shared" si="128"/>
        <v>0</v>
      </c>
      <c r="E908" s="128">
        <f t="shared" si="131"/>
        <v>0</v>
      </c>
      <c r="F908" s="4">
        <f t="shared" si="132"/>
        <v>0</v>
      </c>
      <c r="G908" s="19">
        <f>IF(AND(C908&lt;&gt;"",SUM(G$25:G907)&lt;D$17),$D$17/$D$21,0)</f>
        <v>0</v>
      </c>
      <c r="H908" s="4">
        <f t="shared" si="133"/>
        <v>0</v>
      </c>
      <c r="I908" s="4">
        <f t="shared" si="129"/>
        <v>0</v>
      </c>
      <c r="J908" s="25" t="str">
        <f t="shared" si="134"/>
        <v>2094–2095</v>
      </c>
      <c r="K908" s="27">
        <f t="shared" si="130"/>
        <v>0</v>
      </c>
      <c r="R908" s="10" t="str">
        <f t="shared" si="126"/>
        <v/>
      </c>
    </row>
    <row r="909" spans="1:18" ht="19.899999999999999" customHeight="1" x14ac:dyDescent="0.25">
      <c r="A909" s="126">
        <v>71284</v>
      </c>
      <c r="B909" s="9">
        <f t="shared" si="127"/>
        <v>0</v>
      </c>
      <c r="C909" s="127"/>
      <c r="D909" s="4">
        <f t="shared" si="128"/>
        <v>0</v>
      </c>
      <c r="E909" s="128">
        <f t="shared" si="131"/>
        <v>0</v>
      </c>
      <c r="F909" s="4">
        <f t="shared" si="132"/>
        <v>0</v>
      </c>
      <c r="G909" s="19">
        <f>IF(AND(C909&lt;&gt;"",SUM(G$25:G908)&lt;D$17),$D$17/$D$21,0)</f>
        <v>0</v>
      </c>
      <c r="H909" s="4">
        <f t="shared" si="133"/>
        <v>0</v>
      </c>
      <c r="I909" s="4">
        <f t="shared" si="129"/>
        <v>0</v>
      </c>
      <c r="J909" s="25" t="str">
        <f t="shared" si="134"/>
        <v>2094–2095</v>
      </c>
      <c r="K909" s="27">
        <f t="shared" si="130"/>
        <v>0</v>
      </c>
      <c r="R909" s="10" t="str">
        <f t="shared" si="126"/>
        <v/>
      </c>
    </row>
    <row r="910" spans="1:18" ht="19.899999999999999" customHeight="1" x14ac:dyDescent="0.25">
      <c r="A910" s="126">
        <v>71315</v>
      </c>
      <c r="B910" s="9">
        <f t="shared" si="127"/>
        <v>0</v>
      </c>
      <c r="C910" s="127"/>
      <c r="D910" s="4">
        <f t="shared" si="128"/>
        <v>0</v>
      </c>
      <c r="E910" s="128">
        <f t="shared" si="131"/>
        <v>0</v>
      </c>
      <c r="F910" s="4">
        <f t="shared" si="132"/>
        <v>0</v>
      </c>
      <c r="G910" s="19">
        <f>IF(AND(C910&lt;&gt;"",SUM(G$25:G909)&lt;D$17),$D$17/$D$21,0)</f>
        <v>0</v>
      </c>
      <c r="H910" s="4">
        <f t="shared" si="133"/>
        <v>0</v>
      </c>
      <c r="I910" s="4">
        <f t="shared" si="129"/>
        <v>0</v>
      </c>
      <c r="J910" s="25" t="str">
        <f t="shared" si="134"/>
        <v>2094–2095</v>
      </c>
      <c r="K910" s="27">
        <f t="shared" si="130"/>
        <v>0</v>
      </c>
      <c r="R910" s="10" t="str">
        <f t="shared" si="126"/>
        <v/>
      </c>
    </row>
    <row r="911" spans="1:18" ht="19.899999999999999" customHeight="1" x14ac:dyDescent="0.25">
      <c r="A911" s="126">
        <v>71345</v>
      </c>
      <c r="B911" s="9">
        <f t="shared" si="127"/>
        <v>0</v>
      </c>
      <c r="C911" s="127"/>
      <c r="D911" s="4">
        <f t="shared" si="128"/>
        <v>0</v>
      </c>
      <c r="E911" s="128">
        <f t="shared" si="131"/>
        <v>0</v>
      </c>
      <c r="F911" s="4">
        <f t="shared" si="132"/>
        <v>0</v>
      </c>
      <c r="G911" s="19">
        <f>IF(AND(C911&lt;&gt;"",SUM(G$25:G910)&lt;D$17),$D$17/$D$21,0)</f>
        <v>0</v>
      </c>
      <c r="H911" s="4">
        <f t="shared" si="133"/>
        <v>0</v>
      </c>
      <c r="I911" s="4">
        <f t="shared" si="129"/>
        <v>0</v>
      </c>
      <c r="J911" s="25" t="str">
        <f t="shared" si="134"/>
        <v>2094–2095</v>
      </c>
      <c r="K911" s="27">
        <f t="shared" si="130"/>
        <v>0</v>
      </c>
      <c r="R911" s="10" t="str">
        <f t="shared" si="126"/>
        <v/>
      </c>
    </row>
    <row r="912" spans="1:18" ht="19.899999999999999" customHeight="1" x14ac:dyDescent="0.25">
      <c r="A912" s="126">
        <v>71376</v>
      </c>
      <c r="B912" s="9">
        <f t="shared" si="127"/>
        <v>0</v>
      </c>
      <c r="C912" s="127"/>
      <c r="D912" s="4">
        <f t="shared" si="128"/>
        <v>0</v>
      </c>
      <c r="E912" s="128">
        <f t="shared" si="131"/>
        <v>0</v>
      </c>
      <c r="F912" s="4">
        <f t="shared" si="132"/>
        <v>0</v>
      </c>
      <c r="G912" s="19">
        <f>IF(AND(C912&lt;&gt;"",SUM(G$25:G911)&lt;D$17),$D$17/$D$21,0)</f>
        <v>0</v>
      </c>
      <c r="H912" s="4">
        <f t="shared" si="133"/>
        <v>0</v>
      </c>
      <c r="I912" s="4">
        <f t="shared" si="129"/>
        <v>0</v>
      </c>
      <c r="J912" s="25" t="str">
        <f t="shared" si="134"/>
        <v>2094–2095</v>
      </c>
      <c r="K912" s="27">
        <f t="shared" si="130"/>
        <v>0</v>
      </c>
      <c r="R912" s="10" t="str">
        <f t="shared" si="126"/>
        <v/>
      </c>
    </row>
    <row r="913" spans="1:18" ht="19.899999999999999" customHeight="1" x14ac:dyDescent="0.25">
      <c r="A913" s="126">
        <v>71406</v>
      </c>
      <c r="B913" s="9">
        <f t="shared" si="127"/>
        <v>0</v>
      </c>
      <c r="C913" s="127"/>
      <c r="D913" s="4">
        <f t="shared" si="128"/>
        <v>0</v>
      </c>
      <c r="E913" s="128">
        <f t="shared" si="131"/>
        <v>0</v>
      </c>
      <c r="F913" s="4">
        <f t="shared" si="132"/>
        <v>0</v>
      </c>
      <c r="G913" s="19">
        <f>IF(AND(C913&lt;&gt;"",SUM(G$25:G912)&lt;D$17),$D$17/$D$21,0)</f>
        <v>0</v>
      </c>
      <c r="H913" s="4">
        <f t="shared" si="133"/>
        <v>0</v>
      </c>
      <c r="I913" s="4">
        <f t="shared" si="129"/>
        <v>0</v>
      </c>
      <c r="J913" s="25" t="str">
        <f t="shared" si="134"/>
        <v>2095–2096</v>
      </c>
      <c r="K913" s="27">
        <f t="shared" si="130"/>
        <v>0</v>
      </c>
      <c r="R913" s="10" t="str">
        <f t="shared" si="126"/>
        <v/>
      </c>
    </row>
    <row r="914" spans="1:18" ht="19.899999999999999" customHeight="1" x14ac:dyDescent="0.25">
      <c r="A914" s="126">
        <v>71437</v>
      </c>
      <c r="B914" s="9">
        <f t="shared" si="127"/>
        <v>0</v>
      </c>
      <c r="C914" s="127"/>
      <c r="D914" s="4">
        <f t="shared" si="128"/>
        <v>0</v>
      </c>
      <c r="E914" s="128">
        <f t="shared" si="131"/>
        <v>0</v>
      </c>
      <c r="F914" s="4">
        <f t="shared" si="132"/>
        <v>0</v>
      </c>
      <c r="G914" s="19">
        <f>IF(AND(C914&lt;&gt;"",SUM(G$25:G913)&lt;D$17),$D$17/$D$21,0)</f>
        <v>0</v>
      </c>
      <c r="H914" s="4">
        <f t="shared" si="133"/>
        <v>0</v>
      </c>
      <c r="I914" s="4">
        <f t="shared" si="129"/>
        <v>0</v>
      </c>
      <c r="J914" s="25" t="str">
        <f t="shared" si="134"/>
        <v>2095–2096</v>
      </c>
      <c r="K914" s="27">
        <f t="shared" si="130"/>
        <v>0</v>
      </c>
      <c r="R914" s="10" t="str">
        <f t="shared" si="126"/>
        <v/>
      </c>
    </row>
    <row r="915" spans="1:18" ht="19.899999999999999" customHeight="1" x14ac:dyDescent="0.25">
      <c r="A915" s="126">
        <v>71468</v>
      </c>
      <c r="B915" s="9">
        <f t="shared" si="127"/>
        <v>0</v>
      </c>
      <c r="C915" s="127"/>
      <c r="D915" s="4">
        <f t="shared" si="128"/>
        <v>0</v>
      </c>
      <c r="E915" s="128">
        <f t="shared" si="131"/>
        <v>0</v>
      </c>
      <c r="F915" s="4">
        <f t="shared" si="132"/>
        <v>0</v>
      </c>
      <c r="G915" s="19">
        <f>IF(AND(C915&lt;&gt;"",SUM(G$25:G914)&lt;D$17),$D$17/$D$21,0)</f>
        <v>0</v>
      </c>
      <c r="H915" s="4">
        <f t="shared" si="133"/>
        <v>0</v>
      </c>
      <c r="I915" s="4">
        <f t="shared" si="129"/>
        <v>0</v>
      </c>
      <c r="J915" s="25" t="str">
        <f t="shared" si="134"/>
        <v>2095–2096</v>
      </c>
      <c r="K915" s="27">
        <f t="shared" si="130"/>
        <v>0</v>
      </c>
      <c r="R915" s="10" t="str">
        <f t="shared" si="126"/>
        <v/>
      </c>
    </row>
    <row r="916" spans="1:18" ht="19.899999999999999" customHeight="1" x14ac:dyDescent="0.25">
      <c r="A916" s="126">
        <v>71498</v>
      </c>
      <c r="B916" s="9">
        <f t="shared" si="127"/>
        <v>0</v>
      </c>
      <c r="C916" s="127"/>
      <c r="D916" s="4">
        <f t="shared" si="128"/>
        <v>0</v>
      </c>
      <c r="E916" s="128">
        <f t="shared" si="131"/>
        <v>0</v>
      </c>
      <c r="F916" s="4">
        <f t="shared" si="132"/>
        <v>0</v>
      </c>
      <c r="G916" s="19">
        <f>IF(AND(C916&lt;&gt;"",SUM(G$25:G915)&lt;D$17),$D$17/$D$21,0)</f>
        <v>0</v>
      </c>
      <c r="H916" s="4">
        <f t="shared" si="133"/>
        <v>0</v>
      </c>
      <c r="I916" s="4">
        <f t="shared" si="129"/>
        <v>0</v>
      </c>
      <c r="J916" s="25" t="str">
        <f t="shared" si="134"/>
        <v>2095–2096</v>
      </c>
      <c r="K916" s="27">
        <f t="shared" si="130"/>
        <v>0</v>
      </c>
      <c r="R916" s="10" t="str">
        <f t="shared" si="126"/>
        <v/>
      </c>
    </row>
    <row r="917" spans="1:18" ht="19.899999999999999" customHeight="1" x14ac:dyDescent="0.25">
      <c r="A917" s="126">
        <v>71529</v>
      </c>
      <c r="B917" s="9">
        <f t="shared" si="127"/>
        <v>0</v>
      </c>
      <c r="C917" s="127"/>
      <c r="D917" s="4">
        <f t="shared" si="128"/>
        <v>0</v>
      </c>
      <c r="E917" s="128">
        <f t="shared" si="131"/>
        <v>0</v>
      </c>
      <c r="F917" s="4">
        <f t="shared" si="132"/>
        <v>0</v>
      </c>
      <c r="G917" s="19">
        <f>IF(AND(C917&lt;&gt;"",SUM(G$25:G916)&lt;D$17),$D$17/$D$21,0)</f>
        <v>0</v>
      </c>
      <c r="H917" s="4">
        <f t="shared" si="133"/>
        <v>0</v>
      </c>
      <c r="I917" s="4">
        <f t="shared" si="129"/>
        <v>0</v>
      </c>
      <c r="J917" s="25" t="str">
        <f t="shared" si="134"/>
        <v>2095–2096</v>
      </c>
      <c r="K917" s="27">
        <f t="shared" si="130"/>
        <v>0</v>
      </c>
      <c r="R917" s="10" t="str">
        <f t="shared" si="126"/>
        <v/>
      </c>
    </row>
    <row r="918" spans="1:18" ht="19.899999999999999" customHeight="1" x14ac:dyDescent="0.25">
      <c r="A918" s="126">
        <v>71559</v>
      </c>
      <c r="B918" s="9">
        <f t="shared" si="127"/>
        <v>0</v>
      </c>
      <c r="C918" s="127"/>
      <c r="D918" s="4">
        <f t="shared" si="128"/>
        <v>0</v>
      </c>
      <c r="E918" s="128">
        <f t="shared" si="131"/>
        <v>0</v>
      </c>
      <c r="F918" s="4">
        <f t="shared" si="132"/>
        <v>0</v>
      </c>
      <c r="G918" s="19">
        <f>IF(AND(C918&lt;&gt;"",SUM(G$25:G917)&lt;D$17),$D$17/$D$21,0)</f>
        <v>0</v>
      </c>
      <c r="H918" s="4">
        <f t="shared" si="133"/>
        <v>0</v>
      </c>
      <c r="I918" s="4">
        <f t="shared" si="129"/>
        <v>0</v>
      </c>
      <c r="J918" s="25" t="str">
        <f t="shared" si="134"/>
        <v>2095–2096</v>
      </c>
      <c r="K918" s="27">
        <f t="shared" si="130"/>
        <v>0</v>
      </c>
      <c r="R918" s="10" t="str">
        <f t="shared" si="126"/>
        <v/>
      </c>
    </row>
    <row r="919" spans="1:18" ht="19.899999999999999" customHeight="1" x14ac:dyDescent="0.25">
      <c r="A919" s="126">
        <v>71590</v>
      </c>
      <c r="B919" s="9">
        <f t="shared" si="127"/>
        <v>0</v>
      </c>
      <c r="C919" s="127"/>
      <c r="D919" s="4">
        <f t="shared" si="128"/>
        <v>0</v>
      </c>
      <c r="E919" s="128">
        <f t="shared" si="131"/>
        <v>0</v>
      </c>
      <c r="F919" s="4">
        <f t="shared" si="132"/>
        <v>0</v>
      </c>
      <c r="G919" s="19">
        <f>IF(AND(C919&lt;&gt;"",SUM(G$25:G918)&lt;D$17),$D$17/$D$21,0)</f>
        <v>0</v>
      </c>
      <c r="H919" s="4">
        <f t="shared" si="133"/>
        <v>0</v>
      </c>
      <c r="I919" s="4">
        <f t="shared" si="129"/>
        <v>0</v>
      </c>
      <c r="J919" s="25" t="str">
        <f t="shared" si="134"/>
        <v>2095–2096</v>
      </c>
      <c r="K919" s="27">
        <f t="shared" si="130"/>
        <v>0</v>
      </c>
      <c r="R919" s="10" t="str">
        <f t="shared" si="126"/>
        <v/>
      </c>
    </row>
    <row r="920" spans="1:18" ht="19.899999999999999" customHeight="1" x14ac:dyDescent="0.25">
      <c r="A920" s="126">
        <v>71621</v>
      </c>
      <c r="B920" s="9">
        <f t="shared" si="127"/>
        <v>0</v>
      </c>
      <c r="C920" s="127"/>
      <c r="D920" s="4">
        <f t="shared" si="128"/>
        <v>0</v>
      </c>
      <c r="E920" s="128">
        <f t="shared" si="131"/>
        <v>0</v>
      </c>
      <c r="F920" s="4">
        <f t="shared" si="132"/>
        <v>0</v>
      </c>
      <c r="G920" s="19">
        <f>IF(AND(C920&lt;&gt;"",SUM(G$25:G919)&lt;D$17),$D$17/$D$21,0)</f>
        <v>0</v>
      </c>
      <c r="H920" s="4">
        <f t="shared" si="133"/>
        <v>0</v>
      </c>
      <c r="I920" s="4">
        <f t="shared" si="129"/>
        <v>0</v>
      </c>
      <c r="J920" s="25" t="str">
        <f t="shared" si="134"/>
        <v>2095–2096</v>
      </c>
      <c r="K920" s="27">
        <f t="shared" si="130"/>
        <v>0</v>
      </c>
      <c r="R920" s="10" t="str">
        <f t="shared" si="126"/>
        <v/>
      </c>
    </row>
    <row r="921" spans="1:18" ht="19.899999999999999" customHeight="1" x14ac:dyDescent="0.25">
      <c r="A921" s="126">
        <v>71650</v>
      </c>
      <c r="B921" s="9">
        <f t="shared" si="127"/>
        <v>0</v>
      </c>
      <c r="C921" s="127"/>
      <c r="D921" s="4">
        <f t="shared" si="128"/>
        <v>0</v>
      </c>
      <c r="E921" s="128">
        <f t="shared" si="131"/>
        <v>0</v>
      </c>
      <c r="F921" s="4">
        <f t="shared" si="132"/>
        <v>0</v>
      </c>
      <c r="G921" s="19">
        <f>IF(AND(C921&lt;&gt;"",SUM(G$25:G920)&lt;D$17),$D$17/$D$21,0)</f>
        <v>0</v>
      </c>
      <c r="H921" s="4">
        <f t="shared" si="133"/>
        <v>0</v>
      </c>
      <c r="I921" s="4">
        <f t="shared" si="129"/>
        <v>0</v>
      </c>
      <c r="J921" s="25" t="str">
        <f t="shared" si="134"/>
        <v>2095–2096</v>
      </c>
      <c r="K921" s="27">
        <f t="shared" si="130"/>
        <v>0</v>
      </c>
      <c r="R921" s="10" t="str">
        <f t="shared" ref="R921:R984" si="135">IF(AND($D$13&lt;=$A921,DATE(YEAR($D$13),MONTH($D$13)+$D$19-1,DAY($D$13))&gt;=$A921),"X","")</f>
        <v/>
      </c>
    </row>
    <row r="922" spans="1:18" ht="19.899999999999999" customHeight="1" x14ac:dyDescent="0.25">
      <c r="A922" s="126">
        <v>71681</v>
      </c>
      <c r="B922" s="9">
        <f t="shared" ref="B922:B985" si="136">IF(C922&gt;0,C922*-1,C922)</f>
        <v>0</v>
      </c>
      <c r="C922" s="127"/>
      <c r="D922" s="4">
        <f t="shared" ref="D922:D985" si="137">IF(C922="",0,IF($D$14="Beginning",IF(C921&lt;&gt;"",$F921*$D$6/12,0),IF(C921&lt;&gt;"",$F921*$D$6/12,$D$15*$D$6/12)))</f>
        <v>0</v>
      </c>
      <c r="E922" s="128">
        <f t="shared" si="131"/>
        <v>0</v>
      </c>
      <c r="F922" s="4">
        <f t="shared" si="132"/>
        <v>0</v>
      </c>
      <c r="G922" s="19">
        <f>IF(AND(C922&lt;&gt;"",SUM(G$25:G921)&lt;D$17),$D$17/$D$21,0)</f>
        <v>0</v>
      </c>
      <c r="H922" s="4">
        <f t="shared" si="133"/>
        <v>0</v>
      </c>
      <c r="I922" s="4">
        <f t="shared" ref="I922:I985" si="138">IF(C922&lt;&gt;"",$D$17-H922,0)</f>
        <v>0</v>
      </c>
      <c r="J922" s="25" t="str">
        <f t="shared" si="134"/>
        <v>2095–2096</v>
      </c>
      <c r="K922" s="27">
        <f t="shared" ref="K922:K985" si="139">IF(AND(ROUND(H922,2)=ROUND($D$17,2),ROUND(F922,0)=0),ROUND($D$17,2),0)</f>
        <v>0</v>
      </c>
      <c r="R922" s="10" t="str">
        <f t="shared" si="135"/>
        <v/>
      </c>
    </row>
    <row r="923" spans="1:18" ht="19.899999999999999" customHeight="1" x14ac:dyDescent="0.25">
      <c r="A923" s="126">
        <v>71711</v>
      </c>
      <c r="B923" s="9">
        <f t="shared" si="136"/>
        <v>0</v>
      </c>
      <c r="C923" s="127"/>
      <c r="D923" s="4">
        <f t="shared" si="137"/>
        <v>0</v>
      </c>
      <c r="E923" s="128">
        <f t="shared" ref="E923:E986" si="140">C923-D923</f>
        <v>0</v>
      </c>
      <c r="F923" s="4">
        <f t="shared" ref="F923:F986" si="141">IF(C923="",0,IF(C922="",$D$15-E923,IF(C923&lt;&gt;"",F922-E923)))</f>
        <v>0</v>
      </c>
      <c r="G923" s="19">
        <f>IF(AND(C923&lt;&gt;"",SUM(G$25:G922)&lt;D$17),$D$17/$D$21,0)</f>
        <v>0</v>
      </c>
      <c r="H923" s="4">
        <f t="shared" ref="H923:H986" si="142">IF(C923&lt;&gt;"",G923+H922,0)</f>
        <v>0</v>
      </c>
      <c r="I923" s="4">
        <f t="shared" si="138"/>
        <v>0</v>
      </c>
      <c r="J923" s="25" t="str">
        <f t="shared" si="134"/>
        <v>2095–2096</v>
      </c>
      <c r="K923" s="27">
        <f t="shared" si="139"/>
        <v>0</v>
      </c>
      <c r="R923" s="10" t="str">
        <f t="shared" si="135"/>
        <v/>
      </c>
    </row>
    <row r="924" spans="1:18" ht="19.899999999999999" customHeight="1" x14ac:dyDescent="0.25">
      <c r="A924" s="126">
        <v>71742</v>
      </c>
      <c r="B924" s="9">
        <f t="shared" si="136"/>
        <v>0</v>
      </c>
      <c r="C924" s="127"/>
      <c r="D924" s="4">
        <f t="shared" si="137"/>
        <v>0</v>
      </c>
      <c r="E924" s="128">
        <f t="shared" si="140"/>
        <v>0</v>
      </c>
      <c r="F924" s="4">
        <f t="shared" si="141"/>
        <v>0</v>
      </c>
      <c r="G924" s="19">
        <f>IF(AND(C924&lt;&gt;"",SUM(G$25:G923)&lt;D$17),$D$17/$D$21,0)</f>
        <v>0</v>
      </c>
      <c r="H924" s="4">
        <f t="shared" si="142"/>
        <v>0</v>
      </c>
      <c r="I924" s="4">
        <f t="shared" si="138"/>
        <v>0</v>
      </c>
      <c r="J924" s="25" t="str">
        <f t="shared" si="134"/>
        <v>2095–2096</v>
      </c>
      <c r="K924" s="27">
        <f t="shared" si="139"/>
        <v>0</v>
      </c>
      <c r="R924" s="10" t="str">
        <f t="shared" si="135"/>
        <v/>
      </c>
    </row>
    <row r="925" spans="1:18" ht="19.899999999999999" customHeight="1" x14ac:dyDescent="0.25">
      <c r="A925" s="126">
        <v>71772</v>
      </c>
      <c r="B925" s="9">
        <f t="shared" si="136"/>
        <v>0</v>
      </c>
      <c r="C925" s="127"/>
      <c r="D925" s="4">
        <f t="shared" si="137"/>
        <v>0</v>
      </c>
      <c r="E925" s="128">
        <f t="shared" si="140"/>
        <v>0</v>
      </c>
      <c r="F925" s="4">
        <f t="shared" si="141"/>
        <v>0</v>
      </c>
      <c r="G925" s="19">
        <f>IF(AND(C925&lt;&gt;"",SUM(G$25:G924)&lt;D$17),$D$17/$D$21,0)</f>
        <v>0</v>
      </c>
      <c r="H925" s="4">
        <f t="shared" si="142"/>
        <v>0</v>
      </c>
      <c r="I925" s="4">
        <f t="shared" si="138"/>
        <v>0</v>
      </c>
      <c r="J925" s="25" t="str">
        <f t="shared" si="134"/>
        <v>2096–2097</v>
      </c>
      <c r="K925" s="27">
        <f t="shared" si="139"/>
        <v>0</v>
      </c>
      <c r="R925" s="10" t="str">
        <f t="shared" si="135"/>
        <v/>
      </c>
    </row>
    <row r="926" spans="1:18" ht="19.899999999999999" customHeight="1" x14ac:dyDescent="0.25">
      <c r="A926" s="126">
        <v>71803</v>
      </c>
      <c r="B926" s="9">
        <f t="shared" si="136"/>
        <v>0</v>
      </c>
      <c r="C926" s="127"/>
      <c r="D926" s="4">
        <f t="shared" si="137"/>
        <v>0</v>
      </c>
      <c r="E926" s="128">
        <f t="shared" si="140"/>
        <v>0</v>
      </c>
      <c r="F926" s="4">
        <f t="shared" si="141"/>
        <v>0</v>
      </c>
      <c r="G926" s="19">
        <f>IF(AND(C926&lt;&gt;"",SUM(G$25:G925)&lt;D$17),$D$17/$D$21,0)</f>
        <v>0</v>
      </c>
      <c r="H926" s="4">
        <f t="shared" si="142"/>
        <v>0</v>
      </c>
      <c r="I926" s="4">
        <f t="shared" si="138"/>
        <v>0</v>
      </c>
      <c r="J926" s="25" t="str">
        <f t="shared" si="134"/>
        <v>2096–2097</v>
      </c>
      <c r="K926" s="27">
        <f t="shared" si="139"/>
        <v>0</v>
      </c>
      <c r="R926" s="10" t="str">
        <f t="shared" si="135"/>
        <v/>
      </c>
    </row>
    <row r="927" spans="1:18" ht="19.899999999999999" customHeight="1" x14ac:dyDescent="0.25">
      <c r="A927" s="126">
        <v>71834</v>
      </c>
      <c r="B927" s="9">
        <f t="shared" si="136"/>
        <v>0</v>
      </c>
      <c r="C927" s="127"/>
      <c r="D927" s="4">
        <f t="shared" si="137"/>
        <v>0</v>
      </c>
      <c r="E927" s="128">
        <f t="shared" si="140"/>
        <v>0</v>
      </c>
      <c r="F927" s="4">
        <f t="shared" si="141"/>
        <v>0</v>
      </c>
      <c r="G927" s="19">
        <f>IF(AND(C927&lt;&gt;"",SUM(G$25:G926)&lt;D$17),$D$17/$D$21,0)</f>
        <v>0</v>
      </c>
      <c r="H927" s="4">
        <f t="shared" si="142"/>
        <v>0</v>
      </c>
      <c r="I927" s="4">
        <f t="shared" si="138"/>
        <v>0</v>
      </c>
      <c r="J927" s="25" t="str">
        <f t="shared" si="134"/>
        <v>2096–2097</v>
      </c>
      <c r="K927" s="27">
        <f t="shared" si="139"/>
        <v>0</v>
      </c>
      <c r="R927" s="10" t="str">
        <f t="shared" si="135"/>
        <v/>
      </c>
    </row>
    <row r="928" spans="1:18" ht="19.899999999999999" customHeight="1" x14ac:dyDescent="0.25">
      <c r="A928" s="126">
        <v>71864</v>
      </c>
      <c r="B928" s="9">
        <f t="shared" si="136"/>
        <v>0</v>
      </c>
      <c r="C928" s="127"/>
      <c r="D928" s="4">
        <f t="shared" si="137"/>
        <v>0</v>
      </c>
      <c r="E928" s="128">
        <f t="shared" si="140"/>
        <v>0</v>
      </c>
      <c r="F928" s="4">
        <f t="shared" si="141"/>
        <v>0</v>
      </c>
      <c r="G928" s="19">
        <f>IF(AND(C928&lt;&gt;"",SUM(G$25:G927)&lt;D$17),$D$17/$D$21,0)</f>
        <v>0</v>
      </c>
      <c r="H928" s="4">
        <f t="shared" si="142"/>
        <v>0</v>
      </c>
      <c r="I928" s="4">
        <f t="shared" si="138"/>
        <v>0</v>
      </c>
      <c r="J928" s="25" t="str">
        <f t="shared" si="134"/>
        <v>2096–2097</v>
      </c>
      <c r="K928" s="27">
        <f t="shared" si="139"/>
        <v>0</v>
      </c>
      <c r="R928" s="10" t="str">
        <f t="shared" si="135"/>
        <v/>
      </c>
    </row>
    <row r="929" spans="1:18" ht="19.899999999999999" customHeight="1" x14ac:dyDescent="0.25">
      <c r="A929" s="126">
        <v>71895</v>
      </c>
      <c r="B929" s="9">
        <f t="shared" si="136"/>
        <v>0</v>
      </c>
      <c r="C929" s="127"/>
      <c r="D929" s="4">
        <f t="shared" si="137"/>
        <v>0</v>
      </c>
      <c r="E929" s="128">
        <f t="shared" si="140"/>
        <v>0</v>
      </c>
      <c r="F929" s="4">
        <f t="shared" si="141"/>
        <v>0</v>
      </c>
      <c r="G929" s="19">
        <f>IF(AND(C929&lt;&gt;"",SUM(G$25:G928)&lt;D$17),$D$17/$D$21,0)</f>
        <v>0</v>
      </c>
      <c r="H929" s="4">
        <f t="shared" si="142"/>
        <v>0</v>
      </c>
      <c r="I929" s="4">
        <f t="shared" si="138"/>
        <v>0</v>
      </c>
      <c r="J929" s="25" t="str">
        <f t="shared" si="134"/>
        <v>2096–2097</v>
      </c>
      <c r="K929" s="27">
        <f t="shared" si="139"/>
        <v>0</v>
      </c>
      <c r="R929" s="10" t="str">
        <f t="shared" si="135"/>
        <v/>
      </c>
    </row>
    <row r="930" spans="1:18" ht="19.899999999999999" customHeight="1" x14ac:dyDescent="0.25">
      <c r="A930" s="126">
        <v>71925</v>
      </c>
      <c r="B930" s="9">
        <f t="shared" si="136"/>
        <v>0</v>
      </c>
      <c r="C930" s="127"/>
      <c r="D930" s="4">
        <f t="shared" si="137"/>
        <v>0</v>
      </c>
      <c r="E930" s="128">
        <f t="shared" si="140"/>
        <v>0</v>
      </c>
      <c r="F930" s="4">
        <f t="shared" si="141"/>
        <v>0</v>
      </c>
      <c r="G930" s="19">
        <f>IF(AND(C930&lt;&gt;"",SUM(G$25:G929)&lt;D$17),$D$17/$D$21,0)</f>
        <v>0</v>
      </c>
      <c r="H930" s="4">
        <f t="shared" si="142"/>
        <v>0</v>
      </c>
      <c r="I930" s="4">
        <f t="shared" si="138"/>
        <v>0</v>
      </c>
      <c r="J930" s="25" t="str">
        <f t="shared" si="134"/>
        <v>2096–2097</v>
      </c>
      <c r="K930" s="27">
        <f t="shared" si="139"/>
        <v>0</v>
      </c>
      <c r="R930" s="10" t="str">
        <f t="shared" si="135"/>
        <v/>
      </c>
    </row>
    <row r="931" spans="1:18" ht="19.899999999999999" customHeight="1" x14ac:dyDescent="0.25">
      <c r="A931" s="126">
        <v>71956</v>
      </c>
      <c r="B931" s="9">
        <f t="shared" si="136"/>
        <v>0</v>
      </c>
      <c r="C931" s="127"/>
      <c r="D931" s="4">
        <f t="shared" si="137"/>
        <v>0</v>
      </c>
      <c r="E931" s="128">
        <f t="shared" si="140"/>
        <v>0</v>
      </c>
      <c r="F931" s="4">
        <f t="shared" si="141"/>
        <v>0</v>
      </c>
      <c r="G931" s="19">
        <f>IF(AND(C931&lt;&gt;"",SUM(G$25:G930)&lt;D$17),$D$17/$D$21,0)</f>
        <v>0</v>
      </c>
      <c r="H931" s="4">
        <f t="shared" si="142"/>
        <v>0</v>
      </c>
      <c r="I931" s="4">
        <f t="shared" si="138"/>
        <v>0</v>
      </c>
      <c r="J931" s="25" t="str">
        <f t="shared" si="134"/>
        <v>2096–2097</v>
      </c>
      <c r="K931" s="27">
        <f t="shared" si="139"/>
        <v>0</v>
      </c>
      <c r="R931" s="10" t="str">
        <f t="shared" si="135"/>
        <v/>
      </c>
    </row>
    <row r="932" spans="1:18" ht="19.899999999999999" customHeight="1" x14ac:dyDescent="0.25">
      <c r="A932" s="126">
        <v>71987</v>
      </c>
      <c r="B932" s="9">
        <f t="shared" si="136"/>
        <v>0</v>
      </c>
      <c r="C932" s="127"/>
      <c r="D932" s="4">
        <f t="shared" si="137"/>
        <v>0</v>
      </c>
      <c r="E932" s="128">
        <f t="shared" si="140"/>
        <v>0</v>
      </c>
      <c r="F932" s="4">
        <f t="shared" si="141"/>
        <v>0</v>
      </c>
      <c r="G932" s="19">
        <f>IF(AND(C932&lt;&gt;"",SUM(G$25:G931)&lt;D$17),$D$17/$D$21,0)</f>
        <v>0</v>
      </c>
      <c r="H932" s="4">
        <f t="shared" si="142"/>
        <v>0</v>
      </c>
      <c r="I932" s="4">
        <f t="shared" si="138"/>
        <v>0</v>
      </c>
      <c r="J932" s="25" t="str">
        <f t="shared" si="134"/>
        <v>2096–2097</v>
      </c>
      <c r="K932" s="27">
        <f t="shared" si="139"/>
        <v>0</v>
      </c>
      <c r="R932" s="10" t="str">
        <f t="shared" si="135"/>
        <v/>
      </c>
    </row>
    <row r="933" spans="1:18" ht="19.899999999999999" customHeight="1" x14ac:dyDescent="0.25">
      <c r="A933" s="126">
        <v>72015</v>
      </c>
      <c r="B933" s="9">
        <f t="shared" si="136"/>
        <v>0</v>
      </c>
      <c r="C933" s="127"/>
      <c r="D933" s="4">
        <f t="shared" si="137"/>
        <v>0</v>
      </c>
      <c r="E933" s="128">
        <f t="shared" si="140"/>
        <v>0</v>
      </c>
      <c r="F933" s="4">
        <f t="shared" si="141"/>
        <v>0</v>
      </c>
      <c r="G933" s="19">
        <f>IF(AND(C933&lt;&gt;"",SUM(G$25:G932)&lt;D$17),$D$17/$D$21,0)</f>
        <v>0</v>
      </c>
      <c r="H933" s="4">
        <f t="shared" si="142"/>
        <v>0</v>
      </c>
      <c r="I933" s="4">
        <f t="shared" si="138"/>
        <v>0</v>
      </c>
      <c r="J933" s="25" t="str">
        <f t="shared" si="134"/>
        <v>2096–2097</v>
      </c>
      <c r="K933" s="27">
        <f t="shared" si="139"/>
        <v>0</v>
      </c>
      <c r="R933" s="10" t="str">
        <f t="shared" si="135"/>
        <v/>
      </c>
    </row>
    <row r="934" spans="1:18" ht="19.899999999999999" customHeight="1" x14ac:dyDescent="0.25">
      <c r="A934" s="126">
        <v>72046</v>
      </c>
      <c r="B934" s="9">
        <f t="shared" si="136"/>
        <v>0</v>
      </c>
      <c r="C934" s="127"/>
      <c r="D934" s="4">
        <f t="shared" si="137"/>
        <v>0</v>
      </c>
      <c r="E934" s="128">
        <f t="shared" si="140"/>
        <v>0</v>
      </c>
      <c r="F934" s="4">
        <f t="shared" si="141"/>
        <v>0</v>
      </c>
      <c r="G934" s="19">
        <f>IF(AND(C934&lt;&gt;"",SUM(G$25:G933)&lt;D$17),$D$17/$D$21,0)</f>
        <v>0</v>
      </c>
      <c r="H934" s="4">
        <f t="shared" si="142"/>
        <v>0</v>
      </c>
      <c r="I934" s="4">
        <f t="shared" si="138"/>
        <v>0</v>
      </c>
      <c r="J934" s="25" t="str">
        <f t="shared" ref="J934:J997" si="143">IF(OR(MONTH(A934)=1,MONTH(A934)=2,MONTH(A934)=3,MONTH(A934)=4,MONTH(A934)=5,MONTH(A934)=6),YEAR(A934)-1&amp;"–"&amp;YEAR(A934),YEAR(A934)&amp;"–"&amp;YEAR(A934)+1)</f>
        <v>2096–2097</v>
      </c>
      <c r="K934" s="27">
        <f t="shared" si="139"/>
        <v>0</v>
      </c>
      <c r="R934" s="10" t="str">
        <f t="shared" si="135"/>
        <v/>
      </c>
    </row>
    <row r="935" spans="1:18" ht="19.899999999999999" customHeight="1" x14ac:dyDescent="0.25">
      <c r="A935" s="126">
        <v>72076</v>
      </c>
      <c r="B935" s="9">
        <f t="shared" si="136"/>
        <v>0</v>
      </c>
      <c r="C935" s="127"/>
      <c r="D935" s="4">
        <f t="shared" si="137"/>
        <v>0</v>
      </c>
      <c r="E935" s="128">
        <f t="shared" si="140"/>
        <v>0</v>
      </c>
      <c r="F935" s="4">
        <f t="shared" si="141"/>
        <v>0</v>
      </c>
      <c r="G935" s="19">
        <f>IF(AND(C935&lt;&gt;"",SUM(G$25:G934)&lt;D$17),$D$17/$D$21,0)</f>
        <v>0</v>
      </c>
      <c r="H935" s="4">
        <f t="shared" si="142"/>
        <v>0</v>
      </c>
      <c r="I935" s="4">
        <f t="shared" si="138"/>
        <v>0</v>
      </c>
      <c r="J935" s="25" t="str">
        <f t="shared" si="143"/>
        <v>2096–2097</v>
      </c>
      <c r="K935" s="27">
        <f t="shared" si="139"/>
        <v>0</v>
      </c>
      <c r="R935" s="10" t="str">
        <f t="shared" si="135"/>
        <v/>
      </c>
    </row>
    <row r="936" spans="1:18" ht="19.899999999999999" customHeight="1" x14ac:dyDescent="0.25">
      <c r="A936" s="126">
        <v>72107</v>
      </c>
      <c r="B936" s="9">
        <f t="shared" si="136"/>
        <v>0</v>
      </c>
      <c r="C936" s="127"/>
      <c r="D936" s="4">
        <f t="shared" si="137"/>
        <v>0</v>
      </c>
      <c r="E936" s="128">
        <f t="shared" si="140"/>
        <v>0</v>
      </c>
      <c r="F936" s="4">
        <f t="shared" si="141"/>
        <v>0</v>
      </c>
      <c r="G936" s="19">
        <f>IF(AND(C936&lt;&gt;"",SUM(G$25:G935)&lt;D$17),$D$17/$D$21,0)</f>
        <v>0</v>
      </c>
      <c r="H936" s="4">
        <f t="shared" si="142"/>
        <v>0</v>
      </c>
      <c r="I936" s="4">
        <f t="shared" si="138"/>
        <v>0</v>
      </c>
      <c r="J936" s="25" t="str">
        <f t="shared" si="143"/>
        <v>2096–2097</v>
      </c>
      <c r="K936" s="27">
        <f t="shared" si="139"/>
        <v>0</v>
      </c>
      <c r="R936" s="10" t="str">
        <f t="shared" si="135"/>
        <v/>
      </c>
    </row>
    <row r="937" spans="1:18" ht="19.899999999999999" customHeight="1" x14ac:dyDescent="0.25">
      <c r="A937" s="126">
        <v>72137</v>
      </c>
      <c r="B937" s="9">
        <f t="shared" si="136"/>
        <v>0</v>
      </c>
      <c r="C937" s="127"/>
      <c r="D937" s="4">
        <f t="shared" si="137"/>
        <v>0</v>
      </c>
      <c r="E937" s="128">
        <f t="shared" si="140"/>
        <v>0</v>
      </c>
      <c r="F937" s="4">
        <f t="shared" si="141"/>
        <v>0</v>
      </c>
      <c r="G937" s="19">
        <f>IF(AND(C937&lt;&gt;"",SUM(G$25:G936)&lt;D$17),$D$17/$D$21,0)</f>
        <v>0</v>
      </c>
      <c r="H937" s="4">
        <f t="shared" si="142"/>
        <v>0</v>
      </c>
      <c r="I937" s="4">
        <f t="shared" si="138"/>
        <v>0</v>
      </c>
      <c r="J937" s="25" t="str">
        <f t="shared" si="143"/>
        <v>2097–2098</v>
      </c>
      <c r="K937" s="27">
        <f t="shared" si="139"/>
        <v>0</v>
      </c>
      <c r="R937" s="10" t="str">
        <f t="shared" si="135"/>
        <v/>
      </c>
    </row>
    <row r="938" spans="1:18" ht="19.899999999999999" customHeight="1" x14ac:dyDescent="0.25">
      <c r="A938" s="126">
        <v>72168</v>
      </c>
      <c r="B938" s="9">
        <f t="shared" si="136"/>
        <v>0</v>
      </c>
      <c r="C938" s="127"/>
      <c r="D938" s="4">
        <f t="shared" si="137"/>
        <v>0</v>
      </c>
      <c r="E938" s="128">
        <f t="shared" si="140"/>
        <v>0</v>
      </c>
      <c r="F938" s="4">
        <f t="shared" si="141"/>
        <v>0</v>
      </c>
      <c r="G938" s="19">
        <f>IF(AND(C938&lt;&gt;"",SUM(G$25:G937)&lt;D$17),$D$17/$D$21,0)</f>
        <v>0</v>
      </c>
      <c r="H938" s="4">
        <f t="shared" si="142"/>
        <v>0</v>
      </c>
      <c r="I938" s="4">
        <f t="shared" si="138"/>
        <v>0</v>
      </c>
      <c r="J938" s="25" t="str">
        <f t="shared" si="143"/>
        <v>2097–2098</v>
      </c>
      <c r="K938" s="27">
        <f t="shared" si="139"/>
        <v>0</v>
      </c>
      <c r="R938" s="10" t="str">
        <f t="shared" si="135"/>
        <v/>
      </c>
    </row>
    <row r="939" spans="1:18" ht="19.899999999999999" customHeight="1" x14ac:dyDescent="0.25">
      <c r="A939" s="126">
        <v>72199</v>
      </c>
      <c r="B939" s="9">
        <f t="shared" si="136"/>
        <v>0</v>
      </c>
      <c r="C939" s="127"/>
      <c r="D939" s="4">
        <f t="shared" si="137"/>
        <v>0</v>
      </c>
      <c r="E939" s="128">
        <f t="shared" si="140"/>
        <v>0</v>
      </c>
      <c r="F939" s="4">
        <f t="shared" si="141"/>
        <v>0</v>
      </c>
      <c r="G939" s="19">
        <f>IF(AND(C939&lt;&gt;"",SUM(G$25:G938)&lt;D$17),$D$17/$D$21,0)</f>
        <v>0</v>
      </c>
      <c r="H939" s="4">
        <f t="shared" si="142"/>
        <v>0</v>
      </c>
      <c r="I939" s="4">
        <f t="shared" si="138"/>
        <v>0</v>
      </c>
      <c r="J939" s="25" t="str">
        <f t="shared" si="143"/>
        <v>2097–2098</v>
      </c>
      <c r="K939" s="27">
        <f t="shared" si="139"/>
        <v>0</v>
      </c>
      <c r="R939" s="10" t="str">
        <f t="shared" si="135"/>
        <v/>
      </c>
    </row>
    <row r="940" spans="1:18" ht="19.899999999999999" customHeight="1" x14ac:dyDescent="0.25">
      <c r="A940" s="126">
        <v>72229</v>
      </c>
      <c r="B940" s="9">
        <f t="shared" si="136"/>
        <v>0</v>
      </c>
      <c r="C940" s="127"/>
      <c r="D940" s="4">
        <f t="shared" si="137"/>
        <v>0</v>
      </c>
      <c r="E940" s="128">
        <f t="shared" si="140"/>
        <v>0</v>
      </c>
      <c r="F940" s="4">
        <f t="shared" si="141"/>
        <v>0</v>
      </c>
      <c r="G940" s="19">
        <f>IF(AND(C940&lt;&gt;"",SUM(G$25:G939)&lt;D$17),$D$17/$D$21,0)</f>
        <v>0</v>
      </c>
      <c r="H940" s="4">
        <f t="shared" si="142"/>
        <v>0</v>
      </c>
      <c r="I940" s="4">
        <f t="shared" si="138"/>
        <v>0</v>
      </c>
      <c r="J940" s="25" t="str">
        <f t="shared" si="143"/>
        <v>2097–2098</v>
      </c>
      <c r="K940" s="27">
        <f t="shared" si="139"/>
        <v>0</v>
      </c>
      <c r="R940" s="10" t="str">
        <f t="shared" si="135"/>
        <v/>
      </c>
    </row>
    <row r="941" spans="1:18" ht="19.899999999999999" customHeight="1" x14ac:dyDescent="0.25">
      <c r="A941" s="126">
        <v>72260</v>
      </c>
      <c r="B941" s="9">
        <f t="shared" si="136"/>
        <v>0</v>
      </c>
      <c r="C941" s="127"/>
      <c r="D941" s="4">
        <f t="shared" si="137"/>
        <v>0</v>
      </c>
      <c r="E941" s="128">
        <f t="shared" si="140"/>
        <v>0</v>
      </c>
      <c r="F941" s="4">
        <f t="shared" si="141"/>
        <v>0</v>
      </c>
      <c r="G941" s="19">
        <f>IF(AND(C941&lt;&gt;"",SUM(G$25:G940)&lt;D$17),$D$17/$D$21,0)</f>
        <v>0</v>
      </c>
      <c r="H941" s="4">
        <f t="shared" si="142"/>
        <v>0</v>
      </c>
      <c r="I941" s="4">
        <f t="shared" si="138"/>
        <v>0</v>
      </c>
      <c r="J941" s="25" t="str">
        <f t="shared" si="143"/>
        <v>2097–2098</v>
      </c>
      <c r="K941" s="27">
        <f t="shared" si="139"/>
        <v>0</v>
      </c>
      <c r="R941" s="10" t="str">
        <f t="shared" si="135"/>
        <v/>
      </c>
    </row>
    <row r="942" spans="1:18" ht="19.899999999999999" customHeight="1" x14ac:dyDescent="0.25">
      <c r="A942" s="126">
        <v>72290</v>
      </c>
      <c r="B942" s="9">
        <f t="shared" si="136"/>
        <v>0</v>
      </c>
      <c r="C942" s="127"/>
      <c r="D942" s="4">
        <f t="shared" si="137"/>
        <v>0</v>
      </c>
      <c r="E942" s="128">
        <f t="shared" si="140"/>
        <v>0</v>
      </c>
      <c r="F942" s="4">
        <f t="shared" si="141"/>
        <v>0</v>
      </c>
      <c r="G942" s="19">
        <f>IF(AND(C942&lt;&gt;"",SUM(G$25:G941)&lt;D$17),$D$17/$D$21,0)</f>
        <v>0</v>
      </c>
      <c r="H942" s="4">
        <f t="shared" si="142"/>
        <v>0</v>
      </c>
      <c r="I942" s="4">
        <f t="shared" si="138"/>
        <v>0</v>
      </c>
      <c r="J942" s="25" t="str">
        <f t="shared" si="143"/>
        <v>2097–2098</v>
      </c>
      <c r="K942" s="27">
        <f t="shared" si="139"/>
        <v>0</v>
      </c>
      <c r="R942" s="10" t="str">
        <f t="shared" si="135"/>
        <v/>
      </c>
    </row>
    <row r="943" spans="1:18" ht="19.899999999999999" customHeight="1" x14ac:dyDescent="0.25">
      <c r="A943" s="126">
        <v>72321</v>
      </c>
      <c r="B943" s="9">
        <f t="shared" si="136"/>
        <v>0</v>
      </c>
      <c r="C943" s="127"/>
      <c r="D943" s="4">
        <f t="shared" si="137"/>
        <v>0</v>
      </c>
      <c r="E943" s="128">
        <f t="shared" si="140"/>
        <v>0</v>
      </c>
      <c r="F943" s="4">
        <f t="shared" si="141"/>
        <v>0</v>
      </c>
      <c r="G943" s="19">
        <f>IF(AND(C943&lt;&gt;"",SUM(G$25:G942)&lt;D$17),$D$17/$D$21,0)</f>
        <v>0</v>
      </c>
      <c r="H943" s="4">
        <f t="shared" si="142"/>
        <v>0</v>
      </c>
      <c r="I943" s="4">
        <f t="shared" si="138"/>
        <v>0</v>
      </c>
      <c r="J943" s="25" t="str">
        <f t="shared" si="143"/>
        <v>2097–2098</v>
      </c>
      <c r="K943" s="27">
        <f t="shared" si="139"/>
        <v>0</v>
      </c>
      <c r="R943" s="10" t="str">
        <f t="shared" si="135"/>
        <v/>
      </c>
    </row>
    <row r="944" spans="1:18" ht="19.899999999999999" customHeight="1" x14ac:dyDescent="0.25">
      <c r="A944" s="126">
        <v>72352</v>
      </c>
      <c r="B944" s="9">
        <f t="shared" si="136"/>
        <v>0</v>
      </c>
      <c r="C944" s="127"/>
      <c r="D944" s="4">
        <f t="shared" si="137"/>
        <v>0</v>
      </c>
      <c r="E944" s="128">
        <f t="shared" si="140"/>
        <v>0</v>
      </c>
      <c r="F944" s="4">
        <f t="shared" si="141"/>
        <v>0</v>
      </c>
      <c r="G944" s="19">
        <f>IF(AND(C944&lt;&gt;"",SUM(G$25:G943)&lt;D$17),$D$17/$D$21,0)</f>
        <v>0</v>
      </c>
      <c r="H944" s="4">
        <f t="shared" si="142"/>
        <v>0</v>
      </c>
      <c r="I944" s="4">
        <f t="shared" si="138"/>
        <v>0</v>
      </c>
      <c r="J944" s="25" t="str">
        <f t="shared" si="143"/>
        <v>2097–2098</v>
      </c>
      <c r="K944" s="27">
        <f t="shared" si="139"/>
        <v>0</v>
      </c>
      <c r="R944" s="10" t="str">
        <f t="shared" si="135"/>
        <v/>
      </c>
    </row>
    <row r="945" spans="1:18" ht="19.899999999999999" customHeight="1" x14ac:dyDescent="0.25">
      <c r="A945" s="126">
        <v>72380</v>
      </c>
      <c r="B945" s="9">
        <f t="shared" si="136"/>
        <v>0</v>
      </c>
      <c r="C945" s="127"/>
      <c r="D945" s="4">
        <f t="shared" si="137"/>
        <v>0</v>
      </c>
      <c r="E945" s="128">
        <f t="shared" si="140"/>
        <v>0</v>
      </c>
      <c r="F945" s="4">
        <f t="shared" si="141"/>
        <v>0</v>
      </c>
      <c r="G945" s="19">
        <f>IF(AND(C945&lt;&gt;"",SUM(G$25:G944)&lt;D$17),$D$17/$D$21,0)</f>
        <v>0</v>
      </c>
      <c r="H945" s="4">
        <f t="shared" si="142"/>
        <v>0</v>
      </c>
      <c r="I945" s="4">
        <f t="shared" si="138"/>
        <v>0</v>
      </c>
      <c r="J945" s="25" t="str">
        <f t="shared" si="143"/>
        <v>2097–2098</v>
      </c>
      <c r="K945" s="27">
        <f t="shared" si="139"/>
        <v>0</v>
      </c>
      <c r="R945" s="10" t="str">
        <f t="shared" si="135"/>
        <v/>
      </c>
    </row>
    <row r="946" spans="1:18" ht="19.899999999999999" customHeight="1" x14ac:dyDescent="0.25">
      <c r="A946" s="126">
        <v>72411</v>
      </c>
      <c r="B946" s="9">
        <f t="shared" si="136"/>
        <v>0</v>
      </c>
      <c r="C946" s="127"/>
      <c r="D946" s="4">
        <f t="shared" si="137"/>
        <v>0</v>
      </c>
      <c r="E946" s="128">
        <f t="shared" si="140"/>
        <v>0</v>
      </c>
      <c r="F946" s="4">
        <f t="shared" si="141"/>
        <v>0</v>
      </c>
      <c r="G946" s="19">
        <f>IF(AND(C946&lt;&gt;"",SUM(G$25:G945)&lt;D$17),$D$17/$D$21,0)</f>
        <v>0</v>
      </c>
      <c r="H946" s="4">
        <f t="shared" si="142"/>
        <v>0</v>
      </c>
      <c r="I946" s="4">
        <f t="shared" si="138"/>
        <v>0</v>
      </c>
      <c r="J946" s="25" t="str">
        <f t="shared" si="143"/>
        <v>2097–2098</v>
      </c>
      <c r="K946" s="27">
        <f t="shared" si="139"/>
        <v>0</v>
      </c>
      <c r="R946" s="10" t="str">
        <f t="shared" si="135"/>
        <v/>
      </c>
    </row>
    <row r="947" spans="1:18" ht="19.899999999999999" customHeight="1" x14ac:dyDescent="0.25">
      <c r="A947" s="126">
        <v>72441</v>
      </c>
      <c r="B947" s="9">
        <f t="shared" si="136"/>
        <v>0</v>
      </c>
      <c r="C947" s="127"/>
      <c r="D947" s="4">
        <f t="shared" si="137"/>
        <v>0</v>
      </c>
      <c r="E947" s="128">
        <f t="shared" si="140"/>
        <v>0</v>
      </c>
      <c r="F947" s="4">
        <f t="shared" si="141"/>
        <v>0</v>
      </c>
      <c r="G947" s="19">
        <f>IF(AND(C947&lt;&gt;"",SUM(G$25:G946)&lt;D$17),$D$17/$D$21,0)</f>
        <v>0</v>
      </c>
      <c r="H947" s="4">
        <f t="shared" si="142"/>
        <v>0</v>
      </c>
      <c r="I947" s="4">
        <f t="shared" si="138"/>
        <v>0</v>
      </c>
      <c r="J947" s="25" t="str">
        <f t="shared" si="143"/>
        <v>2097–2098</v>
      </c>
      <c r="K947" s="27">
        <f t="shared" si="139"/>
        <v>0</v>
      </c>
      <c r="R947" s="10" t="str">
        <f t="shared" si="135"/>
        <v/>
      </c>
    </row>
    <row r="948" spans="1:18" ht="19.899999999999999" customHeight="1" x14ac:dyDescent="0.25">
      <c r="A948" s="126">
        <v>72472</v>
      </c>
      <c r="B948" s="9">
        <f t="shared" si="136"/>
        <v>0</v>
      </c>
      <c r="C948" s="127"/>
      <c r="D948" s="4">
        <f t="shared" si="137"/>
        <v>0</v>
      </c>
      <c r="E948" s="128">
        <f t="shared" si="140"/>
        <v>0</v>
      </c>
      <c r="F948" s="4">
        <f t="shared" si="141"/>
        <v>0</v>
      </c>
      <c r="G948" s="19">
        <f>IF(AND(C948&lt;&gt;"",SUM(G$25:G947)&lt;D$17),$D$17/$D$21,0)</f>
        <v>0</v>
      </c>
      <c r="H948" s="4">
        <f t="shared" si="142"/>
        <v>0</v>
      </c>
      <c r="I948" s="4">
        <f t="shared" si="138"/>
        <v>0</v>
      </c>
      <c r="J948" s="25" t="str">
        <f t="shared" si="143"/>
        <v>2097–2098</v>
      </c>
      <c r="K948" s="27">
        <f t="shared" si="139"/>
        <v>0</v>
      </c>
      <c r="R948" s="10" t="str">
        <f t="shared" si="135"/>
        <v/>
      </c>
    </row>
    <row r="949" spans="1:18" ht="19.899999999999999" customHeight="1" x14ac:dyDescent="0.25">
      <c r="A949" s="126">
        <v>72502</v>
      </c>
      <c r="B949" s="9">
        <f t="shared" si="136"/>
        <v>0</v>
      </c>
      <c r="C949" s="127"/>
      <c r="D949" s="4">
        <f t="shared" si="137"/>
        <v>0</v>
      </c>
      <c r="E949" s="128">
        <f t="shared" si="140"/>
        <v>0</v>
      </c>
      <c r="F949" s="4">
        <f t="shared" si="141"/>
        <v>0</v>
      </c>
      <c r="G949" s="19">
        <f>IF(AND(C949&lt;&gt;"",SUM(G$25:G948)&lt;D$17),$D$17/$D$21,0)</f>
        <v>0</v>
      </c>
      <c r="H949" s="4">
        <f t="shared" si="142"/>
        <v>0</v>
      </c>
      <c r="I949" s="4">
        <f t="shared" si="138"/>
        <v>0</v>
      </c>
      <c r="J949" s="25" t="str">
        <f t="shared" si="143"/>
        <v>2098–2099</v>
      </c>
      <c r="K949" s="27">
        <f t="shared" si="139"/>
        <v>0</v>
      </c>
      <c r="R949" s="10" t="str">
        <f t="shared" si="135"/>
        <v/>
      </c>
    </row>
    <row r="950" spans="1:18" ht="19.899999999999999" customHeight="1" x14ac:dyDescent="0.25">
      <c r="A950" s="126">
        <v>72533</v>
      </c>
      <c r="B950" s="9">
        <f t="shared" si="136"/>
        <v>0</v>
      </c>
      <c r="C950" s="127"/>
      <c r="D950" s="4">
        <f t="shared" si="137"/>
        <v>0</v>
      </c>
      <c r="E950" s="128">
        <f t="shared" si="140"/>
        <v>0</v>
      </c>
      <c r="F950" s="4">
        <f t="shared" si="141"/>
        <v>0</v>
      </c>
      <c r="G950" s="19">
        <f>IF(AND(C950&lt;&gt;"",SUM(G$25:G949)&lt;D$17),$D$17/$D$21,0)</f>
        <v>0</v>
      </c>
      <c r="H950" s="4">
        <f t="shared" si="142"/>
        <v>0</v>
      </c>
      <c r="I950" s="4">
        <f t="shared" si="138"/>
        <v>0</v>
      </c>
      <c r="J950" s="25" t="str">
        <f t="shared" si="143"/>
        <v>2098–2099</v>
      </c>
      <c r="K950" s="27">
        <f t="shared" si="139"/>
        <v>0</v>
      </c>
      <c r="R950" s="10" t="str">
        <f t="shared" si="135"/>
        <v/>
      </c>
    </row>
    <row r="951" spans="1:18" ht="19.899999999999999" customHeight="1" x14ac:dyDescent="0.25">
      <c r="A951" s="126">
        <v>72564</v>
      </c>
      <c r="B951" s="9">
        <f t="shared" si="136"/>
        <v>0</v>
      </c>
      <c r="C951" s="127"/>
      <c r="D951" s="4">
        <f t="shared" si="137"/>
        <v>0</v>
      </c>
      <c r="E951" s="128">
        <f t="shared" si="140"/>
        <v>0</v>
      </c>
      <c r="F951" s="4">
        <f t="shared" si="141"/>
        <v>0</v>
      </c>
      <c r="G951" s="19">
        <f>IF(AND(C951&lt;&gt;"",SUM(G$25:G950)&lt;D$17),$D$17/$D$21,0)</f>
        <v>0</v>
      </c>
      <c r="H951" s="4">
        <f t="shared" si="142"/>
        <v>0</v>
      </c>
      <c r="I951" s="4">
        <f t="shared" si="138"/>
        <v>0</v>
      </c>
      <c r="J951" s="25" t="str">
        <f t="shared" si="143"/>
        <v>2098–2099</v>
      </c>
      <c r="K951" s="27">
        <f t="shared" si="139"/>
        <v>0</v>
      </c>
      <c r="R951" s="10" t="str">
        <f t="shared" si="135"/>
        <v/>
      </c>
    </row>
    <row r="952" spans="1:18" ht="19.899999999999999" customHeight="1" x14ac:dyDescent="0.25">
      <c r="A952" s="126">
        <v>72594</v>
      </c>
      <c r="B952" s="9">
        <f t="shared" si="136"/>
        <v>0</v>
      </c>
      <c r="C952" s="127"/>
      <c r="D952" s="4">
        <f t="shared" si="137"/>
        <v>0</v>
      </c>
      <c r="E952" s="128">
        <f t="shared" si="140"/>
        <v>0</v>
      </c>
      <c r="F952" s="4">
        <f t="shared" si="141"/>
        <v>0</v>
      </c>
      <c r="G952" s="19">
        <f>IF(AND(C952&lt;&gt;"",SUM(G$25:G951)&lt;D$17),$D$17/$D$21,0)</f>
        <v>0</v>
      </c>
      <c r="H952" s="4">
        <f t="shared" si="142"/>
        <v>0</v>
      </c>
      <c r="I952" s="4">
        <f t="shared" si="138"/>
        <v>0</v>
      </c>
      <c r="J952" s="25" t="str">
        <f t="shared" si="143"/>
        <v>2098–2099</v>
      </c>
      <c r="K952" s="27">
        <f t="shared" si="139"/>
        <v>0</v>
      </c>
      <c r="R952" s="10" t="str">
        <f t="shared" si="135"/>
        <v/>
      </c>
    </row>
    <row r="953" spans="1:18" ht="19.899999999999999" customHeight="1" x14ac:dyDescent="0.25">
      <c r="A953" s="126">
        <v>72625</v>
      </c>
      <c r="B953" s="9">
        <f t="shared" si="136"/>
        <v>0</v>
      </c>
      <c r="C953" s="127"/>
      <c r="D953" s="4">
        <f t="shared" si="137"/>
        <v>0</v>
      </c>
      <c r="E953" s="128">
        <f t="shared" si="140"/>
        <v>0</v>
      </c>
      <c r="F953" s="4">
        <f t="shared" si="141"/>
        <v>0</v>
      </c>
      <c r="G953" s="19">
        <f>IF(AND(C953&lt;&gt;"",SUM(G$25:G952)&lt;D$17),$D$17/$D$21,0)</f>
        <v>0</v>
      </c>
      <c r="H953" s="4">
        <f t="shared" si="142"/>
        <v>0</v>
      </c>
      <c r="I953" s="4">
        <f t="shared" si="138"/>
        <v>0</v>
      </c>
      <c r="J953" s="25" t="str">
        <f t="shared" si="143"/>
        <v>2098–2099</v>
      </c>
      <c r="K953" s="27">
        <f t="shared" si="139"/>
        <v>0</v>
      </c>
      <c r="R953" s="10" t="str">
        <f t="shared" si="135"/>
        <v/>
      </c>
    </row>
    <row r="954" spans="1:18" ht="19.899999999999999" customHeight="1" x14ac:dyDescent="0.25">
      <c r="A954" s="126">
        <v>72655</v>
      </c>
      <c r="B954" s="9">
        <f t="shared" si="136"/>
        <v>0</v>
      </c>
      <c r="C954" s="127"/>
      <c r="D954" s="4">
        <f t="shared" si="137"/>
        <v>0</v>
      </c>
      <c r="E954" s="128">
        <f t="shared" si="140"/>
        <v>0</v>
      </c>
      <c r="F954" s="4">
        <f t="shared" si="141"/>
        <v>0</v>
      </c>
      <c r="G954" s="19">
        <f>IF(AND(C954&lt;&gt;"",SUM(G$25:G953)&lt;D$17),$D$17/$D$21,0)</f>
        <v>0</v>
      </c>
      <c r="H954" s="4">
        <f t="shared" si="142"/>
        <v>0</v>
      </c>
      <c r="I954" s="4">
        <f t="shared" si="138"/>
        <v>0</v>
      </c>
      <c r="J954" s="25" t="str">
        <f t="shared" si="143"/>
        <v>2098–2099</v>
      </c>
      <c r="K954" s="27">
        <f t="shared" si="139"/>
        <v>0</v>
      </c>
      <c r="R954" s="10" t="str">
        <f t="shared" si="135"/>
        <v/>
      </c>
    </row>
    <row r="955" spans="1:18" ht="19.899999999999999" customHeight="1" x14ac:dyDescent="0.25">
      <c r="A955" s="126">
        <v>72686</v>
      </c>
      <c r="B955" s="9">
        <f t="shared" si="136"/>
        <v>0</v>
      </c>
      <c r="C955" s="127"/>
      <c r="D955" s="4">
        <f t="shared" si="137"/>
        <v>0</v>
      </c>
      <c r="E955" s="128">
        <f t="shared" si="140"/>
        <v>0</v>
      </c>
      <c r="F955" s="4">
        <f t="shared" si="141"/>
        <v>0</v>
      </c>
      <c r="G955" s="19">
        <f>IF(AND(C955&lt;&gt;"",SUM(G$25:G954)&lt;D$17),$D$17/$D$21,0)</f>
        <v>0</v>
      </c>
      <c r="H955" s="4">
        <f t="shared" si="142"/>
        <v>0</v>
      </c>
      <c r="I955" s="4">
        <f t="shared" si="138"/>
        <v>0</v>
      </c>
      <c r="J955" s="25" t="str">
        <f t="shared" si="143"/>
        <v>2098–2099</v>
      </c>
      <c r="K955" s="27">
        <f t="shared" si="139"/>
        <v>0</v>
      </c>
      <c r="R955" s="10" t="str">
        <f t="shared" si="135"/>
        <v/>
      </c>
    </row>
    <row r="956" spans="1:18" ht="19.899999999999999" customHeight="1" x14ac:dyDescent="0.25">
      <c r="A956" s="126">
        <v>72717</v>
      </c>
      <c r="B956" s="9">
        <f t="shared" si="136"/>
        <v>0</v>
      </c>
      <c r="C956" s="127"/>
      <c r="D956" s="4">
        <f t="shared" si="137"/>
        <v>0</v>
      </c>
      <c r="E956" s="128">
        <f t="shared" si="140"/>
        <v>0</v>
      </c>
      <c r="F956" s="4">
        <f t="shared" si="141"/>
        <v>0</v>
      </c>
      <c r="G956" s="19">
        <f>IF(AND(C956&lt;&gt;"",SUM(G$25:G955)&lt;D$17),$D$17/$D$21,0)</f>
        <v>0</v>
      </c>
      <c r="H956" s="4">
        <f t="shared" si="142"/>
        <v>0</v>
      </c>
      <c r="I956" s="4">
        <f t="shared" si="138"/>
        <v>0</v>
      </c>
      <c r="J956" s="25" t="str">
        <f t="shared" si="143"/>
        <v>2098–2099</v>
      </c>
      <c r="K956" s="27">
        <f t="shared" si="139"/>
        <v>0</v>
      </c>
      <c r="R956" s="10" t="str">
        <f t="shared" si="135"/>
        <v/>
      </c>
    </row>
    <row r="957" spans="1:18" ht="19.899999999999999" customHeight="1" x14ac:dyDescent="0.25">
      <c r="A957" s="126">
        <v>72745</v>
      </c>
      <c r="B957" s="9">
        <f t="shared" si="136"/>
        <v>0</v>
      </c>
      <c r="C957" s="127"/>
      <c r="D957" s="4">
        <f t="shared" si="137"/>
        <v>0</v>
      </c>
      <c r="E957" s="128">
        <f t="shared" si="140"/>
        <v>0</v>
      </c>
      <c r="F957" s="4">
        <f t="shared" si="141"/>
        <v>0</v>
      </c>
      <c r="G957" s="19">
        <f>IF(AND(C957&lt;&gt;"",SUM(G$25:G956)&lt;D$17),$D$17/$D$21,0)</f>
        <v>0</v>
      </c>
      <c r="H957" s="4">
        <f t="shared" si="142"/>
        <v>0</v>
      </c>
      <c r="I957" s="4">
        <f t="shared" si="138"/>
        <v>0</v>
      </c>
      <c r="J957" s="25" t="str">
        <f t="shared" si="143"/>
        <v>2098–2099</v>
      </c>
      <c r="K957" s="27">
        <f t="shared" si="139"/>
        <v>0</v>
      </c>
      <c r="R957" s="10" t="str">
        <f t="shared" si="135"/>
        <v/>
      </c>
    </row>
    <row r="958" spans="1:18" ht="19.899999999999999" customHeight="1" x14ac:dyDescent="0.25">
      <c r="A958" s="126">
        <v>72776</v>
      </c>
      <c r="B958" s="9">
        <f t="shared" si="136"/>
        <v>0</v>
      </c>
      <c r="C958" s="127"/>
      <c r="D958" s="4">
        <f t="shared" si="137"/>
        <v>0</v>
      </c>
      <c r="E958" s="128">
        <f t="shared" si="140"/>
        <v>0</v>
      </c>
      <c r="F958" s="4">
        <f t="shared" si="141"/>
        <v>0</v>
      </c>
      <c r="G958" s="19">
        <f>IF(AND(C958&lt;&gt;"",SUM(G$25:G957)&lt;D$17),$D$17/$D$21,0)</f>
        <v>0</v>
      </c>
      <c r="H958" s="4">
        <f t="shared" si="142"/>
        <v>0</v>
      </c>
      <c r="I958" s="4">
        <f t="shared" si="138"/>
        <v>0</v>
      </c>
      <c r="J958" s="25" t="str">
        <f t="shared" si="143"/>
        <v>2098–2099</v>
      </c>
      <c r="K958" s="27">
        <f t="shared" si="139"/>
        <v>0</v>
      </c>
      <c r="R958" s="10" t="str">
        <f t="shared" si="135"/>
        <v/>
      </c>
    </row>
    <row r="959" spans="1:18" ht="19.899999999999999" customHeight="1" x14ac:dyDescent="0.25">
      <c r="A959" s="126">
        <v>72806</v>
      </c>
      <c r="B959" s="9">
        <f t="shared" si="136"/>
        <v>0</v>
      </c>
      <c r="C959" s="127"/>
      <c r="D959" s="4">
        <f t="shared" si="137"/>
        <v>0</v>
      </c>
      <c r="E959" s="128">
        <f t="shared" si="140"/>
        <v>0</v>
      </c>
      <c r="F959" s="4">
        <f t="shared" si="141"/>
        <v>0</v>
      </c>
      <c r="G959" s="19">
        <f>IF(AND(C959&lt;&gt;"",SUM(G$25:G958)&lt;D$17),$D$17/$D$21,0)</f>
        <v>0</v>
      </c>
      <c r="H959" s="4">
        <f t="shared" si="142"/>
        <v>0</v>
      </c>
      <c r="I959" s="4">
        <f t="shared" si="138"/>
        <v>0</v>
      </c>
      <c r="J959" s="25" t="str">
        <f t="shared" si="143"/>
        <v>2098–2099</v>
      </c>
      <c r="K959" s="27">
        <f t="shared" si="139"/>
        <v>0</v>
      </c>
      <c r="R959" s="10" t="str">
        <f t="shared" si="135"/>
        <v/>
      </c>
    </row>
    <row r="960" spans="1:18" ht="19.899999999999999" customHeight="1" x14ac:dyDescent="0.25">
      <c r="A960" s="126">
        <v>72837</v>
      </c>
      <c r="B960" s="9">
        <f t="shared" si="136"/>
        <v>0</v>
      </c>
      <c r="C960" s="127"/>
      <c r="D960" s="4">
        <f t="shared" si="137"/>
        <v>0</v>
      </c>
      <c r="E960" s="128">
        <f t="shared" si="140"/>
        <v>0</v>
      </c>
      <c r="F960" s="4">
        <f t="shared" si="141"/>
        <v>0</v>
      </c>
      <c r="G960" s="19">
        <f>IF(AND(C960&lt;&gt;"",SUM(G$25:G959)&lt;D$17),$D$17/$D$21,0)</f>
        <v>0</v>
      </c>
      <c r="H960" s="4">
        <f t="shared" si="142"/>
        <v>0</v>
      </c>
      <c r="I960" s="4">
        <f t="shared" si="138"/>
        <v>0</v>
      </c>
      <c r="J960" s="25" t="str">
        <f t="shared" si="143"/>
        <v>2098–2099</v>
      </c>
      <c r="K960" s="27">
        <f t="shared" si="139"/>
        <v>0</v>
      </c>
      <c r="R960" s="10" t="str">
        <f t="shared" si="135"/>
        <v/>
      </c>
    </row>
    <row r="961" spans="1:18" ht="19.899999999999999" customHeight="1" x14ac:dyDescent="0.25">
      <c r="A961" s="126">
        <v>72867</v>
      </c>
      <c r="B961" s="9">
        <f t="shared" si="136"/>
        <v>0</v>
      </c>
      <c r="C961" s="127"/>
      <c r="D961" s="4">
        <f t="shared" si="137"/>
        <v>0</v>
      </c>
      <c r="E961" s="128">
        <f t="shared" si="140"/>
        <v>0</v>
      </c>
      <c r="F961" s="4">
        <f t="shared" si="141"/>
        <v>0</v>
      </c>
      <c r="G961" s="19">
        <f>IF(AND(C961&lt;&gt;"",SUM(G$25:G960)&lt;D$17),$D$17/$D$21,0)</f>
        <v>0</v>
      </c>
      <c r="H961" s="4">
        <f t="shared" si="142"/>
        <v>0</v>
      </c>
      <c r="I961" s="4">
        <f t="shared" si="138"/>
        <v>0</v>
      </c>
      <c r="J961" s="25" t="str">
        <f t="shared" si="143"/>
        <v>2099–2100</v>
      </c>
      <c r="K961" s="27">
        <f t="shared" si="139"/>
        <v>0</v>
      </c>
      <c r="R961" s="10" t="str">
        <f t="shared" si="135"/>
        <v/>
      </c>
    </row>
    <row r="962" spans="1:18" ht="19.899999999999999" customHeight="1" x14ac:dyDescent="0.25">
      <c r="A962" s="126">
        <v>72898</v>
      </c>
      <c r="B962" s="9">
        <f t="shared" si="136"/>
        <v>0</v>
      </c>
      <c r="C962" s="127"/>
      <c r="D962" s="4">
        <f t="shared" si="137"/>
        <v>0</v>
      </c>
      <c r="E962" s="128">
        <f t="shared" si="140"/>
        <v>0</v>
      </c>
      <c r="F962" s="4">
        <f t="shared" si="141"/>
        <v>0</v>
      </c>
      <c r="G962" s="19">
        <f>IF(AND(C962&lt;&gt;"",SUM(G$25:G961)&lt;D$17),$D$17/$D$21,0)</f>
        <v>0</v>
      </c>
      <c r="H962" s="4">
        <f t="shared" si="142"/>
        <v>0</v>
      </c>
      <c r="I962" s="4">
        <f t="shared" si="138"/>
        <v>0</v>
      </c>
      <c r="J962" s="25" t="str">
        <f t="shared" si="143"/>
        <v>2099–2100</v>
      </c>
      <c r="K962" s="27">
        <f t="shared" si="139"/>
        <v>0</v>
      </c>
      <c r="R962" s="10" t="str">
        <f t="shared" si="135"/>
        <v/>
      </c>
    </row>
    <row r="963" spans="1:18" ht="19.899999999999999" customHeight="1" x14ac:dyDescent="0.25">
      <c r="A963" s="126">
        <v>72929</v>
      </c>
      <c r="B963" s="9">
        <f t="shared" si="136"/>
        <v>0</v>
      </c>
      <c r="C963" s="127"/>
      <c r="D963" s="4">
        <f t="shared" si="137"/>
        <v>0</v>
      </c>
      <c r="E963" s="128">
        <f t="shared" si="140"/>
        <v>0</v>
      </c>
      <c r="F963" s="4">
        <f t="shared" si="141"/>
        <v>0</v>
      </c>
      <c r="G963" s="19">
        <f>IF(AND(C963&lt;&gt;"",SUM(G$25:G962)&lt;D$17),$D$17/$D$21,0)</f>
        <v>0</v>
      </c>
      <c r="H963" s="4">
        <f t="shared" si="142"/>
        <v>0</v>
      </c>
      <c r="I963" s="4">
        <f t="shared" si="138"/>
        <v>0</v>
      </c>
      <c r="J963" s="25" t="str">
        <f t="shared" si="143"/>
        <v>2099–2100</v>
      </c>
      <c r="K963" s="27">
        <f t="shared" si="139"/>
        <v>0</v>
      </c>
      <c r="R963" s="10" t="str">
        <f t="shared" si="135"/>
        <v/>
      </c>
    </row>
    <row r="964" spans="1:18" ht="19.899999999999999" customHeight="1" x14ac:dyDescent="0.25">
      <c r="A964" s="126">
        <v>72959</v>
      </c>
      <c r="B964" s="9">
        <f t="shared" si="136"/>
        <v>0</v>
      </c>
      <c r="C964" s="127"/>
      <c r="D964" s="4">
        <f t="shared" si="137"/>
        <v>0</v>
      </c>
      <c r="E964" s="128">
        <f t="shared" si="140"/>
        <v>0</v>
      </c>
      <c r="F964" s="4">
        <f t="shared" si="141"/>
        <v>0</v>
      </c>
      <c r="G964" s="19">
        <f>IF(AND(C964&lt;&gt;"",SUM(G$25:G963)&lt;D$17),$D$17/$D$21,0)</f>
        <v>0</v>
      </c>
      <c r="H964" s="4">
        <f t="shared" si="142"/>
        <v>0</v>
      </c>
      <c r="I964" s="4">
        <f t="shared" si="138"/>
        <v>0</v>
      </c>
      <c r="J964" s="25" t="str">
        <f t="shared" si="143"/>
        <v>2099–2100</v>
      </c>
      <c r="K964" s="27">
        <f t="shared" si="139"/>
        <v>0</v>
      </c>
      <c r="R964" s="10" t="str">
        <f t="shared" si="135"/>
        <v/>
      </c>
    </row>
    <row r="965" spans="1:18" ht="19.899999999999999" customHeight="1" x14ac:dyDescent="0.25">
      <c r="A965" s="126">
        <v>72990</v>
      </c>
      <c r="B965" s="9">
        <f t="shared" si="136"/>
        <v>0</v>
      </c>
      <c r="C965" s="127"/>
      <c r="D965" s="4">
        <f t="shared" si="137"/>
        <v>0</v>
      </c>
      <c r="E965" s="128">
        <f t="shared" si="140"/>
        <v>0</v>
      </c>
      <c r="F965" s="4">
        <f t="shared" si="141"/>
        <v>0</v>
      </c>
      <c r="G965" s="19">
        <f>IF(AND(C965&lt;&gt;"",SUM(G$25:G964)&lt;D$17),$D$17/$D$21,0)</f>
        <v>0</v>
      </c>
      <c r="H965" s="4">
        <f t="shared" si="142"/>
        <v>0</v>
      </c>
      <c r="I965" s="4">
        <f t="shared" si="138"/>
        <v>0</v>
      </c>
      <c r="J965" s="25" t="str">
        <f t="shared" si="143"/>
        <v>2099–2100</v>
      </c>
      <c r="K965" s="27">
        <f t="shared" si="139"/>
        <v>0</v>
      </c>
      <c r="R965" s="10" t="str">
        <f t="shared" si="135"/>
        <v/>
      </c>
    </row>
    <row r="966" spans="1:18" ht="19.899999999999999" customHeight="1" x14ac:dyDescent="0.25">
      <c r="A966" s="126">
        <v>73020</v>
      </c>
      <c r="B966" s="9">
        <f t="shared" si="136"/>
        <v>0</v>
      </c>
      <c r="C966" s="127"/>
      <c r="D966" s="4">
        <f t="shared" si="137"/>
        <v>0</v>
      </c>
      <c r="E966" s="128">
        <f t="shared" si="140"/>
        <v>0</v>
      </c>
      <c r="F966" s="4">
        <f t="shared" si="141"/>
        <v>0</v>
      </c>
      <c r="G966" s="19">
        <f>IF(AND(C966&lt;&gt;"",SUM(G$25:G965)&lt;D$17),$D$17/$D$21,0)</f>
        <v>0</v>
      </c>
      <c r="H966" s="4">
        <f t="shared" si="142"/>
        <v>0</v>
      </c>
      <c r="I966" s="4">
        <f t="shared" si="138"/>
        <v>0</v>
      </c>
      <c r="J966" s="25" t="str">
        <f t="shared" si="143"/>
        <v>2099–2100</v>
      </c>
      <c r="K966" s="27">
        <f t="shared" si="139"/>
        <v>0</v>
      </c>
      <c r="R966" s="10" t="str">
        <f t="shared" si="135"/>
        <v/>
      </c>
    </row>
    <row r="967" spans="1:18" ht="19.899999999999999" customHeight="1" x14ac:dyDescent="0.25">
      <c r="A967" s="126">
        <v>73051</v>
      </c>
      <c r="B967" s="9">
        <f t="shared" si="136"/>
        <v>0</v>
      </c>
      <c r="C967" s="127"/>
      <c r="D967" s="4">
        <f t="shared" si="137"/>
        <v>0</v>
      </c>
      <c r="E967" s="128">
        <f t="shared" si="140"/>
        <v>0</v>
      </c>
      <c r="F967" s="4">
        <f t="shared" si="141"/>
        <v>0</v>
      </c>
      <c r="G967" s="19">
        <f>IF(AND(C967&lt;&gt;"",SUM(G$25:G966)&lt;D$17),$D$17/$D$21,0)</f>
        <v>0</v>
      </c>
      <c r="H967" s="4">
        <f t="shared" si="142"/>
        <v>0</v>
      </c>
      <c r="I967" s="4">
        <f t="shared" si="138"/>
        <v>0</v>
      </c>
      <c r="J967" s="25" t="str">
        <f t="shared" si="143"/>
        <v>2099–2100</v>
      </c>
      <c r="K967" s="27">
        <f t="shared" si="139"/>
        <v>0</v>
      </c>
      <c r="R967" s="10" t="str">
        <f t="shared" si="135"/>
        <v/>
      </c>
    </row>
    <row r="968" spans="1:18" ht="19.899999999999999" customHeight="1" x14ac:dyDescent="0.25">
      <c r="A968" s="126">
        <v>73082</v>
      </c>
      <c r="B968" s="9">
        <f t="shared" si="136"/>
        <v>0</v>
      </c>
      <c r="C968" s="127"/>
      <c r="D968" s="4">
        <f t="shared" si="137"/>
        <v>0</v>
      </c>
      <c r="E968" s="128">
        <f t="shared" si="140"/>
        <v>0</v>
      </c>
      <c r="F968" s="4">
        <f t="shared" si="141"/>
        <v>0</v>
      </c>
      <c r="G968" s="19">
        <f>IF(AND(C968&lt;&gt;"",SUM(G$25:G967)&lt;D$17),$D$17/$D$21,0)</f>
        <v>0</v>
      </c>
      <c r="H968" s="4">
        <f t="shared" si="142"/>
        <v>0</v>
      </c>
      <c r="I968" s="4">
        <f t="shared" si="138"/>
        <v>0</v>
      </c>
      <c r="J968" s="25" t="str">
        <f t="shared" si="143"/>
        <v>2099–2100</v>
      </c>
      <c r="K968" s="27">
        <f t="shared" si="139"/>
        <v>0</v>
      </c>
      <c r="R968" s="10" t="str">
        <f t="shared" si="135"/>
        <v/>
      </c>
    </row>
    <row r="969" spans="1:18" ht="19.899999999999999" customHeight="1" x14ac:dyDescent="0.25">
      <c r="A969" s="126">
        <v>73110</v>
      </c>
      <c r="B969" s="9">
        <f t="shared" si="136"/>
        <v>0</v>
      </c>
      <c r="C969" s="127"/>
      <c r="D969" s="4">
        <f t="shared" si="137"/>
        <v>0</v>
      </c>
      <c r="E969" s="128">
        <f t="shared" si="140"/>
        <v>0</v>
      </c>
      <c r="F969" s="4">
        <f t="shared" si="141"/>
        <v>0</v>
      </c>
      <c r="G969" s="19">
        <f>IF(AND(C969&lt;&gt;"",SUM(G$25:G968)&lt;D$17),$D$17/$D$21,0)</f>
        <v>0</v>
      </c>
      <c r="H969" s="4">
        <f t="shared" si="142"/>
        <v>0</v>
      </c>
      <c r="I969" s="4">
        <f t="shared" si="138"/>
        <v>0</v>
      </c>
      <c r="J969" s="25" t="str">
        <f t="shared" si="143"/>
        <v>2099–2100</v>
      </c>
      <c r="K969" s="27">
        <f t="shared" si="139"/>
        <v>0</v>
      </c>
      <c r="R969" s="10" t="str">
        <f t="shared" si="135"/>
        <v/>
      </c>
    </row>
    <row r="970" spans="1:18" ht="19.899999999999999" customHeight="1" x14ac:dyDescent="0.25">
      <c r="A970" s="126">
        <v>73141</v>
      </c>
      <c r="B970" s="9">
        <f t="shared" si="136"/>
        <v>0</v>
      </c>
      <c r="C970" s="127"/>
      <c r="D970" s="4">
        <f t="shared" si="137"/>
        <v>0</v>
      </c>
      <c r="E970" s="128">
        <f t="shared" si="140"/>
        <v>0</v>
      </c>
      <c r="F970" s="4">
        <f t="shared" si="141"/>
        <v>0</v>
      </c>
      <c r="G970" s="19">
        <f>IF(AND(C970&lt;&gt;"",SUM(G$25:G969)&lt;D$17),$D$17/$D$21,0)</f>
        <v>0</v>
      </c>
      <c r="H970" s="4">
        <f t="shared" si="142"/>
        <v>0</v>
      </c>
      <c r="I970" s="4">
        <f t="shared" si="138"/>
        <v>0</v>
      </c>
      <c r="J970" s="25" t="str">
        <f t="shared" si="143"/>
        <v>2099–2100</v>
      </c>
      <c r="K970" s="27">
        <f t="shared" si="139"/>
        <v>0</v>
      </c>
      <c r="R970" s="10" t="str">
        <f t="shared" si="135"/>
        <v/>
      </c>
    </row>
    <row r="971" spans="1:18" ht="19.899999999999999" customHeight="1" x14ac:dyDescent="0.25">
      <c r="A971" s="126">
        <v>73171</v>
      </c>
      <c r="B971" s="9">
        <f t="shared" si="136"/>
        <v>0</v>
      </c>
      <c r="C971" s="127"/>
      <c r="D971" s="4">
        <f t="shared" si="137"/>
        <v>0</v>
      </c>
      <c r="E971" s="128">
        <f t="shared" si="140"/>
        <v>0</v>
      </c>
      <c r="F971" s="4">
        <f t="shared" si="141"/>
        <v>0</v>
      </c>
      <c r="G971" s="19">
        <f>IF(AND(C971&lt;&gt;"",SUM(G$25:G970)&lt;D$17),$D$17/$D$21,0)</f>
        <v>0</v>
      </c>
      <c r="H971" s="4">
        <f t="shared" si="142"/>
        <v>0</v>
      </c>
      <c r="I971" s="4">
        <f t="shared" si="138"/>
        <v>0</v>
      </c>
      <c r="J971" s="25" t="str">
        <f t="shared" si="143"/>
        <v>2099–2100</v>
      </c>
      <c r="K971" s="27">
        <f t="shared" si="139"/>
        <v>0</v>
      </c>
      <c r="R971" s="10" t="str">
        <f t="shared" si="135"/>
        <v/>
      </c>
    </row>
    <row r="972" spans="1:18" ht="19.899999999999999" customHeight="1" x14ac:dyDescent="0.25">
      <c r="A972" s="126">
        <v>73202</v>
      </c>
      <c r="B972" s="9">
        <f t="shared" si="136"/>
        <v>0</v>
      </c>
      <c r="C972" s="127"/>
      <c r="D972" s="4">
        <f t="shared" si="137"/>
        <v>0</v>
      </c>
      <c r="E972" s="128">
        <f t="shared" si="140"/>
        <v>0</v>
      </c>
      <c r="F972" s="4">
        <f t="shared" si="141"/>
        <v>0</v>
      </c>
      <c r="G972" s="19">
        <f>IF(AND(C972&lt;&gt;"",SUM(G$25:G971)&lt;D$17),$D$17/$D$21,0)</f>
        <v>0</v>
      </c>
      <c r="H972" s="4">
        <f t="shared" si="142"/>
        <v>0</v>
      </c>
      <c r="I972" s="4">
        <f t="shared" si="138"/>
        <v>0</v>
      </c>
      <c r="J972" s="25" t="str">
        <f t="shared" si="143"/>
        <v>2099–2100</v>
      </c>
      <c r="K972" s="27">
        <f t="shared" si="139"/>
        <v>0</v>
      </c>
      <c r="R972" s="10" t="str">
        <f t="shared" si="135"/>
        <v/>
      </c>
    </row>
    <row r="973" spans="1:18" ht="19.899999999999999" customHeight="1" x14ac:dyDescent="0.25">
      <c r="A973" s="126">
        <v>73232</v>
      </c>
      <c r="B973" s="9">
        <f t="shared" si="136"/>
        <v>0</v>
      </c>
      <c r="C973" s="127"/>
      <c r="D973" s="4">
        <f t="shared" si="137"/>
        <v>0</v>
      </c>
      <c r="E973" s="128">
        <f t="shared" si="140"/>
        <v>0</v>
      </c>
      <c r="F973" s="4">
        <f t="shared" si="141"/>
        <v>0</v>
      </c>
      <c r="G973" s="19">
        <f>IF(AND(C973&lt;&gt;"",SUM(G$25:G972)&lt;D$17),$D$17/$D$21,0)</f>
        <v>0</v>
      </c>
      <c r="H973" s="4">
        <f t="shared" si="142"/>
        <v>0</v>
      </c>
      <c r="I973" s="4">
        <f t="shared" si="138"/>
        <v>0</v>
      </c>
      <c r="J973" s="25" t="str">
        <f t="shared" si="143"/>
        <v>2100–2101</v>
      </c>
      <c r="K973" s="27">
        <f t="shared" si="139"/>
        <v>0</v>
      </c>
      <c r="R973" s="10" t="str">
        <f t="shared" si="135"/>
        <v/>
      </c>
    </row>
    <row r="974" spans="1:18" ht="19.899999999999999" customHeight="1" x14ac:dyDescent="0.25">
      <c r="A974" s="126">
        <v>73263</v>
      </c>
      <c r="B974" s="9">
        <f t="shared" si="136"/>
        <v>0</v>
      </c>
      <c r="C974" s="127"/>
      <c r="D974" s="4">
        <f t="shared" si="137"/>
        <v>0</v>
      </c>
      <c r="E974" s="128">
        <f t="shared" si="140"/>
        <v>0</v>
      </c>
      <c r="F974" s="4">
        <f t="shared" si="141"/>
        <v>0</v>
      </c>
      <c r="G974" s="19">
        <f>IF(AND(C974&lt;&gt;"",SUM(G$25:G973)&lt;D$17),$D$17/$D$21,0)</f>
        <v>0</v>
      </c>
      <c r="H974" s="4">
        <f t="shared" si="142"/>
        <v>0</v>
      </c>
      <c r="I974" s="4">
        <f t="shared" si="138"/>
        <v>0</v>
      </c>
      <c r="J974" s="25" t="str">
        <f t="shared" si="143"/>
        <v>2100–2101</v>
      </c>
      <c r="K974" s="27">
        <f t="shared" si="139"/>
        <v>0</v>
      </c>
      <c r="R974" s="10" t="str">
        <f t="shared" si="135"/>
        <v/>
      </c>
    </row>
    <row r="975" spans="1:18" ht="19.899999999999999" customHeight="1" x14ac:dyDescent="0.25">
      <c r="A975" s="126">
        <v>73294</v>
      </c>
      <c r="B975" s="9">
        <f t="shared" si="136"/>
        <v>0</v>
      </c>
      <c r="C975" s="127"/>
      <c r="D975" s="4">
        <f t="shared" si="137"/>
        <v>0</v>
      </c>
      <c r="E975" s="128">
        <f t="shared" si="140"/>
        <v>0</v>
      </c>
      <c r="F975" s="4">
        <f t="shared" si="141"/>
        <v>0</v>
      </c>
      <c r="G975" s="19">
        <f>IF(AND(C975&lt;&gt;"",SUM(G$25:G974)&lt;D$17),$D$17/$D$21,0)</f>
        <v>0</v>
      </c>
      <c r="H975" s="4">
        <f t="shared" si="142"/>
        <v>0</v>
      </c>
      <c r="I975" s="4">
        <f t="shared" si="138"/>
        <v>0</v>
      </c>
      <c r="J975" s="25" t="str">
        <f t="shared" si="143"/>
        <v>2100–2101</v>
      </c>
      <c r="K975" s="27">
        <f t="shared" si="139"/>
        <v>0</v>
      </c>
      <c r="R975" s="10" t="str">
        <f t="shared" si="135"/>
        <v/>
      </c>
    </row>
    <row r="976" spans="1:18" ht="19.899999999999999" customHeight="1" x14ac:dyDescent="0.25">
      <c r="A976" s="126">
        <v>73324</v>
      </c>
      <c r="B976" s="9">
        <f t="shared" si="136"/>
        <v>0</v>
      </c>
      <c r="C976" s="127"/>
      <c r="D976" s="4">
        <f t="shared" si="137"/>
        <v>0</v>
      </c>
      <c r="E976" s="128">
        <f t="shared" si="140"/>
        <v>0</v>
      </c>
      <c r="F976" s="4">
        <f t="shared" si="141"/>
        <v>0</v>
      </c>
      <c r="G976" s="19">
        <f>IF(AND(C976&lt;&gt;"",SUM(G$25:G975)&lt;D$17),$D$17/$D$21,0)</f>
        <v>0</v>
      </c>
      <c r="H976" s="4">
        <f t="shared" si="142"/>
        <v>0</v>
      </c>
      <c r="I976" s="4">
        <f t="shared" si="138"/>
        <v>0</v>
      </c>
      <c r="J976" s="25" t="str">
        <f t="shared" si="143"/>
        <v>2100–2101</v>
      </c>
      <c r="K976" s="27">
        <f t="shared" si="139"/>
        <v>0</v>
      </c>
      <c r="R976" s="10" t="str">
        <f t="shared" si="135"/>
        <v/>
      </c>
    </row>
    <row r="977" spans="1:18" ht="19.899999999999999" customHeight="1" x14ac:dyDescent="0.25">
      <c r="A977" s="126">
        <v>73355</v>
      </c>
      <c r="B977" s="9">
        <f t="shared" si="136"/>
        <v>0</v>
      </c>
      <c r="C977" s="127"/>
      <c r="D977" s="4">
        <f t="shared" si="137"/>
        <v>0</v>
      </c>
      <c r="E977" s="128">
        <f t="shared" si="140"/>
        <v>0</v>
      </c>
      <c r="F977" s="4">
        <f t="shared" si="141"/>
        <v>0</v>
      </c>
      <c r="G977" s="19">
        <f>IF(AND(C977&lt;&gt;"",SUM(G$25:G976)&lt;D$17),$D$17/$D$21,0)</f>
        <v>0</v>
      </c>
      <c r="H977" s="4">
        <f t="shared" si="142"/>
        <v>0</v>
      </c>
      <c r="I977" s="4">
        <f t="shared" si="138"/>
        <v>0</v>
      </c>
      <c r="J977" s="25" t="str">
        <f t="shared" si="143"/>
        <v>2100–2101</v>
      </c>
      <c r="K977" s="27">
        <f t="shared" si="139"/>
        <v>0</v>
      </c>
      <c r="R977" s="10" t="str">
        <f t="shared" si="135"/>
        <v/>
      </c>
    </row>
    <row r="978" spans="1:18" ht="19.899999999999999" customHeight="1" x14ac:dyDescent="0.25">
      <c r="A978" s="126">
        <v>73385</v>
      </c>
      <c r="B978" s="9">
        <f t="shared" si="136"/>
        <v>0</v>
      </c>
      <c r="C978" s="127"/>
      <c r="D978" s="4">
        <f t="shared" si="137"/>
        <v>0</v>
      </c>
      <c r="E978" s="128">
        <f t="shared" si="140"/>
        <v>0</v>
      </c>
      <c r="F978" s="4">
        <f t="shared" si="141"/>
        <v>0</v>
      </c>
      <c r="G978" s="19">
        <f>IF(AND(C978&lt;&gt;"",SUM(G$25:G977)&lt;D$17),$D$17/$D$21,0)</f>
        <v>0</v>
      </c>
      <c r="H978" s="4">
        <f t="shared" si="142"/>
        <v>0</v>
      </c>
      <c r="I978" s="4">
        <f t="shared" si="138"/>
        <v>0</v>
      </c>
      <c r="J978" s="25" t="str">
        <f t="shared" si="143"/>
        <v>2100–2101</v>
      </c>
      <c r="K978" s="27">
        <f t="shared" si="139"/>
        <v>0</v>
      </c>
      <c r="R978" s="10" t="str">
        <f t="shared" si="135"/>
        <v/>
      </c>
    </row>
    <row r="979" spans="1:18" ht="19.899999999999999" customHeight="1" x14ac:dyDescent="0.25">
      <c r="A979" s="126">
        <v>73416</v>
      </c>
      <c r="B979" s="9">
        <f t="shared" si="136"/>
        <v>0</v>
      </c>
      <c r="C979" s="127"/>
      <c r="D979" s="4">
        <f t="shared" si="137"/>
        <v>0</v>
      </c>
      <c r="E979" s="128">
        <f t="shared" si="140"/>
        <v>0</v>
      </c>
      <c r="F979" s="4">
        <f t="shared" si="141"/>
        <v>0</v>
      </c>
      <c r="G979" s="19">
        <f>IF(AND(C979&lt;&gt;"",SUM(G$25:G978)&lt;D$17),$D$17/$D$21,0)</f>
        <v>0</v>
      </c>
      <c r="H979" s="4">
        <f t="shared" si="142"/>
        <v>0</v>
      </c>
      <c r="I979" s="4">
        <f t="shared" si="138"/>
        <v>0</v>
      </c>
      <c r="J979" s="25" t="str">
        <f t="shared" si="143"/>
        <v>2100–2101</v>
      </c>
      <c r="K979" s="27">
        <f t="shared" si="139"/>
        <v>0</v>
      </c>
      <c r="R979" s="10" t="str">
        <f t="shared" si="135"/>
        <v/>
      </c>
    </row>
    <row r="980" spans="1:18" ht="19.899999999999999" customHeight="1" x14ac:dyDescent="0.25">
      <c r="A980" s="126">
        <v>73447</v>
      </c>
      <c r="B980" s="9">
        <f t="shared" si="136"/>
        <v>0</v>
      </c>
      <c r="C980" s="127"/>
      <c r="D980" s="4">
        <f t="shared" si="137"/>
        <v>0</v>
      </c>
      <c r="E980" s="128">
        <f t="shared" si="140"/>
        <v>0</v>
      </c>
      <c r="F980" s="4">
        <f t="shared" si="141"/>
        <v>0</v>
      </c>
      <c r="G980" s="19">
        <f>IF(AND(C980&lt;&gt;"",SUM(G$25:G979)&lt;D$17),$D$17/$D$21,0)</f>
        <v>0</v>
      </c>
      <c r="H980" s="4">
        <f t="shared" si="142"/>
        <v>0</v>
      </c>
      <c r="I980" s="4">
        <f t="shared" si="138"/>
        <v>0</v>
      </c>
      <c r="J980" s="25" t="str">
        <f t="shared" si="143"/>
        <v>2100–2101</v>
      </c>
      <c r="K980" s="27">
        <f t="shared" si="139"/>
        <v>0</v>
      </c>
      <c r="R980" s="10" t="str">
        <f t="shared" si="135"/>
        <v/>
      </c>
    </row>
    <row r="981" spans="1:18" ht="19.899999999999999" customHeight="1" x14ac:dyDescent="0.25">
      <c r="A981" s="126">
        <v>73475</v>
      </c>
      <c r="B981" s="9">
        <f t="shared" si="136"/>
        <v>0</v>
      </c>
      <c r="C981" s="127"/>
      <c r="D981" s="4">
        <f t="shared" si="137"/>
        <v>0</v>
      </c>
      <c r="E981" s="128">
        <f t="shared" si="140"/>
        <v>0</v>
      </c>
      <c r="F981" s="4">
        <f t="shared" si="141"/>
        <v>0</v>
      </c>
      <c r="G981" s="19">
        <f>IF(AND(C981&lt;&gt;"",SUM(G$25:G980)&lt;D$17),$D$17/$D$21,0)</f>
        <v>0</v>
      </c>
      <c r="H981" s="4">
        <f t="shared" si="142"/>
        <v>0</v>
      </c>
      <c r="I981" s="4">
        <f t="shared" si="138"/>
        <v>0</v>
      </c>
      <c r="J981" s="25" t="str">
        <f t="shared" si="143"/>
        <v>2100–2101</v>
      </c>
      <c r="K981" s="27">
        <f t="shared" si="139"/>
        <v>0</v>
      </c>
      <c r="R981" s="10" t="str">
        <f t="shared" si="135"/>
        <v/>
      </c>
    </row>
    <row r="982" spans="1:18" ht="19.899999999999999" customHeight="1" x14ac:dyDescent="0.25">
      <c r="A982" s="126">
        <v>73506</v>
      </c>
      <c r="B982" s="9">
        <f t="shared" si="136"/>
        <v>0</v>
      </c>
      <c r="C982" s="127"/>
      <c r="D982" s="4">
        <f t="shared" si="137"/>
        <v>0</v>
      </c>
      <c r="E982" s="128">
        <f t="shared" si="140"/>
        <v>0</v>
      </c>
      <c r="F982" s="4">
        <f t="shared" si="141"/>
        <v>0</v>
      </c>
      <c r="G982" s="19">
        <f>IF(AND(C982&lt;&gt;"",SUM(G$25:G981)&lt;D$17),$D$17/$D$21,0)</f>
        <v>0</v>
      </c>
      <c r="H982" s="4">
        <f t="shared" si="142"/>
        <v>0</v>
      </c>
      <c r="I982" s="4">
        <f t="shared" si="138"/>
        <v>0</v>
      </c>
      <c r="J982" s="25" t="str">
        <f t="shared" si="143"/>
        <v>2100–2101</v>
      </c>
      <c r="K982" s="27">
        <f t="shared" si="139"/>
        <v>0</v>
      </c>
      <c r="R982" s="10" t="str">
        <f t="shared" si="135"/>
        <v/>
      </c>
    </row>
    <row r="983" spans="1:18" ht="19.899999999999999" customHeight="1" x14ac:dyDescent="0.25">
      <c r="A983" s="126">
        <v>73536</v>
      </c>
      <c r="B983" s="9">
        <f t="shared" si="136"/>
        <v>0</v>
      </c>
      <c r="C983" s="127"/>
      <c r="D983" s="4">
        <f t="shared" si="137"/>
        <v>0</v>
      </c>
      <c r="E983" s="128">
        <f t="shared" si="140"/>
        <v>0</v>
      </c>
      <c r="F983" s="4">
        <f t="shared" si="141"/>
        <v>0</v>
      </c>
      <c r="G983" s="19">
        <f>IF(AND(C983&lt;&gt;"",SUM(G$25:G982)&lt;D$17),$D$17/$D$21,0)</f>
        <v>0</v>
      </c>
      <c r="H983" s="4">
        <f t="shared" si="142"/>
        <v>0</v>
      </c>
      <c r="I983" s="4">
        <f t="shared" si="138"/>
        <v>0</v>
      </c>
      <c r="J983" s="25" t="str">
        <f t="shared" si="143"/>
        <v>2100–2101</v>
      </c>
      <c r="K983" s="27">
        <f t="shared" si="139"/>
        <v>0</v>
      </c>
      <c r="R983" s="10" t="str">
        <f t="shared" si="135"/>
        <v/>
      </c>
    </row>
    <row r="984" spans="1:18" ht="19.899999999999999" customHeight="1" x14ac:dyDescent="0.25">
      <c r="A984" s="126">
        <v>73567</v>
      </c>
      <c r="B984" s="9">
        <f t="shared" si="136"/>
        <v>0</v>
      </c>
      <c r="C984" s="127"/>
      <c r="D984" s="4">
        <f t="shared" si="137"/>
        <v>0</v>
      </c>
      <c r="E984" s="128">
        <f t="shared" si="140"/>
        <v>0</v>
      </c>
      <c r="F984" s="4">
        <f t="shared" si="141"/>
        <v>0</v>
      </c>
      <c r="G984" s="19">
        <f>IF(AND(C984&lt;&gt;"",SUM(G$25:G983)&lt;D$17),$D$17/$D$21,0)</f>
        <v>0</v>
      </c>
      <c r="H984" s="4">
        <f t="shared" si="142"/>
        <v>0</v>
      </c>
      <c r="I984" s="4">
        <f t="shared" si="138"/>
        <v>0</v>
      </c>
      <c r="J984" s="25" t="str">
        <f t="shared" si="143"/>
        <v>2100–2101</v>
      </c>
      <c r="K984" s="27">
        <f t="shared" si="139"/>
        <v>0</v>
      </c>
      <c r="R984" s="10" t="str">
        <f t="shared" si="135"/>
        <v/>
      </c>
    </row>
    <row r="985" spans="1:18" ht="19.899999999999999" customHeight="1" x14ac:dyDescent="0.25">
      <c r="A985" s="126">
        <v>73597</v>
      </c>
      <c r="B985" s="9">
        <f t="shared" si="136"/>
        <v>0</v>
      </c>
      <c r="C985" s="127"/>
      <c r="D985" s="4">
        <f t="shared" si="137"/>
        <v>0</v>
      </c>
      <c r="E985" s="128">
        <f t="shared" si="140"/>
        <v>0</v>
      </c>
      <c r="F985" s="4">
        <f t="shared" si="141"/>
        <v>0</v>
      </c>
      <c r="G985" s="19">
        <f>IF(AND(C985&lt;&gt;"",SUM(G$25:G984)&lt;D$17),$D$17/$D$21,0)</f>
        <v>0</v>
      </c>
      <c r="H985" s="4">
        <f t="shared" si="142"/>
        <v>0</v>
      </c>
      <c r="I985" s="4">
        <f t="shared" si="138"/>
        <v>0</v>
      </c>
      <c r="J985" s="25" t="str">
        <f t="shared" si="143"/>
        <v>2101–2102</v>
      </c>
      <c r="K985" s="27">
        <f t="shared" si="139"/>
        <v>0</v>
      </c>
      <c r="R985" s="10" t="str">
        <f t="shared" ref="R985:R1048" si="144">IF(AND($D$13&lt;=$A985,DATE(YEAR($D$13),MONTH($D$13)+$D$19-1,DAY($D$13))&gt;=$A985),"X","")</f>
        <v/>
      </c>
    </row>
    <row r="986" spans="1:18" ht="19.899999999999999" customHeight="1" x14ac:dyDescent="0.25">
      <c r="A986" s="126">
        <v>73628</v>
      </c>
      <c r="B986" s="9">
        <f t="shared" ref="B986:B1049" si="145">IF(C986&gt;0,C986*-1,C986)</f>
        <v>0</v>
      </c>
      <c r="C986" s="127"/>
      <c r="D986" s="4">
        <f t="shared" ref="D986:D1049" si="146">IF(C986="",0,IF($D$14="Beginning",IF(C985&lt;&gt;"",$F985*$D$6/12,0),IF(C985&lt;&gt;"",$F985*$D$6/12,$D$15*$D$6/12)))</f>
        <v>0</v>
      </c>
      <c r="E986" s="128">
        <f t="shared" si="140"/>
        <v>0</v>
      </c>
      <c r="F986" s="4">
        <f t="shared" si="141"/>
        <v>0</v>
      </c>
      <c r="G986" s="19">
        <f>IF(AND(C986&lt;&gt;"",SUM(G$25:G985)&lt;D$17),$D$17/$D$21,0)</f>
        <v>0</v>
      </c>
      <c r="H986" s="4">
        <f t="shared" si="142"/>
        <v>0</v>
      </c>
      <c r="I986" s="4">
        <f t="shared" ref="I986:I1049" si="147">IF(C986&lt;&gt;"",$D$17-H986,0)</f>
        <v>0</v>
      </c>
      <c r="J986" s="25" t="str">
        <f t="shared" si="143"/>
        <v>2101–2102</v>
      </c>
      <c r="K986" s="27">
        <f t="shared" ref="K986:K1049" si="148">IF(AND(ROUND(H986,2)=ROUND($D$17,2),ROUND(F986,0)=0),ROUND($D$17,2),0)</f>
        <v>0</v>
      </c>
      <c r="R986" s="10" t="str">
        <f t="shared" si="144"/>
        <v/>
      </c>
    </row>
    <row r="987" spans="1:18" ht="19.899999999999999" customHeight="1" x14ac:dyDescent="0.25">
      <c r="A987" s="126">
        <v>73659</v>
      </c>
      <c r="B987" s="9">
        <f t="shared" si="145"/>
        <v>0</v>
      </c>
      <c r="C987" s="127"/>
      <c r="D987" s="4">
        <f t="shared" si="146"/>
        <v>0</v>
      </c>
      <c r="E987" s="128">
        <f t="shared" ref="E987:E1050" si="149">C987-D987</f>
        <v>0</v>
      </c>
      <c r="F987" s="4">
        <f t="shared" ref="F987:F1050" si="150">IF(C987="",0,IF(C986="",$D$15-E987,IF(C987&lt;&gt;"",F986-E987)))</f>
        <v>0</v>
      </c>
      <c r="G987" s="19">
        <f>IF(AND(C987&lt;&gt;"",SUM(G$25:G986)&lt;D$17),$D$17/$D$21,0)</f>
        <v>0</v>
      </c>
      <c r="H987" s="4">
        <f t="shared" ref="H987:H1050" si="151">IF(C987&lt;&gt;"",G987+H986,0)</f>
        <v>0</v>
      </c>
      <c r="I987" s="4">
        <f t="shared" si="147"/>
        <v>0</v>
      </c>
      <c r="J987" s="25" t="str">
        <f t="shared" si="143"/>
        <v>2101–2102</v>
      </c>
      <c r="K987" s="27">
        <f t="shared" si="148"/>
        <v>0</v>
      </c>
      <c r="R987" s="10" t="str">
        <f t="shared" si="144"/>
        <v/>
      </c>
    </row>
    <row r="988" spans="1:18" ht="19.899999999999999" customHeight="1" x14ac:dyDescent="0.25">
      <c r="A988" s="126">
        <v>73689</v>
      </c>
      <c r="B988" s="9">
        <f t="shared" si="145"/>
        <v>0</v>
      </c>
      <c r="C988" s="127"/>
      <c r="D988" s="4">
        <f t="shared" si="146"/>
        <v>0</v>
      </c>
      <c r="E988" s="128">
        <f t="shared" si="149"/>
        <v>0</v>
      </c>
      <c r="F988" s="4">
        <f t="shared" si="150"/>
        <v>0</v>
      </c>
      <c r="G988" s="19">
        <f>IF(AND(C988&lt;&gt;"",SUM(G$25:G987)&lt;D$17),$D$17/$D$21,0)</f>
        <v>0</v>
      </c>
      <c r="H988" s="4">
        <f t="shared" si="151"/>
        <v>0</v>
      </c>
      <c r="I988" s="4">
        <f t="shared" si="147"/>
        <v>0</v>
      </c>
      <c r="J988" s="25" t="str">
        <f t="shared" si="143"/>
        <v>2101–2102</v>
      </c>
      <c r="K988" s="27">
        <f t="shared" si="148"/>
        <v>0</v>
      </c>
      <c r="R988" s="10" t="str">
        <f t="shared" si="144"/>
        <v/>
      </c>
    </row>
    <row r="989" spans="1:18" ht="19.899999999999999" customHeight="1" x14ac:dyDescent="0.25">
      <c r="A989" s="126">
        <v>73720</v>
      </c>
      <c r="B989" s="9">
        <f t="shared" si="145"/>
        <v>0</v>
      </c>
      <c r="C989" s="127"/>
      <c r="D989" s="4">
        <f t="shared" si="146"/>
        <v>0</v>
      </c>
      <c r="E989" s="128">
        <f t="shared" si="149"/>
        <v>0</v>
      </c>
      <c r="F989" s="4">
        <f t="shared" si="150"/>
        <v>0</v>
      </c>
      <c r="G989" s="19">
        <f>IF(AND(C989&lt;&gt;"",SUM(G$25:G988)&lt;D$17),$D$17/$D$21,0)</f>
        <v>0</v>
      </c>
      <c r="H989" s="4">
        <f t="shared" si="151"/>
        <v>0</v>
      </c>
      <c r="I989" s="4">
        <f t="shared" si="147"/>
        <v>0</v>
      </c>
      <c r="J989" s="25" t="str">
        <f t="shared" si="143"/>
        <v>2101–2102</v>
      </c>
      <c r="K989" s="27">
        <f t="shared" si="148"/>
        <v>0</v>
      </c>
      <c r="R989" s="10" t="str">
        <f t="shared" si="144"/>
        <v/>
      </c>
    </row>
    <row r="990" spans="1:18" ht="19.899999999999999" customHeight="1" x14ac:dyDescent="0.25">
      <c r="A990" s="126">
        <v>73750</v>
      </c>
      <c r="B990" s="9">
        <f t="shared" si="145"/>
        <v>0</v>
      </c>
      <c r="C990" s="127"/>
      <c r="D990" s="4">
        <f t="shared" si="146"/>
        <v>0</v>
      </c>
      <c r="E990" s="128">
        <f t="shared" si="149"/>
        <v>0</v>
      </c>
      <c r="F990" s="4">
        <f t="shared" si="150"/>
        <v>0</v>
      </c>
      <c r="G990" s="19">
        <f>IF(AND(C990&lt;&gt;"",SUM(G$25:G989)&lt;D$17),$D$17/$D$21,0)</f>
        <v>0</v>
      </c>
      <c r="H990" s="4">
        <f t="shared" si="151"/>
        <v>0</v>
      </c>
      <c r="I990" s="4">
        <f t="shared" si="147"/>
        <v>0</v>
      </c>
      <c r="J990" s="25" t="str">
        <f t="shared" si="143"/>
        <v>2101–2102</v>
      </c>
      <c r="K990" s="27">
        <f t="shared" si="148"/>
        <v>0</v>
      </c>
      <c r="R990" s="10" t="str">
        <f t="shared" si="144"/>
        <v/>
      </c>
    </row>
    <row r="991" spans="1:18" ht="19.899999999999999" customHeight="1" x14ac:dyDescent="0.25">
      <c r="A991" s="126">
        <v>73781</v>
      </c>
      <c r="B991" s="9">
        <f t="shared" si="145"/>
        <v>0</v>
      </c>
      <c r="C991" s="127"/>
      <c r="D991" s="4">
        <f t="shared" si="146"/>
        <v>0</v>
      </c>
      <c r="E991" s="128">
        <f t="shared" si="149"/>
        <v>0</v>
      </c>
      <c r="F991" s="4">
        <f t="shared" si="150"/>
        <v>0</v>
      </c>
      <c r="G991" s="19">
        <f>IF(AND(C991&lt;&gt;"",SUM(G$25:G990)&lt;D$17),$D$17/$D$21,0)</f>
        <v>0</v>
      </c>
      <c r="H991" s="4">
        <f t="shared" si="151"/>
        <v>0</v>
      </c>
      <c r="I991" s="4">
        <f t="shared" si="147"/>
        <v>0</v>
      </c>
      <c r="J991" s="25" t="str">
        <f t="shared" si="143"/>
        <v>2101–2102</v>
      </c>
      <c r="K991" s="27">
        <f t="shared" si="148"/>
        <v>0</v>
      </c>
      <c r="R991" s="10" t="str">
        <f t="shared" si="144"/>
        <v/>
      </c>
    </row>
    <row r="992" spans="1:18" ht="19.899999999999999" customHeight="1" x14ac:dyDescent="0.25">
      <c r="A992" s="126">
        <v>73812</v>
      </c>
      <c r="B992" s="9">
        <f t="shared" si="145"/>
        <v>0</v>
      </c>
      <c r="C992" s="127"/>
      <c r="D992" s="4">
        <f t="shared" si="146"/>
        <v>0</v>
      </c>
      <c r="E992" s="128">
        <f t="shared" si="149"/>
        <v>0</v>
      </c>
      <c r="F992" s="4">
        <f t="shared" si="150"/>
        <v>0</v>
      </c>
      <c r="G992" s="19">
        <f>IF(AND(C992&lt;&gt;"",SUM(G$25:G991)&lt;D$17),$D$17/$D$21,0)</f>
        <v>0</v>
      </c>
      <c r="H992" s="4">
        <f t="shared" si="151"/>
        <v>0</v>
      </c>
      <c r="I992" s="4">
        <f t="shared" si="147"/>
        <v>0</v>
      </c>
      <c r="J992" s="25" t="str">
        <f t="shared" si="143"/>
        <v>2101–2102</v>
      </c>
      <c r="K992" s="27">
        <f t="shared" si="148"/>
        <v>0</v>
      </c>
      <c r="R992" s="10" t="str">
        <f t="shared" si="144"/>
        <v/>
      </c>
    </row>
    <row r="993" spans="1:18" ht="19.899999999999999" customHeight="1" x14ac:dyDescent="0.25">
      <c r="A993" s="126">
        <v>73840</v>
      </c>
      <c r="B993" s="9">
        <f t="shared" si="145"/>
        <v>0</v>
      </c>
      <c r="C993" s="127"/>
      <c r="D993" s="4">
        <f t="shared" si="146"/>
        <v>0</v>
      </c>
      <c r="E993" s="128">
        <f t="shared" si="149"/>
        <v>0</v>
      </c>
      <c r="F993" s="4">
        <f t="shared" si="150"/>
        <v>0</v>
      </c>
      <c r="G993" s="19">
        <f>IF(AND(C993&lt;&gt;"",SUM(G$25:G992)&lt;D$17),$D$17/$D$21,0)</f>
        <v>0</v>
      </c>
      <c r="H993" s="4">
        <f t="shared" si="151"/>
        <v>0</v>
      </c>
      <c r="I993" s="4">
        <f t="shared" si="147"/>
        <v>0</v>
      </c>
      <c r="J993" s="25" t="str">
        <f t="shared" si="143"/>
        <v>2101–2102</v>
      </c>
      <c r="K993" s="27">
        <f t="shared" si="148"/>
        <v>0</v>
      </c>
      <c r="R993" s="10" t="str">
        <f t="shared" si="144"/>
        <v/>
      </c>
    </row>
    <row r="994" spans="1:18" ht="19.899999999999999" customHeight="1" x14ac:dyDescent="0.25">
      <c r="A994" s="126">
        <v>73871</v>
      </c>
      <c r="B994" s="9">
        <f t="shared" si="145"/>
        <v>0</v>
      </c>
      <c r="C994" s="127"/>
      <c r="D994" s="4">
        <f t="shared" si="146"/>
        <v>0</v>
      </c>
      <c r="E994" s="128">
        <f t="shared" si="149"/>
        <v>0</v>
      </c>
      <c r="F994" s="4">
        <f t="shared" si="150"/>
        <v>0</v>
      </c>
      <c r="G994" s="19">
        <f>IF(AND(C994&lt;&gt;"",SUM(G$25:G993)&lt;D$17),$D$17/$D$21,0)</f>
        <v>0</v>
      </c>
      <c r="H994" s="4">
        <f t="shared" si="151"/>
        <v>0</v>
      </c>
      <c r="I994" s="4">
        <f t="shared" si="147"/>
        <v>0</v>
      </c>
      <c r="J994" s="25" t="str">
        <f t="shared" si="143"/>
        <v>2101–2102</v>
      </c>
      <c r="K994" s="27">
        <f t="shared" si="148"/>
        <v>0</v>
      </c>
      <c r="R994" s="10" t="str">
        <f t="shared" si="144"/>
        <v/>
      </c>
    </row>
    <row r="995" spans="1:18" ht="19.899999999999999" customHeight="1" x14ac:dyDescent="0.25">
      <c r="A995" s="126">
        <v>73901</v>
      </c>
      <c r="B995" s="9">
        <f t="shared" si="145"/>
        <v>0</v>
      </c>
      <c r="C995" s="127"/>
      <c r="D995" s="4">
        <f t="shared" si="146"/>
        <v>0</v>
      </c>
      <c r="E995" s="128">
        <f t="shared" si="149"/>
        <v>0</v>
      </c>
      <c r="F995" s="4">
        <f t="shared" si="150"/>
        <v>0</v>
      </c>
      <c r="G995" s="19">
        <f>IF(AND(C995&lt;&gt;"",SUM(G$25:G994)&lt;D$17),$D$17/$D$21,0)</f>
        <v>0</v>
      </c>
      <c r="H995" s="4">
        <f t="shared" si="151"/>
        <v>0</v>
      </c>
      <c r="I995" s="4">
        <f t="shared" si="147"/>
        <v>0</v>
      </c>
      <c r="J995" s="25" t="str">
        <f t="shared" si="143"/>
        <v>2101–2102</v>
      </c>
      <c r="K995" s="27">
        <f t="shared" si="148"/>
        <v>0</v>
      </c>
      <c r="R995" s="10" t="str">
        <f t="shared" si="144"/>
        <v/>
      </c>
    </row>
    <row r="996" spans="1:18" ht="19.899999999999999" customHeight="1" x14ac:dyDescent="0.25">
      <c r="A996" s="126">
        <v>73932</v>
      </c>
      <c r="B996" s="9">
        <f t="shared" si="145"/>
        <v>0</v>
      </c>
      <c r="C996" s="127"/>
      <c r="D996" s="4">
        <f t="shared" si="146"/>
        <v>0</v>
      </c>
      <c r="E996" s="128">
        <f t="shared" si="149"/>
        <v>0</v>
      </c>
      <c r="F996" s="4">
        <f t="shared" si="150"/>
        <v>0</v>
      </c>
      <c r="G996" s="19">
        <f>IF(AND(C996&lt;&gt;"",SUM(G$25:G995)&lt;D$17),$D$17/$D$21,0)</f>
        <v>0</v>
      </c>
      <c r="H996" s="4">
        <f t="shared" si="151"/>
        <v>0</v>
      </c>
      <c r="I996" s="4">
        <f t="shared" si="147"/>
        <v>0</v>
      </c>
      <c r="J996" s="25" t="str">
        <f t="shared" si="143"/>
        <v>2101–2102</v>
      </c>
      <c r="K996" s="27">
        <f t="shared" si="148"/>
        <v>0</v>
      </c>
      <c r="R996" s="10" t="str">
        <f t="shared" si="144"/>
        <v/>
      </c>
    </row>
    <row r="997" spans="1:18" ht="19.899999999999999" customHeight="1" x14ac:dyDescent="0.25">
      <c r="A997" s="126">
        <v>73962</v>
      </c>
      <c r="B997" s="9">
        <f t="shared" si="145"/>
        <v>0</v>
      </c>
      <c r="C997" s="127"/>
      <c r="D997" s="4">
        <f t="shared" si="146"/>
        <v>0</v>
      </c>
      <c r="E997" s="128">
        <f t="shared" si="149"/>
        <v>0</v>
      </c>
      <c r="F997" s="4">
        <f t="shared" si="150"/>
        <v>0</v>
      </c>
      <c r="G997" s="19">
        <f>IF(AND(C997&lt;&gt;"",SUM(G$25:G996)&lt;D$17),$D$17/$D$21,0)</f>
        <v>0</v>
      </c>
      <c r="H997" s="4">
        <f t="shared" si="151"/>
        <v>0</v>
      </c>
      <c r="I997" s="4">
        <f t="shared" si="147"/>
        <v>0</v>
      </c>
      <c r="J997" s="25" t="str">
        <f t="shared" si="143"/>
        <v>2102–2103</v>
      </c>
      <c r="K997" s="27">
        <f t="shared" si="148"/>
        <v>0</v>
      </c>
      <c r="R997" s="10" t="str">
        <f t="shared" si="144"/>
        <v/>
      </c>
    </row>
    <row r="998" spans="1:18" ht="19.899999999999999" customHeight="1" x14ac:dyDescent="0.25">
      <c r="A998" s="126">
        <v>73993</v>
      </c>
      <c r="B998" s="9">
        <f t="shared" si="145"/>
        <v>0</v>
      </c>
      <c r="C998" s="127"/>
      <c r="D998" s="4">
        <f t="shared" si="146"/>
        <v>0</v>
      </c>
      <c r="E998" s="128">
        <f t="shared" si="149"/>
        <v>0</v>
      </c>
      <c r="F998" s="4">
        <f t="shared" si="150"/>
        <v>0</v>
      </c>
      <c r="G998" s="19">
        <f>IF(AND(C998&lt;&gt;"",SUM(G$25:G997)&lt;D$17),$D$17/$D$21,0)</f>
        <v>0</v>
      </c>
      <c r="H998" s="4">
        <f t="shared" si="151"/>
        <v>0</v>
      </c>
      <c r="I998" s="4">
        <f t="shared" si="147"/>
        <v>0</v>
      </c>
      <c r="J998" s="25" t="str">
        <f t="shared" ref="J998:J1061" si="152">IF(OR(MONTH(A998)=1,MONTH(A998)=2,MONTH(A998)=3,MONTH(A998)=4,MONTH(A998)=5,MONTH(A998)=6),YEAR(A998)-1&amp;"–"&amp;YEAR(A998),YEAR(A998)&amp;"–"&amp;YEAR(A998)+1)</f>
        <v>2102–2103</v>
      </c>
      <c r="K998" s="27">
        <f t="shared" si="148"/>
        <v>0</v>
      </c>
      <c r="R998" s="10" t="str">
        <f t="shared" si="144"/>
        <v/>
      </c>
    </row>
    <row r="999" spans="1:18" ht="19.899999999999999" customHeight="1" x14ac:dyDescent="0.25">
      <c r="A999" s="126">
        <v>74024</v>
      </c>
      <c r="B999" s="9">
        <f t="shared" si="145"/>
        <v>0</v>
      </c>
      <c r="C999" s="127"/>
      <c r="D999" s="4">
        <f t="shared" si="146"/>
        <v>0</v>
      </c>
      <c r="E999" s="128">
        <f t="shared" si="149"/>
        <v>0</v>
      </c>
      <c r="F999" s="4">
        <f t="shared" si="150"/>
        <v>0</v>
      </c>
      <c r="G999" s="19">
        <f>IF(AND(C999&lt;&gt;"",SUM(G$25:G998)&lt;D$17),$D$17/$D$21,0)</f>
        <v>0</v>
      </c>
      <c r="H999" s="4">
        <f t="shared" si="151"/>
        <v>0</v>
      </c>
      <c r="I999" s="4">
        <f t="shared" si="147"/>
        <v>0</v>
      </c>
      <c r="J999" s="25" t="str">
        <f t="shared" si="152"/>
        <v>2102–2103</v>
      </c>
      <c r="K999" s="27">
        <f t="shared" si="148"/>
        <v>0</v>
      </c>
      <c r="R999" s="10" t="str">
        <f t="shared" si="144"/>
        <v/>
      </c>
    </row>
    <row r="1000" spans="1:18" ht="19.899999999999999" customHeight="1" x14ac:dyDescent="0.25">
      <c r="A1000" s="126">
        <v>74054</v>
      </c>
      <c r="B1000" s="9">
        <f t="shared" si="145"/>
        <v>0</v>
      </c>
      <c r="C1000" s="127"/>
      <c r="D1000" s="4">
        <f t="shared" si="146"/>
        <v>0</v>
      </c>
      <c r="E1000" s="128">
        <f t="shared" si="149"/>
        <v>0</v>
      </c>
      <c r="F1000" s="4">
        <f t="shared" si="150"/>
        <v>0</v>
      </c>
      <c r="G1000" s="19">
        <f>IF(AND(C1000&lt;&gt;"",SUM(G$25:G999)&lt;D$17),$D$17/$D$21,0)</f>
        <v>0</v>
      </c>
      <c r="H1000" s="4">
        <f t="shared" si="151"/>
        <v>0</v>
      </c>
      <c r="I1000" s="4">
        <f t="shared" si="147"/>
        <v>0</v>
      </c>
      <c r="J1000" s="25" t="str">
        <f t="shared" si="152"/>
        <v>2102–2103</v>
      </c>
      <c r="K1000" s="27">
        <f t="shared" si="148"/>
        <v>0</v>
      </c>
      <c r="R1000" s="10" t="str">
        <f t="shared" si="144"/>
        <v/>
      </c>
    </row>
    <row r="1001" spans="1:18" ht="19.899999999999999" customHeight="1" x14ac:dyDescent="0.25">
      <c r="A1001" s="126">
        <v>74085</v>
      </c>
      <c r="B1001" s="9">
        <f t="shared" si="145"/>
        <v>0</v>
      </c>
      <c r="C1001" s="127"/>
      <c r="D1001" s="4">
        <f t="shared" si="146"/>
        <v>0</v>
      </c>
      <c r="E1001" s="128">
        <f t="shared" si="149"/>
        <v>0</v>
      </c>
      <c r="F1001" s="4">
        <f t="shared" si="150"/>
        <v>0</v>
      </c>
      <c r="G1001" s="19">
        <f>IF(AND(C1001&lt;&gt;"",SUM(G$25:G1000)&lt;D$17),$D$17/$D$21,0)</f>
        <v>0</v>
      </c>
      <c r="H1001" s="4">
        <f t="shared" si="151"/>
        <v>0</v>
      </c>
      <c r="I1001" s="4">
        <f t="shared" si="147"/>
        <v>0</v>
      </c>
      <c r="J1001" s="25" t="str">
        <f t="shared" si="152"/>
        <v>2102–2103</v>
      </c>
      <c r="K1001" s="27">
        <f t="shared" si="148"/>
        <v>0</v>
      </c>
      <c r="R1001" s="10" t="str">
        <f t="shared" si="144"/>
        <v/>
      </c>
    </row>
    <row r="1002" spans="1:18" ht="19.899999999999999" customHeight="1" x14ac:dyDescent="0.25">
      <c r="A1002" s="126">
        <v>74115</v>
      </c>
      <c r="B1002" s="9">
        <f t="shared" si="145"/>
        <v>0</v>
      </c>
      <c r="C1002" s="127"/>
      <c r="D1002" s="4">
        <f t="shared" si="146"/>
        <v>0</v>
      </c>
      <c r="E1002" s="128">
        <f t="shared" si="149"/>
        <v>0</v>
      </c>
      <c r="F1002" s="4">
        <f t="shared" si="150"/>
        <v>0</v>
      </c>
      <c r="G1002" s="19">
        <f>IF(AND(C1002&lt;&gt;"",SUM(G$25:G1001)&lt;D$17),$D$17/$D$21,0)</f>
        <v>0</v>
      </c>
      <c r="H1002" s="4">
        <f t="shared" si="151"/>
        <v>0</v>
      </c>
      <c r="I1002" s="4">
        <f t="shared" si="147"/>
        <v>0</v>
      </c>
      <c r="J1002" s="25" t="str">
        <f t="shared" si="152"/>
        <v>2102–2103</v>
      </c>
      <c r="K1002" s="27">
        <f t="shared" si="148"/>
        <v>0</v>
      </c>
      <c r="R1002" s="10" t="str">
        <f t="shared" si="144"/>
        <v/>
      </c>
    </row>
    <row r="1003" spans="1:18" ht="19.899999999999999" customHeight="1" x14ac:dyDescent="0.25">
      <c r="A1003" s="126">
        <v>74146</v>
      </c>
      <c r="B1003" s="9">
        <f t="shared" si="145"/>
        <v>0</v>
      </c>
      <c r="C1003" s="127"/>
      <c r="D1003" s="4">
        <f t="shared" si="146"/>
        <v>0</v>
      </c>
      <c r="E1003" s="128">
        <f t="shared" si="149"/>
        <v>0</v>
      </c>
      <c r="F1003" s="4">
        <f t="shared" si="150"/>
        <v>0</v>
      </c>
      <c r="G1003" s="19">
        <f>IF(AND(C1003&lt;&gt;"",SUM(G$25:G1002)&lt;D$17),$D$17/$D$21,0)</f>
        <v>0</v>
      </c>
      <c r="H1003" s="4">
        <f t="shared" si="151"/>
        <v>0</v>
      </c>
      <c r="I1003" s="4">
        <f t="shared" si="147"/>
        <v>0</v>
      </c>
      <c r="J1003" s="25" t="str">
        <f t="shared" si="152"/>
        <v>2102–2103</v>
      </c>
      <c r="K1003" s="27">
        <f t="shared" si="148"/>
        <v>0</v>
      </c>
      <c r="R1003" s="10" t="str">
        <f t="shared" si="144"/>
        <v/>
      </c>
    </row>
    <row r="1004" spans="1:18" ht="19.899999999999999" customHeight="1" x14ac:dyDescent="0.25">
      <c r="A1004" s="126">
        <v>74177</v>
      </c>
      <c r="B1004" s="9">
        <f t="shared" si="145"/>
        <v>0</v>
      </c>
      <c r="C1004" s="127"/>
      <c r="D1004" s="4">
        <f t="shared" si="146"/>
        <v>0</v>
      </c>
      <c r="E1004" s="128">
        <f t="shared" si="149"/>
        <v>0</v>
      </c>
      <c r="F1004" s="4">
        <f t="shared" si="150"/>
        <v>0</v>
      </c>
      <c r="G1004" s="19">
        <f>IF(AND(C1004&lt;&gt;"",SUM(G$25:G1003)&lt;D$17),$D$17/$D$21,0)</f>
        <v>0</v>
      </c>
      <c r="H1004" s="4">
        <f t="shared" si="151"/>
        <v>0</v>
      </c>
      <c r="I1004" s="4">
        <f t="shared" si="147"/>
        <v>0</v>
      </c>
      <c r="J1004" s="25" t="str">
        <f t="shared" si="152"/>
        <v>2102–2103</v>
      </c>
      <c r="K1004" s="27">
        <f t="shared" si="148"/>
        <v>0</v>
      </c>
      <c r="R1004" s="10" t="str">
        <f t="shared" si="144"/>
        <v/>
      </c>
    </row>
    <row r="1005" spans="1:18" ht="19.899999999999999" customHeight="1" x14ac:dyDescent="0.25">
      <c r="A1005" s="126">
        <v>74205</v>
      </c>
      <c r="B1005" s="9">
        <f t="shared" si="145"/>
        <v>0</v>
      </c>
      <c r="C1005" s="127"/>
      <c r="D1005" s="4">
        <f t="shared" si="146"/>
        <v>0</v>
      </c>
      <c r="E1005" s="128">
        <f t="shared" si="149"/>
        <v>0</v>
      </c>
      <c r="F1005" s="4">
        <f t="shared" si="150"/>
        <v>0</v>
      </c>
      <c r="G1005" s="19">
        <f>IF(AND(C1005&lt;&gt;"",SUM(G$25:G1004)&lt;D$17),$D$17/$D$21,0)</f>
        <v>0</v>
      </c>
      <c r="H1005" s="4">
        <f t="shared" si="151"/>
        <v>0</v>
      </c>
      <c r="I1005" s="4">
        <f t="shared" si="147"/>
        <v>0</v>
      </c>
      <c r="J1005" s="25" t="str">
        <f t="shared" si="152"/>
        <v>2102–2103</v>
      </c>
      <c r="K1005" s="27">
        <f t="shared" si="148"/>
        <v>0</v>
      </c>
      <c r="R1005" s="10" t="str">
        <f t="shared" si="144"/>
        <v/>
      </c>
    </row>
    <row r="1006" spans="1:18" ht="19.899999999999999" customHeight="1" x14ac:dyDescent="0.25">
      <c r="A1006" s="126">
        <v>74236</v>
      </c>
      <c r="B1006" s="9">
        <f t="shared" si="145"/>
        <v>0</v>
      </c>
      <c r="C1006" s="127"/>
      <c r="D1006" s="4">
        <f t="shared" si="146"/>
        <v>0</v>
      </c>
      <c r="E1006" s="128">
        <f t="shared" si="149"/>
        <v>0</v>
      </c>
      <c r="F1006" s="4">
        <f t="shared" si="150"/>
        <v>0</v>
      </c>
      <c r="G1006" s="19">
        <f>IF(AND(C1006&lt;&gt;"",SUM(G$25:G1005)&lt;D$17),$D$17/$D$21,0)</f>
        <v>0</v>
      </c>
      <c r="H1006" s="4">
        <f t="shared" si="151"/>
        <v>0</v>
      </c>
      <c r="I1006" s="4">
        <f t="shared" si="147"/>
        <v>0</v>
      </c>
      <c r="J1006" s="25" t="str">
        <f t="shared" si="152"/>
        <v>2102–2103</v>
      </c>
      <c r="K1006" s="27">
        <f t="shared" si="148"/>
        <v>0</v>
      </c>
      <c r="R1006" s="10" t="str">
        <f t="shared" si="144"/>
        <v/>
      </c>
    </row>
    <row r="1007" spans="1:18" ht="19.899999999999999" customHeight="1" x14ac:dyDescent="0.25">
      <c r="A1007" s="126">
        <v>74266</v>
      </c>
      <c r="B1007" s="9">
        <f t="shared" si="145"/>
        <v>0</v>
      </c>
      <c r="C1007" s="127"/>
      <c r="D1007" s="4">
        <f t="shared" si="146"/>
        <v>0</v>
      </c>
      <c r="E1007" s="128">
        <f t="shared" si="149"/>
        <v>0</v>
      </c>
      <c r="F1007" s="4">
        <f t="shared" si="150"/>
        <v>0</v>
      </c>
      <c r="G1007" s="19">
        <f>IF(AND(C1007&lt;&gt;"",SUM(G$25:G1006)&lt;D$17),$D$17/$D$21,0)</f>
        <v>0</v>
      </c>
      <c r="H1007" s="4">
        <f t="shared" si="151"/>
        <v>0</v>
      </c>
      <c r="I1007" s="4">
        <f t="shared" si="147"/>
        <v>0</v>
      </c>
      <c r="J1007" s="25" t="str">
        <f t="shared" si="152"/>
        <v>2102–2103</v>
      </c>
      <c r="K1007" s="27">
        <f t="shared" si="148"/>
        <v>0</v>
      </c>
      <c r="R1007" s="10" t="str">
        <f t="shared" si="144"/>
        <v/>
      </c>
    </row>
    <row r="1008" spans="1:18" ht="19.899999999999999" customHeight="1" x14ac:dyDescent="0.25">
      <c r="A1008" s="126">
        <v>74297</v>
      </c>
      <c r="B1008" s="9">
        <f t="shared" si="145"/>
        <v>0</v>
      </c>
      <c r="C1008" s="127"/>
      <c r="D1008" s="4">
        <f t="shared" si="146"/>
        <v>0</v>
      </c>
      <c r="E1008" s="128">
        <f t="shared" si="149"/>
        <v>0</v>
      </c>
      <c r="F1008" s="4">
        <f t="shared" si="150"/>
        <v>0</v>
      </c>
      <c r="G1008" s="19">
        <f>IF(AND(C1008&lt;&gt;"",SUM(G$25:G1007)&lt;D$17),$D$17/$D$21,0)</f>
        <v>0</v>
      </c>
      <c r="H1008" s="4">
        <f t="shared" si="151"/>
        <v>0</v>
      </c>
      <c r="I1008" s="4">
        <f t="shared" si="147"/>
        <v>0</v>
      </c>
      <c r="J1008" s="25" t="str">
        <f t="shared" si="152"/>
        <v>2102–2103</v>
      </c>
      <c r="K1008" s="27">
        <f t="shared" si="148"/>
        <v>0</v>
      </c>
      <c r="R1008" s="10" t="str">
        <f t="shared" si="144"/>
        <v/>
      </c>
    </row>
    <row r="1009" spans="1:18" ht="19.899999999999999" customHeight="1" x14ac:dyDescent="0.25">
      <c r="A1009" s="126">
        <v>74327</v>
      </c>
      <c r="B1009" s="9">
        <f t="shared" si="145"/>
        <v>0</v>
      </c>
      <c r="C1009" s="127"/>
      <c r="D1009" s="4">
        <f t="shared" si="146"/>
        <v>0</v>
      </c>
      <c r="E1009" s="128">
        <f t="shared" si="149"/>
        <v>0</v>
      </c>
      <c r="F1009" s="4">
        <f t="shared" si="150"/>
        <v>0</v>
      </c>
      <c r="G1009" s="19">
        <f>IF(AND(C1009&lt;&gt;"",SUM(G$25:G1008)&lt;D$17),$D$17/$D$21,0)</f>
        <v>0</v>
      </c>
      <c r="H1009" s="4">
        <f t="shared" si="151"/>
        <v>0</v>
      </c>
      <c r="I1009" s="4">
        <f t="shared" si="147"/>
        <v>0</v>
      </c>
      <c r="J1009" s="25" t="str">
        <f t="shared" si="152"/>
        <v>2103–2104</v>
      </c>
      <c r="K1009" s="27">
        <f t="shared" si="148"/>
        <v>0</v>
      </c>
      <c r="R1009" s="10" t="str">
        <f t="shared" si="144"/>
        <v/>
      </c>
    </row>
    <row r="1010" spans="1:18" ht="19.899999999999999" customHeight="1" x14ac:dyDescent="0.25">
      <c r="A1010" s="126">
        <v>74358</v>
      </c>
      <c r="B1010" s="9">
        <f t="shared" si="145"/>
        <v>0</v>
      </c>
      <c r="C1010" s="127"/>
      <c r="D1010" s="4">
        <f t="shared" si="146"/>
        <v>0</v>
      </c>
      <c r="E1010" s="128">
        <f t="shared" si="149"/>
        <v>0</v>
      </c>
      <c r="F1010" s="4">
        <f t="shared" si="150"/>
        <v>0</v>
      </c>
      <c r="G1010" s="19">
        <f>IF(AND(C1010&lt;&gt;"",SUM(G$25:G1009)&lt;D$17),$D$17/$D$21,0)</f>
        <v>0</v>
      </c>
      <c r="H1010" s="4">
        <f t="shared" si="151"/>
        <v>0</v>
      </c>
      <c r="I1010" s="4">
        <f t="shared" si="147"/>
        <v>0</v>
      </c>
      <c r="J1010" s="25" t="str">
        <f t="shared" si="152"/>
        <v>2103–2104</v>
      </c>
      <c r="K1010" s="27">
        <f t="shared" si="148"/>
        <v>0</v>
      </c>
      <c r="R1010" s="10" t="str">
        <f t="shared" si="144"/>
        <v/>
      </c>
    </row>
    <row r="1011" spans="1:18" ht="19.899999999999999" customHeight="1" x14ac:dyDescent="0.25">
      <c r="A1011" s="126">
        <v>74389</v>
      </c>
      <c r="B1011" s="9">
        <f t="shared" si="145"/>
        <v>0</v>
      </c>
      <c r="C1011" s="127"/>
      <c r="D1011" s="4">
        <f t="shared" si="146"/>
        <v>0</v>
      </c>
      <c r="E1011" s="128">
        <f t="shared" si="149"/>
        <v>0</v>
      </c>
      <c r="F1011" s="4">
        <f t="shared" si="150"/>
        <v>0</v>
      </c>
      <c r="G1011" s="19">
        <f>IF(AND(C1011&lt;&gt;"",SUM(G$25:G1010)&lt;D$17),$D$17/$D$21,0)</f>
        <v>0</v>
      </c>
      <c r="H1011" s="4">
        <f t="shared" si="151"/>
        <v>0</v>
      </c>
      <c r="I1011" s="4">
        <f t="shared" si="147"/>
        <v>0</v>
      </c>
      <c r="J1011" s="25" t="str">
        <f t="shared" si="152"/>
        <v>2103–2104</v>
      </c>
      <c r="K1011" s="27">
        <f t="shared" si="148"/>
        <v>0</v>
      </c>
      <c r="R1011" s="10" t="str">
        <f t="shared" si="144"/>
        <v/>
      </c>
    </row>
    <row r="1012" spans="1:18" ht="19.899999999999999" customHeight="1" x14ac:dyDescent="0.25">
      <c r="A1012" s="126">
        <v>74419</v>
      </c>
      <c r="B1012" s="9">
        <f t="shared" si="145"/>
        <v>0</v>
      </c>
      <c r="C1012" s="127"/>
      <c r="D1012" s="4">
        <f t="shared" si="146"/>
        <v>0</v>
      </c>
      <c r="E1012" s="128">
        <f t="shared" si="149"/>
        <v>0</v>
      </c>
      <c r="F1012" s="4">
        <f t="shared" si="150"/>
        <v>0</v>
      </c>
      <c r="G1012" s="19">
        <f>IF(AND(C1012&lt;&gt;"",SUM(G$25:G1011)&lt;D$17),$D$17/$D$21,0)</f>
        <v>0</v>
      </c>
      <c r="H1012" s="4">
        <f t="shared" si="151"/>
        <v>0</v>
      </c>
      <c r="I1012" s="4">
        <f t="shared" si="147"/>
        <v>0</v>
      </c>
      <c r="J1012" s="25" t="str">
        <f t="shared" si="152"/>
        <v>2103–2104</v>
      </c>
      <c r="K1012" s="27">
        <f t="shared" si="148"/>
        <v>0</v>
      </c>
      <c r="R1012" s="10" t="str">
        <f t="shared" si="144"/>
        <v/>
      </c>
    </row>
    <row r="1013" spans="1:18" ht="19.899999999999999" customHeight="1" x14ac:dyDescent="0.25">
      <c r="A1013" s="126">
        <v>74450</v>
      </c>
      <c r="B1013" s="9">
        <f t="shared" si="145"/>
        <v>0</v>
      </c>
      <c r="C1013" s="127"/>
      <c r="D1013" s="4">
        <f t="shared" si="146"/>
        <v>0</v>
      </c>
      <c r="E1013" s="128">
        <f t="shared" si="149"/>
        <v>0</v>
      </c>
      <c r="F1013" s="4">
        <f t="shared" si="150"/>
        <v>0</v>
      </c>
      <c r="G1013" s="19">
        <f>IF(AND(C1013&lt;&gt;"",SUM(G$25:G1012)&lt;D$17),$D$17/$D$21,0)</f>
        <v>0</v>
      </c>
      <c r="H1013" s="4">
        <f t="shared" si="151"/>
        <v>0</v>
      </c>
      <c r="I1013" s="4">
        <f t="shared" si="147"/>
        <v>0</v>
      </c>
      <c r="J1013" s="25" t="str">
        <f t="shared" si="152"/>
        <v>2103–2104</v>
      </c>
      <c r="K1013" s="27">
        <f t="shared" si="148"/>
        <v>0</v>
      </c>
      <c r="R1013" s="10" t="str">
        <f t="shared" si="144"/>
        <v/>
      </c>
    </row>
    <row r="1014" spans="1:18" ht="19.899999999999999" customHeight="1" x14ac:dyDescent="0.25">
      <c r="A1014" s="126">
        <v>74480</v>
      </c>
      <c r="B1014" s="9">
        <f t="shared" si="145"/>
        <v>0</v>
      </c>
      <c r="C1014" s="127"/>
      <c r="D1014" s="4">
        <f t="shared" si="146"/>
        <v>0</v>
      </c>
      <c r="E1014" s="128">
        <f t="shared" si="149"/>
        <v>0</v>
      </c>
      <c r="F1014" s="4">
        <f t="shared" si="150"/>
        <v>0</v>
      </c>
      <c r="G1014" s="19">
        <f>IF(AND(C1014&lt;&gt;"",SUM(G$25:G1013)&lt;D$17),$D$17/$D$21,0)</f>
        <v>0</v>
      </c>
      <c r="H1014" s="4">
        <f t="shared" si="151"/>
        <v>0</v>
      </c>
      <c r="I1014" s="4">
        <f t="shared" si="147"/>
        <v>0</v>
      </c>
      <c r="J1014" s="25" t="str">
        <f t="shared" si="152"/>
        <v>2103–2104</v>
      </c>
      <c r="K1014" s="27">
        <f t="shared" si="148"/>
        <v>0</v>
      </c>
      <c r="R1014" s="10" t="str">
        <f t="shared" si="144"/>
        <v/>
      </c>
    </row>
    <row r="1015" spans="1:18" ht="19.899999999999999" customHeight="1" x14ac:dyDescent="0.25">
      <c r="A1015" s="126">
        <v>74511</v>
      </c>
      <c r="B1015" s="9">
        <f t="shared" si="145"/>
        <v>0</v>
      </c>
      <c r="C1015" s="127"/>
      <c r="D1015" s="4">
        <f t="shared" si="146"/>
        <v>0</v>
      </c>
      <c r="E1015" s="128">
        <f t="shared" si="149"/>
        <v>0</v>
      </c>
      <c r="F1015" s="4">
        <f t="shared" si="150"/>
        <v>0</v>
      </c>
      <c r="G1015" s="19">
        <f>IF(AND(C1015&lt;&gt;"",SUM(G$25:G1014)&lt;D$17),$D$17/$D$21,0)</f>
        <v>0</v>
      </c>
      <c r="H1015" s="4">
        <f t="shared" si="151"/>
        <v>0</v>
      </c>
      <c r="I1015" s="4">
        <f t="shared" si="147"/>
        <v>0</v>
      </c>
      <c r="J1015" s="25" t="str">
        <f t="shared" si="152"/>
        <v>2103–2104</v>
      </c>
      <c r="K1015" s="27">
        <f t="shared" si="148"/>
        <v>0</v>
      </c>
      <c r="R1015" s="10" t="str">
        <f t="shared" si="144"/>
        <v/>
      </c>
    </row>
    <row r="1016" spans="1:18" ht="19.899999999999999" customHeight="1" x14ac:dyDescent="0.25">
      <c r="A1016" s="126">
        <v>74542</v>
      </c>
      <c r="B1016" s="9">
        <f t="shared" si="145"/>
        <v>0</v>
      </c>
      <c r="C1016" s="127"/>
      <c r="D1016" s="4">
        <f t="shared" si="146"/>
        <v>0</v>
      </c>
      <c r="E1016" s="128">
        <f t="shared" si="149"/>
        <v>0</v>
      </c>
      <c r="F1016" s="4">
        <f t="shared" si="150"/>
        <v>0</v>
      </c>
      <c r="G1016" s="19">
        <f>IF(AND(C1016&lt;&gt;"",SUM(G$25:G1015)&lt;D$17),$D$17/$D$21,0)</f>
        <v>0</v>
      </c>
      <c r="H1016" s="4">
        <f t="shared" si="151"/>
        <v>0</v>
      </c>
      <c r="I1016" s="4">
        <f t="shared" si="147"/>
        <v>0</v>
      </c>
      <c r="J1016" s="25" t="str">
        <f t="shared" si="152"/>
        <v>2103–2104</v>
      </c>
      <c r="K1016" s="27">
        <f t="shared" si="148"/>
        <v>0</v>
      </c>
      <c r="R1016" s="10" t="str">
        <f t="shared" si="144"/>
        <v/>
      </c>
    </row>
    <row r="1017" spans="1:18" ht="19.899999999999999" customHeight="1" x14ac:dyDescent="0.25">
      <c r="A1017" s="126">
        <v>74571</v>
      </c>
      <c r="B1017" s="9">
        <f t="shared" si="145"/>
        <v>0</v>
      </c>
      <c r="C1017" s="127"/>
      <c r="D1017" s="4">
        <f t="shared" si="146"/>
        <v>0</v>
      </c>
      <c r="E1017" s="128">
        <f t="shared" si="149"/>
        <v>0</v>
      </c>
      <c r="F1017" s="4">
        <f t="shared" si="150"/>
        <v>0</v>
      </c>
      <c r="G1017" s="19">
        <f>IF(AND(C1017&lt;&gt;"",SUM(G$25:G1016)&lt;D$17),$D$17/$D$21,0)</f>
        <v>0</v>
      </c>
      <c r="H1017" s="4">
        <f t="shared" si="151"/>
        <v>0</v>
      </c>
      <c r="I1017" s="4">
        <f t="shared" si="147"/>
        <v>0</v>
      </c>
      <c r="J1017" s="25" t="str">
        <f t="shared" si="152"/>
        <v>2103–2104</v>
      </c>
      <c r="K1017" s="27">
        <f t="shared" si="148"/>
        <v>0</v>
      </c>
      <c r="R1017" s="10" t="str">
        <f t="shared" si="144"/>
        <v/>
      </c>
    </row>
    <row r="1018" spans="1:18" ht="19.899999999999999" customHeight="1" x14ac:dyDescent="0.25">
      <c r="A1018" s="126">
        <v>74602</v>
      </c>
      <c r="B1018" s="9">
        <f t="shared" si="145"/>
        <v>0</v>
      </c>
      <c r="C1018" s="127"/>
      <c r="D1018" s="4">
        <f t="shared" si="146"/>
        <v>0</v>
      </c>
      <c r="E1018" s="128">
        <f t="shared" si="149"/>
        <v>0</v>
      </c>
      <c r="F1018" s="4">
        <f t="shared" si="150"/>
        <v>0</v>
      </c>
      <c r="G1018" s="19">
        <f>IF(AND(C1018&lt;&gt;"",SUM(G$25:G1017)&lt;D$17),$D$17/$D$21,0)</f>
        <v>0</v>
      </c>
      <c r="H1018" s="4">
        <f t="shared" si="151"/>
        <v>0</v>
      </c>
      <c r="I1018" s="4">
        <f t="shared" si="147"/>
        <v>0</v>
      </c>
      <c r="J1018" s="25" t="str">
        <f t="shared" si="152"/>
        <v>2103–2104</v>
      </c>
      <c r="K1018" s="27">
        <f t="shared" si="148"/>
        <v>0</v>
      </c>
      <c r="R1018" s="10" t="str">
        <f t="shared" si="144"/>
        <v/>
      </c>
    </row>
    <row r="1019" spans="1:18" ht="19.899999999999999" customHeight="1" x14ac:dyDescent="0.25">
      <c r="A1019" s="126">
        <v>74632</v>
      </c>
      <c r="B1019" s="9">
        <f t="shared" si="145"/>
        <v>0</v>
      </c>
      <c r="C1019" s="127"/>
      <c r="D1019" s="4">
        <f t="shared" si="146"/>
        <v>0</v>
      </c>
      <c r="E1019" s="128">
        <f t="shared" si="149"/>
        <v>0</v>
      </c>
      <c r="F1019" s="4">
        <f t="shared" si="150"/>
        <v>0</v>
      </c>
      <c r="G1019" s="19">
        <f>IF(AND(C1019&lt;&gt;"",SUM(G$25:G1018)&lt;D$17),$D$17/$D$21,0)</f>
        <v>0</v>
      </c>
      <c r="H1019" s="4">
        <f t="shared" si="151"/>
        <v>0</v>
      </c>
      <c r="I1019" s="4">
        <f t="shared" si="147"/>
        <v>0</v>
      </c>
      <c r="J1019" s="25" t="str">
        <f t="shared" si="152"/>
        <v>2103–2104</v>
      </c>
      <c r="K1019" s="27">
        <f t="shared" si="148"/>
        <v>0</v>
      </c>
      <c r="R1019" s="10" t="str">
        <f t="shared" si="144"/>
        <v/>
      </c>
    </row>
    <row r="1020" spans="1:18" ht="19.899999999999999" customHeight="1" x14ac:dyDescent="0.25">
      <c r="A1020" s="126">
        <v>74663</v>
      </c>
      <c r="B1020" s="9">
        <f t="shared" si="145"/>
        <v>0</v>
      </c>
      <c r="C1020" s="127"/>
      <c r="D1020" s="4">
        <f t="shared" si="146"/>
        <v>0</v>
      </c>
      <c r="E1020" s="128">
        <f t="shared" si="149"/>
        <v>0</v>
      </c>
      <c r="F1020" s="4">
        <f t="shared" si="150"/>
        <v>0</v>
      </c>
      <c r="G1020" s="19">
        <f>IF(AND(C1020&lt;&gt;"",SUM(G$25:G1019)&lt;D$17),$D$17/$D$21,0)</f>
        <v>0</v>
      </c>
      <c r="H1020" s="4">
        <f t="shared" si="151"/>
        <v>0</v>
      </c>
      <c r="I1020" s="4">
        <f t="shared" si="147"/>
        <v>0</v>
      </c>
      <c r="J1020" s="25" t="str">
        <f t="shared" si="152"/>
        <v>2103–2104</v>
      </c>
      <c r="K1020" s="27">
        <f t="shared" si="148"/>
        <v>0</v>
      </c>
      <c r="R1020" s="10" t="str">
        <f t="shared" si="144"/>
        <v/>
      </c>
    </row>
    <row r="1021" spans="1:18" ht="19.899999999999999" customHeight="1" x14ac:dyDescent="0.25">
      <c r="A1021" s="126">
        <v>74693</v>
      </c>
      <c r="B1021" s="9">
        <f t="shared" si="145"/>
        <v>0</v>
      </c>
      <c r="C1021" s="127"/>
      <c r="D1021" s="4">
        <f t="shared" si="146"/>
        <v>0</v>
      </c>
      <c r="E1021" s="128">
        <f t="shared" si="149"/>
        <v>0</v>
      </c>
      <c r="F1021" s="4">
        <f t="shared" si="150"/>
        <v>0</v>
      </c>
      <c r="G1021" s="19">
        <f>IF(AND(C1021&lt;&gt;"",SUM(G$25:G1020)&lt;D$17),$D$17/$D$21,0)</f>
        <v>0</v>
      </c>
      <c r="H1021" s="4">
        <f t="shared" si="151"/>
        <v>0</v>
      </c>
      <c r="I1021" s="4">
        <f t="shared" si="147"/>
        <v>0</v>
      </c>
      <c r="J1021" s="25" t="str">
        <f t="shared" si="152"/>
        <v>2104–2105</v>
      </c>
      <c r="K1021" s="27">
        <f t="shared" si="148"/>
        <v>0</v>
      </c>
      <c r="R1021" s="10" t="str">
        <f t="shared" si="144"/>
        <v/>
      </c>
    </row>
    <row r="1022" spans="1:18" ht="19.899999999999999" customHeight="1" x14ac:dyDescent="0.25">
      <c r="A1022" s="126">
        <v>74724</v>
      </c>
      <c r="B1022" s="9">
        <f t="shared" si="145"/>
        <v>0</v>
      </c>
      <c r="C1022" s="127"/>
      <c r="D1022" s="4">
        <f t="shared" si="146"/>
        <v>0</v>
      </c>
      <c r="E1022" s="128">
        <f t="shared" si="149"/>
        <v>0</v>
      </c>
      <c r="F1022" s="4">
        <f t="shared" si="150"/>
        <v>0</v>
      </c>
      <c r="G1022" s="19">
        <f>IF(AND(C1022&lt;&gt;"",SUM(G$25:G1021)&lt;D$17),$D$17/$D$21,0)</f>
        <v>0</v>
      </c>
      <c r="H1022" s="4">
        <f t="shared" si="151"/>
        <v>0</v>
      </c>
      <c r="I1022" s="4">
        <f t="shared" si="147"/>
        <v>0</v>
      </c>
      <c r="J1022" s="25" t="str">
        <f t="shared" si="152"/>
        <v>2104–2105</v>
      </c>
      <c r="K1022" s="27">
        <f t="shared" si="148"/>
        <v>0</v>
      </c>
      <c r="R1022" s="10" t="str">
        <f t="shared" si="144"/>
        <v/>
      </c>
    </row>
    <row r="1023" spans="1:18" ht="19.899999999999999" customHeight="1" x14ac:dyDescent="0.25">
      <c r="A1023" s="126">
        <v>74755</v>
      </c>
      <c r="B1023" s="9">
        <f t="shared" si="145"/>
        <v>0</v>
      </c>
      <c r="C1023" s="127"/>
      <c r="D1023" s="4">
        <f t="shared" si="146"/>
        <v>0</v>
      </c>
      <c r="E1023" s="128">
        <f t="shared" si="149"/>
        <v>0</v>
      </c>
      <c r="F1023" s="4">
        <f t="shared" si="150"/>
        <v>0</v>
      </c>
      <c r="G1023" s="19">
        <f>IF(AND(C1023&lt;&gt;"",SUM(G$25:G1022)&lt;D$17),$D$17/$D$21,0)</f>
        <v>0</v>
      </c>
      <c r="H1023" s="4">
        <f t="shared" si="151"/>
        <v>0</v>
      </c>
      <c r="I1023" s="4">
        <f t="shared" si="147"/>
        <v>0</v>
      </c>
      <c r="J1023" s="25" t="str">
        <f t="shared" si="152"/>
        <v>2104–2105</v>
      </c>
      <c r="K1023" s="27">
        <f t="shared" si="148"/>
        <v>0</v>
      </c>
      <c r="R1023" s="10" t="str">
        <f t="shared" si="144"/>
        <v/>
      </c>
    </row>
    <row r="1024" spans="1:18" ht="19.899999999999999" customHeight="1" x14ac:dyDescent="0.25">
      <c r="A1024" s="126">
        <v>74785</v>
      </c>
      <c r="B1024" s="9">
        <f t="shared" si="145"/>
        <v>0</v>
      </c>
      <c r="C1024" s="127"/>
      <c r="D1024" s="4">
        <f t="shared" si="146"/>
        <v>0</v>
      </c>
      <c r="E1024" s="128">
        <f t="shared" si="149"/>
        <v>0</v>
      </c>
      <c r="F1024" s="4">
        <f t="shared" si="150"/>
        <v>0</v>
      </c>
      <c r="G1024" s="19">
        <f>IF(AND(C1024&lt;&gt;"",SUM(G$25:G1023)&lt;D$17),$D$17/$D$21,0)</f>
        <v>0</v>
      </c>
      <c r="H1024" s="4">
        <f t="shared" si="151"/>
        <v>0</v>
      </c>
      <c r="I1024" s="4">
        <f t="shared" si="147"/>
        <v>0</v>
      </c>
      <c r="J1024" s="25" t="str">
        <f t="shared" si="152"/>
        <v>2104–2105</v>
      </c>
      <c r="K1024" s="27">
        <f t="shared" si="148"/>
        <v>0</v>
      </c>
      <c r="R1024" s="10" t="str">
        <f t="shared" si="144"/>
        <v/>
      </c>
    </row>
    <row r="1025" spans="1:18" ht="19.899999999999999" customHeight="1" x14ac:dyDescent="0.25">
      <c r="A1025" s="126">
        <v>74816</v>
      </c>
      <c r="B1025" s="9">
        <f t="shared" si="145"/>
        <v>0</v>
      </c>
      <c r="C1025" s="127"/>
      <c r="D1025" s="4">
        <f t="shared" si="146"/>
        <v>0</v>
      </c>
      <c r="E1025" s="128">
        <f t="shared" si="149"/>
        <v>0</v>
      </c>
      <c r="F1025" s="4">
        <f t="shared" si="150"/>
        <v>0</v>
      </c>
      <c r="G1025" s="19">
        <f>IF(AND(C1025&lt;&gt;"",SUM(G$25:G1024)&lt;D$17),$D$17/$D$21,0)</f>
        <v>0</v>
      </c>
      <c r="H1025" s="4">
        <f t="shared" si="151"/>
        <v>0</v>
      </c>
      <c r="I1025" s="4">
        <f t="shared" si="147"/>
        <v>0</v>
      </c>
      <c r="J1025" s="25" t="str">
        <f t="shared" si="152"/>
        <v>2104–2105</v>
      </c>
      <c r="K1025" s="27">
        <f t="shared" si="148"/>
        <v>0</v>
      </c>
      <c r="R1025" s="10" t="str">
        <f t="shared" si="144"/>
        <v/>
      </c>
    </row>
    <row r="1026" spans="1:18" ht="19.899999999999999" customHeight="1" x14ac:dyDescent="0.25">
      <c r="A1026" s="126">
        <v>74846</v>
      </c>
      <c r="B1026" s="9">
        <f t="shared" si="145"/>
        <v>0</v>
      </c>
      <c r="C1026" s="127"/>
      <c r="D1026" s="4">
        <f t="shared" si="146"/>
        <v>0</v>
      </c>
      <c r="E1026" s="128">
        <f t="shared" si="149"/>
        <v>0</v>
      </c>
      <c r="F1026" s="4">
        <f t="shared" si="150"/>
        <v>0</v>
      </c>
      <c r="G1026" s="19">
        <f>IF(AND(C1026&lt;&gt;"",SUM(G$25:G1025)&lt;D$17),$D$17/$D$21,0)</f>
        <v>0</v>
      </c>
      <c r="H1026" s="4">
        <f t="shared" si="151"/>
        <v>0</v>
      </c>
      <c r="I1026" s="4">
        <f t="shared" si="147"/>
        <v>0</v>
      </c>
      <c r="J1026" s="25" t="str">
        <f t="shared" si="152"/>
        <v>2104–2105</v>
      </c>
      <c r="K1026" s="27">
        <f t="shared" si="148"/>
        <v>0</v>
      </c>
      <c r="R1026" s="10" t="str">
        <f t="shared" si="144"/>
        <v/>
      </c>
    </row>
    <row r="1027" spans="1:18" ht="19.899999999999999" customHeight="1" x14ac:dyDescent="0.25">
      <c r="A1027" s="126">
        <v>74877</v>
      </c>
      <c r="B1027" s="9">
        <f t="shared" si="145"/>
        <v>0</v>
      </c>
      <c r="C1027" s="127"/>
      <c r="D1027" s="4">
        <f t="shared" si="146"/>
        <v>0</v>
      </c>
      <c r="E1027" s="128">
        <f t="shared" si="149"/>
        <v>0</v>
      </c>
      <c r="F1027" s="4">
        <f t="shared" si="150"/>
        <v>0</v>
      </c>
      <c r="G1027" s="19">
        <f>IF(AND(C1027&lt;&gt;"",SUM(G$25:G1026)&lt;D$17),$D$17/$D$21,0)</f>
        <v>0</v>
      </c>
      <c r="H1027" s="4">
        <f t="shared" si="151"/>
        <v>0</v>
      </c>
      <c r="I1027" s="4">
        <f t="shared" si="147"/>
        <v>0</v>
      </c>
      <c r="J1027" s="25" t="str">
        <f t="shared" si="152"/>
        <v>2104–2105</v>
      </c>
      <c r="K1027" s="27">
        <f t="shared" si="148"/>
        <v>0</v>
      </c>
      <c r="R1027" s="10" t="str">
        <f t="shared" si="144"/>
        <v/>
      </c>
    </row>
    <row r="1028" spans="1:18" ht="19.899999999999999" customHeight="1" x14ac:dyDescent="0.25">
      <c r="A1028" s="126">
        <v>74908</v>
      </c>
      <c r="B1028" s="9">
        <f t="shared" si="145"/>
        <v>0</v>
      </c>
      <c r="C1028" s="127"/>
      <c r="D1028" s="4">
        <f t="shared" si="146"/>
        <v>0</v>
      </c>
      <c r="E1028" s="128">
        <f t="shared" si="149"/>
        <v>0</v>
      </c>
      <c r="F1028" s="4">
        <f t="shared" si="150"/>
        <v>0</v>
      </c>
      <c r="G1028" s="19">
        <f>IF(AND(C1028&lt;&gt;"",SUM(G$25:G1027)&lt;D$17),$D$17/$D$21,0)</f>
        <v>0</v>
      </c>
      <c r="H1028" s="4">
        <f t="shared" si="151"/>
        <v>0</v>
      </c>
      <c r="I1028" s="4">
        <f t="shared" si="147"/>
        <v>0</v>
      </c>
      <c r="J1028" s="25" t="str">
        <f t="shared" si="152"/>
        <v>2104–2105</v>
      </c>
      <c r="K1028" s="27">
        <f t="shared" si="148"/>
        <v>0</v>
      </c>
      <c r="R1028" s="10" t="str">
        <f t="shared" si="144"/>
        <v/>
      </c>
    </row>
    <row r="1029" spans="1:18" ht="19.899999999999999" customHeight="1" x14ac:dyDescent="0.25">
      <c r="A1029" s="126">
        <v>74936</v>
      </c>
      <c r="B1029" s="9">
        <f t="shared" si="145"/>
        <v>0</v>
      </c>
      <c r="C1029" s="127"/>
      <c r="D1029" s="4">
        <f t="shared" si="146"/>
        <v>0</v>
      </c>
      <c r="E1029" s="128">
        <f t="shared" si="149"/>
        <v>0</v>
      </c>
      <c r="F1029" s="4">
        <f t="shared" si="150"/>
        <v>0</v>
      </c>
      <c r="G1029" s="19">
        <f>IF(AND(C1029&lt;&gt;"",SUM(G$25:G1028)&lt;D$17),$D$17/$D$21,0)</f>
        <v>0</v>
      </c>
      <c r="H1029" s="4">
        <f t="shared" si="151"/>
        <v>0</v>
      </c>
      <c r="I1029" s="4">
        <f t="shared" si="147"/>
        <v>0</v>
      </c>
      <c r="J1029" s="25" t="str">
        <f t="shared" si="152"/>
        <v>2104–2105</v>
      </c>
      <c r="K1029" s="27">
        <f t="shared" si="148"/>
        <v>0</v>
      </c>
      <c r="R1029" s="10" t="str">
        <f t="shared" si="144"/>
        <v/>
      </c>
    </row>
    <row r="1030" spans="1:18" ht="19.899999999999999" customHeight="1" x14ac:dyDescent="0.25">
      <c r="A1030" s="126">
        <v>74967</v>
      </c>
      <c r="B1030" s="9">
        <f t="shared" si="145"/>
        <v>0</v>
      </c>
      <c r="C1030" s="127"/>
      <c r="D1030" s="4">
        <f t="shared" si="146"/>
        <v>0</v>
      </c>
      <c r="E1030" s="128">
        <f t="shared" si="149"/>
        <v>0</v>
      </c>
      <c r="F1030" s="4">
        <f t="shared" si="150"/>
        <v>0</v>
      </c>
      <c r="G1030" s="19">
        <f>IF(AND(C1030&lt;&gt;"",SUM(G$25:G1029)&lt;D$17),$D$17/$D$21,0)</f>
        <v>0</v>
      </c>
      <c r="H1030" s="4">
        <f t="shared" si="151"/>
        <v>0</v>
      </c>
      <c r="I1030" s="4">
        <f t="shared" si="147"/>
        <v>0</v>
      </c>
      <c r="J1030" s="25" t="str">
        <f t="shared" si="152"/>
        <v>2104–2105</v>
      </c>
      <c r="K1030" s="27">
        <f t="shared" si="148"/>
        <v>0</v>
      </c>
      <c r="R1030" s="10" t="str">
        <f t="shared" si="144"/>
        <v/>
      </c>
    </row>
    <row r="1031" spans="1:18" ht="19.899999999999999" customHeight="1" x14ac:dyDescent="0.25">
      <c r="A1031" s="126">
        <v>74997</v>
      </c>
      <c r="B1031" s="9">
        <f t="shared" si="145"/>
        <v>0</v>
      </c>
      <c r="C1031" s="127"/>
      <c r="D1031" s="4">
        <f t="shared" si="146"/>
        <v>0</v>
      </c>
      <c r="E1031" s="128">
        <f t="shared" si="149"/>
        <v>0</v>
      </c>
      <c r="F1031" s="4">
        <f t="shared" si="150"/>
        <v>0</v>
      </c>
      <c r="G1031" s="19">
        <f>IF(AND(C1031&lt;&gt;"",SUM(G$25:G1030)&lt;D$17),$D$17/$D$21,0)</f>
        <v>0</v>
      </c>
      <c r="H1031" s="4">
        <f t="shared" si="151"/>
        <v>0</v>
      </c>
      <c r="I1031" s="4">
        <f t="shared" si="147"/>
        <v>0</v>
      </c>
      <c r="J1031" s="25" t="str">
        <f t="shared" si="152"/>
        <v>2104–2105</v>
      </c>
      <c r="K1031" s="27">
        <f t="shared" si="148"/>
        <v>0</v>
      </c>
      <c r="R1031" s="10" t="str">
        <f t="shared" si="144"/>
        <v/>
      </c>
    </row>
    <row r="1032" spans="1:18" ht="19.899999999999999" customHeight="1" x14ac:dyDescent="0.25">
      <c r="A1032" s="126">
        <v>75028</v>
      </c>
      <c r="B1032" s="9">
        <f t="shared" si="145"/>
        <v>0</v>
      </c>
      <c r="C1032" s="127"/>
      <c r="D1032" s="4">
        <f t="shared" si="146"/>
        <v>0</v>
      </c>
      <c r="E1032" s="128">
        <f t="shared" si="149"/>
        <v>0</v>
      </c>
      <c r="F1032" s="4">
        <f t="shared" si="150"/>
        <v>0</v>
      </c>
      <c r="G1032" s="19">
        <f>IF(AND(C1032&lt;&gt;"",SUM(G$25:G1031)&lt;D$17),$D$17/$D$21,0)</f>
        <v>0</v>
      </c>
      <c r="H1032" s="4">
        <f t="shared" si="151"/>
        <v>0</v>
      </c>
      <c r="I1032" s="4">
        <f t="shared" si="147"/>
        <v>0</v>
      </c>
      <c r="J1032" s="25" t="str">
        <f t="shared" si="152"/>
        <v>2104–2105</v>
      </c>
      <c r="K1032" s="27">
        <f t="shared" si="148"/>
        <v>0</v>
      </c>
      <c r="R1032" s="10" t="str">
        <f t="shared" si="144"/>
        <v/>
      </c>
    </row>
    <row r="1033" spans="1:18" ht="19.899999999999999" customHeight="1" x14ac:dyDescent="0.25">
      <c r="A1033" s="126">
        <v>75058</v>
      </c>
      <c r="B1033" s="9">
        <f t="shared" si="145"/>
        <v>0</v>
      </c>
      <c r="C1033" s="127"/>
      <c r="D1033" s="4">
        <f t="shared" si="146"/>
        <v>0</v>
      </c>
      <c r="E1033" s="128">
        <f t="shared" si="149"/>
        <v>0</v>
      </c>
      <c r="F1033" s="4">
        <f t="shared" si="150"/>
        <v>0</v>
      </c>
      <c r="G1033" s="19">
        <f>IF(AND(C1033&lt;&gt;"",SUM(G$25:G1032)&lt;D$17),$D$17/$D$21,0)</f>
        <v>0</v>
      </c>
      <c r="H1033" s="4">
        <f t="shared" si="151"/>
        <v>0</v>
      </c>
      <c r="I1033" s="4">
        <f t="shared" si="147"/>
        <v>0</v>
      </c>
      <c r="J1033" s="25" t="str">
        <f t="shared" si="152"/>
        <v>2105–2106</v>
      </c>
      <c r="K1033" s="27">
        <f t="shared" si="148"/>
        <v>0</v>
      </c>
      <c r="R1033" s="10" t="str">
        <f t="shared" si="144"/>
        <v/>
      </c>
    </row>
    <row r="1034" spans="1:18" ht="19.899999999999999" customHeight="1" x14ac:dyDescent="0.25">
      <c r="A1034" s="126">
        <v>75089</v>
      </c>
      <c r="B1034" s="9">
        <f t="shared" si="145"/>
        <v>0</v>
      </c>
      <c r="C1034" s="127"/>
      <c r="D1034" s="4">
        <f t="shared" si="146"/>
        <v>0</v>
      </c>
      <c r="E1034" s="128">
        <f t="shared" si="149"/>
        <v>0</v>
      </c>
      <c r="F1034" s="4">
        <f t="shared" si="150"/>
        <v>0</v>
      </c>
      <c r="G1034" s="19">
        <f>IF(AND(C1034&lt;&gt;"",SUM(G$25:G1033)&lt;D$17),$D$17/$D$21,0)</f>
        <v>0</v>
      </c>
      <c r="H1034" s="4">
        <f t="shared" si="151"/>
        <v>0</v>
      </c>
      <c r="I1034" s="4">
        <f t="shared" si="147"/>
        <v>0</v>
      </c>
      <c r="J1034" s="25" t="str">
        <f t="shared" si="152"/>
        <v>2105–2106</v>
      </c>
      <c r="K1034" s="27">
        <f t="shared" si="148"/>
        <v>0</v>
      </c>
      <c r="R1034" s="10" t="str">
        <f t="shared" si="144"/>
        <v/>
      </c>
    </row>
    <row r="1035" spans="1:18" ht="19.899999999999999" customHeight="1" x14ac:dyDescent="0.25">
      <c r="A1035" s="126">
        <v>75120</v>
      </c>
      <c r="B1035" s="9">
        <f t="shared" si="145"/>
        <v>0</v>
      </c>
      <c r="C1035" s="127"/>
      <c r="D1035" s="4">
        <f t="shared" si="146"/>
        <v>0</v>
      </c>
      <c r="E1035" s="128">
        <f t="shared" si="149"/>
        <v>0</v>
      </c>
      <c r="F1035" s="4">
        <f t="shared" si="150"/>
        <v>0</v>
      </c>
      <c r="G1035" s="19">
        <f>IF(AND(C1035&lt;&gt;"",SUM(G$25:G1034)&lt;D$17),$D$17/$D$21,0)</f>
        <v>0</v>
      </c>
      <c r="H1035" s="4">
        <f t="shared" si="151"/>
        <v>0</v>
      </c>
      <c r="I1035" s="4">
        <f t="shared" si="147"/>
        <v>0</v>
      </c>
      <c r="J1035" s="25" t="str">
        <f t="shared" si="152"/>
        <v>2105–2106</v>
      </c>
      <c r="K1035" s="27">
        <f t="shared" si="148"/>
        <v>0</v>
      </c>
      <c r="R1035" s="10" t="str">
        <f t="shared" si="144"/>
        <v/>
      </c>
    </row>
    <row r="1036" spans="1:18" ht="19.899999999999999" customHeight="1" x14ac:dyDescent="0.25">
      <c r="A1036" s="126">
        <v>75150</v>
      </c>
      <c r="B1036" s="9">
        <f t="shared" si="145"/>
        <v>0</v>
      </c>
      <c r="C1036" s="127"/>
      <c r="D1036" s="4">
        <f t="shared" si="146"/>
        <v>0</v>
      </c>
      <c r="E1036" s="128">
        <f t="shared" si="149"/>
        <v>0</v>
      </c>
      <c r="F1036" s="4">
        <f t="shared" si="150"/>
        <v>0</v>
      </c>
      <c r="G1036" s="19">
        <f>IF(AND(C1036&lt;&gt;"",SUM(G$25:G1035)&lt;D$17),$D$17/$D$21,0)</f>
        <v>0</v>
      </c>
      <c r="H1036" s="4">
        <f t="shared" si="151"/>
        <v>0</v>
      </c>
      <c r="I1036" s="4">
        <f t="shared" si="147"/>
        <v>0</v>
      </c>
      <c r="J1036" s="25" t="str">
        <f t="shared" si="152"/>
        <v>2105–2106</v>
      </c>
      <c r="K1036" s="27">
        <f t="shared" si="148"/>
        <v>0</v>
      </c>
      <c r="R1036" s="10" t="str">
        <f t="shared" si="144"/>
        <v/>
      </c>
    </row>
    <row r="1037" spans="1:18" ht="19.899999999999999" customHeight="1" x14ac:dyDescent="0.25">
      <c r="A1037" s="126">
        <v>75181</v>
      </c>
      <c r="B1037" s="9">
        <f t="shared" si="145"/>
        <v>0</v>
      </c>
      <c r="C1037" s="127"/>
      <c r="D1037" s="4">
        <f t="shared" si="146"/>
        <v>0</v>
      </c>
      <c r="E1037" s="128">
        <f t="shared" si="149"/>
        <v>0</v>
      </c>
      <c r="F1037" s="4">
        <f t="shared" si="150"/>
        <v>0</v>
      </c>
      <c r="G1037" s="19">
        <f>IF(AND(C1037&lt;&gt;"",SUM(G$25:G1036)&lt;D$17),$D$17/$D$21,0)</f>
        <v>0</v>
      </c>
      <c r="H1037" s="4">
        <f t="shared" si="151"/>
        <v>0</v>
      </c>
      <c r="I1037" s="4">
        <f t="shared" si="147"/>
        <v>0</v>
      </c>
      <c r="J1037" s="25" t="str">
        <f t="shared" si="152"/>
        <v>2105–2106</v>
      </c>
      <c r="K1037" s="27">
        <f t="shared" si="148"/>
        <v>0</v>
      </c>
      <c r="R1037" s="10" t="str">
        <f t="shared" si="144"/>
        <v/>
      </c>
    </row>
    <row r="1038" spans="1:18" ht="19.899999999999999" customHeight="1" x14ac:dyDescent="0.25">
      <c r="A1038" s="126">
        <v>75211</v>
      </c>
      <c r="B1038" s="9">
        <f t="shared" si="145"/>
        <v>0</v>
      </c>
      <c r="C1038" s="127"/>
      <c r="D1038" s="4">
        <f t="shared" si="146"/>
        <v>0</v>
      </c>
      <c r="E1038" s="128">
        <f t="shared" si="149"/>
        <v>0</v>
      </c>
      <c r="F1038" s="4">
        <f t="shared" si="150"/>
        <v>0</v>
      </c>
      <c r="G1038" s="19">
        <f>IF(AND(C1038&lt;&gt;"",SUM(G$25:G1037)&lt;D$17),$D$17/$D$21,0)</f>
        <v>0</v>
      </c>
      <c r="H1038" s="4">
        <f t="shared" si="151"/>
        <v>0</v>
      </c>
      <c r="I1038" s="4">
        <f t="shared" si="147"/>
        <v>0</v>
      </c>
      <c r="J1038" s="25" t="str">
        <f t="shared" si="152"/>
        <v>2105–2106</v>
      </c>
      <c r="K1038" s="27">
        <f t="shared" si="148"/>
        <v>0</v>
      </c>
      <c r="R1038" s="10" t="str">
        <f t="shared" si="144"/>
        <v/>
      </c>
    </row>
    <row r="1039" spans="1:18" ht="19.899999999999999" customHeight="1" x14ac:dyDescent="0.25">
      <c r="A1039" s="126">
        <v>75242</v>
      </c>
      <c r="B1039" s="9">
        <f t="shared" si="145"/>
        <v>0</v>
      </c>
      <c r="C1039" s="127"/>
      <c r="D1039" s="4">
        <f t="shared" si="146"/>
        <v>0</v>
      </c>
      <c r="E1039" s="128">
        <f t="shared" si="149"/>
        <v>0</v>
      </c>
      <c r="F1039" s="4">
        <f t="shared" si="150"/>
        <v>0</v>
      </c>
      <c r="G1039" s="19">
        <f>IF(AND(C1039&lt;&gt;"",SUM(G$25:G1038)&lt;D$17),$D$17/$D$21,0)</f>
        <v>0</v>
      </c>
      <c r="H1039" s="4">
        <f t="shared" si="151"/>
        <v>0</v>
      </c>
      <c r="I1039" s="4">
        <f t="shared" si="147"/>
        <v>0</v>
      </c>
      <c r="J1039" s="25" t="str">
        <f t="shared" si="152"/>
        <v>2105–2106</v>
      </c>
      <c r="K1039" s="27">
        <f t="shared" si="148"/>
        <v>0</v>
      </c>
      <c r="R1039" s="10" t="str">
        <f t="shared" si="144"/>
        <v/>
      </c>
    </row>
    <row r="1040" spans="1:18" ht="19.899999999999999" customHeight="1" x14ac:dyDescent="0.25">
      <c r="A1040" s="126">
        <v>75273</v>
      </c>
      <c r="B1040" s="9">
        <f t="shared" si="145"/>
        <v>0</v>
      </c>
      <c r="C1040" s="127"/>
      <c r="D1040" s="4">
        <f t="shared" si="146"/>
        <v>0</v>
      </c>
      <c r="E1040" s="128">
        <f t="shared" si="149"/>
        <v>0</v>
      </c>
      <c r="F1040" s="4">
        <f t="shared" si="150"/>
        <v>0</v>
      </c>
      <c r="G1040" s="19">
        <f>IF(AND(C1040&lt;&gt;"",SUM(G$25:G1039)&lt;D$17),$D$17/$D$21,0)</f>
        <v>0</v>
      </c>
      <c r="H1040" s="4">
        <f t="shared" si="151"/>
        <v>0</v>
      </c>
      <c r="I1040" s="4">
        <f t="shared" si="147"/>
        <v>0</v>
      </c>
      <c r="J1040" s="25" t="str">
        <f t="shared" si="152"/>
        <v>2105–2106</v>
      </c>
      <c r="K1040" s="27">
        <f t="shared" si="148"/>
        <v>0</v>
      </c>
      <c r="R1040" s="10" t="str">
        <f t="shared" si="144"/>
        <v/>
      </c>
    </row>
    <row r="1041" spans="1:18" ht="19.899999999999999" customHeight="1" x14ac:dyDescent="0.25">
      <c r="A1041" s="126">
        <v>75301</v>
      </c>
      <c r="B1041" s="9">
        <f t="shared" si="145"/>
        <v>0</v>
      </c>
      <c r="C1041" s="127"/>
      <c r="D1041" s="4">
        <f t="shared" si="146"/>
        <v>0</v>
      </c>
      <c r="E1041" s="128">
        <f t="shared" si="149"/>
        <v>0</v>
      </c>
      <c r="F1041" s="4">
        <f t="shared" si="150"/>
        <v>0</v>
      </c>
      <c r="G1041" s="19">
        <f>IF(AND(C1041&lt;&gt;"",SUM(G$25:G1040)&lt;D$17),$D$17/$D$21,0)</f>
        <v>0</v>
      </c>
      <c r="H1041" s="4">
        <f t="shared" si="151"/>
        <v>0</v>
      </c>
      <c r="I1041" s="4">
        <f t="shared" si="147"/>
        <v>0</v>
      </c>
      <c r="J1041" s="25" t="str">
        <f t="shared" si="152"/>
        <v>2105–2106</v>
      </c>
      <c r="K1041" s="27">
        <f t="shared" si="148"/>
        <v>0</v>
      </c>
      <c r="R1041" s="10" t="str">
        <f t="shared" si="144"/>
        <v/>
      </c>
    </row>
    <row r="1042" spans="1:18" ht="19.899999999999999" customHeight="1" x14ac:dyDescent="0.25">
      <c r="A1042" s="126">
        <v>75332</v>
      </c>
      <c r="B1042" s="9">
        <f t="shared" si="145"/>
        <v>0</v>
      </c>
      <c r="C1042" s="127"/>
      <c r="D1042" s="4">
        <f t="shared" si="146"/>
        <v>0</v>
      </c>
      <c r="E1042" s="128">
        <f t="shared" si="149"/>
        <v>0</v>
      </c>
      <c r="F1042" s="4">
        <f t="shared" si="150"/>
        <v>0</v>
      </c>
      <c r="G1042" s="19">
        <f>IF(AND(C1042&lt;&gt;"",SUM(G$25:G1041)&lt;D$17),$D$17/$D$21,0)</f>
        <v>0</v>
      </c>
      <c r="H1042" s="4">
        <f t="shared" si="151"/>
        <v>0</v>
      </c>
      <c r="I1042" s="4">
        <f t="shared" si="147"/>
        <v>0</v>
      </c>
      <c r="J1042" s="25" t="str">
        <f t="shared" si="152"/>
        <v>2105–2106</v>
      </c>
      <c r="K1042" s="27">
        <f t="shared" si="148"/>
        <v>0</v>
      </c>
      <c r="R1042" s="10" t="str">
        <f t="shared" si="144"/>
        <v/>
      </c>
    </row>
    <row r="1043" spans="1:18" ht="19.899999999999999" customHeight="1" x14ac:dyDescent="0.25">
      <c r="A1043" s="126">
        <v>75362</v>
      </c>
      <c r="B1043" s="9">
        <f t="shared" si="145"/>
        <v>0</v>
      </c>
      <c r="C1043" s="127"/>
      <c r="D1043" s="4">
        <f t="shared" si="146"/>
        <v>0</v>
      </c>
      <c r="E1043" s="128">
        <f t="shared" si="149"/>
        <v>0</v>
      </c>
      <c r="F1043" s="4">
        <f t="shared" si="150"/>
        <v>0</v>
      </c>
      <c r="G1043" s="19">
        <f>IF(AND(C1043&lt;&gt;"",SUM(G$25:G1042)&lt;D$17),$D$17/$D$21,0)</f>
        <v>0</v>
      </c>
      <c r="H1043" s="4">
        <f t="shared" si="151"/>
        <v>0</v>
      </c>
      <c r="I1043" s="4">
        <f t="shared" si="147"/>
        <v>0</v>
      </c>
      <c r="J1043" s="25" t="str">
        <f t="shared" si="152"/>
        <v>2105–2106</v>
      </c>
      <c r="K1043" s="27">
        <f t="shared" si="148"/>
        <v>0</v>
      </c>
      <c r="R1043" s="10" t="str">
        <f t="shared" si="144"/>
        <v/>
      </c>
    </row>
    <row r="1044" spans="1:18" ht="19.899999999999999" customHeight="1" x14ac:dyDescent="0.25">
      <c r="A1044" s="126">
        <v>75393</v>
      </c>
      <c r="B1044" s="9">
        <f t="shared" si="145"/>
        <v>0</v>
      </c>
      <c r="C1044" s="127"/>
      <c r="D1044" s="4">
        <f t="shared" si="146"/>
        <v>0</v>
      </c>
      <c r="E1044" s="128">
        <f t="shared" si="149"/>
        <v>0</v>
      </c>
      <c r="F1044" s="4">
        <f t="shared" si="150"/>
        <v>0</v>
      </c>
      <c r="G1044" s="19">
        <f>IF(AND(C1044&lt;&gt;"",SUM(G$25:G1043)&lt;D$17),$D$17/$D$21,0)</f>
        <v>0</v>
      </c>
      <c r="H1044" s="4">
        <f t="shared" si="151"/>
        <v>0</v>
      </c>
      <c r="I1044" s="4">
        <f t="shared" si="147"/>
        <v>0</v>
      </c>
      <c r="J1044" s="25" t="str">
        <f t="shared" si="152"/>
        <v>2105–2106</v>
      </c>
      <c r="K1044" s="27">
        <f t="shared" si="148"/>
        <v>0</v>
      </c>
      <c r="R1044" s="10" t="str">
        <f t="shared" si="144"/>
        <v/>
      </c>
    </row>
    <row r="1045" spans="1:18" ht="19.899999999999999" customHeight="1" x14ac:dyDescent="0.25">
      <c r="A1045" s="126">
        <v>75423</v>
      </c>
      <c r="B1045" s="9">
        <f t="shared" si="145"/>
        <v>0</v>
      </c>
      <c r="C1045" s="127"/>
      <c r="D1045" s="4">
        <f t="shared" si="146"/>
        <v>0</v>
      </c>
      <c r="E1045" s="128">
        <f t="shared" si="149"/>
        <v>0</v>
      </c>
      <c r="F1045" s="4">
        <f t="shared" si="150"/>
        <v>0</v>
      </c>
      <c r="G1045" s="19">
        <f>IF(AND(C1045&lt;&gt;"",SUM(G$25:G1044)&lt;D$17),$D$17/$D$21,0)</f>
        <v>0</v>
      </c>
      <c r="H1045" s="4">
        <f t="shared" si="151"/>
        <v>0</v>
      </c>
      <c r="I1045" s="4">
        <f t="shared" si="147"/>
        <v>0</v>
      </c>
      <c r="J1045" s="25" t="str">
        <f t="shared" si="152"/>
        <v>2106–2107</v>
      </c>
      <c r="K1045" s="27">
        <f t="shared" si="148"/>
        <v>0</v>
      </c>
      <c r="R1045" s="10" t="str">
        <f t="shared" si="144"/>
        <v/>
      </c>
    </row>
    <row r="1046" spans="1:18" ht="19.899999999999999" customHeight="1" x14ac:dyDescent="0.25">
      <c r="A1046" s="126">
        <v>75454</v>
      </c>
      <c r="B1046" s="9">
        <f t="shared" si="145"/>
        <v>0</v>
      </c>
      <c r="C1046" s="127"/>
      <c r="D1046" s="4">
        <f t="shared" si="146"/>
        <v>0</v>
      </c>
      <c r="E1046" s="128">
        <f t="shared" si="149"/>
        <v>0</v>
      </c>
      <c r="F1046" s="4">
        <f t="shared" si="150"/>
        <v>0</v>
      </c>
      <c r="G1046" s="19">
        <f>IF(AND(C1046&lt;&gt;"",SUM(G$25:G1045)&lt;D$17),$D$17/$D$21,0)</f>
        <v>0</v>
      </c>
      <c r="H1046" s="4">
        <f t="shared" si="151"/>
        <v>0</v>
      </c>
      <c r="I1046" s="4">
        <f t="shared" si="147"/>
        <v>0</v>
      </c>
      <c r="J1046" s="25" t="str">
        <f t="shared" si="152"/>
        <v>2106–2107</v>
      </c>
      <c r="K1046" s="27">
        <f t="shared" si="148"/>
        <v>0</v>
      </c>
      <c r="R1046" s="10" t="str">
        <f t="shared" si="144"/>
        <v/>
      </c>
    </row>
    <row r="1047" spans="1:18" ht="19.899999999999999" customHeight="1" x14ac:dyDescent="0.25">
      <c r="A1047" s="126">
        <v>75485</v>
      </c>
      <c r="B1047" s="9">
        <f t="shared" si="145"/>
        <v>0</v>
      </c>
      <c r="C1047" s="127"/>
      <c r="D1047" s="4">
        <f t="shared" si="146"/>
        <v>0</v>
      </c>
      <c r="E1047" s="128">
        <f t="shared" si="149"/>
        <v>0</v>
      </c>
      <c r="F1047" s="4">
        <f t="shared" si="150"/>
        <v>0</v>
      </c>
      <c r="G1047" s="19">
        <f>IF(AND(C1047&lt;&gt;"",SUM(G$25:G1046)&lt;D$17),$D$17/$D$21,0)</f>
        <v>0</v>
      </c>
      <c r="H1047" s="4">
        <f t="shared" si="151"/>
        <v>0</v>
      </c>
      <c r="I1047" s="4">
        <f t="shared" si="147"/>
        <v>0</v>
      </c>
      <c r="J1047" s="25" t="str">
        <f t="shared" si="152"/>
        <v>2106–2107</v>
      </c>
      <c r="K1047" s="27">
        <f t="shared" si="148"/>
        <v>0</v>
      </c>
      <c r="R1047" s="10" t="str">
        <f t="shared" si="144"/>
        <v/>
      </c>
    </row>
    <row r="1048" spans="1:18" ht="19.899999999999999" customHeight="1" x14ac:dyDescent="0.25">
      <c r="A1048" s="126">
        <v>75515</v>
      </c>
      <c r="B1048" s="9">
        <f t="shared" si="145"/>
        <v>0</v>
      </c>
      <c r="C1048" s="127"/>
      <c r="D1048" s="4">
        <f t="shared" si="146"/>
        <v>0</v>
      </c>
      <c r="E1048" s="128">
        <f t="shared" si="149"/>
        <v>0</v>
      </c>
      <c r="F1048" s="4">
        <f t="shared" si="150"/>
        <v>0</v>
      </c>
      <c r="G1048" s="19">
        <f>IF(AND(C1048&lt;&gt;"",SUM(G$25:G1047)&lt;D$17),$D$17/$D$21,0)</f>
        <v>0</v>
      </c>
      <c r="H1048" s="4">
        <f t="shared" si="151"/>
        <v>0</v>
      </c>
      <c r="I1048" s="4">
        <f t="shared" si="147"/>
        <v>0</v>
      </c>
      <c r="J1048" s="25" t="str">
        <f t="shared" si="152"/>
        <v>2106–2107</v>
      </c>
      <c r="K1048" s="27">
        <f t="shared" si="148"/>
        <v>0</v>
      </c>
      <c r="R1048" s="10" t="str">
        <f t="shared" si="144"/>
        <v/>
      </c>
    </row>
    <row r="1049" spans="1:18" ht="19.899999999999999" customHeight="1" x14ac:dyDescent="0.25">
      <c r="A1049" s="126">
        <v>75546</v>
      </c>
      <c r="B1049" s="9">
        <f t="shared" si="145"/>
        <v>0</v>
      </c>
      <c r="C1049" s="127"/>
      <c r="D1049" s="4">
        <f t="shared" si="146"/>
        <v>0</v>
      </c>
      <c r="E1049" s="128">
        <f t="shared" si="149"/>
        <v>0</v>
      </c>
      <c r="F1049" s="4">
        <f t="shared" si="150"/>
        <v>0</v>
      </c>
      <c r="G1049" s="19">
        <f>IF(AND(C1049&lt;&gt;"",SUM(G$25:G1048)&lt;D$17),$D$17/$D$21,0)</f>
        <v>0</v>
      </c>
      <c r="H1049" s="4">
        <f t="shared" si="151"/>
        <v>0</v>
      </c>
      <c r="I1049" s="4">
        <f t="shared" si="147"/>
        <v>0</v>
      </c>
      <c r="J1049" s="25" t="str">
        <f t="shared" si="152"/>
        <v>2106–2107</v>
      </c>
      <c r="K1049" s="27">
        <f t="shared" si="148"/>
        <v>0</v>
      </c>
      <c r="R1049" s="10" t="str">
        <f t="shared" ref="R1049:R1112" si="153">IF(AND($D$13&lt;=$A1049,DATE(YEAR($D$13),MONTH($D$13)+$D$19-1,DAY($D$13))&gt;=$A1049),"X","")</f>
        <v/>
      </c>
    </row>
    <row r="1050" spans="1:18" ht="19.899999999999999" customHeight="1" x14ac:dyDescent="0.25">
      <c r="A1050" s="126">
        <v>75576</v>
      </c>
      <c r="B1050" s="9">
        <f t="shared" ref="B1050:B1113" si="154">IF(C1050&gt;0,C1050*-1,C1050)</f>
        <v>0</v>
      </c>
      <c r="C1050" s="127"/>
      <c r="D1050" s="4">
        <f t="shared" ref="D1050:D1113" si="155">IF(C1050="",0,IF($D$14="Beginning",IF(C1049&lt;&gt;"",$F1049*$D$6/12,0),IF(C1049&lt;&gt;"",$F1049*$D$6/12,$D$15*$D$6/12)))</f>
        <v>0</v>
      </c>
      <c r="E1050" s="128">
        <f t="shared" si="149"/>
        <v>0</v>
      </c>
      <c r="F1050" s="4">
        <f t="shared" si="150"/>
        <v>0</v>
      </c>
      <c r="G1050" s="19">
        <f>IF(AND(C1050&lt;&gt;"",SUM(G$25:G1049)&lt;D$17),$D$17/$D$21,0)</f>
        <v>0</v>
      </c>
      <c r="H1050" s="4">
        <f t="shared" si="151"/>
        <v>0</v>
      </c>
      <c r="I1050" s="4">
        <f t="shared" ref="I1050:I1113" si="156">IF(C1050&lt;&gt;"",$D$17-H1050,0)</f>
        <v>0</v>
      </c>
      <c r="J1050" s="25" t="str">
        <f t="shared" si="152"/>
        <v>2106–2107</v>
      </c>
      <c r="K1050" s="27">
        <f t="shared" ref="K1050:K1113" si="157">IF(AND(ROUND(H1050,2)=ROUND($D$17,2),ROUND(F1050,0)=0),ROUND($D$17,2),0)</f>
        <v>0</v>
      </c>
      <c r="R1050" s="10" t="str">
        <f t="shared" si="153"/>
        <v/>
      </c>
    </row>
    <row r="1051" spans="1:18" ht="19.899999999999999" customHeight="1" x14ac:dyDescent="0.25">
      <c r="A1051" s="126">
        <v>75607</v>
      </c>
      <c r="B1051" s="9">
        <f t="shared" si="154"/>
        <v>0</v>
      </c>
      <c r="C1051" s="127"/>
      <c r="D1051" s="4">
        <f t="shared" si="155"/>
        <v>0</v>
      </c>
      <c r="E1051" s="128">
        <f t="shared" ref="E1051:E1114" si="158">C1051-D1051</f>
        <v>0</v>
      </c>
      <c r="F1051" s="4">
        <f t="shared" ref="F1051:F1114" si="159">IF(C1051="",0,IF(C1050="",$D$15-E1051,IF(C1051&lt;&gt;"",F1050-E1051)))</f>
        <v>0</v>
      </c>
      <c r="G1051" s="19">
        <f>IF(AND(C1051&lt;&gt;"",SUM(G$25:G1050)&lt;D$17),$D$17/$D$21,0)</f>
        <v>0</v>
      </c>
      <c r="H1051" s="4">
        <f t="shared" ref="H1051:H1114" si="160">IF(C1051&lt;&gt;"",G1051+H1050,0)</f>
        <v>0</v>
      </c>
      <c r="I1051" s="4">
        <f t="shared" si="156"/>
        <v>0</v>
      </c>
      <c r="J1051" s="25" t="str">
        <f t="shared" si="152"/>
        <v>2106–2107</v>
      </c>
      <c r="K1051" s="27">
        <f t="shared" si="157"/>
        <v>0</v>
      </c>
      <c r="R1051" s="10" t="str">
        <f t="shared" si="153"/>
        <v/>
      </c>
    </row>
    <row r="1052" spans="1:18" ht="19.899999999999999" customHeight="1" x14ac:dyDescent="0.25">
      <c r="A1052" s="126">
        <v>75638</v>
      </c>
      <c r="B1052" s="9">
        <f t="shared" si="154"/>
        <v>0</v>
      </c>
      <c r="C1052" s="127"/>
      <c r="D1052" s="4">
        <f t="shared" si="155"/>
        <v>0</v>
      </c>
      <c r="E1052" s="128">
        <f t="shared" si="158"/>
        <v>0</v>
      </c>
      <c r="F1052" s="4">
        <f t="shared" si="159"/>
        <v>0</v>
      </c>
      <c r="G1052" s="19">
        <f>IF(AND(C1052&lt;&gt;"",SUM(G$25:G1051)&lt;D$17),$D$17/$D$21,0)</f>
        <v>0</v>
      </c>
      <c r="H1052" s="4">
        <f t="shared" si="160"/>
        <v>0</v>
      </c>
      <c r="I1052" s="4">
        <f t="shared" si="156"/>
        <v>0</v>
      </c>
      <c r="J1052" s="25" t="str">
        <f t="shared" si="152"/>
        <v>2106–2107</v>
      </c>
      <c r="K1052" s="27">
        <f t="shared" si="157"/>
        <v>0</v>
      </c>
      <c r="R1052" s="10" t="str">
        <f t="shared" si="153"/>
        <v/>
      </c>
    </row>
    <row r="1053" spans="1:18" ht="19.899999999999999" customHeight="1" x14ac:dyDescent="0.25">
      <c r="A1053" s="126">
        <v>75666</v>
      </c>
      <c r="B1053" s="9">
        <f t="shared" si="154"/>
        <v>0</v>
      </c>
      <c r="C1053" s="127"/>
      <c r="D1053" s="4">
        <f t="shared" si="155"/>
        <v>0</v>
      </c>
      <c r="E1053" s="128">
        <f t="shared" si="158"/>
        <v>0</v>
      </c>
      <c r="F1053" s="4">
        <f t="shared" si="159"/>
        <v>0</v>
      </c>
      <c r="G1053" s="19">
        <f>IF(AND(C1053&lt;&gt;"",SUM(G$25:G1052)&lt;D$17),$D$17/$D$21,0)</f>
        <v>0</v>
      </c>
      <c r="H1053" s="4">
        <f t="shared" si="160"/>
        <v>0</v>
      </c>
      <c r="I1053" s="4">
        <f t="shared" si="156"/>
        <v>0</v>
      </c>
      <c r="J1053" s="25" t="str">
        <f t="shared" si="152"/>
        <v>2106–2107</v>
      </c>
      <c r="K1053" s="27">
        <f t="shared" si="157"/>
        <v>0</v>
      </c>
      <c r="R1053" s="10" t="str">
        <f t="shared" si="153"/>
        <v/>
      </c>
    </row>
    <row r="1054" spans="1:18" ht="19.899999999999999" customHeight="1" x14ac:dyDescent="0.25">
      <c r="A1054" s="126">
        <v>75697</v>
      </c>
      <c r="B1054" s="9">
        <f t="shared" si="154"/>
        <v>0</v>
      </c>
      <c r="C1054" s="127"/>
      <c r="D1054" s="4">
        <f t="shared" si="155"/>
        <v>0</v>
      </c>
      <c r="E1054" s="128">
        <f t="shared" si="158"/>
        <v>0</v>
      </c>
      <c r="F1054" s="4">
        <f t="shared" si="159"/>
        <v>0</v>
      </c>
      <c r="G1054" s="19">
        <f>IF(AND(C1054&lt;&gt;"",SUM(G$25:G1053)&lt;D$17),$D$17/$D$21,0)</f>
        <v>0</v>
      </c>
      <c r="H1054" s="4">
        <f t="shared" si="160"/>
        <v>0</v>
      </c>
      <c r="I1054" s="4">
        <f t="shared" si="156"/>
        <v>0</v>
      </c>
      <c r="J1054" s="25" t="str">
        <f t="shared" si="152"/>
        <v>2106–2107</v>
      </c>
      <c r="K1054" s="27">
        <f t="shared" si="157"/>
        <v>0</v>
      </c>
      <c r="R1054" s="10" t="str">
        <f t="shared" si="153"/>
        <v/>
      </c>
    </row>
    <row r="1055" spans="1:18" ht="19.899999999999999" customHeight="1" x14ac:dyDescent="0.25">
      <c r="A1055" s="126">
        <v>75727</v>
      </c>
      <c r="B1055" s="9">
        <f t="shared" si="154"/>
        <v>0</v>
      </c>
      <c r="C1055" s="127"/>
      <c r="D1055" s="4">
        <f t="shared" si="155"/>
        <v>0</v>
      </c>
      <c r="E1055" s="128">
        <f t="shared" si="158"/>
        <v>0</v>
      </c>
      <c r="F1055" s="4">
        <f t="shared" si="159"/>
        <v>0</v>
      </c>
      <c r="G1055" s="19">
        <f>IF(AND(C1055&lt;&gt;"",SUM(G$25:G1054)&lt;D$17),$D$17/$D$21,0)</f>
        <v>0</v>
      </c>
      <c r="H1055" s="4">
        <f t="shared" si="160"/>
        <v>0</v>
      </c>
      <c r="I1055" s="4">
        <f t="shared" si="156"/>
        <v>0</v>
      </c>
      <c r="J1055" s="25" t="str">
        <f t="shared" si="152"/>
        <v>2106–2107</v>
      </c>
      <c r="K1055" s="27">
        <f t="shared" si="157"/>
        <v>0</v>
      </c>
      <c r="R1055" s="10" t="str">
        <f t="shared" si="153"/>
        <v/>
      </c>
    </row>
    <row r="1056" spans="1:18" ht="19.899999999999999" customHeight="1" x14ac:dyDescent="0.25">
      <c r="A1056" s="126">
        <v>75758</v>
      </c>
      <c r="B1056" s="9">
        <f t="shared" si="154"/>
        <v>0</v>
      </c>
      <c r="C1056" s="127"/>
      <c r="D1056" s="4">
        <f t="shared" si="155"/>
        <v>0</v>
      </c>
      <c r="E1056" s="128">
        <f t="shared" si="158"/>
        <v>0</v>
      </c>
      <c r="F1056" s="4">
        <f t="shared" si="159"/>
        <v>0</v>
      </c>
      <c r="G1056" s="19">
        <f>IF(AND(C1056&lt;&gt;"",SUM(G$25:G1055)&lt;D$17),$D$17/$D$21,0)</f>
        <v>0</v>
      </c>
      <c r="H1056" s="4">
        <f t="shared" si="160"/>
        <v>0</v>
      </c>
      <c r="I1056" s="4">
        <f t="shared" si="156"/>
        <v>0</v>
      </c>
      <c r="J1056" s="25" t="str">
        <f t="shared" si="152"/>
        <v>2106–2107</v>
      </c>
      <c r="K1056" s="27">
        <f t="shared" si="157"/>
        <v>0</v>
      </c>
      <c r="R1056" s="10" t="str">
        <f t="shared" si="153"/>
        <v/>
      </c>
    </row>
    <row r="1057" spans="1:18" ht="19.899999999999999" customHeight="1" x14ac:dyDescent="0.25">
      <c r="A1057" s="126">
        <v>75788</v>
      </c>
      <c r="B1057" s="9">
        <f t="shared" si="154"/>
        <v>0</v>
      </c>
      <c r="C1057" s="127"/>
      <c r="D1057" s="4">
        <f t="shared" si="155"/>
        <v>0</v>
      </c>
      <c r="E1057" s="128">
        <f t="shared" si="158"/>
        <v>0</v>
      </c>
      <c r="F1057" s="4">
        <f t="shared" si="159"/>
        <v>0</v>
      </c>
      <c r="G1057" s="19">
        <f>IF(AND(C1057&lt;&gt;"",SUM(G$25:G1056)&lt;D$17),$D$17/$D$21,0)</f>
        <v>0</v>
      </c>
      <c r="H1057" s="4">
        <f t="shared" si="160"/>
        <v>0</v>
      </c>
      <c r="I1057" s="4">
        <f t="shared" si="156"/>
        <v>0</v>
      </c>
      <c r="J1057" s="25" t="str">
        <f t="shared" si="152"/>
        <v>2107–2108</v>
      </c>
      <c r="K1057" s="27">
        <f t="shared" si="157"/>
        <v>0</v>
      </c>
      <c r="R1057" s="10" t="str">
        <f t="shared" si="153"/>
        <v/>
      </c>
    </row>
    <row r="1058" spans="1:18" ht="19.899999999999999" customHeight="1" x14ac:dyDescent="0.25">
      <c r="A1058" s="126">
        <v>75819</v>
      </c>
      <c r="B1058" s="9">
        <f t="shared" si="154"/>
        <v>0</v>
      </c>
      <c r="C1058" s="127"/>
      <c r="D1058" s="4">
        <f t="shared" si="155"/>
        <v>0</v>
      </c>
      <c r="E1058" s="128">
        <f t="shared" si="158"/>
        <v>0</v>
      </c>
      <c r="F1058" s="4">
        <f t="shared" si="159"/>
        <v>0</v>
      </c>
      <c r="G1058" s="19">
        <f>IF(AND(C1058&lt;&gt;"",SUM(G$25:G1057)&lt;D$17),$D$17/$D$21,0)</f>
        <v>0</v>
      </c>
      <c r="H1058" s="4">
        <f t="shared" si="160"/>
        <v>0</v>
      </c>
      <c r="I1058" s="4">
        <f t="shared" si="156"/>
        <v>0</v>
      </c>
      <c r="J1058" s="25" t="str">
        <f t="shared" si="152"/>
        <v>2107–2108</v>
      </c>
      <c r="K1058" s="27">
        <f t="shared" si="157"/>
        <v>0</v>
      </c>
      <c r="R1058" s="10" t="str">
        <f t="shared" si="153"/>
        <v/>
      </c>
    </row>
    <row r="1059" spans="1:18" ht="19.899999999999999" customHeight="1" x14ac:dyDescent="0.25">
      <c r="A1059" s="126">
        <v>75850</v>
      </c>
      <c r="B1059" s="9">
        <f t="shared" si="154"/>
        <v>0</v>
      </c>
      <c r="C1059" s="127"/>
      <c r="D1059" s="4">
        <f t="shared" si="155"/>
        <v>0</v>
      </c>
      <c r="E1059" s="128">
        <f t="shared" si="158"/>
        <v>0</v>
      </c>
      <c r="F1059" s="4">
        <f t="shared" si="159"/>
        <v>0</v>
      </c>
      <c r="G1059" s="19">
        <f>IF(AND(C1059&lt;&gt;"",SUM(G$25:G1058)&lt;D$17),$D$17/$D$21,0)</f>
        <v>0</v>
      </c>
      <c r="H1059" s="4">
        <f t="shared" si="160"/>
        <v>0</v>
      </c>
      <c r="I1059" s="4">
        <f t="shared" si="156"/>
        <v>0</v>
      </c>
      <c r="J1059" s="25" t="str">
        <f t="shared" si="152"/>
        <v>2107–2108</v>
      </c>
      <c r="K1059" s="27">
        <f t="shared" si="157"/>
        <v>0</v>
      </c>
      <c r="R1059" s="10" t="str">
        <f t="shared" si="153"/>
        <v/>
      </c>
    </row>
    <row r="1060" spans="1:18" ht="19.899999999999999" customHeight="1" x14ac:dyDescent="0.25">
      <c r="A1060" s="126">
        <v>75880</v>
      </c>
      <c r="B1060" s="9">
        <f t="shared" si="154"/>
        <v>0</v>
      </c>
      <c r="C1060" s="127"/>
      <c r="D1060" s="4">
        <f t="shared" si="155"/>
        <v>0</v>
      </c>
      <c r="E1060" s="128">
        <f t="shared" si="158"/>
        <v>0</v>
      </c>
      <c r="F1060" s="4">
        <f t="shared" si="159"/>
        <v>0</v>
      </c>
      <c r="G1060" s="19">
        <f>IF(AND(C1060&lt;&gt;"",SUM(G$25:G1059)&lt;D$17),$D$17/$D$21,0)</f>
        <v>0</v>
      </c>
      <c r="H1060" s="4">
        <f t="shared" si="160"/>
        <v>0</v>
      </c>
      <c r="I1060" s="4">
        <f t="shared" si="156"/>
        <v>0</v>
      </c>
      <c r="J1060" s="25" t="str">
        <f t="shared" si="152"/>
        <v>2107–2108</v>
      </c>
      <c r="K1060" s="27">
        <f t="shared" si="157"/>
        <v>0</v>
      </c>
      <c r="R1060" s="10" t="str">
        <f t="shared" si="153"/>
        <v/>
      </c>
    </row>
    <row r="1061" spans="1:18" ht="19.899999999999999" customHeight="1" x14ac:dyDescent="0.25">
      <c r="A1061" s="126">
        <v>75911</v>
      </c>
      <c r="B1061" s="9">
        <f t="shared" si="154"/>
        <v>0</v>
      </c>
      <c r="C1061" s="127"/>
      <c r="D1061" s="4">
        <f t="shared" si="155"/>
        <v>0</v>
      </c>
      <c r="E1061" s="128">
        <f t="shared" si="158"/>
        <v>0</v>
      </c>
      <c r="F1061" s="4">
        <f t="shared" si="159"/>
        <v>0</v>
      </c>
      <c r="G1061" s="19">
        <f>IF(AND(C1061&lt;&gt;"",SUM(G$25:G1060)&lt;D$17),$D$17/$D$21,0)</f>
        <v>0</v>
      </c>
      <c r="H1061" s="4">
        <f t="shared" si="160"/>
        <v>0</v>
      </c>
      <c r="I1061" s="4">
        <f t="shared" si="156"/>
        <v>0</v>
      </c>
      <c r="J1061" s="25" t="str">
        <f t="shared" si="152"/>
        <v>2107–2108</v>
      </c>
      <c r="K1061" s="27">
        <f t="shared" si="157"/>
        <v>0</v>
      </c>
      <c r="R1061" s="10" t="str">
        <f t="shared" si="153"/>
        <v/>
      </c>
    </row>
    <row r="1062" spans="1:18" ht="19.899999999999999" customHeight="1" x14ac:dyDescent="0.25">
      <c r="A1062" s="126">
        <v>75941</v>
      </c>
      <c r="B1062" s="9">
        <f t="shared" si="154"/>
        <v>0</v>
      </c>
      <c r="C1062" s="127"/>
      <c r="D1062" s="4">
        <f t="shared" si="155"/>
        <v>0</v>
      </c>
      <c r="E1062" s="128">
        <f t="shared" si="158"/>
        <v>0</v>
      </c>
      <c r="F1062" s="4">
        <f t="shared" si="159"/>
        <v>0</v>
      </c>
      <c r="G1062" s="19">
        <f>IF(AND(C1062&lt;&gt;"",SUM(G$25:G1061)&lt;D$17),$D$17/$D$21,0)</f>
        <v>0</v>
      </c>
      <c r="H1062" s="4">
        <f t="shared" si="160"/>
        <v>0</v>
      </c>
      <c r="I1062" s="4">
        <f t="shared" si="156"/>
        <v>0</v>
      </c>
      <c r="J1062" s="25" t="str">
        <f t="shared" ref="J1062:J1125" si="161">IF(OR(MONTH(A1062)=1,MONTH(A1062)=2,MONTH(A1062)=3,MONTH(A1062)=4,MONTH(A1062)=5,MONTH(A1062)=6),YEAR(A1062)-1&amp;"–"&amp;YEAR(A1062),YEAR(A1062)&amp;"–"&amp;YEAR(A1062)+1)</f>
        <v>2107–2108</v>
      </c>
      <c r="K1062" s="27">
        <f t="shared" si="157"/>
        <v>0</v>
      </c>
      <c r="R1062" s="10" t="str">
        <f t="shared" si="153"/>
        <v/>
      </c>
    </row>
    <row r="1063" spans="1:18" ht="19.899999999999999" customHeight="1" x14ac:dyDescent="0.25">
      <c r="A1063" s="126">
        <v>75972</v>
      </c>
      <c r="B1063" s="9">
        <f t="shared" si="154"/>
        <v>0</v>
      </c>
      <c r="C1063" s="127"/>
      <c r="D1063" s="4">
        <f t="shared" si="155"/>
        <v>0</v>
      </c>
      <c r="E1063" s="128">
        <f t="shared" si="158"/>
        <v>0</v>
      </c>
      <c r="F1063" s="4">
        <f t="shared" si="159"/>
        <v>0</v>
      </c>
      <c r="G1063" s="19">
        <f>IF(AND(C1063&lt;&gt;"",SUM(G$25:G1062)&lt;D$17),$D$17/$D$21,0)</f>
        <v>0</v>
      </c>
      <c r="H1063" s="4">
        <f t="shared" si="160"/>
        <v>0</v>
      </c>
      <c r="I1063" s="4">
        <f t="shared" si="156"/>
        <v>0</v>
      </c>
      <c r="J1063" s="25" t="str">
        <f t="shared" si="161"/>
        <v>2107–2108</v>
      </c>
      <c r="K1063" s="27">
        <f t="shared" si="157"/>
        <v>0</v>
      </c>
      <c r="R1063" s="10" t="str">
        <f t="shared" si="153"/>
        <v/>
      </c>
    </row>
    <row r="1064" spans="1:18" ht="19.899999999999999" customHeight="1" x14ac:dyDescent="0.25">
      <c r="A1064" s="126">
        <v>76003</v>
      </c>
      <c r="B1064" s="9">
        <f t="shared" si="154"/>
        <v>0</v>
      </c>
      <c r="C1064" s="127"/>
      <c r="D1064" s="4">
        <f t="shared" si="155"/>
        <v>0</v>
      </c>
      <c r="E1064" s="128">
        <f t="shared" si="158"/>
        <v>0</v>
      </c>
      <c r="F1064" s="4">
        <f t="shared" si="159"/>
        <v>0</v>
      </c>
      <c r="G1064" s="19">
        <f>IF(AND(C1064&lt;&gt;"",SUM(G$25:G1063)&lt;D$17),$D$17/$D$21,0)</f>
        <v>0</v>
      </c>
      <c r="H1064" s="4">
        <f t="shared" si="160"/>
        <v>0</v>
      </c>
      <c r="I1064" s="4">
        <f t="shared" si="156"/>
        <v>0</v>
      </c>
      <c r="J1064" s="25" t="str">
        <f t="shared" si="161"/>
        <v>2107–2108</v>
      </c>
      <c r="K1064" s="27">
        <f t="shared" si="157"/>
        <v>0</v>
      </c>
      <c r="R1064" s="10" t="str">
        <f t="shared" si="153"/>
        <v/>
      </c>
    </row>
    <row r="1065" spans="1:18" ht="19.899999999999999" customHeight="1" x14ac:dyDescent="0.25">
      <c r="A1065" s="126">
        <v>76032</v>
      </c>
      <c r="B1065" s="9">
        <f t="shared" si="154"/>
        <v>0</v>
      </c>
      <c r="C1065" s="127"/>
      <c r="D1065" s="4">
        <f t="shared" si="155"/>
        <v>0</v>
      </c>
      <c r="E1065" s="128">
        <f t="shared" si="158"/>
        <v>0</v>
      </c>
      <c r="F1065" s="4">
        <f t="shared" si="159"/>
        <v>0</v>
      </c>
      <c r="G1065" s="19">
        <f>IF(AND(C1065&lt;&gt;"",SUM(G$25:G1064)&lt;D$17),$D$17/$D$21,0)</f>
        <v>0</v>
      </c>
      <c r="H1065" s="4">
        <f t="shared" si="160"/>
        <v>0</v>
      </c>
      <c r="I1065" s="4">
        <f t="shared" si="156"/>
        <v>0</v>
      </c>
      <c r="J1065" s="25" t="str">
        <f t="shared" si="161"/>
        <v>2107–2108</v>
      </c>
      <c r="K1065" s="27">
        <f t="shared" si="157"/>
        <v>0</v>
      </c>
      <c r="R1065" s="10" t="str">
        <f t="shared" si="153"/>
        <v/>
      </c>
    </row>
    <row r="1066" spans="1:18" ht="19.899999999999999" customHeight="1" x14ac:dyDescent="0.25">
      <c r="A1066" s="126">
        <v>76063</v>
      </c>
      <c r="B1066" s="9">
        <f t="shared" si="154"/>
        <v>0</v>
      </c>
      <c r="C1066" s="127"/>
      <c r="D1066" s="4">
        <f t="shared" si="155"/>
        <v>0</v>
      </c>
      <c r="E1066" s="128">
        <f t="shared" si="158"/>
        <v>0</v>
      </c>
      <c r="F1066" s="4">
        <f t="shared" si="159"/>
        <v>0</v>
      </c>
      <c r="G1066" s="19">
        <f>IF(AND(C1066&lt;&gt;"",SUM(G$25:G1065)&lt;D$17),$D$17/$D$21,0)</f>
        <v>0</v>
      </c>
      <c r="H1066" s="4">
        <f t="shared" si="160"/>
        <v>0</v>
      </c>
      <c r="I1066" s="4">
        <f t="shared" si="156"/>
        <v>0</v>
      </c>
      <c r="J1066" s="25" t="str">
        <f t="shared" si="161"/>
        <v>2107–2108</v>
      </c>
      <c r="K1066" s="27">
        <f t="shared" si="157"/>
        <v>0</v>
      </c>
      <c r="R1066" s="10" t="str">
        <f t="shared" si="153"/>
        <v/>
      </c>
    </row>
    <row r="1067" spans="1:18" ht="19.899999999999999" customHeight="1" x14ac:dyDescent="0.25">
      <c r="A1067" s="126">
        <v>76093</v>
      </c>
      <c r="B1067" s="9">
        <f t="shared" si="154"/>
        <v>0</v>
      </c>
      <c r="C1067" s="127"/>
      <c r="D1067" s="4">
        <f t="shared" si="155"/>
        <v>0</v>
      </c>
      <c r="E1067" s="128">
        <f t="shared" si="158"/>
        <v>0</v>
      </c>
      <c r="F1067" s="4">
        <f t="shared" si="159"/>
        <v>0</v>
      </c>
      <c r="G1067" s="19">
        <f>IF(AND(C1067&lt;&gt;"",SUM(G$25:G1066)&lt;D$17),$D$17/$D$21,0)</f>
        <v>0</v>
      </c>
      <c r="H1067" s="4">
        <f t="shared" si="160"/>
        <v>0</v>
      </c>
      <c r="I1067" s="4">
        <f t="shared" si="156"/>
        <v>0</v>
      </c>
      <c r="J1067" s="25" t="str">
        <f t="shared" si="161"/>
        <v>2107–2108</v>
      </c>
      <c r="K1067" s="27">
        <f t="shared" si="157"/>
        <v>0</v>
      </c>
      <c r="R1067" s="10" t="str">
        <f t="shared" si="153"/>
        <v/>
      </c>
    </row>
    <row r="1068" spans="1:18" ht="19.899999999999999" customHeight="1" x14ac:dyDescent="0.25">
      <c r="A1068" s="126">
        <v>76124</v>
      </c>
      <c r="B1068" s="9">
        <f t="shared" si="154"/>
        <v>0</v>
      </c>
      <c r="C1068" s="127"/>
      <c r="D1068" s="4">
        <f t="shared" si="155"/>
        <v>0</v>
      </c>
      <c r="E1068" s="128">
        <f t="shared" si="158"/>
        <v>0</v>
      </c>
      <c r="F1068" s="4">
        <f t="shared" si="159"/>
        <v>0</v>
      </c>
      <c r="G1068" s="19">
        <f>IF(AND(C1068&lt;&gt;"",SUM(G$25:G1067)&lt;D$17),$D$17/$D$21,0)</f>
        <v>0</v>
      </c>
      <c r="H1068" s="4">
        <f t="shared" si="160"/>
        <v>0</v>
      </c>
      <c r="I1068" s="4">
        <f t="shared" si="156"/>
        <v>0</v>
      </c>
      <c r="J1068" s="25" t="str">
        <f t="shared" si="161"/>
        <v>2107–2108</v>
      </c>
      <c r="K1068" s="27">
        <f t="shared" si="157"/>
        <v>0</v>
      </c>
      <c r="R1068" s="10" t="str">
        <f t="shared" si="153"/>
        <v/>
      </c>
    </row>
    <row r="1069" spans="1:18" ht="19.899999999999999" customHeight="1" x14ac:dyDescent="0.25">
      <c r="A1069" s="126">
        <v>76154</v>
      </c>
      <c r="B1069" s="9">
        <f t="shared" si="154"/>
        <v>0</v>
      </c>
      <c r="C1069" s="127"/>
      <c r="D1069" s="4">
        <f t="shared" si="155"/>
        <v>0</v>
      </c>
      <c r="E1069" s="128">
        <f t="shared" si="158"/>
        <v>0</v>
      </c>
      <c r="F1069" s="4">
        <f t="shared" si="159"/>
        <v>0</v>
      </c>
      <c r="G1069" s="19">
        <f>IF(AND(C1069&lt;&gt;"",SUM(G$25:G1068)&lt;D$17),$D$17/$D$21,0)</f>
        <v>0</v>
      </c>
      <c r="H1069" s="4">
        <f t="shared" si="160"/>
        <v>0</v>
      </c>
      <c r="I1069" s="4">
        <f t="shared" si="156"/>
        <v>0</v>
      </c>
      <c r="J1069" s="25" t="str">
        <f t="shared" si="161"/>
        <v>2108–2109</v>
      </c>
      <c r="K1069" s="27">
        <f t="shared" si="157"/>
        <v>0</v>
      </c>
      <c r="R1069" s="10" t="str">
        <f t="shared" si="153"/>
        <v/>
      </c>
    </row>
    <row r="1070" spans="1:18" ht="19.899999999999999" customHeight="1" x14ac:dyDescent="0.25">
      <c r="A1070" s="126">
        <v>76185</v>
      </c>
      <c r="B1070" s="9">
        <f t="shared" si="154"/>
        <v>0</v>
      </c>
      <c r="C1070" s="127"/>
      <c r="D1070" s="4">
        <f t="shared" si="155"/>
        <v>0</v>
      </c>
      <c r="E1070" s="128">
        <f t="shared" si="158"/>
        <v>0</v>
      </c>
      <c r="F1070" s="4">
        <f t="shared" si="159"/>
        <v>0</v>
      </c>
      <c r="G1070" s="19">
        <f>IF(AND(C1070&lt;&gt;"",SUM(G$25:G1069)&lt;D$17),$D$17/$D$21,0)</f>
        <v>0</v>
      </c>
      <c r="H1070" s="4">
        <f t="shared" si="160"/>
        <v>0</v>
      </c>
      <c r="I1070" s="4">
        <f t="shared" si="156"/>
        <v>0</v>
      </c>
      <c r="J1070" s="25" t="str">
        <f t="shared" si="161"/>
        <v>2108–2109</v>
      </c>
      <c r="K1070" s="27">
        <f t="shared" si="157"/>
        <v>0</v>
      </c>
      <c r="R1070" s="10" t="str">
        <f t="shared" si="153"/>
        <v/>
      </c>
    </row>
    <row r="1071" spans="1:18" ht="19.899999999999999" customHeight="1" x14ac:dyDescent="0.25">
      <c r="A1071" s="126">
        <v>76216</v>
      </c>
      <c r="B1071" s="9">
        <f t="shared" si="154"/>
        <v>0</v>
      </c>
      <c r="C1071" s="127"/>
      <c r="D1071" s="4">
        <f t="shared" si="155"/>
        <v>0</v>
      </c>
      <c r="E1071" s="128">
        <f t="shared" si="158"/>
        <v>0</v>
      </c>
      <c r="F1071" s="4">
        <f t="shared" si="159"/>
        <v>0</v>
      </c>
      <c r="G1071" s="19">
        <f>IF(AND(C1071&lt;&gt;"",SUM(G$25:G1070)&lt;D$17),$D$17/$D$21,0)</f>
        <v>0</v>
      </c>
      <c r="H1071" s="4">
        <f t="shared" si="160"/>
        <v>0</v>
      </c>
      <c r="I1071" s="4">
        <f t="shared" si="156"/>
        <v>0</v>
      </c>
      <c r="J1071" s="25" t="str">
        <f t="shared" si="161"/>
        <v>2108–2109</v>
      </c>
      <c r="K1071" s="27">
        <f t="shared" si="157"/>
        <v>0</v>
      </c>
      <c r="R1071" s="10" t="str">
        <f t="shared" si="153"/>
        <v/>
      </c>
    </row>
    <row r="1072" spans="1:18" ht="19.899999999999999" customHeight="1" x14ac:dyDescent="0.25">
      <c r="A1072" s="126">
        <v>76246</v>
      </c>
      <c r="B1072" s="9">
        <f t="shared" si="154"/>
        <v>0</v>
      </c>
      <c r="C1072" s="127"/>
      <c r="D1072" s="4">
        <f t="shared" si="155"/>
        <v>0</v>
      </c>
      <c r="E1072" s="128">
        <f t="shared" si="158"/>
        <v>0</v>
      </c>
      <c r="F1072" s="4">
        <f t="shared" si="159"/>
        <v>0</v>
      </c>
      <c r="G1072" s="19">
        <f>IF(AND(C1072&lt;&gt;"",SUM(G$25:G1071)&lt;D$17),$D$17/$D$21,0)</f>
        <v>0</v>
      </c>
      <c r="H1072" s="4">
        <f t="shared" si="160"/>
        <v>0</v>
      </c>
      <c r="I1072" s="4">
        <f t="shared" si="156"/>
        <v>0</v>
      </c>
      <c r="J1072" s="25" t="str">
        <f t="shared" si="161"/>
        <v>2108–2109</v>
      </c>
      <c r="K1072" s="27">
        <f t="shared" si="157"/>
        <v>0</v>
      </c>
      <c r="R1072" s="10" t="str">
        <f t="shared" si="153"/>
        <v/>
      </c>
    </row>
    <row r="1073" spans="1:18" ht="19.899999999999999" customHeight="1" x14ac:dyDescent="0.25">
      <c r="A1073" s="126">
        <v>76277</v>
      </c>
      <c r="B1073" s="9">
        <f t="shared" si="154"/>
        <v>0</v>
      </c>
      <c r="C1073" s="127"/>
      <c r="D1073" s="4">
        <f t="shared" si="155"/>
        <v>0</v>
      </c>
      <c r="E1073" s="128">
        <f t="shared" si="158"/>
        <v>0</v>
      </c>
      <c r="F1073" s="4">
        <f t="shared" si="159"/>
        <v>0</v>
      </c>
      <c r="G1073" s="19">
        <f>IF(AND(C1073&lt;&gt;"",SUM(G$25:G1072)&lt;D$17),$D$17/$D$21,0)</f>
        <v>0</v>
      </c>
      <c r="H1073" s="4">
        <f t="shared" si="160"/>
        <v>0</v>
      </c>
      <c r="I1073" s="4">
        <f t="shared" si="156"/>
        <v>0</v>
      </c>
      <c r="J1073" s="25" t="str">
        <f t="shared" si="161"/>
        <v>2108–2109</v>
      </c>
      <c r="K1073" s="27">
        <f t="shared" si="157"/>
        <v>0</v>
      </c>
      <c r="R1073" s="10" t="str">
        <f t="shared" si="153"/>
        <v/>
      </c>
    </row>
    <row r="1074" spans="1:18" ht="19.899999999999999" customHeight="1" x14ac:dyDescent="0.25">
      <c r="A1074" s="126">
        <v>76307</v>
      </c>
      <c r="B1074" s="9">
        <f t="shared" si="154"/>
        <v>0</v>
      </c>
      <c r="C1074" s="127"/>
      <c r="D1074" s="4">
        <f t="shared" si="155"/>
        <v>0</v>
      </c>
      <c r="E1074" s="128">
        <f t="shared" si="158"/>
        <v>0</v>
      </c>
      <c r="F1074" s="4">
        <f t="shared" si="159"/>
        <v>0</v>
      </c>
      <c r="G1074" s="19">
        <f>IF(AND(C1074&lt;&gt;"",SUM(G$25:G1073)&lt;D$17),$D$17/$D$21,0)</f>
        <v>0</v>
      </c>
      <c r="H1074" s="4">
        <f t="shared" si="160"/>
        <v>0</v>
      </c>
      <c r="I1074" s="4">
        <f t="shared" si="156"/>
        <v>0</v>
      </c>
      <c r="J1074" s="25" t="str">
        <f t="shared" si="161"/>
        <v>2108–2109</v>
      </c>
      <c r="K1074" s="27">
        <f t="shared" si="157"/>
        <v>0</v>
      </c>
      <c r="R1074" s="10" t="str">
        <f t="shared" si="153"/>
        <v/>
      </c>
    </row>
    <row r="1075" spans="1:18" ht="19.899999999999999" customHeight="1" x14ac:dyDescent="0.25">
      <c r="A1075" s="126">
        <v>76338</v>
      </c>
      <c r="B1075" s="9">
        <f t="shared" si="154"/>
        <v>0</v>
      </c>
      <c r="C1075" s="127"/>
      <c r="D1075" s="4">
        <f t="shared" si="155"/>
        <v>0</v>
      </c>
      <c r="E1075" s="128">
        <f t="shared" si="158"/>
        <v>0</v>
      </c>
      <c r="F1075" s="4">
        <f t="shared" si="159"/>
        <v>0</v>
      </c>
      <c r="G1075" s="19">
        <f>IF(AND(C1075&lt;&gt;"",SUM(G$25:G1074)&lt;D$17),$D$17/$D$21,0)</f>
        <v>0</v>
      </c>
      <c r="H1075" s="4">
        <f t="shared" si="160"/>
        <v>0</v>
      </c>
      <c r="I1075" s="4">
        <f t="shared" si="156"/>
        <v>0</v>
      </c>
      <c r="J1075" s="25" t="str">
        <f t="shared" si="161"/>
        <v>2108–2109</v>
      </c>
      <c r="K1075" s="27">
        <f t="shared" si="157"/>
        <v>0</v>
      </c>
      <c r="R1075" s="10" t="str">
        <f t="shared" si="153"/>
        <v/>
      </c>
    </row>
    <row r="1076" spans="1:18" ht="19.899999999999999" customHeight="1" x14ac:dyDescent="0.25">
      <c r="A1076" s="126">
        <v>76369</v>
      </c>
      <c r="B1076" s="9">
        <f t="shared" si="154"/>
        <v>0</v>
      </c>
      <c r="C1076" s="127"/>
      <c r="D1076" s="4">
        <f t="shared" si="155"/>
        <v>0</v>
      </c>
      <c r="E1076" s="128">
        <f t="shared" si="158"/>
        <v>0</v>
      </c>
      <c r="F1076" s="4">
        <f t="shared" si="159"/>
        <v>0</v>
      </c>
      <c r="G1076" s="19">
        <f>IF(AND(C1076&lt;&gt;"",SUM(G$25:G1075)&lt;D$17),$D$17/$D$21,0)</f>
        <v>0</v>
      </c>
      <c r="H1076" s="4">
        <f t="shared" si="160"/>
        <v>0</v>
      </c>
      <c r="I1076" s="4">
        <f t="shared" si="156"/>
        <v>0</v>
      </c>
      <c r="J1076" s="25" t="str">
        <f t="shared" si="161"/>
        <v>2108–2109</v>
      </c>
      <c r="K1076" s="27">
        <f t="shared" si="157"/>
        <v>0</v>
      </c>
      <c r="R1076" s="10" t="str">
        <f t="shared" si="153"/>
        <v/>
      </c>
    </row>
    <row r="1077" spans="1:18" ht="19.899999999999999" customHeight="1" x14ac:dyDescent="0.25">
      <c r="A1077" s="126">
        <v>76397</v>
      </c>
      <c r="B1077" s="9">
        <f t="shared" si="154"/>
        <v>0</v>
      </c>
      <c r="C1077" s="127"/>
      <c r="D1077" s="4">
        <f t="shared" si="155"/>
        <v>0</v>
      </c>
      <c r="E1077" s="128">
        <f t="shared" si="158"/>
        <v>0</v>
      </c>
      <c r="F1077" s="4">
        <f t="shared" si="159"/>
        <v>0</v>
      </c>
      <c r="G1077" s="19">
        <f>IF(AND(C1077&lt;&gt;"",SUM(G$25:G1076)&lt;D$17),$D$17/$D$21,0)</f>
        <v>0</v>
      </c>
      <c r="H1077" s="4">
        <f t="shared" si="160"/>
        <v>0</v>
      </c>
      <c r="I1077" s="4">
        <f t="shared" si="156"/>
        <v>0</v>
      </c>
      <c r="J1077" s="25" t="str">
        <f t="shared" si="161"/>
        <v>2108–2109</v>
      </c>
      <c r="K1077" s="27">
        <f t="shared" si="157"/>
        <v>0</v>
      </c>
      <c r="R1077" s="10" t="str">
        <f t="shared" si="153"/>
        <v/>
      </c>
    </row>
    <row r="1078" spans="1:18" ht="19.899999999999999" customHeight="1" x14ac:dyDescent="0.25">
      <c r="A1078" s="126">
        <v>76428</v>
      </c>
      <c r="B1078" s="9">
        <f t="shared" si="154"/>
        <v>0</v>
      </c>
      <c r="C1078" s="127"/>
      <c r="D1078" s="4">
        <f t="shared" si="155"/>
        <v>0</v>
      </c>
      <c r="E1078" s="128">
        <f t="shared" si="158"/>
        <v>0</v>
      </c>
      <c r="F1078" s="4">
        <f t="shared" si="159"/>
        <v>0</v>
      </c>
      <c r="G1078" s="19">
        <f>IF(AND(C1078&lt;&gt;"",SUM(G$25:G1077)&lt;D$17),$D$17/$D$21,0)</f>
        <v>0</v>
      </c>
      <c r="H1078" s="4">
        <f t="shared" si="160"/>
        <v>0</v>
      </c>
      <c r="I1078" s="4">
        <f t="shared" si="156"/>
        <v>0</v>
      </c>
      <c r="J1078" s="25" t="str">
        <f t="shared" si="161"/>
        <v>2108–2109</v>
      </c>
      <c r="K1078" s="27">
        <f t="shared" si="157"/>
        <v>0</v>
      </c>
      <c r="R1078" s="10" t="str">
        <f t="shared" si="153"/>
        <v/>
      </c>
    </row>
    <row r="1079" spans="1:18" ht="19.899999999999999" customHeight="1" x14ac:dyDescent="0.25">
      <c r="A1079" s="126">
        <v>76458</v>
      </c>
      <c r="B1079" s="9">
        <f t="shared" si="154"/>
        <v>0</v>
      </c>
      <c r="C1079" s="127"/>
      <c r="D1079" s="4">
        <f t="shared" si="155"/>
        <v>0</v>
      </c>
      <c r="E1079" s="128">
        <f t="shared" si="158"/>
        <v>0</v>
      </c>
      <c r="F1079" s="4">
        <f t="shared" si="159"/>
        <v>0</v>
      </c>
      <c r="G1079" s="19">
        <f>IF(AND(C1079&lt;&gt;"",SUM(G$25:G1078)&lt;D$17),$D$17/$D$21,0)</f>
        <v>0</v>
      </c>
      <c r="H1079" s="4">
        <f t="shared" si="160"/>
        <v>0</v>
      </c>
      <c r="I1079" s="4">
        <f t="shared" si="156"/>
        <v>0</v>
      </c>
      <c r="J1079" s="25" t="str">
        <f t="shared" si="161"/>
        <v>2108–2109</v>
      </c>
      <c r="K1079" s="27">
        <f t="shared" si="157"/>
        <v>0</v>
      </c>
      <c r="R1079" s="10" t="str">
        <f t="shared" si="153"/>
        <v/>
      </c>
    </row>
    <row r="1080" spans="1:18" ht="19.899999999999999" customHeight="1" x14ac:dyDescent="0.25">
      <c r="A1080" s="126">
        <v>76489</v>
      </c>
      <c r="B1080" s="9">
        <f t="shared" si="154"/>
        <v>0</v>
      </c>
      <c r="C1080" s="127"/>
      <c r="D1080" s="4">
        <f t="shared" si="155"/>
        <v>0</v>
      </c>
      <c r="E1080" s="128">
        <f t="shared" si="158"/>
        <v>0</v>
      </c>
      <c r="F1080" s="4">
        <f t="shared" si="159"/>
        <v>0</v>
      </c>
      <c r="G1080" s="19">
        <f>IF(AND(C1080&lt;&gt;"",SUM(G$25:G1079)&lt;D$17),$D$17/$D$21,0)</f>
        <v>0</v>
      </c>
      <c r="H1080" s="4">
        <f t="shared" si="160"/>
        <v>0</v>
      </c>
      <c r="I1080" s="4">
        <f t="shared" si="156"/>
        <v>0</v>
      </c>
      <c r="J1080" s="25" t="str">
        <f t="shared" si="161"/>
        <v>2108–2109</v>
      </c>
      <c r="K1080" s="27">
        <f t="shared" si="157"/>
        <v>0</v>
      </c>
      <c r="R1080" s="10" t="str">
        <f t="shared" si="153"/>
        <v/>
      </c>
    </row>
    <row r="1081" spans="1:18" ht="19.899999999999999" customHeight="1" x14ac:dyDescent="0.25">
      <c r="A1081" s="126">
        <v>76519</v>
      </c>
      <c r="B1081" s="9">
        <f t="shared" si="154"/>
        <v>0</v>
      </c>
      <c r="C1081" s="127"/>
      <c r="D1081" s="4">
        <f t="shared" si="155"/>
        <v>0</v>
      </c>
      <c r="E1081" s="128">
        <f t="shared" si="158"/>
        <v>0</v>
      </c>
      <c r="F1081" s="4">
        <f t="shared" si="159"/>
        <v>0</v>
      </c>
      <c r="G1081" s="19">
        <f>IF(AND(C1081&lt;&gt;"",SUM(G$25:G1080)&lt;D$17),$D$17/$D$21,0)</f>
        <v>0</v>
      </c>
      <c r="H1081" s="4">
        <f t="shared" si="160"/>
        <v>0</v>
      </c>
      <c r="I1081" s="4">
        <f t="shared" si="156"/>
        <v>0</v>
      </c>
      <c r="J1081" s="25" t="str">
        <f t="shared" si="161"/>
        <v>2109–2110</v>
      </c>
      <c r="K1081" s="27">
        <f t="shared" si="157"/>
        <v>0</v>
      </c>
      <c r="R1081" s="10" t="str">
        <f t="shared" si="153"/>
        <v/>
      </c>
    </row>
    <row r="1082" spans="1:18" ht="19.899999999999999" customHeight="1" x14ac:dyDescent="0.25">
      <c r="A1082" s="126">
        <v>76550</v>
      </c>
      <c r="B1082" s="9">
        <f t="shared" si="154"/>
        <v>0</v>
      </c>
      <c r="C1082" s="127"/>
      <c r="D1082" s="4">
        <f t="shared" si="155"/>
        <v>0</v>
      </c>
      <c r="E1082" s="128">
        <f t="shared" si="158"/>
        <v>0</v>
      </c>
      <c r="F1082" s="4">
        <f t="shared" si="159"/>
        <v>0</v>
      </c>
      <c r="G1082" s="19">
        <f>IF(AND(C1082&lt;&gt;"",SUM(G$25:G1081)&lt;D$17),$D$17/$D$21,0)</f>
        <v>0</v>
      </c>
      <c r="H1082" s="4">
        <f t="shared" si="160"/>
        <v>0</v>
      </c>
      <c r="I1082" s="4">
        <f t="shared" si="156"/>
        <v>0</v>
      </c>
      <c r="J1082" s="25" t="str">
        <f t="shared" si="161"/>
        <v>2109–2110</v>
      </c>
      <c r="K1082" s="27">
        <f t="shared" si="157"/>
        <v>0</v>
      </c>
      <c r="R1082" s="10" t="str">
        <f t="shared" si="153"/>
        <v/>
      </c>
    </row>
    <row r="1083" spans="1:18" ht="19.899999999999999" customHeight="1" x14ac:dyDescent="0.25">
      <c r="A1083" s="126">
        <v>76581</v>
      </c>
      <c r="B1083" s="9">
        <f t="shared" si="154"/>
        <v>0</v>
      </c>
      <c r="C1083" s="127"/>
      <c r="D1083" s="4">
        <f t="shared" si="155"/>
        <v>0</v>
      </c>
      <c r="E1083" s="128">
        <f t="shared" si="158"/>
        <v>0</v>
      </c>
      <c r="F1083" s="4">
        <f t="shared" si="159"/>
        <v>0</v>
      </c>
      <c r="G1083" s="19">
        <f>IF(AND(C1083&lt;&gt;"",SUM(G$25:G1082)&lt;D$17),$D$17/$D$21,0)</f>
        <v>0</v>
      </c>
      <c r="H1083" s="4">
        <f t="shared" si="160"/>
        <v>0</v>
      </c>
      <c r="I1083" s="4">
        <f t="shared" si="156"/>
        <v>0</v>
      </c>
      <c r="J1083" s="25" t="str">
        <f t="shared" si="161"/>
        <v>2109–2110</v>
      </c>
      <c r="K1083" s="27">
        <f t="shared" si="157"/>
        <v>0</v>
      </c>
      <c r="R1083" s="10" t="str">
        <f t="shared" si="153"/>
        <v/>
      </c>
    </row>
    <row r="1084" spans="1:18" ht="19.899999999999999" customHeight="1" x14ac:dyDescent="0.25">
      <c r="A1084" s="126">
        <v>76611</v>
      </c>
      <c r="B1084" s="9">
        <f t="shared" si="154"/>
        <v>0</v>
      </c>
      <c r="C1084" s="127"/>
      <c r="D1084" s="4">
        <f t="shared" si="155"/>
        <v>0</v>
      </c>
      <c r="E1084" s="128">
        <f t="shared" si="158"/>
        <v>0</v>
      </c>
      <c r="F1084" s="4">
        <f t="shared" si="159"/>
        <v>0</v>
      </c>
      <c r="G1084" s="19">
        <f>IF(AND(C1084&lt;&gt;"",SUM(G$25:G1083)&lt;D$17),$D$17/$D$21,0)</f>
        <v>0</v>
      </c>
      <c r="H1084" s="4">
        <f t="shared" si="160"/>
        <v>0</v>
      </c>
      <c r="I1084" s="4">
        <f t="shared" si="156"/>
        <v>0</v>
      </c>
      <c r="J1084" s="25" t="str">
        <f t="shared" si="161"/>
        <v>2109–2110</v>
      </c>
      <c r="K1084" s="27">
        <f t="shared" si="157"/>
        <v>0</v>
      </c>
      <c r="R1084" s="10" t="str">
        <f t="shared" si="153"/>
        <v/>
      </c>
    </row>
    <row r="1085" spans="1:18" ht="19.899999999999999" customHeight="1" x14ac:dyDescent="0.25">
      <c r="A1085" s="126">
        <v>76642</v>
      </c>
      <c r="B1085" s="9">
        <f t="shared" si="154"/>
        <v>0</v>
      </c>
      <c r="C1085" s="127"/>
      <c r="D1085" s="4">
        <f t="shared" si="155"/>
        <v>0</v>
      </c>
      <c r="E1085" s="128">
        <f t="shared" si="158"/>
        <v>0</v>
      </c>
      <c r="F1085" s="4">
        <f t="shared" si="159"/>
        <v>0</v>
      </c>
      <c r="G1085" s="19">
        <f>IF(AND(C1085&lt;&gt;"",SUM(G$25:G1084)&lt;D$17),$D$17/$D$21,0)</f>
        <v>0</v>
      </c>
      <c r="H1085" s="4">
        <f t="shared" si="160"/>
        <v>0</v>
      </c>
      <c r="I1085" s="4">
        <f t="shared" si="156"/>
        <v>0</v>
      </c>
      <c r="J1085" s="25" t="str">
        <f t="shared" si="161"/>
        <v>2109–2110</v>
      </c>
      <c r="K1085" s="27">
        <f t="shared" si="157"/>
        <v>0</v>
      </c>
      <c r="R1085" s="10" t="str">
        <f t="shared" si="153"/>
        <v/>
      </c>
    </row>
    <row r="1086" spans="1:18" ht="19.899999999999999" customHeight="1" x14ac:dyDescent="0.25">
      <c r="A1086" s="126">
        <v>76672</v>
      </c>
      <c r="B1086" s="9">
        <f t="shared" si="154"/>
        <v>0</v>
      </c>
      <c r="C1086" s="127"/>
      <c r="D1086" s="4">
        <f t="shared" si="155"/>
        <v>0</v>
      </c>
      <c r="E1086" s="128">
        <f t="shared" si="158"/>
        <v>0</v>
      </c>
      <c r="F1086" s="4">
        <f t="shared" si="159"/>
        <v>0</v>
      </c>
      <c r="G1086" s="19">
        <f>IF(AND(C1086&lt;&gt;"",SUM(G$25:G1085)&lt;D$17),$D$17/$D$21,0)</f>
        <v>0</v>
      </c>
      <c r="H1086" s="4">
        <f t="shared" si="160"/>
        <v>0</v>
      </c>
      <c r="I1086" s="4">
        <f t="shared" si="156"/>
        <v>0</v>
      </c>
      <c r="J1086" s="25" t="str">
        <f t="shared" si="161"/>
        <v>2109–2110</v>
      </c>
      <c r="K1086" s="27">
        <f t="shared" si="157"/>
        <v>0</v>
      </c>
      <c r="R1086" s="10" t="str">
        <f t="shared" si="153"/>
        <v/>
      </c>
    </row>
    <row r="1087" spans="1:18" ht="19.899999999999999" customHeight="1" x14ac:dyDescent="0.25">
      <c r="A1087" s="126">
        <v>76703</v>
      </c>
      <c r="B1087" s="9">
        <f t="shared" si="154"/>
        <v>0</v>
      </c>
      <c r="C1087" s="127"/>
      <c r="D1087" s="4">
        <f t="shared" si="155"/>
        <v>0</v>
      </c>
      <c r="E1087" s="128">
        <f t="shared" si="158"/>
        <v>0</v>
      </c>
      <c r="F1087" s="4">
        <f t="shared" si="159"/>
        <v>0</v>
      </c>
      <c r="G1087" s="19">
        <f>IF(AND(C1087&lt;&gt;"",SUM(G$25:G1086)&lt;D$17),$D$17/$D$21,0)</f>
        <v>0</v>
      </c>
      <c r="H1087" s="4">
        <f t="shared" si="160"/>
        <v>0</v>
      </c>
      <c r="I1087" s="4">
        <f t="shared" si="156"/>
        <v>0</v>
      </c>
      <c r="J1087" s="25" t="str">
        <f t="shared" si="161"/>
        <v>2109–2110</v>
      </c>
      <c r="K1087" s="27">
        <f t="shared" si="157"/>
        <v>0</v>
      </c>
      <c r="R1087" s="10" t="str">
        <f t="shared" si="153"/>
        <v/>
      </c>
    </row>
    <row r="1088" spans="1:18" ht="19.899999999999999" customHeight="1" x14ac:dyDescent="0.25">
      <c r="A1088" s="126">
        <v>76734</v>
      </c>
      <c r="B1088" s="9">
        <f t="shared" si="154"/>
        <v>0</v>
      </c>
      <c r="C1088" s="127"/>
      <c r="D1088" s="4">
        <f t="shared" si="155"/>
        <v>0</v>
      </c>
      <c r="E1088" s="128">
        <f t="shared" si="158"/>
        <v>0</v>
      </c>
      <c r="F1088" s="4">
        <f t="shared" si="159"/>
        <v>0</v>
      </c>
      <c r="G1088" s="19">
        <f>IF(AND(C1088&lt;&gt;"",SUM(G$25:G1087)&lt;D$17),$D$17/$D$21,0)</f>
        <v>0</v>
      </c>
      <c r="H1088" s="4">
        <f t="shared" si="160"/>
        <v>0</v>
      </c>
      <c r="I1088" s="4">
        <f t="shared" si="156"/>
        <v>0</v>
      </c>
      <c r="J1088" s="25" t="str">
        <f t="shared" si="161"/>
        <v>2109–2110</v>
      </c>
      <c r="K1088" s="27">
        <f t="shared" si="157"/>
        <v>0</v>
      </c>
      <c r="R1088" s="10" t="str">
        <f t="shared" si="153"/>
        <v/>
      </c>
    </row>
    <row r="1089" spans="1:18" ht="19.899999999999999" customHeight="1" x14ac:dyDescent="0.25">
      <c r="A1089" s="126">
        <v>76762</v>
      </c>
      <c r="B1089" s="9">
        <f t="shared" si="154"/>
        <v>0</v>
      </c>
      <c r="C1089" s="127"/>
      <c r="D1089" s="4">
        <f t="shared" si="155"/>
        <v>0</v>
      </c>
      <c r="E1089" s="128">
        <f t="shared" si="158"/>
        <v>0</v>
      </c>
      <c r="F1089" s="4">
        <f t="shared" si="159"/>
        <v>0</v>
      </c>
      <c r="G1089" s="19">
        <f>IF(AND(C1089&lt;&gt;"",SUM(G$25:G1088)&lt;D$17),$D$17/$D$21,0)</f>
        <v>0</v>
      </c>
      <c r="H1089" s="4">
        <f t="shared" si="160"/>
        <v>0</v>
      </c>
      <c r="I1089" s="4">
        <f t="shared" si="156"/>
        <v>0</v>
      </c>
      <c r="J1089" s="25" t="str">
        <f t="shared" si="161"/>
        <v>2109–2110</v>
      </c>
      <c r="K1089" s="27">
        <f t="shared" si="157"/>
        <v>0</v>
      </c>
      <c r="R1089" s="10" t="str">
        <f t="shared" si="153"/>
        <v/>
      </c>
    </row>
    <row r="1090" spans="1:18" ht="19.899999999999999" customHeight="1" x14ac:dyDescent="0.25">
      <c r="A1090" s="126">
        <v>76793</v>
      </c>
      <c r="B1090" s="9">
        <f t="shared" si="154"/>
        <v>0</v>
      </c>
      <c r="C1090" s="127"/>
      <c r="D1090" s="4">
        <f t="shared" si="155"/>
        <v>0</v>
      </c>
      <c r="E1090" s="128">
        <f t="shared" si="158"/>
        <v>0</v>
      </c>
      <c r="F1090" s="4">
        <f t="shared" si="159"/>
        <v>0</v>
      </c>
      <c r="G1090" s="19">
        <f>IF(AND(C1090&lt;&gt;"",SUM(G$25:G1089)&lt;D$17),$D$17/$D$21,0)</f>
        <v>0</v>
      </c>
      <c r="H1090" s="4">
        <f t="shared" si="160"/>
        <v>0</v>
      </c>
      <c r="I1090" s="4">
        <f t="shared" si="156"/>
        <v>0</v>
      </c>
      <c r="J1090" s="25" t="str">
        <f t="shared" si="161"/>
        <v>2109–2110</v>
      </c>
      <c r="K1090" s="27">
        <f t="shared" si="157"/>
        <v>0</v>
      </c>
      <c r="R1090" s="10" t="str">
        <f t="shared" si="153"/>
        <v/>
      </c>
    </row>
    <row r="1091" spans="1:18" ht="19.899999999999999" customHeight="1" x14ac:dyDescent="0.25">
      <c r="A1091" s="126">
        <v>76823</v>
      </c>
      <c r="B1091" s="9">
        <f t="shared" si="154"/>
        <v>0</v>
      </c>
      <c r="C1091" s="127"/>
      <c r="D1091" s="4">
        <f t="shared" si="155"/>
        <v>0</v>
      </c>
      <c r="E1091" s="128">
        <f t="shared" si="158"/>
        <v>0</v>
      </c>
      <c r="F1091" s="4">
        <f t="shared" si="159"/>
        <v>0</v>
      </c>
      <c r="G1091" s="19">
        <f>IF(AND(C1091&lt;&gt;"",SUM(G$25:G1090)&lt;D$17),$D$17/$D$21,0)</f>
        <v>0</v>
      </c>
      <c r="H1091" s="4">
        <f t="shared" si="160"/>
        <v>0</v>
      </c>
      <c r="I1091" s="4">
        <f t="shared" si="156"/>
        <v>0</v>
      </c>
      <c r="J1091" s="25" t="str">
        <f t="shared" si="161"/>
        <v>2109–2110</v>
      </c>
      <c r="K1091" s="27">
        <f t="shared" si="157"/>
        <v>0</v>
      </c>
      <c r="R1091" s="10" t="str">
        <f t="shared" si="153"/>
        <v/>
      </c>
    </row>
    <row r="1092" spans="1:18" ht="19.899999999999999" customHeight="1" x14ac:dyDescent="0.25">
      <c r="A1092" s="126">
        <v>76854</v>
      </c>
      <c r="B1092" s="9">
        <f t="shared" si="154"/>
        <v>0</v>
      </c>
      <c r="C1092" s="127"/>
      <c r="D1092" s="4">
        <f t="shared" si="155"/>
        <v>0</v>
      </c>
      <c r="E1092" s="128">
        <f t="shared" si="158"/>
        <v>0</v>
      </c>
      <c r="F1092" s="4">
        <f t="shared" si="159"/>
        <v>0</v>
      </c>
      <c r="G1092" s="19">
        <f>IF(AND(C1092&lt;&gt;"",SUM(G$25:G1091)&lt;D$17),$D$17/$D$21,0)</f>
        <v>0</v>
      </c>
      <c r="H1092" s="4">
        <f t="shared" si="160"/>
        <v>0</v>
      </c>
      <c r="I1092" s="4">
        <f t="shared" si="156"/>
        <v>0</v>
      </c>
      <c r="J1092" s="25" t="str">
        <f t="shared" si="161"/>
        <v>2109–2110</v>
      </c>
      <c r="K1092" s="27">
        <f t="shared" si="157"/>
        <v>0</v>
      </c>
      <c r="R1092" s="10" t="str">
        <f t="shared" si="153"/>
        <v/>
      </c>
    </row>
    <row r="1093" spans="1:18" ht="19.899999999999999" customHeight="1" x14ac:dyDescent="0.25">
      <c r="A1093" s="126">
        <v>76884</v>
      </c>
      <c r="B1093" s="9">
        <f t="shared" si="154"/>
        <v>0</v>
      </c>
      <c r="C1093" s="127"/>
      <c r="D1093" s="4">
        <f t="shared" si="155"/>
        <v>0</v>
      </c>
      <c r="E1093" s="128">
        <f t="shared" si="158"/>
        <v>0</v>
      </c>
      <c r="F1093" s="4">
        <f t="shared" si="159"/>
        <v>0</v>
      </c>
      <c r="G1093" s="19">
        <f>IF(AND(C1093&lt;&gt;"",SUM(G$25:G1092)&lt;D$17),$D$17/$D$21,0)</f>
        <v>0</v>
      </c>
      <c r="H1093" s="4">
        <f t="shared" si="160"/>
        <v>0</v>
      </c>
      <c r="I1093" s="4">
        <f t="shared" si="156"/>
        <v>0</v>
      </c>
      <c r="J1093" s="25" t="str">
        <f t="shared" si="161"/>
        <v>2110–2111</v>
      </c>
      <c r="K1093" s="27">
        <f t="shared" si="157"/>
        <v>0</v>
      </c>
      <c r="R1093" s="10" t="str">
        <f t="shared" si="153"/>
        <v/>
      </c>
    </row>
    <row r="1094" spans="1:18" ht="19.899999999999999" customHeight="1" x14ac:dyDescent="0.25">
      <c r="A1094" s="126">
        <v>76915</v>
      </c>
      <c r="B1094" s="9">
        <f t="shared" si="154"/>
        <v>0</v>
      </c>
      <c r="C1094" s="127"/>
      <c r="D1094" s="4">
        <f t="shared" si="155"/>
        <v>0</v>
      </c>
      <c r="E1094" s="128">
        <f t="shared" si="158"/>
        <v>0</v>
      </c>
      <c r="F1094" s="4">
        <f t="shared" si="159"/>
        <v>0</v>
      </c>
      <c r="G1094" s="19">
        <f>IF(AND(C1094&lt;&gt;"",SUM(G$25:G1093)&lt;D$17),$D$17/$D$21,0)</f>
        <v>0</v>
      </c>
      <c r="H1094" s="4">
        <f t="shared" si="160"/>
        <v>0</v>
      </c>
      <c r="I1094" s="4">
        <f t="shared" si="156"/>
        <v>0</v>
      </c>
      <c r="J1094" s="25" t="str">
        <f t="shared" si="161"/>
        <v>2110–2111</v>
      </c>
      <c r="K1094" s="27">
        <f t="shared" si="157"/>
        <v>0</v>
      </c>
      <c r="R1094" s="10" t="str">
        <f t="shared" si="153"/>
        <v/>
      </c>
    </row>
    <row r="1095" spans="1:18" ht="19.899999999999999" customHeight="1" x14ac:dyDescent="0.25">
      <c r="A1095" s="126">
        <v>76946</v>
      </c>
      <c r="B1095" s="9">
        <f t="shared" si="154"/>
        <v>0</v>
      </c>
      <c r="C1095" s="127"/>
      <c r="D1095" s="4">
        <f t="shared" si="155"/>
        <v>0</v>
      </c>
      <c r="E1095" s="128">
        <f t="shared" si="158"/>
        <v>0</v>
      </c>
      <c r="F1095" s="4">
        <f t="shared" si="159"/>
        <v>0</v>
      </c>
      <c r="G1095" s="19">
        <f>IF(AND(C1095&lt;&gt;"",SUM(G$25:G1094)&lt;D$17),$D$17/$D$21,0)</f>
        <v>0</v>
      </c>
      <c r="H1095" s="4">
        <f t="shared" si="160"/>
        <v>0</v>
      </c>
      <c r="I1095" s="4">
        <f t="shared" si="156"/>
        <v>0</v>
      </c>
      <c r="J1095" s="25" t="str">
        <f t="shared" si="161"/>
        <v>2110–2111</v>
      </c>
      <c r="K1095" s="27">
        <f t="shared" si="157"/>
        <v>0</v>
      </c>
      <c r="R1095" s="10" t="str">
        <f t="shared" si="153"/>
        <v/>
      </c>
    </row>
    <row r="1096" spans="1:18" ht="19.899999999999999" customHeight="1" x14ac:dyDescent="0.25">
      <c r="A1096" s="126">
        <v>76976</v>
      </c>
      <c r="B1096" s="9">
        <f t="shared" si="154"/>
        <v>0</v>
      </c>
      <c r="C1096" s="127"/>
      <c r="D1096" s="4">
        <f t="shared" si="155"/>
        <v>0</v>
      </c>
      <c r="E1096" s="128">
        <f t="shared" si="158"/>
        <v>0</v>
      </c>
      <c r="F1096" s="4">
        <f t="shared" si="159"/>
        <v>0</v>
      </c>
      <c r="G1096" s="19">
        <f>IF(AND(C1096&lt;&gt;"",SUM(G$25:G1095)&lt;D$17),$D$17/$D$21,0)</f>
        <v>0</v>
      </c>
      <c r="H1096" s="4">
        <f t="shared" si="160"/>
        <v>0</v>
      </c>
      <c r="I1096" s="4">
        <f t="shared" si="156"/>
        <v>0</v>
      </c>
      <c r="J1096" s="25" t="str">
        <f t="shared" si="161"/>
        <v>2110–2111</v>
      </c>
      <c r="K1096" s="27">
        <f t="shared" si="157"/>
        <v>0</v>
      </c>
      <c r="R1096" s="10" t="str">
        <f t="shared" si="153"/>
        <v/>
      </c>
    </row>
    <row r="1097" spans="1:18" ht="19.899999999999999" customHeight="1" x14ac:dyDescent="0.25">
      <c r="A1097" s="126">
        <v>77007</v>
      </c>
      <c r="B1097" s="9">
        <f t="shared" si="154"/>
        <v>0</v>
      </c>
      <c r="C1097" s="127"/>
      <c r="D1097" s="4">
        <f t="shared" si="155"/>
        <v>0</v>
      </c>
      <c r="E1097" s="128">
        <f t="shared" si="158"/>
        <v>0</v>
      </c>
      <c r="F1097" s="4">
        <f t="shared" si="159"/>
        <v>0</v>
      </c>
      <c r="G1097" s="19">
        <f>IF(AND(C1097&lt;&gt;"",SUM(G$25:G1096)&lt;D$17),$D$17/$D$21,0)</f>
        <v>0</v>
      </c>
      <c r="H1097" s="4">
        <f t="shared" si="160"/>
        <v>0</v>
      </c>
      <c r="I1097" s="4">
        <f t="shared" si="156"/>
        <v>0</v>
      </c>
      <c r="J1097" s="25" t="str">
        <f t="shared" si="161"/>
        <v>2110–2111</v>
      </c>
      <c r="K1097" s="27">
        <f t="shared" si="157"/>
        <v>0</v>
      </c>
      <c r="R1097" s="10" t="str">
        <f t="shared" si="153"/>
        <v/>
      </c>
    </row>
    <row r="1098" spans="1:18" ht="19.899999999999999" customHeight="1" x14ac:dyDescent="0.25">
      <c r="A1098" s="126">
        <v>77037</v>
      </c>
      <c r="B1098" s="9">
        <f t="shared" si="154"/>
        <v>0</v>
      </c>
      <c r="C1098" s="127"/>
      <c r="D1098" s="4">
        <f t="shared" si="155"/>
        <v>0</v>
      </c>
      <c r="E1098" s="128">
        <f t="shared" si="158"/>
        <v>0</v>
      </c>
      <c r="F1098" s="4">
        <f t="shared" si="159"/>
        <v>0</v>
      </c>
      <c r="G1098" s="19">
        <f>IF(AND(C1098&lt;&gt;"",SUM(G$25:G1097)&lt;D$17),$D$17/$D$21,0)</f>
        <v>0</v>
      </c>
      <c r="H1098" s="4">
        <f t="shared" si="160"/>
        <v>0</v>
      </c>
      <c r="I1098" s="4">
        <f t="shared" si="156"/>
        <v>0</v>
      </c>
      <c r="J1098" s="25" t="str">
        <f t="shared" si="161"/>
        <v>2110–2111</v>
      </c>
      <c r="K1098" s="27">
        <f t="shared" si="157"/>
        <v>0</v>
      </c>
      <c r="R1098" s="10" t="str">
        <f t="shared" si="153"/>
        <v/>
      </c>
    </row>
    <row r="1099" spans="1:18" ht="19.899999999999999" customHeight="1" x14ac:dyDescent="0.25">
      <c r="A1099" s="126">
        <v>77068</v>
      </c>
      <c r="B1099" s="9">
        <f t="shared" si="154"/>
        <v>0</v>
      </c>
      <c r="C1099" s="127"/>
      <c r="D1099" s="4">
        <f t="shared" si="155"/>
        <v>0</v>
      </c>
      <c r="E1099" s="128">
        <f t="shared" si="158"/>
        <v>0</v>
      </c>
      <c r="F1099" s="4">
        <f t="shared" si="159"/>
        <v>0</v>
      </c>
      <c r="G1099" s="19">
        <f>IF(AND(C1099&lt;&gt;"",SUM(G$25:G1098)&lt;D$17),$D$17/$D$21,0)</f>
        <v>0</v>
      </c>
      <c r="H1099" s="4">
        <f t="shared" si="160"/>
        <v>0</v>
      </c>
      <c r="I1099" s="4">
        <f t="shared" si="156"/>
        <v>0</v>
      </c>
      <c r="J1099" s="25" t="str">
        <f t="shared" si="161"/>
        <v>2110–2111</v>
      </c>
      <c r="K1099" s="27">
        <f t="shared" si="157"/>
        <v>0</v>
      </c>
      <c r="R1099" s="10" t="str">
        <f t="shared" si="153"/>
        <v/>
      </c>
    </row>
    <row r="1100" spans="1:18" ht="19.899999999999999" customHeight="1" x14ac:dyDescent="0.25">
      <c r="A1100" s="126">
        <v>77099</v>
      </c>
      <c r="B1100" s="9">
        <f t="shared" si="154"/>
        <v>0</v>
      </c>
      <c r="C1100" s="127"/>
      <c r="D1100" s="4">
        <f t="shared" si="155"/>
        <v>0</v>
      </c>
      <c r="E1100" s="128">
        <f t="shared" si="158"/>
        <v>0</v>
      </c>
      <c r="F1100" s="4">
        <f t="shared" si="159"/>
        <v>0</v>
      </c>
      <c r="G1100" s="19">
        <f>IF(AND(C1100&lt;&gt;"",SUM(G$25:G1099)&lt;D$17),$D$17/$D$21,0)</f>
        <v>0</v>
      </c>
      <c r="H1100" s="4">
        <f t="shared" si="160"/>
        <v>0</v>
      </c>
      <c r="I1100" s="4">
        <f t="shared" si="156"/>
        <v>0</v>
      </c>
      <c r="J1100" s="25" t="str">
        <f t="shared" si="161"/>
        <v>2110–2111</v>
      </c>
      <c r="K1100" s="27">
        <f t="shared" si="157"/>
        <v>0</v>
      </c>
      <c r="R1100" s="10" t="str">
        <f t="shared" si="153"/>
        <v/>
      </c>
    </row>
    <row r="1101" spans="1:18" ht="19.899999999999999" customHeight="1" x14ac:dyDescent="0.25">
      <c r="A1101" s="126">
        <v>77127</v>
      </c>
      <c r="B1101" s="9">
        <f t="shared" si="154"/>
        <v>0</v>
      </c>
      <c r="C1101" s="127"/>
      <c r="D1101" s="4">
        <f t="shared" si="155"/>
        <v>0</v>
      </c>
      <c r="E1101" s="128">
        <f t="shared" si="158"/>
        <v>0</v>
      </c>
      <c r="F1101" s="4">
        <f t="shared" si="159"/>
        <v>0</v>
      </c>
      <c r="G1101" s="19">
        <f>IF(AND(C1101&lt;&gt;"",SUM(G$25:G1100)&lt;D$17),$D$17/$D$21,0)</f>
        <v>0</v>
      </c>
      <c r="H1101" s="4">
        <f t="shared" si="160"/>
        <v>0</v>
      </c>
      <c r="I1101" s="4">
        <f t="shared" si="156"/>
        <v>0</v>
      </c>
      <c r="J1101" s="25" t="str">
        <f t="shared" si="161"/>
        <v>2110–2111</v>
      </c>
      <c r="K1101" s="27">
        <f t="shared" si="157"/>
        <v>0</v>
      </c>
      <c r="R1101" s="10" t="str">
        <f t="shared" si="153"/>
        <v/>
      </c>
    </row>
    <row r="1102" spans="1:18" ht="19.899999999999999" customHeight="1" x14ac:dyDescent="0.25">
      <c r="A1102" s="126">
        <v>77158</v>
      </c>
      <c r="B1102" s="9">
        <f t="shared" si="154"/>
        <v>0</v>
      </c>
      <c r="C1102" s="127"/>
      <c r="D1102" s="4">
        <f t="shared" si="155"/>
        <v>0</v>
      </c>
      <c r="E1102" s="128">
        <f t="shared" si="158"/>
        <v>0</v>
      </c>
      <c r="F1102" s="4">
        <f t="shared" si="159"/>
        <v>0</v>
      </c>
      <c r="G1102" s="19">
        <f>IF(AND(C1102&lt;&gt;"",SUM(G$25:G1101)&lt;D$17),$D$17/$D$21,0)</f>
        <v>0</v>
      </c>
      <c r="H1102" s="4">
        <f t="shared" si="160"/>
        <v>0</v>
      </c>
      <c r="I1102" s="4">
        <f t="shared" si="156"/>
        <v>0</v>
      </c>
      <c r="J1102" s="25" t="str">
        <f t="shared" si="161"/>
        <v>2110–2111</v>
      </c>
      <c r="K1102" s="27">
        <f t="shared" si="157"/>
        <v>0</v>
      </c>
      <c r="R1102" s="10" t="str">
        <f t="shared" si="153"/>
        <v/>
      </c>
    </row>
    <row r="1103" spans="1:18" ht="19.899999999999999" customHeight="1" x14ac:dyDescent="0.25">
      <c r="A1103" s="126">
        <v>77188</v>
      </c>
      <c r="B1103" s="9">
        <f t="shared" si="154"/>
        <v>0</v>
      </c>
      <c r="C1103" s="127"/>
      <c r="D1103" s="4">
        <f t="shared" si="155"/>
        <v>0</v>
      </c>
      <c r="E1103" s="128">
        <f t="shared" si="158"/>
        <v>0</v>
      </c>
      <c r="F1103" s="4">
        <f t="shared" si="159"/>
        <v>0</v>
      </c>
      <c r="G1103" s="19">
        <f>IF(AND(C1103&lt;&gt;"",SUM(G$25:G1102)&lt;D$17),$D$17/$D$21,0)</f>
        <v>0</v>
      </c>
      <c r="H1103" s="4">
        <f t="shared" si="160"/>
        <v>0</v>
      </c>
      <c r="I1103" s="4">
        <f t="shared" si="156"/>
        <v>0</v>
      </c>
      <c r="J1103" s="25" t="str">
        <f t="shared" si="161"/>
        <v>2110–2111</v>
      </c>
      <c r="K1103" s="27">
        <f t="shared" si="157"/>
        <v>0</v>
      </c>
      <c r="R1103" s="10" t="str">
        <f t="shared" si="153"/>
        <v/>
      </c>
    </row>
    <row r="1104" spans="1:18" ht="19.899999999999999" customHeight="1" x14ac:dyDescent="0.25">
      <c r="A1104" s="126">
        <v>77219</v>
      </c>
      <c r="B1104" s="9">
        <f t="shared" si="154"/>
        <v>0</v>
      </c>
      <c r="C1104" s="127"/>
      <c r="D1104" s="4">
        <f t="shared" si="155"/>
        <v>0</v>
      </c>
      <c r="E1104" s="128">
        <f t="shared" si="158"/>
        <v>0</v>
      </c>
      <c r="F1104" s="4">
        <f t="shared" si="159"/>
        <v>0</v>
      </c>
      <c r="G1104" s="19">
        <f>IF(AND(C1104&lt;&gt;"",SUM(G$25:G1103)&lt;D$17),$D$17/$D$21,0)</f>
        <v>0</v>
      </c>
      <c r="H1104" s="4">
        <f t="shared" si="160"/>
        <v>0</v>
      </c>
      <c r="I1104" s="4">
        <f t="shared" si="156"/>
        <v>0</v>
      </c>
      <c r="J1104" s="25" t="str">
        <f t="shared" si="161"/>
        <v>2110–2111</v>
      </c>
      <c r="K1104" s="27">
        <f t="shared" si="157"/>
        <v>0</v>
      </c>
      <c r="R1104" s="10" t="str">
        <f t="shared" si="153"/>
        <v/>
      </c>
    </row>
    <row r="1105" spans="1:18" ht="19.899999999999999" customHeight="1" x14ac:dyDescent="0.25">
      <c r="A1105" s="126">
        <v>77249</v>
      </c>
      <c r="B1105" s="9">
        <f t="shared" si="154"/>
        <v>0</v>
      </c>
      <c r="C1105" s="127"/>
      <c r="D1105" s="4">
        <f t="shared" si="155"/>
        <v>0</v>
      </c>
      <c r="E1105" s="128">
        <f t="shared" si="158"/>
        <v>0</v>
      </c>
      <c r="F1105" s="4">
        <f t="shared" si="159"/>
        <v>0</v>
      </c>
      <c r="G1105" s="19">
        <f>IF(AND(C1105&lt;&gt;"",SUM(G$25:G1104)&lt;D$17),$D$17/$D$21,0)</f>
        <v>0</v>
      </c>
      <c r="H1105" s="4">
        <f t="shared" si="160"/>
        <v>0</v>
      </c>
      <c r="I1105" s="4">
        <f t="shared" si="156"/>
        <v>0</v>
      </c>
      <c r="J1105" s="25" t="str">
        <f t="shared" si="161"/>
        <v>2111–2112</v>
      </c>
      <c r="K1105" s="27">
        <f t="shared" si="157"/>
        <v>0</v>
      </c>
      <c r="R1105" s="10" t="str">
        <f t="shared" si="153"/>
        <v/>
      </c>
    </row>
    <row r="1106" spans="1:18" ht="19.899999999999999" customHeight="1" x14ac:dyDescent="0.25">
      <c r="A1106" s="126">
        <v>77280</v>
      </c>
      <c r="B1106" s="9">
        <f t="shared" si="154"/>
        <v>0</v>
      </c>
      <c r="C1106" s="127"/>
      <c r="D1106" s="4">
        <f t="shared" si="155"/>
        <v>0</v>
      </c>
      <c r="E1106" s="128">
        <f t="shared" si="158"/>
        <v>0</v>
      </c>
      <c r="F1106" s="4">
        <f t="shared" si="159"/>
        <v>0</v>
      </c>
      <c r="G1106" s="19">
        <f>IF(AND(C1106&lt;&gt;"",SUM(G$25:G1105)&lt;D$17),$D$17/$D$21,0)</f>
        <v>0</v>
      </c>
      <c r="H1106" s="4">
        <f t="shared" si="160"/>
        <v>0</v>
      </c>
      <c r="I1106" s="4">
        <f t="shared" si="156"/>
        <v>0</v>
      </c>
      <c r="J1106" s="25" t="str">
        <f t="shared" si="161"/>
        <v>2111–2112</v>
      </c>
      <c r="K1106" s="27">
        <f t="shared" si="157"/>
        <v>0</v>
      </c>
      <c r="R1106" s="10" t="str">
        <f t="shared" si="153"/>
        <v/>
      </c>
    </row>
    <row r="1107" spans="1:18" ht="19.899999999999999" customHeight="1" x14ac:dyDescent="0.25">
      <c r="A1107" s="126">
        <v>77311</v>
      </c>
      <c r="B1107" s="9">
        <f t="shared" si="154"/>
        <v>0</v>
      </c>
      <c r="C1107" s="127"/>
      <c r="D1107" s="4">
        <f t="shared" si="155"/>
        <v>0</v>
      </c>
      <c r="E1107" s="128">
        <f t="shared" si="158"/>
        <v>0</v>
      </c>
      <c r="F1107" s="4">
        <f t="shared" si="159"/>
        <v>0</v>
      </c>
      <c r="G1107" s="19">
        <f>IF(AND(C1107&lt;&gt;"",SUM(G$25:G1106)&lt;D$17),$D$17/$D$21,0)</f>
        <v>0</v>
      </c>
      <c r="H1107" s="4">
        <f t="shared" si="160"/>
        <v>0</v>
      </c>
      <c r="I1107" s="4">
        <f t="shared" si="156"/>
        <v>0</v>
      </c>
      <c r="J1107" s="25" t="str">
        <f t="shared" si="161"/>
        <v>2111–2112</v>
      </c>
      <c r="K1107" s="27">
        <f t="shared" si="157"/>
        <v>0</v>
      </c>
      <c r="R1107" s="10" t="str">
        <f t="shared" si="153"/>
        <v/>
      </c>
    </row>
    <row r="1108" spans="1:18" ht="19.899999999999999" customHeight="1" x14ac:dyDescent="0.25">
      <c r="A1108" s="126">
        <v>77341</v>
      </c>
      <c r="B1108" s="9">
        <f t="shared" si="154"/>
        <v>0</v>
      </c>
      <c r="C1108" s="127"/>
      <c r="D1108" s="4">
        <f t="shared" si="155"/>
        <v>0</v>
      </c>
      <c r="E1108" s="128">
        <f t="shared" si="158"/>
        <v>0</v>
      </c>
      <c r="F1108" s="4">
        <f t="shared" si="159"/>
        <v>0</v>
      </c>
      <c r="G1108" s="19">
        <f>IF(AND(C1108&lt;&gt;"",SUM(G$25:G1107)&lt;D$17),$D$17/$D$21,0)</f>
        <v>0</v>
      </c>
      <c r="H1108" s="4">
        <f t="shared" si="160"/>
        <v>0</v>
      </c>
      <c r="I1108" s="4">
        <f t="shared" si="156"/>
        <v>0</v>
      </c>
      <c r="J1108" s="25" t="str">
        <f t="shared" si="161"/>
        <v>2111–2112</v>
      </c>
      <c r="K1108" s="27">
        <f t="shared" si="157"/>
        <v>0</v>
      </c>
      <c r="R1108" s="10" t="str">
        <f t="shared" si="153"/>
        <v/>
      </c>
    </row>
    <row r="1109" spans="1:18" ht="19.899999999999999" customHeight="1" x14ac:dyDescent="0.25">
      <c r="A1109" s="126">
        <v>77372</v>
      </c>
      <c r="B1109" s="9">
        <f t="shared" si="154"/>
        <v>0</v>
      </c>
      <c r="C1109" s="127"/>
      <c r="D1109" s="4">
        <f t="shared" si="155"/>
        <v>0</v>
      </c>
      <c r="E1109" s="128">
        <f t="shared" si="158"/>
        <v>0</v>
      </c>
      <c r="F1109" s="4">
        <f t="shared" si="159"/>
        <v>0</v>
      </c>
      <c r="G1109" s="19">
        <f>IF(AND(C1109&lt;&gt;"",SUM(G$25:G1108)&lt;D$17),$D$17/$D$21,0)</f>
        <v>0</v>
      </c>
      <c r="H1109" s="4">
        <f t="shared" si="160"/>
        <v>0</v>
      </c>
      <c r="I1109" s="4">
        <f t="shared" si="156"/>
        <v>0</v>
      </c>
      <c r="J1109" s="25" t="str">
        <f t="shared" si="161"/>
        <v>2111–2112</v>
      </c>
      <c r="K1109" s="27">
        <f t="shared" si="157"/>
        <v>0</v>
      </c>
      <c r="R1109" s="10" t="str">
        <f t="shared" si="153"/>
        <v/>
      </c>
    </row>
    <row r="1110" spans="1:18" ht="19.899999999999999" customHeight="1" x14ac:dyDescent="0.25">
      <c r="A1110" s="126">
        <v>77402</v>
      </c>
      <c r="B1110" s="9">
        <f t="shared" si="154"/>
        <v>0</v>
      </c>
      <c r="C1110" s="127"/>
      <c r="D1110" s="4">
        <f t="shared" si="155"/>
        <v>0</v>
      </c>
      <c r="E1110" s="128">
        <f t="shared" si="158"/>
        <v>0</v>
      </c>
      <c r="F1110" s="4">
        <f t="shared" si="159"/>
        <v>0</v>
      </c>
      <c r="G1110" s="19">
        <f>IF(AND(C1110&lt;&gt;"",SUM(G$25:G1109)&lt;D$17),$D$17/$D$21,0)</f>
        <v>0</v>
      </c>
      <c r="H1110" s="4">
        <f t="shared" si="160"/>
        <v>0</v>
      </c>
      <c r="I1110" s="4">
        <f t="shared" si="156"/>
        <v>0</v>
      </c>
      <c r="J1110" s="25" t="str">
        <f t="shared" si="161"/>
        <v>2111–2112</v>
      </c>
      <c r="K1110" s="27">
        <f t="shared" si="157"/>
        <v>0</v>
      </c>
      <c r="R1110" s="10" t="str">
        <f t="shared" si="153"/>
        <v/>
      </c>
    </row>
    <row r="1111" spans="1:18" ht="19.899999999999999" customHeight="1" x14ac:dyDescent="0.25">
      <c r="A1111" s="126">
        <v>77433</v>
      </c>
      <c r="B1111" s="9">
        <f t="shared" si="154"/>
        <v>0</v>
      </c>
      <c r="C1111" s="127"/>
      <c r="D1111" s="4">
        <f t="shared" si="155"/>
        <v>0</v>
      </c>
      <c r="E1111" s="128">
        <f t="shared" si="158"/>
        <v>0</v>
      </c>
      <c r="F1111" s="4">
        <f t="shared" si="159"/>
        <v>0</v>
      </c>
      <c r="G1111" s="19">
        <f>IF(AND(C1111&lt;&gt;"",SUM(G$25:G1110)&lt;D$17),$D$17/$D$21,0)</f>
        <v>0</v>
      </c>
      <c r="H1111" s="4">
        <f t="shared" si="160"/>
        <v>0</v>
      </c>
      <c r="I1111" s="4">
        <f t="shared" si="156"/>
        <v>0</v>
      </c>
      <c r="J1111" s="25" t="str">
        <f t="shared" si="161"/>
        <v>2111–2112</v>
      </c>
      <c r="K1111" s="27">
        <f t="shared" si="157"/>
        <v>0</v>
      </c>
      <c r="R1111" s="10" t="str">
        <f t="shared" si="153"/>
        <v/>
      </c>
    </row>
    <row r="1112" spans="1:18" ht="19.899999999999999" customHeight="1" x14ac:dyDescent="0.25">
      <c r="A1112" s="126">
        <v>77464</v>
      </c>
      <c r="B1112" s="9">
        <f t="shared" si="154"/>
        <v>0</v>
      </c>
      <c r="C1112" s="127"/>
      <c r="D1112" s="4">
        <f t="shared" si="155"/>
        <v>0</v>
      </c>
      <c r="E1112" s="128">
        <f t="shared" si="158"/>
        <v>0</v>
      </c>
      <c r="F1112" s="4">
        <f t="shared" si="159"/>
        <v>0</v>
      </c>
      <c r="G1112" s="19">
        <f>IF(AND(C1112&lt;&gt;"",SUM(G$25:G1111)&lt;D$17),$D$17/$D$21,0)</f>
        <v>0</v>
      </c>
      <c r="H1112" s="4">
        <f t="shared" si="160"/>
        <v>0</v>
      </c>
      <c r="I1112" s="4">
        <f t="shared" si="156"/>
        <v>0</v>
      </c>
      <c r="J1112" s="25" t="str">
        <f t="shared" si="161"/>
        <v>2111–2112</v>
      </c>
      <c r="K1112" s="27">
        <f t="shared" si="157"/>
        <v>0</v>
      </c>
      <c r="R1112" s="10" t="str">
        <f t="shared" si="153"/>
        <v/>
      </c>
    </row>
    <row r="1113" spans="1:18" ht="19.899999999999999" customHeight="1" x14ac:dyDescent="0.25">
      <c r="A1113" s="126">
        <v>77493</v>
      </c>
      <c r="B1113" s="9">
        <f t="shared" si="154"/>
        <v>0</v>
      </c>
      <c r="C1113" s="127"/>
      <c r="D1113" s="4">
        <f t="shared" si="155"/>
        <v>0</v>
      </c>
      <c r="E1113" s="128">
        <f t="shared" si="158"/>
        <v>0</v>
      </c>
      <c r="F1113" s="4">
        <f t="shared" si="159"/>
        <v>0</v>
      </c>
      <c r="G1113" s="19">
        <f>IF(AND(C1113&lt;&gt;"",SUM(G$25:G1112)&lt;D$17),$D$17/$D$21,0)</f>
        <v>0</v>
      </c>
      <c r="H1113" s="4">
        <f t="shared" si="160"/>
        <v>0</v>
      </c>
      <c r="I1113" s="4">
        <f t="shared" si="156"/>
        <v>0</v>
      </c>
      <c r="J1113" s="25" t="str">
        <f t="shared" si="161"/>
        <v>2111–2112</v>
      </c>
      <c r="K1113" s="27">
        <f t="shared" si="157"/>
        <v>0</v>
      </c>
      <c r="R1113" s="10" t="str">
        <f t="shared" ref="R1113:R1176" si="162">IF(AND($D$13&lt;=$A1113,DATE(YEAR($D$13),MONTH($D$13)+$D$19-1,DAY($D$13))&gt;=$A1113),"X","")</f>
        <v/>
      </c>
    </row>
    <row r="1114" spans="1:18" ht="19.899999999999999" customHeight="1" x14ac:dyDescent="0.25">
      <c r="A1114" s="126">
        <v>77524</v>
      </c>
      <c r="B1114" s="9">
        <f t="shared" ref="B1114:B1177" si="163">IF(C1114&gt;0,C1114*-1,C1114)</f>
        <v>0</v>
      </c>
      <c r="C1114" s="127"/>
      <c r="D1114" s="4">
        <f t="shared" ref="D1114:D1177" si="164">IF(C1114="",0,IF($D$14="Beginning",IF(C1113&lt;&gt;"",$F1113*$D$6/12,0),IF(C1113&lt;&gt;"",$F1113*$D$6/12,$D$15*$D$6/12)))</f>
        <v>0</v>
      </c>
      <c r="E1114" s="128">
        <f t="shared" si="158"/>
        <v>0</v>
      </c>
      <c r="F1114" s="4">
        <f t="shared" si="159"/>
        <v>0</v>
      </c>
      <c r="G1114" s="19">
        <f>IF(AND(C1114&lt;&gt;"",SUM(G$25:G1113)&lt;D$17),$D$17/$D$21,0)</f>
        <v>0</v>
      </c>
      <c r="H1114" s="4">
        <f t="shared" si="160"/>
        <v>0</v>
      </c>
      <c r="I1114" s="4">
        <f t="shared" ref="I1114:I1177" si="165">IF(C1114&lt;&gt;"",$D$17-H1114,0)</f>
        <v>0</v>
      </c>
      <c r="J1114" s="25" t="str">
        <f t="shared" si="161"/>
        <v>2111–2112</v>
      </c>
      <c r="K1114" s="27">
        <f t="shared" ref="K1114:K1177" si="166">IF(AND(ROUND(H1114,2)=ROUND($D$17,2),ROUND(F1114,0)=0),ROUND($D$17,2),0)</f>
        <v>0</v>
      </c>
      <c r="R1114" s="10" t="str">
        <f t="shared" si="162"/>
        <v/>
      </c>
    </row>
    <row r="1115" spans="1:18" ht="19.899999999999999" customHeight="1" x14ac:dyDescent="0.25">
      <c r="A1115" s="126">
        <v>77554</v>
      </c>
      <c r="B1115" s="9">
        <f t="shared" si="163"/>
        <v>0</v>
      </c>
      <c r="C1115" s="127"/>
      <c r="D1115" s="4">
        <f t="shared" si="164"/>
        <v>0</v>
      </c>
      <c r="E1115" s="128">
        <f t="shared" ref="E1115:E1178" si="167">C1115-D1115</f>
        <v>0</v>
      </c>
      <c r="F1115" s="4">
        <f t="shared" ref="F1115:F1178" si="168">IF(C1115="",0,IF(C1114="",$D$15-E1115,IF(C1115&lt;&gt;"",F1114-E1115)))</f>
        <v>0</v>
      </c>
      <c r="G1115" s="19">
        <f>IF(AND(C1115&lt;&gt;"",SUM(G$25:G1114)&lt;D$17),$D$17/$D$21,0)</f>
        <v>0</v>
      </c>
      <c r="H1115" s="4">
        <f t="shared" ref="H1115:H1178" si="169">IF(C1115&lt;&gt;"",G1115+H1114,0)</f>
        <v>0</v>
      </c>
      <c r="I1115" s="4">
        <f t="shared" si="165"/>
        <v>0</v>
      </c>
      <c r="J1115" s="25" t="str">
        <f t="shared" si="161"/>
        <v>2111–2112</v>
      </c>
      <c r="K1115" s="27">
        <f t="shared" si="166"/>
        <v>0</v>
      </c>
      <c r="R1115" s="10" t="str">
        <f t="shared" si="162"/>
        <v/>
      </c>
    </row>
    <row r="1116" spans="1:18" ht="19.899999999999999" customHeight="1" x14ac:dyDescent="0.25">
      <c r="A1116" s="126">
        <v>77585</v>
      </c>
      <c r="B1116" s="9">
        <f t="shared" si="163"/>
        <v>0</v>
      </c>
      <c r="C1116" s="127"/>
      <c r="D1116" s="4">
        <f t="shared" si="164"/>
        <v>0</v>
      </c>
      <c r="E1116" s="128">
        <f t="shared" si="167"/>
        <v>0</v>
      </c>
      <c r="F1116" s="4">
        <f t="shared" si="168"/>
        <v>0</v>
      </c>
      <c r="G1116" s="19">
        <f>IF(AND(C1116&lt;&gt;"",SUM(G$25:G1115)&lt;D$17),$D$17/$D$21,0)</f>
        <v>0</v>
      </c>
      <c r="H1116" s="4">
        <f t="shared" si="169"/>
        <v>0</v>
      </c>
      <c r="I1116" s="4">
        <f t="shared" si="165"/>
        <v>0</v>
      </c>
      <c r="J1116" s="25" t="str">
        <f t="shared" si="161"/>
        <v>2111–2112</v>
      </c>
      <c r="K1116" s="27">
        <f t="shared" si="166"/>
        <v>0</v>
      </c>
      <c r="R1116" s="10" t="str">
        <f t="shared" si="162"/>
        <v/>
      </c>
    </row>
    <row r="1117" spans="1:18" ht="19.899999999999999" customHeight="1" x14ac:dyDescent="0.25">
      <c r="A1117" s="126">
        <v>77615</v>
      </c>
      <c r="B1117" s="9">
        <f t="shared" si="163"/>
        <v>0</v>
      </c>
      <c r="C1117" s="127"/>
      <c r="D1117" s="4">
        <f t="shared" si="164"/>
        <v>0</v>
      </c>
      <c r="E1117" s="128">
        <f t="shared" si="167"/>
        <v>0</v>
      </c>
      <c r="F1117" s="4">
        <f t="shared" si="168"/>
        <v>0</v>
      </c>
      <c r="G1117" s="19">
        <f>IF(AND(C1117&lt;&gt;"",SUM(G$25:G1116)&lt;D$17),$D$17/$D$21,0)</f>
        <v>0</v>
      </c>
      <c r="H1117" s="4">
        <f t="shared" si="169"/>
        <v>0</v>
      </c>
      <c r="I1117" s="4">
        <f t="shared" si="165"/>
        <v>0</v>
      </c>
      <c r="J1117" s="25" t="str">
        <f t="shared" si="161"/>
        <v>2112–2113</v>
      </c>
      <c r="K1117" s="27">
        <f t="shared" si="166"/>
        <v>0</v>
      </c>
      <c r="R1117" s="10" t="str">
        <f t="shared" si="162"/>
        <v/>
      </c>
    </row>
    <row r="1118" spans="1:18" ht="19.899999999999999" customHeight="1" x14ac:dyDescent="0.25">
      <c r="A1118" s="126">
        <v>77646</v>
      </c>
      <c r="B1118" s="9">
        <f t="shared" si="163"/>
        <v>0</v>
      </c>
      <c r="C1118" s="127"/>
      <c r="D1118" s="4">
        <f t="shared" si="164"/>
        <v>0</v>
      </c>
      <c r="E1118" s="128">
        <f t="shared" si="167"/>
        <v>0</v>
      </c>
      <c r="F1118" s="4">
        <f t="shared" si="168"/>
        <v>0</v>
      </c>
      <c r="G1118" s="19">
        <f>IF(AND(C1118&lt;&gt;"",SUM(G$25:G1117)&lt;D$17),$D$17/$D$21,0)</f>
        <v>0</v>
      </c>
      <c r="H1118" s="4">
        <f t="shared" si="169"/>
        <v>0</v>
      </c>
      <c r="I1118" s="4">
        <f t="shared" si="165"/>
        <v>0</v>
      </c>
      <c r="J1118" s="25" t="str">
        <f t="shared" si="161"/>
        <v>2112–2113</v>
      </c>
      <c r="K1118" s="27">
        <f t="shared" si="166"/>
        <v>0</v>
      </c>
      <c r="R1118" s="10" t="str">
        <f t="shared" si="162"/>
        <v/>
      </c>
    </row>
    <row r="1119" spans="1:18" ht="19.899999999999999" customHeight="1" x14ac:dyDescent="0.25">
      <c r="A1119" s="126">
        <v>77677</v>
      </c>
      <c r="B1119" s="9">
        <f t="shared" si="163"/>
        <v>0</v>
      </c>
      <c r="C1119" s="127"/>
      <c r="D1119" s="4">
        <f t="shared" si="164"/>
        <v>0</v>
      </c>
      <c r="E1119" s="128">
        <f t="shared" si="167"/>
        <v>0</v>
      </c>
      <c r="F1119" s="4">
        <f t="shared" si="168"/>
        <v>0</v>
      </c>
      <c r="G1119" s="19">
        <f>IF(AND(C1119&lt;&gt;"",SUM(G$25:G1118)&lt;D$17),$D$17/$D$21,0)</f>
        <v>0</v>
      </c>
      <c r="H1119" s="4">
        <f t="shared" si="169"/>
        <v>0</v>
      </c>
      <c r="I1119" s="4">
        <f t="shared" si="165"/>
        <v>0</v>
      </c>
      <c r="J1119" s="25" t="str">
        <f t="shared" si="161"/>
        <v>2112–2113</v>
      </c>
      <c r="K1119" s="27">
        <f t="shared" si="166"/>
        <v>0</v>
      </c>
      <c r="R1119" s="10" t="str">
        <f t="shared" si="162"/>
        <v/>
      </c>
    </row>
    <row r="1120" spans="1:18" ht="19.899999999999999" customHeight="1" x14ac:dyDescent="0.25">
      <c r="A1120" s="126">
        <v>77707</v>
      </c>
      <c r="B1120" s="9">
        <f t="shared" si="163"/>
        <v>0</v>
      </c>
      <c r="C1120" s="127"/>
      <c r="D1120" s="4">
        <f t="shared" si="164"/>
        <v>0</v>
      </c>
      <c r="E1120" s="128">
        <f t="shared" si="167"/>
        <v>0</v>
      </c>
      <c r="F1120" s="4">
        <f t="shared" si="168"/>
        <v>0</v>
      </c>
      <c r="G1120" s="19">
        <f>IF(AND(C1120&lt;&gt;"",SUM(G$25:G1119)&lt;D$17),$D$17/$D$21,0)</f>
        <v>0</v>
      </c>
      <c r="H1120" s="4">
        <f t="shared" si="169"/>
        <v>0</v>
      </c>
      <c r="I1120" s="4">
        <f t="shared" si="165"/>
        <v>0</v>
      </c>
      <c r="J1120" s="25" t="str">
        <f t="shared" si="161"/>
        <v>2112–2113</v>
      </c>
      <c r="K1120" s="27">
        <f t="shared" si="166"/>
        <v>0</v>
      </c>
      <c r="R1120" s="10" t="str">
        <f t="shared" si="162"/>
        <v/>
      </c>
    </row>
    <row r="1121" spans="1:18" ht="19.899999999999999" customHeight="1" x14ac:dyDescent="0.25">
      <c r="A1121" s="126">
        <v>77738</v>
      </c>
      <c r="B1121" s="9">
        <f t="shared" si="163"/>
        <v>0</v>
      </c>
      <c r="C1121" s="127"/>
      <c r="D1121" s="4">
        <f t="shared" si="164"/>
        <v>0</v>
      </c>
      <c r="E1121" s="128">
        <f t="shared" si="167"/>
        <v>0</v>
      </c>
      <c r="F1121" s="4">
        <f t="shared" si="168"/>
        <v>0</v>
      </c>
      <c r="G1121" s="19">
        <f>IF(AND(C1121&lt;&gt;"",SUM(G$25:G1120)&lt;D$17),$D$17/$D$21,0)</f>
        <v>0</v>
      </c>
      <c r="H1121" s="4">
        <f t="shared" si="169"/>
        <v>0</v>
      </c>
      <c r="I1121" s="4">
        <f t="shared" si="165"/>
        <v>0</v>
      </c>
      <c r="J1121" s="25" t="str">
        <f t="shared" si="161"/>
        <v>2112–2113</v>
      </c>
      <c r="K1121" s="27">
        <f t="shared" si="166"/>
        <v>0</v>
      </c>
      <c r="R1121" s="10" t="str">
        <f t="shared" si="162"/>
        <v/>
      </c>
    </row>
    <row r="1122" spans="1:18" ht="19.899999999999999" customHeight="1" x14ac:dyDescent="0.25">
      <c r="A1122" s="126">
        <v>77768</v>
      </c>
      <c r="B1122" s="9">
        <f t="shared" si="163"/>
        <v>0</v>
      </c>
      <c r="C1122" s="127"/>
      <c r="D1122" s="4">
        <f t="shared" si="164"/>
        <v>0</v>
      </c>
      <c r="E1122" s="128">
        <f t="shared" si="167"/>
        <v>0</v>
      </c>
      <c r="F1122" s="4">
        <f t="shared" si="168"/>
        <v>0</v>
      </c>
      <c r="G1122" s="19">
        <f>IF(AND(C1122&lt;&gt;"",SUM(G$25:G1121)&lt;D$17),$D$17/$D$21,0)</f>
        <v>0</v>
      </c>
      <c r="H1122" s="4">
        <f t="shared" si="169"/>
        <v>0</v>
      </c>
      <c r="I1122" s="4">
        <f t="shared" si="165"/>
        <v>0</v>
      </c>
      <c r="J1122" s="25" t="str">
        <f t="shared" si="161"/>
        <v>2112–2113</v>
      </c>
      <c r="K1122" s="27">
        <f t="shared" si="166"/>
        <v>0</v>
      </c>
      <c r="R1122" s="10" t="str">
        <f t="shared" si="162"/>
        <v/>
      </c>
    </row>
    <row r="1123" spans="1:18" ht="19.899999999999999" customHeight="1" x14ac:dyDescent="0.25">
      <c r="A1123" s="126">
        <v>77799</v>
      </c>
      <c r="B1123" s="9">
        <f t="shared" si="163"/>
        <v>0</v>
      </c>
      <c r="C1123" s="127"/>
      <c r="D1123" s="4">
        <f t="shared" si="164"/>
        <v>0</v>
      </c>
      <c r="E1123" s="128">
        <f t="shared" si="167"/>
        <v>0</v>
      </c>
      <c r="F1123" s="4">
        <f t="shared" si="168"/>
        <v>0</v>
      </c>
      <c r="G1123" s="19">
        <f>IF(AND(C1123&lt;&gt;"",SUM(G$25:G1122)&lt;D$17),$D$17/$D$21,0)</f>
        <v>0</v>
      </c>
      <c r="H1123" s="4">
        <f t="shared" si="169"/>
        <v>0</v>
      </c>
      <c r="I1123" s="4">
        <f t="shared" si="165"/>
        <v>0</v>
      </c>
      <c r="J1123" s="25" t="str">
        <f t="shared" si="161"/>
        <v>2112–2113</v>
      </c>
      <c r="K1123" s="27">
        <f t="shared" si="166"/>
        <v>0</v>
      </c>
      <c r="R1123" s="10" t="str">
        <f t="shared" si="162"/>
        <v/>
      </c>
    </row>
    <row r="1124" spans="1:18" ht="19.899999999999999" customHeight="1" x14ac:dyDescent="0.25">
      <c r="A1124" s="126">
        <v>77830</v>
      </c>
      <c r="B1124" s="9">
        <f t="shared" si="163"/>
        <v>0</v>
      </c>
      <c r="C1124" s="127"/>
      <c r="D1124" s="4">
        <f t="shared" si="164"/>
        <v>0</v>
      </c>
      <c r="E1124" s="128">
        <f t="shared" si="167"/>
        <v>0</v>
      </c>
      <c r="F1124" s="4">
        <f t="shared" si="168"/>
        <v>0</v>
      </c>
      <c r="G1124" s="19">
        <f>IF(AND(C1124&lt;&gt;"",SUM(G$25:G1123)&lt;D$17),$D$17/$D$21,0)</f>
        <v>0</v>
      </c>
      <c r="H1124" s="4">
        <f t="shared" si="169"/>
        <v>0</v>
      </c>
      <c r="I1124" s="4">
        <f t="shared" si="165"/>
        <v>0</v>
      </c>
      <c r="J1124" s="25" t="str">
        <f t="shared" si="161"/>
        <v>2112–2113</v>
      </c>
      <c r="K1124" s="27">
        <f t="shared" si="166"/>
        <v>0</v>
      </c>
      <c r="R1124" s="10" t="str">
        <f t="shared" si="162"/>
        <v/>
      </c>
    </row>
    <row r="1125" spans="1:18" ht="19.899999999999999" customHeight="1" x14ac:dyDescent="0.25">
      <c r="A1125" s="126">
        <v>77858</v>
      </c>
      <c r="B1125" s="9">
        <f t="shared" si="163"/>
        <v>0</v>
      </c>
      <c r="C1125" s="127"/>
      <c r="D1125" s="4">
        <f t="shared" si="164"/>
        <v>0</v>
      </c>
      <c r="E1125" s="128">
        <f t="shared" si="167"/>
        <v>0</v>
      </c>
      <c r="F1125" s="4">
        <f t="shared" si="168"/>
        <v>0</v>
      </c>
      <c r="G1125" s="19">
        <f>IF(AND(C1125&lt;&gt;"",SUM(G$25:G1124)&lt;D$17),$D$17/$D$21,0)</f>
        <v>0</v>
      </c>
      <c r="H1125" s="4">
        <f t="shared" si="169"/>
        <v>0</v>
      </c>
      <c r="I1125" s="4">
        <f t="shared" si="165"/>
        <v>0</v>
      </c>
      <c r="J1125" s="25" t="str">
        <f t="shared" si="161"/>
        <v>2112–2113</v>
      </c>
      <c r="K1125" s="27">
        <f t="shared" si="166"/>
        <v>0</v>
      </c>
      <c r="R1125" s="10" t="str">
        <f t="shared" si="162"/>
        <v/>
      </c>
    </row>
    <row r="1126" spans="1:18" ht="19.899999999999999" customHeight="1" x14ac:dyDescent="0.25">
      <c r="A1126" s="126">
        <v>77889</v>
      </c>
      <c r="B1126" s="9">
        <f t="shared" si="163"/>
        <v>0</v>
      </c>
      <c r="C1126" s="127"/>
      <c r="D1126" s="4">
        <f t="shared" si="164"/>
        <v>0</v>
      </c>
      <c r="E1126" s="128">
        <f t="shared" si="167"/>
        <v>0</v>
      </c>
      <c r="F1126" s="4">
        <f t="shared" si="168"/>
        <v>0</v>
      </c>
      <c r="G1126" s="19">
        <f>IF(AND(C1126&lt;&gt;"",SUM(G$25:G1125)&lt;D$17),$D$17/$D$21,0)</f>
        <v>0</v>
      </c>
      <c r="H1126" s="4">
        <f t="shared" si="169"/>
        <v>0</v>
      </c>
      <c r="I1126" s="4">
        <f t="shared" si="165"/>
        <v>0</v>
      </c>
      <c r="J1126" s="25" t="str">
        <f t="shared" ref="J1126:J1189" si="170">IF(OR(MONTH(A1126)=1,MONTH(A1126)=2,MONTH(A1126)=3,MONTH(A1126)=4,MONTH(A1126)=5,MONTH(A1126)=6),YEAR(A1126)-1&amp;"–"&amp;YEAR(A1126),YEAR(A1126)&amp;"–"&amp;YEAR(A1126)+1)</f>
        <v>2112–2113</v>
      </c>
      <c r="K1126" s="27">
        <f t="shared" si="166"/>
        <v>0</v>
      </c>
      <c r="R1126" s="10" t="str">
        <f t="shared" si="162"/>
        <v/>
      </c>
    </row>
    <row r="1127" spans="1:18" ht="19.899999999999999" customHeight="1" x14ac:dyDescent="0.25">
      <c r="A1127" s="126">
        <v>77919</v>
      </c>
      <c r="B1127" s="9">
        <f t="shared" si="163"/>
        <v>0</v>
      </c>
      <c r="C1127" s="127"/>
      <c r="D1127" s="4">
        <f t="shared" si="164"/>
        <v>0</v>
      </c>
      <c r="E1127" s="128">
        <f t="shared" si="167"/>
        <v>0</v>
      </c>
      <c r="F1127" s="4">
        <f t="shared" si="168"/>
        <v>0</v>
      </c>
      <c r="G1127" s="19">
        <f>IF(AND(C1127&lt;&gt;"",SUM(G$25:G1126)&lt;D$17),$D$17/$D$21,0)</f>
        <v>0</v>
      </c>
      <c r="H1127" s="4">
        <f t="shared" si="169"/>
        <v>0</v>
      </c>
      <c r="I1127" s="4">
        <f t="shared" si="165"/>
        <v>0</v>
      </c>
      <c r="J1127" s="25" t="str">
        <f t="shared" si="170"/>
        <v>2112–2113</v>
      </c>
      <c r="K1127" s="27">
        <f t="shared" si="166"/>
        <v>0</v>
      </c>
      <c r="R1127" s="10" t="str">
        <f t="shared" si="162"/>
        <v/>
      </c>
    </row>
    <row r="1128" spans="1:18" ht="19.899999999999999" customHeight="1" x14ac:dyDescent="0.25">
      <c r="A1128" s="126">
        <v>77950</v>
      </c>
      <c r="B1128" s="9">
        <f t="shared" si="163"/>
        <v>0</v>
      </c>
      <c r="C1128" s="127"/>
      <c r="D1128" s="4">
        <f t="shared" si="164"/>
        <v>0</v>
      </c>
      <c r="E1128" s="128">
        <f t="shared" si="167"/>
        <v>0</v>
      </c>
      <c r="F1128" s="4">
        <f t="shared" si="168"/>
        <v>0</v>
      </c>
      <c r="G1128" s="19">
        <f>IF(AND(C1128&lt;&gt;"",SUM(G$25:G1127)&lt;D$17),$D$17/$D$21,0)</f>
        <v>0</v>
      </c>
      <c r="H1128" s="4">
        <f t="shared" si="169"/>
        <v>0</v>
      </c>
      <c r="I1128" s="4">
        <f t="shared" si="165"/>
        <v>0</v>
      </c>
      <c r="J1128" s="25" t="str">
        <f t="shared" si="170"/>
        <v>2112–2113</v>
      </c>
      <c r="K1128" s="27">
        <f t="shared" si="166"/>
        <v>0</v>
      </c>
      <c r="R1128" s="10" t="str">
        <f t="shared" si="162"/>
        <v/>
      </c>
    </row>
    <row r="1129" spans="1:18" ht="19.899999999999999" customHeight="1" x14ac:dyDescent="0.25">
      <c r="A1129" s="126">
        <v>77980</v>
      </c>
      <c r="B1129" s="9">
        <f t="shared" si="163"/>
        <v>0</v>
      </c>
      <c r="C1129" s="127"/>
      <c r="D1129" s="4">
        <f t="shared" si="164"/>
        <v>0</v>
      </c>
      <c r="E1129" s="128">
        <f t="shared" si="167"/>
        <v>0</v>
      </c>
      <c r="F1129" s="4">
        <f t="shared" si="168"/>
        <v>0</v>
      </c>
      <c r="G1129" s="19">
        <f>IF(AND(C1129&lt;&gt;"",SUM(G$25:G1128)&lt;D$17),$D$17/$D$21,0)</f>
        <v>0</v>
      </c>
      <c r="H1129" s="4">
        <f t="shared" si="169"/>
        <v>0</v>
      </c>
      <c r="I1129" s="4">
        <f t="shared" si="165"/>
        <v>0</v>
      </c>
      <c r="J1129" s="25" t="str">
        <f t="shared" si="170"/>
        <v>2113–2114</v>
      </c>
      <c r="K1129" s="27">
        <f t="shared" si="166"/>
        <v>0</v>
      </c>
      <c r="R1129" s="10" t="str">
        <f t="shared" si="162"/>
        <v/>
      </c>
    </row>
    <row r="1130" spans="1:18" ht="19.899999999999999" customHeight="1" x14ac:dyDescent="0.25">
      <c r="A1130" s="126">
        <v>78011</v>
      </c>
      <c r="B1130" s="9">
        <f t="shared" si="163"/>
        <v>0</v>
      </c>
      <c r="C1130" s="127"/>
      <c r="D1130" s="4">
        <f t="shared" si="164"/>
        <v>0</v>
      </c>
      <c r="E1130" s="128">
        <f t="shared" si="167"/>
        <v>0</v>
      </c>
      <c r="F1130" s="4">
        <f t="shared" si="168"/>
        <v>0</v>
      </c>
      <c r="G1130" s="19">
        <f>IF(AND(C1130&lt;&gt;"",SUM(G$25:G1129)&lt;D$17),$D$17/$D$21,0)</f>
        <v>0</v>
      </c>
      <c r="H1130" s="4">
        <f t="shared" si="169"/>
        <v>0</v>
      </c>
      <c r="I1130" s="4">
        <f t="shared" si="165"/>
        <v>0</v>
      </c>
      <c r="J1130" s="25" t="str">
        <f t="shared" si="170"/>
        <v>2113–2114</v>
      </c>
      <c r="K1130" s="27">
        <f t="shared" si="166"/>
        <v>0</v>
      </c>
      <c r="R1130" s="10" t="str">
        <f t="shared" si="162"/>
        <v/>
      </c>
    </row>
    <row r="1131" spans="1:18" ht="19.899999999999999" customHeight="1" x14ac:dyDescent="0.25">
      <c r="A1131" s="126">
        <v>78042</v>
      </c>
      <c r="B1131" s="9">
        <f t="shared" si="163"/>
        <v>0</v>
      </c>
      <c r="C1131" s="127"/>
      <c r="D1131" s="4">
        <f t="shared" si="164"/>
        <v>0</v>
      </c>
      <c r="E1131" s="128">
        <f t="shared" si="167"/>
        <v>0</v>
      </c>
      <c r="F1131" s="4">
        <f t="shared" si="168"/>
        <v>0</v>
      </c>
      <c r="G1131" s="19">
        <f>IF(AND(C1131&lt;&gt;"",SUM(G$25:G1130)&lt;D$17),$D$17/$D$21,0)</f>
        <v>0</v>
      </c>
      <c r="H1131" s="4">
        <f t="shared" si="169"/>
        <v>0</v>
      </c>
      <c r="I1131" s="4">
        <f t="shared" si="165"/>
        <v>0</v>
      </c>
      <c r="J1131" s="25" t="str">
        <f t="shared" si="170"/>
        <v>2113–2114</v>
      </c>
      <c r="K1131" s="27">
        <f t="shared" si="166"/>
        <v>0</v>
      </c>
      <c r="R1131" s="10" t="str">
        <f t="shared" si="162"/>
        <v/>
      </c>
    </row>
    <row r="1132" spans="1:18" ht="19.899999999999999" customHeight="1" x14ac:dyDescent="0.25">
      <c r="A1132" s="126">
        <v>78072</v>
      </c>
      <c r="B1132" s="9">
        <f t="shared" si="163"/>
        <v>0</v>
      </c>
      <c r="C1132" s="127"/>
      <c r="D1132" s="4">
        <f t="shared" si="164"/>
        <v>0</v>
      </c>
      <c r="E1132" s="128">
        <f t="shared" si="167"/>
        <v>0</v>
      </c>
      <c r="F1132" s="4">
        <f t="shared" si="168"/>
        <v>0</v>
      </c>
      <c r="G1132" s="19">
        <f>IF(AND(C1132&lt;&gt;"",SUM(G$25:G1131)&lt;D$17),$D$17/$D$21,0)</f>
        <v>0</v>
      </c>
      <c r="H1132" s="4">
        <f t="shared" si="169"/>
        <v>0</v>
      </c>
      <c r="I1132" s="4">
        <f t="shared" si="165"/>
        <v>0</v>
      </c>
      <c r="J1132" s="25" t="str">
        <f t="shared" si="170"/>
        <v>2113–2114</v>
      </c>
      <c r="K1132" s="27">
        <f t="shared" si="166"/>
        <v>0</v>
      </c>
      <c r="R1132" s="10" t="str">
        <f t="shared" si="162"/>
        <v/>
      </c>
    </row>
    <row r="1133" spans="1:18" ht="19.899999999999999" customHeight="1" x14ac:dyDescent="0.25">
      <c r="A1133" s="126">
        <v>78103</v>
      </c>
      <c r="B1133" s="9">
        <f t="shared" si="163"/>
        <v>0</v>
      </c>
      <c r="C1133" s="127"/>
      <c r="D1133" s="4">
        <f t="shared" si="164"/>
        <v>0</v>
      </c>
      <c r="E1133" s="128">
        <f t="shared" si="167"/>
        <v>0</v>
      </c>
      <c r="F1133" s="4">
        <f t="shared" si="168"/>
        <v>0</v>
      </c>
      <c r="G1133" s="19">
        <f>IF(AND(C1133&lt;&gt;"",SUM(G$25:G1132)&lt;D$17),$D$17/$D$21,0)</f>
        <v>0</v>
      </c>
      <c r="H1133" s="4">
        <f t="shared" si="169"/>
        <v>0</v>
      </c>
      <c r="I1133" s="4">
        <f t="shared" si="165"/>
        <v>0</v>
      </c>
      <c r="J1133" s="25" t="str">
        <f t="shared" si="170"/>
        <v>2113–2114</v>
      </c>
      <c r="K1133" s="27">
        <f t="shared" si="166"/>
        <v>0</v>
      </c>
      <c r="R1133" s="10" t="str">
        <f t="shared" si="162"/>
        <v/>
      </c>
    </row>
    <row r="1134" spans="1:18" ht="19.899999999999999" customHeight="1" x14ac:dyDescent="0.25">
      <c r="A1134" s="126">
        <v>78133</v>
      </c>
      <c r="B1134" s="9">
        <f t="shared" si="163"/>
        <v>0</v>
      </c>
      <c r="C1134" s="127"/>
      <c r="D1134" s="4">
        <f t="shared" si="164"/>
        <v>0</v>
      </c>
      <c r="E1134" s="128">
        <f t="shared" si="167"/>
        <v>0</v>
      </c>
      <c r="F1134" s="4">
        <f t="shared" si="168"/>
        <v>0</v>
      </c>
      <c r="G1134" s="19">
        <f>IF(AND(C1134&lt;&gt;"",SUM(G$25:G1133)&lt;D$17),$D$17/$D$21,0)</f>
        <v>0</v>
      </c>
      <c r="H1134" s="4">
        <f t="shared" si="169"/>
        <v>0</v>
      </c>
      <c r="I1134" s="4">
        <f t="shared" si="165"/>
        <v>0</v>
      </c>
      <c r="J1134" s="25" t="str">
        <f t="shared" si="170"/>
        <v>2113–2114</v>
      </c>
      <c r="K1134" s="27">
        <f t="shared" si="166"/>
        <v>0</v>
      </c>
      <c r="R1134" s="10" t="str">
        <f t="shared" si="162"/>
        <v/>
      </c>
    </row>
    <row r="1135" spans="1:18" ht="19.899999999999999" customHeight="1" x14ac:dyDescent="0.25">
      <c r="A1135" s="126">
        <v>78164</v>
      </c>
      <c r="B1135" s="9">
        <f t="shared" si="163"/>
        <v>0</v>
      </c>
      <c r="C1135" s="127"/>
      <c r="D1135" s="4">
        <f t="shared" si="164"/>
        <v>0</v>
      </c>
      <c r="E1135" s="128">
        <f t="shared" si="167"/>
        <v>0</v>
      </c>
      <c r="F1135" s="4">
        <f t="shared" si="168"/>
        <v>0</v>
      </c>
      <c r="G1135" s="19">
        <f>IF(AND(C1135&lt;&gt;"",SUM(G$25:G1134)&lt;D$17),$D$17/$D$21,0)</f>
        <v>0</v>
      </c>
      <c r="H1135" s="4">
        <f t="shared" si="169"/>
        <v>0</v>
      </c>
      <c r="I1135" s="4">
        <f t="shared" si="165"/>
        <v>0</v>
      </c>
      <c r="J1135" s="25" t="str">
        <f t="shared" si="170"/>
        <v>2113–2114</v>
      </c>
      <c r="K1135" s="27">
        <f t="shared" si="166"/>
        <v>0</v>
      </c>
      <c r="R1135" s="10" t="str">
        <f t="shared" si="162"/>
        <v/>
      </c>
    </row>
    <row r="1136" spans="1:18" ht="19.899999999999999" customHeight="1" x14ac:dyDescent="0.25">
      <c r="A1136" s="126">
        <v>78195</v>
      </c>
      <c r="B1136" s="9">
        <f t="shared" si="163"/>
        <v>0</v>
      </c>
      <c r="C1136" s="127"/>
      <c r="D1136" s="4">
        <f t="shared" si="164"/>
        <v>0</v>
      </c>
      <c r="E1136" s="128">
        <f t="shared" si="167"/>
        <v>0</v>
      </c>
      <c r="F1136" s="4">
        <f t="shared" si="168"/>
        <v>0</v>
      </c>
      <c r="G1136" s="19">
        <f>IF(AND(C1136&lt;&gt;"",SUM(G$25:G1135)&lt;D$17),$D$17/$D$21,0)</f>
        <v>0</v>
      </c>
      <c r="H1136" s="4">
        <f t="shared" si="169"/>
        <v>0</v>
      </c>
      <c r="I1136" s="4">
        <f t="shared" si="165"/>
        <v>0</v>
      </c>
      <c r="J1136" s="25" t="str">
        <f t="shared" si="170"/>
        <v>2113–2114</v>
      </c>
      <c r="K1136" s="27">
        <f t="shared" si="166"/>
        <v>0</v>
      </c>
      <c r="R1136" s="10" t="str">
        <f t="shared" si="162"/>
        <v/>
      </c>
    </row>
    <row r="1137" spans="1:18" ht="19.899999999999999" customHeight="1" x14ac:dyDescent="0.25">
      <c r="A1137" s="126">
        <v>78223</v>
      </c>
      <c r="B1137" s="9">
        <f t="shared" si="163"/>
        <v>0</v>
      </c>
      <c r="C1137" s="127"/>
      <c r="D1137" s="4">
        <f t="shared" si="164"/>
        <v>0</v>
      </c>
      <c r="E1137" s="128">
        <f t="shared" si="167"/>
        <v>0</v>
      </c>
      <c r="F1137" s="4">
        <f t="shared" si="168"/>
        <v>0</v>
      </c>
      <c r="G1137" s="19">
        <f>IF(AND(C1137&lt;&gt;"",SUM(G$25:G1136)&lt;D$17),$D$17/$D$21,0)</f>
        <v>0</v>
      </c>
      <c r="H1137" s="4">
        <f t="shared" si="169"/>
        <v>0</v>
      </c>
      <c r="I1137" s="4">
        <f t="shared" si="165"/>
        <v>0</v>
      </c>
      <c r="J1137" s="25" t="str">
        <f t="shared" si="170"/>
        <v>2113–2114</v>
      </c>
      <c r="K1137" s="27">
        <f t="shared" si="166"/>
        <v>0</v>
      </c>
      <c r="R1137" s="10" t="str">
        <f t="shared" si="162"/>
        <v/>
      </c>
    </row>
    <row r="1138" spans="1:18" ht="19.899999999999999" customHeight="1" x14ac:dyDescent="0.25">
      <c r="A1138" s="126">
        <v>78254</v>
      </c>
      <c r="B1138" s="9">
        <f t="shared" si="163"/>
        <v>0</v>
      </c>
      <c r="C1138" s="127"/>
      <c r="D1138" s="4">
        <f t="shared" si="164"/>
        <v>0</v>
      </c>
      <c r="E1138" s="128">
        <f t="shared" si="167"/>
        <v>0</v>
      </c>
      <c r="F1138" s="4">
        <f t="shared" si="168"/>
        <v>0</v>
      </c>
      <c r="G1138" s="19">
        <f>IF(AND(C1138&lt;&gt;"",SUM(G$25:G1137)&lt;D$17),$D$17/$D$21,0)</f>
        <v>0</v>
      </c>
      <c r="H1138" s="4">
        <f t="shared" si="169"/>
        <v>0</v>
      </c>
      <c r="I1138" s="4">
        <f t="shared" si="165"/>
        <v>0</v>
      </c>
      <c r="J1138" s="25" t="str">
        <f t="shared" si="170"/>
        <v>2113–2114</v>
      </c>
      <c r="K1138" s="27">
        <f t="shared" si="166"/>
        <v>0</v>
      </c>
      <c r="R1138" s="10" t="str">
        <f t="shared" si="162"/>
        <v/>
      </c>
    </row>
    <row r="1139" spans="1:18" ht="19.899999999999999" customHeight="1" x14ac:dyDescent="0.25">
      <c r="A1139" s="126">
        <v>78284</v>
      </c>
      <c r="B1139" s="9">
        <f t="shared" si="163"/>
        <v>0</v>
      </c>
      <c r="C1139" s="127"/>
      <c r="D1139" s="4">
        <f t="shared" si="164"/>
        <v>0</v>
      </c>
      <c r="E1139" s="128">
        <f t="shared" si="167"/>
        <v>0</v>
      </c>
      <c r="F1139" s="4">
        <f t="shared" si="168"/>
        <v>0</v>
      </c>
      <c r="G1139" s="19">
        <f>IF(AND(C1139&lt;&gt;"",SUM(G$25:G1138)&lt;D$17),$D$17/$D$21,0)</f>
        <v>0</v>
      </c>
      <c r="H1139" s="4">
        <f t="shared" si="169"/>
        <v>0</v>
      </c>
      <c r="I1139" s="4">
        <f t="shared" si="165"/>
        <v>0</v>
      </c>
      <c r="J1139" s="25" t="str">
        <f t="shared" si="170"/>
        <v>2113–2114</v>
      </c>
      <c r="K1139" s="27">
        <f t="shared" si="166"/>
        <v>0</v>
      </c>
      <c r="R1139" s="10" t="str">
        <f t="shared" si="162"/>
        <v/>
      </c>
    </row>
    <row r="1140" spans="1:18" ht="19.899999999999999" customHeight="1" x14ac:dyDescent="0.25">
      <c r="A1140" s="126">
        <v>78315</v>
      </c>
      <c r="B1140" s="9">
        <f t="shared" si="163"/>
        <v>0</v>
      </c>
      <c r="C1140" s="127"/>
      <c r="D1140" s="4">
        <f t="shared" si="164"/>
        <v>0</v>
      </c>
      <c r="E1140" s="128">
        <f t="shared" si="167"/>
        <v>0</v>
      </c>
      <c r="F1140" s="4">
        <f t="shared" si="168"/>
        <v>0</v>
      </c>
      <c r="G1140" s="19">
        <f>IF(AND(C1140&lt;&gt;"",SUM(G$25:G1139)&lt;D$17),$D$17/$D$21,0)</f>
        <v>0</v>
      </c>
      <c r="H1140" s="4">
        <f t="shared" si="169"/>
        <v>0</v>
      </c>
      <c r="I1140" s="4">
        <f t="shared" si="165"/>
        <v>0</v>
      </c>
      <c r="J1140" s="25" t="str">
        <f t="shared" si="170"/>
        <v>2113–2114</v>
      </c>
      <c r="K1140" s="27">
        <f t="shared" si="166"/>
        <v>0</v>
      </c>
      <c r="R1140" s="10" t="str">
        <f t="shared" si="162"/>
        <v/>
      </c>
    </row>
    <row r="1141" spans="1:18" ht="19.899999999999999" customHeight="1" x14ac:dyDescent="0.25">
      <c r="A1141" s="126">
        <v>78345</v>
      </c>
      <c r="B1141" s="9">
        <f t="shared" si="163"/>
        <v>0</v>
      </c>
      <c r="C1141" s="127"/>
      <c r="D1141" s="4">
        <f t="shared" si="164"/>
        <v>0</v>
      </c>
      <c r="E1141" s="128">
        <f t="shared" si="167"/>
        <v>0</v>
      </c>
      <c r="F1141" s="4">
        <f t="shared" si="168"/>
        <v>0</v>
      </c>
      <c r="G1141" s="19">
        <f>IF(AND(C1141&lt;&gt;"",SUM(G$25:G1140)&lt;D$17),$D$17/$D$21,0)</f>
        <v>0</v>
      </c>
      <c r="H1141" s="4">
        <f t="shared" si="169"/>
        <v>0</v>
      </c>
      <c r="I1141" s="4">
        <f t="shared" si="165"/>
        <v>0</v>
      </c>
      <c r="J1141" s="25" t="str">
        <f t="shared" si="170"/>
        <v>2114–2115</v>
      </c>
      <c r="K1141" s="27">
        <f t="shared" si="166"/>
        <v>0</v>
      </c>
      <c r="R1141" s="10" t="str">
        <f t="shared" si="162"/>
        <v/>
      </c>
    </row>
    <row r="1142" spans="1:18" ht="19.899999999999999" customHeight="1" x14ac:dyDescent="0.25">
      <c r="A1142" s="126">
        <v>78376</v>
      </c>
      <c r="B1142" s="9">
        <f t="shared" si="163"/>
        <v>0</v>
      </c>
      <c r="C1142" s="127"/>
      <c r="D1142" s="4">
        <f t="shared" si="164"/>
        <v>0</v>
      </c>
      <c r="E1142" s="128">
        <f t="shared" si="167"/>
        <v>0</v>
      </c>
      <c r="F1142" s="4">
        <f t="shared" si="168"/>
        <v>0</v>
      </c>
      <c r="G1142" s="19">
        <f>IF(AND(C1142&lt;&gt;"",SUM(G$25:G1141)&lt;D$17),$D$17/$D$21,0)</f>
        <v>0</v>
      </c>
      <c r="H1142" s="4">
        <f t="shared" si="169"/>
        <v>0</v>
      </c>
      <c r="I1142" s="4">
        <f t="shared" si="165"/>
        <v>0</v>
      </c>
      <c r="J1142" s="25" t="str">
        <f t="shared" si="170"/>
        <v>2114–2115</v>
      </c>
      <c r="K1142" s="27">
        <f t="shared" si="166"/>
        <v>0</v>
      </c>
      <c r="R1142" s="10" t="str">
        <f t="shared" si="162"/>
        <v/>
      </c>
    </row>
    <row r="1143" spans="1:18" ht="19.899999999999999" customHeight="1" x14ac:dyDescent="0.25">
      <c r="A1143" s="126">
        <v>78407</v>
      </c>
      <c r="B1143" s="9">
        <f t="shared" si="163"/>
        <v>0</v>
      </c>
      <c r="C1143" s="127"/>
      <c r="D1143" s="4">
        <f t="shared" si="164"/>
        <v>0</v>
      </c>
      <c r="E1143" s="128">
        <f t="shared" si="167"/>
        <v>0</v>
      </c>
      <c r="F1143" s="4">
        <f t="shared" si="168"/>
        <v>0</v>
      </c>
      <c r="G1143" s="19">
        <f>IF(AND(C1143&lt;&gt;"",SUM(G$25:G1142)&lt;D$17),$D$17/$D$21,0)</f>
        <v>0</v>
      </c>
      <c r="H1143" s="4">
        <f t="shared" si="169"/>
        <v>0</v>
      </c>
      <c r="I1143" s="4">
        <f t="shared" si="165"/>
        <v>0</v>
      </c>
      <c r="J1143" s="25" t="str">
        <f t="shared" si="170"/>
        <v>2114–2115</v>
      </c>
      <c r="K1143" s="27">
        <f t="shared" si="166"/>
        <v>0</v>
      </c>
      <c r="R1143" s="10" t="str">
        <f t="shared" si="162"/>
        <v/>
      </c>
    </row>
    <row r="1144" spans="1:18" ht="19.899999999999999" customHeight="1" x14ac:dyDescent="0.25">
      <c r="A1144" s="126">
        <v>78437</v>
      </c>
      <c r="B1144" s="9">
        <f t="shared" si="163"/>
        <v>0</v>
      </c>
      <c r="C1144" s="127"/>
      <c r="D1144" s="4">
        <f t="shared" si="164"/>
        <v>0</v>
      </c>
      <c r="E1144" s="128">
        <f t="shared" si="167"/>
        <v>0</v>
      </c>
      <c r="F1144" s="4">
        <f t="shared" si="168"/>
        <v>0</v>
      </c>
      <c r="G1144" s="19">
        <f>IF(AND(C1144&lt;&gt;"",SUM(G$25:G1143)&lt;D$17),$D$17/$D$21,0)</f>
        <v>0</v>
      </c>
      <c r="H1144" s="4">
        <f t="shared" si="169"/>
        <v>0</v>
      </c>
      <c r="I1144" s="4">
        <f t="shared" si="165"/>
        <v>0</v>
      </c>
      <c r="J1144" s="25" t="str">
        <f t="shared" si="170"/>
        <v>2114–2115</v>
      </c>
      <c r="K1144" s="27">
        <f t="shared" si="166"/>
        <v>0</v>
      </c>
      <c r="R1144" s="10" t="str">
        <f t="shared" si="162"/>
        <v/>
      </c>
    </row>
    <row r="1145" spans="1:18" ht="19.899999999999999" customHeight="1" x14ac:dyDescent="0.25">
      <c r="A1145" s="126">
        <v>78468</v>
      </c>
      <c r="B1145" s="9">
        <f t="shared" si="163"/>
        <v>0</v>
      </c>
      <c r="C1145" s="127"/>
      <c r="D1145" s="4">
        <f t="shared" si="164"/>
        <v>0</v>
      </c>
      <c r="E1145" s="128">
        <f t="shared" si="167"/>
        <v>0</v>
      </c>
      <c r="F1145" s="4">
        <f t="shared" si="168"/>
        <v>0</v>
      </c>
      <c r="G1145" s="19">
        <f>IF(AND(C1145&lt;&gt;"",SUM(G$25:G1144)&lt;D$17),$D$17/$D$21,0)</f>
        <v>0</v>
      </c>
      <c r="H1145" s="4">
        <f t="shared" si="169"/>
        <v>0</v>
      </c>
      <c r="I1145" s="4">
        <f t="shared" si="165"/>
        <v>0</v>
      </c>
      <c r="J1145" s="25" t="str">
        <f t="shared" si="170"/>
        <v>2114–2115</v>
      </c>
      <c r="K1145" s="27">
        <f t="shared" si="166"/>
        <v>0</v>
      </c>
      <c r="R1145" s="10" t="str">
        <f t="shared" si="162"/>
        <v/>
      </c>
    </row>
    <row r="1146" spans="1:18" ht="19.899999999999999" customHeight="1" x14ac:dyDescent="0.25">
      <c r="A1146" s="126">
        <v>78498</v>
      </c>
      <c r="B1146" s="9">
        <f t="shared" si="163"/>
        <v>0</v>
      </c>
      <c r="C1146" s="127"/>
      <c r="D1146" s="4">
        <f t="shared" si="164"/>
        <v>0</v>
      </c>
      <c r="E1146" s="128">
        <f t="shared" si="167"/>
        <v>0</v>
      </c>
      <c r="F1146" s="4">
        <f t="shared" si="168"/>
        <v>0</v>
      </c>
      <c r="G1146" s="19">
        <f>IF(AND(C1146&lt;&gt;"",SUM(G$25:G1145)&lt;D$17),$D$17/$D$21,0)</f>
        <v>0</v>
      </c>
      <c r="H1146" s="4">
        <f t="shared" si="169"/>
        <v>0</v>
      </c>
      <c r="I1146" s="4">
        <f t="shared" si="165"/>
        <v>0</v>
      </c>
      <c r="J1146" s="25" t="str">
        <f t="shared" si="170"/>
        <v>2114–2115</v>
      </c>
      <c r="K1146" s="27">
        <f t="shared" si="166"/>
        <v>0</v>
      </c>
      <c r="R1146" s="10" t="str">
        <f t="shared" si="162"/>
        <v/>
      </c>
    </row>
    <row r="1147" spans="1:18" ht="19.899999999999999" customHeight="1" x14ac:dyDescent="0.25">
      <c r="A1147" s="126">
        <v>78529</v>
      </c>
      <c r="B1147" s="9">
        <f t="shared" si="163"/>
        <v>0</v>
      </c>
      <c r="C1147" s="127"/>
      <c r="D1147" s="4">
        <f t="shared" si="164"/>
        <v>0</v>
      </c>
      <c r="E1147" s="128">
        <f t="shared" si="167"/>
        <v>0</v>
      </c>
      <c r="F1147" s="4">
        <f t="shared" si="168"/>
        <v>0</v>
      </c>
      <c r="G1147" s="19">
        <f>IF(AND(C1147&lt;&gt;"",SUM(G$25:G1146)&lt;D$17),$D$17/$D$21,0)</f>
        <v>0</v>
      </c>
      <c r="H1147" s="4">
        <f t="shared" si="169"/>
        <v>0</v>
      </c>
      <c r="I1147" s="4">
        <f t="shared" si="165"/>
        <v>0</v>
      </c>
      <c r="J1147" s="25" t="str">
        <f t="shared" si="170"/>
        <v>2114–2115</v>
      </c>
      <c r="K1147" s="27">
        <f t="shared" si="166"/>
        <v>0</v>
      </c>
      <c r="R1147" s="10" t="str">
        <f t="shared" si="162"/>
        <v/>
      </c>
    </row>
    <row r="1148" spans="1:18" ht="19.899999999999999" customHeight="1" x14ac:dyDescent="0.25">
      <c r="A1148" s="126">
        <v>78560</v>
      </c>
      <c r="B1148" s="9">
        <f t="shared" si="163"/>
        <v>0</v>
      </c>
      <c r="C1148" s="127"/>
      <c r="D1148" s="4">
        <f t="shared" si="164"/>
        <v>0</v>
      </c>
      <c r="E1148" s="128">
        <f t="shared" si="167"/>
        <v>0</v>
      </c>
      <c r="F1148" s="4">
        <f t="shared" si="168"/>
        <v>0</v>
      </c>
      <c r="G1148" s="19">
        <f>IF(AND(C1148&lt;&gt;"",SUM(G$25:G1147)&lt;D$17),$D$17/$D$21,0)</f>
        <v>0</v>
      </c>
      <c r="H1148" s="4">
        <f t="shared" si="169"/>
        <v>0</v>
      </c>
      <c r="I1148" s="4">
        <f t="shared" si="165"/>
        <v>0</v>
      </c>
      <c r="J1148" s="25" t="str">
        <f t="shared" si="170"/>
        <v>2114–2115</v>
      </c>
      <c r="K1148" s="27">
        <f t="shared" si="166"/>
        <v>0</v>
      </c>
      <c r="R1148" s="10" t="str">
        <f t="shared" si="162"/>
        <v/>
      </c>
    </row>
    <row r="1149" spans="1:18" ht="19.899999999999999" customHeight="1" x14ac:dyDescent="0.25">
      <c r="A1149" s="126">
        <v>78588</v>
      </c>
      <c r="B1149" s="9">
        <f t="shared" si="163"/>
        <v>0</v>
      </c>
      <c r="C1149" s="127"/>
      <c r="D1149" s="4">
        <f t="shared" si="164"/>
        <v>0</v>
      </c>
      <c r="E1149" s="128">
        <f t="shared" si="167"/>
        <v>0</v>
      </c>
      <c r="F1149" s="4">
        <f t="shared" si="168"/>
        <v>0</v>
      </c>
      <c r="G1149" s="19">
        <f>IF(AND(C1149&lt;&gt;"",SUM(G$25:G1148)&lt;D$17),$D$17/$D$21,0)</f>
        <v>0</v>
      </c>
      <c r="H1149" s="4">
        <f t="shared" si="169"/>
        <v>0</v>
      </c>
      <c r="I1149" s="4">
        <f t="shared" si="165"/>
        <v>0</v>
      </c>
      <c r="J1149" s="25" t="str">
        <f t="shared" si="170"/>
        <v>2114–2115</v>
      </c>
      <c r="K1149" s="27">
        <f t="shared" si="166"/>
        <v>0</v>
      </c>
      <c r="R1149" s="10" t="str">
        <f t="shared" si="162"/>
        <v/>
      </c>
    </row>
    <row r="1150" spans="1:18" ht="19.899999999999999" customHeight="1" x14ac:dyDescent="0.25">
      <c r="A1150" s="126">
        <v>78619</v>
      </c>
      <c r="B1150" s="9">
        <f t="shared" si="163"/>
        <v>0</v>
      </c>
      <c r="C1150" s="127"/>
      <c r="D1150" s="4">
        <f t="shared" si="164"/>
        <v>0</v>
      </c>
      <c r="E1150" s="128">
        <f t="shared" si="167"/>
        <v>0</v>
      </c>
      <c r="F1150" s="4">
        <f t="shared" si="168"/>
        <v>0</v>
      </c>
      <c r="G1150" s="19">
        <f>IF(AND(C1150&lt;&gt;"",SUM(G$25:G1149)&lt;D$17),$D$17/$D$21,0)</f>
        <v>0</v>
      </c>
      <c r="H1150" s="4">
        <f t="shared" si="169"/>
        <v>0</v>
      </c>
      <c r="I1150" s="4">
        <f t="shared" si="165"/>
        <v>0</v>
      </c>
      <c r="J1150" s="25" t="str">
        <f t="shared" si="170"/>
        <v>2114–2115</v>
      </c>
      <c r="K1150" s="27">
        <f t="shared" si="166"/>
        <v>0</v>
      </c>
      <c r="R1150" s="10" t="str">
        <f t="shared" si="162"/>
        <v/>
      </c>
    </row>
    <row r="1151" spans="1:18" ht="19.899999999999999" customHeight="1" x14ac:dyDescent="0.25">
      <c r="A1151" s="126">
        <v>78649</v>
      </c>
      <c r="B1151" s="9">
        <f t="shared" si="163"/>
        <v>0</v>
      </c>
      <c r="C1151" s="127"/>
      <c r="D1151" s="4">
        <f t="shared" si="164"/>
        <v>0</v>
      </c>
      <c r="E1151" s="128">
        <f t="shared" si="167"/>
        <v>0</v>
      </c>
      <c r="F1151" s="4">
        <f t="shared" si="168"/>
        <v>0</v>
      </c>
      <c r="G1151" s="19">
        <f>IF(AND(C1151&lt;&gt;"",SUM(G$25:G1150)&lt;D$17),$D$17/$D$21,0)</f>
        <v>0</v>
      </c>
      <c r="H1151" s="4">
        <f t="shared" si="169"/>
        <v>0</v>
      </c>
      <c r="I1151" s="4">
        <f t="shared" si="165"/>
        <v>0</v>
      </c>
      <c r="J1151" s="25" t="str">
        <f t="shared" si="170"/>
        <v>2114–2115</v>
      </c>
      <c r="K1151" s="27">
        <f t="shared" si="166"/>
        <v>0</v>
      </c>
      <c r="R1151" s="10" t="str">
        <f t="shared" si="162"/>
        <v/>
      </c>
    </row>
    <row r="1152" spans="1:18" ht="19.899999999999999" customHeight="1" x14ac:dyDescent="0.25">
      <c r="A1152" s="126">
        <v>78680</v>
      </c>
      <c r="B1152" s="9">
        <f t="shared" si="163"/>
        <v>0</v>
      </c>
      <c r="C1152" s="127"/>
      <c r="D1152" s="4">
        <f t="shared" si="164"/>
        <v>0</v>
      </c>
      <c r="E1152" s="128">
        <f t="shared" si="167"/>
        <v>0</v>
      </c>
      <c r="F1152" s="4">
        <f t="shared" si="168"/>
        <v>0</v>
      </c>
      <c r="G1152" s="19">
        <f>IF(AND(C1152&lt;&gt;"",SUM(G$25:G1151)&lt;D$17),$D$17/$D$21,0)</f>
        <v>0</v>
      </c>
      <c r="H1152" s="4">
        <f t="shared" si="169"/>
        <v>0</v>
      </c>
      <c r="I1152" s="4">
        <f t="shared" si="165"/>
        <v>0</v>
      </c>
      <c r="J1152" s="25" t="str">
        <f t="shared" si="170"/>
        <v>2114–2115</v>
      </c>
      <c r="K1152" s="27">
        <f t="shared" si="166"/>
        <v>0</v>
      </c>
      <c r="R1152" s="10" t="str">
        <f t="shared" si="162"/>
        <v/>
      </c>
    </row>
    <row r="1153" spans="1:18" ht="19.899999999999999" customHeight="1" x14ac:dyDescent="0.25">
      <c r="A1153" s="126">
        <v>78710</v>
      </c>
      <c r="B1153" s="9">
        <f t="shared" si="163"/>
        <v>0</v>
      </c>
      <c r="C1153" s="127"/>
      <c r="D1153" s="4">
        <f t="shared" si="164"/>
        <v>0</v>
      </c>
      <c r="E1153" s="128">
        <f t="shared" si="167"/>
        <v>0</v>
      </c>
      <c r="F1153" s="4">
        <f t="shared" si="168"/>
        <v>0</v>
      </c>
      <c r="G1153" s="19">
        <f>IF(AND(C1153&lt;&gt;"",SUM(G$25:G1152)&lt;D$17),$D$17/$D$21,0)</f>
        <v>0</v>
      </c>
      <c r="H1153" s="4">
        <f t="shared" si="169"/>
        <v>0</v>
      </c>
      <c r="I1153" s="4">
        <f t="shared" si="165"/>
        <v>0</v>
      </c>
      <c r="J1153" s="25" t="str">
        <f t="shared" si="170"/>
        <v>2115–2116</v>
      </c>
      <c r="K1153" s="27">
        <f t="shared" si="166"/>
        <v>0</v>
      </c>
      <c r="R1153" s="10" t="str">
        <f t="shared" si="162"/>
        <v/>
      </c>
    </row>
    <row r="1154" spans="1:18" ht="19.899999999999999" customHeight="1" x14ac:dyDescent="0.25">
      <c r="A1154" s="126">
        <v>78741</v>
      </c>
      <c r="B1154" s="9">
        <f t="shared" si="163"/>
        <v>0</v>
      </c>
      <c r="C1154" s="127"/>
      <c r="D1154" s="4">
        <f t="shared" si="164"/>
        <v>0</v>
      </c>
      <c r="E1154" s="128">
        <f t="shared" si="167"/>
        <v>0</v>
      </c>
      <c r="F1154" s="4">
        <f t="shared" si="168"/>
        <v>0</v>
      </c>
      <c r="G1154" s="19">
        <f>IF(AND(C1154&lt;&gt;"",SUM(G$25:G1153)&lt;D$17),$D$17/$D$21,0)</f>
        <v>0</v>
      </c>
      <c r="H1154" s="4">
        <f t="shared" si="169"/>
        <v>0</v>
      </c>
      <c r="I1154" s="4">
        <f t="shared" si="165"/>
        <v>0</v>
      </c>
      <c r="J1154" s="25" t="str">
        <f t="shared" si="170"/>
        <v>2115–2116</v>
      </c>
      <c r="K1154" s="27">
        <f t="shared" si="166"/>
        <v>0</v>
      </c>
      <c r="R1154" s="10" t="str">
        <f t="shared" si="162"/>
        <v/>
      </c>
    </row>
    <row r="1155" spans="1:18" ht="19.899999999999999" customHeight="1" x14ac:dyDescent="0.25">
      <c r="A1155" s="126">
        <v>78772</v>
      </c>
      <c r="B1155" s="9">
        <f t="shared" si="163"/>
        <v>0</v>
      </c>
      <c r="C1155" s="127"/>
      <c r="D1155" s="4">
        <f t="shared" si="164"/>
        <v>0</v>
      </c>
      <c r="E1155" s="128">
        <f t="shared" si="167"/>
        <v>0</v>
      </c>
      <c r="F1155" s="4">
        <f t="shared" si="168"/>
        <v>0</v>
      </c>
      <c r="G1155" s="19">
        <f>IF(AND(C1155&lt;&gt;"",SUM(G$25:G1154)&lt;D$17),$D$17/$D$21,0)</f>
        <v>0</v>
      </c>
      <c r="H1155" s="4">
        <f t="shared" si="169"/>
        <v>0</v>
      </c>
      <c r="I1155" s="4">
        <f t="shared" si="165"/>
        <v>0</v>
      </c>
      <c r="J1155" s="25" t="str">
        <f t="shared" si="170"/>
        <v>2115–2116</v>
      </c>
      <c r="K1155" s="27">
        <f t="shared" si="166"/>
        <v>0</v>
      </c>
      <c r="R1155" s="10" t="str">
        <f t="shared" si="162"/>
        <v/>
      </c>
    </row>
    <row r="1156" spans="1:18" ht="19.899999999999999" customHeight="1" x14ac:dyDescent="0.25">
      <c r="A1156" s="126">
        <v>78802</v>
      </c>
      <c r="B1156" s="9">
        <f t="shared" si="163"/>
        <v>0</v>
      </c>
      <c r="C1156" s="127"/>
      <c r="D1156" s="4">
        <f t="shared" si="164"/>
        <v>0</v>
      </c>
      <c r="E1156" s="128">
        <f t="shared" si="167"/>
        <v>0</v>
      </c>
      <c r="F1156" s="4">
        <f t="shared" si="168"/>
        <v>0</v>
      </c>
      <c r="G1156" s="19">
        <f>IF(AND(C1156&lt;&gt;"",SUM(G$25:G1155)&lt;D$17),$D$17/$D$21,0)</f>
        <v>0</v>
      </c>
      <c r="H1156" s="4">
        <f t="shared" si="169"/>
        <v>0</v>
      </c>
      <c r="I1156" s="4">
        <f t="shared" si="165"/>
        <v>0</v>
      </c>
      <c r="J1156" s="25" t="str">
        <f t="shared" si="170"/>
        <v>2115–2116</v>
      </c>
      <c r="K1156" s="27">
        <f t="shared" si="166"/>
        <v>0</v>
      </c>
      <c r="R1156" s="10" t="str">
        <f t="shared" si="162"/>
        <v/>
      </c>
    </row>
    <row r="1157" spans="1:18" ht="19.899999999999999" customHeight="1" x14ac:dyDescent="0.25">
      <c r="A1157" s="126">
        <v>78833</v>
      </c>
      <c r="B1157" s="9">
        <f t="shared" si="163"/>
        <v>0</v>
      </c>
      <c r="C1157" s="127"/>
      <c r="D1157" s="4">
        <f t="shared" si="164"/>
        <v>0</v>
      </c>
      <c r="E1157" s="128">
        <f t="shared" si="167"/>
        <v>0</v>
      </c>
      <c r="F1157" s="4">
        <f t="shared" si="168"/>
        <v>0</v>
      </c>
      <c r="G1157" s="19">
        <f>IF(AND(C1157&lt;&gt;"",SUM(G$25:G1156)&lt;D$17),$D$17/$D$21,0)</f>
        <v>0</v>
      </c>
      <c r="H1157" s="4">
        <f t="shared" si="169"/>
        <v>0</v>
      </c>
      <c r="I1157" s="4">
        <f t="shared" si="165"/>
        <v>0</v>
      </c>
      <c r="J1157" s="25" t="str">
        <f t="shared" si="170"/>
        <v>2115–2116</v>
      </c>
      <c r="K1157" s="27">
        <f t="shared" si="166"/>
        <v>0</v>
      </c>
      <c r="R1157" s="10" t="str">
        <f t="shared" si="162"/>
        <v/>
      </c>
    </row>
    <row r="1158" spans="1:18" ht="19.899999999999999" customHeight="1" x14ac:dyDescent="0.25">
      <c r="A1158" s="126">
        <v>78863</v>
      </c>
      <c r="B1158" s="9">
        <f t="shared" si="163"/>
        <v>0</v>
      </c>
      <c r="C1158" s="127"/>
      <c r="D1158" s="4">
        <f t="shared" si="164"/>
        <v>0</v>
      </c>
      <c r="E1158" s="128">
        <f t="shared" si="167"/>
        <v>0</v>
      </c>
      <c r="F1158" s="4">
        <f t="shared" si="168"/>
        <v>0</v>
      </c>
      <c r="G1158" s="19">
        <f>IF(AND(C1158&lt;&gt;"",SUM(G$25:G1157)&lt;D$17),$D$17/$D$21,0)</f>
        <v>0</v>
      </c>
      <c r="H1158" s="4">
        <f t="shared" si="169"/>
        <v>0</v>
      </c>
      <c r="I1158" s="4">
        <f t="shared" si="165"/>
        <v>0</v>
      </c>
      <c r="J1158" s="25" t="str">
        <f t="shared" si="170"/>
        <v>2115–2116</v>
      </c>
      <c r="K1158" s="27">
        <f t="shared" si="166"/>
        <v>0</v>
      </c>
      <c r="R1158" s="10" t="str">
        <f t="shared" si="162"/>
        <v/>
      </c>
    </row>
    <row r="1159" spans="1:18" ht="19.899999999999999" customHeight="1" x14ac:dyDescent="0.25">
      <c r="A1159" s="126">
        <v>78894</v>
      </c>
      <c r="B1159" s="9">
        <f t="shared" si="163"/>
        <v>0</v>
      </c>
      <c r="C1159" s="127"/>
      <c r="D1159" s="4">
        <f t="shared" si="164"/>
        <v>0</v>
      </c>
      <c r="E1159" s="128">
        <f t="shared" si="167"/>
        <v>0</v>
      </c>
      <c r="F1159" s="4">
        <f t="shared" si="168"/>
        <v>0</v>
      </c>
      <c r="G1159" s="19">
        <f>IF(AND(C1159&lt;&gt;"",SUM(G$25:G1158)&lt;D$17),$D$17/$D$21,0)</f>
        <v>0</v>
      </c>
      <c r="H1159" s="4">
        <f t="shared" si="169"/>
        <v>0</v>
      </c>
      <c r="I1159" s="4">
        <f t="shared" si="165"/>
        <v>0</v>
      </c>
      <c r="J1159" s="25" t="str">
        <f t="shared" si="170"/>
        <v>2115–2116</v>
      </c>
      <c r="K1159" s="27">
        <f t="shared" si="166"/>
        <v>0</v>
      </c>
      <c r="R1159" s="10" t="str">
        <f t="shared" si="162"/>
        <v/>
      </c>
    </row>
    <row r="1160" spans="1:18" ht="19.899999999999999" customHeight="1" x14ac:dyDescent="0.25">
      <c r="A1160" s="126">
        <v>78925</v>
      </c>
      <c r="B1160" s="9">
        <f t="shared" si="163"/>
        <v>0</v>
      </c>
      <c r="C1160" s="127"/>
      <c r="D1160" s="4">
        <f t="shared" si="164"/>
        <v>0</v>
      </c>
      <c r="E1160" s="128">
        <f t="shared" si="167"/>
        <v>0</v>
      </c>
      <c r="F1160" s="4">
        <f t="shared" si="168"/>
        <v>0</v>
      </c>
      <c r="G1160" s="19">
        <f>IF(AND(C1160&lt;&gt;"",SUM(G$25:G1159)&lt;D$17),$D$17/$D$21,0)</f>
        <v>0</v>
      </c>
      <c r="H1160" s="4">
        <f t="shared" si="169"/>
        <v>0</v>
      </c>
      <c r="I1160" s="4">
        <f t="shared" si="165"/>
        <v>0</v>
      </c>
      <c r="J1160" s="25" t="str">
        <f t="shared" si="170"/>
        <v>2115–2116</v>
      </c>
      <c r="K1160" s="27">
        <f t="shared" si="166"/>
        <v>0</v>
      </c>
      <c r="R1160" s="10" t="str">
        <f t="shared" si="162"/>
        <v/>
      </c>
    </row>
    <row r="1161" spans="1:18" ht="19.899999999999999" customHeight="1" x14ac:dyDescent="0.25">
      <c r="A1161" s="126">
        <v>78954</v>
      </c>
      <c r="B1161" s="9">
        <f t="shared" si="163"/>
        <v>0</v>
      </c>
      <c r="C1161" s="127"/>
      <c r="D1161" s="4">
        <f t="shared" si="164"/>
        <v>0</v>
      </c>
      <c r="E1161" s="128">
        <f t="shared" si="167"/>
        <v>0</v>
      </c>
      <c r="F1161" s="4">
        <f t="shared" si="168"/>
        <v>0</v>
      </c>
      <c r="G1161" s="19">
        <f>IF(AND(C1161&lt;&gt;"",SUM(G$25:G1160)&lt;D$17),$D$17/$D$21,0)</f>
        <v>0</v>
      </c>
      <c r="H1161" s="4">
        <f t="shared" si="169"/>
        <v>0</v>
      </c>
      <c r="I1161" s="4">
        <f t="shared" si="165"/>
        <v>0</v>
      </c>
      <c r="J1161" s="25" t="str">
        <f t="shared" si="170"/>
        <v>2115–2116</v>
      </c>
      <c r="K1161" s="27">
        <f t="shared" si="166"/>
        <v>0</v>
      </c>
      <c r="R1161" s="10" t="str">
        <f t="shared" si="162"/>
        <v/>
      </c>
    </row>
    <row r="1162" spans="1:18" ht="19.899999999999999" customHeight="1" x14ac:dyDescent="0.25">
      <c r="A1162" s="126">
        <v>78985</v>
      </c>
      <c r="B1162" s="9">
        <f t="shared" si="163"/>
        <v>0</v>
      </c>
      <c r="C1162" s="127"/>
      <c r="D1162" s="4">
        <f t="shared" si="164"/>
        <v>0</v>
      </c>
      <c r="E1162" s="128">
        <f t="shared" si="167"/>
        <v>0</v>
      </c>
      <c r="F1162" s="4">
        <f t="shared" si="168"/>
        <v>0</v>
      </c>
      <c r="G1162" s="19">
        <f>IF(AND(C1162&lt;&gt;"",SUM(G$25:G1161)&lt;D$17),$D$17/$D$21,0)</f>
        <v>0</v>
      </c>
      <c r="H1162" s="4">
        <f t="shared" si="169"/>
        <v>0</v>
      </c>
      <c r="I1162" s="4">
        <f t="shared" si="165"/>
        <v>0</v>
      </c>
      <c r="J1162" s="25" t="str">
        <f t="shared" si="170"/>
        <v>2115–2116</v>
      </c>
      <c r="K1162" s="27">
        <f t="shared" si="166"/>
        <v>0</v>
      </c>
      <c r="R1162" s="10" t="str">
        <f t="shared" si="162"/>
        <v/>
      </c>
    </row>
    <row r="1163" spans="1:18" ht="19.899999999999999" customHeight="1" x14ac:dyDescent="0.25">
      <c r="A1163" s="126">
        <v>79015</v>
      </c>
      <c r="B1163" s="9">
        <f t="shared" si="163"/>
        <v>0</v>
      </c>
      <c r="C1163" s="127"/>
      <c r="D1163" s="4">
        <f t="shared" si="164"/>
        <v>0</v>
      </c>
      <c r="E1163" s="128">
        <f t="shared" si="167"/>
        <v>0</v>
      </c>
      <c r="F1163" s="4">
        <f t="shared" si="168"/>
        <v>0</v>
      </c>
      <c r="G1163" s="19">
        <f>IF(AND(C1163&lt;&gt;"",SUM(G$25:G1162)&lt;D$17),$D$17/$D$21,0)</f>
        <v>0</v>
      </c>
      <c r="H1163" s="4">
        <f t="shared" si="169"/>
        <v>0</v>
      </c>
      <c r="I1163" s="4">
        <f t="shared" si="165"/>
        <v>0</v>
      </c>
      <c r="J1163" s="25" t="str">
        <f t="shared" si="170"/>
        <v>2115–2116</v>
      </c>
      <c r="K1163" s="27">
        <f t="shared" si="166"/>
        <v>0</v>
      </c>
      <c r="R1163" s="10" t="str">
        <f t="shared" si="162"/>
        <v/>
      </c>
    </row>
    <row r="1164" spans="1:18" ht="19.899999999999999" customHeight="1" x14ac:dyDescent="0.25">
      <c r="A1164" s="126">
        <v>79046</v>
      </c>
      <c r="B1164" s="9">
        <f t="shared" si="163"/>
        <v>0</v>
      </c>
      <c r="C1164" s="127"/>
      <c r="D1164" s="4">
        <f t="shared" si="164"/>
        <v>0</v>
      </c>
      <c r="E1164" s="128">
        <f t="shared" si="167"/>
        <v>0</v>
      </c>
      <c r="F1164" s="4">
        <f t="shared" si="168"/>
        <v>0</v>
      </c>
      <c r="G1164" s="19">
        <f>IF(AND(C1164&lt;&gt;"",SUM(G$25:G1163)&lt;D$17),$D$17/$D$21,0)</f>
        <v>0</v>
      </c>
      <c r="H1164" s="4">
        <f t="shared" si="169"/>
        <v>0</v>
      </c>
      <c r="I1164" s="4">
        <f t="shared" si="165"/>
        <v>0</v>
      </c>
      <c r="J1164" s="25" t="str">
        <f t="shared" si="170"/>
        <v>2115–2116</v>
      </c>
      <c r="K1164" s="27">
        <f t="shared" si="166"/>
        <v>0</v>
      </c>
      <c r="R1164" s="10" t="str">
        <f t="shared" si="162"/>
        <v/>
      </c>
    </row>
    <row r="1165" spans="1:18" ht="19.899999999999999" customHeight="1" x14ac:dyDescent="0.25">
      <c r="A1165" s="126">
        <v>79076</v>
      </c>
      <c r="B1165" s="9">
        <f t="shared" si="163"/>
        <v>0</v>
      </c>
      <c r="C1165" s="127"/>
      <c r="D1165" s="4">
        <f t="shared" si="164"/>
        <v>0</v>
      </c>
      <c r="E1165" s="128">
        <f t="shared" si="167"/>
        <v>0</v>
      </c>
      <c r="F1165" s="4">
        <f t="shared" si="168"/>
        <v>0</v>
      </c>
      <c r="G1165" s="19">
        <f>IF(AND(C1165&lt;&gt;"",SUM(G$25:G1164)&lt;D$17),$D$17/$D$21,0)</f>
        <v>0</v>
      </c>
      <c r="H1165" s="4">
        <f t="shared" si="169"/>
        <v>0</v>
      </c>
      <c r="I1165" s="4">
        <f t="shared" si="165"/>
        <v>0</v>
      </c>
      <c r="J1165" s="25" t="str">
        <f t="shared" si="170"/>
        <v>2116–2117</v>
      </c>
      <c r="K1165" s="27">
        <f t="shared" si="166"/>
        <v>0</v>
      </c>
      <c r="R1165" s="10" t="str">
        <f t="shared" si="162"/>
        <v/>
      </c>
    </row>
    <row r="1166" spans="1:18" ht="19.899999999999999" customHeight="1" x14ac:dyDescent="0.25">
      <c r="A1166" s="126">
        <v>79107</v>
      </c>
      <c r="B1166" s="9">
        <f t="shared" si="163"/>
        <v>0</v>
      </c>
      <c r="C1166" s="127"/>
      <c r="D1166" s="4">
        <f t="shared" si="164"/>
        <v>0</v>
      </c>
      <c r="E1166" s="128">
        <f t="shared" si="167"/>
        <v>0</v>
      </c>
      <c r="F1166" s="4">
        <f t="shared" si="168"/>
        <v>0</v>
      </c>
      <c r="G1166" s="19">
        <f>IF(AND(C1166&lt;&gt;"",SUM(G$25:G1165)&lt;D$17),$D$17/$D$21,0)</f>
        <v>0</v>
      </c>
      <c r="H1166" s="4">
        <f t="shared" si="169"/>
        <v>0</v>
      </c>
      <c r="I1166" s="4">
        <f t="shared" si="165"/>
        <v>0</v>
      </c>
      <c r="J1166" s="25" t="str">
        <f t="shared" si="170"/>
        <v>2116–2117</v>
      </c>
      <c r="K1166" s="27">
        <f t="shared" si="166"/>
        <v>0</v>
      </c>
      <c r="R1166" s="10" t="str">
        <f t="shared" si="162"/>
        <v/>
      </c>
    </row>
    <row r="1167" spans="1:18" ht="19.899999999999999" customHeight="1" x14ac:dyDescent="0.25">
      <c r="A1167" s="126">
        <v>79138</v>
      </c>
      <c r="B1167" s="9">
        <f t="shared" si="163"/>
        <v>0</v>
      </c>
      <c r="C1167" s="127"/>
      <c r="D1167" s="4">
        <f t="shared" si="164"/>
        <v>0</v>
      </c>
      <c r="E1167" s="128">
        <f t="shared" si="167"/>
        <v>0</v>
      </c>
      <c r="F1167" s="4">
        <f t="shared" si="168"/>
        <v>0</v>
      </c>
      <c r="G1167" s="19">
        <f>IF(AND(C1167&lt;&gt;"",SUM(G$25:G1166)&lt;D$17),$D$17/$D$21,0)</f>
        <v>0</v>
      </c>
      <c r="H1167" s="4">
        <f t="shared" si="169"/>
        <v>0</v>
      </c>
      <c r="I1167" s="4">
        <f t="shared" si="165"/>
        <v>0</v>
      </c>
      <c r="J1167" s="25" t="str">
        <f t="shared" si="170"/>
        <v>2116–2117</v>
      </c>
      <c r="K1167" s="27">
        <f t="shared" si="166"/>
        <v>0</v>
      </c>
      <c r="R1167" s="10" t="str">
        <f t="shared" si="162"/>
        <v/>
      </c>
    </row>
    <row r="1168" spans="1:18" ht="19.899999999999999" customHeight="1" x14ac:dyDescent="0.25">
      <c r="A1168" s="126">
        <v>79168</v>
      </c>
      <c r="B1168" s="9">
        <f t="shared" si="163"/>
        <v>0</v>
      </c>
      <c r="C1168" s="127"/>
      <c r="D1168" s="4">
        <f t="shared" si="164"/>
        <v>0</v>
      </c>
      <c r="E1168" s="128">
        <f t="shared" si="167"/>
        <v>0</v>
      </c>
      <c r="F1168" s="4">
        <f t="shared" si="168"/>
        <v>0</v>
      </c>
      <c r="G1168" s="19">
        <f>IF(AND(C1168&lt;&gt;"",SUM(G$25:G1167)&lt;D$17),$D$17/$D$21,0)</f>
        <v>0</v>
      </c>
      <c r="H1168" s="4">
        <f t="shared" si="169"/>
        <v>0</v>
      </c>
      <c r="I1168" s="4">
        <f t="shared" si="165"/>
        <v>0</v>
      </c>
      <c r="J1168" s="25" t="str">
        <f t="shared" si="170"/>
        <v>2116–2117</v>
      </c>
      <c r="K1168" s="27">
        <f t="shared" si="166"/>
        <v>0</v>
      </c>
      <c r="R1168" s="10" t="str">
        <f t="shared" si="162"/>
        <v/>
      </c>
    </row>
    <row r="1169" spans="1:18" ht="19.899999999999999" customHeight="1" x14ac:dyDescent="0.25">
      <c r="A1169" s="126">
        <v>79199</v>
      </c>
      <c r="B1169" s="9">
        <f t="shared" si="163"/>
        <v>0</v>
      </c>
      <c r="C1169" s="127"/>
      <c r="D1169" s="4">
        <f t="shared" si="164"/>
        <v>0</v>
      </c>
      <c r="E1169" s="128">
        <f t="shared" si="167"/>
        <v>0</v>
      </c>
      <c r="F1169" s="4">
        <f t="shared" si="168"/>
        <v>0</v>
      </c>
      <c r="G1169" s="19">
        <f>IF(AND(C1169&lt;&gt;"",SUM(G$25:G1168)&lt;D$17),$D$17/$D$21,0)</f>
        <v>0</v>
      </c>
      <c r="H1169" s="4">
        <f t="shared" si="169"/>
        <v>0</v>
      </c>
      <c r="I1169" s="4">
        <f t="shared" si="165"/>
        <v>0</v>
      </c>
      <c r="J1169" s="25" t="str">
        <f t="shared" si="170"/>
        <v>2116–2117</v>
      </c>
      <c r="K1169" s="27">
        <f t="shared" si="166"/>
        <v>0</v>
      </c>
      <c r="R1169" s="10" t="str">
        <f t="shared" si="162"/>
        <v/>
      </c>
    </row>
    <row r="1170" spans="1:18" ht="19.899999999999999" customHeight="1" x14ac:dyDescent="0.25">
      <c r="A1170" s="126">
        <v>79229</v>
      </c>
      <c r="B1170" s="9">
        <f t="shared" si="163"/>
        <v>0</v>
      </c>
      <c r="C1170" s="127"/>
      <c r="D1170" s="4">
        <f t="shared" si="164"/>
        <v>0</v>
      </c>
      <c r="E1170" s="128">
        <f t="shared" si="167"/>
        <v>0</v>
      </c>
      <c r="F1170" s="4">
        <f t="shared" si="168"/>
        <v>0</v>
      </c>
      <c r="G1170" s="19">
        <f>IF(AND(C1170&lt;&gt;"",SUM(G$25:G1169)&lt;D$17),$D$17/$D$21,0)</f>
        <v>0</v>
      </c>
      <c r="H1170" s="4">
        <f t="shared" si="169"/>
        <v>0</v>
      </c>
      <c r="I1170" s="4">
        <f t="shared" si="165"/>
        <v>0</v>
      </c>
      <c r="J1170" s="25" t="str">
        <f t="shared" si="170"/>
        <v>2116–2117</v>
      </c>
      <c r="K1170" s="27">
        <f t="shared" si="166"/>
        <v>0</v>
      </c>
      <c r="R1170" s="10" t="str">
        <f t="shared" si="162"/>
        <v/>
      </c>
    </row>
    <row r="1171" spans="1:18" ht="19.899999999999999" customHeight="1" x14ac:dyDescent="0.25">
      <c r="A1171" s="126">
        <v>79260</v>
      </c>
      <c r="B1171" s="9">
        <f t="shared" si="163"/>
        <v>0</v>
      </c>
      <c r="C1171" s="127"/>
      <c r="D1171" s="4">
        <f t="shared" si="164"/>
        <v>0</v>
      </c>
      <c r="E1171" s="128">
        <f t="shared" si="167"/>
        <v>0</v>
      </c>
      <c r="F1171" s="4">
        <f t="shared" si="168"/>
        <v>0</v>
      </c>
      <c r="G1171" s="19">
        <f>IF(AND(C1171&lt;&gt;"",SUM(G$25:G1170)&lt;D$17),$D$17/$D$21,0)</f>
        <v>0</v>
      </c>
      <c r="H1171" s="4">
        <f t="shared" si="169"/>
        <v>0</v>
      </c>
      <c r="I1171" s="4">
        <f t="shared" si="165"/>
        <v>0</v>
      </c>
      <c r="J1171" s="25" t="str">
        <f t="shared" si="170"/>
        <v>2116–2117</v>
      </c>
      <c r="K1171" s="27">
        <f t="shared" si="166"/>
        <v>0</v>
      </c>
      <c r="R1171" s="10" t="str">
        <f t="shared" si="162"/>
        <v/>
      </c>
    </row>
    <row r="1172" spans="1:18" ht="19.899999999999999" customHeight="1" x14ac:dyDescent="0.25">
      <c r="A1172" s="126">
        <v>79291</v>
      </c>
      <c r="B1172" s="9">
        <f t="shared" si="163"/>
        <v>0</v>
      </c>
      <c r="C1172" s="127"/>
      <c r="D1172" s="4">
        <f t="shared" si="164"/>
        <v>0</v>
      </c>
      <c r="E1172" s="128">
        <f t="shared" si="167"/>
        <v>0</v>
      </c>
      <c r="F1172" s="4">
        <f t="shared" si="168"/>
        <v>0</v>
      </c>
      <c r="G1172" s="19">
        <f>IF(AND(C1172&lt;&gt;"",SUM(G$25:G1171)&lt;D$17),$D$17/$D$21,0)</f>
        <v>0</v>
      </c>
      <c r="H1172" s="4">
        <f t="shared" si="169"/>
        <v>0</v>
      </c>
      <c r="I1172" s="4">
        <f t="shared" si="165"/>
        <v>0</v>
      </c>
      <c r="J1172" s="25" t="str">
        <f t="shared" si="170"/>
        <v>2116–2117</v>
      </c>
      <c r="K1172" s="27">
        <f t="shared" si="166"/>
        <v>0</v>
      </c>
      <c r="R1172" s="10" t="str">
        <f t="shared" si="162"/>
        <v/>
      </c>
    </row>
    <row r="1173" spans="1:18" ht="19.899999999999999" customHeight="1" x14ac:dyDescent="0.25">
      <c r="A1173" s="126">
        <v>79319</v>
      </c>
      <c r="B1173" s="9">
        <f t="shared" si="163"/>
        <v>0</v>
      </c>
      <c r="C1173" s="127"/>
      <c r="D1173" s="4">
        <f t="shared" si="164"/>
        <v>0</v>
      </c>
      <c r="E1173" s="128">
        <f t="shared" si="167"/>
        <v>0</v>
      </c>
      <c r="F1173" s="4">
        <f t="shared" si="168"/>
        <v>0</v>
      </c>
      <c r="G1173" s="19">
        <f>IF(AND(C1173&lt;&gt;"",SUM(G$25:G1172)&lt;D$17),$D$17/$D$21,0)</f>
        <v>0</v>
      </c>
      <c r="H1173" s="4">
        <f t="shared" si="169"/>
        <v>0</v>
      </c>
      <c r="I1173" s="4">
        <f t="shared" si="165"/>
        <v>0</v>
      </c>
      <c r="J1173" s="25" t="str">
        <f t="shared" si="170"/>
        <v>2116–2117</v>
      </c>
      <c r="K1173" s="27">
        <f t="shared" si="166"/>
        <v>0</v>
      </c>
      <c r="R1173" s="10" t="str">
        <f t="shared" si="162"/>
        <v/>
      </c>
    </row>
    <row r="1174" spans="1:18" ht="19.899999999999999" customHeight="1" x14ac:dyDescent="0.25">
      <c r="A1174" s="126">
        <v>79350</v>
      </c>
      <c r="B1174" s="9">
        <f t="shared" si="163"/>
        <v>0</v>
      </c>
      <c r="C1174" s="127"/>
      <c r="D1174" s="4">
        <f t="shared" si="164"/>
        <v>0</v>
      </c>
      <c r="E1174" s="128">
        <f t="shared" si="167"/>
        <v>0</v>
      </c>
      <c r="F1174" s="4">
        <f t="shared" si="168"/>
        <v>0</v>
      </c>
      <c r="G1174" s="19">
        <f>IF(AND(C1174&lt;&gt;"",SUM(G$25:G1173)&lt;D$17),$D$17/$D$21,0)</f>
        <v>0</v>
      </c>
      <c r="H1174" s="4">
        <f t="shared" si="169"/>
        <v>0</v>
      </c>
      <c r="I1174" s="4">
        <f t="shared" si="165"/>
        <v>0</v>
      </c>
      <c r="J1174" s="25" t="str">
        <f t="shared" si="170"/>
        <v>2116–2117</v>
      </c>
      <c r="K1174" s="27">
        <f t="shared" si="166"/>
        <v>0</v>
      </c>
      <c r="R1174" s="10" t="str">
        <f t="shared" si="162"/>
        <v/>
      </c>
    </row>
    <row r="1175" spans="1:18" ht="19.899999999999999" customHeight="1" x14ac:dyDescent="0.25">
      <c r="A1175" s="126">
        <v>79380</v>
      </c>
      <c r="B1175" s="9">
        <f t="shared" si="163"/>
        <v>0</v>
      </c>
      <c r="C1175" s="127"/>
      <c r="D1175" s="4">
        <f t="shared" si="164"/>
        <v>0</v>
      </c>
      <c r="E1175" s="128">
        <f t="shared" si="167"/>
        <v>0</v>
      </c>
      <c r="F1175" s="4">
        <f t="shared" si="168"/>
        <v>0</v>
      </c>
      <c r="G1175" s="19">
        <f>IF(AND(C1175&lt;&gt;"",SUM(G$25:G1174)&lt;D$17),$D$17/$D$21,0)</f>
        <v>0</v>
      </c>
      <c r="H1175" s="4">
        <f t="shared" si="169"/>
        <v>0</v>
      </c>
      <c r="I1175" s="4">
        <f t="shared" si="165"/>
        <v>0</v>
      </c>
      <c r="J1175" s="25" t="str">
        <f t="shared" si="170"/>
        <v>2116–2117</v>
      </c>
      <c r="K1175" s="27">
        <f t="shared" si="166"/>
        <v>0</v>
      </c>
      <c r="R1175" s="10" t="str">
        <f t="shared" si="162"/>
        <v/>
      </c>
    </row>
    <row r="1176" spans="1:18" ht="19.899999999999999" customHeight="1" x14ac:dyDescent="0.25">
      <c r="A1176" s="126">
        <v>79411</v>
      </c>
      <c r="B1176" s="9">
        <f t="shared" si="163"/>
        <v>0</v>
      </c>
      <c r="C1176" s="127"/>
      <c r="D1176" s="4">
        <f t="shared" si="164"/>
        <v>0</v>
      </c>
      <c r="E1176" s="128">
        <f t="shared" si="167"/>
        <v>0</v>
      </c>
      <c r="F1176" s="4">
        <f t="shared" si="168"/>
        <v>0</v>
      </c>
      <c r="G1176" s="19">
        <f>IF(AND(C1176&lt;&gt;"",SUM(G$25:G1175)&lt;D$17),$D$17/$D$21,0)</f>
        <v>0</v>
      </c>
      <c r="H1176" s="4">
        <f t="shared" si="169"/>
        <v>0</v>
      </c>
      <c r="I1176" s="4">
        <f t="shared" si="165"/>
        <v>0</v>
      </c>
      <c r="J1176" s="25" t="str">
        <f t="shared" si="170"/>
        <v>2116–2117</v>
      </c>
      <c r="K1176" s="27">
        <f t="shared" si="166"/>
        <v>0</v>
      </c>
      <c r="R1176" s="10" t="str">
        <f t="shared" si="162"/>
        <v/>
      </c>
    </row>
    <row r="1177" spans="1:18" ht="19.899999999999999" customHeight="1" x14ac:dyDescent="0.25">
      <c r="A1177" s="126">
        <v>79441</v>
      </c>
      <c r="B1177" s="9">
        <f t="shared" si="163"/>
        <v>0</v>
      </c>
      <c r="C1177" s="127"/>
      <c r="D1177" s="4">
        <f t="shared" si="164"/>
        <v>0</v>
      </c>
      <c r="E1177" s="128">
        <f t="shared" si="167"/>
        <v>0</v>
      </c>
      <c r="F1177" s="4">
        <f t="shared" si="168"/>
        <v>0</v>
      </c>
      <c r="G1177" s="19">
        <f>IF(AND(C1177&lt;&gt;"",SUM(G$25:G1176)&lt;D$17),$D$17/$D$21,0)</f>
        <v>0</v>
      </c>
      <c r="H1177" s="4">
        <f t="shared" si="169"/>
        <v>0</v>
      </c>
      <c r="I1177" s="4">
        <f t="shared" si="165"/>
        <v>0</v>
      </c>
      <c r="J1177" s="25" t="str">
        <f t="shared" si="170"/>
        <v>2117–2118</v>
      </c>
      <c r="K1177" s="27">
        <f t="shared" si="166"/>
        <v>0</v>
      </c>
      <c r="R1177" s="10" t="str">
        <f t="shared" ref="R1177:R1236" si="171">IF(AND($D$13&lt;=$A1177,DATE(YEAR($D$13),MONTH($D$13)+$D$19-1,DAY($D$13))&gt;=$A1177),"X","")</f>
        <v/>
      </c>
    </row>
    <row r="1178" spans="1:18" ht="19.899999999999999" customHeight="1" x14ac:dyDescent="0.25">
      <c r="A1178" s="126">
        <v>79472</v>
      </c>
      <c r="B1178" s="9">
        <f t="shared" ref="B1178:B1236" si="172">IF(C1178&gt;0,C1178*-1,C1178)</f>
        <v>0</v>
      </c>
      <c r="C1178" s="127"/>
      <c r="D1178" s="4">
        <f t="shared" ref="D1178:D1236" si="173">IF(C1178="",0,IF($D$14="Beginning",IF(C1177&lt;&gt;"",$F1177*$D$6/12,0),IF(C1177&lt;&gt;"",$F1177*$D$6/12,$D$15*$D$6/12)))</f>
        <v>0</v>
      </c>
      <c r="E1178" s="128">
        <f t="shared" si="167"/>
        <v>0</v>
      </c>
      <c r="F1178" s="4">
        <f t="shared" si="168"/>
        <v>0</v>
      </c>
      <c r="G1178" s="19">
        <f>IF(AND(C1178&lt;&gt;"",SUM(G$25:G1177)&lt;D$17),$D$17/$D$21,0)</f>
        <v>0</v>
      </c>
      <c r="H1178" s="4">
        <f t="shared" si="169"/>
        <v>0</v>
      </c>
      <c r="I1178" s="4">
        <f t="shared" ref="I1178:I1236" si="174">IF(C1178&lt;&gt;"",$D$17-H1178,0)</f>
        <v>0</v>
      </c>
      <c r="J1178" s="25" t="str">
        <f t="shared" si="170"/>
        <v>2117–2118</v>
      </c>
      <c r="K1178" s="27">
        <f t="shared" ref="K1178:K1235" si="175">IF(AND(ROUND(H1178,2)=ROUND($D$17,2),ROUND(F1178,0)=0),ROUND($D$17,2),0)</f>
        <v>0</v>
      </c>
      <c r="R1178" s="10" t="str">
        <f t="shared" si="171"/>
        <v/>
      </c>
    </row>
    <row r="1179" spans="1:18" ht="19.899999999999999" customHeight="1" x14ac:dyDescent="0.25">
      <c r="A1179" s="126">
        <v>79503</v>
      </c>
      <c r="B1179" s="9">
        <f t="shared" si="172"/>
        <v>0</v>
      </c>
      <c r="C1179" s="127"/>
      <c r="D1179" s="4">
        <f t="shared" si="173"/>
        <v>0</v>
      </c>
      <c r="E1179" s="128">
        <f t="shared" ref="E1179:E1236" si="176">C1179-D1179</f>
        <v>0</v>
      </c>
      <c r="F1179" s="4">
        <f t="shared" ref="F1179:F1236" si="177">IF(C1179="",0,IF(C1178="",$D$15-E1179,IF(C1179&lt;&gt;"",F1178-E1179)))</f>
        <v>0</v>
      </c>
      <c r="G1179" s="19">
        <f>IF(AND(C1179&lt;&gt;"",SUM(G$25:G1178)&lt;D$17),$D$17/$D$21,0)</f>
        <v>0</v>
      </c>
      <c r="H1179" s="4">
        <f t="shared" ref="H1179:H1236" si="178">IF(C1179&lt;&gt;"",G1179+H1178,0)</f>
        <v>0</v>
      </c>
      <c r="I1179" s="4">
        <f t="shared" si="174"/>
        <v>0</v>
      </c>
      <c r="J1179" s="25" t="str">
        <f t="shared" si="170"/>
        <v>2117–2118</v>
      </c>
      <c r="K1179" s="27">
        <f t="shared" si="175"/>
        <v>0</v>
      </c>
      <c r="R1179" s="10" t="str">
        <f t="shared" si="171"/>
        <v/>
      </c>
    </row>
    <row r="1180" spans="1:18" ht="19.899999999999999" customHeight="1" x14ac:dyDescent="0.25">
      <c r="A1180" s="126">
        <v>79533</v>
      </c>
      <c r="B1180" s="9">
        <f t="shared" si="172"/>
        <v>0</v>
      </c>
      <c r="C1180" s="127"/>
      <c r="D1180" s="4">
        <f t="shared" si="173"/>
        <v>0</v>
      </c>
      <c r="E1180" s="128">
        <f t="shared" si="176"/>
        <v>0</v>
      </c>
      <c r="F1180" s="4">
        <f t="shared" si="177"/>
        <v>0</v>
      </c>
      <c r="G1180" s="19">
        <f>IF(AND(C1180&lt;&gt;"",SUM(G$25:G1179)&lt;D$17),$D$17/$D$21,0)</f>
        <v>0</v>
      </c>
      <c r="H1180" s="4">
        <f t="shared" si="178"/>
        <v>0</v>
      </c>
      <c r="I1180" s="4">
        <f t="shared" si="174"/>
        <v>0</v>
      </c>
      <c r="J1180" s="25" t="str">
        <f t="shared" si="170"/>
        <v>2117–2118</v>
      </c>
      <c r="K1180" s="27">
        <f t="shared" si="175"/>
        <v>0</v>
      </c>
      <c r="R1180" s="10" t="str">
        <f t="shared" si="171"/>
        <v/>
      </c>
    </row>
    <row r="1181" spans="1:18" ht="19.899999999999999" customHeight="1" x14ac:dyDescent="0.25">
      <c r="A1181" s="126">
        <v>79564</v>
      </c>
      <c r="B1181" s="9">
        <f t="shared" si="172"/>
        <v>0</v>
      </c>
      <c r="C1181" s="127"/>
      <c r="D1181" s="4">
        <f t="shared" si="173"/>
        <v>0</v>
      </c>
      <c r="E1181" s="128">
        <f t="shared" si="176"/>
        <v>0</v>
      </c>
      <c r="F1181" s="4">
        <f t="shared" si="177"/>
        <v>0</v>
      </c>
      <c r="G1181" s="19">
        <f>IF(AND(C1181&lt;&gt;"",SUM(G$25:G1180)&lt;D$17),$D$17/$D$21,0)</f>
        <v>0</v>
      </c>
      <c r="H1181" s="4">
        <f t="shared" si="178"/>
        <v>0</v>
      </c>
      <c r="I1181" s="4">
        <f t="shared" si="174"/>
        <v>0</v>
      </c>
      <c r="J1181" s="25" t="str">
        <f t="shared" si="170"/>
        <v>2117–2118</v>
      </c>
      <c r="K1181" s="27">
        <f t="shared" si="175"/>
        <v>0</v>
      </c>
      <c r="R1181" s="10" t="str">
        <f t="shared" si="171"/>
        <v/>
      </c>
    </row>
    <row r="1182" spans="1:18" ht="19.899999999999999" customHeight="1" x14ac:dyDescent="0.25">
      <c r="A1182" s="126">
        <v>79594</v>
      </c>
      <c r="B1182" s="9">
        <f t="shared" si="172"/>
        <v>0</v>
      </c>
      <c r="C1182" s="127"/>
      <c r="D1182" s="4">
        <f t="shared" si="173"/>
        <v>0</v>
      </c>
      <c r="E1182" s="128">
        <f t="shared" si="176"/>
        <v>0</v>
      </c>
      <c r="F1182" s="4">
        <f t="shared" si="177"/>
        <v>0</v>
      </c>
      <c r="G1182" s="19">
        <f>IF(AND(C1182&lt;&gt;"",SUM(G$25:G1181)&lt;D$17),$D$17/$D$21,0)</f>
        <v>0</v>
      </c>
      <c r="H1182" s="4">
        <f t="shared" si="178"/>
        <v>0</v>
      </c>
      <c r="I1182" s="4">
        <f t="shared" si="174"/>
        <v>0</v>
      </c>
      <c r="J1182" s="25" t="str">
        <f t="shared" si="170"/>
        <v>2117–2118</v>
      </c>
      <c r="K1182" s="27">
        <f t="shared" si="175"/>
        <v>0</v>
      </c>
      <c r="R1182" s="10" t="str">
        <f t="shared" si="171"/>
        <v/>
      </c>
    </row>
    <row r="1183" spans="1:18" ht="19.899999999999999" customHeight="1" x14ac:dyDescent="0.25">
      <c r="A1183" s="126">
        <v>79625</v>
      </c>
      <c r="B1183" s="9">
        <f t="shared" si="172"/>
        <v>0</v>
      </c>
      <c r="C1183" s="127"/>
      <c r="D1183" s="4">
        <f t="shared" si="173"/>
        <v>0</v>
      </c>
      <c r="E1183" s="128">
        <f t="shared" si="176"/>
        <v>0</v>
      </c>
      <c r="F1183" s="4">
        <f t="shared" si="177"/>
        <v>0</v>
      </c>
      <c r="G1183" s="19">
        <f>IF(AND(C1183&lt;&gt;"",SUM(G$25:G1182)&lt;D$17),$D$17/$D$21,0)</f>
        <v>0</v>
      </c>
      <c r="H1183" s="4">
        <f t="shared" si="178"/>
        <v>0</v>
      </c>
      <c r="I1183" s="4">
        <f t="shared" si="174"/>
        <v>0</v>
      </c>
      <c r="J1183" s="25" t="str">
        <f t="shared" si="170"/>
        <v>2117–2118</v>
      </c>
      <c r="K1183" s="27">
        <f t="shared" si="175"/>
        <v>0</v>
      </c>
      <c r="R1183" s="10" t="str">
        <f t="shared" si="171"/>
        <v/>
      </c>
    </row>
    <row r="1184" spans="1:18" ht="19.899999999999999" customHeight="1" x14ac:dyDescent="0.25">
      <c r="A1184" s="126">
        <v>79656</v>
      </c>
      <c r="B1184" s="9">
        <f t="shared" si="172"/>
        <v>0</v>
      </c>
      <c r="C1184" s="127"/>
      <c r="D1184" s="4">
        <f t="shared" si="173"/>
        <v>0</v>
      </c>
      <c r="E1184" s="128">
        <f t="shared" si="176"/>
        <v>0</v>
      </c>
      <c r="F1184" s="4">
        <f t="shared" si="177"/>
        <v>0</v>
      </c>
      <c r="G1184" s="19">
        <f>IF(AND(C1184&lt;&gt;"",SUM(G$25:G1183)&lt;D$17),$D$17/$D$21,0)</f>
        <v>0</v>
      </c>
      <c r="H1184" s="4">
        <f t="shared" si="178"/>
        <v>0</v>
      </c>
      <c r="I1184" s="4">
        <f t="shared" si="174"/>
        <v>0</v>
      </c>
      <c r="J1184" s="25" t="str">
        <f t="shared" si="170"/>
        <v>2117–2118</v>
      </c>
      <c r="K1184" s="27">
        <f t="shared" si="175"/>
        <v>0</v>
      </c>
      <c r="R1184" s="10" t="str">
        <f t="shared" si="171"/>
        <v/>
      </c>
    </row>
    <row r="1185" spans="1:18" ht="19.899999999999999" customHeight="1" x14ac:dyDescent="0.25">
      <c r="A1185" s="126">
        <v>79684</v>
      </c>
      <c r="B1185" s="9">
        <f t="shared" si="172"/>
        <v>0</v>
      </c>
      <c r="C1185" s="127"/>
      <c r="D1185" s="4">
        <f t="shared" si="173"/>
        <v>0</v>
      </c>
      <c r="E1185" s="128">
        <f t="shared" si="176"/>
        <v>0</v>
      </c>
      <c r="F1185" s="4">
        <f t="shared" si="177"/>
        <v>0</v>
      </c>
      <c r="G1185" s="19">
        <f>IF(AND(C1185&lt;&gt;"",SUM(G$25:G1184)&lt;D$17),$D$17/$D$21,0)</f>
        <v>0</v>
      </c>
      <c r="H1185" s="4">
        <f t="shared" si="178"/>
        <v>0</v>
      </c>
      <c r="I1185" s="4">
        <f t="shared" si="174"/>
        <v>0</v>
      </c>
      <c r="J1185" s="25" t="str">
        <f t="shared" si="170"/>
        <v>2117–2118</v>
      </c>
      <c r="K1185" s="27">
        <f t="shared" si="175"/>
        <v>0</v>
      </c>
      <c r="R1185" s="10" t="str">
        <f t="shared" si="171"/>
        <v/>
      </c>
    </row>
    <row r="1186" spans="1:18" ht="19.899999999999999" customHeight="1" x14ac:dyDescent="0.25">
      <c r="A1186" s="126">
        <v>79715</v>
      </c>
      <c r="B1186" s="9">
        <f t="shared" si="172"/>
        <v>0</v>
      </c>
      <c r="C1186" s="127"/>
      <c r="D1186" s="4">
        <f t="shared" si="173"/>
        <v>0</v>
      </c>
      <c r="E1186" s="128">
        <f t="shared" si="176"/>
        <v>0</v>
      </c>
      <c r="F1186" s="4">
        <f t="shared" si="177"/>
        <v>0</v>
      </c>
      <c r="G1186" s="19">
        <f>IF(AND(C1186&lt;&gt;"",SUM(G$25:G1185)&lt;D$17),$D$17/$D$21,0)</f>
        <v>0</v>
      </c>
      <c r="H1186" s="4">
        <f t="shared" si="178"/>
        <v>0</v>
      </c>
      <c r="I1186" s="4">
        <f t="shared" si="174"/>
        <v>0</v>
      </c>
      <c r="J1186" s="25" t="str">
        <f t="shared" si="170"/>
        <v>2117–2118</v>
      </c>
      <c r="K1186" s="27">
        <f t="shared" si="175"/>
        <v>0</v>
      </c>
      <c r="R1186" s="10" t="str">
        <f t="shared" si="171"/>
        <v/>
      </c>
    </row>
    <row r="1187" spans="1:18" ht="19.899999999999999" customHeight="1" x14ac:dyDescent="0.25">
      <c r="A1187" s="126">
        <v>79745</v>
      </c>
      <c r="B1187" s="9">
        <f t="shared" si="172"/>
        <v>0</v>
      </c>
      <c r="C1187" s="127"/>
      <c r="D1187" s="4">
        <f t="shared" si="173"/>
        <v>0</v>
      </c>
      <c r="E1187" s="128">
        <f t="shared" si="176"/>
        <v>0</v>
      </c>
      <c r="F1187" s="4">
        <f t="shared" si="177"/>
        <v>0</v>
      </c>
      <c r="G1187" s="19">
        <f>IF(AND(C1187&lt;&gt;"",SUM(G$25:G1186)&lt;D$17),$D$17/$D$21,0)</f>
        <v>0</v>
      </c>
      <c r="H1187" s="4">
        <f t="shared" si="178"/>
        <v>0</v>
      </c>
      <c r="I1187" s="4">
        <f t="shared" si="174"/>
        <v>0</v>
      </c>
      <c r="J1187" s="25" t="str">
        <f t="shared" si="170"/>
        <v>2117–2118</v>
      </c>
      <c r="K1187" s="27">
        <f t="shared" si="175"/>
        <v>0</v>
      </c>
      <c r="R1187" s="10" t="str">
        <f t="shared" si="171"/>
        <v/>
      </c>
    </row>
    <row r="1188" spans="1:18" ht="19.899999999999999" customHeight="1" x14ac:dyDescent="0.25">
      <c r="A1188" s="126">
        <v>79776</v>
      </c>
      <c r="B1188" s="9">
        <f t="shared" si="172"/>
        <v>0</v>
      </c>
      <c r="C1188" s="127"/>
      <c r="D1188" s="4">
        <f t="shared" si="173"/>
        <v>0</v>
      </c>
      <c r="E1188" s="128">
        <f t="shared" si="176"/>
        <v>0</v>
      </c>
      <c r="F1188" s="4">
        <f t="shared" si="177"/>
        <v>0</v>
      </c>
      <c r="G1188" s="19">
        <f>IF(AND(C1188&lt;&gt;"",SUM(G$25:G1187)&lt;D$17),$D$17/$D$21,0)</f>
        <v>0</v>
      </c>
      <c r="H1188" s="4">
        <f t="shared" si="178"/>
        <v>0</v>
      </c>
      <c r="I1188" s="4">
        <f t="shared" si="174"/>
        <v>0</v>
      </c>
      <c r="J1188" s="25" t="str">
        <f t="shared" si="170"/>
        <v>2117–2118</v>
      </c>
      <c r="K1188" s="27">
        <f t="shared" si="175"/>
        <v>0</v>
      </c>
      <c r="R1188" s="10" t="str">
        <f t="shared" si="171"/>
        <v/>
      </c>
    </row>
    <row r="1189" spans="1:18" ht="19.899999999999999" customHeight="1" x14ac:dyDescent="0.25">
      <c r="A1189" s="126">
        <v>79806</v>
      </c>
      <c r="B1189" s="9">
        <f t="shared" si="172"/>
        <v>0</v>
      </c>
      <c r="C1189" s="127"/>
      <c r="D1189" s="4">
        <f t="shared" si="173"/>
        <v>0</v>
      </c>
      <c r="E1189" s="128">
        <f t="shared" si="176"/>
        <v>0</v>
      </c>
      <c r="F1189" s="4">
        <f t="shared" si="177"/>
        <v>0</v>
      </c>
      <c r="G1189" s="19">
        <f>IF(AND(C1189&lt;&gt;"",SUM(G$25:G1188)&lt;D$17),$D$17/$D$21,0)</f>
        <v>0</v>
      </c>
      <c r="H1189" s="4">
        <f t="shared" si="178"/>
        <v>0</v>
      </c>
      <c r="I1189" s="4">
        <f t="shared" si="174"/>
        <v>0</v>
      </c>
      <c r="J1189" s="25" t="str">
        <f t="shared" si="170"/>
        <v>2118–2119</v>
      </c>
      <c r="K1189" s="27">
        <f t="shared" si="175"/>
        <v>0</v>
      </c>
      <c r="R1189" s="10" t="str">
        <f t="shared" si="171"/>
        <v/>
      </c>
    </row>
    <row r="1190" spans="1:18" ht="19.899999999999999" customHeight="1" x14ac:dyDescent="0.25">
      <c r="A1190" s="126">
        <v>79837</v>
      </c>
      <c r="B1190" s="9">
        <f t="shared" si="172"/>
        <v>0</v>
      </c>
      <c r="C1190" s="127"/>
      <c r="D1190" s="4">
        <f t="shared" si="173"/>
        <v>0</v>
      </c>
      <c r="E1190" s="128">
        <f t="shared" si="176"/>
        <v>0</v>
      </c>
      <c r="F1190" s="4">
        <f t="shared" si="177"/>
        <v>0</v>
      </c>
      <c r="G1190" s="19">
        <f>IF(AND(C1190&lt;&gt;"",SUM(G$25:G1189)&lt;D$17),$D$17/$D$21,0)</f>
        <v>0</v>
      </c>
      <c r="H1190" s="4">
        <f t="shared" si="178"/>
        <v>0</v>
      </c>
      <c r="I1190" s="4">
        <f t="shared" si="174"/>
        <v>0</v>
      </c>
      <c r="J1190" s="25" t="str">
        <f t="shared" ref="J1190:J1236" si="179">IF(OR(MONTH(A1190)=1,MONTH(A1190)=2,MONTH(A1190)=3,MONTH(A1190)=4,MONTH(A1190)=5,MONTH(A1190)=6),YEAR(A1190)-1&amp;"–"&amp;YEAR(A1190),YEAR(A1190)&amp;"–"&amp;YEAR(A1190)+1)</f>
        <v>2118–2119</v>
      </c>
      <c r="K1190" s="27">
        <f t="shared" si="175"/>
        <v>0</v>
      </c>
      <c r="R1190" s="10" t="str">
        <f t="shared" si="171"/>
        <v/>
      </c>
    </row>
    <row r="1191" spans="1:18" ht="19.899999999999999" customHeight="1" x14ac:dyDescent="0.25">
      <c r="A1191" s="126">
        <v>79868</v>
      </c>
      <c r="B1191" s="9">
        <f t="shared" si="172"/>
        <v>0</v>
      </c>
      <c r="C1191" s="127"/>
      <c r="D1191" s="4">
        <f t="shared" si="173"/>
        <v>0</v>
      </c>
      <c r="E1191" s="128">
        <f t="shared" si="176"/>
        <v>0</v>
      </c>
      <c r="F1191" s="4">
        <f t="shared" si="177"/>
        <v>0</v>
      </c>
      <c r="G1191" s="19">
        <f>IF(AND(C1191&lt;&gt;"",SUM(G$25:G1190)&lt;D$17),$D$17/$D$21,0)</f>
        <v>0</v>
      </c>
      <c r="H1191" s="4">
        <f t="shared" si="178"/>
        <v>0</v>
      </c>
      <c r="I1191" s="4">
        <f t="shared" si="174"/>
        <v>0</v>
      </c>
      <c r="J1191" s="25" t="str">
        <f t="shared" si="179"/>
        <v>2118–2119</v>
      </c>
      <c r="K1191" s="27">
        <f t="shared" si="175"/>
        <v>0</v>
      </c>
      <c r="R1191" s="10" t="str">
        <f t="shared" si="171"/>
        <v/>
      </c>
    </row>
    <row r="1192" spans="1:18" ht="19.899999999999999" customHeight="1" x14ac:dyDescent="0.25">
      <c r="A1192" s="126">
        <v>79898</v>
      </c>
      <c r="B1192" s="9">
        <f t="shared" si="172"/>
        <v>0</v>
      </c>
      <c r="C1192" s="127"/>
      <c r="D1192" s="4">
        <f t="shared" si="173"/>
        <v>0</v>
      </c>
      <c r="E1192" s="128">
        <f t="shared" si="176"/>
        <v>0</v>
      </c>
      <c r="F1192" s="4">
        <f t="shared" si="177"/>
        <v>0</v>
      </c>
      <c r="G1192" s="19">
        <f>IF(AND(C1192&lt;&gt;"",SUM(G$25:G1191)&lt;D$17),$D$17/$D$21,0)</f>
        <v>0</v>
      </c>
      <c r="H1192" s="4">
        <f t="shared" si="178"/>
        <v>0</v>
      </c>
      <c r="I1192" s="4">
        <f t="shared" si="174"/>
        <v>0</v>
      </c>
      <c r="J1192" s="25" t="str">
        <f t="shared" si="179"/>
        <v>2118–2119</v>
      </c>
      <c r="K1192" s="27">
        <f t="shared" si="175"/>
        <v>0</v>
      </c>
      <c r="R1192" s="10" t="str">
        <f t="shared" si="171"/>
        <v/>
      </c>
    </row>
    <row r="1193" spans="1:18" ht="19.899999999999999" customHeight="1" x14ac:dyDescent="0.25">
      <c r="A1193" s="126">
        <v>79929</v>
      </c>
      <c r="B1193" s="9">
        <f t="shared" si="172"/>
        <v>0</v>
      </c>
      <c r="C1193" s="127"/>
      <c r="D1193" s="4">
        <f t="shared" si="173"/>
        <v>0</v>
      </c>
      <c r="E1193" s="128">
        <f t="shared" si="176"/>
        <v>0</v>
      </c>
      <c r="F1193" s="4">
        <f t="shared" si="177"/>
        <v>0</v>
      </c>
      <c r="G1193" s="19">
        <f>IF(AND(C1193&lt;&gt;"",SUM(G$25:G1192)&lt;D$17),$D$17/$D$21,0)</f>
        <v>0</v>
      </c>
      <c r="H1193" s="4">
        <f t="shared" si="178"/>
        <v>0</v>
      </c>
      <c r="I1193" s="4">
        <f t="shared" si="174"/>
        <v>0</v>
      </c>
      <c r="J1193" s="25" t="str">
        <f t="shared" si="179"/>
        <v>2118–2119</v>
      </c>
      <c r="K1193" s="27">
        <f t="shared" si="175"/>
        <v>0</v>
      </c>
      <c r="R1193" s="10" t="str">
        <f t="shared" si="171"/>
        <v/>
      </c>
    </row>
    <row r="1194" spans="1:18" ht="19.899999999999999" customHeight="1" x14ac:dyDescent="0.25">
      <c r="A1194" s="126">
        <v>79959</v>
      </c>
      <c r="B1194" s="9">
        <f t="shared" si="172"/>
        <v>0</v>
      </c>
      <c r="C1194" s="127"/>
      <c r="D1194" s="4">
        <f t="shared" si="173"/>
        <v>0</v>
      </c>
      <c r="E1194" s="128">
        <f t="shared" si="176"/>
        <v>0</v>
      </c>
      <c r="F1194" s="4">
        <f t="shared" si="177"/>
        <v>0</v>
      </c>
      <c r="G1194" s="19">
        <f>IF(AND(C1194&lt;&gt;"",SUM(G$25:G1193)&lt;D$17),$D$17/$D$21,0)</f>
        <v>0</v>
      </c>
      <c r="H1194" s="4">
        <f t="shared" si="178"/>
        <v>0</v>
      </c>
      <c r="I1194" s="4">
        <f t="shared" si="174"/>
        <v>0</v>
      </c>
      <c r="J1194" s="25" t="str">
        <f t="shared" si="179"/>
        <v>2118–2119</v>
      </c>
      <c r="K1194" s="27">
        <f t="shared" si="175"/>
        <v>0</v>
      </c>
      <c r="R1194" s="10" t="str">
        <f t="shared" si="171"/>
        <v/>
      </c>
    </row>
    <row r="1195" spans="1:18" ht="19.899999999999999" customHeight="1" x14ac:dyDescent="0.25">
      <c r="A1195" s="126">
        <v>79990</v>
      </c>
      <c r="B1195" s="9">
        <f t="shared" si="172"/>
        <v>0</v>
      </c>
      <c r="C1195" s="127"/>
      <c r="D1195" s="4">
        <f t="shared" si="173"/>
        <v>0</v>
      </c>
      <c r="E1195" s="128">
        <f t="shared" si="176"/>
        <v>0</v>
      </c>
      <c r="F1195" s="4">
        <f t="shared" si="177"/>
        <v>0</v>
      </c>
      <c r="G1195" s="19">
        <f>IF(AND(C1195&lt;&gt;"",SUM(G$25:G1194)&lt;D$17),$D$17/$D$21,0)</f>
        <v>0</v>
      </c>
      <c r="H1195" s="4">
        <f t="shared" si="178"/>
        <v>0</v>
      </c>
      <c r="I1195" s="4">
        <f t="shared" si="174"/>
        <v>0</v>
      </c>
      <c r="J1195" s="25" t="str">
        <f t="shared" si="179"/>
        <v>2118–2119</v>
      </c>
      <c r="K1195" s="27">
        <f t="shared" si="175"/>
        <v>0</v>
      </c>
      <c r="R1195" s="10" t="str">
        <f t="shared" si="171"/>
        <v/>
      </c>
    </row>
    <row r="1196" spans="1:18" ht="19.899999999999999" customHeight="1" x14ac:dyDescent="0.25">
      <c r="A1196" s="126">
        <v>80021</v>
      </c>
      <c r="B1196" s="9">
        <f t="shared" si="172"/>
        <v>0</v>
      </c>
      <c r="C1196" s="127"/>
      <c r="D1196" s="4">
        <f t="shared" si="173"/>
        <v>0</v>
      </c>
      <c r="E1196" s="128">
        <f t="shared" si="176"/>
        <v>0</v>
      </c>
      <c r="F1196" s="4">
        <f t="shared" si="177"/>
        <v>0</v>
      </c>
      <c r="G1196" s="19">
        <f>IF(AND(C1196&lt;&gt;"",SUM(G$25:G1195)&lt;D$17),$D$17/$D$21,0)</f>
        <v>0</v>
      </c>
      <c r="H1196" s="4">
        <f t="shared" si="178"/>
        <v>0</v>
      </c>
      <c r="I1196" s="4">
        <f t="shared" si="174"/>
        <v>0</v>
      </c>
      <c r="J1196" s="25" t="str">
        <f t="shared" si="179"/>
        <v>2118–2119</v>
      </c>
      <c r="K1196" s="27">
        <f t="shared" si="175"/>
        <v>0</v>
      </c>
      <c r="R1196" s="10" t="str">
        <f t="shared" si="171"/>
        <v/>
      </c>
    </row>
    <row r="1197" spans="1:18" ht="19.899999999999999" customHeight="1" x14ac:dyDescent="0.25">
      <c r="A1197" s="126">
        <v>80049</v>
      </c>
      <c r="B1197" s="9">
        <f t="shared" si="172"/>
        <v>0</v>
      </c>
      <c r="C1197" s="127"/>
      <c r="D1197" s="4">
        <f t="shared" si="173"/>
        <v>0</v>
      </c>
      <c r="E1197" s="128">
        <f t="shared" si="176"/>
        <v>0</v>
      </c>
      <c r="F1197" s="4">
        <f t="shared" si="177"/>
        <v>0</v>
      </c>
      <c r="G1197" s="19">
        <f>IF(AND(C1197&lt;&gt;"",SUM(G$25:G1196)&lt;D$17),$D$17/$D$21,0)</f>
        <v>0</v>
      </c>
      <c r="H1197" s="4">
        <f t="shared" si="178"/>
        <v>0</v>
      </c>
      <c r="I1197" s="4">
        <f t="shared" si="174"/>
        <v>0</v>
      </c>
      <c r="J1197" s="25" t="str">
        <f t="shared" si="179"/>
        <v>2118–2119</v>
      </c>
      <c r="K1197" s="27">
        <f t="shared" si="175"/>
        <v>0</v>
      </c>
      <c r="R1197" s="10" t="str">
        <f t="shared" si="171"/>
        <v/>
      </c>
    </row>
    <row r="1198" spans="1:18" ht="19.899999999999999" customHeight="1" x14ac:dyDescent="0.25">
      <c r="A1198" s="126">
        <v>80080</v>
      </c>
      <c r="B1198" s="9">
        <f t="shared" si="172"/>
        <v>0</v>
      </c>
      <c r="C1198" s="127"/>
      <c r="D1198" s="4">
        <f t="shared" si="173"/>
        <v>0</v>
      </c>
      <c r="E1198" s="128">
        <f t="shared" si="176"/>
        <v>0</v>
      </c>
      <c r="F1198" s="4">
        <f t="shared" si="177"/>
        <v>0</v>
      </c>
      <c r="G1198" s="19">
        <f>IF(AND(C1198&lt;&gt;"",SUM(G$25:G1197)&lt;D$17),$D$17/$D$21,0)</f>
        <v>0</v>
      </c>
      <c r="H1198" s="4">
        <f t="shared" si="178"/>
        <v>0</v>
      </c>
      <c r="I1198" s="4">
        <f t="shared" si="174"/>
        <v>0</v>
      </c>
      <c r="J1198" s="25" t="str">
        <f t="shared" si="179"/>
        <v>2118–2119</v>
      </c>
      <c r="K1198" s="27">
        <f t="shared" si="175"/>
        <v>0</v>
      </c>
      <c r="R1198" s="10" t="str">
        <f t="shared" si="171"/>
        <v/>
      </c>
    </row>
    <row r="1199" spans="1:18" ht="19.899999999999999" customHeight="1" x14ac:dyDescent="0.25">
      <c r="A1199" s="126">
        <v>80110</v>
      </c>
      <c r="B1199" s="9">
        <f t="shared" si="172"/>
        <v>0</v>
      </c>
      <c r="C1199" s="127"/>
      <c r="D1199" s="4">
        <f t="shared" si="173"/>
        <v>0</v>
      </c>
      <c r="E1199" s="128">
        <f t="shared" si="176"/>
        <v>0</v>
      </c>
      <c r="F1199" s="4">
        <f t="shared" si="177"/>
        <v>0</v>
      </c>
      <c r="G1199" s="19">
        <f>IF(AND(C1199&lt;&gt;"",SUM(G$25:G1198)&lt;D$17),$D$17/$D$21,0)</f>
        <v>0</v>
      </c>
      <c r="H1199" s="4">
        <f t="shared" si="178"/>
        <v>0</v>
      </c>
      <c r="I1199" s="4">
        <f t="shared" si="174"/>
        <v>0</v>
      </c>
      <c r="J1199" s="25" t="str">
        <f t="shared" si="179"/>
        <v>2118–2119</v>
      </c>
      <c r="K1199" s="27">
        <f t="shared" si="175"/>
        <v>0</v>
      </c>
      <c r="R1199" s="10" t="str">
        <f t="shared" si="171"/>
        <v/>
      </c>
    </row>
    <row r="1200" spans="1:18" ht="19.899999999999999" customHeight="1" x14ac:dyDescent="0.25">
      <c r="A1200" s="126">
        <v>80141</v>
      </c>
      <c r="B1200" s="9">
        <f t="shared" si="172"/>
        <v>0</v>
      </c>
      <c r="C1200" s="127"/>
      <c r="D1200" s="4">
        <f t="shared" si="173"/>
        <v>0</v>
      </c>
      <c r="E1200" s="128">
        <f t="shared" si="176"/>
        <v>0</v>
      </c>
      <c r="F1200" s="4">
        <f t="shared" si="177"/>
        <v>0</v>
      </c>
      <c r="G1200" s="19">
        <f>IF(AND(C1200&lt;&gt;"",SUM(G$25:G1199)&lt;D$17),$D$17/$D$21,0)</f>
        <v>0</v>
      </c>
      <c r="H1200" s="4">
        <f t="shared" si="178"/>
        <v>0</v>
      </c>
      <c r="I1200" s="4">
        <f t="shared" si="174"/>
        <v>0</v>
      </c>
      <c r="J1200" s="25" t="str">
        <f t="shared" si="179"/>
        <v>2118–2119</v>
      </c>
      <c r="K1200" s="27">
        <f t="shared" si="175"/>
        <v>0</v>
      </c>
      <c r="R1200" s="10" t="str">
        <f t="shared" si="171"/>
        <v/>
      </c>
    </row>
    <row r="1201" spans="1:18" ht="19.899999999999999" customHeight="1" x14ac:dyDescent="0.25">
      <c r="A1201" s="126">
        <v>80171</v>
      </c>
      <c r="B1201" s="9">
        <f t="shared" si="172"/>
        <v>0</v>
      </c>
      <c r="C1201" s="127"/>
      <c r="D1201" s="4">
        <f t="shared" si="173"/>
        <v>0</v>
      </c>
      <c r="E1201" s="128">
        <f t="shared" si="176"/>
        <v>0</v>
      </c>
      <c r="F1201" s="4">
        <f t="shared" si="177"/>
        <v>0</v>
      </c>
      <c r="G1201" s="19">
        <f>IF(AND(C1201&lt;&gt;"",SUM(G$25:G1200)&lt;D$17),$D$17/$D$21,0)</f>
        <v>0</v>
      </c>
      <c r="H1201" s="4">
        <f t="shared" si="178"/>
        <v>0</v>
      </c>
      <c r="I1201" s="4">
        <f t="shared" si="174"/>
        <v>0</v>
      </c>
      <c r="J1201" s="25" t="str">
        <f t="shared" si="179"/>
        <v>2119–2120</v>
      </c>
      <c r="K1201" s="27">
        <f t="shared" si="175"/>
        <v>0</v>
      </c>
      <c r="R1201" s="10" t="str">
        <f t="shared" si="171"/>
        <v/>
      </c>
    </row>
    <row r="1202" spans="1:18" ht="19.899999999999999" customHeight="1" x14ac:dyDescent="0.25">
      <c r="A1202" s="126">
        <v>80202</v>
      </c>
      <c r="B1202" s="9">
        <f t="shared" si="172"/>
        <v>0</v>
      </c>
      <c r="C1202" s="127"/>
      <c r="D1202" s="4">
        <f t="shared" si="173"/>
        <v>0</v>
      </c>
      <c r="E1202" s="128">
        <f t="shared" si="176"/>
        <v>0</v>
      </c>
      <c r="F1202" s="4">
        <f t="shared" si="177"/>
        <v>0</v>
      </c>
      <c r="G1202" s="19">
        <f>IF(AND(C1202&lt;&gt;"",SUM(G$25:G1201)&lt;D$17),$D$17/$D$21,0)</f>
        <v>0</v>
      </c>
      <c r="H1202" s="4">
        <f t="shared" si="178"/>
        <v>0</v>
      </c>
      <c r="I1202" s="4">
        <f t="shared" si="174"/>
        <v>0</v>
      </c>
      <c r="J1202" s="25" t="str">
        <f t="shared" si="179"/>
        <v>2119–2120</v>
      </c>
      <c r="K1202" s="27">
        <f t="shared" si="175"/>
        <v>0</v>
      </c>
      <c r="R1202" s="10" t="str">
        <f t="shared" si="171"/>
        <v/>
      </c>
    </row>
    <row r="1203" spans="1:18" ht="19.899999999999999" customHeight="1" x14ac:dyDescent="0.25">
      <c r="A1203" s="126">
        <v>80233</v>
      </c>
      <c r="B1203" s="9">
        <f t="shared" si="172"/>
        <v>0</v>
      </c>
      <c r="C1203" s="127"/>
      <c r="D1203" s="4">
        <f t="shared" si="173"/>
        <v>0</v>
      </c>
      <c r="E1203" s="128">
        <f t="shared" si="176"/>
        <v>0</v>
      </c>
      <c r="F1203" s="4">
        <f t="shared" si="177"/>
        <v>0</v>
      </c>
      <c r="G1203" s="19">
        <f>IF(AND(C1203&lt;&gt;"",SUM(G$25:G1202)&lt;D$17),$D$17/$D$21,0)</f>
        <v>0</v>
      </c>
      <c r="H1203" s="4">
        <f t="shared" si="178"/>
        <v>0</v>
      </c>
      <c r="I1203" s="4">
        <f t="shared" si="174"/>
        <v>0</v>
      </c>
      <c r="J1203" s="25" t="str">
        <f t="shared" si="179"/>
        <v>2119–2120</v>
      </c>
      <c r="K1203" s="27">
        <f t="shared" si="175"/>
        <v>0</v>
      </c>
      <c r="R1203" s="10" t="str">
        <f t="shared" si="171"/>
        <v/>
      </c>
    </row>
    <row r="1204" spans="1:18" ht="19.899999999999999" customHeight="1" x14ac:dyDescent="0.25">
      <c r="A1204" s="126">
        <v>80263</v>
      </c>
      <c r="B1204" s="9">
        <f t="shared" si="172"/>
        <v>0</v>
      </c>
      <c r="C1204" s="127"/>
      <c r="D1204" s="4">
        <f t="shared" si="173"/>
        <v>0</v>
      </c>
      <c r="E1204" s="128">
        <f t="shared" si="176"/>
        <v>0</v>
      </c>
      <c r="F1204" s="4">
        <f t="shared" si="177"/>
        <v>0</v>
      </c>
      <c r="G1204" s="19">
        <f>IF(AND(C1204&lt;&gt;"",SUM(G$25:G1203)&lt;D$17),$D$17/$D$21,0)</f>
        <v>0</v>
      </c>
      <c r="H1204" s="4">
        <f t="shared" si="178"/>
        <v>0</v>
      </c>
      <c r="I1204" s="4">
        <f t="shared" si="174"/>
        <v>0</v>
      </c>
      <c r="J1204" s="25" t="str">
        <f t="shared" si="179"/>
        <v>2119–2120</v>
      </c>
      <c r="K1204" s="27">
        <f t="shared" si="175"/>
        <v>0</v>
      </c>
      <c r="R1204" s="10" t="str">
        <f t="shared" si="171"/>
        <v/>
      </c>
    </row>
    <row r="1205" spans="1:18" ht="19.899999999999999" customHeight="1" x14ac:dyDescent="0.25">
      <c r="A1205" s="126">
        <v>80294</v>
      </c>
      <c r="B1205" s="9">
        <f t="shared" si="172"/>
        <v>0</v>
      </c>
      <c r="C1205" s="127"/>
      <c r="D1205" s="4">
        <f t="shared" si="173"/>
        <v>0</v>
      </c>
      <c r="E1205" s="128">
        <f t="shared" si="176"/>
        <v>0</v>
      </c>
      <c r="F1205" s="4">
        <f t="shared" si="177"/>
        <v>0</v>
      </c>
      <c r="G1205" s="19">
        <f>IF(AND(C1205&lt;&gt;"",SUM(G$25:G1204)&lt;D$17),$D$17/$D$21,0)</f>
        <v>0</v>
      </c>
      <c r="H1205" s="4">
        <f t="shared" si="178"/>
        <v>0</v>
      </c>
      <c r="I1205" s="4">
        <f t="shared" si="174"/>
        <v>0</v>
      </c>
      <c r="J1205" s="25" t="str">
        <f t="shared" si="179"/>
        <v>2119–2120</v>
      </c>
      <c r="K1205" s="27">
        <f t="shared" si="175"/>
        <v>0</v>
      </c>
      <c r="R1205" s="10" t="str">
        <f t="shared" si="171"/>
        <v/>
      </c>
    </row>
    <row r="1206" spans="1:18" ht="19.899999999999999" customHeight="1" x14ac:dyDescent="0.25">
      <c r="A1206" s="126">
        <v>80324</v>
      </c>
      <c r="B1206" s="9">
        <f t="shared" si="172"/>
        <v>0</v>
      </c>
      <c r="C1206" s="127"/>
      <c r="D1206" s="4">
        <f t="shared" si="173"/>
        <v>0</v>
      </c>
      <c r="E1206" s="128">
        <f t="shared" si="176"/>
        <v>0</v>
      </c>
      <c r="F1206" s="4">
        <f t="shared" si="177"/>
        <v>0</v>
      </c>
      <c r="G1206" s="19">
        <f>IF(AND(C1206&lt;&gt;"",SUM(G$25:G1205)&lt;D$17),$D$17/$D$21,0)</f>
        <v>0</v>
      </c>
      <c r="H1206" s="4">
        <f t="shared" si="178"/>
        <v>0</v>
      </c>
      <c r="I1206" s="4">
        <f t="shared" si="174"/>
        <v>0</v>
      </c>
      <c r="J1206" s="25" t="str">
        <f t="shared" si="179"/>
        <v>2119–2120</v>
      </c>
      <c r="K1206" s="27">
        <f t="shared" si="175"/>
        <v>0</v>
      </c>
      <c r="R1206" s="10" t="str">
        <f t="shared" si="171"/>
        <v/>
      </c>
    </row>
    <row r="1207" spans="1:18" ht="19.899999999999999" customHeight="1" x14ac:dyDescent="0.25">
      <c r="A1207" s="126">
        <v>80355</v>
      </c>
      <c r="B1207" s="9">
        <f t="shared" si="172"/>
        <v>0</v>
      </c>
      <c r="C1207" s="127"/>
      <c r="D1207" s="4">
        <f t="shared" si="173"/>
        <v>0</v>
      </c>
      <c r="E1207" s="128">
        <f t="shared" si="176"/>
        <v>0</v>
      </c>
      <c r="F1207" s="4">
        <f t="shared" si="177"/>
        <v>0</v>
      </c>
      <c r="G1207" s="19">
        <f>IF(AND(C1207&lt;&gt;"",SUM(G$25:G1206)&lt;D$17),$D$17/$D$21,0)</f>
        <v>0</v>
      </c>
      <c r="H1207" s="4">
        <f t="shared" si="178"/>
        <v>0</v>
      </c>
      <c r="I1207" s="4">
        <f t="shared" si="174"/>
        <v>0</v>
      </c>
      <c r="J1207" s="25" t="str">
        <f t="shared" si="179"/>
        <v>2119–2120</v>
      </c>
      <c r="K1207" s="27">
        <f t="shared" si="175"/>
        <v>0</v>
      </c>
      <c r="R1207" s="10" t="str">
        <f t="shared" si="171"/>
        <v/>
      </c>
    </row>
    <row r="1208" spans="1:18" ht="19.899999999999999" customHeight="1" x14ac:dyDescent="0.25">
      <c r="A1208" s="126">
        <v>80386</v>
      </c>
      <c r="B1208" s="9">
        <f t="shared" si="172"/>
        <v>0</v>
      </c>
      <c r="C1208" s="127"/>
      <c r="D1208" s="4">
        <f t="shared" si="173"/>
        <v>0</v>
      </c>
      <c r="E1208" s="128">
        <f t="shared" si="176"/>
        <v>0</v>
      </c>
      <c r="F1208" s="4">
        <f t="shared" si="177"/>
        <v>0</v>
      </c>
      <c r="G1208" s="19">
        <f>IF(AND(C1208&lt;&gt;"",SUM(G$25:G1207)&lt;D$17),$D$17/$D$21,0)</f>
        <v>0</v>
      </c>
      <c r="H1208" s="4">
        <f t="shared" si="178"/>
        <v>0</v>
      </c>
      <c r="I1208" s="4">
        <f t="shared" si="174"/>
        <v>0</v>
      </c>
      <c r="J1208" s="25" t="str">
        <f t="shared" si="179"/>
        <v>2119–2120</v>
      </c>
      <c r="K1208" s="27">
        <f t="shared" si="175"/>
        <v>0</v>
      </c>
      <c r="R1208" s="10" t="str">
        <f t="shared" si="171"/>
        <v/>
      </c>
    </row>
    <row r="1209" spans="1:18" ht="19.899999999999999" customHeight="1" x14ac:dyDescent="0.25">
      <c r="A1209" s="126">
        <v>80415</v>
      </c>
      <c r="B1209" s="9">
        <f t="shared" si="172"/>
        <v>0</v>
      </c>
      <c r="C1209" s="127"/>
      <c r="D1209" s="4">
        <f t="shared" si="173"/>
        <v>0</v>
      </c>
      <c r="E1209" s="128">
        <f t="shared" si="176"/>
        <v>0</v>
      </c>
      <c r="F1209" s="4">
        <f t="shared" si="177"/>
        <v>0</v>
      </c>
      <c r="G1209" s="19">
        <f>IF(AND(C1209&lt;&gt;"",SUM(G$25:G1208)&lt;D$17),$D$17/$D$21,0)</f>
        <v>0</v>
      </c>
      <c r="H1209" s="4">
        <f t="shared" si="178"/>
        <v>0</v>
      </c>
      <c r="I1209" s="4">
        <f t="shared" si="174"/>
        <v>0</v>
      </c>
      <c r="J1209" s="25" t="str">
        <f t="shared" si="179"/>
        <v>2119–2120</v>
      </c>
      <c r="K1209" s="27">
        <f t="shared" si="175"/>
        <v>0</v>
      </c>
      <c r="R1209" s="10" t="str">
        <f t="shared" si="171"/>
        <v/>
      </c>
    </row>
    <row r="1210" spans="1:18" ht="19.899999999999999" customHeight="1" x14ac:dyDescent="0.25">
      <c r="A1210" s="126">
        <v>80446</v>
      </c>
      <c r="B1210" s="9">
        <f t="shared" si="172"/>
        <v>0</v>
      </c>
      <c r="C1210" s="127"/>
      <c r="D1210" s="4">
        <f t="shared" si="173"/>
        <v>0</v>
      </c>
      <c r="E1210" s="128">
        <f t="shared" si="176"/>
        <v>0</v>
      </c>
      <c r="F1210" s="4">
        <f t="shared" si="177"/>
        <v>0</v>
      </c>
      <c r="G1210" s="19">
        <f>IF(AND(C1210&lt;&gt;"",SUM(G$25:G1209)&lt;D$17),$D$17/$D$21,0)</f>
        <v>0</v>
      </c>
      <c r="H1210" s="4">
        <f t="shared" si="178"/>
        <v>0</v>
      </c>
      <c r="I1210" s="4">
        <f t="shared" si="174"/>
        <v>0</v>
      </c>
      <c r="J1210" s="25" t="str">
        <f t="shared" si="179"/>
        <v>2119–2120</v>
      </c>
      <c r="K1210" s="27">
        <f t="shared" si="175"/>
        <v>0</v>
      </c>
      <c r="R1210" s="10" t="str">
        <f t="shared" si="171"/>
        <v/>
      </c>
    </row>
    <row r="1211" spans="1:18" ht="19.899999999999999" customHeight="1" x14ac:dyDescent="0.25">
      <c r="A1211" s="126">
        <v>80476</v>
      </c>
      <c r="B1211" s="9">
        <f t="shared" si="172"/>
        <v>0</v>
      </c>
      <c r="C1211" s="127"/>
      <c r="D1211" s="4">
        <f t="shared" si="173"/>
        <v>0</v>
      </c>
      <c r="E1211" s="128">
        <f t="shared" si="176"/>
        <v>0</v>
      </c>
      <c r="F1211" s="4">
        <f t="shared" si="177"/>
        <v>0</v>
      </c>
      <c r="G1211" s="19">
        <f>IF(AND(C1211&lt;&gt;"",SUM(G$25:G1210)&lt;D$17),$D$17/$D$21,0)</f>
        <v>0</v>
      </c>
      <c r="H1211" s="4">
        <f t="shared" si="178"/>
        <v>0</v>
      </c>
      <c r="I1211" s="4">
        <f t="shared" si="174"/>
        <v>0</v>
      </c>
      <c r="J1211" s="25" t="str">
        <f t="shared" si="179"/>
        <v>2119–2120</v>
      </c>
      <c r="K1211" s="27">
        <f t="shared" si="175"/>
        <v>0</v>
      </c>
      <c r="R1211" s="10" t="str">
        <f t="shared" si="171"/>
        <v/>
      </c>
    </row>
    <row r="1212" spans="1:18" ht="19.899999999999999" customHeight="1" x14ac:dyDescent="0.25">
      <c r="A1212" s="126">
        <v>80507</v>
      </c>
      <c r="B1212" s="9">
        <f t="shared" si="172"/>
        <v>0</v>
      </c>
      <c r="C1212" s="127"/>
      <c r="D1212" s="4">
        <f t="shared" si="173"/>
        <v>0</v>
      </c>
      <c r="E1212" s="128">
        <f t="shared" si="176"/>
        <v>0</v>
      </c>
      <c r="F1212" s="4">
        <f t="shared" si="177"/>
        <v>0</v>
      </c>
      <c r="G1212" s="19">
        <f>IF(AND(C1212&lt;&gt;"",SUM(G$25:G1211)&lt;D$17),$D$17/$D$21,0)</f>
        <v>0</v>
      </c>
      <c r="H1212" s="4">
        <f t="shared" si="178"/>
        <v>0</v>
      </c>
      <c r="I1212" s="4">
        <f t="shared" si="174"/>
        <v>0</v>
      </c>
      <c r="J1212" s="25" t="str">
        <f t="shared" si="179"/>
        <v>2119–2120</v>
      </c>
      <c r="K1212" s="27">
        <f t="shared" si="175"/>
        <v>0</v>
      </c>
      <c r="R1212" s="10" t="str">
        <f t="shared" si="171"/>
        <v/>
      </c>
    </row>
    <row r="1213" spans="1:18" ht="19.899999999999999" customHeight="1" x14ac:dyDescent="0.25">
      <c r="A1213" s="126">
        <v>80537</v>
      </c>
      <c r="B1213" s="9">
        <f t="shared" si="172"/>
        <v>0</v>
      </c>
      <c r="C1213" s="127"/>
      <c r="D1213" s="4">
        <f t="shared" si="173"/>
        <v>0</v>
      </c>
      <c r="E1213" s="128">
        <f t="shared" si="176"/>
        <v>0</v>
      </c>
      <c r="F1213" s="4">
        <f t="shared" si="177"/>
        <v>0</v>
      </c>
      <c r="G1213" s="19">
        <f>IF(AND(C1213&lt;&gt;"",SUM(G$25:G1212)&lt;D$17),$D$17/$D$21,0)</f>
        <v>0</v>
      </c>
      <c r="H1213" s="4">
        <f t="shared" si="178"/>
        <v>0</v>
      </c>
      <c r="I1213" s="4">
        <f t="shared" si="174"/>
        <v>0</v>
      </c>
      <c r="J1213" s="25" t="str">
        <f t="shared" si="179"/>
        <v>2120–2121</v>
      </c>
      <c r="K1213" s="27">
        <f t="shared" si="175"/>
        <v>0</v>
      </c>
      <c r="R1213" s="10" t="str">
        <f t="shared" si="171"/>
        <v/>
      </c>
    </row>
    <row r="1214" spans="1:18" ht="19.899999999999999" customHeight="1" x14ac:dyDescent="0.25">
      <c r="A1214" s="126">
        <v>80568</v>
      </c>
      <c r="B1214" s="9">
        <f t="shared" si="172"/>
        <v>0</v>
      </c>
      <c r="C1214" s="127"/>
      <c r="D1214" s="4">
        <f t="shared" si="173"/>
        <v>0</v>
      </c>
      <c r="E1214" s="128">
        <f t="shared" si="176"/>
        <v>0</v>
      </c>
      <c r="F1214" s="4">
        <f t="shared" si="177"/>
        <v>0</v>
      </c>
      <c r="G1214" s="19">
        <f>IF(AND(C1214&lt;&gt;"",SUM(G$25:G1213)&lt;D$17),$D$17/$D$21,0)</f>
        <v>0</v>
      </c>
      <c r="H1214" s="4">
        <f t="shared" si="178"/>
        <v>0</v>
      </c>
      <c r="I1214" s="4">
        <f t="shared" si="174"/>
        <v>0</v>
      </c>
      <c r="J1214" s="25" t="str">
        <f t="shared" si="179"/>
        <v>2120–2121</v>
      </c>
      <c r="K1214" s="27">
        <f t="shared" si="175"/>
        <v>0</v>
      </c>
      <c r="R1214" s="10" t="str">
        <f t="shared" si="171"/>
        <v/>
      </c>
    </row>
    <row r="1215" spans="1:18" ht="19.899999999999999" customHeight="1" x14ac:dyDescent="0.25">
      <c r="A1215" s="126">
        <v>80599</v>
      </c>
      <c r="B1215" s="9">
        <f t="shared" si="172"/>
        <v>0</v>
      </c>
      <c r="C1215" s="127"/>
      <c r="D1215" s="4">
        <f t="shared" si="173"/>
        <v>0</v>
      </c>
      <c r="E1215" s="128">
        <f t="shared" si="176"/>
        <v>0</v>
      </c>
      <c r="F1215" s="4">
        <f t="shared" si="177"/>
        <v>0</v>
      </c>
      <c r="G1215" s="19">
        <f>IF(AND(C1215&lt;&gt;"",SUM(G$25:G1214)&lt;D$17),$D$17/$D$21,0)</f>
        <v>0</v>
      </c>
      <c r="H1215" s="4">
        <f t="shared" si="178"/>
        <v>0</v>
      </c>
      <c r="I1215" s="4">
        <f t="shared" si="174"/>
        <v>0</v>
      </c>
      <c r="J1215" s="25" t="str">
        <f t="shared" si="179"/>
        <v>2120–2121</v>
      </c>
      <c r="K1215" s="27">
        <f t="shared" si="175"/>
        <v>0</v>
      </c>
      <c r="R1215" s="10" t="str">
        <f t="shared" si="171"/>
        <v/>
      </c>
    </row>
    <row r="1216" spans="1:18" ht="19.899999999999999" customHeight="1" x14ac:dyDescent="0.25">
      <c r="A1216" s="126">
        <v>80629</v>
      </c>
      <c r="B1216" s="9">
        <f t="shared" si="172"/>
        <v>0</v>
      </c>
      <c r="C1216" s="127"/>
      <c r="D1216" s="4">
        <f t="shared" si="173"/>
        <v>0</v>
      </c>
      <c r="E1216" s="128">
        <f t="shared" si="176"/>
        <v>0</v>
      </c>
      <c r="F1216" s="4">
        <f t="shared" si="177"/>
        <v>0</v>
      </c>
      <c r="G1216" s="19">
        <f>IF(AND(C1216&lt;&gt;"",SUM(G$25:G1215)&lt;D$17),$D$17/$D$21,0)</f>
        <v>0</v>
      </c>
      <c r="H1216" s="4">
        <f t="shared" si="178"/>
        <v>0</v>
      </c>
      <c r="I1216" s="4">
        <f t="shared" si="174"/>
        <v>0</v>
      </c>
      <c r="J1216" s="25" t="str">
        <f t="shared" si="179"/>
        <v>2120–2121</v>
      </c>
      <c r="K1216" s="27">
        <f t="shared" si="175"/>
        <v>0</v>
      </c>
      <c r="R1216" s="10" t="str">
        <f t="shared" si="171"/>
        <v/>
      </c>
    </row>
    <row r="1217" spans="1:18" ht="19.899999999999999" customHeight="1" x14ac:dyDescent="0.25">
      <c r="A1217" s="126">
        <v>80660</v>
      </c>
      <c r="B1217" s="9">
        <f t="shared" si="172"/>
        <v>0</v>
      </c>
      <c r="C1217" s="127"/>
      <c r="D1217" s="4">
        <f t="shared" si="173"/>
        <v>0</v>
      </c>
      <c r="E1217" s="128">
        <f t="shared" si="176"/>
        <v>0</v>
      </c>
      <c r="F1217" s="4">
        <f t="shared" si="177"/>
        <v>0</v>
      </c>
      <c r="G1217" s="19">
        <f>IF(AND(C1217&lt;&gt;"",SUM(G$25:G1216)&lt;D$17),$D$17/$D$21,0)</f>
        <v>0</v>
      </c>
      <c r="H1217" s="4">
        <f t="shared" si="178"/>
        <v>0</v>
      </c>
      <c r="I1217" s="4">
        <f t="shared" si="174"/>
        <v>0</v>
      </c>
      <c r="J1217" s="25" t="str">
        <f t="shared" si="179"/>
        <v>2120–2121</v>
      </c>
      <c r="K1217" s="27">
        <f t="shared" si="175"/>
        <v>0</v>
      </c>
      <c r="R1217" s="10" t="str">
        <f t="shared" si="171"/>
        <v/>
      </c>
    </row>
    <row r="1218" spans="1:18" ht="19.899999999999999" customHeight="1" x14ac:dyDescent="0.25">
      <c r="A1218" s="126">
        <v>80690</v>
      </c>
      <c r="B1218" s="9">
        <f t="shared" si="172"/>
        <v>0</v>
      </c>
      <c r="C1218" s="127"/>
      <c r="D1218" s="4">
        <f t="shared" si="173"/>
        <v>0</v>
      </c>
      <c r="E1218" s="128">
        <f t="shared" si="176"/>
        <v>0</v>
      </c>
      <c r="F1218" s="4">
        <f t="shared" si="177"/>
        <v>0</v>
      </c>
      <c r="G1218" s="19">
        <f>IF(AND(C1218&lt;&gt;"",SUM(G$25:G1217)&lt;D$17),$D$17/$D$21,0)</f>
        <v>0</v>
      </c>
      <c r="H1218" s="4">
        <f t="shared" si="178"/>
        <v>0</v>
      </c>
      <c r="I1218" s="4">
        <f t="shared" si="174"/>
        <v>0</v>
      </c>
      <c r="J1218" s="25" t="str">
        <f t="shared" si="179"/>
        <v>2120–2121</v>
      </c>
      <c r="K1218" s="27">
        <f t="shared" si="175"/>
        <v>0</v>
      </c>
      <c r="R1218" s="10" t="str">
        <f t="shared" si="171"/>
        <v/>
      </c>
    </row>
    <row r="1219" spans="1:18" ht="19.899999999999999" customHeight="1" x14ac:dyDescent="0.25">
      <c r="A1219" s="126">
        <v>80721</v>
      </c>
      <c r="B1219" s="9">
        <f t="shared" si="172"/>
        <v>0</v>
      </c>
      <c r="C1219" s="127"/>
      <c r="D1219" s="4">
        <f t="shared" si="173"/>
        <v>0</v>
      </c>
      <c r="E1219" s="128">
        <f t="shared" si="176"/>
        <v>0</v>
      </c>
      <c r="F1219" s="4">
        <f t="shared" si="177"/>
        <v>0</v>
      </c>
      <c r="G1219" s="19">
        <f>IF(AND(C1219&lt;&gt;"",SUM(G$25:G1218)&lt;D$17),$D$17/$D$21,0)</f>
        <v>0</v>
      </c>
      <c r="H1219" s="4">
        <f t="shared" si="178"/>
        <v>0</v>
      </c>
      <c r="I1219" s="4">
        <f t="shared" si="174"/>
        <v>0</v>
      </c>
      <c r="J1219" s="25" t="str">
        <f t="shared" si="179"/>
        <v>2120–2121</v>
      </c>
      <c r="K1219" s="27">
        <f t="shared" si="175"/>
        <v>0</v>
      </c>
      <c r="R1219" s="10" t="str">
        <f t="shared" si="171"/>
        <v/>
      </c>
    </row>
    <row r="1220" spans="1:18" ht="19.899999999999999" customHeight="1" x14ac:dyDescent="0.25">
      <c r="A1220" s="126">
        <v>80752</v>
      </c>
      <c r="B1220" s="9">
        <f t="shared" si="172"/>
        <v>0</v>
      </c>
      <c r="C1220" s="127"/>
      <c r="D1220" s="4">
        <f t="shared" si="173"/>
        <v>0</v>
      </c>
      <c r="E1220" s="128">
        <f t="shared" si="176"/>
        <v>0</v>
      </c>
      <c r="F1220" s="4">
        <f t="shared" si="177"/>
        <v>0</v>
      </c>
      <c r="G1220" s="19">
        <f>IF(AND(C1220&lt;&gt;"",SUM(G$25:G1219)&lt;D$17),$D$17/$D$21,0)</f>
        <v>0</v>
      </c>
      <c r="H1220" s="4">
        <f t="shared" si="178"/>
        <v>0</v>
      </c>
      <c r="I1220" s="4">
        <f t="shared" si="174"/>
        <v>0</v>
      </c>
      <c r="J1220" s="25" t="str">
        <f t="shared" si="179"/>
        <v>2120–2121</v>
      </c>
      <c r="K1220" s="27">
        <f t="shared" si="175"/>
        <v>0</v>
      </c>
      <c r="R1220" s="10" t="str">
        <f t="shared" si="171"/>
        <v/>
      </c>
    </row>
    <row r="1221" spans="1:18" ht="19.899999999999999" customHeight="1" x14ac:dyDescent="0.25">
      <c r="A1221" s="126">
        <v>80780</v>
      </c>
      <c r="B1221" s="9">
        <f t="shared" si="172"/>
        <v>0</v>
      </c>
      <c r="C1221" s="127"/>
      <c r="D1221" s="4">
        <f t="shared" si="173"/>
        <v>0</v>
      </c>
      <c r="E1221" s="128">
        <f t="shared" si="176"/>
        <v>0</v>
      </c>
      <c r="F1221" s="4">
        <f t="shared" si="177"/>
        <v>0</v>
      </c>
      <c r="G1221" s="19">
        <f>IF(AND(C1221&lt;&gt;"",SUM(G$25:G1220)&lt;D$17),$D$17/$D$21,0)</f>
        <v>0</v>
      </c>
      <c r="H1221" s="4">
        <f t="shared" si="178"/>
        <v>0</v>
      </c>
      <c r="I1221" s="4">
        <f t="shared" si="174"/>
        <v>0</v>
      </c>
      <c r="J1221" s="25" t="str">
        <f t="shared" si="179"/>
        <v>2120–2121</v>
      </c>
      <c r="K1221" s="27">
        <f t="shared" si="175"/>
        <v>0</v>
      </c>
      <c r="R1221" s="10" t="str">
        <f t="shared" si="171"/>
        <v/>
      </c>
    </row>
    <row r="1222" spans="1:18" ht="19.899999999999999" customHeight="1" x14ac:dyDescent="0.25">
      <c r="A1222" s="126">
        <v>80811</v>
      </c>
      <c r="B1222" s="9">
        <f t="shared" si="172"/>
        <v>0</v>
      </c>
      <c r="C1222" s="127"/>
      <c r="D1222" s="4">
        <f t="shared" si="173"/>
        <v>0</v>
      </c>
      <c r="E1222" s="128">
        <f t="shared" si="176"/>
        <v>0</v>
      </c>
      <c r="F1222" s="4">
        <f t="shared" si="177"/>
        <v>0</v>
      </c>
      <c r="G1222" s="19">
        <f>IF(AND(C1222&lt;&gt;"",SUM(G$25:G1221)&lt;D$17),$D$17/$D$21,0)</f>
        <v>0</v>
      </c>
      <c r="H1222" s="4">
        <f t="shared" si="178"/>
        <v>0</v>
      </c>
      <c r="I1222" s="4">
        <f t="shared" si="174"/>
        <v>0</v>
      </c>
      <c r="J1222" s="25" t="str">
        <f t="shared" si="179"/>
        <v>2120–2121</v>
      </c>
      <c r="K1222" s="27">
        <f t="shared" si="175"/>
        <v>0</v>
      </c>
      <c r="R1222" s="10" t="str">
        <f t="shared" si="171"/>
        <v/>
      </c>
    </row>
    <row r="1223" spans="1:18" ht="19.899999999999999" customHeight="1" x14ac:dyDescent="0.25">
      <c r="A1223" s="126">
        <v>80841</v>
      </c>
      <c r="B1223" s="9">
        <f t="shared" si="172"/>
        <v>0</v>
      </c>
      <c r="C1223" s="127"/>
      <c r="D1223" s="4">
        <f t="shared" si="173"/>
        <v>0</v>
      </c>
      <c r="E1223" s="128">
        <f t="shared" si="176"/>
        <v>0</v>
      </c>
      <c r="F1223" s="4">
        <f t="shared" si="177"/>
        <v>0</v>
      </c>
      <c r="G1223" s="19">
        <f>IF(AND(C1223&lt;&gt;"",SUM(G$25:G1222)&lt;D$17),$D$17/$D$21,0)</f>
        <v>0</v>
      </c>
      <c r="H1223" s="4">
        <f t="shared" si="178"/>
        <v>0</v>
      </c>
      <c r="I1223" s="4">
        <f t="shared" si="174"/>
        <v>0</v>
      </c>
      <c r="J1223" s="25" t="str">
        <f t="shared" si="179"/>
        <v>2120–2121</v>
      </c>
      <c r="K1223" s="27">
        <f t="shared" si="175"/>
        <v>0</v>
      </c>
      <c r="R1223" s="10" t="str">
        <f t="shared" si="171"/>
        <v/>
      </c>
    </row>
    <row r="1224" spans="1:18" ht="19.899999999999999" customHeight="1" x14ac:dyDescent="0.25">
      <c r="A1224" s="126">
        <v>80872</v>
      </c>
      <c r="B1224" s="9">
        <f t="shared" si="172"/>
        <v>0</v>
      </c>
      <c r="C1224" s="127"/>
      <c r="D1224" s="4">
        <f t="shared" si="173"/>
        <v>0</v>
      </c>
      <c r="E1224" s="128">
        <f t="shared" si="176"/>
        <v>0</v>
      </c>
      <c r="F1224" s="4">
        <f t="shared" si="177"/>
        <v>0</v>
      </c>
      <c r="G1224" s="19">
        <f>IF(AND(C1224&lt;&gt;"",SUM(G$25:G1223)&lt;D$17),$D$17/$D$21,0)</f>
        <v>0</v>
      </c>
      <c r="H1224" s="4">
        <f t="shared" si="178"/>
        <v>0</v>
      </c>
      <c r="I1224" s="4">
        <f t="shared" si="174"/>
        <v>0</v>
      </c>
      <c r="J1224" s="25" t="str">
        <f t="shared" si="179"/>
        <v>2120–2121</v>
      </c>
      <c r="K1224" s="27">
        <f t="shared" si="175"/>
        <v>0</v>
      </c>
      <c r="R1224" s="10" t="str">
        <f t="shared" si="171"/>
        <v/>
      </c>
    </row>
    <row r="1225" spans="1:18" ht="19.899999999999999" customHeight="1" x14ac:dyDescent="0.25">
      <c r="A1225" s="126">
        <v>80902</v>
      </c>
      <c r="B1225" s="9">
        <f t="shared" si="172"/>
        <v>0</v>
      </c>
      <c r="C1225" s="127"/>
      <c r="D1225" s="4">
        <f t="shared" si="173"/>
        <v>0</v>
      </c>
      <c r="E1225" s="128">
        <f t="shared" si="176"/>
        <v>0</v>
      </c>
      <c r="F1225" s="4">
        <f t="shared" si="177"/>
        <v>0</v>
      </c>
      <c r="G1225" s="19">
        <f>IF(AND(C1225&lt;&gt;"",SUM(G$25:G1224)&lt;D$17),$D$17/$D$21,0)</f>
        <v>0</v>
      </c>
      <c r="H1225" s="4">
        <f t="shared" si="178"/>
        <v>0</v>
      </c>
      <c r="I1225" s="4">
        <f t="shared" si="174"/>
        <v>0</v>
      </c>
      <c r="J1225" s="25" t="str">
        <f t="shared" si="179"/>
        <v>2121–2122</v>
      </c>
      <c r="K1225" s="27">
        <f t="shared" si="175"/>
        <v>0</v>
      </c>
      <c r="R1225" s="10" t="str">
        <f t="shared" si="171"/>
        <v/>
      </c>
    </row>
    <row r="1226" spans="1:18" ht="19.899999999999999" customHeight="1" x14ac:dyDescent="0.25">
      <c r="A1226" s="126">
        <v>80933</v>
      </c>
      <c r="B1226" s="9">
        <f t="shared" si="172"/>
        <v>0</v>
      </c>
      <c r="C1226" s="127"/>
      <c r="D1226" s="4">
        <f t="shared" si="173"/>
        <v>0</v>
      </c>
      <c r="E1226" s="128">
        <f t="shared" si="176"/>
        <v>0</v>
      </c>
      <c r="F1226" s="4">
        <f t="shared" si="177"/>
        <v>0</v>
      </c>
      <c r="G1226" s="19">
        <f>IF(AND(C1226&lt;&gt;"",SUM(G$25:G1225)&lt;D$17),$D$17/$D$21,0)</f>
        <v>0</v>
      </c>
      <c r="H1226" s="4">
        <f t="shared" si="178"/>
        <v>0</v>
      </c>
      <c r="I1226" s="4">
        <f t="shared" si="174"/>
        <v>0</v>
      </c>
      <c r="J1226" s="25" t="str">
        <f t="shared" si="179"/>
        <v>2121–2122</v>
      </c>
      <c r="K1226" s="27">
        <f t="shared" si="175"/>
        <v>0</v>
      </c>
      <c r="R1226" s="10" t="str">
        <f t="shared" si="171"/>
        <v/>
      </c>
    </row>
    <row r="1227" spans="1:18" ht="19.899999999999999" customHeight="1" x14ac:dyDescent="0.25">
      <c r="A1227" s="126">
        <v>80964</v>
      </c>
      <c r="B1227" s="9">
        <f t="shared" si="172"/>
        <v>0</v>
      </c>
      <c r="C1227" s="127"/>
      <c r="D1227" s="4">
        <f t="shared" si="173"/>
        <v>0</v>
      </c>
      <c r="E1227" s="128">
        <f t="shared" si="176"/>
        <v>0</v>
      </c>
      <c r="F1227" s="4">
        <f t="shared" si="177"/>
        <v>0</v>
      </c>
      <c r="G1227" s="19">
        <f>IF(AND(C1227&lt;&gt;"",SUM(G$25:G1226)&lt;D$17),$D$17/$D$21,0)</f>
        <v>0</v>
      </c>
      <c r="H1227" s="4">
        <f t="shared" si="178"/>
        <v>0</v>
      </c>
      <c r="I1227" s="4">
        <f t="shared" si="174"/>
        <v>0</v>
      </c>
      <c r="J1227" s="25" t="str">
        <f t="shared" si="179"/>
        <v>2121–2122</v>
      </c>
      <c r="K1227" s="27">
        <f t="shared" si="175"/>
        <v>0</v>
      </c>
      <c r="R1227" s="10" t="str">
        <f t="shared" si="171"/>
        <v/>
      </c>
    </row>
    <row r="1228" spans="1:18" ht="19.899999999999999" customHeight="1" x14ac:dyDescent="0.25">
      <c r="A1228" s="126">
        <v>80994</v>
      </c>
      <c r="B1228" s="9">
        <f t="shared" si="172"/>
        <v>0</v>
      </c>
      <c r="C1228" s="127"/>
      <c r="D1228" s="4">
        <f t="shared" si="173"/>
        <v>0</v>
      </c>
      <c r="E1228" s="128">
        <f t="shared" si="176"/>
        <v>0</v>
      </c>
      <c r="F1228" s="4">
        <f t="shared" si="177"/>
        <v>0</v>
      </c>
      <c r="G1228" s="19">
        <f>IF(AND(C1228&lt;&gt;"",SUM(G$25:G1227)&lt;D$17),$D$17/$D$21,0)</f>
        <v>0</v>
      </c>
      <c r="H1228" s="4">
        <f t="shared" si="178"/>
        <v>0</v>
      </c>
      <c r="I1228" s="4">
        <f t="shared" si="174"/>
        <v>0</v>
      </c>
      <c r="J1228" s="25" t="str">
        <f t="shared" si="179"/>
        <v>2121–2122</v>
      </c>
      <c r="K1228" s="27">
        <f t="shared" si="175"/>
        <v>0</v>
      </c>
      <c r="R1228" s="10" t="str">
        <f t="shared" si="171"/>
        <v/>
      </c>
    </row>
    <row r="1229" spans="1:18" ht="19.899999999999999" customHeight="1" x14ac:dyDescent="0.25">
      <c r="A1229" s="126">
        <v>81025</v>
      </c>
      <c r="B1229" s="9">
        <f t="shared" si="172"/>
        <v>0</v>
      </c>
      <c r="C1229" s="127"/>
      <c r="D1229" s="4">
        <f t="shared" si="173"/>
        <v>0</v>
      </c>
      <c r="E1229" s="128">
        <f t="shared" si="176"/>
        <v>0</v>
      </c>
      <c r="F1229" s="4">
        <f t="shared" si="177"/>
        <v>0</v>
      </c>
      <c r="G1229" s="19">
        <f>IF(AND(C1229&lt;&gt;"",SUM(G$25:G1228)&lt;D$17),$D$17/$D$21,0)</f>
        <v>0</v>
      </c>
      <c r="H1229" s="4">
        <f t="shared" si="178"/>
        <v>0</v>
      </c>
      <c r="I1229" s="4">
        <f t="shared" si="174"/>
        <v>0</v>
      </c>
      <c r="J1229" s="25" t="str">
        <f t="shared" si="179"/>
        <v>2121–2122</v>
      </c>
      <c r="K1229" s="27">
        <f t="shared" si="175"/>
        <v>0</v>
      </c>
      <c r="R1229" s="10" t="str">
        <f t="shared" si="171"/>
        <v/>
      </c>
    </row>
    <row r="1230" spans="1:18" ht="19.899999999999999" customHeight="1" x14ac:dyDescent="0.25">
      <c r="A1230" s="126">
        <v>81055</v>
      </c>
      <c r="B1230" s="9">
        <f t="shared" si="172"/>
        <v>0</v>
      </c>
      <c r="C1230" s="127"/>
      <c r="D1230" s="4">
        <f t="shared" si="173"/>
        <v>0</v>
      </c>
      <c r="E1230" s="128">
        <f t="shared" si="176"/>
        <v>0</v>
      </c>
      <c r="F1230" s="4">
        <f t="shared" si="177"/>
        <v>0</v>
      </c>
      <c r="G1230" s="19">
        <f>IF(AND(C1230&lt;&gt;"",SUM(G$25:G1229)&lt;D$17),$D$17/$D$21,0)</f>
        <v>0</v>
      </c>
      <c r="H1230" s="4">
        <f t="shared" si="178"/>
        <v>0</v>
      </c>
      <c r="I1230" s="4">
        <f t="shared" si="174"/>
        <v>0</v>
      </c>
      <c r="J1230" s="25" t="str">
        <f t="shared" si="179"/>
        <v>2121–2122</v>
      </c>
      <c r="K1230" s="27">
        <f t="shared" si="175"/>
        <v>0</v>
      </c>
      <c r="R1230" s="10" t="str">
        <f t="shared" si="171"/>
        <v/>
      </c>
    </row>
    <row r="1231" spans="1:18" ht="19.899999999999999" customHeight="1" x14ac:dyDescent="0.25">
      <c r="A1231" s="126">
        <v>81086</v>
      </c>
      <c r="B1231" s="9">
        <f t="shared" si="172"/>
        <v>0</v>
      </c>
      <c r="C1231" s="127"/>
      <c r="D1231" s="4">
        <f t="shared" si="173"/>
        <v>0</v>
      </c>
      <c r="E1231" s="128">
        <f t="shared" si="176"/>
        <v>0</v>
      </c>
      <c r="F1231" s="4">
        <f t="shared" si="177"/>
        <v>0</v>
      </c>
      <c r="G1231" s="19">
        <f>IF(AND(C1231&lt;&gt;"",SUM(G$25:G1230)&lt;D$17),$D$17/$D$21,0)</f>
        <v>0</v>
      </c>
      <c r="H1231" s="4">
        <f t="shared" si="178"/>
        <v>0</v>
      </c>
      <c r="I1231" s="4">
        <f t="shared" si="174"/>
        <v>0</v>
      </c>
      <c r="J1231" s="25" t="str">
        <f t="shared" si="179"/>
        <v>2121–2122</v>
      </c>
      <c r="K1231" s="27">
        <f t="shared" si="175"/>
        <v>0</v>
      </c>
      <c r="R1231" s="10" t="str">
        <f t="shared" si="171"/>
        <v/>
      </c>
    </row>
    <row r="1232" spans="1:18" ht="19.899999999999999" customHeight="1" x14ac:dyDescent="0.25">
      <c r="A1232" s="126">
        <v>81117</v>
      </c>
      <c r="B1232" s="9">
        <f t="shared" si="172"/>
        <v>0</v>
      </c>
      <c r="C1232" s="127"/>
      <c r="D1232" s="4">
        <f t="shared" si="173"/>
        <v>0</v>
      </c>
      <c r="E1232" s="128">
        <f t="shared" si="176"/>
        <v>0</v>
      </c>
      <c r="F1232" s="4">
        <f t="shared" si="177"/>
        <v>0</v>
      </c>
      <c r="G1232" s="19">
        <f>IF(AND(C1232&lt;&gt;"",SUM(G$25:G1231)&lt;D$17),$D$17/$D$21,0)</f>
        <v>0</v>
      </c>
      <c r="H1232" s="4">
        <f t="shared" si="178"/>
        <v>0</v>
      </c>
      <c r="I1232" s="4">
        <f t="shared" si="174"/>
        <v>0</v>
      </c>
      <c r="J1232" s="25" t="str">
        <f t="shared" si="179"/>
        <v>2121–2122</v>
      </c>
      <c r="K1232" s="27">
        <f t="shared" si="175"/>
        <v>0</v>
      </c>
      <c r="R1232" s="10" t="str">
        <f t="shared" si="171"/>
        <v/>
      </c>
    </row>
    <row r="1233" spans="1:18" ht="19.899999999999999" customHeight="1" x14ac:dyDescent="0.25">
      <c r="A1233" s="126">
        <v>81145</v>
      </c>
      <c r="B1233" s="9">
        <f t="shared" si="172"/>
        <v>0</v>
      </c>
      <c r="C1233" s="127"/>
      <c r="D1233" s="4">
        <f t="shared" si="173"/>
        <v>0</v>
      </c>
      <c r="E1233" s="128">
        <f t="shared" si="176"/>
        <v>0</v>
      </c>
      <c r="F1233" s="4">
        <f t="shared" si="177"/>
        <v>0</v>
      </c>
      <c r="G1233" s="19">
        <f>IF(AND(C1233&lt;&gt;"",SUM(G$25:G1232)&lt;D$17),$D$17/$D$21,0)</f>
        <v>0</v>
      </c>
      <c r="H1233" s="4">
        <f t="shared" si="178"/>
        <v>0</v>
      </c>
      <c r="I1233" s="4">
        <f t="shared" si="174"/>
        <v>0</v>
      </c>
      <c r="J1233" s="25" t="str">
        <f t="shared" si="179"/>
        <v>2121–2122</v>
      </c>
      <c r="K1233" s="27">
        <f t="shared" si="175"/>
        <v>0</v>
      </c>
      <c r="R1233" s="10" t="str">
        <f t="shared" si="171"/>
        <v/>
      </c>
    </row>
    <row r="1234" spans="1:18" ht="19.899999999999999" customHeight="1" x14ac:dyDescent="0.25">
      <c r="A1234" s="126">
        <v>81176</v>
      </c>
      <c r="B1234" s="9">
        <f t="shared" si="172"/>
        <v>0</v>
      </c>
      <c r="C1234" s="127"/>
      <c r="D1234" s="4">
        <f t="shared" si="173"/>
        <v>0</v>
      </c>
      <c r="E1234" s="128">
        <f t="shared" si="176"/>
        <v>0</v>
      </c>
      <c r="F1234" s="4">
        <f t="shared" si="177"/>
        <v>0</v>
      </c>
      <c r="G1234" s="19">
        <f>IF(AND(C1234&lt;&gt;"",SUM(G$25:G1233)&lt;D$17),$D$17/$D$21,0)</f>
        <v>0</v>
      </c>
      <c r="H1234" s="4">
        <f t="shared" si="178"/>
        <v>0</v>
      </c>
      <c r="I1234" s="4">
        <f t="shared" si="174"/>
        <v>0</v>
      </c>
      <c r="J1234" s="25" t="str">
        <f t="shared" si="179"/>
        <v>2121–2122</v>
      </c>
      <c r="K1234" s="27">
        <f t="shared" si="175"/>
        <v>0</v>
      </c>
      <c r="R1234" s="10" t="str">
        <f t="shared" si="171"/>
        <v/>
      </c>
    </row>
    <row r="1235" spans="1:18" ht="19.899999999999999" customHeight="1" x14ac:dyDescent="0.25">
      <c r="A1235" s="126">
        <v>81206</v>
      </c>
      <c r="B1235" s="9">
        <f t="shared" si="172"/>
        <v>0</v>
      </c>
      <c r="C1235" s="127"/>
      <c r="D1235" s="4">
        <f t="shared" si="173"/>
        <v>0</v>
      </c>
      <c r="E1235" s="128">
        <f t="shared" si="176"/>
        <v>0</v>
      </c>
      <c r="F1235" s="4">
        <f t="shared" si="177"/>
        <v>0</v>
      </c>
      <c r="G1235" s="19">
        <f>IF(AND(C1235&lt;&gt;"",SUM(G$25:G1234)&lt;D$17),$D$17/$D$21,0)</f>
        <v>0</v>
      </c>
      <c r="H1235" s="4">
        <f t="shared" si="178"/>
        <v>0</v>
      </c>
      <c r="I1235" s="4">
        <f t="shared" si="174"/>
        <v>0</v>
      </c>
      <c r="J1235" s="25" t="str">
        <f t="shared" si="179"/>
        <v>2121–2122</v>
      </c>
      <c r="K1235" s="27">
        <f t="shared" si="175"/>
        <v>0</v>
      </c>
      <c r="R1235" s="10" t="str">
        <f t="shared" si="171"/>
        <v/>
      </c>
    </row>
    <row r="1236" spans="1:18" ht="19.899999999999999" customHeight="1" x14ac:dyDescent="0.25">
      <c r="A1236" s="126">
        <v>81237</v>
      </c>
      <c r="B1236" s="9">
        <f t="shared" si="172"/>
        <v>0</v>
      </c>
      <c r="C1236" s="127"/>
      <c r="D1236" s="4">
        <f t="shared" si="173"/>
        <v>0</v>
      </c>
      <c r="E1236" s="128">
        <f t="shared" si="176"/>
        <v>0</v>
      </c>
      <c r="F1236" s="4">
        <f t="shared" si="177"/>
        <v>0</v>
      </c>
      <c r="G1236" s="19">
        <f>IF(AND(C1236&lt;&gt;"",SUM(G$25:G1235)&lt;D$17),$D$17/$D$21,0)</f>
        <v>0</v>
      </c>
      <c r="H1236" s="4">
        <f t="shared" si="178"/>
        <v>0</v>
      </c>
      <c r="I1236" s="4">
        <f t="shared" si="174"/>
        <v>0</v>
      </c>
      <c r="J1236" s="25" t="str">
        <f t="shared" si="179"/>
        <v>2121–2122</v>
      </c>
      <c r="K1236" s="27">
        <f t="shared" ref="K1236" si="180">IF(H1236=D1227,D1227,0)</f>
        <v>0</v>
      </c>
      <c r="R1236" s="10" t="str">
        <f t="shared" si="171"/>
        <v/>
      </c>
    </row>
    <row r="1237" spans="1:18" ht="20.25" customHeight="1" x14ac:dyDescent="0.2">
      <c r="B1237" s="113"/>
      <c r="C1237" s="113"/>
      <c r="D1237" s="113"/>
      <c r="F1237" s="113"/>
      <c r="G1237" s="113"/>
    </row>
  </sheetData>
  <sheetProtection sheet="1" objects="1" scenarios="1" formatColumns="0" formatRows="0"/>
  <mergeCells count="35">
    <mergeCell ref="A1:F2"/>
    <mergeCell ref="A3:F3"/>
    <mergeCell ref="A20:C20"/>
    <mergeCell ref="D20:F20"/>
    <mergeCell ref="A21:C21"/>
    <mergeCell ref="D21:F21"/>
    <mergeCell ref="A15:C15"/>
    <mergeCell ref="D15:F15"/>
    <mergeCell ref="A16:C16"/>
    <mergeCell ref="D16:F16"/>
    <mergeCell ref="A17:C17"/>
    <mergeCell ref="D17:F17"/>
    <mergeCell ref="A10:C10"/>
    <mergeCell ref="D10:F10"/>
    <mergeCell ref="A13:C13"/>
    <mergeCell ref="D13:F13"/>
    <mergeCell ref="A23:I23"/>
    <mergeCell ref="A18:C18"/>
    <mergeCell ref="D18:F18"/>
    <mergeCell ref="A19:C19"/>
    <mergeCell ref="D19:F19"/>
    <mergeCell ref="A14:C14"/>
    <mergeCell ref="D14:F14"/>
    <mergeCell ref="D11:F11"/>
    <mergeCell ref="A9:C9"/>
    <mergeCell ref="D9:F9"/>
    <mergeCell ref="D12:F12"/>
    <mergeCell ref="D7:F7"/>
    <mergeCell ref="A8:C8"/>
    <mergeCell ref="D8:F8"/>
    <mergeCell ref="A4:F4"/>
    <mergeCell ref="A5:C5"/>
    <mergeCell ref="D5:F5"/>
    <mergeCell ref="A6:C6"/>
    <mergeCell ref="D6:F6"/>
  </mergeCells>
  <dataValidations count="3">
    <dataValidation operator="lessThan" allowBlank="1" showInputMessage="1" showErrorMessage="1" sqref="S1237:S1048576 S23 D15:D17 E15:F15 R24 D19:F19 D13:F13 AF3 D21:F21 T4:T19 A25:A1236" xr:uid="{00000000-0002-0000-0300-000000000000}"/>
    <dataValidation type="textLength" operator="lessThan" allowBlank="1" showInputMessage="1" showErrorMessage="1" sqref="D20:F20" xr:uid="{00000000-0002-0000-0300-000001000000}">
      <formula1>0</formula1>
    </dataValidation>
    <dataValidation operator="lessThan" showInputMessage="1" showErrorMessage="1" sqref="C25:C168" xr:uid="{00000000-0002-0000-0300-000002000000}"/>
  </dataValidations>
  <pageMargins left="0.7" right="0.7" top="0.75" bottom="0.75" header="0.3" footer="0.3"/>
  <pageSetup scale="61" fitToHeight="0" orientation="portrait" r:id="rId1"/>
  <headerFooter>
    <oddHeader>&amp;C&amp;"arial,Bold"&amp;14GASB 87 
Amortization Schedule</oddHeader>
    <oddFooter>&amp;L&amp;"arial,Regular"&amp;12State Controller's Office&amp;C&amp;"arial,Regular"&amp;12
Example 1 Input&amp;R&amp;"arial,Regular"&amp;12Page &amp;P</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3000000}">
          <x14:formula1>
            <xm:f>'Drop-down menus'!$P$1:$P$2</xm:f>
          </x14:formula1>
          <xm:sqref>D10:F10</xm:sqref>
        </x14:dataValidation>
        <x14:dataValidation type="list" allowBlank="1" showInputMessage="1" showErrorMessage="1" xr:uid="{00000000-0002-0000-0300-000004000000}">
          <x14:formula1>
            <xm:f>'Drop-down menus'!$N$2:$N$3</xm:f>
          </x14:formula1>
          <xm:sqref>D14</xm:sqref>
        </x14:dataValidation>
        <x14:dataValidation type="list" allowBlank="1" showInputMessage="1" showErrorMessage="1" xr:uid="{00000000-0002-0000-0300-000005000000}">
          <x14:formula1>
            <xm:f>'Drop-down menus'!$R$1:$R$3</xm:f>
          </x14:formula1>
          <xm:sqref>D11:F11</xm:sqref>
        </x14:dataValidation>
        <x14:dataValidation type="list" allowBlank="1" showInputMessage="1" showErrorMessage="1" xr:uid="{00000000-0002-0000-0300-000006000000}">
          <x14:formula1>
            <xm:f>'Drop-down menus'!A2:A4</xm:f>
          </x14:formula1>
          <xm:sqref>D18:F18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pageSetUpPr fitToPage="1"/>
  </sheetPr>
  <dimension ref="A1:Q72"/>
  <sheetViews>
    <sheetView zoomScale="80" zoomScaleNormal="80" workbookViewId="0">
      <selection activeCell="O17" sqref="O17"/>
    </sheetView>
  </sheetViews>
  <sheetFormatPr defaultColWidth="12.140625" defaultRowHeight="19.899999999999999" customHeight="1" x14ac:dyDescent="0.2"/>
  <cols>
    <col min="1" max="1" width="10.42578125" style="135" customWidth="1"/>
    <col min="2" max="3" width="7.5703125" style="112" customWidth="1"/>
    <col min="4" max="4" width="27.5703125" style="112" customWidth="1"/>
    <col min="5" max="9" width="12.140625" style="112"/>
    <col min="10" max="10" width="20.7109375" style="11" customWidth="1"/>
    <col min="11" max="11" width="21.42578125" style="11" customWidth="1"/>
    <col min="12" max="12" width="15.5703125" style="112" hidden="1" customWidth="1"/>
    <col min="13" max="13" width="12.85546875" style="112" customWidth="1"/>
    <col min="14" max="14" width="13.140625" style="112" customWidth="1"/>
    <col min="15" max="15" width="12.140625" style="112" customWidth="1"/>
    <col min="16" max="16384" width="12.140625" style="112"/>
  </cols>
  <sheetData>
    <row r="1" spans="1:11" s="134" customFormat="1" ht="40.15" customHeight="1" x14ac:dyDescent="0.25">
      <c r="A1" s="133"/>
      <c r="B1" s="299" t="s">
        <v>1681</v>
      </c>
      <c r="C1" s="299"/>
      <c r="D1" s="299"/>
      <c r="E1" s="299"/>
      <c r="F1" s="299"/>
      <c r="G1" s="299"/>
      <c r="H1" s="299"/>
      <c r="I1" s="299"/>
      <c r="J1" s="299"/>
      <c r="K1" s="299"/>
    </row>
    <row r="2" spans="1:11" ht="19.899999999999999" customHeight="1" x14ac:dyDescent="0.25">
      <c r="B2" s="300" t="s">
        <v>34</v>
      </c>
      <c r="C2" s="300"/>
      <c r="D2" s="300"/>
      <c r="E2" s="301" t="str">
        <f>'Example 2 Original Input'!$D$5</f>
        <v>800 Hypothetical Street Land</v>
      </c>
      <c r="F2" s="301"/>
      <c r="G2" s="301"/>
    </row>
    <row r="3" spans="1:11" ht="19.899999999999999" customHeight="1" x14ac:dyDescent="0.25">
      <c r="B3" s="302" t="s">
        <v>75</v>
      </c>
      <c r="C3" s="303"/>
      <c r="D3" s="304"/>
      <c r="E3" s="305" t="str">
        <f>'Example 2 Original Input'!D8</f>
        <v>1234</v>
      </c>
      <c r="F3" s="306"/>
      <c r="G3" s="307"/>
      <c r="H3" s="139"/>
      <c r="I3" s="140"/>
      <c r="J3" s="140"/>
      <c r="K3" s="140"/>
    </row>
    <row r="4" spans="1:11" ht="19.899999999999999" customHeight="1" x14ac:dyDescent="0.25">
      <c r="B4" s="136" t="s">
        <v>113</v>
      </c>
      <c r="C4" s="137"/>
      <c r="D4" s="138"/>
      <c r="E4" s="308" t="str">
        <f>IFERROR(IF('Example 2 Original Input'!D10="Yes","Proprietary Fund",VLOOKUP(E3,qryIndex02a!$A$2:$K$654,4,FALSE)),"Unidentified")</f>
        <v>Unidentified</v>
      </c>
      <c r="F4" s="308"/>
      <c r="G4" s="308"/>
      <c r="H4" s="139"/>
      <c r="I4" s="140"/>
      <c r="J4" s="140"/>
      <c r="K4" s="140"/>
    </row>
    <row r="5" spans="1:11" ht="19.899999999999999" customHeight="1" x14ac:dyDescent="0.25">
      <c r="B5" s="302" t="s">
        <v>76</v>
      </c>
      <c r="C5" s="303"/>
      <c r="D5" s="304"/>
      <c r="E5" s="309">
        <f>'Example 2 Original Input'!D9</f>
        <v>4321</v>
      </c>
      <c r="F5" s="309"/>
      <c r="G5" s="309"/>
      <c r="H5" s="139"/>
      <c r="I5" s="140"/>
      <c r="J5" s="140"/>
      <c r="K5" s="140"/>
    </row>
    <row r="6" spans="1:11" ht="19.899999999999999" customHeight="1" x14ac:dyDescent="0.25">
      <c r="B6" s="302" t="s">
        <v>94</v>
      </c>
      <c r="C6" s="303"/>
      <c r="D6" s="304"/>
      <c r="E6" s="305" t="str">
        <f>'Example 2 Original Input'!D11</f>
        <v>Governmental Fund</v>
      </c>
      <c r="F6" s="306"/>
      <c r="G6" s="307"/>
      <c r="H6" s="140"/>
      <c r="I6" s="140"/>
      <c r="J6" s="140"/>
      <c r="K6" s="140"/>
    </row>
    <row r="7" spans="1:11" ht="19.899999999999999" customHeight="1" x14ac:dyDescent="0.25">
      <c r="B7" s="300" t="s">
        <v>20</v>
      </c>
      <c r="C7" s="300"/>
      <c r="D7" s="300"/>
      <c r="E7" s="310" t="s">
        <v>46</v>
      </c>
      <c r="F7" s="310"/>
      <c r="G7" s="310"/>
      <c r="H7" s="141" t="s">
        <v>78</v>
      </c>
      <c r="I7" s="140"/>
      <c r="J7" s="140"/>
      <c r="K7" s="140"/>
    </row>
    <row r="8" spans="1:11" ht="19.899999999999999" customHeight="1" x14ac:dyDescent="0.2">
      <c r="B8" s="297" t="str">
        <f>CONCATENATE("Was this lease included in your ",LEFT(E7,4)-1,"-",RIGHT(E7,4)-1," Annual Reporting Submission Workbook?")</f>
        <v>Was this lease included in your 2020-2021 Annual Reporting Submission Workbook?</v>
      </c>
      <c r="C8" s="297"/>
      <c r="D8" s="297"/>
      <c r="E8" s="298" t="s">
        <v>110</v>
      </c>
      <c r="F8" s="298"/>
      <c r="G8" s="298"/>
      <c r="H8" s="142"/>
      <c r="I8" s="142"/>
      <c r="J8" s="12"/>
      <c r="K8" s="12"/>
    </row>
    <row r="9" spans="1:11" ht="19.899999999999999" customHeight="1" x14ac:dyDescent="0.2">
      <c r="B9" s="297"/>
      <c r="C9" s="297"/>
      <c r="D9" s="297"/>
      <c r="E9" s="298"/>
      <c r="F9" s="298"/>
      <c r="G9" s="298"/>
      <c r="H9" s="142"/>
      <c r="I9" s="142"/>
      <c r="J9" s="12"/>
      <c r="K9" s="12"/>
    </row>
    <row r="10" spans="1:11" ht="19.899999999999999" customHeight="1" x14ac:dyDescent="0.2">
      <c r="B10" s="297"/>
      <c r="C10" s="297"/>
      <c r="D10" s="297"/>
      <c r="E10" s="298"/>
      <c r="F10" s="298"/>
      <c r="G10" s="298"/>
      <c r="H10" s="142"/>
      <c r="I10" s="142"/>
      <c r="J10" s="12"/>
      <c r="K10" s="12"/>
    </row>
    <row r="11" spans="1:11" ht="19.899999999999999" customHeight="1" x14ac:dyDescent="0.25">
      <c r="B11" s="143"/>
      <c r="C11" s="144"/>
      <c r="D11" s="144"/>
      <c r="E11" s="144"/>
      <c r="F11" s="12"/>
      <c r="G11" s="12"/>
      <c r="H11" s="142"/>
      <c r="I11" s="142"/>
      <c r="J11" s="12"/>
      <c r="K11" s="12"/>
    </row>
    <row r="12" spans="1:11" ht="19.899999999999999" customHeight="1" x14ac:dyDescent="0.2">
      <c r="A12" s="296" t="s">
        <v>91</v>
      </c>
      <c r="B12" s="296"/>
      <c r="C12" s="296"/>
      <c r="D12" s="296"/>
      <c r="E12" s="296"/>
      <c r="F12" s="296"/>
      <c r="G12" s="296"/>
      <c r="H12" s="296"/>
      <c r="I12" s="296"/>
      <c r="J12" s="296"/>
      <c r="K12" s="296"/>
    </row>
    <row r="13" spans="1:11" ht="19.899999999999999" customHeight="1" x14ac:dyDescent="0.2">
      <c r="A13" s="296"/>
      <c r="B13" s="296"/>
      <c r="C13" s="296"/>
      <c r="D13" s="296"/>
      <c r="E13" s="296"/>
      <c r="F13" s="296"/>
      <c r="G13" s="296"/>
      <c r="H13" s="296"/>
      <c r="I13" s="296"/>
      <c r="J13" s="296"/>
      <c r="K13" s="296"/>
    </row>
    <row r="14" spans="1:11" ht="19.899999999999999" customHeight="1" x14ac:dyDescent="0.25">
      <c r="B14" s="143"/>
      <c r="C14" s="144"/>
      <c r="D14" s="144"/>
      <c r="E14" s="144"/>
      <c r="F14" s="12"/>
      <c r="G14" s="12"/>
      <c r="H14" s="142"/>
      <c r="I14" s="142"/>
      <c r="J14" s="12"/>
      <c r="K14" s="12"/>
    </row>
    <row r="15" spans="1:11" ht="19.899999999999999" customHeight="1" x14ac:dyDescent="0.2">
      <c r="A15" s="145" t="s">
        <v>1533</v>
      </c>
      <c r="B15" s="157"/>
      <c r="C15" s="158"/>
      <c r="D15" s="158"/>
      <c r="E15" s="158"/>
      <c r="F15" s="83"/>
      <c r="G15" s="83"/>
      <c r="H15" s="159"/>
      <c r="I15" s="159"/>
      <c r="J15" s="83"/>
      <c r="K15" s="83"/>
    </row>
    <row r="16" spans="1:11" ht="19.899999999999999" customHeight="1" x14ac:dyDescent="0.25">
      <c r="A16" s="135" t="s">
        <v>60</v>
      </c>
      <c r="B16" s="149"/>
      <c r="E16" s="144"/>
      <c r="F16" s="12"/>
      <c r="G16" s="12"/>
      <c r="H16" s="142"/>
      <c r="I16" s="142"/>
      <c r="J16" s="12"/>
      <c r="K16" s="12"/>
    </row>
    <row r="17" spans="1:16" ht="19.899999999999999" customHeight="1" x14ac:dyDescent="0.3">
      <c r="A17" s="150">
        <v>0</v>
      </c>
      <c r="B17" s="151" t="s">
        <v>1667</v>
      </c>
      <c r="E17" s="144"/>
      <c r="F17" s="12"/>
      <c r="G17" s="12"/>
      <c r="H17" s="142"/>
      <c r="I17" s="142"/>
      <c r="J17" s="12"/>
      <c r="K17" s="12"/>
    </row>
    <row r="18" spans="1:16" ht="19.899999999999999" customHeight="1" x14ac:dyDescent="0.2">
      <c r="A18" s="112"/>
      <c r="B18" s="152" t="str">
        <f>IF('Example 2 Original Input'!$D$18="Land","Dr: Acct 0476 - RIGHT-TO-USE LEASED LAND - AMORTIZABLE",
IF('Example 2 Original Input'!$D$18="Equipment","Dr: Acct 0478 - RIGHT-TO-USE LEASED EQUIPMENT - AMORTIZABLE",
"Dr: Acct 0477 - RIGHT-TO-USE LEASED BUILDINGS - AMORTIZABLE"))</f>
        <v>Dr: Acct 0477 - RIGHT-TO-USE LEASED BUILDINGS - AMORTIZABLE</v>
      </c>
      <c r="C18" s="152"/>
      <c r="D18" s="152"/>
      <c r="E18" s="152"/>
      <c r="F18" s="15"/>
      <c r="G18" s="15"/>
      <c r="H18" s="153"/>
      <c r="I18" s="153"/>
      <c r="J18" s="14" t="e">
        <f>IF($E$8='Drop-down menus'!$S$3,0,IF(K21&gt;0,'Example 2 Original Input'!$D$17,"#N/A"))</f>
        <v>#N/A</v>
      </c>
      <c r="K18" s="14"/>
    </row>
    <row r="19" spans="1:16" ht="19.899999999999999" customHeight="1" x14ac:dyDescent="0.2">
      <c r="B19" s="152" t="s">
        <v>107</v>
      </c>
      <c r="C19" s="152"/>
      <c r="D19" s="152"/>
      <c r="E19" s="152"/>
      <c r="F19" s="15"/>
      <c r="G19" s="15"/>
      <c r="H19" s="153"/>
      <c r="I19" s="153"/>
      <c r="J19" s="14" t="e">
        <f>IF(AND($E$8='Drop-down menus'!$S$1,SUM($J$18)&lt;SUM($K$21:$K$22)),$K$22+$K$21-$J$18,0)</f>
        <v>#N/A</v>
      </c>
      <c r="K19" s="14"/>
    </row>
    <row r="20" spans="1:16" ht="19.899999999999999" customHeight="1" x14ac:dyDescent="0.2">
      <c r="B20" s="152" t="s">
        <v>111</v>
      </c>
      <c r="C20" s="152"/>
      <c r="D20" s="152"/>
      <c r="E20" s="152"/>
      <c r="F20" s="15"/>
      <c r="G20" s="15"/>
      <c r="H20" s="153"/>
      <c r="I20" s="153"/>
      <c r="J20" s="14" t="e">
        <f>IF(AND($E$8='Drop-down menus'!$S$2,SUM($J$18)&lt;SUM($K$21:$K$22)),$K$22+$K$21-$J$18,0)</f>
        <v>#N/A</v>
      </c>
      <c r="K20" s="14"/>
    </row>
    <row r="21" spans="1:16" ht="19.899999999999999" customHeight="1" x14ac:dyDescent="0.25">
      <c r="B21" s="154"/>
      <c r="C21" s="152" t="str">
        <f>VLOOKUP('Example 2 Original Input'!$D$18,'Drop-down menus'!$A$2:$F$6,6,FALSE)</f>
        <v>Cr: Acct 0486 - ACCUMULATED AMORTIZATION - RIGHT-TO-USE LEASED BUILDINGS</v>
      </c>
      <c r="D21" s="152"/>
      <c r="E21" s="152"/>
      <c r="F21" s="15"/>
      <c r="G21" s="15"/>
      <c r="H21" s="153"/>
      <c r="I21" s="153"/>
      <c r="J21" s="14"/>
      <c r="K21" s="14" t="e">
        <f>IF($E$8='Drop-down menus'!$S$3,0,IF(ISBLANK(VLOOKUP(DATE(LEFT($E$7,4),7,1),'Example 2 Original Input'!$A$25:$I$1236,3,FALSE)),0,VLOOKUP(DATE(LEFT($E$7,4),6,1),'Example 2 Original Input'!$A$25:$I$1236,8,FALSE)))</f>
        <v>#N/A</v>
      </c>
    </row>
    <row r="22" spans="1:16" ht="19.899999999999999" customHeight="1" x14ac:dyDescent="0.25">
      <c r="B22" s="155"/>
      <c r="C22" s="152" t="s">
        <v>1538</v>
      </c>
      <c r="D22" s="152"/>
      <c r="E22" s="152"/>
      <c r="F22" s="15"/>
      <c r="G22" s="15"/>
      <c r="H22" s="153"/>
      <c r="I22" s="153"/>
      <c r="J22" s="14"/>
      <c r="K22" s="14" t="e">
        <f>IF($E$8='Drop-down menus'!$S$3,0,VLOOKUP(DATE(LEFT($E$7,4),6,1),'Example 2 Original Input'!$A$25:$I$1236,6,FALSE))</f>
        <v>#N/A</v>
      </c>
    </row>
    <row r="23" spans="1:16" ht="19.899999999999999" customHeight="1" x14ac:dyDescent="0.25">
      <c r="B23" s="155"/>
      <c r="C23" s="152" t="s">
        <v>108</v>
      </c>
      <c r="D23" s="152"/>
      <c r="E23" s="152"/>
      <c r="F23" s="15"/>
      <c r="G23" s="15"/>
      <c r="H23" s="153"/>
      <c r="I23" s="153"/>
      <c r="J23" s="14"/>
      <c r="K23" s="14" t="e">
        <f>IF(AND($E$8='Drop-down menus'!$S$1,SUM($J$18)&gt;SUM($K$21:$K$22)),$K$22+$K$21-$J$18,0)</f>
        <v>#N/A</v>
      </c>
    </row>
    <row r="24" spans="1:16" ht="19.899999999999999" customHeight="1" x14ac:dyDescent="0.25">
      <c r="B24" s="155"/>
      <c r="C24" s="152" t="s">
        <v>112</v>
      </c>
      <c r="D24" s="152"/>
      <c r="E24" s="152"/>
      <c r="F24" s="15"/>
      <c r="G24" s="15"/>
      <c r="H24" s="153"/>
      <c r="I24" s="153"/>
      <c r="J24" s="14"/>
      <c r="K24" s="14" t="e">
        <f>IF(AND($E$8='Drop-down menus'!$S$2,SUM($J$18)&gt;SUM($K$21:$K$22)),$K$22+$K$21-$J$18,0)</f>
        <v>#N/A</v>
      </c>
    </row>
    <row r="25" spans="1:16" ht="19.899999999999999" customHeight="1" x14ac:dyDescent="0.2">
      <c r="B25" s="169"/>
      <c r="C25" s="152"/>
      <c r="D25" s="152"/>
      <c r="E25" s="152"/>
      <c r="F25" s="15"/>
      <c r="G25" s="15"/>
      <c r="H25" s="153"/>
      <c r="I25" s="153"/>
      <c r="J25" s="14"/>
      <c r="K25" s="14"/>
    </row>
    <row r="26" spans="1:16" ht="19.899999999999999" customHeight="1" x14ac:dyDescent="0.25">
      <c r="B26" s="149"/>
      <c r="C26" s="144"/>
      <c r="D26" s="144"/>
      <c r="E26" s="144"/>
      <c r="F26" s="12"/>
      <c r="G26" s="12"/>
      <c r="H26" s="142"/>
      <c r="I26" s="142"/>
      <c r="J26" s="13"/>
      <c r="K26" s="13"/>
    </row>
    <row r="27" spans="1:16" ht="19.899999999999999" customHeight="1" x14ac:dyDescent="0.2">
      <c r="A27" s="145" t="s">
        <v>1534</v>
      </c>
      <c r="B27" s="157"/>
      <c r="C27" s="158"/>
      <c r="D27" s="158"/>
      <c r="E27" s="158"/>
      <c r="F27" s="83"/>
      <c r="G27" s="83"/>
      <c r="H27" s="159"/>
      <c r="I27" s="159"/>
      <c r="J27" s="83"/>
      <c r="K27" s="83"/>
    </row>
    <row r="28" spans="1:16" ht="19.899999999999999" customHeight="1" x14ac:dyDescent="0.3">
      <c r="A28" s="150">
        <v>1</v>
      </c>
      <c r="B28" s="151" t="s">
        <v>1662</v>
      </c>
      <c r="C28" s="144"/>
      <c r="D28" s="144"/>
      <c r="E28" s="144"/>
      <c r="F28" s="12"/>
      <c r="G28" s="12"/>
      <c r="H28" s="142"/>
      <c r="I28" s="142"/>
      <c r="J28" s="12"/>
      <c r="K28" s="12"/>
    </row>
    <row r="29" spans="1:16" ht="19.899999999999999" customHeight="1" x14ac:dyDescent="0.2">
      <c r="B29" s="152" t="s">
        <v>99</v>
      </c>
      <c r="C29" s="152"/>
      <c r="D29" s="152"/>
      <c r="E29" s="152"/>
      <c r="F29" s="15"/>
      <c r="G29" s="15"/>
      <c r="H29" s="153"/>
      <c r="I29" s="153"/>
      <c r="J29" s="15">
        <f>IF(AND('Example 2 Original Input'!$D$13&gt;=DATE(LEFT('Example 2 Original Output'!$E$7,4),7,1),'Example 2 Original Input'!$D$13&lt;=DATE(RIGHT('Example 2 Original Output'!$E$7,4),6,30)),'Example 2 Original Input'!$D$17,0)</f>
        <v>795601.29322332027</v>
      </c>
      <c r="K29" s="15"/>
      <c r="P29" s="165"/>
    </row>
    <row r="30" spans="1:16" ht="19.899999999999999" customHeight="1" x14ac:dyDescent="0.25">
      <c r="B30" s="154"/>
      <c r="C30" s="152" t="s">
        <v>100</v>
      </c>
      <c r="D30" s="152"/>
      <c r="E30" s="152"/>
      <c r="F30" s="15"/>
      <c r="G30" s="15"/>
      <c r="H30" s="153"/>
      <c r="I30" s="153"/>
      <c r="J30" s="15"/>
      <c r="K30" s="15">
        <f>IF(AND('Example 2 Original Input'!$D$13&gt;=DATE(LEFT('Example 2 Original Output'!$E$7,4),7,1),'Example 2 Original Input'!$D$13&lt;=DATE(RIGHT('Example 2 Original Output'!$E$7,4),6,30)),'Example 2 Original Input'!$D$15,0)</f>
        <v>795601.29322332027</v>
      </c>
      <c r="P30" s="165"/>
    </row>
    <row r="31" spans="1:16" ht="19.899999999999999" customHeight="1" x14ac:dyDescent="0.25">
      <c r="B31" s="154"/>
      <c r="C31" s="152" t="str">
        <f>VLOOKUP($E$4,'Drop-down menus'!$U$1:$V$10,2,FALSE)</f>
        <v>Cr: Acct 0XXX - FUNCTIONAL EXPENSE</v>
      </c>
      <c r="D31" s="152"/>
      <c r="E31" s="152"/>
      <c r="F31" s="15"/>
      <c r="G31" s="15"/>
      <c r="H31" s="153"/>
      <c r="I31" s="153"/>
      <c r="J31" s="15"/>
      <c r="K31" s="15">
        <f>J29-K30</f>
        <v>0</v>
      </c>
      <c r="P31" s="165"/>
    </row>
    <row r="32" spans="1:16" ht="19.899999999999999" customHeight="1" x14ac:dyDescent="0.2">
      <c r="B32" s="171"/>
      <c r="C32" s="152"/>
      <c r="D32" s="172"/>
      <c r="E32" s="152"/>
      <c r="F32" s="15"/>
      <c r="G32" s="15"/>
      <c r="H32" s="153"/>
      <c r="I32" s="153"/>
      <c r="J32" s="15"/>
      <c r="K32" s="15"/>
    </row>
    <row r="33" spans="1:17" ht="19.899999999999999" customHeight="1" x14ac:dyDescent="0.25">
      <c r="B33" s="168"/>
      <c r="C33" s="144"/>
      <c r="D33" s="144"/>
      <c r="E33" s="144"/>
      <c r="F33" s="12"/>
      <c r="G33" s="12"/>
      <c r="H33" s="142"/>
      <c r="I33" s="142"/>
      <c r="J33" s="12"/>
      <c r="K33" s="12"/>
    </row>
    <row r="34" spans="1:17" ht="19.899999999999999" customHeight="1" x14ac:dyDescent="0.3">
      <c r="A34" s="150">
        <v>2</v>
      </c>
      <c r="B34" s="151" t="s">
        <v>1542</v>
      </c>
      <c r="C34" s="144"/>
      <c r="D34" s="144"/>
      <c r="E34" s="144"/>
      <c r="F34" s="12"/>
      <c r="G34" s="12"/>
      <c r="H34" s="142"/>
      <c r="I34" s="142"/>
      <c r="J34" s="12"/>
      <c r="K34" s="12"/>
    </row>
    <row r="35" spans="1:17" ht="19.899999999999999" customHeight="1" x14ac:dyDescent="0.2">
      <c r="B35" s="152" t="str">
        <f>IF('Example 2 Original Input'!$D$18="Land","Dr: Acct 0476 - RIGHT-TO-USE LEASED LAND - AMORTIZABLE",
IF('Example 2 Original Input'!$D$18="Equipment","Dr: Acct 0478 - RIGHT-TO-USE LEASED EQUIPMENT - AMORTIZABLE",
"Dr: Acct 0477 - RIGHT-TO-USE LEASED BUILDINGS - AMORTIZABLE"))</f>
        <v>Dr: Acct 0477 - RIGHT-TO-USE LEASED BUILDINGS - AMORTIZABLE</v>
      </c>
      <c r="C35" s="152"/>
      <c r="D35" s="152"/>
      <c r="E35" s="152"/>
      <c r="F35" s="15"/>
      <c r="G35" s="15"/>
      <c r="H35" s="153"/>
      <c r="I35" s="153"/>
      <c r="J35" s="15">
        <f>K36</f>
        <v>795601.29322332027</v>
      </c>
      <c r="K35" s="15"/>
      <c r="P35" s="165"/>
    </row>
    <row r="36" spans="1:17" ht="19.899999999999999" customHeight="1" x14ac:dyDescent="0.25">
      <c r="B36" s="154"/>
      <c r="C36" s="152" t="s">
        <v>102</v>
      </c>
      <c r="D36" s="152"/>
      <c r="E36" s="152"/>
      <c r="F36" s="15"/>
      <c r="G36" s="15"/>
      <c r="H36" s="153"/>
      <c r="I36" s="153"/>
      <c r="J36" s="15"/>
      <c r="K36" s="15">
        <f>J29</f>
        <v>795601.29322332027</v>
      </c>
      <c r="P36" s="165"/>
    </row>
    <row r="37" spans="1:17" ht="19.899999999999999" customHeight="1" x14ac:dyDescent="0.25">
      <c r="B37" s="154"/>
      <c r="C37" s="152"/>
      <c r="D37" s="152"/>
      <c r="E37" s="152"/>
      <c r="F37" s="15"/>
      <c r="G37" s="15"/>
      <c r="H37" s="153"/>
      <c r="I37" s="153"/>
      <c r="J37" s="15"/>
      <c r="K37" s="15"/>
      <c r="P37" s="165"/>
    </row>
    <row r="38" spans="1:17" ht="19.899999999999999" customHeight="1" x14ac:dyDescent="0.2">
      <c r="B38" s="169"/>
      <c r="C38" s="172"/>
      <c r="D38" s="172"/>
      <c r="E38" s="152"/>
      <c r="F38" s="15"/>
      <c r="G38" s="15"/>
      <c r="H38" s="153"/>
      <c r="I38" s="153"/>
      <c r="J38" s="15"/>
      <c r="K38" s="15"/>
    </row>
    <row r="39" spans="1:17" ht="19.899999999999999" customHeight="1" x14ac:dyDescent="0.3">
      <c r="A39" s="150">
        <v>3</v>
      </c>
      <c r="B39" s="151" t="s">
        <v>1663</v>
      </c>
      <c r="C39" s="144"/>
      <c r="D39" s="144"/>
      <c r="E39" s="144"/>
      <c r="F39" s="12"/>
      <c r="G39" s="12"/>
      <c r="H39" s="142"/>
      <c r="I39" s="142"/>
      <c r="J39" s="12"/>
      <c r="K39" s="12"/>
    </row>
    <row r="40" spans="1:17" ht="19.899999999999999" customHeight="1" x14ac:dyDescent="0.2">
      <c r="B40" s="152" t="s">
        <v>1683</v>
      </c>
      <c r="C40" s="152"/>
      <c r="D40" s="152"/>
      <c r="E40" s="152"/>
      <c r="F40" s="15"/>
      <c r="G40" s="15"/>
      <c r="H40" s="153"/>
      <c r="I40" s="153"/>
      <c r="J40" s="15">
        <f>K30</f>
        <v>795601.29322332027</v>
      </c>
      <c r="K40" s="15"/>
      <c r="P40" s="165"/>
    </row>
    <row r="41" spans="1:17" ht="19.899999999999999" customHeight="1" x14ac:dyDescent="0.25">
      <c r="B41" s="154"/>
      <c r="C41" s="152" t="s">
        <v>1538</v>
      </c>
      <c r="D41" s="152"/>
      <c r="E41" s="152"/>
      <c r="F41" s="15"/>
      <c r="G41" s="15"/>
      <c r="H41" s="153"/>
      <c r="I41" s="153"/>
      <c r="J41" s="15"/>
      <c r="K41" s="15">
        <f>J40</f>
        <v>795601.29322332027</v>
      </c>
      <c r="P41" s="165"/>
      <c r="Q41" s="167"/>
    </row>
    <row r="42" spans="1:17" ht="19.899999999999999" customHeight="1" x14ac:dyDescent="0.2">
      <c r="B42" s="171"/>
      <c r="C42" s="172"/>
      <c r="D42" s="172"/>
      <c r="E42" s="152"/>
      <c r="F42" s="15"/>
      <c r="G42" s="15"/>
      <c r="H42" s="153"/>
      <c r="I42" s="153"/>
      <c r="J42" s="15"/>
      <c r="K42" s="15"/>
    </row>
    <row r="43" spans="1:17" ht="19.899999999999999" customHeight="1" x14ac:dyDescent="0.2">
      <c r="B43" s="152"/>
      <c r="E43" s="144"/>
      <c r="F43" s="12"/>
      <c r="G43" s="12"/>
      <c r="H43" s="142"/>
      <c r="I43" s="142"/>
      <c r="J43" s="12"/>
      <c r="K43" s="12"/>
    </row>
    <row r="44" spans="1:17" ht="19.899999999999999" customHeight="1" x14ac:dyDescent="0.2">
      <c r="A44" s="145" t="s">
        <v>1535</v>
      </c>
      <c r="B44" s="157"/>
      <c r="C44" s="158"/>
      <c r="D44" s="158"/>
      <c r="E44" s="158"/>
      <c r="F44" s="83"/>
      <c r="G44" s="83"/>
      <c r="H44" s="159"/>
      <c r="I44" s="159"/>
      <c r="J44" s="83"/>
      <c r="K44" s="83"/>
      <c r="L44" s="173"/>
      <c r="M44" s="174"/>
      <c r="N44" s="175"/>
    </row>
    <row r="45" spans="1:17" ht="19.899999999999999" customHeight="1" x14ac:dyDescent="0.3">
      <c r="A45" s="150">
        <v>4</v>
      </c>
      <c r="B45" s="151" t="s">
        <v>1543</v>
      </c>
      <c r="C45" s="211"/>
      <c r="D45" s="211"/>
      <c r="E45" s="211"/>
      <c r="F45" s="84"/>
      <c r="G45" s="84"/>
      <c r="H45" s="212"/>
      <c r="I45" s="212"/>
      <c r="J45" s="84"/>
      <c r="K45" s="84"/>
      <c r="L45" s="173"/>
      <c r="M45" s="174"/>
      <c r="N45" s="175"/>
    </row>
    <row r="46" spans="1:17" ht="19.899999999999999" customHeight="1" x14ac:dyDescent="0.2">
      <c r="B46" s="152" t="s">
        <v>1539</v>
      </c>
      <c r="C46" s="152"/>
      <c r="D46" s="152"/>
      <c r="E46" s="152"/>
      <c r="F46" s="15"/>
      <c r="G46" s="15"/>
      <c r="H46" s="153"/>
      <c r="I46" s="153"/>
      <c r="J46" s="95">
        <f>SUMIF('Example 2 Original Input'!$J$25:$J$1236,'Example 2 Original Output'!$E$7,'Example 2 Original Input'!$G$25:$G$1236)</f>
        <v>113657.32760333149</v>
      </c>
      <c r="K46" s="15"/>
    </row>
    <row r="47" spans="1:17" ht="19.899999999999999" customHeight="1" x14ac:dyDescent="0.25">
      <c r="B47" s="154"/>
      <c r="C47" s="152" t="str">
        <f>VLOOKUP('Example 2 Original Input'!$D$18,'Drop-down menus'!$A$2:$F$6,6,FALSE)</f>
        <v>Cr: Acct 0486 - ACCUMULATED AMORTIZATION - RIGHT-TO-USE LEASED BUILDINGS</v>
      </c>
      <c r="D47" s="152"/>
      <c r="E47" s="152"/>
      <c r="F47" s="14"/>
      <c r="G47" s="14"/>
      <c r="H47" s="153"/>
      <c r="I47" s="153"/>
      <c r="J47" s="15"/>
      <c r="K47" s="15">
        <f>J46</f>
        <v>113657.32760333149</v>
      </c>
    </row>
    <row r="48" spans="1:17" ht="19.899999999999999" customHeight="1" x14ac:dyDescent="0.25">
      <c r="B48" s="154"/>
      <c r="C48" s="152"/>
      <c r="D48" s="152"/>
      <c r="E48" s="152"/>
      <c r="F48" s="14"/>
      <c r="G48" s="14"/>
      <c r="H48" s="153"/>
      <c r="I48" s="153"/>
      <c r="J48" s="15"/>
      <c r="K48" s="15"/>
    </row>
    <row r="49" spans="1:16" ht="19.899999999999999" customHeight="1" x14ac:dyDescent="0.2">
      <c r="B49" s="169"/>
      <c r="C49" s="172"/>
      <c r="D49" s="172"/>
      <c r="E49" s="152"/>
      <c r="F49" s="15"/>
      <c r="G49" s="15"/>
      <c r="H49" s="153"/>
      <c r="I49" s="153"/>
      <c r="J49" s="15"/>
      <c r="K49" s="15"/>
    </row>
    <row r="50" spans="1:16" ht="19.899999999999999" customHeight="1" x14ac:dyDescent="0.3">
      <c r="A50" s="150">
        <v>5</v>
      </c>
      <c r="B50" s="151" t="s">
        <v>1544</v>
      </c>
      <c r="C50" s="144"/>
      <c r="D50" s="144"/>
      <c r="E50" s="144"/>
      <c r="F50" s="12"/>
      <c r="G50" s="12"/>
      <c r="H50" s="142"/>
      <c r="I50" s="142"/>
      <c r="J50" s="12"/>
      <c r="K50" s="12"/>
      <c r="L50" s="173"/>
      <c r="M50" s="174"/>
      <c r="N50" s="175"/>
    </row>
    <row r="51" spans="1:16" ht="19.899999999999999" customHeight="1" x14ac:dyDescent="0.2">
      <c r="B51" s="152" t="s">
        <v>104</v>
      </c>
      <c r="C51" s="152"/>
      <c r="D51" s="152"/>
      <c r="E51" s="152"/>
      <c r="F51" s="15"/>
      <c r="G51" s="15"/>
      <c r="H51" s="153"/>
      <c r="I51" s="153"/>
      <c r="J51" s="95">
        <f>SUMIF('Example 2 Original Input'!$J$25:$J$1236,'Example 2 Original Output'!$E$7,'Example 2 Original Input'!$E$25:$E$1236)</f>
        <v>113907.85954221986</v>
      </c>
      <c r="K51" s="15"/>
      <c r="L51" s="152"/>
      <c r="M51" s="152"/>
      <c r="N51" s="152"/>
      <c r="P51" s="165"/>
    </row>
    <row r="52" spans="1:16" ht="19.899999999999999" customHeight="1" x14ac:dyDescent="0.2">
      <c r="B52" s="152" t="str">
        <f>IF('Example 2 Original Input'!$D$10="No","Dr: Acct 0851 - DEBT SERVICE - INTEREST LEASES","Dr: Acct 0894 - INTEREST EXPENSE AND FISCAL CHARGES")</f>
        <v>Dr: Acct 0851 - DEBT SERVICE - INTEREST LEASES</v>
      </c>
      <c r="C52" s="152"/>
      <c r="D52" s="152"/>
      <c r="E52" s="152"/>
      <c r="F52" s="15"/>
      <c r="G52" s="15"/>
      <c r="H52" s="153"/>
      <c r="I52" s="153"/>
      <c r="J52" s="95">
        <f>SUMIF('Example 2 Original Input'!$J$25:$J$1236,'Example 2 Original Output'!$E$7,'Example 2 Original Input'!$D$25:$D$1236)</f>
        <v>6092.1404577801304</v>
      </c>
      <c r="K52" s="15"/>
      <c r="L52" s="152"/>
      <c r="M52" s="152"/>
      <c r="N52" s="152"/>
      <c r="P52" s="165"/>
    </row>
    <row r="53" spans="1:16" ht="19.899999999999999" customHeight="1" x14ac:dyDescent="0.25">
      <c r="B53" s="154"/>
      <c r="C53" s="152" t="str">
        <f>VLOOKUP($E$4,'Drop-down menus'!$U$1:$V$10,2,FALSE)</f>
        <v>Cr: Acct 0XXX - FUNCTIONAL EXPENSE</v>
      </c>
      <c r="D53" s="152"/>
      <c r="E53" s="152"/>
      <c r="F53" s="15"/>
      <c r="G53" s="15"/>
      <c r="H53" s="153"/>
      <c r="I53" s="153"/>
      <c r="J53" s="15"/>
      <c r="K53" s="15">
        <f>SUM(J51:J52)</f>
        <v>119999.99999999999</v>
      </c>
      <c r="L53" s="152"/>
      <c r="M53" s="14"/>
      <c r="N53" s="152"/>
    </row>
    <row r="54" spans="1:16" ht="19.899999999999999" customHeight="1" x14ac:dyDescent="0.25">
      <c r="B54" s="154"/>
      <c r="C54" s="152"/>
      <c r="D54" s="152"/>
      <c r="E54" s="152"/>
      <c r="F54" s="15"/>
      <c r="G54" s="15"/>
      <c r="H54" s="153"/>
      <c r="I54" s="153"/>
      <c r="J54" s="15"/>
      <c r="K54" s="15"/>
      <c r="L54" s="152"/>
      <c r="M54" s="14"/>
      <c r="N54" s="152"/>
    </row>
    <row r="55" spans="1:16" ht="19.899999999999999" customHeight="1" x14ac:dyDescent="0.2">
      <c r="B55" s="171"/>
      <c r="C55" s="144"/>
      <c r="E55" s="144"/>
      <c r="F55" s="12"/>
      <c r="G55" s="12"/>
      <c r="H55" s="142"/>
      <c r="I55" s="142"/>
      <c r="J55" s="12"/>
      <c r="K55" s="12"/>
      <c r="L55" s="152"/>
      <c r="M55" s="14"/>
      <c r="N55" s="152"/>
    </row>
    <row r="56" spans="1:16" ht="19.899999999999999" customHeight="1" x14ac:dyDescent="0.3">
      <c r="A56" s="150">
        <v>6</v>
      </c>
      <c r="B56" s="151" t="s">
        <v>1545</v>
      </c>
      <c r="C56" s="144"/>
      <c r="D56" s="144"/>
      <c r="E56" s="144"/>
      <c r="F56" s="12"/>
      <c r="G56" s="12"/>
      <c r="H56" s="142"/>
      <c r="I56" s="142"/>
      <c r="J56" s="12"/>
      <c r="K56" s="12"/>
    </row>
    <row r="57" spans="1:16" ht="19.899999999999999" customHeight="1" x14ac:dyDescent="0.2">
      <c r="B57" s="152" t="s">
        <v>1540</v>
      </c>
      <c r="C57" s="152"/>
      <c r="D57" s="152"/>
      <c r="E57" s="152"/>
      <c r="F57" s="15"/>
      <c r="G57" s="15"/>
      <c r="H57" s="153"/>
      <c r="I57" s="153"/>
      <c r="J57" s="15">
        <f>K58</f>
        <v>113907.85954221986</v>
      </c>
      <c r="K57" s="15"/>
      <c r="P57" s="165"/>
    </row>
    <row r="58" spans="1:16" ht="19.899999999999999" customHeight="1" x14ac:dyDescent="0.25">
      <c r="B58" s="154"/>
      <c r="C58" s="152" t="s">
        <v>105</v>
      </c>
      <c r="D58" s="152"/>
      <c r="E58" s="152"/>
      <c r="F58" s="15"/>
      <c r="G58" s="15"/>
      <c r="H58" s="153"/>
      <c r="I58" s="153"/>
      <c r="J58" s="15"/>
      <c r="K58" s="15">
        <f>J51</f>
        <v>113907.85954221986</v>
      </c>
      <c r="P58" s="165"/>
    </row>
    <row r="59" spans="1:16" ht="19.899999999999999" customHeight="1" x14ac:dyDescent="0.25">
      <c r="B59" s="154"/>
      <c r="C59" s="152"/>
      <c r="D59" s="152"/>
      <c r="E59" s="152"/>
      <c r="F59" s="15"/>
      <c r="G59" s="15"/>
      <c r="H59" s="153"/>
      <c r="I59" s="153"/>
      <c r="J59" s="15"/>
      <c r="K59" s="15"/>
      <c r="P59" s="165"/>
    </row>
    <row r="60" spans="1:16" ht="19.899999999999999" customHeight="1" x14ac:dyDescent="0.2">
      <c r="B60" s="171"/>
      <c r="C60" s="144"/>
      <c r="E60" s="144"/>
      <c r="F60" s="12"/>
      <c r="G60" s="12"/>
      <c r="H60" s="142"/>
      <c r="I60" s="142"/>
      <c r="J60" s="12"/>
      <c r="K60" s="12"/>
    </row>
    <row r="61" spans="1:16" ht="19.899999999999999" customHeight="1" x14ac:dyDescent="0.3">
      <c r="A61" s="150">
        <v>7</v>
      </c>
      <c r="B61" s="151" t="s">
        <v>90</v>
      </c>
      <c r="C61" s="144"/>
      <c r="D61" s="144"/>
      <c r="E61" s="144"/>
      <c r="F61" s="12"/>
      <c r="G61" s="12"/>
      <c r="H61" s="142"/>
      <c r="I61" s="142"/>
      <c r="J61" s="12"/>
      <c r="K61" s="12"/>
    </row>
    <row r="62" spans="1:16" ht="19.899999999999999" customHeight="1" x14ac:dyDescent="0.2">
      <c r="A62" s="112"/>
      <c r="B62" s="152" t="s">
        <v>1540</v>
      </c>
      <c r="C62" s="152"/>
      <c r="D62" s="152"/>
      <c r="E62" s="152"/>
      <c r="F62" s="15"/>
      <c r="G62" s="15"/>
      <c r="H62" s="153"/>
      <c r="I62" s="153"/>
      <c r="J62" s="96">
        <f>K63</f>
        <v>114335.62744236644</v>
      </c>
      <c r="K62" s="15"/>
      <c r="L62" s="15"/>
      <c r="M62" s="152"/>
      <c r="N62" s="15"/>
      <c r="P62" s="165"/>
    </row>
    <row r="63" spans="1:16" ht="19.899999999999999" customHeight="1" x14ac:dyDescent="0.25">
      <c r="B63" s="154"/>
      <c r="C63" s="152" t="s">
        <v>1541</v>
      </c>
      <c r="D63" s="152"/>
      <c r="E63" s="152"/>
      <c r="F63" s="15"/>
      <c r="G63" s="15"/>
      <c r="H63" s="153"/>
      <c r="I63" s="153"/>
      <c r="J63" s="15"/>
      <c r="K63" s="15">
        <f>SUMIF('Example 2 Original Input'!$J$25:$J$1236,'Example 2 Original Output'!$L$63,'Example 2 Original Input'!$E$25:$E$1236)</f>
        <v>114335.62744236644</v>
      </c>
      <c r="L63" s="112" t="str">
        <f>CONCATENATE((LEFT(E7,4)+1),"–",(RIGHT(E7,4)+1))</f>
        <v>2022–2023</v>
      </c>
      <c r="P63" s="165"/>
    </row>
    <row r="64" spans="1:16" ht="19.899999999999999" customHeight="1" x14ac:dyDescent="0.2">
      <c r="B64" s="295" t="s">
        <v>1682</v>
      </c>
      <c r="C64" s="295"/>
      <c r="D64" s="295"/>
      <c r="E64" s="295"/>
      <c r="F64" s="295"/>
      <c r="G64" s="295"/>
      <c r="H64" s="295"/>
      <c r="I64" s="295"/>
      <c r="J64" s="295"/>
      <c r="K64" s="295"/>
    </row>
    <row r="65" spans="1:11" ht="19.899999999999999" customHeight="1" x14ac:dyDescent="0.2">
      <c r="B65" s="295"/>
      <c r="C65" s="295"/>
      <c r="D65" s="295"/>
      <c r="E65" s="295"/>
      <c r="F65" s="295"/>
      <c r="G65" s="295"/>
      <c r="H65" s="295"/>
      <c r="I65" s="295"/>
      <c r="J65" s="295"/>
      <c r="K65" s="295"/>
    </row>
    <row r="67" spans="1:11" ht="19.899999999999999" customHeight="1" x14ac:dyDescent="0.2">
      <c r="A67" s="145" t="s">
        <v>1536</v>
      </c>
      <c r="B67" s="157"/>
      <c r="C67" s="158"/>
      <c r="D67" s="158"/>
      <c r="E67" s="158"/>
      <c r="F67" s="83"/>
      <c r="G67" s="83"/>
      <c r="H67" s="159"/>
      <c r="I67" s="159"/>
      <c r="J67" s="83"/>
      <c r="K67" s="83"/>
    </row>
    <row r="68" spans="1:11" ht="19.899999999999999" customHeight="1" x14ac:dyDescent="0.3">
      <c r="A68" s="150">
        <v>8</v>
      </c>
      <c r="B68" s="151" t="s">
        <v>1537</v>
      </c>
    </row>
    <row r="69" spans="1:11" ht="19.899999999999999" customHeight="1" x14ac:dyDescent="0.2">
      <c r="B69" s="152" t="str">
        <f>CONCATENATE("Dr: ",MID($C$21,5,1000))</f>
        <v>Dr: Acct 0486 - ACCUMULATED AMORTIZATION - RIGHT-TO-USE LEASED BUILDINGS</v>
      </c>
      <c r="C69" s="152"/>
      <c r="D69" s="172"/>
      <c r="E69" s="172"/>
      <c r="F69" s="172"/>
      <c r="G69" s="172"/>
      <c r="H69" s="172"/>
      <c r="I69" s="172"/>
      <c r="J69" s="96">
        <f>SUMIF('Example 2 Original Input'!$J$25:$J$1236,'Example 2 Original Output'!$E$7,'Example 2 Original Input'!$K$25:$K$1236)</f>
        <v>0</v>
      </c>
      <c r="K69" s="15"/>
    </row>
    <row r="70" spans="1:11" ht="19.899999999999999" customHeight="1" x14ac:dyDescent="0.25">
      <c r="B70" s="154"/>
      <c r="C70" s="152" t="str">
        <f>CONCATENATE("Cr: ",MID($B$18,5,1000))</f>
        <v>Cr: Acct 0477 - RIGHT-TO-USE LEASED BUILDINGS - AMORTIZABLE</v>
      </c>
      <c r="D70" s="172"/>
      <c r="E70" s="172"/>
      <c r="F70" s="172"/>
      <c r="G70" s="172"/>
      <c r="H70" s="172"/>
      <c r="I70" s="172"/>
      <c r="J70" s="15"/>
      <c r="K70" s="15">
        <f>J69</f>
        <v>0</v>
      </c>
    </row>
    <row r="71" spans="1:11" ht="19.899999999999999" customHeight="1" x14ac:dyDescent="0.2">
      <c r="B71" s="171"/>
      <c r="C71" s="172"/>
      <c r="D71" s="172"/>
      <c r="E71" s="172"/>
      <c r="F71" s="172"/>
      <c r="G71" s="172"/>
      <c r="H71" s="172"/>
      <c r="I71" s="172"/>
      <c r="J71" s="15"/>
      <c r="K71" s="15"/>
    </row>
    <row r="72" spans="1:11" ht="19.899999999999999" customHeight="1" x14ac:dyDescent="0.2">
      <c r="B72" s="213"/>
      <c r="C72" s="213"/>
      <c r="D72" s="213"/>
      <c r="E72" s="213"/>
      <c r="F72" s="213"/>
      <c r="G72" s="213"/>
      <c r="H72" s="213"/>
      <c r="I72" s="213"/>
      <c r="J72" s="12"/>
      <c r="K72" s="12"/>
    </row>
  </sheetData>
  <sheetProtection sheet="1" objects="1" scenarios="1" formatColumns="0" formatRows="0"/>
  <mergeCells count="16">
    <mergeCell ref="B64:K65"/>
    <mergeCell ref="A12:K13"/>
    <mergeCell ref="B1:K1"/>
    <mergeCell ref="B2:D2"/>
    <mergeCell ref="E2:G2"/>
    <mergeCell ref="B3:D3"/>
    <mergeCell ref="E3:G3"/>
    <mergeCell ref="B8:D10"/>
    <mergeCell ref="E8:G10"/>
    <mergeCell ref="E4:G4"/>
    <mergeCell ref="B7:D7"/>
    <mergeCell ref="E7:G7"/>
    <mergeCell ref="B5:D5"/>
    <mergeCell ref="E5:G5"/>
    <mergeCell ref="E6:G6"/>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'Drop-down menus'!$O$1:$O$101</xm:f>
          </x14:formula1>
          <xm:sqref>E7:G7</xm:sqref>
        </x14:dataValidation>
        <x14:dataValidation type="list" allowBlank="1" showInputMessage="1" showErrorMessage="1" xr:uid="{00000000-0002-0000-0400-000001000000}">
          <x14:formula1>
            <xm:f>'Drop-down menus'!$S$1:$S$3</xm:f>
          </x14:formula1>
          <xm:sqref>E8:G10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pageSetUpPr fitToPage="1"/>
  </sheetPr>
  <dimension ref="A1:U37"/>
  <sheetViews>
    <sheetView zoomScale="80" zoomScaleNormal="80" workbookViewId="0">
      <selection activeCell="J21" sqref="J21"/>
    </sheetView>
  </sheetViews>
  <sheetFormatPr defaultColWidth="9.140625" defaultRowHeight="15" x14ac:dyDescent="0.2"/>
  <cols>
    <col min="1" max="1" width="19.5703125" style="113" customWidth="1"/>
    <col min="2" max="3" width="26" style="113" customWidth="1"/>
    <col min="4" max="4" width="3.140625" style="113" customWidth="1"/>
    <col min="5" max="5" width="78.42578125" style="194" customWidth="1"/>
    <col min="6" max="16384" width="9.140625" style="113"/>
  </cols>
  <sheetData>
    <row r="1" spans="1:21" ht="22.5" customHeight="1" x14ac:dyDescent="0.25">
      <c r="A1" s="312" t="str">
        <f>CONCATENATE("Individual Lease Note Disclosure Worksheet - ",'Example 2 Original Input'!$D$11)</f>
        <v>Individual Lease Note Disclosure Worksheet - Governmental Fund</v>
      </c>
      <c r="B1" s="312"/>
      <c r="C1" s="312"/>
      <c r="D1" s="312"/>
      <c r="E1" s="312"/>
    </row>
    <row r="2" spans="1:21" ht="22.5" customHeight="1" x14ac:dyDescent="0.25">
      <c r="A2" s="182"/>
      <c r="B2" s="182"/>
      <c r="C2" s="182"/>
      <c r="D2" s="182"/>
      <c r="E2" s="183"/>
    </row>
    <row r="3" spans="1:21" ht="22.5" customHeight="1" x14ac:dyDescent="0.25">
      <c r="A3" s="313" t="s">
        <v>28</v>
      </c>
      <c r="B3" s="313"/>
      <c r="C3" s="185" t="str">
        <f>'Example 2 Original Output'!$E$2</f>
        <v>800 Hypothetical Street Land</v>
      </c>
      <c r="D3" s="185"/>
      <c r="E3" s="186" t="str">
        <f>"All of the questions below are for Fiscal Year "&amp;$C$7&amp;":"</f>
        <v>All of the questions below are for Fiscal Year 2021–2022:</v>
      </c>
      <c r="F3" s="185"/>
      <c r="G3" s="185"/>
    </row>
    <row r="4" spans="1:21" ht="22.5" customHeight="1" x14ac:dyDescent="0.25">
      <c r="A4" s="313" t="s">
        <v>30</v>
      </c>
      <c r="B4" s="313"/>
      <c r="C4" s="187" t="str">
        <f>'Example 2 Original Input'!$D$8</f>
        <v>1234</v>
      </c>
      <c r="D4" s="185"/>
      <c r="E4" s="311" t="s">
        <v>36</v>
      </c>
      <c r="F4" s="185"/>
      <c r="G4" s="185"/>
    </row>
    <row r="5" spans="1:21" ht="22.5" customHeight="1" x14ac:dyDescent="0.25">
      <c r="A5" s="313" t="s">
        <v>25</v>
      </c>
      <c r="B5" s="313"/>
      <c r="C5" s="187">
        <f>'Example 2 Original Output'!$E$5</f>
        <v>4321</v>
      </c>
      <c r="D5" s="187"/>
      <c r="E5" s="311"/>
      <c r="F5" s="187"/>
      <c r="G5" s="187"/>
    </row>
    <row r="6" spans="1:21" ht="22.5" customHeight="1" x14ac:dyDescent="0.25">
      <c r="A6" s="184" t="s">
        <v>94</v>
      </c>
      <c r="B6" s="184"/>
      <c r="C6" s="187" t="str">
        <f>'Example 2 Original Input'!$D$11</f>
        <v>Governmental Fund</v>
      </c>
      <c r="D6" s="187"/>
      <c r="E6" s="188" t="s">
        <v>16</v>
      </c>
      <c r="F6" s="187"/>
      <c r="G6" s="187"/>
    </row>
    <row r="7" spans="1:21" ht="22.5" customHeight="1" x14ac:dyDescent="0.25">
      <c r="A7" s="313" t="s">
        <v>21</v>
      </c>
      <c r="B7" s="313"/>
      <c r="C7" s="172" t="str">
        <f>'Example 2 Original Output'!$E$7</f>
        <v>2021–2022</v>
      </c>
      <c r="E7" s="311" t="str">
        <f>"If yes, record the dollar amount of variable payments below for fiscal year "&amp;$C$7&amp;":"</f>
        <v>If yes, record the dollar amount of variable payments below for fiscal year 2021–2022:</v>
      </c>
      <c r="F7" s="184"/>
      <c r="G7" s="184"/>
      <c r="H7" s="184"/>
      <c r="I7" s="184"/>
      <c r="J7" s="184"/>
      <c r="K7" s="184"/>
      <c r="L7" s="184"/>
      <c r="M7" s="184"/>
      <c r="N7" s="184"/>
      <c r="O7" s="184"/>
      <c r="P7" s="184"/>
      <c r="Q7" s="184"/>
      <c r="R7" s="184"/>
      <c r="S7" s="184"/>
      <c r="T7" s="184"/>
      <c r="U7" s="184"/>
    </row>
    <row r="8" spans="1:21" ht="22.5" customHeight="1" x14ac:dyDescent="0.25">
      <c r="A8" s="189" t="s">
        <v>48</v>
      </c>
      <c r="B8" s="189" t="s">
        <v>13</v>
      </c>
      <c r="C8" s="149" t="s">
        <v>14</v>
      </c>
      <c r="E8" s="311"/>
      <c r="F8" s="184"/>
      <c r="G8" s="184"/>
      <c r="H8" s="184"/>
      <c r="I8" s="184"/>
      <c r="J8" s="184"/>
      <c r="K8" s="184"/>
      <c r="L8" s="184"/>
      <c r="M8" s="184"/>
      <c r="N8" s="184"/>
      <c r="O8" s="184"/>
      <c r="P8" s="184"/>
      <c r="Q8" s="184"/>
      <c r="R8" s="184"/>
      <c r="S8" s="184"/>
      <c r="T8" s="184"/>
      <c r="U8" s="184"/>
    </row>
    <row r="9" spans="1:21" ht="22.5" customHeight="1" x14ac:dyDescent="0.25">
      <c r="A9" s="190" t="str">
        <f>RIGHT(C7,4)&amp;"–"&amp;RIGHT(C7,4)+1</f>
        <v>2022–2023</v>
      </c>
      <c r="B9" s="16">
        <f>SUMIF('Example 2 Original Input'!$J$25:$J$1236,'Ex 2 Original Note Disclosure'!A9,'Example 2 Original Input'!$E$25:$E$1236)</f>
        <v>114335.62744236644</v>
      </c>
      <c r="C9" s="16">
        <f>SUMIF('Example 2 Original Input'!$J$25:$J$1236,'Ex 2 Original Note Disclosure'!A9,'Example 2 Original Input'!$D$25:$D$1236)</f>
        <v>5664.3725576335482</v>
      </c>
      <c r="E9" s="191"/>
    </row>
    <row r="10" spans="1:21" ht="22.5" customHeight="1" x14ac:dyDescent="0.25">
      <c r="A10" s="190" t="str">
        <f>LEFT(A9,4)+1&amp;"–"&amp;RIGHT(A9,4)+1</f>
        <v>2023–2024</v>
      </c>
      <c r="B10" s="16">
        <f>SUMIF('Example 2 Original Input'!$J$25:$J$1236,'Ex 2 Original Note Disclosure'!A10,'Example 2 Original Input'!$E$25:$E$1236)</f>
        <v>115368.90342922085</v>
      </c>
      <c r="C10" s="16">
        <f>SUMIF('Example 2 Original Input'!$J$25:$J$1236,'Ex 2 Original Note Disclosure'!A10,'Example 2 Original Input'!$D$25:$D$1236)</f>
        <v>4631.0965707791502</v>
      </c>
      <c r="D10" s="17"/>
      <c r="E10" s="311" t="s">
        <v>18</v>
      </c>
      <c r="F10" s="192"/>
      <c r="G10" s="192"/>
      <c r="H10" s="192"/>
      <c r="I10" s="192"/>
      <c r="J10" s="192"/>
      <c r="K10" s="192"/>
      <c r="L10" s="192"/>
      <c r="M10" s="192"/>
      <c r="N10" s="192"/>
      <c r="O10" s="192"/>
      <c r="P10" s="192"/>
      <c r="Q10" s="192"/>
      <c r="R10" s="192"/>
      <c r="S10" s="192"/>
      <c r="T10" s="192"/>
      <c r="U10" s="192"/>
    </row>
    <row r="11" spans="1:21" ht="22.5" customHeight="1" x14ac:dyDescent="0.25">
      <c r="A11" s="190" t="str">
        <f>LEFT(A10,4)+1&amp;"–"&amp;RIGHT(A10,4)+1</f>
        <v>2024–2025</v>
      </c>
      <c r="B11" s="16">
        <f>SUMIF('Example 2 Original Input'!$J$25:$J$1236,'Ex 2 Original Note Disclosure'!A11,'Example 2 Original Input'!$E$25:$E$1236)</f>
        <v>116411.5173563909</v>
      </c>
      <c r="C11" s="16">
        <f>SUMIF('Example 2 Original Input'!$J$25:$J$1236,'Ex 2 Original Note Disclosure'!A11,'Example 2 Original Input'!$D$25:$D$1236)</f>
        <v>3588.4826436090975</v>
      </c>
      <c r="E11" s="311"/>
      <c r="F11" s="18"/>
      <c r="G11" s="18"/>
      <c r="H11" s="18"/>
      <c r="I11" s="18"/>
      <c r="J11" s="193"/>
      <c r="K11" s="193"/>
      <c r="L11" s="193"/>
      <c r="M11" s="193"/>
      <c r="N11" s="193"/>
      <c r="O11" s="193"/>
      <c r="P11" s="193"/>
      <c r="Q11" s="193"/>
      <c r="R11" s="193"/>
      <c r="S11" s="193"/>
    </row>
    <row r="12" spans="1:21" ht="22.5" customHeight="1" x14ac:dyDescent="0.25">
      <c r="A12" s="190" t="str">
        <f>LEFT(A11,4)+1&amp;"–"&amp;RIGHT(A11,4)+1</f>
        <v>2025–2026</v>
      </c>
      <c r="B12" s="16">
        <f>SUMIF('Example 2 Original Input'!$J$25:$J$1236,'Ex 2 Original Note Disclosure'!A12,'Example 2 Original Input'!$E$25:$E$1236)</f>
        <v>117463.55361287863</v>
      </c>
      <c r="C12" s="16">
        <f>SUMIF('Example 2 Original Input'!$J$25:$J$1236,'Ex 2 Original Note Disclosure'!A12,'Example 2 Original Input'!$D$25:$D$1236)</f>
        <v>2536.4463871213716</v>
      </c>
      <c r="E12" s="311"/>
      <c r="F12" s="18"/>
      <c r="G12" s="18"/>
      <c r="H12" s="18"/>
      <c r="I12" s="18"/>
      <c r="J12" s="193"/>
      <c r="K12" s="193"/>
      <c r="L12" s="193"/>
      <c r="M12" s="193"/>
      <c r="N12" s="193"/>
      <c r="O12" s="193"/>
      <c r="P12" s="193"/>
      <c r="Q12" s="193"/>
      <c r="R12" s="193"/>
      <c r="S12" s="193"/>
    </row>
    <row r="13" spans="1:21" ht="22.5" customHeight="1" x14ac:dyDescent="0.25">
      <c r="A13" s="190" t="str">
        <f>LEFT(A12,4)+1&amp;"–"&amp;RIGHT(A12,4)+1</f>
        <v>2026–2027</v>
      </c>
      <c r="B13" s="16">
        <f>SUMIF('Example 2 Original Input'!$J$25:$J$1236,'Ex 2 Original Note Disclosure'!A13,'Example 2 Original Input'!$E$25:$E$1236)</f>
        <v>118525.09735032785</v>
      </c>
      <c r="C13" s="16">
        <f>SUMIF('Example 2 Original Input'!$J$25:$J$1236,'Ex 2 Original Note Disclosure'!A13,'Example 2 Original Input'!$D$25:$D$1236)</f>
        <v>1474.9026496721497</v>
      </c>
      <c r="E13" s="188" t="s">
        <v>16</v>
      </c>
      <c r="F13" s="184"/>
      <c r="G13" s="184"/>
      <c r="H13" s="184"/>
      <c r="I13" s="184"/>
      <c r="J13" s="184"/>
      <c r="K13" s="184"/>
      <c r="L13" s="184"/>
      <c r="M13" s="184"/>
      <c r="N13" s="184"/>
      <c r="O13" s="184"/>
      <c r="P13" s="184"/>
      <c r="Q13" s="184"/>
      <c r="R13" s="184"/>
      <c r="S13" s="184"/>
      <c r="T13" s="184"/>
      <c r="U13" s="184"/>
    </row>
    <row r="14" spans="1:21" ht="22.5" customHeight="1" x14ac:dyDescent="0.25">
      <c r="A14" s="190" t="str">
        <f>LEFT(A13,4)+1&amp;"–"&amp;RIGHT(A13,4)+5</f>
        <v>2027–2032</v>
      </c>
      <c r="B14" s="16">
        <f>SUMIF('Example 2 Original Input'!$J$25:$J$1236,'Ex 2 Original Note Disclosure'!A14,'Example 2 Original Input'!$E$25:$E$1236)</f>
        <v>0</v>
      </c>
      <c r="C14" s="16">
        <f>SUMIF('Example 2 Original Input'!$J$25:$J$1236,'Ex 2 Original Note Disclosure'!A14,'Example 2 Original Input'!$D$25:$D$1236)</f>
        <v>0</v>
      </c>
      <c r="E14" s="311" t="str">
        <f>"If yes, record the dollar amount of any payments made for residual value guarantees below for fiscal year "&amp;$C$7&amp;":"</f>
        <v>If yes, record the dollar amount of any payments made for residual value guarantees below for fiscal year 2021–2022:</v>
      </c>
    </row>
    <row r="15" spans="1:21" ht="22.5" customHeight="1" x14ac:dyDescent="0.25">
      <c r="A15" s="190" t="str">
        <f t="shared" ref="A15:A28" si="0">LEFT(A14,4)+5&amp;"–"&amp;RIGHT(A14,4)+5</f>
        <v>2032–2037</v>
      </c>
      <c r="B15" s="16">
        <f>SUMIF('Example 2 Original Input'!$J$25:$J$1236,'Ex 2 Original Note Disclosure'!A15,'Example 2 Original Input'!$E$25:$E$1236)</f>
        <v>0</v>
      </c>
      <c r="C15" s="16">
        <f>SUMIF('Example 2 Original Input'!$J$25:$J$1236,'Ex 2 Original Note Disclosure'!A15,'Example 2 Original Input'!$D$25:$D$1236)</f>
        <v>0</v>
      </c>
      <c r="E15" s="311"/>
      <c r="F15" s="192"/>
      <c r="G15" s="192"/>
      <c r="H15" s="192"/>
      <c r="I15" s="192"/>
      <c r="J15" s="192"/>
      <c r="K15" s="192"/>
      <c r="L15" s="192"/>
      <c r="M15" s="192"/>
      <c r="N15" s="192"/>
      <c r="O15" s="192"/>
      <c r="P15" s="192"/>
      <c r="Q15" s="192"/>
      <c r="R15" s="192"/>
      <c r="S15" s="192"/>
      <c r="T15" s="192"/>
      <c r="U15" s="192"/>
    </row>
    <row r="16" spans="1:21" ht="22.5" customHeight="1" x14ac:dyDescent="0.25">
      <c r="A16" s="190" t="str">
        <f t="shared" si="0"/>
        <v>2037–2042</v>
      </c>
      <c r="B16" s="16">
        <f>SUMIF('Example 2 Original Input'!$J$25:$J$1236,'Ex 2 Original Note Disclosure'!A16,'Example 2 Original Input'!$E$25:$E$1236)</f>
        <v>0</v>
      </c>
      <c r="C16" s="16">
        <f>SUMIF('Example 2 Original Input'!$J$25:$J$1236,'Ex 2 Original Note Disclosure'!A16,'Example 2 Original Input'!$D$25:$D$1236)</f>
        <v>0</v>
      </c>
      <c r="E16" s="191"/>
      <c r="F16" s="18"/>
      <c r="G16" s="18"/>
      <c r="H16" s="18"/>
      <c r="I16" s="18"/>
    </row>
    <row r="17" spans="1:21" ht="22.5" customHeight="1" x14ac:dyDescent="0.25">
      <c r="A17" s="190" t="str">
        <f t="shared" si="0"/>
        <v>2042–2047</v>
      </c>
      <c r="B17" s="16">
        <f>SUMIF('Example 2 Original Input'!$J$25:$J$1236,'Ex 2 Original Note Disclosure'!A17,'Example 2 Original Input'!$E$25:$E$1236)</f>
        <v>0</v>
      </c>
      <c r="C17" s="16">
        <f>SUMIF('Example 2 Original Input'!$J$25:$J$1236,'Ex 2 Original Note Disclosure'!A17,'Example 2 Original Input'!$D$25:$D$1236)</f>
        <v>0</v>
      </c>
      <c r="E17" s="311"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2021–2022:</v>
      </c>
    </row>
    <row r="18" spans="1:21" ht="22.5" customHeight="1" x14ac:dyDescent="0.25">
      <c r="A18" s="190" t="str">
        <f t="shared" si="0"/>
        <v>2047–2052</v>
      </c>
      <c r="B18" s="16">
        <f>SUMIF('Example 2 Original Input'!$J$25:$J$1236,'Ex 2 Original Note Disclosure'!A18,'Example 2 Original Input'!$E$25:$E$1236)</f>
        <v>0</v>
      </c>
      <c r="C18" s="16">
        <f>SUMIF('Example 2 Original Input'!$J$25:$J$1236,'Ex 2 Original Note Disclosure'!A18,'Example 2 Original Input'!$D$25:$D$1236)</f>
        <v>0</v>
      </c>
      <c r="E18" s="311"/>
    </row>
    <row r="19" spans="1:21" ht="22.5" customHeight="1" x14ac:dyDescent="0.25">
      <c r="A19" s="190" t="str">
        <f t="shared" si="0"/>
        <v>2052–2057</v>
      </c>
      <c r="B19" s="16">
        <f>SUMIF('Example 2 Original Input'!$J$25:$J$1236,'Ex 2 Original Note Disclosure'!A19,'Example 2 Original Input'!$E$25:$E$1236)</f>
        <v>0</v>
      </c>
      <c r="C19" s="16">
        <f>SUMIF('Example 2 Original Input'!$J$25:$J$1236,'Ex 2 Original Note Disclosure'!A19,'Example 2 Original Input'!$D$25:$D$1236)</f>
        <v>0</v>
      </c>
      <c r="E19" s="311"/>
      <c r="F19" s="18"/>
      <c r="G19" s="18"/>
      <c r="H19" s="18"/>
      <c r="I19" s="18"/>
    </row>
    <row r="20" spans="1:21" ht="22.5" customHeight="1" x14ac:dyDescent="0.25">
      <c r="A20" s="190" t="str">
        <f t="shared" si="0"/>
        <v>2057–2062</v>
      </c>
      <c r="B20" s="16">
        <f>SUMIF('Example 2 Original Input'!$J$25:$J$1236,'Ex 2 Original Note Disclosure'!A20,'Example 2 Original Input'!$E$25:$E$1236)</f>
        <v>0</v>
      </c>
      <c r="C20" s="16">
        <f>SUMIF('Example 2 Original Input'!$J$25:$J$1236,'Ex 2 Original Note Disclosure'!A20,'Example 2 Original Input'!$D$25:$D$1236)</f>
        <v>0</v>
      </c>
      <c r="E20" s="191"/>
      <c r="F20" s="18"/>
      <c r="G20" s="18"/>
      <c r="H20" s="18"/>
      <c r="I20" s="18"/>
    </row>
    <row r="21" spans="1:21" ht="22.5" customHeight="1" x14ac:dyDescent="0.25">
      <c r="A21" s="190" t="str">
        <f t="shared" si="0"/>
        <v>2062–2067</v>
      </c>
      <c r="B21" s="16">
        <f>SUMIF('Example 2 Original Input'!$J$25:$J$1236,'Ex 2 Original Note Disclosure'!A21,'Example 2 Original Input'!$E$25:$E$1236)</f>
        <v>0</v>
      </c>
      <c r="C21" s="16">
        <f>SUMIF('Example 2 Original Input'!$J$25:$J$1236,'Ex 2 Original Note Disclosure'!A21,'Example 2 Original Input'!$D$25:$D$1236)</f>
        <v>0</v>
      </c>
      <c r="E21" s="311" t="str">
        <f>"4. Did you receive any lease incentives from the lessor during fiscal year "&amp;$C$7&amp;"? If so, record the amount below:"</f>
        <v>4. Did you receive any lease incentives from the lessor during fiscal year 2021–2022? If so, record the amount below:</v>
      </c>
    </row>
    <row r="22" spans="1:21" ht="22.5" customHeight="1" x14ac:dyDescent="0.25">
      <c r="A22" s="190" t="str">
        <f t="shared" si="0"/>
        <v>2067–2072</v>
      </c>
      <c r="B22" s="16">
        <f>SUMIF('Example 2 Original Input'!$J$25:$J$1236,'Ex 2 Original Note Disclosure'!A22,'Example 2 Original Input'!$E$25:$E$1236)</f>
        <v>0</v>
      </c>
      <c r="C22" s="16">
        <f>SUMIF('Example 2 Original Input'!$J$25:$J$1236,'Ex 2 Original Note Disclosure'!A22,'Example 2 Original Input'!$D$25:$D$1236)</f>
        <v>0</v>
      </c>
      <c r="E22" s="311"/>
    </row>
    <row r="23" spans="1:21" ht="22.5" customHeight="1" x14ac:dyDescent="0.25">
      <c r="A23" s="190" t="str">
        <f t="shared" si="0"/>
        <v>2072–2077</v>
      </c>
      <c r="B23" s="16">
        <f>SUMIF('Example 2 Original Input'!$J$25:$J$1236,'Ex 2 Original Note Disclosure'!A23,'Example 2 Original Input'!$E$25:$E$1236)</f>
        <v>0</v>
      </c>
      <c r="C23" s="16">
        <f>SUMIF('Example 2 Original Input'!$J$25:$J$1236,'Ex 2 Original Note Disclosure'!A23,'Example 2 Original Input'!$D$25:$D$1236)</f>
        <v>0</v>
      </c>
      <c r="E23" s="191"/>
      <c r="F23" s="195"/>
      <c r="G23" s="195"/>
      <c r="H23" s="195"/>
      <c r="I23" s="195"/>
      <c r="J23" s="195"/>
      <c r="K23" s="195"/>
      <c r="L23" s="195"/>
      <c r="M23" s="195"/>
      <c r="N23" s="195"/>
      <c r="O23" s="195"/>
      <c r="P23" s="195"/>
      <c r="Q23" s="195"/>
      <c r="R23" s="195"/>
      <c r="S23" s="195"/>
      <c r="T23" s="195"/>
      <c r="U23" s="195"/>
    </row>
    <row r="24" spans="1:21" ht="22.5" customHeight="1" x14ac:dyDescent="0.25">
      <c r="A24" s="190" t="str">
        <f t="shared" si="0"/>
        <v>2077–2082</v>
      </c>
      <c r="B24" s="16">
        <f>SUMIF('Example 2 Original Input'!$J$25:$J$1236,'Ex 2 Original Note Disclosure'!A24,'Example 2 Original Input'!$E$25:$E$1236)</f>
        <v>0</v>
      </c>
      <c r="C24" s="16">
        <f>SUMIF('Example 2 Original Input'!$J$25:$J$1236,'Ex 2 Original Note Disclosure'!A24,'Example 2 Original Input'!$D$25:$D$1236)</f>
        <v>0</v>
      </c>
      <c r="F24" s="195"/>
      <c r="G24" s="195"/>
      <c r="H24" s="195"/>
      <c r="I24" s="195"/>
      <c r="J24" s="195"/>
      <c r="K24" s="195"/>
      <c r="L24" s="195"/>
      <c r="M24" s="195"/>
      <c r="N24" s="195"/>
      <c r="O24" s="195"/>
      <c r="P24" s="195"/>
      <c r="Q24" s="195"/>
      <c r="R24" s="195"/>
      <c r="S24" s="195"/>
      <c r="T24" s="195"/>
      <c r="U24" s="195"/>
    </row>
    <row r="25" spans="1:21" ht="22.5" customHeight="1" x14ac:dyDescent="0.25">
      <c r="A25" s="190" t="str">
        <f>LEFT(A24,4)+5&amp;"–"&amp;RIGHT(A24,4)+5</f>
        <v>2082–2087</v>
      </c>
      <c r="B25" s="16">
        <f>SUMIF('Example 2 Original Input'!$J$25:$J$1236,'Ex 2 Original Note Disclosure'!A25,'Example 2 Original Input'!$E$25:$E$1236)</f>
        <v>0</v>
      </c>
      <c r="C25" s="16">
        <f>SUMIF('Example 2 Original Input'!$J$25:$J$1236,'Ex 2 Original Note Disclosure'!A25,'Example 2 Original Input'!$D$25:$D$1236)</f>
        <v>0</v>
      </c>
      <c r="F25" s="149"/>
      <c r="G25" s="149"/>
      <c r="H25" s="149"/>
      <c r="I25" s="149"/>
      <c r="J25" s="149"/>
      <c r="K25" s="149"/>
      <c r="L25" s="149"/>
      <c r="M25" s="149"/>
      <c r="N25" s="149"/>
      <c r="O25" s="149"/>
      <c r="P25" s="149"/>
      <c r="Q25" s="149"/>
      <c r="R25" s="149"/>
      <c r="S25" s="149"/>
      <c r="T25" s="149"/>
      <c r="U25" s="149"/>
    </row>
    <row r="26" spans="1:21" ht="22.5" customHeight="1" x14ac:dyDescent="0.25">
      <c r="A26" s="190" t="str">
        <f t="shared" si="0"/>
        <v>2087–2092</v>
      </c>
      <c r="B26" s="16">
        <f>SUMIF('Example 2 Original Input'!$J$25:$J$1236,'Ex 2 Original Note Disclosure'!A26,'Example 2 Original Input'!$E$25:$E$1236)</f>
        <v>0</v>
      </c>
      <c r="C26" s="16">
        <f>SUMIF('Example 2 Original Input'!$J$25:$J$1236,'Ex 2 Original Note Disclosure'!A26,'Example 2 Original Input'!$D$25:$D$1236)</f>
        <v>0</v>
      </c>
    </row>
    <row r="27" spans="1:21" ht="22.5" customHeight="1" x14ac:dyDescent="0.25">
      <c r="A27" s="190" t="str">
        <f t="shared" si="0"/>
        <v>2092–2097</v>
      </c>
      <c r="B27" s="16">
        <f>SUMIF('Example 2 Original Input'!$J$25:$J$1236,'Ex 2 Original Note Disclosure'!A27,'Example 2 Original Input'!$E$25:$E$1236)</f>
        <v>0</v>
      </c>
      <c r="C27" s="16">
        <f>SUMIF('Example 2 Original Input'!$J$25:$J$1236,'Ex 2 Original Note Disclosure'!A27,'Example 2 Original Input'!$D$25:$D$1236)</f>
        <v>0</v>
      </c>
    </row>
    <row r="28" spans="1:21" ht="22.5" customHeight="1" x14ac:dyDescent="0.25">
      <c r="A28" s="190" t="str">
        <f t="shared" si="0"/>
        <v>2097–2102</v>
      </c>
      <c r="B28" s="16">
        <f>SUMIF('Example 2 Original Input'!$J$25:$J$1236,'Ex 2 Original Note Disclosure'!A28,'Example 2 Original Input'!$E$25:$E$1236)</f>
        <v>0</v>
      </c>
      <c r="C28" s="16">
        <f>SUMIF('Example 2 Original Input'!$J$25:$J$1236,'Ex 2 Original Note Disclosure'!A28,'Example 2 Original Input'!$D$25:$D$1236)</f>
        <v>0</v>
      </c>
    </row>
    <row r="29" spans="1:21" ht="22.5" customHeight="1" x14ac:dyDescent="0.25">
      <c r="A29" s="190" t="str">
        <f>LEFT(A28,4)+5&amp;"–"&amp;RIGHT(A28,4)+5</f>
        <v>2102–2107</v>
      </c>
      <c r="B29" s="16">
        <f>SUMIF('Example 2 Original Input'!$J$25:$J$1236,'Ex 2 Original Note Disclosure'!A29,'Example 2 Original Input'!$E$25:$E$1236)</f>
        <v>0</v>
      </c>
      <c r="C29" s="16">
        <f>SUMIF('Example 2 Original Input'!$J$25:$J$1236,'Ex 2 Original Note Disclosure'!A29,'Example 2 Original Input'!$D$25:$D$1236)</f>
        <v>0</v>
      </c>
    </row>
    <row r="30" spans="1:21" ht="22.5" customHeight="1" x14ac:dyDescent="0.25">
      <c r="A30" s="190" t="str">
        <f>LEFT(A29,4)+5&amp;"–"&amp;RIGHT(A29,4)+5</f>
        <v>2107–2112</v>
      </c>
      <c r="B30" s="16">
        <f>SUMIF('Example 2 Original Input'!$J$25:$J$1236,'Ex 2 Original Note Disclosure'!A30,'Example 2 Original Input'!$E$25:$E$1236)</f>
        <v>0</v>
      </c>
      <c r="C30" s="16">
        <f>SUMIF('Example 2 Original Input'!$J$25:$J$1236,'Ex 2 Original Note Disclosure'!A30,'Example 2 Original Input'!$D$25:$D$1236)</f>
        <v>0</v>
      </c>
    </row>
    <row r="31" spans="1:21" ht="22.5" customHeight="1" x14ac:dyDescent="0.25">
      <c r="A31" s="190" t="str">
        <f>LEFT(A30,4)+5&amp;"–"&amp;RIGHT(A30,4)+5</f>
        <v>2112–2117</v>
      </c>
      <c r="B31" s="16">
        <f>SUMIF('Example 2 Original Input'!$J$25:$J$1236,'Ex 2 Original Note Disclosure'!A31,'Example 2 Original Input'!$E$25:$E$1236)</f>
        <v>0</v>
      </c>
      <c r="C31" s="16">
        <f>SUMIF('Example 2 Original Input'!$J$25:$J$1236,'Ex 2 Original Note Disclosure'!A31,'Example 2 Original Input'!$D$25:$D$1236)</f>
        <v>0</v>
      </c>
    </row>
    <row r="32" spans="1:21" ht="22.5" customHeight="1" x14ac:dyDescent="0.25">
      <c r="A32" s="190" t="str">
        <f>LEFT(A31,4)+5&amp;"–"&amp;RIGHT(A31,4)+5</f>
        <v>2117–2122</v>
      </c>
      <c r="B32" s="16">
        <f>SUMIF('Example 2 Original Input'!$J$25:$J$1236,'Ex 2 Original Note Disclosure'!A32,'Example 2 Original Input'!$E$25:$E$1236)</f>
        <v>0</v>
      </c>
      <c r="C32" s="16">
        <f>SUMIF('Example 2 Original Input'!$J$25:$J$1236,'Ex 2 Original Note Disclosure'!A32,'Example 2 Original Input'!$D$25:$D$1236)</f>
        <v>0</v>
      </c>
    </row>
    <row r="33" ht="22.5" customHeight="1" x14ac:dyDescent="0.2"/>
    <row r="35" ht="15" customHeight="1" x14ac:dyDescent="0.2"/>
    <row r="37" ht="35.25" customHeight="1" x14ac:dyDescent="0.2"/>
  </sheetData>
  <sheetProtection sheet="1" objects="1" scenarios="1" formatColumns="0" formatRows="0"/>
  <mergeCells count="11">
    <mergeCell ref="A1:E1"/>
    <mergeCell ref="A3:B3"/>
    <mergeCell ref="A4:B4"/>
    <mergeCell ref="E4:E5"/>
    <mergeCell ref="A5:B5"/>
    <mergeCell ref="E21:E22"/>
    <mergeCell ref="A7:B7"/>
    <mergeCell ref="E7:E8"/>
    <mergeCell ref="E10:E12"/>
    <mergeCell ref="E14:E15"/>
    <mergeCell ref="E17:E19"/>
  </mergeCells>
  <dataValidations count="2">
    <dataValidation operator="lessThan" allowBlank="1" showInputMessage="1" showErrorMessage="1" sqref="F1:G2 A7:C32 H1:XFD6 A1:A2" xr:uid="{00000000-0002-0000-0500-000000000000}"/>
    <dataValidation type="textLength" operator="lessThan" allowBlank="1" showInputMessage="1" showErrorMessage="1" sqref="A33:C1048576" xr:uid="{00000000-0002-0000-0500-000001000000}">
      <formula1>0</formula1>
    </dataValidation>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6" max="4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'Drop-down menus'!$P$1:$P$2</xm:f>
          </x14:formula1>
          <xm:sqref>E6 E13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2100E-139C-4C00-8C4F-27ABB9C14FEA}">
  <sheetPr>
    <tabColor theme="5" tint="-0.249977111117893"/>
    <pageSetUpPr fitToPage="1"/>
  </sheetPr>
  <dimension ref="A1:XFC41"/>
  <sheetViews>
    <sheetView workbookViewId="0">
      <selection activeCell="H10" sqref="H10"/>
    </sheetView>
  </sheetViews>
  <sheetFormatPr defaultColWidth="0" defaultRowHeight="0" customHeight="1" zeroHeight="1" x14ac:dyDescent="0.25"/>
  <cols>
    <col min="1" max="2" width="3.28515625" customWidth="1"/>
    <col min="3" max="3" width="13.5703125" customWidth="1"/>
    <col min="4" max="4" width="11.42578125" customWidth="1"/>
    <col min="5" max="5" width="13.85546875" customWidth="1"/>
    <col min="6" max="6" width="13.7109375" customWidth="1"/>
    <col min="7" max="7" width="13" customWidth="1"/>
    <col min="8" max="8" width="16.7109375" customWidth="1"/>
    <col min="9" max="9" width="16.85546875" customWidth="1"/>
    <col min="10" max="10" width="13.42578125" customWidth="1"/>
    <col min="11" max="12" width="0" hidden="1" customWidth="1"/>
    <col min="13" max="16383" width="9.140625" hidden="1"/>
    <col min="16384" max="16384" width="4" hidden="1" customWidth="1"/>
  </cols>
  <sheetData>
    <row r="1" spans="1:10" ht="15" x14ac:dyDescent="0.25">
      <c r="A1" s="59" t="s">
        <v>1695</v>
      </c>
    </row>
    <row r="2" spans="1:10" ht="15" x14ac:dyDescent="0.25"/>
    <row r="3" spans="1:10" ht="15" x14ac:dyDescent="0.25">
      <c r="A3" s="60" t="s">
        <v>1625</v>
      </c>
      <c r="B3" s="61"/>
      <c r="C3" s="61"/>
      <c r="D3" s="61"/>
      <c r="E3" s="61"/>
      <c r="F3" s="61"/>
      <c r="G3" s="61"/>
      <c r="H3" s="61"/>
      <c r="I3" s="61"/>
      <c r="J3" s="61"/>
    </row>
    <row r="4" spans="1:10" ht="15" customHeight="1" x14ac:dyDescent="0.25">
      <c r="A4" s="243" t="s">
        <v>1626</v>
      </c>
      <c r="B4" s="243"/>
      <c r="C4" s="243"/>
      <c r="D4" s="243"/>
      <c r="E4" s="243"/>
      <c r="F4" s="243"/>
      <c r="G4" s="243"/>
      <c r="H4" s="243"/>
      <c r="I4" s="243"/>
      <c r="J4" s="243"/>
    </row>
    <row r="5" spans="1:10" ht="15" x14ac:dyDescent="0.25">
      <c r="A5" s="243"/>
      <c r="B5" s="243"/>
      <c r="C5" s="243"/>
      <c r="D5" s="243"/>
      <c r="E5" s="243"/>
      <c r="F5" s="243"/>
      <c r="G5" s="243"/>
      <c r="H5" s="243"/>
      <c r="I5" s="243"/>
      <c r="J5" s="243"/>
    </row>
    <row r="6" spans="1:10" ht="15" x14ac:dyDescent="0.25">
      <c r="A6" s="243"/>
      <c r="B6" s="243"/>
      <c r="C6" s="243"/>
      <c r="D6" s="243"/>
      <c r="E6" s="243"/>
      <c r="F6" s="243"/>
      <c r="G6" s="243"/>
      <c r="H6" s="243"/>
      <c r="I6" s="243"/>
      <c r="J6" s="243"/>
    </row>
    <row r="7" spans="1:10" ht="15" x14ac:dyDescent="0.25">
      <c r="A7" s="62" t="s">
        <v>1627</v>
      </c>
      <c r="B7" s="63"/>
      <c r="C7" s="63"/>
      <c r="D7" s="63"/>
      <c r="E7" s="63"/>
      <c r="F7" s="63"/>
      <c r="G7" s="63"/>
      <c r="H7" s="63"/>
      <c r="I7" s="63"/>
      <c r="J7" s="63"/>
    </row>
    <row r="8" spans="1:10" ht="15" x14ac:dyDescent="0.25">
      <c r="A8" s="64" t="s">
        <v>1603</v>
      </c>
      <c r="B8" s="65" t="s">
        <v>1630</v>
      </c>
      <c r="C8" s="66"/>
      <c r="D8" s="66"/>
      <c r="E8" s="66"/>
      <c r="F8" s="66"/>
      <c r="G8" s="66"/>
      <c r="H8" s="66"/>
      <c r="I8" s="66"/>
      <c r="J8" s="66"/>
    </row>
    <row r="9" spans="1:10" ht="15" x14ac:dyDescent="0.25">
      <c r="A9" s="64" t="s">
        <v>1603</v>
      </c>
      <c r="B9" s="65" t="s">
        <v>1631</v>
      </c>
      <c r="C9" s="66"/>
      <c r="D9" s="66"/>
      <c r="E9" s="66"/>
      <c r="F9" s="66"/>
      <c r="G9" s="66"/>
      <c r="H9" s="66"/>
      <c r="I9" s="66"/>
      <c r="J9" s="66"/>
    </row>
    <row r="10" spans="1:10" ht="15" x14ac:dyDescent="0.25">
      <c r="A10" s="64" t="s">
        <v>1603</v>
      </c>
      <c r="B10" s="65" t="s">
        <v>1609</v>
      </c>
      <c r="C10" s="66"/>
      <c r="D10" s="66"/>
      <c r="E10" s="66"/>
      <c r="F10" s="66"/>
      <c r="G10" s="66"/>
      <c r="H10" s="66"/>
      <c r="I10" s="66"/>
      <c r="J10" s="66"/>
    </row>
    <row r="11" spans="1:10" ht="15" x14ac:dyDescent="0.25">
      <c r="A11" s="64" t="s">
        <v>1603</v>
      </c>
      <c r="B11" s="65" t="s">
        <v>1604</v>
      </c>
      <c r="C11" s="66"/>
      <c r="D11" s="66"/>
      <c r="E11" s="66"/>
      <c r="F11" s="66"/>
      <c r="G11" s="66"/>
      <c r="H11" s="66"/>
      <c r="I11" s="66"/>
      <c r="J11" s="66"/>
    </row>
    <row r="12" spans="1:10" ht="15" x14ac:dyDescent="0.25">
      <c r="A12" s="64"/>
      <c r="B12" s="65"/>
      <c r="C12" s="66"/>
      <c r="D12" s="66"/>
      <c r="E12" s="66"/>
      <c r="F12" s="66"/>
      <c r="G12" s="66"/>
      <c r="H12" s="66"/>
      <c r="I12" s="66"/>
      <c r="J12" s="66"/>
    </row>
    <row r="13" spans="1:10" s="244" customFormat="1" ht="15" x14ac:dyDescent="0.25">
      <c r="A13" s="244" t="s">
        <v>1694</v>
      </c>
    </row>
    <row r="14" spans="1:10" ht="15" x14ac:dyDescent="0.25">
      <c r="A14" s="67"/>
      <c r="B14" s="66"/>
      <c r="C14" s="66"/>
      <c r="D14" s="66"/>
      <c r="E14" s="66"/>
      <c r="F14" s="66"/>
      <c r="G14" s="66"/>
      <c r="H14" s="66"/>
      <c r="I14" s="66"/>
      <c r="J14" s="66"/>
    </row>
    <row r="15" spans="1:10" ht="14.25" customHeight="1" x14ac:dyDescent="0.25">
      <c r="A15" s="60" t="s">
        <v>1633</v>
      </c>
      <c r="B15" s="61"/>
      <c r="C15" s="61"/>
      <c r="D15" s="61"/>
      <c r="E15" s="61"/>
      <c r="F15" s="61"/>
      <c r="G15" s="61"/>
      <c r="H15" s="61"/>
      <c r="I15" s="61"/>
      <c r="J15" s="61"/>
    </row>
    <row r="16" spans="1:10" ht="14.25" customHeight="1" x14ac:dyDescent="0.25">
      <c r="A16" s="75"/>
    </row>
    <row r="17" spans="1:10" ht="15" x14ac:dyDescent="0.25">
      <c r="A17" s="68" t="s">
        <v>1634</v>
      </c>
      <c r="D17" s="73"/>
    </row>
    <row r="18" spans="1:10" ht="15" x14ac:dyDescent="0.25">
      <c r="A18" s="68"/>
      <c r="C18" s="218">
        <f>'Example 3 Original Input'!F36</f>
        <v>1893838.6988128736</v>
      </c>
      <c r="D18" s="73" t="s">
        <v>1697</v>
      </c>
    </row>
    <row r="19" spans="1:10" ht="15" x14ac:dyDescent="0.25">
      <c r="A19" s="68"/>
      <c r="C19" s="218">
        <f>'Example 3 Original Input'!H36</f>
        <v>497963.99259898392</v>
      </c>
      <c r="D19" s="73" t="s">
        <v>1698</v>
      </c>
      <c r="G19" s="71"/>
    </row>
    <row r="20" spans="1:10" ht="15" x14ac:dyDescent="0.25">
      <c r="A20" s="68"/>
      <c r="C20" s="218">
        <f>'Example 3 Original Input'!I36</f>
        <v>1892263.1718761385</v>
      </c>
      <c r="D20" s="73" t="s">
        <v>1699</v>
      </c>
    </row>
    <row r="21" spans="1:10" ht="15" x14ac:dyDescent="0.25">
      <c r="A21" s="68"/>
    </row>
    <row r="22" spans="1:10" ht="15" x14ac:dyDescent="0.25">
      <c r="A22" s="68" t="s">
        <v>1678</v>
      </c>
    </row>
    <row r="23" spans="1:10" ht="15" x14ac:dyDescent="0.25">
      <c r="A23" s="68"/>
      <c r="C23" s="219">
        <f>C20</f>
        <v>1892263.1718761385</v>
      </c>
      <c r="D23" s="73" t="s">
        <v>1699</v>
      </c>
    </row>
    <row r="24" spans="1:10" ht="15" x14ac:dyDescent="0.25">
      <c r="A24" s="68"/>
      <c r="C24" s="219">
        <f>C19</f>
        <v>497963.99259898392</v>
      </c>
      <c r="D24" s="73" t="s">
        <v>1698</v>
      </c>
    </row>
    <row r="25" spans="1:10" ht="15" x14ac:dyDescent="0.25">
      <c r="A25" s="69"/>
      <c r="C25" s="220">
        <f>+C23+C24</f>
        <v>2390227.1644751225</v>
      </c>
      <c r="D25" s="73" t="s">
        <v>1676</v>
      </c>
    </row>
    <row r="26" spans="1:10" ht="15" x14ac:dyDescent="0.25">
      <c r="A26" s="68"/>
      <c r="C26" s="1"/>
      <c r="D26" s="73"/>
    </row>
    <row r="27" spans="1:10" ht="15" x14ac:dyDescent="0.25">
      <c r="A27" s="60" t="s">
        <v>1632</v>
      </c>
      <c r="B27" s="61"/>
      <c r="C27" s="61"/>
      <c r="D27" s="61"/>
      <c r="E27" s="61"/>
      <c r="F27" s="61"/>
      <c r="G27" s="61"/>
      <c r="H27" s="61"/>
      <c r="I27" s="61"/>
      <c r="J27" s="61"/>
    </row>
    <row r="28" spans="1:10" ht="15" x14ac:dyDescent="0.25">
      <c r="A28" s="68"/>
      <c r="C28" s="73"/>
    </row>
    <row r="29" spans="1:10" ht="15" x14ac:dyDescent="0.25">
      <c r="A29" s="68"/>
      <c r="B29" s="221" t="s">
        <v>1700</v>
      </c>
      <c r="C29" s="222"/>
      <c r="D29" s="223"/>
      <c r="E29" s="224">
        <f>C18</f>
        <v>1893838.6988128736</v>
      </c>
      <c r="F29" s="223"/>
      <c r="G29" s="71"/>
      <c r="H29" s="71"/>
    </row>
    <row r="30" spans="1:10" ht="15" x14ac:dyDescent="0.25">
      <c r="A30" s="68"/>
      <c r="B30" s="221" t="s">
        <v>1635</v>
      </c>
      <c r="C30" s="222"/>
      <c r="D30" s="223"/>
      <c r="E30" s="224">
        <f>C19</f>
        <v>497963.99259898392</v>
      </c>
      <c r="F30" s="224"/>
    </row>
    <row r="31" spans="1:10" ht="15" x14ac:dyDescent="0.25">
      <c r="A31" s="68"/>
      <c r="B31" s="221"/>
      <c r="C31" s="222" t="s">
        <v>1677</v>
      </c>
      <c r="D31" s="223"/>
      <c r="E31" s="223"/>
      <c r="F31" s="224">
        <f>C25</f>
        <v>2390227.1644751225</v>
      </c>
    </row>
    <row r="32" spans="1:10" ht="15" x14ac:dyDescent="0.25">
      <c r="A32" s="68"/>
      <c r="B32" s="221"/>
      <c r="C32" s="222" t="s">
        <v>1679</v>
      </c>
      <c r="D32" s="223"/>
      <c r="E32" s="223"/>
      <c r="F32" s="224">
        <f>E29+E30-F31</f>
        <v>1575.5269367350265</v>
      </c>
    </row>
    <row r="33" spans="1:7" ht="15" x14ac:dyDescent="0.25">
      <c r="A33" s="68"/>
      <c r="B33" s="221"/>
      <c r="C33" s="222"/>
      <c r="D33" s="225" t="s">
        <v>1559</v>
      </c>
      <c r="E33" s="226">
        <f>SUM(E29:E32)</f>
        <v>2391802.6914118575</v>
      </c>
      <c r="F33" s="226">
        <f>SUM(F29:F32)</f>
        <v>2391802.6914118575</v>
      </c>
      <c r="G33" s="219"/>
    </row>
    <row r="34" spans="1:7" ht="14.25" customHeight="1" x14ac:dyDescent="0.25">
      <c r="A34" s="68"/>
      <c r="B34" s="1"/>
      <c r="C34" s="227"/>
      <c r="D34" s="71"/>
    </row>
    <row r="35" spans="1:7" ht="15" x14ac:dyDescent="0.25">
      <c r="A35" s="69"/>
      <c r="B35" t="s">
        <v>1651</v>
      </c>
      <c r="C35" s="228"/>
    </row>
    <row r="36" spans="1:7" ht="15" x14ac:dyDescent="0.25">
      <c r="A36" s="69"/>
    </row>
    <row r="37" spans="1:7" ht="15" hidden="1" x14ac:dyDescent="0.25">
      <c r="A37" s="69"/>
    </row>
    <row r="38" spans="1:7" ht="15" hidden="1" x14ac:dyDescent="0.25">
      <c r="A38" s="69"/>
    </row>
    <row r="39" spans="1:7" ht="15" hidden="1" x14ac:dyDescent="0.25">
      <c r="A39" s="69"/>
    </row>
    <row r="40" spans="1:7" ht="15" hidden="1" x14ac:dyDescent="0.25">
      <c r="A40" s="69"/>
    </row>
    <row r="41" spans="1:7" ht="15" hidden="1" x14ac:dyDescent="0.25">
      <c r="A41" s="69"/>
    </row>
  </sheetData>
  <sheetProtection sheet="1" objects="1" scenarios="1" formatColumns="0" formatRows="0"/>
  <mergeCells count="2">
    <mergeCell ref="A4:J6"/>
    <mergeCell ref="A13:XFD13"/>
  </mergeCells>
  <pageMargins left="0.7" right="0.7" top="0.75" bottom="0.75" header="0.3" footer="0.3"/>
  <pageSetup scale="8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4F3DA-C067-459F-AC20-AC3EA873E41A}">
  <sheetPr>
    <tabColor theme="5" tint="-0.249977111117893"/>
    <pageSetUpPr fitToPage="1"/>
  </sheetPr>
  <dimension ref="A1:P1253"/>
  <sheetViews>
    <sheetView topLeftCell="C1" zoomScale="80" zoomScaleNormal="80" workbookViewId="0">
      <selection activeCell="H9" sqref="H9"/>
    </sheetView>
  </sheetViews>
  <sheetFormatPr defaultColWidth="9.140625" defaultRowHeight="15" x14ac:dyDescent="0.2"/>
  <cols>
    <col min="1" max="1" width="24.85546875" style="113" customWidth="1"/>
    <col min="2" max="2" width="34.42578125" style="3" hidden="1" customWidth="1"/>
    <col min="3" max="3" width="40.7109375" style="6" customWidth="1"/>
    <col min="4" max="4" width="25.28515625" style="6" customWidth="1"/>
    <col min="5" max="5" width="25.28515625" style="113" customWidth="1"/>
    <col min="6" max="7" width="25.28515625" style="6" customWidth="1"/>
    <col min="8" max="9" width="41.42578125" style="113" customWidth="1"/>
    <col min="10" max="10" width="27.7109375" style="111" hidden="1" customWidth="1"/>
    <col min="11" max="11" width="31.85546875" style="111" hidden="1" customWidth="1"/>
    <col min="12" max="12" width="30.28515625" style="111" hidden="1" customWidth="1"/>
    <col min="13" max="13" width="27.140625" style="111" hidden="1" customWidth="1"/>
    <col min="14" max="14" width="23.5703125" style="111" hidden="1" customWidth="1"/>
    <col min="15" max="15" width="28.140625" style="111" hidden="1" customWidth="1"/>
    <col min="16" max="16" width="29.85546875" style="111" bestFit="1" customWidth="1"/>
    <col min="17" max="16384" width="9.140625" style="113"/>
  </cols>
  <sheetData>
    <row r="1" spans="1:16" s="107" customFormat="1" ht="90" customHeight="1" x14ac:dyDescent="0.2">
      <c r="A1" s="271" t="s">
        <v>1708</v>
      </c>
      <c r="B1" s="271"/>
      <c r="C1" s="271"/>
      <c r="D1" s="271"/>
      <c r="E1" s="271"/>
      <c r="F1" s="271"/>
      <c r="G1" s="20"/>
      <c r="J1" s="108"/>
      <c r="K1" s="108"/>
      <c r="L1" s="108"/>
      <c r="M1" s="108"/>
      <c r="N1" s="108"/>
      <c r="O1" s="108"/>
      <c r="P1" s="108"/>
    </row>
    <row r="2" spans="1:16" s="107" customFormat="1" ht="18" x14ac:dyDescent="0.25">
      <c r="A2" s="105" t="s">
        <v>1701</v>
      </c>
      <c r="B2" s="105"/>
      <c r="C2" s="278" t="s">
        <v>1703</v>
      </c>
      <c r="D2" s="278"/>
      <c r="E2" s="278"/>
      <c r="F2" s="278"/>
      <c r="G2" s="20"/>
      <c r="J2" s="108"/>
      <c r="K2" s="108"/>
      <c r="L2" s="108"/>
      <c r="M2" s="108"/>
      <c r="N2" s="108"/>
      <c r="O2" s="108"/>
      <c r="P2" s="108"/>
    </row>
    <row r="3" spans="1:16" s="107" customFormat="1" ht="42" customHeight="1" x14ac:dyDescent="0.2">
      <c r="A3" s="279" t="s">
        <v>1702</v>
      </c>
      <c r="B3" s="279"/>
      <c r="C3" s="279"/>
      <c r="D3" s="279"/>
      <c r="E3" s="279"/>
      <c r="F3" s="279"/>
      <c r="G3" s="20"/>
      <c r="J3" s="108"/>
      <c r="K3" s="108"/>
      <c r="L3" s="108"/>
      <c r="M3" s="108"/>
      <c r="N3" s="108"/>
      <c r="O3" s="108"/>
      <c r="P3" s="108"/>
    </row>
    <row r="4" spans="1:16" s="112" customFormat="1" ht="35.25" customHeight="1" x14ac:dyDescent="0.2">
      <c r="A4" s="283" t="s">
        <v>1620</v>
      </c>
      <c r="B4" s="284"/>
      <c r="C4" s="284"/>
      <c r="D4" s="284"/>
      <c r="E4" s="284"/>
      <c r="F4" s="284"/>
      <c r="G4" s="20"/>
      <c r="H4" s="107"/>
      <c r="I4" s="107"/>
      <c r="J4" s="108"/>
      <c r="K4" s="111"/>
      <c r="L4" s="111"/>
      <c r="M4" s="111"/>
      <c r="N4" s="111"/>
      <c r="O4" s="111"/>
      <c r="P4" s="111"/>
    </row>
    <row r="5" spans="1:16" ht="33.75" customHeight="1" x14ac:dyDescent="0.25">
      <c r="A5" s="285" t="s">
        <v>35</v>
      </c>
      <c r="B5" s="286"/>
      <c r="C5" s="286"/>
      <c r="D5" s="286"/>
      <c r="E5" s="286"/>
      <c r="F5" s="287"/>
      <c r="G5" s="20"/>
      <c r="H5" s="107"/>
      <c r="I5" s="107"/>
      <c r="J5" s="111" t="s">
        <v>1602</v>
      </c>
    </row>
    <row r="6" spans="1:16" ht="23.25" customHeight="1" x14ac:dyDescent="0.25">
      <c r="A6" s="288" t="s">
        <v>31</v>
      </c>
      <c r="B6" s="288"/>
      <c r="C6" s="288"/>
      <c r="D6" s="289" t="s">
        <v>1628</v>
      </c>
      <c r="E6" s="289"/>
      <c r="F6" s="289"/>
      <c r="G6" s="114"/>
      <c r="H6" s="114"/>
      <c r="I6" s="114"/>
      <c r="J6" s="115"/>
    </row>
    <row r="7" spans="1:16" ht="23.25" customHeight="1" x14ac:dyDescent="0.25">
      <c r="A7" s="245" t="s">
        <v>19</v>
      </c>
      <c r="B7" s="245"/>
      <c r="C7" s="245"/>
      <c r="D7" s="290">
        <v>2.4E-2</v>
      </c>
      <c r="E7" s="290"/>
      <c r="F7" s="290"/>
      <c r="G7" s="114"/>
      <c r="H7" s="114"/>
      <c r="I7" s="114"/>
      <c r="J7" s="115"/>
    </row>
    <row r="8" spans="1:16" ht="23.25" customHeight="1" x14ac:dyDescent="0.25">
      <c r="A8" s="116" t="s">
        <v>77</v>
      </c>
      <c r="B8" s="117"/>
      <c r="C8" s="118"/>
      <c r="D8" s="289" t="s">
        <v>79</v>
      </c>
      <c r="E8" s="289"/>
      <c r="F8" s="289"/>
      <c r="G8" s="114"/>
      <c r="H8" s="114"/>
      <c r="I8" s="114"/>
      <c r="J8" s="115"/>
    </row>
    <row r="9" spans="1:16" ht="23.25" customHeight="1" x14ac:dyDescent="0.25">
      <c r="A9" s="245" t="s">
        <v>74</v>
      </c>
      <c r="B9" s="245"/>
      <c r="C9" s="245"/>
      <c r="D9" s="291" t="s">
        <v>80</v>
      </c>
      <c r="E9" s="292"/>
      <c r="F9" s="293"/>
      <c r="G9" s="114"/>
      <c r="H9" s="114"/>
      <c r="I9" s="114"/>
      <c r="J9" s="115"/>
      <c r="K9" s="119"/>
      <c r="L9" s="29" t="s">
        <v>1554</v>
      </c>
      <c r="M9" s="119"/>
      <c r="N9" s="108"/>
    </row>
    <row r="10" spans="1:16" ht="23.25" customHeight="1" x14ac:dyDescent="0.25">
      <c r="A10" s="245" t="s">
        <v>32</v>
      </c>
      <c r="B10" s="245"/>
      <c r="C10" s="245"/>
      <c r="D10" s="294">
        <v>4321</v>
      </c>
      <c r="E10" s="294"/>
      <c r="F10" s="294"/>
      <c r="G10" s="114"/>
      <c r="H10" s="114"/>
      <c r="I10" s="114"/>
      <c r="J10" s="115"/>
      <c r="K10" s="54" t="s">
        <v>1555</v>
      </c>
      <c r="L10" s="55" t="e">
        <f>ROUND($D$19,2)</f>
        <v>#N/A</v>
      </c>
      <c r="M10" s="31" t="s">
        <v>1622</v>
      </c>
      <c r="N10" s="115"/>
    </row>
    <row r="11" spans="1:16" ht="23.25" customHeight="1" x14ac:dyDescent="0.25">
      <c r="A11" s="274" t="s">
        <v>40</v>
      </c>
      <c r="B11" s="275"/>
      <c r="C11" s="276"/>
      <c r="D11" s="280" t="s">
        <v>16</v>
      </c>
      <c r="E11" s="281"/>
      <c r="F11" s="282"/>
      <c r="G11" s="114"/>
      <c r="H11" s="114"/>
      <c r="I11" s="114"/>
      <c r="J11" s="115"/>
      <c r="K11" s="30" t="s">
        <v>1556</v>
      </c>
      <c r="L11" s="50">
        <f>ROUND($D$16,2)</f>
        <v>1893838.7</v>
      </c>
      <c r="M11" s="31" t="s">
        <v>1557</v>
      </c>
      <c r="N11" s="115"/>
    </row>
    <row r="12" spans="1:16" ht="23.25" customHeight="1" thickBot="1" x14ac:dyDescent="0.3">
      <c r="A12" s="116" t="s">
        <v>94</v>
      </c>
      <c r="B12" s="117"/>
      <c r="C12" s="118"/>
      <c r="D12" s="280" t="s">
        <v>96</v>
      </c>
      <c r="E12" s="281"/>
      <c r="F12" s="282"/>
      <c r="G12" s="120" t="str">
        <f>IF(OR(AND($D$11='Drop-down menus'!P1,OR($D$12='Drop-down menus'!R2,$D$12='Drop-down menus'!R3)),AND(D11='Drop-down menus'!P2,$D$12='Drop-down menus'!R1)),"ERROR - Fund Types Do Not Agree","")</f>
        <v/>
      </c>
      <c r="I12" s="114"/>
      <c r="J12" s="115"/>
      <c r="K12" s="32" t="s">
        <v>1548</v>
      </c>
      <c r="L12" s="52">
        <f>ROUND($D$20,2)</f>
        <v>0</v>
      </c>
      <c r="M12" s="31" t="str">
        <f>IF(E22="Yes", "","change based on new assumptions")</f>
        <v>change based on new assumptions</v>
      </c>
      <c r="N12" s="115"/>
    </row>
    <row r="13" spans="1:16" ht="23.25" customHeight="1" thickTop="1" x14ac:dyDescent="0.2">
      <c r="A13" s="250" t="s">
        <v>1547</v>
      </c>
      <c r="B13" s="272"/>
      <c r="C13" s="272"/>
      <c r="D13" s="273" t="e">
        <f t="array" ref="D13">INDEX(A30:C1241,MATCH(FALSE,ISBLANK(C30:C1241),0),0)</f>
        <v>#N/A</v>
      </c>
      <c r="E13" s="273"/>
      <c r="F13" s="273"/>
      <c r="G13" s="114"/>
      <c r="H13" s="114"/>
      <c r="I13" s="114"/>
      <c r="J13" s="115"/>
      <c r="N13" s="115"/>
    </row>
    <row r="14" spans="1:16" ht="23.25" customHeight="1" x14ac:dyDescent="0.25">
      <c r="A14" s="274" t="s">
        <v>29</v>
      </c>
      <c r="B14" s="275"/>
      <c r="C14" s="276"/>
      <c r="D14" s="277" t="s">
        <v>11</v>
      </c>
      <c r="E14" s="277"/>
      <c r="F14" s="277"/>
      <c r="G14" s="114"/>
      <c r="J14" s="115"/>
    </row>
    <row r="15" spans="1:16" ht="23.25" customHeight="1" x14ac:dyDescent="0.25">
      <c r="A15" s="245" t="s">
        <v>1550</v>
      </c>
      <c r="B15" s="245"/>
      <c r="C15" s="245"/>
      <c r="D15" s="246" t="s">
        <v>15</v>
      </c>
      <c r="E15" s="247"/>
      <c r="F15" s="121" t="s">
        <v>109</v>
      </c>
      <c r="G15" s="245" t="s">
        <v>1624</v>
      </c>
      <c r="H15" s="245"/>
      <c r="I15" s="245"/>
      <c r="J15" s="115"/>
      <c r="K15" s="34"/>
      <c r="L15" s="29" t="s">
        <v>1558</v>
      </c>
      <c r="M15" s="34"/>
    </row>
    <row r="16" spans="1:16" ht="36.75" customHeight="1" thickBot="1" x14ac:dyDescent="0.3">
      <c r="A16" s="267" t="str">
        <f>IF(D15="Yes","Obligation Balance as of June of the Prior Year (see instructions)","Obligation Balance at the End of the Month before Contract Modifcations (see instructions)")</f>
        <v>Obligation Balance as of June of the Prior Year (see instructions)</v>
      </c>
      <c r="B16" s="268"/>
      <c r="C16" s="269"/>
      <c r="D16" s="248">
        <f>'Example 3 Original Input'!F36</f>
        <v>1893838.6988128736</v>
      </c>
      <c r="E16" s="249"/>
      <c r="F16" s="249"/>
      <c r="G16" s="114"/>
      <c r="I16" s="76"/>
      <c r="J16" s="115"/>
      <c r="K16" s="35" t="s">
        <v>1560</v>
      </c>
      <c r="L16" s="49">
        <f>ROUND($D$18,2)</f>
        <v>1892263.17</v>
      </c>
      <c r="M16" s="31" t="s">
        <v>1561</v>
      </c>
      <c r="P16" s="115"/>
    </row>
    <row r="17" spans="1:16" ht="36.75" customHeight="1" thickBot="1" x14ac:dyDescent="0.3">
      <c r="A17" s="267" t="str">
        <f>IF(D15="Yes","Accumulated Amortization as of June of the Prior Year (see instructions)","Accumulated Amortization at the End of the Month before Contract Modifications (see instructions)")</f>
        <v>Accumulated Amortization as of June of the Prior Year (see instructions)</v>
      </c>
      <c r="B17" s="268"/>
      <c r="C17" s="269"/>
      <c r="D17" s="248">
        <f>'Example 3 Original Input'!H36</f>
        <v>497963.99259898392</v>
      </c>
      <c r="E17" s="249"/>
      <c r="F17" s="249"/>
      <c r="G17" s="114"/>
      <c r="H17" s="262" t="str">
        <f>IF(D15="Yes", "Do NOT enter Current Year (CY) Totals if selected Yes for early termination. Leave the yellow fields below blank", "Enter Current Year (CY) Totals before contract modifications from the original contract input tab of the GASB 87 Lessee Workbook, if any (see instructions).")</f>
        <v>Do NOT enter Current Year (CY) Totals if selected Yes for early termination. Leave the yellow fields below blank</v>
      </c>
      <c r="I17" s="263"/>
      <c r="J17" s="115"/>
      <c r="K17" s="35" t="s">
        <v>1548</v>
      </c>
      <c r="L17" s="53">
        <f>ROUND($D$20,2)</f>
        <v>0</v>
      </c>
      <c r="M17" s="31" t="s">
        <v>1562</v>
      </c>
      <c r="P17" s="115"/>
    </row>
    <row r="18" spans="1:16" ht="36.75" customHeight="1" thickBot="1" x14ac:dyDescent="0.3">
      <c r="A18" s="267" t="str">
        <f>IF(D15="Yes","RTU Asset Carrying Value as of June of the Prior Year (see instructions)","RTU Asset Carrying Value at the End of Month before Contract Modifications (see instructions)")</f>
        <v>RTU Asset Carrying Value as of June of the Prior Year (see instructions)</v>
      </c>
      <c r="B18" s="268"/>
      <c r="C18" s="269"/>
      <c r="D18" s="248">
        <f>'Example 3 Original Input'!I36</f>
        <v>1892263.1718761385</v>
      </c>
      <c r="E18" s="249"/>
      <c r="F18" s="249"/>
      <c r="G18" s="114"/>
      <c r="H18" s="99" t="s">
        <v>1552</v>
      </c>
      <c r="I18" s="100"/>
      <c r="J18" s="115"/>
      <c r="K18" s="37" t="s">
        <v>1563</v>
      </c>
      <c r="L18" s="51">
        <f>ROUND($D$21,2)</f>
        <v>1892263.17</v>
      </c>
      <c r="M18" s="31" t="s">
        <v>1564</v>
      </c>
      <c r="P18" s="115"/>
    </row>
    <row r="19" spans="1:16" ht="23.25" customHeight="1" thickTop="1" x14ac:dyDescent="0.2">
      <c r="A19" s="256" t="s">
        <v>1607</v>
      </c>
      <c r="B19" s="257"/>
      <c r="C19" s="258"/>
      <c r="D19" s="259" t="e">
        <f>IF(D14="Beginning",ABS(NPV(D7/12,INDEX(A30:B1241,MATCH(D13,A30:A1241,0),2):$B$1241))*(1+D7/12),ABS(NPV(D7/12,INDEX(A30:B1241,MATCH(D13,A30:A1241,0),2):$B$1241)))</f>
        <v>#N/A</v>
      </c>
      <c r="E19" s="260"/>
      <c r="F19" s="261"/>
      <c r="G19" s="114"/>
      <c r="H19" s="101" t="s">
        <v>1553</v>
      </c>
      <c r="I19" s="102"/>
      <c r="J19" s="115"/>
      <c r="P19" s="115"/>
    </row>
    <row r="20" spans="1:16" ht="23.25" customHeight="1" thickBot="1" x14ac:dyDescent="0.25">
      <c r="A20" s="250" t="s">
        <v>1548</v>
      </c>
      <c r="B20" s="250"/>
      <c r="C20" s="250"/>
      <c r="D20" s="252">
        <f>IF(D15="yes",0,D19-D16)</f>
        <v>0</v>
      </c>
      <c r="E20" s="253"/>
      <c r="F20" s="254"/>
      <c r="G20" s="114"/>
      <c r="H20" s="103" t="s">
        <v>1652</v>
      </c>
      <c r="I20" s="104"/>
      <c r="J20" s="115"/>
      <c r="K20" s="35" t="s">
        <v>1565</v>
      </c>
      <c r="L20" s="81">
        <f>ROUND($D$17,2)</f>
        <v>497963.99</v>
      </c>
      <c r="M20" s="36" t="s">
        <v>1566</v>
      </c>
      <c r="P20" s="115"/>
    </row>
    <row r="21" spans="1:16" ht="23.25" customHeight="1" thickBot="1" x14ac:dyDescent="0.25">
      <c r="A21" s="250" t="s">
        <v>1549</v>
      </c>
      <c r="B21" s="250"/>
      <c r="C21" s="250"/>
      <c r="D21" s="252">
        <f>+D18+D20</f>
        <v>1892263.1718761385</v>
      </c>
      <c r="E21" s="253"/>
      <c r="F21" s="254"/>
      <c r="G21" s="114"/>
      <c r="H21" s="114"/>
      <c r="I21" s="114"/>
      <c r="J21" s="115"/>
      <c r="K21" s="56" t="s">
        <v>1567</v>
      </c>
      <c r="L21" s="82">
        <f>ROUND($D$22,2)</f>
        <v>2390227.16</v>
      </c>
      <c r="M21" s="36" t="s">
        <v>1592</v>
      </c>
      <c r="P21" s="115"/>
    </row>
    <row r="22" spans="1:16" ht="31.15" customHeight="1" thickTop="1" thickBot="1" x14ac:dyDescent="0.3">
      <c r="A22" s="250" t="s">
        <v>1655</v>
      </c>
      <c r="B22" s="250"/>
      <c r="C22" s="250"/>
      <c r="D22" s="338">
        <f>(D17+D18)+D20</f>
        <v>2390227.1644751225</v>
      </c>
      <c r="E22" s="253"/>
      <c r="F22" s="254"/>
      <c r="G22" s="114"/>
      <c r="H22" s="262" t="s">
        <v>1718</v>
      </c>
      <c r="I22" s="263"/>
      <c r="J22" s="115"/>
      <c r="P22" s="115"/>
    </row>
    <row r="23" spans="1:16" ht="23.25" customHeight="1" x14ac:dyDescent="0.25">
      <c r="A23" s="245" t="s">
        <v>39</v>
      </c>
      <c r="B23" s="245"/>
      <c r="C23" s="245"/>
      <c r="D23" s="270" t="s">
        <v>4</v>
      </c>
      <c r="E23" s="270"/>
      <c r="F23" s="270"/>
      <c r="G23" s="114"/>
      <c r="H23" s="234" t="s">
        <v>1712</v>
      </c>
      <c r="I23" s="100">
        <f>'Example 3 Original Input'!F36</f>
        <v>1893838.6988128736</v>
      </c>
      <c r="J23" s="115"/>
      <c r="P23" s="115"/>
    </row>
    <row r="24" spans="1:16" ht="23.25" customHeight="1" x14ac:dyDescent="0.2">
      <c r="A24" s="256" t="s">
        <v>1656</v>
      </c>
      <c r="B24" s="257"/>
      <c r="C24" s="258"/>
      <c r="D24" s="255">
        <f>IF(D23="Building",40*12,IF(D23="Equipment",5*12,IF(D23="Infrastructure",40*12,"0")))</f>
        <v>60</v>
      </c>
      <c r="E24" s="255"/>
      <c r="F24" s="255"/>
      <c r="G24" s="114"/>
      <c r="H24" s="235" t="s">
        <v>1711</v>
      </c>
      <c r="I24" s="102">
        <f>'Example 3 Original Input'!H36</f>
        <v>497963.99259898392</v>
      </c>
      <c r="J24" s="115"/>
      <c r="O24" s="115"/>
      <c r="P24" s="115"/>
    </row>
    <row r="25" spans="1:16" ht="33.6" customHeight="1" thickBot="1" x14ac:dyDescent="0.25">
      <c r="A25" s="256" t="s">
        <v>1657</v>
      </c>
      <c r="B25" s="257"/>
      <c r="C25" s="258"/>
      <c r="D25" s="255">
        <f>ROUND(COUNTIF(C30:C1241,"&lt;&gt;"&amp;""),1)</f>
        <v>0</v>
      </c>
      <c r="E25" s="255"/>
      <c r="F25" s="255"/>
      <c r="G25" s="114"/>
      <c r="H25" s="236" t="s">
        <v>1713</v>
      </c>
      <c r="I25" s="104">
        <f>'Example 3 Original Input'!I36</f>
        <v>1892263.1718761385</v>
      </c>
      <c r="J25" s="115"/>
      <c r="O25" s="115"/>
      <c r="P25" s="115"/>
    </row>
    <row r="26" spans="1:16" ht="23.25" customHeight="1" x14ac:dyDescent="0.2">
      <c r="A26" s="250" t="s">
        <v>1658</v>
      </c>
      <c r="B26" s="250"/>
      <c r="C26" s="250"/>
      <c r="D26" s="251">
        <f>IF(D24&lt;D25,D24,D25)</f>
        <v>0</v>
      </c>
      <c r="E26" s="251"/>
      <c r="F26" s="251"/>
      <c r="G26" s="114"/>
      <c r="H26" s="114"/>
      <c r="I26" s="3"/>
      <c r="J26" s="115"/>
      <c r="O26" s="115"/>
      <c r="P26" s="115"/>
    </row>
    <row r="27" spans="1:16" ht="20.25" customHeight="1" x14ac:dyDescent="0.2">
      <c r="A27" s="122"/>
      <c r="B27" s="122"/>
      <c r="C27" s="122"/>
      <c r="D27" s="2"/>
      <c r="F27" s="3"/>
      <c r="G27" s="3"/>
      <c r="H27" s="3"/>
      <c r="J27" s="115"/>
      <c r="O27" s="115"/>
      <c r="P27" s="115"/>
    </row>
    <row r="28" spans="1:16" ht="87.75" customHeight="1" x14ac:dyDescent="0.25">
      <c r="A28" s="264" t="s">
        <v>1621</v>
      </c>
      <c r="B28" s="265"/>
      <c r="C28" s="265"/>
      <c r="D28" s="265"/>
      <c r="E28" s="265"/>
      <c r="F28" s="265"/>
      <c r="G28" s="265"/>
      <c r="H28" s="265"/>
      <c r="I28" s="266"/>
      <c r="K28" s="115"/>
      <c r="N28" s="115"/>
    </row>
    <row r="29" spans="1:16" ht="66" customHeight="1" x14ac:dyDescent="0.25">
      <c r="A29" s="123" t="s">
        <v>0</v>
      </c>
      <c r="B29" s="7"/>
      <c r="C29" s="8" t="s">
        <v>17</v>
      </c>
      <c r="D29" s="123" t="s">
        <v>2</v>
      </c>
      <c r="E29" s="123" t="s">
        <v>1</v>
      </c>
      <c r="F29" s="7" t="str">
        <f>IF(D14="Beginning","Beginning Monthly Obligation Balance","Ending Monthly Obligation Balance")</f>
        <v>Beginning Monthly Obligation Balance</v>
      </c>
      <c r="G29" s="7" t="s">
        <v>1654</v>
      </c>
      <c r="H29" s="7" t="s">
        <v>1629</v>
      </c>
      <c r="I29" s="7" t="s">
        <v>1653</v>
      </c>
      <c r="J29" s="124" t="s">
        <v>1551</v>
      </c>
      <c r="K29" s="38" t="s">
        <v>1591</v>
      </c>
      <c r="L29" s="125" t="str">
        <f>LEFT('Example 3 Modification Output'!$E$7,4)+1&amp;"–"&amp;RIGHT('Example 3 Modification Output'!$E$7,4)+1</f>
        <v>2023–2024</v>
      </c>
      <c r="N29" s="115"/>
    </row>
    <row r="30" spans="1:16" ht="19.899999999999999" customHeight="1" x14ac:dyDescent="0.2">
      <c r="A30" s="126">
        <v>44378</v>
      </c>
      <c r="B30" s="9">
        <f>IF(C30&gt;0,C30*-1,C30)</f>
        <v>0</v>
      </c>
      <c r="C30" s="127"/>
      <c r="D30" s="4">
        <f>IF(C30&lt;&gt;"",IF(D14="Beginning",0,$D$19*($D$7/12)),0)</f>
        <v>0</v>
      </c>
      <c r="E30" s="128">
        <f>C30-D30</f>
        <v>0</v>
      </c>
      <c r="F30" s="4">
        <f>IF(C30&lt;&gt;"",$D$19-E30,0)</f>
        <v>0</v>
      </c>
      <c r="G30" s="19">
        <f>IF(C30&lt;&gt;"",$D$21/$D$26,0)</f>
        <v>0</v>
      </c>
      <c r="H30" s="4">
        <f>IF(C30&lt;&gt;"",G30,0)</f>
        <v>0</v>
      </c>
      <c r="I30" s="4">
        <f>IF(C30&lt;&gt;"",$D$21-H30,0)</f>
        <v>0</v>
      </c>
      <c r="J30" s="58" t="str">
        <f t="shared" ref="J30:J41" si="0">IF(OR(MONTH(A30)=1,MONTH(A30)=2,MONTH(A30)=3,MONTH(A30)=4,MONTH(A30)=5,MONTH(A30)=6),YEAR(A30)-1&amp;"–"&amp;YEAR(A30),YEAR(A30)&amp;"–"&amp;YEAR(A30)+1)</f>
        <v>2021–2022</v>
      </c>
      <c r="K30" s="115"/>
      <c r="L30" s="115"/>
      <c r="M30" s="115"/>
      <c r="N30" s="115"/>
    </row>
    <row r="31" spans="1:16" ht="19.899999999999999" customHeight="1" x14ac:dyDescent="0.2">
      <c r="A31" s="126">
        <v>44409</v>
      </c>
      <c r="B31" s="9">
        <f t="shared" ref="B31:B94" si="1">IF(C31&gt;0,C31*-1,C31)</f>
        <v>0</v>
      </c>
      <c r="C31" s="127"/>
      <c r="D31" s="4">
        <f t="shared" ref="D31:D94" si="2">IF(C31="",0,IF($D$14="Beginning",IF(C30&lt;&gt;"",$F30*$D$7/12,0),IF(C30&lt;&gt;"",$F30*$D$7/12,$D$19*$D$7/12)))</f>
        <v>0</v>
      </c>
      <c r="E31" s="128">
        <f>C31-D31</f>
        <v>0</v>
      </c>
      <c r="F31" s="4">
        <f>IF(C31="",0,IF(C30="",$D$19-E31,IF(C31&lt;&gt;"",F30-E31)))</f>
        <v>0</v>
      </c>
      <c r="G31" s="19">
        <f>IF(AND(C31&lt;&gt;"",G30&lt;D$21),$D$21/$D$26,0)</f>
        <v>0</v>
      </c>
      <c r="H31" s="4">
        <f>IF(C31&lt;&gt;"",G31+H30,0)</f>
        <v>0</v>
      </c>
      <c r="I31" s="4">
        <f>IF(C31&lt;&gt;"",$D$21-H31,0)</f>
        <v>0</v>
      </c>
      <c r="J31" s="58" t="str">
        <f t="shared" si="0"/>
        <v>2021–2022</v>
      </c>
      <c r="K31" s="39" t="s">
        <v>1568</v>
      </c>
      <c r="L31" s="39" t="s">
        <v>1569</v>
      </c>
      <c r="M31" s="40" t="s">
        <v>1570</v>
      </c>
      <c r="N31" s="40" t="s">
        <v>1571</v>
      </c>
      <c r="O31" s="40" t="s">
        <v>1572</v>
      </c>
    </row>
    <row r="32" spans="1:16" ht="19.899999999999999" customHeight="1" x14ac:dyDescent="0.2">
      <c r="A32" s="126">
        <v>44440</v>
      </c>
      <c r="B32" s="9">
        <f t="shared" si="1"/>
        <v>0</v>
      </c>
      <c r="C32" s="127"/>
      <c r="D32" s="4">
        <f t="shared" si="2"/>
        <v>0</v>
      </c>
      <c r="E32" s="128">
        <f t="shared" ref="E32:E95" si="3">C32-D32</f>
        <v>0</v>
      </c>
      <c r="F32" s="4">
        <f t="shared" ref="F32:F95" si="4">IF(C32="",0,IF(C31="",$D$19-E32,IF(C32&lt;&gt;"",F31-E32)))</f>
        <v>0</v>
      </c>
      <c r="G32" s="19">
        <f>IF(AND(C32&lt;&gt;"",SUM(G$30:G31)&lt;D$21),$D$21/$D$26,0)</f>
        <v>0</v>
      </c>
      <c r="H32" s="4">
        <f t="shared" ref="H32:H95" si="5">IF(C32&lt;&gt;"",G32+H31,0)</f>
        <v>0</v>
      </c>
      <c r="I32" s="4">
        <f t="shared" ref="I32:I95" si="6">IF(C32&lt;&gt;"",$D$21-H32,0)</f>
        <v>0</v>
      </c>
      <c r="J32" s="58" t="str">
        <f t="shared" si="0"/>
        <v>2021–2022</v>
      </c>
      <c r="K32" s="41" t="str">
        <f>LEFT('Example 3 Modification Output'!$E$7,4)-1&amp;"–"&amp;RIGHT('Example 3 Modification Output'!$E$7,4)-1</f>
        <v>2021–2022</v>
      </c>
      <c r="L32" s="42">
        <f>DATE(RIGHT(K32,4),6,1)</f>
        <v>44713</v>
      </c>
      <c r="M32" s="43">
        <f>SUMIFS($F$30:$F$1241,$A$30:$A$1241,$L$32)</f>
        <v>0</v>
      </c>
      <c r="N32" s="43" t="e">
        <f>IF(AND('Example 3 Modification Output'!$E$7&gt;K$35,'Example 3 Modification Output'!$E$7&lt;=$M$35),SUMIFS($H$30:$H$1241,$A$30:$A$1241,$L$32)+$D$17,0)</f>
        <v>#N/A</v>
      </c>
      <c r="O32" s="43" t="e">
        <f>IF(AND('Example 3 Modification Output'!$E$7&gt;K$35,'Example 3 Modification Output'!$E$7&lt;=$M$35),$D$22,0)</f>
        <v>#N/A</v>
      </c>
    </row>
    <row r="33" spans="1:15" ht="19.899999999999999" customHeight="1" x14ac:dyDescent="0.2">
      <c r="A33" s="126">
        <v>44470</v>
      </c>
      <c r="B33" s="9">
        <f t="shared" si="1"/>
        <v>0</v>
      </c>
      <c r="C33" s="127"/>
      <c r="D33" s="4">
        <f t="shared" si="2"/>
        <v>0</v>
      </c>
      <c r="E33" s="128">
        <f t="shared" si="3"/>
        <v>0</v>
      </c>
      <c r="F33" s="4">
        <f t="shared" si="4"/>
        <v>0</v>
      </c>
      <c r="G33" s="19">
        <f>IF(AND(C33&lt;&gt;"",SUM(G$30:G32)&lt;D$21),$D$21/$D$26,0)</f>
        <v>0</v>
      </c>
      <c r="H33" s="4">
        <f t="shared" si="5"/>
        <v>0</v>
      </c>
      <c r="I33" s="4">
        <f t="shared" si="6"/>
        <v>0</v>
      </c>
      <c r="J33" s="58" t="str">
        <f t="shared" si="0"/>
        <v>2021–2022</v>
      </c>
    </row>
    <row r="34" spans="1:15" ht="19.899999999999999" customHeight="1" x14ac:dyDescent="0.2">
      <c r="A34" s="126">
        <v>44501</v>
      </c>
      <c r="B34" s="9">
        <f t="shared" si="1"/>
        <v>0</v>
      </c>
      <c r="C34" s="127"/>
      <c r="D34" s="4">
        <f t="shared" si="2"/>
        <v>0</v>
      </c>
      <c r="E34" s="128">
        <f t="shared" si="3"/>
        <v>0</v>
      </c>
      <c r="F34" s="4">
        <f t="shared" si="4"/>
        <v>0</v>
      </c>
      <c r="G34" s="19">
        <f>IF(AND(C34&lt;&gt;"",SUM(G$30:G33)&lt;D$21),$D$21/$D$26,0)</f>
        <v>0</v>
      </c>
      <c r="H34" s="4">
        <f t="shared" si="5"/>
        <v>0</v>
      </c>
      <c r="I34" s="4">
        <f t="shared" si="6"/>
        <v>0</v>
      </c>
      <c r="J34" s="58" t="str">
        <f t="shared" si="0"/>
        <v>2021–2022</v>
      </c>
      <c r="K34" s="129" t="s">
        <v>1573</v>
      </c>
      <c r="L34" s="129" t="s">
        <v>1574</v>
      </c>
      <c r="M34" s="129" t="s">
        <v>1575</v>
      </c>
      <c r="N34" s="129" t="s">
        <v>1576</v>
      </c>
      <c r="O34" s="129" t="s">
        <v>1590</v>
      </c>
    </row>
    <row r="35" spans="1:15" ht="19.899999999999999" customHeight="1" x14ac:dyDescent="0.2">
      <c r="A35" s="126">
        <v>44531</v>
      </c>
      <c r="B35" s="9">
        <f t="shared" si="1"/>
        <v>0</v>
      </c>
      <c r="C35" s="127"/>
      <c r="D35" s="4">
        <f t="shared" si="2"/>
        <v>0</v>
      </c>
      <c r="E35" s="128">
        <f t="shared" si="3"/>
        <v>0</v>
      </c>
      <c r="F35" s="4">
        <f t="shared" si="4"/>
        <v>0</v>
      </c>
      <c r="G35" s="19">
        <f>IF(AND(C35&lt;&gt;"",SUM(G$30:G34)&lt;D$21),$D$21/$D$26,0)</f>
        <v>0</v>
      </c>
      <c r="H35" s="4">
        <f t="shared" si="5"/>
        <v>0</v>
      </c>
      <c r="I35" s="4">
        <f t="shared" si="6"/>
        <v>0</v>
      </c>
      <c r="J35" s="58" t="str">
        <f t="shared" si="0"/>
        <v>2021–2022</v>
      </c>
      <c r="K35" s="44" t="e">
        <f>IF(OR(MONTH($D$13)=1,MONTH($D$13)=2,MONTH($D$13)=3,MONTH($D$13)=4,MONTH($D$13)=5,MONTH($D$13)=6),YEAR($D$13)-1&amp;"–"&amp;YEAR($D$13),YEAR($D$13)&amp;"–"&amp;YEAR($D$13)+1)</f>
        <v>#N/A</v>
      </c>
      <c r="L35" s="130" t="e">
        <f>EDATE($D$13,+($D$25-1))</f>
        <v>#N/A</v>
      </c>
      <c r="M35" s="44" t="e">
        <f>IF(OR(MONTH($L$35)=1,MONTH($L$35)=2,MONTH($L$35)=3,MONTH($L$35)=4,MONTH($L$35)=5,MONTH($L$35)=6),YEAR($L$35)-1&amp;"–"&amp;YEAR($L$35),YEAR($L$35)&amp;"–"&amp;YEAR($L$35)+1)</f>
        <v>#N/A</v>
      </c>
      <c r="N35" s="131" t="e">
        <f>IF($M$35='Example 3 Modification Output'!$E$7,$D$22,0)</f>
        <v>#N/A</v>
      </c>
      <c r="O35" s="131" t="e">
        <f>IF($K$35='Example 3 Modification Output'!$E$7,ABS($L$12),0)</f>
        <v>#N/A</v>
      </c>
    </row>
    <row r="36" spans="1:15" ht="19.899999999999999" customHeight="1" x14ac:dyDescent="0.2">
      <c r="A36" s="126">
        <v>44562</v>
      </c>
      <c r="B36" s="9">
        <f t="shared" si="1"/>
        <v>0</v>
      </c>
      <c r="C36" s="127"/>
      <c r="D36" s="4">
        <f t="shared" si="2"/>
        <v>0</v>
      </c>
      <c r="E36" s="128">
        <f t="shared" si="3"/>
        <v>0</v>
      </c>
      <c r="F36" s="4">
        <f t="shared" si="4"/>
        <v>0</v>
      </c>
      <c r="G36" s="19">
        <f>IF(AND(C36&lt;&gt;"",SUM(G$30:G35)&lt;D$21),$D$21/$D$26,0)</f>
        <v>0</v>
      </c>
      <c r="H36" s="4">
        <f t="shared" si="5"/>
        <v>0</v>
      </c>
      <c r="I36" s="4">
        <f t="shared" si="6"/>
        <v>0</v>
      </c>
      <c r="J36" s="58" t="str">
        <f t="shared" si="0"/>
        <v>2021–2022</v>
      </c>
    </row>
    <row r="37" spans="1:15" ht="19.899999999999999" customHeight="1" x14ac:dyDescent="0.2">
      <c r="A37" s="126">
        <v>44593</v>
      </c>
      <c r="B37" s="9">
        <f t="shared" si="1"/>
        <v>0</v>
      </c>
      <c r="C37" s="127"/>
      <c r="D37" s="4">
        <f t="shared" si="2"/>
        <v>0</v>
      </c>
      <c r="E37" s="128">
        <f t="shared" si="3"/>
        <v>0</v>
      </c>
      <c r="F37" s="4">
        <f t="shared" si="4"/>
        <v>0</v>
      </c>
      <c r="G37" s="19">
        <f>IF(AND(C37&lt;&gt;"",SUM(G$30:G36)&lt;D$21),$D$21/$D$26,0)</f>
        <v>0</v>
      </c>
      <c r="H37" s="4">
        <f t="shared" si="5"/>
        <v>0</v>
      </c>
      <c r="I37" s="4">
        <f t="shared" si="6"/>
        <v>0</v>
      </c>
      <c r="J37" s="58" t="str">
        <f t="shared" si="0"/>
        <v>2021–2022</v>
      </c>
    </row>
    <row r="38" spans="1:15" ht="19.899999999999999" customHeight="1" x14ac:dyDescent="0.2">
      <c r="A38" s="126">
        <v>44621</v>
      </c>
      <c r="B38" s="9">
        <f t="shared" si="1"/>
        <v>0</v>
      </c>
      <c r="C38" s="127"/>
      <c r="D38" s="4">
        <f t="shared" si="2"/>
        <v>0</v>
      </c>
      <c r="E38" s="128">
        <f t="shared" si="3"/>
        <v>0</v>
      </c>
      <c r="F38" s="4">
        <f t="shared" si="4"/>
        <v>0</v>
      </c>
      <c r="G38" s="19">
        <f>IF(AND(C38&lt;&gt;"",SUM(G$30:G37)&lt;D$21),$D$21/$D$26,0)</f>
        <v>0</v>
      </c>
      <c r="H38" s="4">
        <f t="shared" si="5"/>
        <v>0</v>
      </c>
      <c r="I38" s="4">
        <f t="shared" si="6"/>
        <v>0</v>
      </c>
      <c r="J38" s="58" t="str">
        <f t="shared" si="0"/>
        <v>2021–2022</v>
      </c>
      <c r="N38" s="132"/>
    </row>
    <row r="39" spans="1:15" ht="19.899999999999999" customHeight="1" x14ac:dyDescent="0.2">
      <c r="A39" s="126">
        <v>44652</v>
      </c>
      <c r="B39" s="9">
        <f t="shared" si="1"/>
        <v>0</v>
      </c>
      <c r="C39" s="127"/>
      <c r="D39" s="4">
        <f t="shared" si="2"/>
        <v>0</v>
      </c>
      <c r="E39" s="128">
        <f t="shared" si="3"/>
        <v>0</v>
      </c>
      <c r="F39" s="4">
        <f t="shared" si="4"/>
        <v>0</v>
      </c>
      <c r="G39" s="19">
        <f>IF(AND(C39&lt;&gt;"",SUM(G$30:G38)&lt;D$21),$D$21/$D$26,0)</f>
        <v>0</v>
      </c>
      <c r="H39" s="4">
        <f t="shared" si="5"/>
        <v>0</v>
      </c>
      <c r="I39" s="4">
        <f t="shared" si="6"/>
        <v>0</v>
      </c>
      <c r="J39" s="58" t="str">
        <f t="shared" si="0"/>
        <v>2021–2022</v>
      </c>
    </row>
    <row r="40" spans="1:15" ht="19.899999999999999" customHeight="1" x14ac:dyDescent="0.2">
      <c r="A40" s="126">
        <v>44682</v>
      </c>
      <c r="B40" s="9">
        <f t="shared" si="1"/>
        <v>0</v>
      </c>
      <c r="C40" s="127"/>
      <c r="D40" s="4">
        <f t="shared" si="2"/>
        <v>0</v>
      </c>
      <c r="E40" s="128">
        <f t="shared" si="3"/>
        <v>0</v>
      </c>
      <c r="F40" s="4">
        <f t="shared" si="4"/>
        <v>0</v>
      </c>
      <c r="G40" s="19">
        <f>IF(AND(C40&lt;&gt;"",SUM(G$30:G39)&lt;D$21),$D$21/$D$26,0)</f>
        <v>0</v>
      </c>
      <c r="H40" s="4">
        <f t="shared" si="5"/>
        <v>0</v>
      </c>
      <c r="I40" s="4">
        <f t="shared" si="6"/>
        <v>0</v>
      </c>
      <c r="J40" s="58" t="str">
        <f t="shared" si="0"/>
        <v>2021–2022</v>
      </c>
    </row>
    <row r="41" spans="1:15" ht="19.899999999999999" customHeight="1" x14ac:dyDescent="0.2">
      <c r="A41" s="126">
        <v>44713</v>
      </c>
      <c r="B41" s="9">
        <f t="shared" si="1"/>
        <v>0</v>
      </c>
      <c r="C41" s="127"/>
      <c r="D41" s="4">
        <f t="shared" si="2"/>
        <v>0</v>
      </c>
      <c r="E41" s="128">
        <f t="shared" si="3"/>
        <v>0</v>
      </c>
      <c r="F41" s="5">
        <f t="shared" si="4"/>
        <v>0</v>
      </c>
      <c r="G41" s="19">
        <f>IF(AND(C41&lt;&gt;"",SUM(G$30:G40)&lt;D$21),$D$21/$D$26,0)</f>
        <v>0</v>
      </c>
      <c r="H41" s="4">
        <f t="shared" si="5"/>
        <v>0</v>
      </c>
      <c r="I41" s="4">
        <f t="shared" si="6"/>
        <v>0</v>
      </c>
      <c r="J41" s="58" t="str">
        <f t="shared" si="0"/>
        <v>2021–2022</v>
      </c>
    </row>
    <row r="42" spans="1:15" ht="19.899999999999999" customHeight="1" x14ac:dyDescent="0.2">
      <c r="A42" s="126">
        <v>44743</v>
      </c>
      <c r="B42" s="9">
        <f t="shared" si="1"/>
        <v>0</v>
      </c>
      <c r="C42" s="127"/>
      <c r="D42" s="4">
        <f t="shared" si="2"/>
        <v>0</v>
      </c>
      <c r="E42" s="128">
        <f t="shared" si="3"/>
        <v>0</v>
      </c>
      <c r="F42" s="5">
        <f t="shared" si="4"/>
        <v>0</v>
      </c>
      <c r="G42" s="19">
        <f>IF(AND(C42&lt;&gt;"",SUM(G$30:G41)&lt;D$21),$D$21/$D$26,0)</f>
        <v>0</v>
      </c>
      <c r="H42" s="4">
        <f t="shared" si="5"/>
        <v>0</v>
      </c>
      <c r="I42" s="4">
        <f t="shared" si="6"/>
        <v>0</v>
      </c>
      <c r="J42" s="58" t="str">
        <f>IF(OR(MONTH(A42)=1,MONTH(A42)=2,MONTH(A42)=3,MONTH(A42)=4,MONTH(A42)=5,MONTH(A42)=6),YEAR(A42)-1&amp;"–"&amp;YEAR(A42),YEAR(A42)&amp;"–"&amp;YEAR(A42)+1)</f>
        <v>2022–2023</v>
      </c>
    </row>
    <row r="43" spans="1:15" ht="19.899999999999999" customHeight="1" x14ac:dyDescent="0.2">
      <c r="A43" s="126">
        <v>44774</v>
      </c>
      <c r="B43" s="9">
        <f t="shared" si="1"/>
        <v>0</v>
      </c>
      <c r="C43" s="127"/>
      <c r="D43" s="4">
        <f t="shared" si="2"/>
        <v>0</v>
      </c>
      <c r="E43" s="128">
        <f t="shared" si="3"/>
        <v>0</v>
      </c>
      <c r="F43" s="5">
        <f t="shared" si="4"/>
        <v>0</v>
      </c>
      <c r="G43" s="19">
        <f>IF(AND(C43&lt;&gt;"",SUM(G$30:G42)&lt;D$21),$D$21/$D$26,0)</f>
        <v>0</v>
      </c>
      <c r="H43" s="4">
        <f t="shared" si="5"/>
        <v>0</v>
      </c>
      <c r="I43" s="4">
        <f t="shared" si="6"/>
        <v>0</v>
      </c>
      <c r="J43" s="58" t="str">
        <f t="shared" ref="J43:J106" si="7">IF(OR(MONTH(A43)=1,MONTH(A43)=2,MONTH(A43)=3,MONTH(A43)=4,MONTH(A43)=5,MONTH(A43)=6),YEAR(A43)-1&amp;"–"&amp;YEAR(A43),YEAR(A43)&amp;"–"&amp;YEAR(A43)+1)</f>
        <v>2022–2023</v>
      </c>
    </row>
    <row r="44" spans="1:15" ht="19.899999999999999" customHeight="1" x14ac:dyDescent="0.2">
      <c r="A44" s="126">
        <v>44805</v>
      </c>
      <c r="B44" s="9">
        <f t="shared" si="1"/>
        <v>0</v>
      </c>
      <c r="C44" s="127"/>
      <c r="D44" s="4">
        <f t="shared" si="2"/>
        <v>0</v>
      </c>
      <c r="E44" s="128">
        <f t="shared" si="3"/>
        <v>0</v>
      </c>
      <c r="F44" s="5">
        <f t="shared" si="4"/>
        <v>0</v>
      </c>
      <c r="G44" s="19">
        <f>IF(AND(C44&lt;&gt;"",SUM(G$30:G43)&lt;D$21),$D$21/$D$26,0)</f>
        <v>0</v>
      </c>
      <c r="H44" s="4">
        <f t="shared" si="5"/>
        <v>0</v>
      </c>
      <c r="I44" s="4">
        <f t="shared" si="6"/>
        <v>0</v>
      </c>
      <c r="J44" s="58" t="str">
        <f t="shared" si="7"/>
        <v>2022–2023</v>
      </c>
    </row>
    <row r="45" spans="1:15" ht="19.899999999999999" customHeight="1" x14ac:dyDescent="0.2">
      <c r="A45" s="126">
        <v>44835</v>
      </c>
      <c r="B45" s="9">
        <f t="shared" si="1"/>
        <v>0</v>
      </c>
      <c r="C45" s="127"/>
      <c r="D45" s="4">
        <f t="shared" si="2"/>
        <v>0</v>
      </c>
      <c r="E45" s="128">
        <f t="shared" si="3"/>
        <v>0</v>
      </c>
      <c r="F45" s="5">
        <f t="shared" si="4"/>
        <v>0</v>
      </c>
      <c r="G45" s="19">
        <f>IF(AND(C45&lt;&gt;"",SUM(G$30:G44)&lt;D$21),$D$21/$D$26,0)</f>
        <v>0</v>
      </c>
      <c r="H45" s="4">
        <f t="shared" si="5"/>
        <v>0</v>
      </c>
      <c r="I45" s="4">
        <f t="shared" si="6"/>
        <v>0</v>
      </c>
      <c r="J45" s="58" t="str">
        <f t="shared" si="7"/>
        <v>2022–2023</v>
      </c>
    </row>
    <row r="46" spans="1:15" ht="19.899999999999999" customHeight="1" x14ac:dyDescent="0.2">
      <c r="A46" s="126">
        <v>44866</v>
      </c>
      <c r="B46" s="9">
        <f t="shared" si="1"/>
        <v>0</v>
      </c>
      <c r="C46" s="127"/>
      <c r="D46" s="4">
        <f t="shared" si="2"/>
        <v>0</v>
      </c>
      <c r="E46" s="128">
        <f t="shared" si="3"/>
        <v>0</v>
      </c>
      <c r="F46" s="5">
        <f t="shared" si="4"/>
        <v>0</v>
      </c>
      <c r="G46" s="19">
        <f>IF(AND(C46&lt;&gt;"",SUM(G$30:G45)&lt;D$21),$D$21/$D$26,0)</f>
        <v>0</v>
      </c>
      <c r="H46" s="4">
        <f t="shared" si="5"/>
        <v>0</v>
      </c>
      <c r="I46" s="4">
        <f t="shared" si="6"/>
        <v>0</v>
      </c>
      <c r="J46" s="58" t="str">
        <f t="shared" si="7"/>
        <v>2022–2023</v>
      </c>
    </row>
    <row r="47" spans="1:15" ht="19.899999999999999" customHeight="1" x14ac:dyDescent="0.2">
      <c r="A47" s="126">
        <v>44896</v>
      </c>
      <c r="B47" s="9">
        <f t="shared" si="1"/>
        <v>0</v>
      </c>
      <c r="C47" s="127"/>
      <c r="D47" s="4">
        <f t="shared" si="2"/>
        <v>0</v>
      </c>
      <c r="E47" s="128">
        <f t="shared" si="3"/>
        <v>0</v>
      </c>
      <c r="F47" s="5">
        <f t="shared" si="4"/>
        <v>0</v>
      </c>
      <c r="G47" s="19">
        <f>IF(AND(C47&lt;&gt;"",SUM(G$30:G46)&lt;D$21),$D$21/$D$26,0)</f>
        <v>0</v>
      </c>
      <c r="H47" s="4">
        <f t="shared" si="5"/>
        <v>0</v>
      </c>
      <c r="I47" s="4">
        <f t="shared" si="6"/>
        <v>0</v>
      </c>
      <c r="J47" s="58" t="str">
        <f t="shared" si="7"/>
        <v>2022–2023</v>
      </c>
    </row>
    <row r="48" spans="1:15" ht="19.899999999999999" customHeight="1" x14ac:dyDescent="0.2">
      <c r="A48" s="126">
        <v>44927</v>
      </c>
      <c r="B48" s="9">
        <f t="shared" si="1"/>
        <v>0</v>
      </c>
      <c r="C48" s="127"/>
      <c r="D48" s="4">
        <f t="shared" si="2"/>
        <v>0</v>
      </c>
      <c r="E48" s="128">
        <f t="shared" si="3"/>
        <v>0</v>
      </c>
      <c r="F48" s="5">
        <f t="shared" si="4"/>
        <v>0</v>
      </c>
      <c r="G48" s="19">
        <f>IF(AND(C48&lt;&gt;"",SUM(G$30:G47)&lt;D$21),$D$21/$D$26,0)</f>
        <v>0</v>
      </c>
      <c r="H48" s="4">
        <f t="shared" si="5"/>
        <v>0</v>
      </c>
      <c r="I48" s="4">
        <f t="shared" si="6"/>
        <v>0</v>
      </c>
      <c r="J48" s="58" t="str">
        <f t="shared" si="7"/>
        <v>2022–2023</v>
      </c>
    </row>
    <row r="49" spans="1:10" ht="19.899999999999999" customHeight="1" x14ac:dyDescent="0.2">
      <c r="A49" s="126">
        <v>44958</v>
      </c>
      <c r="B49" s="9">
        <f t="shared" si="1"/>
        <v>0</v>
      </c>
      <c r="C49" s="127"/>
      <c r="D49" s="4">
        <f t="shared" si="2"/>
        <v>0</v>
      </c>
      <c r="E49" s="128">
        <f t="shared" si="3"/>
        <v>0</v>
      </c>
      <c r="F49" s="5">
        <f t="shared" si="4"/>
        <v>0</v>
      </c>
      <c r="G49" s="19">
        <f>IF(AND(C49&lt;&gt;"",SUM(G$30:G48)&lt;D$21),$D$21/$D$26,0)</f>
        <v>0</v>
      </c>
      <c r="H49" s="4">
        <f t="shared" si="5"/>
        <v>0</v>
      </c>
      <c r="I49" s="4">
        <f t="shared" si="6"/>
        <v>0</v>
      </c>
      <c r="J49" s="58" t="str">
        <f t="shared" si="7"/>
        <v>2022–2023</v>
      </c>
    </row>
    <row r="50" spans="1:10" ht="19.899999999999999" customHeight="1" x14ac:dyDescent="0.2">
      <c r="A50" s="126">
        <v>44986</v>
      </c>
      <c r="B50" s="9">
        <f t="shared" si="1"/>
        <v>0</v>
      </c>
      <c r="C50" s="127"/>
      <c r="D50" s="4">
        <f t="shared" si="2"/>
        <v>0</v>
      </c>
      <c r="E50" s="128">
        <f t="shared" si="3"/>
        <v>0</v>
      </c>
      <c r="F50" s="5">
        <f t="shared" si="4"/>
        <v>0</v>
      </c>
      <c r="G50" s="19">
        <f>IF(AND(C50&lt;&gt;"",SUM(G$30:G49)&lt;D$21),$D$21/$D$26,0)</f>
        <v>0</v>
      </c>
      <c r="H50" s="4">
        <f t="shared" si="5"/>
        <v>0</v>
      </c>
      <c r="I50" s="4">
        <f t="shared" si="6"/>
        <v>0</v>
      </c>
      <c r="J50" s="58" t="str">
        <f t="shared" si="7"/>
        <v>2022–2023</v>
      </c>
    </row>
    <row r="51" spans="1:10" ht="19.899999999999999" customHeight="1" x14ac:dyDescent="0.2">
      <c r="A51" s="126">
        <v>45017</v>
      </c>
      <c r="B51" s="9">
        <f t="shared" si="1"/>
        <v>0</v>
      </c>
      <c r="C51" s="127"/>
      <c r="D51" s="4">
        <f t="shared" si="2"/>
        <v>0</v>
      </c>
      <c r="E51" s="128">
        <f t="shared" si="3"/>
        <v>0</v>
      </c>
      <c r="F51" s="5">
        <f t="shared" si="4"/>
        <v>0</v>
      </c>
      <c r="G51" s="19">
        <f>IF(AND(C51&lt;&gt;"",SUM(G$30:G50)&lt;D$21),$D$21/$D$26,0)</f>
        <v>0</v>
      </c>
      <c r="H51" s="4">
        <f t="shared" si="5"/>
        <v>0</v>
      </c>
      <c r="I51" s="4">
        <f t="shared" si="6"/>
        <v>0</v>
      </c>
      <c r="J51" s="58" t="str">
        <f t="shared" si="7"/>
        <v>2022–2023</v>
      </c>
    </row>
    <row r="52" spans="1:10" ht="19.899999999999999" customHeight="1" x14ac:dyDescent="0.2">
      <c r="A52" s="126">
        <v>45047</v>
      </c>
      <c r="B52" s="9">
        <f t="shared" si="1"/>
        <v>0</v>
      </c>
      <c r="C52" s="127"/>
      <c r="D52" s="4">
        <f t="shared" si="2"/>
        <v>0</v>
      </c>
      <c r="E52" s="128">
        <f t="shared" si="3"/>
        <v>0</v>
      </c>
      <c r="F52" s="5">
        <f t="shared" si="4"/>
        <v>0</v>
      </c>
      <c r="G52" s="19">
        <f>IF(AND(C52&lt;&gt;"",SUM(G$30:G51)&lt;D$21),$D$21/$D$26,0)</f>
        <v>0</v>
      </c>
      <c r="H52" s="4">
        <f t="shared" si="5"/>
        <v>0</v>
      </c>
      <c r="I52" s="4">
        <f t="shared" si="6"/>
        <v>0</v>
      </c>
      <c r="J52" s="58" t="str">
        <f t="shared" si="7"/>
        <v>2022–2023</v>
      </c>
    </row>
    <row r="53" spans="1:10" ht="19.899999999999999" customHeight="1" x14ac:dyDescent="0.2">
      <c r="A53" s="126">
        <v>45078</v>
      </c>
      <c r="B53" s="9">
        <f t="shared" si="1"/>
        <v>0</v>
      </c>
      <c r="C53" s="127"/>
      <c r="D53" s="4">
        <f t="shared" si="2"/>
        <v>0</v>
      </c>
      <c r="E53" s="128">
        <f t="shared" si="3"/>
        <v>0</v>
      </c>
      <c r="F53" s="5">
        <f t="shared" si="4"/>
        <v>0</v>
      </c>
      <c r="G53" s="19">
        <f>IF(AND(C53&lt;&gt;"",SUM(G$30:G52)&lt;D$21),$D$21/$D$26,0)</f>
        <v>0</v>
      </c>
      <c r="H53" s="4">
        <f t="shared" si="5"/>
        <v>0</v>
      </c>
      <c r="I53" s="4">
        <f t="shared" si="6"/>
        <v>0</v>
      </c>
      <c r="J53" s="58" t="str">
        <f t="shared" si="7"/>
        <v>2022–2023</v>
      </c>
    </row>
    <row r="54" spans="1:10" ht="19.899999999999999" customHeight="1" x14ac:dyDescent="0.2">
      <c r="A54" s="126">
        <v>45108</v>
      </c>
      <c r="B54" s="9">
        <f t="shared" si="1"/>
        <v>0</v>
      </c>
      <c r="C54" s="127"/>
      <c r="D54" s="4">
        <f t="shared" si="2"/>
        <v>0</v>
      </c>
      <c r="E54" s="128">
        <f t="shared" si="3"/>
        <v>0</v>
      </c>
      <c r="F54" s="5">
        <f t="shared" si="4"/>
        <v>0</v>
      </c>
      <c r="G54" s="19">
        <f>IF(AND(C54&lt;&gt;"",SUM(G$30:G53)&lt;D$21),$D$21/$D$26,0)</f>
        <v>0</v>
      </c>
      <c r="H54" s="4">
        <f t="shared" si="5"/>
        <v>0</v>
      </c>
      <c r="I54" s="4">
        <f t="shared" si="6"/>
        <v>0</v>
      </c>
      <c r="J54" s="58" t="str">
        <f t="shared" si="7"/>
        <v>2023–2024</v>
      </c>
    </row>
    <row r="55" spans="1:10" ht="19.899999999999999" customHeight="1" x14ac:dyDescent="0.2">
      <c r="A55" s="126">
        <v>45139</v>
      </c>
      <c r="B55" s="9">
        <f t="shared" si="1"/>
        <v>0</v>
      </c>
      <c r="C55" s="127"/>
      <c r="D55" s="4">
        <f t="shared" si="2"/>
        <v>0</v>
      </c>
      <c r="E55" s="128">
        <f t="shared" si="3"/>
        <v>0</v>
      </c>
      <c r="F55" s="5">
        <f t="shared" si="4"/>
        <v>0</v>
      </c>
      <c r="G55" s="19">
        <f>IF(AND(C55&lt;&gt;"",SUM(G$30:G54)&lt;D$21),$D$21/$D$26,0)</f>
        <v>0</v>
      </c>
      <c r="H55" s="4">
        <f t="shared" si="5"/>
        <v>0</v>
      </c>
      <c r="I55" s="4">
        <f t="shared" si="6"/>
        <v>0</v>
      </c>
      <c r="J55" s="58" t="str">
        <f t="shared" si="7"/>
        <v>2023–2024</v>
      </c>
    </row>
    <row r="56" spans="1:10" ht="19.899999999999999" customHeight="1" x14ac:dyDescent="0.2">
      <c r="A56" s="126">
        <v>45170</v>
      </c>
      <c r="B56" s="9">
        <f t="shared" si="1"/>
        <v>0</v>
      </c>
      <c r="C56" s="127"/>
      <c r="D56" s="4">
        <f t="shared" si="2"/>
        <v>0</v>
      </c>
      <c r="E56" s="128">
        <f t="shared" si="3"/>
        <v>0</v>
      </c>
      <c r="F56" s="5">
        <f t="shared" si="4"/>
        <v>0</v>
      </c>
      <c r="G56" s="19">
        <f>IF(AND(C56&lt;&gt;"",SUM(G$30:G55)&lt;D$21),$D$21/$D$26,0)</f>
        <v>0</v>
      </c>
      <c r="H56" s="4">
        <f t="shared" si="5"/>
        <v>0</v>
      </c>
      <c r="I56" s="4">
        <f t="shared" si="6"/>
        <v>0</v>
      </c>
      <c r="J56" s="58" t="str">
        <f t="shared" si="7"/>
        <v>2023–2024</v>
      </c>
    </row>
    <row r="57" spans="1:10" ht="19.899999999999999" customHeight="1" x14ac:dyDescent="0.2">
      <c r="A57" s="126">
        <v>45200</v>
      </c>
      <c r="B57" s="9">
        <f t="shared" si="1"/>
        <v>0</v>
      </c>
      <c r="C57" s="127"/>
      <c r="D57" s="4">
        <f t="shared" si="2"/>
        <v>0</v>
      </c>
      <c r="E57" s="128">
        <f t="shared" si="3"/>
        <v>0</v>
      </c>
      <c r="F57" s="5">
        <f t="shared" si="4"/>
        <v>0</v>
      </c>
      <c r="G57" s="19">
        <f>IF(AND(C57&lt;&gt;"",SUM(G$30:G56)&lt;D$21),$D$21/$D$26,0)</f>
        <v>0</v>
      </c>
      <c r="H57" s="4">
        <f t="shared" si="5"/>
        <v>0</v>
      </c>
      <c r="I57" s="4">
        <f t="shared" si="6"/>
        <v>0</v>
      </c>
      <c r="J57" s="58" t="str">
        <f t="shared" si="7"/>
        <v>2023–2024</v>
      </c>
    </row>
    <row r="58" spans="1:10" ht="19.899999999999999" customHeight="1" x14ac:dyDescent="0.2">
      <c r="A58" s="126">
        <v>45231</v>
      </c>
      <c r="B58" s="9">
        <f t="shared" si="1"/>
        <v>0</v>
      </c>
      <c r="C58" s="127"/>
      <c r="D58" s="4">
        <f t="shared" si="2"/>
        <v>0</v>
      </c>
      <c r="E58" s="128">
        <f t="shared" si="3"/>
        <v>0</v>
      </c>
      <c r="F58" s="4">
        <f t="shared" si="4"/>
        <v>0</v>
      </c>
      <c r="G58" s="19">
        <f>IF(AND(C58&lt;&gt;"",SUM(G$30:G57)&lt;D$21),$D$21/$D$26,0)</f>
        <v>0</v>
      </c>
      <c r="H58" s="4">
        <f t="shared" si="5"/>
        <v>0</v>
      </c>
      <c r="I58" s="4">
        <f t="shared" si="6"/>
        <v>0</v>
      </c>
      <c r="J58" s="58" t="str">
        <f t="shared" si="7"/>
        <v>2023–2024</v>
      </c>
    </row>
    <row r="59" spans="1:10" ht="19.899999999999999" customHeight="1" x14ac:dyDescent="0.2">
      <c r="A59" s="126">
        <v>45261</v>
      </c>
      <c r="B59" s="9">
        <f t="shared" si="1"/>
        <v>0</v>
      </c>
      <c r="C59" s="127"/>
      <c r="D59" s="4">
        <f t="shared" si="2"/>
        <v>0</v>
      </c>
      <c r="E59" s="128">
        <f t="shared" si="3"/>
        <v>0</v>
      </c>
      <c r="F59" s="4">
        <f t="shared" si="4"/>
        <v>0</v>
      </c>
      <c r="G59" s="19">
        <f>IF(AND(C59&lt;&gt;"",SUM(G$30:G58)&lt;D$21),$D$21/$D$26,0)</f>
        <v>0</v>
      </c>
      <c r="H59" s="4">
        <f t="shared" si="5"/>
        <v>0</v>
      </c>
      <c r="I59" s="4">
        <f t="shared" si="6"/>
        <v>0</v>
      </c>
      <c r="J59" s="58" t="str">
        <f t="shared" si="7"/>
        <v>2023–2024</v>
      </c>
    </row>
    <row r="60" spans="1:10" ht="19.899999999999999" customHeight="1" x14ac:dyDescent="0.2">
      <c r="A60" s="126">
        <v>45292</v>
      </c>
      <c r="B60" s="9">
        <f t="shared" si="1"/>
        <v>0</v>
      </c>
      <c r="C60" s="127"/>
      <c r="D60" s="4">
        <f t="shared" si="2"/>
        <v>0</v>
      </c>
      <c r="E60" s="128">
        <f t="shared" si="3"/>
        <v>0</v>
      </c>
      <c r="F60" s="4">
        <f t="shared" si="4"/>
        <v>0</v>
      </c>
      <c r="G60" s="19">
        <f>IF(AND(C60&lt;&gt;"",SUM(G$30:G59)&lt;D$21),$D$21/$D$26,0)</f>
        <v>0</v>
      </c>
      <c r="H60" s="4">
        <f t="shared" si="5"/>
        <v>0</v>
      </c>
      <c r="I60" s="4">
        <f t="shared" si="6"/>
        <v>0</v>
      </c>
      <c r="J60" s="58" t="str">
        <f t="shared" si="7"/>
        <v>2023–2024</v>
      </c>
    </row>
    <row r="61" spans="1:10" ht="19.899999999999999" customHeight="1" x14ac:dyDescent="0.2">
      <c r="A61" s="126">
        <v>45323</v>
      </c>
      <c r="B61" s="9">
        <f t="shared" si="1"/>
        <v>0</v>
      </c>
      <c r="C61" s="127"/>
      <c r="D61" s="4">
        <f t="shared" si="2"/>
        <v>0</v>
      </c>
      <c r="E61" s="128">
        <f t="shared" si="3"/>
        <v>0</v>
      </c>
      <c r="F61" s="4">
        <f t="shared" si="4"/>
        <v>0</v>
      </c>
      <c r="G61" s="19">
        <f>IF(AND(C61&lt;&gt;"",SUM(G$30:G60)&lt;D$21),$D$21/$D$26,0)</f>
        <v>0</v>
      </c>
      <c r="H61" s="4">
        <f t="shared" si="5"/>
        <v>0</v>
      </c>
      <c r="I61" s="4">
        <f t="shared" si="6"/>
        <v>0</v>
      </c>
      <c r="J61" s="58" t="str">
        <f t="shared" si="7"/>
        <v>2023–2024</v>
      </c>
    </row>
    <row r="62" spans="1:10" ht="19.899999999999999" customHeight="1" x14ac:dyDescent="0.2">
      <c r="A62" s="126">
        <v>45352</v>
      </c>
      <c r="B62" s="9">
        <f t="shared" si="1"/>
        <v>0</v>
      </c>
      <c r="C62" s="127"/>
      <c r="D62" s="4">
        <f t="shared" si="2"/>
        <v>0</v>
      </c>
      <c r="E62" s="128">
        <f t="shared" si="3"/>
        <v>0</v>
      </c>
      <c r="F62" s="4">
        <f t="shared" si="4"/>
        <v>0</v>
      </c>
      <c r="G62" s="19">
        <f>IF(AND(C62&lt;&gt;"",SUM(G$30:G61)&lt;D$21),$D$21/$D$26,0)</f>
        <v>0</v>
      </c>
      <c r="H62" s="4">
        <f t="shared" si="5"/>
        <v>0</v>
      </c>
      <c r="I62" s="4">
        <f t="shared" si="6"/>
        <v>0</v>
      </c>
      <c r="J62" s="58" t="str">
        <f t="shared" si="7"/>
        <v>2023–2024</v>
      </c>
    </row>
    <row r="63" spans="1:10" ht="19.899999999999999" customHeight="1" x14ac:dyDescent="0.2">
      <c r="A63" s="126">
        <v>45383</v>
      </c>
      <c r="B63" s="9">
        <f t="shared" si="1"/>
        <v>0</v>
      </c>
      <c r="C63" s="127"/>
      <c r="D63" s="4">
        <f t="shared" si="2"/>
        <v>0</v>
      </c>
      <c r="E63" s="128">
        <f t="shared" si="3"/>
        <v>0</v>
      </c>
      <c r="F63" s="4">
        <f t="shared" si="4"/>
        <v>0</v>
      </c>
      <c r="G63" s="19">
        <f>IF(AND(C63&lt;&gt;"",SUM(G$30:G62)&lt;D$21),$D$21/$D$26,0)</f>
        <v>0</v>
      </c>
      <c r="H63" s="4">
        <f t="shared" si="5"/>
        <v>0</v>
      </c>
      <c r="I63" s="4">
        <f t="shared" si="6"/>
        <v>0</v>
      </c>
      <c r="J63" s="58" t="str">
        <f t="shared" si="7"/>
        <v>2023–2024</v>
      </c>
    </row>
    <row r="64" spans="1:10" ht="19.899999999999999" customHeight="1" x14ac:dyDescent="0.2">
      <c r="A64" s="126">
        <v>45413</v>
      </c>
      <c r="B64" s="9">
        <f t="shared" si="1"/>
        <v>0</v>
      </c>
      <c r="C64" s="127"/>
      <c r="D64" s="4">
        <f t="shared" si="2"/>
        <v>0</v>
      </c>
      <c r="E64" s="128">
        <f t="shared" si="3"/>
        <v>0</v>
      </c>
      <c r="F64" s="4">
        <f t="shared" si="4"/>
        <v>0</v>
      </c>
      <c r="G64" s="19">
        <f>IF(AND(C64&lt;&gt;"",SUM(G$30:G63)&lt;D$21),$D$21/$D$26,0)</f>
        <v>0</v>
      </c>
      <c r="H64" s="4">
        <f t="shared" si="5"/>
        <v>0</v>
      </c>
      <c r="I64" s="4">
        <f t="shared" si="6"/>
        <v>0</v>
      </c>
      <c r="J64" s="58" t="str">
        <f t="shared" si="7"/>
        <v>2023–2024</v>
      </c>
    </row>
    <row r="65" spans="1:10" ht="19.899999999999999" customHeight="1" x14ac:dyDescent="0.2">
      <c r="A65" s="126">
        <v>45444</v>
      </c>
      <c r="B65" s="9">
        <f t="shared" si="1"/>
        <v>0</v>
      </c>
      <c r="C65" s="127"/>
      <c r="D65" s="4">
        <f t="shared" si="2"/>
        <v>0</v>
      </c>
      <c r="E65" s="128">
        <f t="shared" si="3"/>
        <v>0</v>
      </c>
      <c r="F65" s="4">
        <f t="shared" si="4"/>
        <v>0</v>
      </c>
      <c r="G65" s="19">
        <f>IF(AND(C65&lt;&gt;"",SUM(G$30:G64)&lt;D$21),$D$21/$D$26,0)</f>
        <v>0</v>
      </c>
      <c r="H65" s="4">
        <f t="shared" si="5"/>
        <v>0</v>
      </c>
      <c r="I65" s="4">
        <f t="shared" si="6"/>
        <v>0</v>
      </c>
      <c r="J65" s="58" t="str">
        <f t="shared" si="7"/>
        <v>2023–2024</v>
      </c>
    </row>
    <row r="66" spans="1:10" ht="19.899999999999999" customHeight="1" x14ac:dyDescent="0.2">
      <c r="A66" s="126">
        <v>45474</v>
      </c>
      <c r="B66" s="9">
        <f t="shared" si="1"/>
        <v>0</v>
      </c>
      <c r="C66" s="127"/>
      <c r="D66" s="4">
        <f t="shared" si="2"/>
        <v>0</v>
      </c>
      <c r="E66" s="128">
        <f t="shared" si="3"/>
        <v>0</v>
      </c>
      <c r="F66" s="4">
        <f t="shared" si="4"/>
        <v>0</v>
      </c>
      <c r="G66" s="19">
        <f>IF(AND(C66&lt;&gt;"",SUM(G$30:G65)&lt;D$21),$D$21/$D$26,0)</f>
        <v>0</v>
      </c>
      <c r="H66" s="4">
        <f t="shared" si="5"/>
        <v>0</v>
      </c>
      <c r="I66" s="4">
        <f t="shared" si="6"/>
        <v>0</v>
      </c>
      <c r="J66" s="58" t="str">
        <f t="shared" si="7"/>
        <v>2024–2025</v>
      </c>
    </row>
    <row r="67" spans="1:10" ht="19.899999999999999" customHeight="1" x14ac:dyDescent="0.2">
      <c r="A67" s="126">
        <v>45505</v>
      </c>
      <c r="B67" s="9">
        <f t="shared" si="1"/>
        <v>0</v>
      </c>
      <c r="C67" s="127"/>
      <c r="D67" s="4">
        <f t="shared" si="2"/>
        <v>0</v>
      </c>
      <c r="E67" s="128">
        <f t="shared" si="3"/>
        <v>0</v>
      </c>
      <c r="F67" s="4">
        <f t="shared" si="4"/>
        <v>0</v>
      </c>
      <c r="G67" s="19">
        <f>IF(AND(C67&lt;&gt;"",SUM(G$30:G66)&lt;D$21),$D$21/$D$26,0)</f>
        <v>0</v>
      </c>
      <c r="H67" s="4">
        <f t="shared" si="5"/>
        <v>0</v>
      </c>
      <c r="I67" s="4">
        <f t="shared" si="6"/>
        <v>0</v>
      </c>
      <c r="J67" s="58" t="str">
        <f t="shared" si="7"/>
        <v>2024–2025</v>
      </c>
    </row>
    <row r="68" spans="1:10" ht="19.899999999999999" customHeight="1" x14ac:dyDescent="0.2">
      <c r="A68" s="126">
        <v>45536</v>
      </c>
      <c r="B68" s="9">
        <f t="shared" si="1"/>
        <v>0</v>
      </c>
      <c r="C68" s="127"/>
      <c r="D68" s="4">
        <f t="shared" si="2"/>
        <v>0</v>
      </c>
      <c r="E68" s="128">
        <f t="shared" si="3"/>
        <v>0</v>
      </c>
      <c r="F68" s="4">
        <f t="shared" si="4"/>
        <v>0</v>
      </c>
      <c r="G68" s="19">
        <f>IF(AND(C68&lt;&gt;"",SUM(G$30:G67)&lt;D$21),$D$21/$D$26,0)</f>
        <v>0</v>
      </c>
      <c r="H68" s="4">
        <f t="shared" si="5"/>
        <v>0</v>
      </c>
      <c r="I68" s="4">
        <f t="shared" si="6"/>
        <v>0</v>
      </c>
      <c r="J68" s="58" t="str">
        <f t="shared" si="7"/>
        <v>2024–2025</v>
      </c>
    </row>
    <row r="69" spans="1:10" ht="19.899999999999999" customHeight="1" x14ac:dyDescent="0.2">
      <c r="A69" s="126">
        <v>45566</v>
      </c>
      <c r="B69" s="9">
        <f t="shared" si="1"/>
        <v>0</v>
      </c>
      <c r="C69" s="127"/>
      <c r="D69" s="4">
        <f t="shared" si="2"/>
        <v>0</v>
      </c>
      <c r="E69" s="128">
        <f t="shared" si="3"/>
        <v>0</v>
      </c>
      <c r="F69" s="4">
        <f t="shared" si="4"/>
        <v>0</v>
      </c>
      <c r="G69" s="19">
        <f>IF(AND(C69&lt;&gt;"",SUM(G$30:G68)&lt;D$21),$D$21/$D$26,0)</f>
        <v>0</v>
      </c>
      <c r="H69" s="4">
        <f t="shared" si="5"/>
        <v>0</v>
      </c>
      <c r="I69" s="4">
        <f t="shared" si="6"/>
        <v>0</v>
      </c>
      <c r="J69" s="58" t="str">
        <f t="shared" si="7"/>
        <v>2024–2025</v>
      </c>
    </row>
    <row r="70" spans="1:10" ht="19.899999999999999" customHeight="1" x14ac:dyDescent="0.2">
      <c r="A70" s="126">
        <v>45597</v>
      </c>
      <c r="B70" s="9">
        <f t="shared" si="1"/>
        <v>0</v>
      </c>
      <c r="C70" s="127"/>
      <c r="D70" s="4">
        <f t="shared" si="2"/>
        <v>0</v>
      </c>
      <c r="E70" s="128">
        <f t="shared" si="3"/>
        <v>0</v>
      </c>
      <c r="F70" s="4">
        <f t="shared" si="4"/>
        <v>0</v>
      </c>
      <c r="G70" s="19">
        <f>IF(AND(C70&lt;&gt;"",SUM(G$30:G69)&lt;D$21),$D$21/$D$26,0)</f>
        <v>0</v>
      </c>
      <c r="H70" s="4">
        <f t="shared" si="5"/>
        <v>0</v>
      </c>
      <c r="I70" s="4">
        <f t="shared" si="6"/>
        <v>0</v>
      </c>
      <c r="J70" s="58" t="str">
        <f t="shared" si="7"/>
        <v>2024–2025</v>
      </c>
    </row>
    <row r="71" spans="1:10" ht="19.899999999999999" customHeight="1" x14ac:dyDescent="0.2">
      <c r="A71" s="126">
        <v>45627</v>
      </c>
      <c r="B71" s="9">
        <f t="shared" si="1"/>
        <v>0</v>
      </c>
      <c r="C71" s="127"/>
      <c r="D71" s="4">
        <f t="shared" si="2"/>
        <v>0</v>
      </c>
      <c r="E71" s="128">
        <f t="shared" si="3"/>
        <v>0</v>
      </c>
      <c r="F71" s="4">
        <f t="shared" si="4"/>
        <v>0</v>
      </c>
      <c r="G71" s="19">
        <f>IF(AND(C71&lt;&gt;"",SUM(G$30:G70)&lt;D$21),$D$21/$D$26,0)</f>
        <v>0</v>
      </c>
      <c r="H71" s="4">
        <f t="shared" si="5"/>
        <v>0</v>
      </c>
      <c r="I71" s="4">
        <f t="shared" si="6"/>
        <v>0</v>
      </c>
      <c r="J71" s="58" t="str">
        <f t="shared" si="7"/>
        <v>2024–2025</v>
      </c>
    </row>
    <row r="72" spans="1:10" ht="19.899999999999999" customHeight="1" x14ac:dyDescent="0.2">
      <c r="A72" s="126">
        <v>45658</v>
      </c>
      <c r="B72" s="9">
        <f t="shared" si="1"/>
        <v>0</v>
      </c>
      <c r="C72" s="127"/>
      <c r="D72" s="4">
        <f t="shared" si="2"/>
        <v>0</v>
      </c>
      <c r="E72" s="128">
        <f t="shared" si="3"/>
        <v>0</v>
      </c>
      <c r="F72" s="4">
        <f t="shared" si="4"/>
        <v>0</v>
      </c>
      <c r="G72" s="19">
        <f>IF(AND(C72&lt;&gt;"",SUM(G$30:G71)&lt;D$21),$D$21/$D$26,0)</f>
        <v>0</v>
      </c>
      <c r="H72" s="4">
        <f t="shared" si="5"/>
        <v>0</v>
      </c>
      <c r="I72" s="4">
        <f t="shared" si="6"/>
        <v>0</v>
      </c>
      <c r="J72" s="58" t="str">
        <f t="shared" si="7"/>
        <v>2024–2025</v>
      </c>
    </row>
    <row r="73" spans="1:10" ht="19.899999999999999" customHeight="1" x14ac:dyDescent="0.2">
      <c r="A73" s="126">
        <v>45689</v>
      </c>
      <c r="B73" s="9">
        <f t="shared" si="1"/>
        <v>0</v>
      </c>
      <c r="C73" s="127"/>
      <c r="D73" s="4">
        <f t="shared" si="2"/>
        <v>0</v>
      </c>
      <c r="E73" s="128">
        <f t="shared" si="3"/>
        <v>0</v>
      </c>
      <c r="F73" s="4">
        <f t="shared" si="4"/>
        <v>0</v>
      </c>
      <c r="G73" s="19">
        <f>IF(AND(C73&lt;&gt;"",SUM(G$30:G72)&lt;D$21),$D$21/$D$26,0)</f>
        <v>0</v>
      </c>
      <c r="H73" s="4">
        <f t="shared" si="5"/>
        <v>0</v>
      </c>
      <c r="I73" s="4">
        <f t="shared" si="6"/>
        <v>0</v>
      </c>
      <c r="J73" s="58" t="str">
        <f t="shared" si="7"/>
        <v>2024–2025</v>
      </c>
    </row>
    <row r="74" spans="1:10" ht="19.899999999999999" customHeight="1" x14ac:dyDescent="0.2">
      <c r="A74" s="126">
        <v>45717</v>
      </c>
      <c r="B74" s="9">
        <f t="shared" si="1"/>
        <v>0</v>
      </c>
      <c r="C74" s="127"/>
      <c r="D74" s="4">
        <f t="shared" si="2"/>
        <v>0</v>
      </c>
      <c r="E74" s="128">
        <f t="shared" si="3"/>
        <v>0</v>
      </c>
      <c r="F74" s="4">
        <f t="shared" si="4"/>
        <v>0</v>
      </c>
      <c r="G74" s="19">
        <f>IF(AND(C74&lt;&gt;"",SUM(G$30:G73)&lt;D$21),$D$21/$D$26,0)</f>
        <v>0</v>
      </c>
      <c r="H74" s="4">
        <f t="shared" si="5"/>
        <v>0</v>
      </c>
      <c r="I74" s="4">
        <f t="shared" si="6"/>
        <v>0</v>
      </c>
      <c r="J74" s="58" t="str">
        <f t="shared" si="7"/>
        <v>2024–2025</v>
      </c>
    </row>
    <row r="75" spans="1:10" ht="19.899999999999999" customHeight="1" x14ac:dyDescent="0.2">
      <c r="A75" s="126">
        <v>45748</v>
      </c>
      <c r="B75" s="9">
        <f t="shared" si="1"/>
        <v>0</v>
      </c>
      <c r="C75" s="127"/>
      <c r="D75" s="4">
        <f t="shared" si="2"/>
        <v>0</v>
      </c>
      <c r="E75" s="128">
        <f t="shared" si="3"/>
        <v>0</v>
      </c>
      <c r="F75" s="4">
        <f t="shared" si="4"/>
        <v>0</v>
      </c>
      <c r="G75" s="19">
        <f>IF(AND(C75&lt;&gt;"",SUM(G$30:G74)&lt;D$21),$D$21/$D$26,0)</f>
        <v>0</v>
      </c>
      <c r="H75" s="4">
        <f t="shared" si="5"/>
        <v>0</v>
      </c>
      <c r="I75" s="4">
        <f t="shared" si="6"/>
        <v>0</v>
      </c>
      <c r="J75" s="58" t="str">
        <f t="shared" si="7"/>
        <v>2024–2025</v>
      </c>
    </row>
    <row r="76" spans="1:10" ht="19.899999999999999" customHeight="1" x14ac:dyDescent="0.2">
      <c r="A76" s="126">
        <v>45778</v>
      </c>
      <c r="B76" s="9">
        <f t="shared" si="1"/>
        <v>0</v>
      </c>
      <c r="C76" s="127"/>
      <c r="D76" s="4">
        <f t="shared" si="2"/>
        <v>0</v>
      </c>
      <c r="E76" s="128">
        <f t="shared" si="3"/>
        <v>0</v>
      </c>
      <c r="F76" s="4">
        <f t="shared" si="4"/>
        <v>0</v>
      </c>
      <c r="G76" s="19">
        <f>IF(AND(C76&lt;&gt;"",SUM(G$30:G75)&lt;D$21),$D$21/$D$26,0)</f>
        <v>0</v>
      </c>
      <c r="H76" s="4">
        <f t="shared" si="5"/>
        <v>0</v>
      </c>
      <c r="I76" s="4">
        <f t="shared" si="6"/>
        <v>0</v>
      </c>
      <c r="J76" s="58" t="str">
        <f t="shared" si="7"/>
        <v>2024–2025</v>
      </c>
    </row>
    <row r="77" spans="1:10" ht="19.899999999999999" customHeight="1" x14ac:dyDescent="0.2">
      <c r="A77" s="126">
        <v>45809</v>
      </c>
      <c r="B77" s="9">
        <f t="shared" si="1"/>
        <v>0</v>
      </c>
      <c r="C77" s="127"/>
      <c r="D77" s="4">
        <f t="shared" si="2"/>
        <v>0</v>
      </c>
      <c r="E77" s="128">
        <f t="shared" si="3"/>
        <v>0</v>
      </c>
      <c r="F77" s="4">
        <f t="shared" si="4"/>
        <v>0</v>
      </c>
      <c r="G77" s="19">
        <f>IF(AND(C77&lt;&gt;"",SUM(G$30:G76)&lt;D$21),$D$21/$D$26,0)</f>
        <v>0</v>
      </c>
      <c r="H77" s="4">
        <f t="shared" si="5"/>
        <v>0</v>
      </c>
      <c r="I77" s="4">
        <f t="shared" si="6"/>
        <v>0</v>
      </c>
      <c r="J77" s="58" t="str">
        <f t="shared" si="7"/>
        <v>2024–2025</v>
      </c>
    </row>
    <row r="78" spans="1:10" ht="19.899999999999999" customHeight="1" x14ac:dyDescent="0.2">
      <c r="A78" s="126">
        <v>45839</v>
      </c>
      <c r="B78" s="9">
        <f t="shared" si="1"/>
        <v>0</v>
      </c>
      <c r="C78" s="127"/>
      <c r="D78" s="4">
        <f t="shared" si="2"/>
        <v>0</v>
      </c>
      <c r="E78" s="128">
        <f t="shared" si="3"/>
        <v>0</v>
      </c>
      <c r="F78" s="4">
        <f t="shared" si="4"/>
        <v>0</v>
      </c>
      <c r="G78" s="19">
        <f>IF(AND(C78&lt;&gt;"",SUM(G$30:G77)&lt;D$21),$D$21/$D$26,0)</f>
        <v>0</v>
      </c>
      <c r="H78" s="4">
        <f t="shared" si="5"/>
        <v>0</v>
      </c>
      <c r="I78" s="4">
        <f t="shared" si="6"/>
        <v>0</v>
      </c>
      <c r="J78" s="58" t="str">
        <f t="shared" si="7"/>
        <v>2025–2026</v>
      </c>
    </row>
    <row r="79" spans="1:10" ht="19.899999999999999" customHeight="1" x14ac:dyDescent="0.2">
      <c r="A79" s="126">
        <v>45870</v>
      </c>
      <c r="B79" s="9">
        <f t="shared" si="1"/>
        <v>0</v>
      </c>
      <c r="C79" s="127"/>
      <c r="D79" s="4">
        <f t="shared" si="2"/>
        <v>0</v>
      </c>
      <c r="E79" s="128">
        <f t="shared" si="3"/>
        <v>0</v>
      </c>
      <c r="F79" s="4">
        <f t="shared" si="4"/>
        <v>0</v>
      </c>
      <c r="G79" s="19">
        <f>IF(AND(C79&lt;&gt;"",SUM(G$30:G78)&lt;D$21),$D$21/$D$26,0)</f>
        <v>0</v>
      </c>
      <c r="H79" s="4">
        <f t="shared" si="5"/>
        <v>0</v>
      </c>
      <c r="I79" s="4">
        <f t="shared" si="6"/>
        <v>0</v>
      </c>
      <c r="J79" s="58" t="str">
        <f t="shared" si="7"/>
        <v>2025–2026</v>
      </c>
    </row>
    <row r="80" spans="1:10" ht="19.899999999999999" customHeight="1" x14ac:dyDescent="0.2">
      <c r="A80" s="126">
        <v>45901</v>
      </c>
      <c r="B80" s="9">
        <f t="shared" si="1"/>
        <v>0</v>
      </c>
      <c r="C80" s="127"/>
      <c r="D80" s="4">
        <f t="shared" si="2"/>
        <v>0</v>
      </c>
      <c r="E80" s="128">
        <f t="shared" si="3"/>
        <v>0</v>
      </c>
      <c r="F80" s="4">
        <f t="shared" si="4"/>
        <v>0</v>
      </c>
      <c r="G80" s="19">
        <f>IF(AND(C80&lt;&gt;"",SUM(G$30:G79)&lt;D$21),$D$21/$D$26,0)</f>
        <v>0</v>
      </c>
      <c r="H80" s="4">
        <f>IF(C80&lt;&gt;"",G80+H79,0)</f>
        <v>0</v>
      </c>
      <c r="I80" s="4">
        <f t="shared" si="6"/>
        <v>0</v>
      </c>
      <c r="J80" s="58" t="str">
        <f t="shared" si="7"/>
        <v>2025–2026</v>
      </c>
    </row>
    <row r="81" spans="1:10" ht="19.899999999999999" customHeight="1" x14ac:dyDescent="0.2">
      <c r="A81" s="126">
        <v>45931</v>
      </c>
      <c r="B81" s="9">
        <f t="shared" si="1"/>
        <v>0</v>
      </c>
      <c r="C81" s="127"/>
      <c r="D81" s="4">
        <f t="shared" si="2"/>
        <v>0</v>
      </c>
      <c r="E81" s="128">
        <f t="shared" si="3"/>
        <v>0</v>
      </c>
      <c r="F81" s="4">
        <f t="shared" si="4"/>
        <v>0</v>
      </c>
      <c r="G81" s="19">
        <f>IF(AND(C81&lt;&gt;"",SUM(G$30:G80)&lt;D$21),$D$21/$D$26,0)</f>
        <v>0</v>
      </c>
      <c r="H81" s="4">
        <f t="shared" si="5"/>
        <v>0</v>
      </c>
      <c r="I81" s="4">
        <f t="shared" si="6"/>
        <v>0</v>
      </c>
      <c r="J81" s="58" t="str">
        <f t="shared" si="7"/>
        <v>2025–2026</v>
      </c>
    </row>
    <row r="82" spans="1:10" ht="19.899999999999999" customHeight="1" x14ac:dyDescent="0.2">
      <c r="A82" s="126">
        <v>45962</v>
      </c>
      <c r="B82" s="9">
        <f t="shared" si="1"/>
        <v>0</v>
      </c>
      <c r="C82" s="127"/>
      <c r="D82" s="4">
        <f t="shared" si="2"/>
        <v>0</v>
      </c>
      <c r="E82" s="128">
        <f t="shared" si="3"/>
        <v>0</v>
      </c>
      <c r="F82" s="4">
        <f t="shared" si="4"/>
        <v>0</v>
      </c>
      <c r="G82" s="19">
        <f>IF(AND(C82&lt;&gt;"",SUM(G$30:G81)&lt;D$21),$D$21/$D$26,0)</f>
        <v>0</v>
      </c>
      <c r="H82" s="4">
        <f t="shared" si="5"/>
        <v>0</v>
      </c>
      <c r="I82" s="4">
        <f t="shared" si="6"/>
        <v>0</v>
      </c>
      <c r="J82" s="58" t="str">
        <f t="shared" si="7"/>
        <v>2025–2026</v>
      </c>
    </row>
    <row r="83" spans="1:10" ht="19.899999999999999" customHeight="1" x14ac:dyDescent="0.2">
      <c r="A83" s="126">
        <v>45992</v>
      </c>
      <c r="B83" s="9">
        <f t="shared" si="1"/>
        <v>0</v>
      </c>
      <c r="C83" s="127"/>
      <c r="D83" s="4">
        <f t="shared" si="2"/>
        <v>0</v>
      </c>
      <c r="E83" s="128">
        <f t="shared" si="3"/>
        <v>0</v>
      </c>
      <c r="F83" s="4">
        <f t="shared" si="4"/>
        <v>0</v>
      </c>
      <c r="G83" s="19">
        <f>IF(AND(C83&lt;&gt;"",SUM(G$30:G82)&lt;D$21),$D$21/$D$26,0)</f>
        <v>0</v>
      </c>
      <c r="H83" s="4">
        <f t="shared" si="5"/>
        <v>0</v>
      </c>
      <c r="I83" s="4">
        <f t="shared" si="6"/>
        <v>0</v>
      </c>
      <c r="J83" s="58" t="str">
        <f t="shared" si="7"/>
        <v>2025–2026</v>
      </c>
    </row>
    <row r="84" spans="1:10" ht="19.899999999999999" customHeight="1" x14ac:dyDescent="0.2">
      <c r="A84" s="126">
        <v>46023</v>
      </c>
      <c r="B84" s="9">
        <f t="shared" si="1"/>
        <v>0</v>
      </c>
      <c r="C84" s="127"/>
      <c r="D84" s="4">
        <f t="shared" si="2"/>
        <v>0</v>
      </c>
      <c r="E84" s="128">
        <f t="shared" si="3"/>
        <v>0</v>
      </c>
      <c r="F84" s="4">
        <f t="shared" si="4"/>
        <v>0</v>
      </c>
      <c r="G84" s="19">
        <f>IF(AND(C84&lt;&gt;"",SUM(G$30:G83)&lt;D$21),$D$21/$D$26,0)</f>
        <v>0</v>
      </c>
      <c r="H84" s="4">
        <f t="shared" si="5"/>
        <v>0</v>
      </c>
      <c r="I84" s="4">
        <f t="shared" si="6"/>
        <v>0</v>
      </c>
      <c r="J84" s="58" t="str">
        <f t="shared" si="7"/>
        <v>2025–2026</v>
      </c>
    </row>
    <row r="85" spans="1:10" ht="19.899999999999999" customHeight="1" x14ac:dyDescent="0.2">
      <c r="A85" s="126">
        <v>46054</v>
      </c>
      <c r="B85" s="9">
        <f t="shared" si="1"/>
        <v>0</v>
      </c>
      <c r="C85" s="127"/>
      <c r="D85" s="4">
        <f t="shared" si="2"/>
        <v>0</v>
      </c>
      <c r="E85" s="128">
        <f t="shared" si="3"/>
        <v>0</v>
      </c>
      <c r="F85" s="4">
        <f t="shared" si="4"/>
        <v>0</v>
      </c>
      <c r="G85" s="19">
        <f>IF(AND(C85&lt;&gt;"",SUM(G$30:G84)&lt;D$21),$D$21/$D$26,0)</f>
        <v>0</v>
      </c>
      <c r="H85" s="4">
        <f t="shared" si="5"/>
        <v>0</v>
      </c>
      <c r="I85" s="4">
        <f t="shared" si="6"/>
        <v>0</v>
      </c>
      <c r="J85" s="58" t="str">
        <f t="shared" si="7"/>
        <v>2025–2026</v>
      </c>
    </row>
    <row r="86" spans="1:10" ht="19.899999999999999" customHeight="1" x14ac:dyDescent="0.2">
      <c r="A86" s="126">
        <v>46082</v>
      </c>
      <c r="B86" s="9">
        <f t="shared" si="1"/>
        <v>0</v>
      </c>
      <c r="C86" s="127"/>
      <c r="D86" s="4">
        <f t="shared" si="2"/>
        <v>0</v>
      </c>
      <c r="E86" s="128">
        <f t="shared" si="3"/>
        <v>0</v>
      </c>
      <c r="F86" s="4">
        <f t="shared" si="4"/>
        <v>0</v>
      </c>
      <c r="G86" s="19">
        <f>IF(AND(C86&lt;&gt;"",SUM(G$30:G85)&lt;D$21),$D$21/$D$26,0)</f>
        <v>0</v>
      </c>
      <c r="H86" s="4">
        <f t="shared" si="5"/>
        <v>0</v>
      </c>
      <c r="I86" s="4">
        <f t="shared" si="6"/>
        <v>0</v>
      </c>
      <c r="J86" s="58" t="str">
        <f t="shared" si="7"/>
        <v>2025–2026</v>
      </c>
    </row>
    <row r="87" spans="1:10" ht="19.899999999999999" customHeight="1" x14ac:dyDescent="0.2">
      <c r="A87" s="126">
        <v>46113</v>
      </c>
      <c r="B87" s="9">
        <f t="shared" si="1"/>
        <v>0</v>
      </c>
      <c r="C87" s="127"/>
      <c r="D87" s="4">
        <f t="shared" si="2"/>
        <v>0</v>
      </c>
      <c r="E87" s="128">
        <f t="shared" si="3"/>
        <v>0</v>
      </c>
      <c r="F87" s="4">
        <f t="shared" si="4"/>
        <v>0</v>
      </c>
      <c r="G87" s="19">
        <f>IF(AND(C87&lt;&gt;"",SUM(G$30:G86)&lt;D$21),$D$21/$D$26,0)</f>
        <v>0</v>
      </c>
      <c r="H87" s="4">
        <f t="shared" si="5"/>
        <v>0</v>
      </c>
      <c r="I87" s="4">
        <f t="shared" si="6"/>
        <v>0</v>
      </c>
      <c r="J87" s="58" t="str">
        <f t="shared" si="7"/>
        <v>2025–2026</v>
      </c>
    </row>
    <row r="88" spans="1:10" ht="19.899999999999999" customHeight="1" x14ac:dyDescent="0.2">
      <c r="A88" s="126">
        <v>46143</v>
      </c>
      <c r="B88" s="9">
        <f t="shared" si="1"/>
        <v>0</v>
      </c>
      <c r="C88" s="127"/>
      <c r="D88" s="4">
        <f t="shared" si="2"/>
        <v>0</v>
      </c>
      <c r="E88" s="128">
        <f t="shared" si="3"/>
        <v>0</v>
      </c>
      <c r="F88" s="4">
        <f t="shared" si="4"/>
        <v>0</v>
      </c>
      <c r="G88" s="19">
        <f>IF(AND(C88&lt;&gt;"",SUM(G$30:G87)&lt;D$21),$D$21/$D$26,0)</f>
        <v>0</v>
      </c>
      <c r="H88" s="4">
        <f t="shared" si="5"/>
        <v>0</v>
      </c>
      <c r="I88" s="4">
        <f t="shared" si="6"/>
        <v>0</v>
      </c>
      <c r="J88" s="58" t="str">
        <f t="shared" si="7"/>
        <v>2025–2026</v>
      </c>
    </row>
    <row r="89" spans="1:10" ht="19.899999999999999" customHeight="1" x14ac:dyDescent="0.2">
      <c r="A89" s="126">
        <v>46174</v>
      </c>
      <c r="B89" s="9">
        <f t="shared" si="1"/>
        <v>0</v>
      </c>
      <c r="C89" s="127"/>
      <c r="D89" s="4">
        <f t="shared" si="2"/>
        <v>0</v>
      </c>
      <c r="E89" s="128">
        <f t="shared" si="3"/>
        <v>0</v>
      </c>
      <c r="F89" s="4">
        <f t="shared" si="4"/>
        <v>0</v>
      </c>
      <c r="G89" s="19">
        <f>IF(AND(C89&lt;&gt;"",SUM(G$30:G88)&lt;D$21),$D$21/$D$26,0)</f>
        <v>0</v>
      </c>
      <c r="H89" s="4">
        <f t="shared" si="5"/>
        <v>0</v>
      </c>
      <c r="I89" s="4">
        <f t="shared" si="6"/>
        <v>0</v>
      </c>
      <c r="J89" s="58" t="str">
        <f t="shared" si="7"/>
        <v>2025–2026</v>
      </c>
    </row>
    <row r="90" spans="1:10" ht="19.899999999999999" customHeight="1" x14ac:dyDescent="0.2">
      <c r="A90" s="126">
        <v>46204</v>
      </c>
      <c r="B90" s="9">
        <f t="shared" si="1"/>
        <v>0</v>
      </c>
      <c r="C90" s="127"/>
      <c r="D90" s="4">
        <f t="shared" si="2"/>
        <v>0</v>
      </c>
      <c r="E90" s="128">
        <f t="shared" si="3"/>
        <v>0</v>
      </c>
      <c r="F90" s="4">
        <f t="shared" si="4"/>
        <v>0</v>
      </c>
      <c r="G90" s="19">
        <f>IF(AND(C90&lt;&gt;"",SUM(G$30:G89)&lt;D$21),$D$21/$D$26,0)</f>
        <v>0</v>
      </c>
      <c r="H90" s="4">
        <f t="shared" si="5"/>
        <v>0</v>
      </c>
      <c r="I90" s="4">
        <f t="shared" si="6"/>
        <v>0</v>
      </c>
      <c r="J90" s="58" t="str">
        <f t="shared" si="7"/>
        <v>2026–2027</v>
      </c>
    </row>
    <row r="91" spans="1:10" ht="19.899999999999999" customHeight="1" x14ac:dyDescent="0.2">
      <c r="A91" s="126">
        <v>46235</v>
      </c>
      <c r="B91" s="9">
        <f t="shared" si="1"/>
        <v>0</v>
      </c>
      <c r="C91" s="127"/>
      <c r="D91" s="4">
        <f t="shared" si="2"/>
        <v>0</v>
      </c>
      <c r="E91" s="128">
        <f t="shared" si="3"/>
        <v>0</v>
      </c>
      <c r="F91" s="4">
        <f t="shared" si="4"/>
        <v>0</v>
      </c>
      <c r="G91" s="19">
        <f>IF(AND(C91&lt;&gt;"",SUM(G$30:G90)&lt;D$21),$D$21/$D$26,0)</f>
        <v>0</v>
      </c>
      <c r="H91" s="4">
        <f t="shared" si="5"/>
        <v>0</v>
      </c>
      <c r="I91" s="4">
        <f t="shared" si="6"/>
        <v>0</v>
      </c>
      <c r="J91" s="58" t="str">
        <f t="shared" si="7"/>
        <v>2026–2027</v>
      </c>
    </row>
    <row r="92" spans="1:10" ht="19.899999999999999" customHeight="1" x14ac:dyDescent="0.2">
      <c r="A92" s="126">
        <v>46266</v>
      </c>
      <c r="B92" s="9">
        <f t="shared" si="1"/>
        <v>0</v>
      </c>
      <c r="C92" s="127"/>
      <c r="D92" s="4">
        <f t="shared" si="2"/>
        <v>0</v>
      </c>
      <c r="E92" s="128">
        <f t="shared" si="3"/>
        <v>0</v>
      </c>
      <c r="F92" s="4">
        <f t="shared" si="4"/>
        <v>0</v>
      </c>
      <c r="G92" s="19">
        <f>IF(AND(C92&lt;&gt;"",SUM(G$30:G91)&lt;D$21),$D$21/$D$26,0)</f>
        <v>0</v>
      </c>
      <c r="H92" s="4">
        <f t="shared" si="5"/>
        <v>0</v>
      </c>
      <c r="I92" s="4">
        <f t="shared" si="6"/>
        <v>0</v>
      </c>
      <c r="J92" s="58" t="str">
        <f t="shared" si="7"/>
        <v>2026–2027</v>
      </c>
    </row>
    <row r="93" spans="1:10" ht="19.899999999999999" customHeight="1" x14ac:dyDescent="0.2">
      <c r="A93" s="126">
        <v>46296</v>
      </c>
      <c r="B93" s="9">
        <f t="shared" si="1"/>
        <v>0</v>
      </c>
      <c r="C93" s="127"/>
      <c r="D93" s="4">
        <f t="shared" si="2"/>
        <v>0</v>
      </c>
      <c r="E93" s="128">
        <f t="shared" si="3"/>
        <v>0</v>
      </c>
      <c r="F93" s="4">
        <f t="shared" si="4"/>
        <v>0</v>
      </c>
      <c r="G93" s="19">
        <f>IF(AND(C93&lt;&gt;"",SUM(G$30:G92)&lt;D$21),$D$21/$D$26,0)</f>
        <v>0</v>
      </c>
      <c r="H93" s="4">
        <f t="shared" si="5"/>
        <v>0</v>
      </c>
      <c r="I93" s="4">
        <f t="shared" si="6"/>
        <v>0</v>
      </c>
      <c r="J93" s="58" t="str">
        <f t="shared" si="7"/>
        <v>2026–2027</v>
      </c>
    </row>
    <row r="94" spans="1:10" ht="19.899999999999999" customHeight="1" x14ac:dyDescent="0.2">
      <c r="A94" s="126">
        <v>46327</v>
      </c>
      <c r="B94" s="9">
        <f t="shared" si="1"/>
        <v>0</v>
      </c>
      <c r="C94" s="127"/>
      <c r="D94" s="4">
        <f t="shared" si="2"/>
        <v>0</v>
      </c>
      <c r="E94" s="128">
        <f t="shared" si="3"/>
        <v>0</v>
      </c>
      <c r="F94" s="4">
        <f t="shared" si="4"/>
        <v>0</v>
      </c>
      <c r="G94" s="19">
        <f>IF(AND(C94&lt;&gt;"",SUM(G$30:G93)&lt;D$21),$D$21/$D$26,0)</f>
        <v>0</v>
      </c>
      <c r="H94" s="4">
        <f t="shared" si="5"/>
        <v>0</v>
      </c>
      <c r="I94" s="4">
        <f t="shared" si="6"/>
        <v>0</v>
      </c>
      <c r="J94" s="58" t="str">
        <f t="shared" si="7"/>
        <v>2026–2027</v>
      </c>
    </row>
    <row r="95" spans="1:10" ht="19.899999999999999" customHeight="1" x14ac:dyDescent="0.2">
      <c r="A95" s="126">
        <v>46357</v>
      </c>
      <c r="B95" s="9">
        <f t="shared" ref="B95:B158" si="8">IF(C95&gt;0,C95*-1,C95)</f>
        <v>0</v>
      </c>
      <c r="C95" s="127"/>
      <c r="D95" s="4">
        <f t="shared" ref="D95:D158" si="9">IF(C95="",0,IF($D$14="Beginning",IF(C94&lt;&gt;"",$F94*$D$7/12,0),IF(C94&lt;&gt;"",$F94*$D$7/12,$D$19*$D$7/12)))</f>
        <v>0</v>
      </c>
      <c r="E95" s="128">
        <f t="shared" si="3"/>
        <v>0</v>
      </c>
      <c r="F95" s="4">
        <f t="shared" si="4"/>
        <v>0</v>
      </c>
      <c r="G95" s="19">
        <f>IF(AND(C95&lt;&gt;"",SUM(G$30:G94)&lt;D$21),$D$21/$D$26,0)</f>
        <v>0</v>
      </c>
      <c r="H95" s="4">
        <f t="shared" si="5"/>
        <v>0</v>
      </c>
      <c r="I95" s="4">
        <f t="shared" si="6"/>
        <v>0</v>
      </c>
      <c r="J95" s="58" t="str">
        <f t="shared" si="7"/>
        <v>2026–2027</v>
      </c>
    </row>
    <row r="96" spans="1:10" ht="19.899999999999999" customHeight="1" x14ac:dyDescent="0.2">
      <c r="A96" s="126">
        <v>46388</v>
      </c>
      <c r="B96" s="9">
        <f t="shared" si="8"/>
        <v>0</v>
      </c>
      <c r="C96" s="127"/>
      <c r="D96" s="4">
        <f t="shared" si="9"/>
        <v>0</v>
      </c>
      <c r="E96" s="128">
        <f t="shared" ref="E96:E159" si="10">C96-D96</f>
        <v>0</v>
      </c>
      <c r="F96" s="4">
        <f t="shared" ref="F96:F159" si="11">IF(C96="",0,IF(C95="",$D$19-E96,IF(C96&lt;&gt;"",F95-E96)))</f>
        <v>0</v>
      </c>
      <c r="G96" s="19">
        <f>IF(AND(C96&lt;&gt;"",SUM(G$30:G95)&lt;D$21),$D$21/$D$26,0)</f>
        <v>0</v>
      </c>
      <c r="H96" s="4">
        <f t="shared" ref="H96:H159" si="12">IF(C96&lt;&gt;"",G96+H95,0)</f>
        <v>0</v>
      </c>
      <c r="I96" s="4">
        <f t="shared" ref="I96:I159" si="13">IF(C96&lt;&gt;"",$D$21-H96,0)</f>
        <v>0</v>
      </c>
      <c r="J96" s="58" t="str">
        <f t="shared" si="7"/>
        <v>2026–2027</v>
      </c>
    </row>
    <row r="97" spans="1:10" ht="19.899999999999999" customHeight="1" x14ac:dyDescent="0.2">
      <c r="A97" s="126">
        <v>46419</v>
      </c>
      <c r="B97" s="9">
        <f t="shared" si="8"/>
        <v>0</v>
      </c>
      <c r="C97" s="127"/>
      <c r="D97" s="4">
        <f t="shared" si="9"/>
        <v>0</v>
      </c>
      <c r="E97" s="128">
        <f t="shared" si="10"/>
        <v>0</v>
      </c>
      <c r="F97" s="4">
        <f t="shared" si="11"/>
        <v>0</v>
      </c>
      <c r="G97" s="19">
        <f>IF(AND(C97&lt;&gt;"",SUM(G$30:G96)&lt;D$21),$D$21/$D$26,0)</f>
        <v>0</v>
      </c>
      <c r="H97" s="4">
        <f t="shared" si="12"/>
        <v>0</v>
      </c>
      <c r="I97" s="4">
        <f t="shared" si="13"/>
        <v>0</v>
      </c>
      <c r="J97" s="58" t="str">
        <f t="shared" si="7"/>
        <v>2026–2027</v>
      </c>
    </row>
    <row r="98" spans="1:10" ht="19.899999999999999" customHeight="1" x14ac:dyDescent="0.2">
      <c r="A98" s="126">
        <v>46447</v>
      </c>
      <c r="B98" s="9">
        <f t="shared" si="8"/>
        <v>0</v>
      </c>
      <c r="C98" s="127"/>
      <c r="D98" s="4">
        <f t="shared" si="9"/>
        <v>0</v>
      </c>
      <c r="E98" s="128">
        <f t="shared" si="10"/>
        <v>0</v>
      </c>
      <c r="F98" s="4">
        <f t="shared" si="11"/>
        <v>0</v>
      </c>
      <c r="G98" s="19">
        <f>IF(AND(C98&lt;&gt;"",SUM(G$30:G97)&lt;D$21),$D$21/$D$26,0)</f>
        <v>0</v>
      </c>
      <c r="H98" s="4">
        <f t="shared" si="12"/>
        <v>0</v>
      </c>
      <c r="I98" s="4">
        <f t="shared" si="13"/>
        <v>0</v>
      </c>
      <c r="J98" s="58" t="str">
        <f t="shared" si="7"/>
        <v>2026–2027</v>
      </c>
    </row>
    <row r="99" spans="1:10" ht="19.899999999999999" customHeight="1" x14ac:dyDescent="0.2">
      <c r="A99" s="126">
        <v>46478</v>
      </c>
      <c r="B99" s="9">
        <f t="shared" si="8"/>
        <v>0</v>
      </c>
      <c r="C99" s="127"/>
      <c r="D99" s="4">
        <f t="shared" si="9"/>
        <v>0</v>
      </c>
      <c r="E99" s="128">
        <f t="shared" si="10"/>
        <v>0</v>
      </c>
      <c r="F99" s="4">
        <f t="shared" si="11"/>
        <v>0</v>
      </c>
      <c r="G99" s="19">
        <f>IF(AND(C99&lt;&gt;"",SUM(G$30:G98)&lt;D$21),$D$21/$D$26,0)</f>
        <v>0</v>
      </c>
      <c r="H99" s="4">
        <f t="shared" si="12"/>
        <v>0</v>
      </c>
      <c r="I99" s="4">
        <f t="shared" si="13"/>
        <v>0</v>
      </c>
      <c r="J99" s="58" t="str">
        <f t="shared" si="7"/>
        <v>2026–2027</v>
      </c>
    </row>
    <row r="100" spans="1:10" ht="19.899999999999999" customHeight="1" x14ac:dyDescent="0.2">
      <c r="A100" s="126">
        <v>46508</v>
      </c>
      <c r="B100" s="9">
        <f t="shared" si="8"/>
        <v>0</v>
      </c>
      <c r="C100" s="127"/>
      <c r="D100" s="4">
        <f t="shared" si="9"/>
        <v>0</v>
      </c>
      <c r="E100" s="128">
        <f t="shared" si="10"/>
        <v>0</v>
      </c>
      <c r="F100" s="4">
        <f t="shared" si="11"/>
        <v>0</v>
      </c>
      <c r="G100" s="19">
        <f>IF(AND(C100&lt;&gt;"",SUM(G$30:G99)&lt;D$21),$D$21/$D$26,0)</f>
        <v>0</v>
      </c>
      <c r="H100" s="4">
        <f t="shared" si="12"/>
        <v>0</v>
      </c>
      <c r="I100" s="4">
        <f t="shared" si="13"/>
        <v>0</v>
      </c>
      <c r="J100" s="58" t="str">
        <f t="shared" si="7"/>
        <v>2026–2027</v>
      </c>
    </row>
    <row r="101" spans="1:10" ht="19.899999999999999" customHeight="1" x14ac:dyDescent="0.2">
      <c r="A101" s="126">
        <v>46539</v>
      </c>
      <c r="B101" s="9">
        <f t="shared" si="8"/>
        <v>0</v>
      </c>
      <c r="C101" s="127"/>
      <c r="D101" s="4">
        <f t="shared" si="9"/>
        <v>0</v>
      </c>
      <c r="E101" s="128">
        <f t="shared" si="10"/>
        <v>0</v>
      </c>
      <c r="F101" s="4">
        <f t="shared" si="11"/>
        <v>0</v>
      </c>
      <c r="G101" s="19">
        <f>IF(AND(C101&lt;&gt;"",SUM(G$30:G100)&lt;D$21),$D$21/$D$26,0)</f>
        <v>0</v>
      </c>
      <c r="H101" s="4">
        <f t="shared" si="12"/>
        <v>0</v>
      </c>
      <c r="I101" s="4">
        <f t="shared" si="13"/>
        <v>0</v>
      </c>
      <c r="J101" s="58" t="str">
        <f t="shared" si="7"/>
        <v>2026–2027</v>
      </c>
    </row>
    <row r="102" spans="1:10" ht="19.899999999999999" customHeight="1" x14ac:dyDescent="0.2">
      <c r="A102" s="126">
        <v>46569</v>
      </c>
      <c r="B102" s="9">
        <f t="shared" si="8"/>
        <v>0</v>
      </c>
      <c r="C102" s="127"/>
      <c r="D102" s="4">
        <f t="shared" si="9"/>
        <v>0</v>
      </c>
      <c r="E102" s="128">
        <f t="shared" si="10"/>
        <v>0</v>
      </c>
      <c r="F102" s="4">
        <f t="shared" si="11"/>
        <v>0</v>
      </c>
      <c r="G102" s="19">
        <f>IF(AND(C102&lt;&gt;"",SUM(G$30:G101)&lt;D$21),$D$21/$D$26,0)</f>
        <v>0</v>
      </c>
      <c r="H102" s="4">
        <f t="shared" si="12"/>
        <v>0</v>
      </c>
      <c r="I102" s="4">
        <f t="shared" si="13"/>
        <v>0</v>
      </c>
      <c r="J102" s="58" t="str">
        <f t="shared" si="7"/>
        <v>2027–2028</v>
      </c>
    </row>
    <row r="103" spans="1:10" ht="19.899999999999999" customHeight="1" x14ac:dyDescent="0.2">
      <c r="A103" s="126">
        <v>46600</v>
      </c>
      <c r="B103" s="9">
        <f t="shared" si="8"/>
        <v>0</v>
      </c>
      <c r="C103" s="127"/>
      <c r="D103" s="4">
        <f t="shared" si="9"/>
        <v>0</v>
      </c>
      <c r="E103" s="128">
        <f t="shared" si="10"/>
        <v>0</v>
      </c>
      <c r="F103" s="4">
        <f t="shared" si="11"/>
        <v>0</v>
      </c>
      <c r="G103" s="19">
        <f>IF(AND(C103&lt;&gt;"",SUM(G$30:G102)&lt;D$21),$D$21/$D$26,0)</f>
        <v>0</v>
      </c>
      <c r="H103" s="4">
        <f t="shared" si="12"/>
        <v>0</v>
      </c>
      <c r="I103" s="4">
        <f t="shared" si="13"/>
        <v>0</v>
      </c>
      <c r="J103" s="58" t="str">
        <f t="shared" si="7"/>
        <v>2027–2028</v>
      </c>
    </row>
    <row r="104" spans="1:10" ht="19.899999999999999" customHeight="1" x14ac:dyDescent="0.2">
      <c r="A104" s="126">
        <v>46631</v>
      </c>
      <c r="B104" s="9">
        <f t="shared" si="8"/>
        <v>0</v>
      </c>
      <c r="C104" s="127"/>
      <c r="D104" s="4">
        <f t="shared" si="9"/>
        <v>0</v>
      </c>
      <c r="E104" s="128">
        <f t="shared" si="10"/>
        <v>0</v>
      </c>
      <c r="F104" s="4">
        <f t="shared" si="11"/>
        <v>0</v>
      </c>
      <c r="G104" s="19">
        <f>IF(AND(C104&lt;&gt;"",SUM(G$30:G103)&lt;D$21),$D$21/$D$26,0)</f>
        <v>0</v>
      </c>
      <c r="H104" s="4">
        <f t="shared" si="12"/>
        <v>0</v>
      </c>
      <c r="I104" s="4">
        <f t="shared" si="13"/>
        <v>0</v>
      </c>
      <c r="J104" s="58" t="str">
        <f t="shared" si="7"/>
        <v>2027–2028</v>
      </c>
    </row>
    <row r="105" spans="1:10" ht="19.899999999999999" customHeight="1" x14ac:dyDescent="0.2">
      <c r="A105" s="126">
        <v>46661</v>
      </c>
      <c r="B105" s="9">
        <f t="shared" si="8"/>
        <v>0</v>
      </c>
      <c r="C105" s="127"/>
      <c r="D105" s="4">
        <f t="shared" si="9"/>
        <v>0</v>
      </c>
      <c r="E105" s="128">
        <f t="shared" si="10"/>
        <v>0</v>
      </c>
      <c r="F105" s="4">
        <f t="shared" si="11"/>
        <v>0</v>
      </c>
      <c r="G105" s="19">
        <f>IF(AND(C105&lt;&gt;"",SUM(G$30:G104)&lt;D$21),$D$21/$D$26,0)</f>
        <v>0</v>
      </c>
      <c r="H105" s="4">
        <f t="shared" si="12"/>
        <v>0</v>
      </c>
      <c r="I105" s="4">
        <f t="shared" si="13"/>
        <v>0</v>
      </c>
      <c r="J105" s="58" t="str">
        <f t="shared" si="7"/>
        <v>2027–2028</v>
      </c>
    </row>
    <row r="106" spans="1:10" ht="19.899999999999999" customHeight="1" x14ac:dyDescent="0.2">
      <c r="A106" s="126">
        <v>46692</v>
      </c>
      <c r="B106" s="9">
        <f t="shared" si="8"/>
        <v>0</v>
      </c>
      <c r="C106" s="127"/>
      <c r="D106" s="4">
        <f t="shared" si="9"/>
        <v>0</v>
      </c>
      <c r="E106" s="128">
        <f t="shared" si="10"/>
        <v>0</v>
      </c>
      <c r="F106" s="4">
        <f t="shared" si="11"/>
        <v>0</v>
      </c>
      <c r="G106" s="19">
        <f>IF(AND(C106&lt;&gt;"",SUM(G$30:G105)&lt;D$21),$D$21/$D$26,0)</f>
        <v>0</v>
      </c>
      <c r="H106" s="4">
        <f t="shared" si="12"/>
        <v>0</v>
      </c>
      <c r="I106" s="4">
        <f t="shared" si="13"/>
        <v>0</v>
      </c>
      <c r="J106" s="58" t="str">
        <f t="shared" si="7"/>
        <v>2027–2028</v>
      </c>
    </row>
    <row r="107" spans="1:10" ht="19.899999999999999" customHeight="1" x14ac:dyDescent="0.2">
      <c r="A107" s="126">
        <v>46722</v>
      </c>
      <c r="B107" s="9">
        <f t="shared" si="8"/>
        <v>0</v>
      </c>
      <c r="C107" s="127"/>
      <c r="D107" s="4">
        <f t="shared" si="9"/>
        <v>0</v>
      </c>
      <c r="E107" s="128">
        <f t="shared" si="10"/>
        <v>0</v>
      </c>
      <c r="F107" s="4">
        <f t="shared" si="11"/>
        <v>0</v>
      </c>
      <c r="G107" s="19">
        <f>IF(AND(C107&lt;&gt;"",SUM(G$30:G106)&lt;D$21),$D$21/$D$26,0)</f>
        <v>0</v>
      </c>
      <c r="H107" s="4">
        <f t="shared" si="12"/>
        <v>0</v>
      </c>
      <c r="I107" s="4">
        <f t="shared" si="13"/>
        <v>0</v>
      </c>
      <c r="J107" s="58" t="str">
        <f t="shared" ref="J107:J170" si="14">IF(OR(MONTH(A107)=1,MONTH(A107)=2,MONTH(A107)=3,MONTH(A107)=4,MONTH(A107)=5,MONTH(A107)=6),YEAR(A107)-1&amp;"–"&amp;YEAR(A107),YEAR(A107)&amp;"–"&amp;YEAR(A107)+1)</f>
        <v>2027–2028</v>
      </c>
    </row>
    <row r="108" spans="1:10" ht="19.899999999999999" customHeight="1" x14ac:dyDescent="0.2">
      <c r="A108" s="126">
        <v>46753</v>
      </c>
      <c r="B108" s="9">
        <f t="shared" si="8"/>
        <v>0</v>
      </c>
      <c r="C108" s="127"/>
      <c r="D108" s="4">
        <f t="shared" si="9"/>
        <v>0</v>
      </c>
      <c r="E108" s="128">
        <f t="shared" si="10"/>
        <v>0</v>
      </c>
      <c r="F108" s="4">
        <f t="shared" si="11"/>
        <v>0</v>
      </c>
      <c r="G108" s="19">
        <f>IF(AND(C108&lt;&gt;"",SUM(G$30:G107)&lt;D$21),$D$21/$D$26,0)</f>
        <v>0</v>
      </c>
      <c r="H108" s="4">
        <f t="shared" si="12"/>
        <v>0</v>
      </c>
      <c r="I108" s="4">
        <f t="shared" si="13"/>
        <v>0</v>
      </c>
      <c r="J108" s="58" t="str">
        <f t="shared" si="14"/>
        <v>2027–2028</v>
      </c>
    </row>
    <row r="109" spans="1:10" ht="19.899999999999999" customHeight="1" x14ac:dyDescent="0.2">
      <c r="A109" s="126">
        <v>46784</v>
      </c>
      <c r="B109" s="9">
        <f t="shared" si="8"/>
        <v>0</v>
      </c>
      <c r="C109" s="127"/>
      <c r="D109" s="4">
        <f t="shared" si="9"/>
        <v>0</v>
      </c>
      <c r="E109" s="128">
        <f t="shared" si="10"/>
        <v>0</v>
      </c>
      <c r="F109" s="4">
        <f t="shared" si="11"/>
        <v>0</v>
      </c>
      <c r="G109" s="19">
        <f>IF(AND(C109&lt;&gt;"",SUM(G$30:G108)&lt;D$21),$D$21/$D$26,0)</f>
        <v>0</v>
      </c>
      <c r="H109" s="4">
        <f t="shared" si="12"/>
        <v>0</v>
      </c>
      <c r="I109" s="4">
        <f t="shared" si="13"/>
        <v>0</v>
      </c>
      <c r="J109" s="58" t="str">
        <f t="shared" si="14"/>
        <v>2027–2028</v>
      </c>
    </row>
    <row r="110" spans="1:10" ht="19.899999999999999" customHeight="1" x14ac:dyDescent="0.2">
      <c r="A110" s="126">
        <v>46813</v>
      </c>
      <c r="B110" s="9">
        <f t="shared" si="8"/>
        <v>0</v>
      </c>
      <c r="C110" s="127"/>
      <c r="D110" s="4">
        <f t="shared" si="9"/>
        <v>0</v>
      </c>
      <c r="E110" s="128">
        <f t="shared" si="10"/>
        <v>0</v>
      </c>
      <c r="F110" s="4">
        <f t="shared" si="11"/>
        <v>0</v>
      </c>
      <c r="G110" s="19">
        <f>IF(AND(C110&lt;&gt;"",SUM(G$30:G109)&lt;D$21),$D$21/$D$26,0)</f>
        <v>0</v>
      </c>
      <c r="H110" s="4">
        <f t="shared" si="12"/>
        <v>0</v>
      </c>
      <c r="I110" s="4">
        <f t="shared" si="13"/>
        <v>0</v>
      </c>
      <c r="J110" s="58" t="str">
        <f t="shared" si="14"/>
        <v>2027–2028</v>
      </c>
    </row>
    <row r="111" spans="1:10" ht="19.899999999999999" customHeight="1" x14ac:dyDescent="0.2">
      <c r="A111" s="126">
        <v>46844</v>
      </c>
      <c r="B111" s="9">
        <f t="shared" si="8"/>
        <v>0</v>
      </c>
      <c r="C111" s="127"/>
      <c r="D111" s="4">
        <f t="shared" si="9"/>
        <v>0</v>
      </c>
      <c r="E111" s="128">
        <f t="shared" si="10"/>
        <v>0</v>
      </c>
      <c r="F111" s="4">
        <f t="shared" si="11"/>
        <v>0</v>
      </c>
      <c r="G111" s="19">
        <f>IF(AND(C111&lt;&gt;"",SUM(G$30:G110)&lt;D$21),$D$21/$D$26,0)</f>
        <v>0</v>
      </c>
      <c r="H111" s="4">
        <f t="shared" si="12"/>
        <v>0</v>
      </c>
      <c r="I111" s="4">
        <f t="shared" si="13"/>
        <v>0</v>
      </c>
      <c r="J111" s="58" t="str">
        <f t="shared" si="14"/>
        <v>2027–2028</v>
      </c>
    </row>
    <row r="112" spans="1:10" ht="19.899999999999999" customHeight="1" x14ac:dyDescent="0.2">
      <c r="A112" s="126">
        <v>46874</v>
      </c>
      <c r="B112" s="9">
        <f t="shared" si="8"/>
        <v>0</v>
      </c>
      <c r="C112" s="127"/>
      <c r="D112" s="4">
        <f t="shared" si="9"/>
        <v>0</v>
      </c>
      <c r="E112" s="128">
        <f t="shared" si="10"/>
        <v>0</v>
      </c>
      <c r="F112" s="4">
        <f t="shared" si="11"/>
        <v>0</v>
      </c>
      <c r="G112" s="19">
        <f>IF(AND(C112&lt;&gt;"",SUM(G$30:G111)&lt;D$21),$D$21/$D$26,0)</f>
        <v>0</v>
      </c>
      <c r="H112" s="4">
        <f t="shared" si="12"/>
        <v>0</v>
      </c>
      <c r="I112" s="4">
        <f t="shared" si="13"/>
        <v>0</v>
      </c>
      <c r="J112" s="58" t="str">
        <f t="shared" si="14"/>
        <v>2027–2028</v>
      </c>
    </row>
    <row r="113" spans="1:10" ht="19.899999999999999" customHeight="1" x14ac:dyDescent="0.2">
      <c r="A113" s="126">
        <v>46905</v>
      </c>
      <c r="B113" s="9">
        <f t="shared" si="8"/>
        <v>0</v>
      </c>
      <c r="C113" s="127"/>
      <c r="D113" s="4">
        <f t="shared" si="9"/>
        <v>0</v>
      </c>
      <c r="E113" s="128">
        <f t="shared" si="10"/>
        <v>0</v>
      </c>
      <c r="F113" s="4">
        <f t="shared" si="11"/>
        <v>0</v>
      </c>
      <c r="G113" s="19">
        <f>IF(AND(C113&lt;&gt;"",SUM(G$30:G112)&lt;D$21),$D$21/$D$26,0)</f>
        <v>0</v>
      </c>
      <c r="H113" s="4">
        <f t="shared" si="12"/>
        <v>0</v>
      </c>
      <c r="I113" s="4">
        <f t="shared" si="13"/>
        <v>0</v>
      </c>
      <c r="J113" s="58" t="str">
        <f t="shared" si="14"/>
        <v>2027–2028</v>
      </c>
    </row>
    <row r="114" spans="1:10" ht="19.899999999999999" customHeight="1" x14ac:dyDescent="0.2">
      <c r="A114" s="126">
        <v>46935</v>
      </c>
      <c r="B114" s="9">
        <f t="shared" si="8"/>
        <v>0</v>
      </c>
      <c r="C114" s="127"/>
      <c r="D114" s="4">
        <f t="shared" si="9"/>
        <v>0</v>
      </c>
      <c r="E114" s="128">
        <f t="shared" si="10"/>
        <v>0</v>
      </c>
      <c r="F114" s="4">
        <f t="shared" si="11"/>
        <v>0</v>
      </c>
      <c r="G114" s="19">
        <f>IF(AND(C114&lt;&gt;"",SUM(G$30:G113)&lt;D$21),$D$21/$D$26,0)</f>
        <v>0</v>
      </c>
      <c r="H114" s="4">
        <f t="shared" si="12"/>
        <v>0</v>
      </c>
      <c r="I114" s="4">
        <f t="shared" si="13"/>
        <v>0</v>
      </c>
      <c r="J114" s="58" t="str">
        <f t="shared" si="14"/>
        <v>2028–2029</v>
      </c>
    </row>
    <row r="115" spans="1:10" ht="19.899999999999999" customHeight="1" x14ac:dyDescent="0.2">
      <c r="A115" s="126">
        <v>46966</v>
      </c>
      <c r="B115" s="9">
        <f t="shared" si="8"/>
        <v>0</v>
      </c>
      <c r="C115" s="127"/>
      <c r="D115" s="4">
        <f t="shared" si="9"/>
        <v>0</v>
      </c>
      <c r="E115" s="128">
        <f t="shared" si="10"/>
        <v>0</v>
      </c>
      <c r="F115" s="4">
        <f t="shared" si="11"/>
        <v>0</v>
      </c>
      <c r="G115" s="19">
        <f>IF(AND(C115&lt;&gt;"",SUM(G$30:G114)&lt;D$21),$D$21/$D$26,0)</f>
        <v>0</v>
      </c>
      <c r="H115" s="4">
        <f t="shared" si="12"/>
        <v>0</v>
      </c>
      <c r="I115" s="4">
        <f t="shared" si="13"/>
        <v>0</v>
      </c>
      <c r="J115" s="58" t="str">
        <f t="shared" si="14"/>
        <v>2028–2029</v>
      </c>
    </row>
    <row r="116" spans="1:10" ht="19.899999999999999" customHeight="1" x14ac:dyDescent="0.2">
      <c r="A116" s="126">
        <v>46997</v>
      </c>
      <c r="B116" s="9">
        <f t="shared" si="8"/>
        <v>0</v>
      </c>
      <c r="C116" s="127"/>
      <c r="D116" s="4">
        <f t="shared" si="9"/>
        <v>0</v>
      </c>
      <c r="E116" s="128">
        <f t="shared" si="10"/>
        <v>0</v>
      </c>
      <c r="F116" s="4">
        <f t="shared" si="11"/>
        <v>0</v>
      </c>
      <c r="G116" s="19">
        <f>IF(AND(C116&lt;&gt;"",SUM(G$30:G115)&lt;D$21),$D$21/$D$26,0)</f>
        <v>0</v>
      </c>
      <c r="H116" s="4">
        <f t="shared" si="12"/>
        <v>0</v>
      </c>
      <c r="I116" s="4">
        <f t="shared" si="13"/>
        <v>0</v>
      </c>
      <c r="J116" s="58" t="str">
        <f t="shared" si="14"/>
        <v>2028–2029</v>
      </c>
    </row>
    <row r="117" spans="1:10" ht="19.899999999999999" customHeight="1" x14ac:dyDescent="0.2">
      <c r="A117" s="126">
        <v>47027</v>
      </c>
      <c r="B117" s="9">
        <f t="shared" si="8"/>
        <v>0</v>
      </c>
      <c r="C117" s="127"/>
      <c r="D117" s="4">
        <f t="shared" si="9"/>
        <v>0</v>
      </c>
      <c r="E117" s="128">
        <f t="shared" si="10"/>
        <v>0</v>
      </c>
      <c r="F117" s="4">
        <f t="shared" si="11"/>
        <v>0</v>
      </c>
      <c r="G117" s="19">
        <f>IF(AND(C117&lt;&gt;"",SUM(G$30:G116)&lt;D$21),$D$21/$D$26,0)</f>
        <v>0</v>
      </c>
      <c r="H117" s="4">
        <f t="shared" si="12"/>
        <v>0</v>
      </c>
      <c r="I117" s="4">
        <f t="shared" si="13"/>
        <v>0</v>
      </c>
      <c r="J117" s="58" t="str">
        <f t="shared" si="14"/>
        <v>2028–2029</v>
      </c>
    </row>
    <row r="118" spans="1:10" ht="19.899999999999999" customHeight="1" x14ac:dyDescent="0.2">
      <c r="A118" s="126">
        <v>47058</v>
      </c>
      <c r="B118" s="9">
        <f t="shared" si="8"/>
        <v>0</v>
      </c>
      <c r="C118" s="127"/>
      <c r="D118" s="4">
        <f t="shared" si="9"/>
        <v>0</v>
      </c>
      <c r="E118" s="128">
        <f t="shared" si="10"/>
        <v>0</v>
      </c>
      <c r="F118" s="4">
        <f t="shared" si="11"/>
        <v>0</v>
      </c>
      <c r="G118" s="19">
        <f>IF(AND(C118&lt;&gt;"",SUM(G$30:G117)&lt;D$21),$D$21/$D$26,0)</f>
        <v>0</v>
      </c>
      <c r="H118" s="4">
        <f t="shared" si="12"/>
        <v>0</v>
      </c>
      <c r="I118" s="4">
        <f t="shared" si="13"/>
        <v>0</v>
      </c>
      <c r="J118" s="58" t="str">
        <f t="shared" si="14"/>
        <v>2028–2029</v>
      </c>
    </row>
    <row r="119" spans="1:10" ht="19.899999999999999" customHeight="1" x14ac:dyDescent="0.2">
      <c r="A119" s="126">
        <v>47088</v>
      </c>
      <c r="B119" s="9">
        <f t="shared" si="8"/>
        <v>0</v>
      </c>
      <c r="C119" s="127"/>
      <c r="D119" s="4">
        <f t="shared" si="9"/>
        <v>0</v>
      </c>
      <c r="E119" s="128">
        <f t="shared" si="10"/>
        <v>0</v>
      </c>
      <c r="F119" s="4">
        <f t="shared" si="11"/>
        <v>0</v>
      </c>
      <c r="G119" s="19">
        <f>IF(AND(C119&lt;&gt;"",SUM(G$30:G118)&lt;D$21),$D$21/$D$26,0)</f>
        <v>0</v>
      </c>
      <c r="H119" s="4">
        <f t="shared" si="12"/>
        <v>0</v>
      </c>
      <c r="I119" s="4">
        <f t="shared" si="13"/>
        <v>0</v>
      </c>
      <c r="J119" s="58" t="str">
        <f t="shared" si="14"/>
        <v>2028–2029</v>
      </c>
    </row>
    <row r="120" spans="1:10" ht="19.899999999999999" customHeight="1" x14ac:dyDescent="0.2">
      <c r="A120" s="126">
        <v>47119</v>
      </c>
      <c r="B120" s="9">
        <f t="shared" si="8"/>
        <v>0</v>
      </c>
      <c r="C120" s="127"/>
      <c r="D120" s="4">
        <f t="shared" si="9"/>
        <v>0</v>
      </c>
      <c r="E120" s="128">
        <f t="shared" si="10"/>
        <v>0</v>
      </c>
      <c r="F120" s="4">
        <f t="shared" si="11"/>
        <v>0</v>
      </c>
      <c r="G120" s="19">
        <f>IF(AND(C120&lt;&gt;"",SUM(G$30:G119)&lt;D$21),$D$21/$D$26,0)</f>
        <v>0</v>
      </c>
      <c r="H120" s="4">
        <f t="shared" si="12"/>
        <v>0</v>
      </c>
      <c r="I120" s="4">
        <f t="shared" si="13"/>
        <v>0</v>
      </c>
      <c r="J120" s="58" t="str">
        <f t="shared" si="14"/>
        <v>2028–2029</v>
      </c>
    </row>
    <row r="121" spans="1:10" ht="19.899999999999999" customHeight="1" x14ac:dyDescent="0.2">
      <c r="A121" s="126">
        <v>47150</v>
      </c>
      <c r="B121" s="9">
        <f t="shared" si="8"/>
        <v>0</v>
      </c>
      <c r="C121" s="127"/>
      <c r="D121" s="4">
        <f t="shared" si="9"/>
        <v>0</v>
      </c>
      <c r="E121" s="128">
        <f t="shared" si="10"/>
        <v>0</v>
      </c>
      <c r="F121" s="4">
        <f t="shared" si="11"/>
        <v>0</v>
      </c>
      <c r="G121" s="19">
        <f>IF(AND(C121&lt;&gt;"",SUM(G$30:G120)&lt;D$21),$D$21/$D$26,0)</f>
        <v>0</v>
      </c>
      <c r="H121" s="4">
        <f t="shared" si="12"/>
        <v>0</v>
      </c>
      <c r="I121" s="4">
        <f t="shared" si="13"/>
        <v>0</v>
      </c>
      <c r="J121" s="58" t="str">
        <f t="shared" si="14"/>
        <v>2028–2029</v>
      </c>
    </row>
    <row r="122" spans="1:10" ht="19.899999999999999" customHeight="1" x14ac:dyDescent="0.2">
      <c r="A122" s="126">
        <v>47178</v>
      </c>
      <c r="B122" s="9">
        <f t="shared" si="8"/>
        <v>0</v>
      </c>
      <c r="C122" s="127"/>
      <c r="D122" s="4">
        <f t="shared" si="9"/>
        <v>0</v>
      </c>
      <c r="E122" s="128">
        <f t="shared" si="10"/>
        <v>0</v>
      </c>
      <c r="F122" s="4">
        <f t="shared" si="11"/>
        <v>0</v>
      </c>
      <c r="G122" s="19">
        <f>IF(AND(C122&lt;&gt;"",SUM(G$30:G121)&lt;D$21),$D$21/$D$26,0)</f>
        <v>0</v>
      </c>
      <c r="H122" s="4">
        <f t="shared" si="12"/>
        <v>0</v>
      </c>
      <c r="I122" s="4">
        <f t="shared" si="13"/>
        <v>0</v>
      </c>
      <c r="J122" s="58" t="str">
        <f t="shared" si="14"/>
        <v>2028–2029</v>
      </c>
    </row>
    <row r="123" spans="1:10" ht="19.899999999999999" customHeight="1" x14ac:dyDescent="0.2">
      <c r="A123" s="126">
        <v>47209</v>
      </c>
      <c r="B123" s="9">
        <f t="shared" si="8"/>
        <v>0</v>
      </c>
      <c r="C123" s="127"/>
      <c r="D123" s="4">
        <f t="shared" si="9"/>
        <v>0</v>
      </c>
      <c r="E123" s="128">
        <f t="shared" si="10"/>
        <v>0</v>
      </c>
      <c r="F123" s="4">
        <f t="shared" si="11"/>
        <v>0</v>
      </c>
      <c r="G123" s="19">
        <f>IF(AND(C123&lt;&gt;"",SUM(G$30:G122)&lt;D$21),$D$21/$D$26,0)</f>
        <v>0</v>
      </c>
      <c r="H123" s="4">
        <f t="shared" si="12"/>
        <v>0</v>
      </c>
      <c r="I123" s="4">
        <f t="shared" si="13"/>
        <v>0</v>
      </c>
      <c r="J123" s="58" t="str">
        <f t="shared" si="14"/>
        <v>2028–2029</v>
      </c>
    </row>
    <row r="124" spans="1:10" ht="19.899999999999999" customHeight="1" x14ac:dyDescent="0.2">
      <c r="A124" s="126">
        <v>47239</v>
      </c>
      <c r="B124" s="9">
        <f t="shared" si="8"/>
        <v>0</v>
      </c>
      <c r="C124" s="127"/>
      <c r="D124" s="4">
        <f t="shared" si="9"/>
        <v>0</v>
      </c>
      <c r="E124" s="128">
        <f t="shared" si="10"/>
        <v>0</v>
      </c>
      <c r="F124" s="4">
        <f t="shared" si="11"/>
        <v>0</v>
      </c>
      <c r="G124" s="19">
        <f>IF(AND(C124&lt;&gt;"",SUM(G$30:G123)&lt;D$21),$D$21/$D$26,0)</f>
        <v>0</v>
      </c>
      <c r="H124" s="4">
        <f t="shared" si="12"/>
        <v>0</v>
      </c>
      <c r="I124" s="4">
        <f t="shared" si="13"/>
        <v>0</v>
      </c>
      <c r="J124" s="58" t="str">
        <f t="shared" si="14"/>
        <v>2028–2029</v>
      </c>
    </row>
    <row r="125" spans="1:10" ht="19.899999999999999" customHeight="1" x14ac:dyDescent="0.2">
      <c r="A125" s="126">
        <v>47270</v>
      </c>
      <c r="B125" s="9">
        <f t="shared" si="8"/>
        <v>0</v>
      </c>
      <c r="C125" s="127"/>
      <c r="D125" s="4">
        <f t="shared" si="9"/>
        <v>0</v>
      </c>
      <c r="E125" s="128">
        <f t="shared" si="10"/>
        <v>0</v>
      </c>
      <c r="F125" s="4">
        <f t="shared" si="11"/>
        <v>0</v>
      </c>
      <c r="G125" s="19">
        <f>IF(AND(C125&lt;&gt;"",SUM(G$30:G124)&lt;D$21),$D$21/$D$26,0)</f>
        <v>0</v>
      </c>
      <c r="H125" s="4">
        <f t="shared" si="12"/>
        <v>0</v>
      </c>
      <c r="I125" s="4">
        <f t="shared" si="13"/>
        <v>0</v>
      </c>
      <c r="J125" s="58" t="str">
        <f t="shared" si="14"/>
        <v>2028–2029</v>
      </c>
    </row>
    <row r="126" spans="1:10" ht="19.899999999999999" customHeight="1" x14ac:dyDescent="0.2">
      <c r="A126" s="126">
        <v>47300</v>
      </c>
      <c r="B126" s="9">
        <f t="shared" si="8"/>
        <v>0</v>
      </c>
      <c r="C126" s="127"/>
      <c r="D126" s="4">
        <f t="shared" si="9"/>
        <v>0</v>
      </c>
      <c r="E126" s="128">
        <f t="shared" si="10"/>
        <v>0</v>
      </c>
      <c r="F126" s="4">
        <f t="shared" si="11"/>
        <v>0</v>
      </c>
      <c r="G126" s="19">
        <f>IF(AND(C126&lt;&gt;"",SUM(G$30:G125)&lt;D$21),$D$21/$D$26,0)</f>
        <v>0</v>
      </c>
      <c r="H126" s="4">
        <f t="shared" si="12"/>
        <v>0</v>
      </c>
      <c r="I126" s="4">
        <f t="shared" si="13"/>
        <v>0</v>
      </c>
      <c r="J126" s="58" t="str">
        <f t="shared" si="14"/>
        <v>2029–2030</v>
      </c>
    </row>
    <row r="127" spans="1:10" ht="19.899999999999999" customHeight="1" x14ac:dyDescent="0.2">
      <c r="A127" s="126">
        <v>47331</v>
      </c>
      <c r="B127" s="9">
        <f t="shared" si="8"/>
        <v>0</v>
      </c>
      <c r="C127" s="127"/>
      <c r="D127" s="4">
        <f t="shared" si="9"/>
        <v>0</v>
      </c>
      <c r="E127" s="128">
        <f t="shared" si="10"/>
        <v>0</v>
      </c>
      <c r="F127" s="4">
        <f t="shared" si="11"/>
        <v>0</v>
      </c>
      <c r="G127" s="19">
        <f>IF(AND(C127&lt;&gt;"",SUM(G$30:G126)&lt;D$21),$D$21/$D$26,0)</f>
        <v>0</v>
      </c>
      <c r="H127" s="4">
        <f t="shared" si="12"/>
        <v>0</v>
      </c>
      <c r="I127" s="4">
        <f t="shared" si="13"/>
        <v>0</v>
      </c>
      <c r="J127" s="58" t="str">
        <f t="shared" si="14"/>
        <v>2029–2030</v>
      </c>
    </row>
    <row r="128" spans="1:10" ht="19.899999999999999" customHeight="1" x14ac:dyDescent="0.2">
      <c r="A128" s="126">
        <v>47362</v>
      </c>
      <c r="B128" s="9">
        <f t="shared" si="8"/>
        <v>0</v>
      </c>
      <c r="C128" s="127"/>
      <c r="D128" s="4">
        <f t="shared" si="9"/>
        <v>0</v>
      </c>
      <c r="E128" s="128">
        <f t="shared" si="10"/>
        <v>0</v>
      </c>
      <c r="F128" s="4">
        <f t="shared" si="11"/>
        <v>0</v>
      </c>
      <c r="G128" s="19">
        <f>IF(AND(C128&lt;&gt;"",SUM(G$30:G127)&lt;D$21),$D$21/$D$26,0)</f>
        <v>0</v>
      </c>
      <c r="H128" s="4">
        <f t="shared" si="12"/>
        <v>0</v>
      </c>
      <c r="I128" s="4">
        <f t="shared" si="13"/>
        <v>0</v>
      </c>
      <c r="J128" s="58" t="str">
        <f t="shared" si="14"/>
        <v>2029–2030</v>
      </c>
    </row>
    <row r="129" spans="1:10" ht="19.899999999999999" customHeight="1" x14ac:dyDescent="0.2">
      <c r="A129" s="126">
        <v>47392</v>
      </c>
      <c r="B129" s="9">
        <f t="shared" si="8"/>
        <v>0</v>
      </c>
      <c r="C129" s="127"/>
      <c r="D129" s="4">
        <f t="shared" si="9"/>
        <v>0</v>
      </c>
      <c r="E129" s="128">
        <f t="shared" si="10"/>
        <v>0</v>
      </c>
      <c r="F129" s="4">
        <f t="shared" si="11"/>
        <v>0</v>
      </c>
      <c r="G129" s="19">
        <f>IF(AND(C129&lt;&gt;"",SUM(G$30:G128)&lt;D$21),$D$21/$D$26,0)</f>
        <v>0</v>
      </c>
      <c r="H129" s="4">
        <f t="shared" si="12"/>
        <v>0</v>
      </c>
      <c r="I129" s="4">
        <f t="shared" si="13"/>
        <v>0</v>
      </c>
      <c r="J129" s="58" t="str">
        <f t="shared" si="14"/>
        <v>2029–2030</v>
      </c>
    </row>
    <row r="130" spans="1:10" ht="19.899999999999999" customHeight="1" x14ac:dyDescent="0.2">
      <c r="A130" s="126">
        <v>47423</v>
      </c>
      <c r="B130" s="9">
        <f t="shared" si="8"/>
        <v>0</v>
      </c>
      <c r="C130" s="127"/>
      <c r="D130" s="4">
        <f t="shared" si="9"/>
        <v>0</v>
      </c>
      <c r="E130" s="128">
        <f t="shared" si="10"/>
        <v>0</v>
      </c>
      <c r="F130" s="4">
        <f t="shared" si="11"/>
        <v>0</v>
      </c>
      <c r="G130" s="19">
        <f>IF(AND(C130&lt;&gt;"",SUM(G$30:G129)&lt;D$21),$D$21/$D$26,0)</f>
        <v>0</v>
      </c>
      <c r="H130" s="4">
        <f t="shared" si="12"/>
        <v>0</v>
      </c>
      <c r="I130" s="4">
        <f t="shared" si="13"/>
        <v>0</v>
      </c>
      <c r="J130" s="58" t="str">
        <f t="shared" si="14"/>
        <v>2029–2030</v>
      </c>
    </row>
    <row r="131" spans="1:10" ht="19.899999999999999" customHeight="1" x14ac:dyDescent="0.2">
      <c r="A131" s="126">
        <v>47453</v>
      </c>
      <c r="B131" s="9">
        <f t="shared" si="8"/>
        <v>0</v>
      </c>
      <c r="C131" s="127"/>
      <c r="D131" s="4">
        <f t="shared" si="9"/>
        <v>0</v>
      </c>
      <c r="E131" s="128">
        <f t="shared" si="10"/>
        <v>0</v>
      </c>
      <c r="F131" s="4">
        <f t="shared" si="11"/>
        <v>0</v>
      </c>
      <c r="G131" s="19">
        <f>IF(AND(C131&lt;&gt;"",SUM(G$30:G130)&lt;D$21),$D$21/$D$26,0)</f>
        <v>0</v>
      </c>
      <c r="H131" s="4">
        <f t="shared" si="12"/>
        <v>0</v>
      </c>
      <c r="I131" s="4">
        <f t="shared" si="13"/>
        <v>0</v>
      </c>
      <c r="J131" s="58" t="str">
        <f t="shared" si="14"/>
        <v>2029–2030</v>
      </c>
    </row>
    <row r="132" spans="1:10" ht="19.899999999999999" customHeight="1" x14ac:dyDescent="0.2">
      <c r="A132" s="126">
        <v>47484</v>
      </c>
      <c r="B132" s="9">
        <f t="shared" si="8"/>
        <v>0</v>
      </c>
      <c r="C132" s="127"/>
      <c r="D132" s="4">
        <f t="shared" si="9"/>
        <v>0</v>
      </c>
      <c r="E132" s="128">
        <f t="shared" si="10"/>
        <v>0</v>
      </c>
      <c r="F132" s="4">
        <f t="shared" si="11"/>
        <v>0</v>
      </c>
      <c r="G132" s="19">
        <f>IF(AND(C132&lt;&gt;"",SUM(G$30:G131)&lt;D$21),$D$21/$D$26,0)</f>
        <v>0</v>
      </c>
      <c r="H132" s="4">
        <f t="shared" si="12"/>
        <v>0</v>
      </c>
      <c r="I132" s="4">
        <f t="shared" si="13"/>
        <v>0</v>
      </c>
      <c r="J132" s="58" t="str">
        <f t="shared" si="14"/>
        <v>2029–2030</v>
      </c>
    </row>
    <row r="133" spans="1:10" ht="19.899999999999999" customHeight="1" x14ac:dyDescent="0.2">
      <c r="A133" s="126">
        <v>47515</v>
      </c>
      <c r="B133" s="9">
        <f t="shared" si="8"/>
        <v>0</v>
      </c>
      <c r="C133" s="127"/>
      <c r="D133" s="4">
        <f t="shared" si="9"/>
        <v>0</v>
      </c>
      <c r="E133" s="128">
        <f t="shared" si="10"/>
        <v>0</v>
      </c>
      <c r="F133" s="4">
        <f t="shared" si="11"/>
        <v>0</v>
      </c>
      <c r="G133" s="19">
        <f>IF(AND(C133&lt;&gt;"",SUM(G$30:G132)&lt;D$21),$D$21/$D$26,0)</f>
        <v>0</v>
      </c>
      <c r="H133" s="4">
        <f t="shared" si="12"/>
        <v>0</v>
      </c>
      <c r="I133" s="4">
        <f t="shared" si="13"/>
        <v>0</v>
      </c>
      <c r="J133" s="58" t="str">
        <f t="shared" si="14"/>
        <v>2029–2030</v>
      </c>
    </row>
    <row r="134" spans="1:10" ht="19.899999999999999" customHeight="1" x14ac:dyDescent="0.2">
      <c r="A134" s="126">
        <v>47543</v>
      </c>
      <c r="B134" s="9">
        <f t="shared" si="8"/>
        <v>0</v>
      </c>
      <c r="C134" s="127"/>
      <c r="D134" s="4">
        <f t="shared" si="9"/>
        <v>0</v>
      </c>
      <c r="E134" s="128">
        <f t="shared" si="10"/>
        <v>0</v>
      </c>
      <c r="F134" s="4">
        <f t="shared" si="11"/>
        <v>0</v>
      </c>
      <c r="G134" s="19">
        <f>IF(AND(C134&lt;&gt;"",SUM(G$30:G133)&lt;D$21),$D$21/$D$26,0)</f>
        <v>0</v>
      </c>
      <c r="H134" s="4">
        <f t="shared" si="12"/>
        <v>0</v>
      </c>
      <c r="I134" s="4">
        <f t="shared" si="13"/>
        <v>0</v>
      </c>
      <c r="J134" s="58" t="str">
        <f t="shared" si="14"/>
        <v>2029–2030</v>
      </c>
    </row>
    <row r="135" spans="1:10" ht="19.899999999999999" customHeight="1" x14ac:dyDescent="0.2">
      <c r="A135" s="126">
        <v>47574</v>
      </c>
      <c r="B135" s="9">
        <f t="shared" si="8"/>
        <v>0</v>
      </c>
      <c r="C135" s="127"/>
      <c r="D135" s="4">
        <f t="shared" si="9"/>
        <v>0</v>
      </c>
      <c r="E135" s="128">
        <f t="shared" si="10"/>
        <v>0</v>
      </c>
      <c r="F135" s="4">
        <f t="shared" si="11"/>
        <v>0</v>
      </c>
      <c r="G135" s="19">
        <f>IF(AND(C135&lt;&gt;"",SUM(G$30:G134)&lt;D$21),$D$21/$D$26,0)</f>
        <v>0</v>
      </c>
      <c r="H135" s="4">
        <f t="shared" si="12"/>
        <v>0</v>
      </c>
      <c r="I135" s="4">
        <f t="shared" si="13"/>
        <v>0</v>
      </c>
      <c r="J135" s="58" t="str">
        <f t="shared" si="14"/>
        <v>2029–2030</v>
      </c>
    </row>
    <row r="136" spans="1:10" ht="19.899999999999999" customHeight="1" x14ac:dyDescent="0.2">
      <c r="A136" s="126">
        <v>47604</v>
      </c>
      <c r="B136" s="9">
        <f t="shared" si="8"/>
        <v>0</v>
      </c>
      <c r="C136" s="127"/>
      <c r="D136" s="4">
        <f t="shared" si="9"/>
        <v>0</v>
      </c>
      <c r="E136" s="128">
        <f t="shared" si="10"/>
        <v>0</v>
      </c>
      <c r="F136" s="4">
        <f t="shared" si="11"/>
        <v>0</v>
      </c>
      <c r="G136" s="19">
        <f>IF(AND(C136&lt;&gt;"",SUM(G$30:G135)&lt;D$21),$D$21/$D$26,0)</f>
        <v>0</v>
      </c>
      <c r="H136" s="4">
        <f t="shared" si="12"/>
        <v>0</v>
      </c>
      <c r="I136" s="4">
        <f t="shared" si="13"/>
        <v>0</v>
      </c>
      <c r="J136" s="58" t="str">
        <f t="shared" si="14"/>
        <v>2029–2030</v>
      </c>
    </row>
    <row r="137" spans="1:10" ht="19.899999999999999" customHeight="1" x14ac:dyDescent="0.2">
      <c r="A137" s="126">
        <v>47635</v>
      </c>
      <c r="B137" s="9">
        <f t="shared" si="8"/>
        <v>0</v>
      </c>
      <c r="C137" s="127"/>
      <c r="D137" s="4">
        <f t="shared" si="9"/>
        <v>0</v>
      </c>
      <c r="E137" s="128">
        <f t="shared" si="10"/>
        <v>0</v>
      </c>
      <c r="F137" s="4">
        <f t="shared" si="11"/>
        <v>0</v>
      </c>
      <c r="G137" s="19">
        <f>IF(AND(C137&lt;&gt;"",SUM(G$30:G136)&lt;D$21),$D$21/$D$26,0)</f>
        <v>0</v>
      </c>
      <c r="H137" s="4">
        <f t="shared" si="12"/>
        <v>0</v>
      </c>
      <c r="I137" s="4">
        <f t="shared" si="13"/>
        <v>0</v>
      </c>
      <c r="J137" s="58" t="str">
        <f t="shared" si="14"/>
        <v>2029–2030</v>
      </c>
    </row>
    <row r="138" spans="1:10" ht="19.899999999999999" customHeight="1" x14ac:dyDescent="0.2">
      <c r="A138" s="126">
        <v>47665</v>
      </c>
      <c r="B138" s="9">
        <f t="shared" si="8"/>
        <v>0</v>
      </c>
      <c r="C138" s="127"/>
      <c r="D138" s="4">
        <f t="shared" si="9"/>
        <v>0</v>
      </c>
      <c r="E138" s="128">
        <f t="shared" si="10"/>
        <v>0</v>
      </c>
      <c r="F138" s="4">
        <f t="shared" si="11"/>
        <v>0</v>
      </c>
      <c r="G138" s="19">
        <f>IF(AND(C138&lt;&gt;"",SUM(G$30:G137)&lt;D$21),$D$21/$D$26,0)</f>
        <v>0</v>
      </c>
      <c r="H138" s="4">
        <f t="shared" si="12"/>
        <v>0</v>
      </c>
      <c r="I138" s="4">
        <f t="shared" si="13"/>
        <v>0</v>
      </c>
      <c r="J138" s="58" t="str">
        <f t="shared" si="14"/>
        <v>2030–2031</v>
      </c>
    </row>
    <row r="139" spans="1:10" ht="19.899999999999999" customHeight="1" x14ac:dyDescent="0.2">
      <c r="A139" s="126">
        <v>47696</v>
      </c>
      <c r="B139" s="9">
        <f t="shared" si="8"/>
        <v>0</v>
      </c>
      <c r="C139" s="127"/>
      <c r="D139" s="4">
        <f t="shared" si="9"/>
        <v>0</v>
      </c>
      <c r="E139" s="128">
        <f t="shared" si="10"/>
        <v>0</v>
      </c>
      <c r="F139" s="4">
        <f t="shared" si="11"/>
        <v>0</v>
      </c>
      <c r="G139" s="19">
        <f>IF(AND(C139&lt;&gt;"",SUM(G$30:G138)&lt;D$21),$D$21/$D$26,0)</f>
        <v>0</v>
      </c>
      <c r="H139" s="4">
        <f t="shared" si="12"/>
        <v>0</v>
      </c>
      <c r="I139" s="4">
        <f t="shared" si="13"/>
        <v>0</v>
      </c>
      <c r="J139" s="58" t="str">
        <f t="shared" si="14"/>
        <v>2030–2031</v>
      </c>
    </row>
    <row r="140" spans="1:10" ht="19.899999999999999" customHeight="1" x14ac:dyDescent="0.2">
      <c r="A140" s="126">
        <v>47727</v>
      </c>
      <c r="B140" s="9">
        <f t="shared" si="8"/>
        <v>0</v>
      </c>
      <c r="C140" s="127"/>
      <c r="D140" s="4">
        <f t="shared" si="9"/>
        <v>0</v>
      </c>
      <c r="E140" s="128">
        <f t="shared" si="10"/>
        <v>0</v>
      </c>
      <c r="F140" s="4">
        <f t="shared" si="11"/>
        <v>0</v>
      </c>
      <c r="G140" s="19">
        <f>IF(AND(C140&lt;&gt;"",SUM(G$30:G139)&lt;D$21),$D$21/$D$26,0)</f>
        <v>0</v>
      </c>
      <c r="H140" s="4">
        <f t="shared" si="12"/>
        <v>0</v>
      </c>
      <c r="I140" s="4">
        <f t="shared" si="13"/>
        <v>0</v>
      </c>
      <c r="J140" s="58" t="str">
        <f t="shared" si="14"/>
        <v>2030–2031</v>
      </c>
    </row>
    <row r="141" spans="1:10" ht="19.899999999999999" customHeight="1" x14ac:dyDescent="0.2">
      <c r="A141" s="126">
        <v>47757</v>
      </c>
      <c r="B141" s="9">
        <f t="shared" si="8"/>
        <v>0</v>
      </c>
      <c r="C141" s="127"/>
      <c r="D141" s="4">
        <f t="shared" si="9"/>
        <v>0</v>
      </c>
      <c r="E141" s="128">
        <f t="shared" si="10"/>
        <v>0</v>
      </c>
      <c r="F141" s="4">
        <f t="shared" si="11"/>
        <v>0</v>
      </c>
      <c r="G141" s="19">
        <f>IF(AND(C141&lt;&gt;"",SUM(G$30:G140)&lt;D$21),$D$21/$D$26,0)</f>
        <v>0</v>
      </c>
      <c r="H141" s="4">
        <f t="shared" si="12"/>
        <v>0</v>
      </c>
      <c r="I141" s="4">
        <f t="shared" si="13"/>
        <v>0</v>
      </c>
      <c r="J141" s="58" t="str">
        <f t="shared" si="14"/>
        <v>2030–2031</v>
      </c>
    </row>
    <row r="142" spans="1:10" ht="19.899999999999999" customHeight="1" x14ac:dyDescent="0.2">
      <c r="A142" s="126">
        <v>47788</v>
      </c>
      <c r="B142" s="9">
        <f t="shared" si="8"/>
        <v>0</v>
      </c>
      <c r="C142" s="127"/>
      <c r="D142" s="4">
        <f t="shared" si="9"/>
        <v>0</v>
      </c>
      <c r="E142" s="128">
        <f t="shared" si="10"/>
        <v>0</v>
      </c>
      <c r="F142" s="4">
        <f t="shared" si="11"/>
        <v>0</v>
      </c>
      <c r="G142" s="19">
        <f>IF(AND(C142&lt;&gt;"",SUM(G$30:G141)&lt;D$21),$D$21/$D$26,0)</f>
        <v>0</v>
      </c>
      <c r="H142" s="4">
        <f t="shared" si="12"/>
        <v>0</v>
      </c>
      <c r="I142" s="4">
        <f t="shared" si="13"/>
        <v>0</v>
      </c>
      <c r="J142" s="58" t="str">
        <f t="shared" si="14"/>
        <v>2030–2031</v>
      </c>
    </row>
    <row r="143" spans="1:10" ht="19.899999999999999" customHeight="1" x14ac:dyDescent="0.2">
      <c r="A143" s="126">
        <v>47818</v>
      </c>
      <c r="B143" s="9">
        <f t="shared" si="8"/>
        <v>0</v>
      </c>
      <c r="C143" s="127"/>
      <c r="D143" s="4">
        <f t="shared" si="9"/>
        <v>0</v>
      </c>
      <c r="E143" s="128">
        <f t="shared" si="10"/>
        <v>0</v>
      </c>
      <c r="F143" s="4">
        <f t="shared" si="11"/>
        <v>0</v>
      </c>
      <c r="G143" s="19">
        <f>IF(AND(C143&lt;&gt;"",SUM(G$30:G142)&lt;D$21),$D$21/$D$26,0)</f>
        <v>0</v>
      </c>
      <c r="H143" s="4">
        <f t="shared" si="12"/>
        <v>0</v>
      </c>
      <c r="I143" s="4">
        <f t="shared" si="13"/>
        <v>0</v>
      </c>
      <c r="J143" s="58" t="str">
        <f t="shared" si="14"/>
        <v>2030–2031</v>
      </c>
    </row>
    <row r="144" spans="1:10" ht="19.899999999999999" customHeight="1" x14ac:dyDescent="0.2">
      <c r="A144" s="126">
        <v>47849</v>
      </c>
      <c r="B144" s="9">
        <f t="shared" si="8"/>
        <v>0</v>
      </c>
      <c r="C144" s="127"/>
      <c r="D144" s="4">
        <f t="shared" si="9"/>
        <v>0</v>
      </c>
      <c r="E144" s="128">
        <f t="shared" si="10"/>
        <v>0</v>
      </c>
      <c r="F144" s="4">
        <f t="shared" si="11"/>
        <v>0</v>
      </c>
      <c r="G144" s="19">
        <f>IF(AND(C144&lt;&gt;"",SUM(G$30:G143)&lt;D$21),$D$21/$D$26,0)</f>
        <v>0</v>
      </c>
      <c r="H144" s="4">
        <f t="shared" si="12"/>
        <v>0</v>
      </c>
      <c r="I144" s="4">
        <f t="shared" si="13"/>
        <v>0</v>
      </c>
      <c r="J144" s="58" t="str">
        <f t="shared" si="14"/>
        <v>2030–2031</v>
      </c>
    </row>
    <row r="145" spans="1:10" ht="19.899999999999999" customHeight="1" x14ac:dyDescent="0.2">
      <c r="A145" s="126">
        <v>47880</v>
      </c>
      <c r="B145" s="9">
        <f t="shared" si="8"/>
        <v>0</v>
      </c>
      <c r="C145" s="127"/>
      <c r="D145" s="4">
        <f t="shared" si="9"/>
        <v>0</v>
      </c>
      <c r="E145" s="128">
        <f t="shared" si="10"/>
        <v>0</v>
      </c>
      <c r="F145" s="4">
        <f t="shared" si="11"/>
        <v>0</v>
      </c>
      <c r="G145" s="19">
        <f>IF(AND(C145&lt;&gt;"",SUM(G$30:G144)&lt;D$21),$D$21/$D$26,0)</f>
        <v>0</v>
      </c>
      <c r="H145" s="4">
        <f t="shared" si="12"/>
        <v>0</v>
      </c>
      <c r="I145" s="4">
        <f t="shared" si="13"/>
        <v>0</v>
      </c>
      <c r="J145" s="58" t="str">
        <f t="shared" si="14"/>
        <v>2030–2031</v>
      </c>
    </row>
    <row r="146" spans="1:10" ht="19.899999999999999" customHeight="1" x14ac:dyDescent="0.2">
      <c r="A146" s="126">
        <v>47908</v>
      </c>
      <c r="B146" s="9">
        <f t="shared" si="8"/>
        <v>0</v>
      </c>
      <c r="C146" s="127"/>
      <c r="D146" s="4">
        <f t="shared" si="9"/>
        <v>0</v>
      </c>
      <c r="E146" s="128">
        <f t="shared" si="10"/>
        <v>0</v>
      </c>
      <c r="F146" s="4">
        <f t="shared" si="11"/>
        <v>0</v>
      </c>
      <c r="G146" s="19">
        <f>IF(AND(C146&lt;&gt;"",SUM(G$30:G145)&lt;D$21),$D$21/$D$26,0)</f>
        <v>0</v>
      </c>
      <c r="H146" s="4">
        <f t="shared" si="12"/>
        <v>0</v>
      </c>
      <c r="I146" s="4">
        <f t="shared" si="13"/>
        <v>0</v>
      </c>
      <c r="J146" s="58" t="str">
        <f t="shared" si="14"/>
        <v>2030–2031</v>
      </c>
    </row>
    <row r="147" spans="1:10" ht="19.899999999999999" customHeight="1" x14ac:dyDescent="0.2">
      <c r="A147" s="126">
        <v>47939</v>
      </c>
      <c r="B147" s="9">
        <f t="shared" si="8"/>
        <v>0</v>
      </c>
      <c r="C147" s="127"/>
      <c r="D147" s="4">
        <f t="shared" si="9"/>
        <v>0</v>
      </c>
      <c r="E147" s="128">
        <f t="shared" si="10"/>
        <v>0</v>
      </c>
      <c r="F147" s="4">
        <f t="shared" si="11"/>
        <v>0</v>
      </c>
      <c r="G147" s="19">
        <f>IF(AND(C147&lt;&gt;"",SUM(G$30:G146)&lt;D$21),$D$21/$D$26,0)</f>
        <v>0</v>
      </c>
      <c r="H147" s="4">
        <f t="shared" si="12"/>
        <v>0</v>
      </c>
      <c r="I147" s="4">
        <f t="shared" si="13"/>
        <v>0</v>
      </c>
      <c r="J147" s="58" t="str">
        <f t="shared" si="14"/>
        <v>2030–2031</v>
      </c>
    </row>
    <row r="148" spans="1:10" ht="19.899999999999999" customHeight="1" x14ac:dyDescent="0.2">
      <c r="A148" s="126">
        <v>47969</v>
      </c>
      <c r="B148" s="9">
        <f t="shared" si="8"/>
        <v>0</v>
      </c>
      <c r="C148" s="127"/>
      <c r="D148" s="4">
        <f t="shared" si="9"/>
        <v>0</v>
      </c>
      <c r="E148" s="128">
        <f t="shared" si="10"/>
        <v>0</v>
      </c>
      <c r="F148" s="4">
        <f t="shared" si="11"/>
        <v>0</v>
      </c>
      <c r="G148" s="19">
        <f>IF(AND(C148&lt;&gt;"",SUM(G$30:G147)&lt;D$21),$D$21/$D$26,0)</f>
        <v>0</v>
      </c>
      <c r="H148" s="4">
        <f t="shared" si="12"/>
        <v>0</v>
      </c>
      <c r="I148" s="4">
        <f t="shared" si="13"/>
        <v>0</v>
      </c>
      <c r="J148" s="58" t="str">
        <f t="shared" si="14"/>
        <v>2030–2031</v>
      </c>
    </row>
    <row r="149" spans="1:10" ht="19.899999999999999" customHeight="1" x14ac:dyDescent="0.2">
      <c r="A149" s="126">
        <v>48000</v>
      </c>
      <c r="B149" s="9">
        <f t="shared" si="8"/>
        <v>0</v>
      </c>
      <c r="C149" s="127"/>
      <c r="D149" s="4">
        <f t="shared" si="9"/>
        <v>0</v>
      </c>
      <c r="E149" s="128">
        <f t="shared" si="10"/>
        <v>0</v>
      </c>
      <c r="F149" s="4">
        <f t="shared" si="11"/>
        <v>0</v>
      </c>
      <c r="G149" s="19">
        <f>IF(AND(C149&lt;&gt;"",SUM(G$30:G148)&lt;D$21),$D$21/$D$26,0)</f>
        <v>0</v>
      </c>
      <c r="H149" s="4">
        <f t="shared" si="12"/>
        <v>0</v>
      </c>
      <c r="I149" s="4">
        <f t="shared" si="13"/>
        <v>0</v>
      </c>
      <c r="J149" s="58" t="str">
        <f t="shared" si="14"/>
        <v>2030–2031</v>
      </c>
    </row>
    <row r="150" spans="1:10" ht="19.899999999999999" customHeight="1" x14ac:dyDescent="0.2">
      <c r="A150" s="126">
        <v>48030</v>
      </c>
      <c r="B150" s="9">
        <f t="shared" si="8"/>
        <v>0</v>
      </c>
      <c r="C150" s="127"/>
      <c r="D150" s="4">
        <f t="shared" si="9"/>
        <v>0</v>
      </c>
      <c r="E150" s="128">
        <f t="shared" si="10"/>
        <v>0</v>
      </c>
      <c r="F150" s="4">
        <f t="shared" si="11"/>
        <v>0</v>
      </c>
      <c r="G150" s="19">
        <f>IF(AND(C150&lt;&gt;"",SUM(G$30:G149)&lt;D$21),$D$21/$D$26,0)</f>
        <v>0</v>
      </c>
      <c r="H150" s="4">
        <f t="shared" si="12"/>
        <v>0</v>
      </c>
      <c r="I150" s="4">
        <f t="shared" si="13"/>
        <v>0</v>
      </c>
      <c r="J150" s="58" t="str">
        <f t="shared" si="14"/>
        <v>2031–2032</v>
      </c>
    </row>
    <row r="151" spans="1:10" ht="19.899999999999999" customHeight="1" x14ac:dyDescent="0.2">
      <c r="A151" s="126">
        <v>48061</v>
      </c>
      <c r="B151" s="9">
        <f t="shared" si="8"/>
        <v>0</v>
      </c>
      <c r="C151" s="127"/>
      <c r="D151" s="4">
        <f t="shared" si="9"/>
        <v>0</v>
      </c>
      <c r="E151" s="128">
        <f t="shared" si="10"/>
        <v>0</v>
      </c>
      <c r="F151" s="4">
        <f t="shared" si="11"/>
        <v>0</v>
      </c>
      <c r="G151" s="19">
        <f>IF(AND(C151&lt;&gt;"",SUM(G$30:G150)&lt;D$21),$D$21/$D$26,0)</f>
        <v>0</v>
      </c>
      <c r="H151" s="4">
        <f t="shared" si="12"/>
        <v>0</v>
      </c>
      <c r="I151" s="4">
        <f t="shared" si="13"/>
        <v>0</v>
      </c>
      <c r="J151" s="58" t="str">
        <f t="shared" si="14"/>
        <v>2031–2032</v>
      </c>
    </row>
    <row r="152" spans="1:10" ht="19.899999999999999" customHeight="1" x14ac:dyDescent="0.2">
      <c r="A152" s="126">
        <v>48092</v>
      </c>
      <c r="B152" s="9">
        <f t="shared" si="8"/>
        <v>0</v>
      </c>
      <c r="C152" s="127"/>
      <c r="D152" s="4">
        <f t="shared" si="9"/>
        <v>0</v>
      </c>
      <c r="E152" s="128">
        <f t="shared" si="10"/>
        <v>0</v>
      </c>
      <c r="F152" s="4">
        <f t="shared" si="11"/>
        <v>0</v>
      </c>
      <c r="G152" s="19">
        <f>IF(AND(C152&lt;&gt;"",SUM(G$30:G151)&lt;D$21),$D$21/$D$26,0)</f>
        <v>0</v>
      </c>
      <c r="H152" s="4">
        <f t="shared" si="12"/>
        <v>0</v>
      </c>
      <c r="I152" s="4">
        <f t="shared" si="13"/>
        <v>0</v>
      </c>
      <c r="J152" s="58" t="str">
        <f t="shared" si="14"/>
        <v>2031–2032</v>
      </c>
    </row>
    <row r="153" spans="1:10" ht="19.899999999999999" customHeight="1" x14ac:dyDescent="0.2">
      <c r="A153" s="126">
        <v>48122</v>
      </c>
      <c r="B153" s="9">
        <f t="shared" si="8"/>
        <v>0</v>
      </c>
      <c r="C153" s="127"/>
      <c r="D153" s="4">
        <f t="shared" si="9"/>
        <v>0</v>
      </c>
      <c r="E153" s="128">
        <f t="shared" si="10"/>
        <v>0</v>
      </c>
      <c r="F153" s="4">
        <f t="shared" si="11"/>
        <v>0</v>
      </c>
      <c r="G153" s="19">
        <f>IF(AND(C153&lt;&gt;"",SUM(G$30:G152)&lt;D$21),$D$21/$D$26,0)</f>
        <v>0</v>
      </c>
      <c r="H153" s="4">
        <f t="shared" si="12"/>
        <v>0</v>
      </c>
      <c r="I153" s="4">
        <f t="shared" si="13"/>
        <v>0</v>
      </c>
      <c r="J153" s="58" t="str">
        <f t="shared" si="14"/>
        <v>2031–2032</v>
      </c>
    </row>
    <row r="154" spans="1:10" ht="19.899999999999999" customHeight="1" x14ac:dyDescent="0.2">
      <c r="A154" s="126">
        <v>48153</v>
      </c>
      <c r="B154" s="9">
        <f t="shared" si="8"/>
        <v>0</v>
      </c>
      <c r="C154" s="127"/>
      <c r="D154" s="4">
        <f t="shared" si="9"/>
        <v>0</v>
      </c>
      <c r="E154" s="128">
        <f t="shared" si="10"/>
        <v>0</v>
      </c>
      <c r="F154" s="4">
        <f t="shared" si="11"/>
        <v>0</v>
      </c>
      <c r="G154" s="19">
        <f>IF(AND(C154&lt;&gt;"",SUM(G$30:G153)&lt;D$21),$D$21/$D$26,0)</f>
        <v>0</v>
      </c>
      <c r="H154" s="4">
        <f t="shared" si="12"/>
        <v>0</v>
      </c>
      <c r="I154" s="4">
        <f t="shared" si="13"/>
        <v>0</v>
      </c>
      <c r="J154" s="58" t="str">
        <f t="shared" si="14"/>
        <v>2031–2032</v>
      </c>
    </row>
    <row r="155" spans="1:10" ht="19.899999999999999" customHeight="1" x14ac:dyDescent="0.2">
      <c r="A155" s="126">
        <v>48183</v>
      </c>
      <c r="B155" s="9">
        <f t="shared" si="8"/>
        <v>0</v>
      </c>
      <c r="C155" s="127"/>
      <c r="D155" s="4">
        <f t="shared" si="9"/>
        <v>0</v>
      </c>
      <c r="E155" s="128">
        <f t="shared" si="10"/>
        <v>0</v>
      </c>
      <c r="F155" s="4">
        <f t="shared" si="11"/>
        <v>0</v>
      </c>
      <c r="G155" s="19">
        <f>IF(AND(C155&lt;&gt;"",SUM(G$30:G154)&lt;D$21),$D$21/$D$26,0)</f>
        <v>0</v>
      </c>
      <c r="H155" s="4">
        <f t="shared" si="12"/>
        <v>0</v>
      </c>
      <c r="I155" s="4">
        <f t="shared" si="13"/>
        <v>0</v>
      </c>
      <c r="J155" s="58" t="str">
        <f t="shared" si="14"/>
        <v>2031–2032</v>
      </c>
    </row>
    <row r="156" spans="1:10" ht="19.899999999999999" customHeight="1" x14ac:dyDescent="0.2">
      <c r="A156" s="126">
        <v>48214</v>
      </c>
      <c r="B156" s="9">
        <f t="shared" si="8"/>
        <v>0</v>
      </c>
      <c r="C156" s="127"/>
      <c r="D156" s="4">
        <f t="shared" si="9"/>
        <v>0</v>
      </c>
      <c r="E156" s="128">
        <f t="shared" si="10"/>
        <v>0</v>
      </c>
      <c r="F156" s="4">
        <f t="shared" si="11"/>
        <v>0</v>
      </c>
      <c r="G156" s="19">
        <f>IF(AND(C156&lt;&gt;"",SUM(G$30:G155)&lt;D$21),$D$21/$D$26,0)</f>
        <v>0</v>
      </c>
      <c r="H156" s="4">
        <f t="shared" si="12"/>
        <v>0</v>
      </c>
      <c r="I156" s="4">
        <f t="shared" si="13"/>
        <v>0</v>
      </c>
      <c r="J156" s="58" t="str">
        <f t="shared" si="14"/>
        <v>2031–2032</v>
      </c>
    </row>
    <row r="157" spans="1:10" ht="19.899999999999999" customHeight="1" x14ac:dyDescent="0.2">
      <c r="A157" s="126">
        <v>48245</v>
      </c>
      <c r="B157" s="9">
        <f t="shared" si="8"/>
        <v>0</v>
      </c>
      <c r="C157" s="127"/>
      <c r="D157" s="4">
        <f t="shared" si="9"/>
        <v>0</v>
      </c>
      <c r="E157" s="128">
        <f t="shared" si="10"/>
        <v>0</v>
      </c>
      <c r="F157" s="4">
        <f t="shared" si="11"/>
        <v>0</v>
      </c>
      <c r="G157" s="19">
        <f>IF(AND(C157&lt;&gt;"",SUM(G$30:G156)&lt;D$21),$D$21/$D$26,0)</f>
        <v>0</v>
      </c>
      <c r="H157" s="4">
        <f t="shared" si="12"/>
        <v>0</v>
      </c>
      <c r="I157" s="4">
        <f t="shared" si="13"/>
        <v>0</v>
      </c>
      <c r="J157" s="58" t="str">
        <f t="shared" si="14"/>
        <v>2031–2032</v>
      </c>
    </row>
    <row r="158" spans="1:10" ht="19.899999999999999" customHeight="1" x14ac:dyDescent="0.2">
      <c r="A158" s="126">
        <v>48274</v>
      </c>
      <c r="B158" s="9">
        <f t="shared" si="8"/>
        <v>0</v>
      </c>
      <c r="C158" s="127"/>
      <c r="D158" s="4">
        <f t="shared" si="9"/>
        <v>0</v>
      </c>
      <c r="E158" s="128">
        <f t="shared" si="10"/>
        <v>0</v>
      </c>
      <c r="F158" s="4">
        <f t="shared" si="11"/>
        <v>0</v>
      </c>
      <c r="G158" s="19">
        <f>IF(AND(C158&lt;&gt;"",SUM(G$30:G157)&lt;D$21),$D$21/$D$26,0)</f>
        <v>0</v>
      </c>
      <c r="H158" s="4">
        <f t="shared" si="12"/>
        <v>0</v>
      </c>
      <c r="I158" s="4">
        <f t="shared" si="13"/>
        <v>0</v>
      </c>
      <c r="J158" s="58" t="str">
        <f t="shared" si="14"/>
        <v>2031–2032</v>
      </c>
    </row>
    <row r="159" spans="1:10" ht="19.899999999999999" customHeight="1" x14ac:dyDescent="0.2">
      <c r="A159" s="126">
        <v>48305</v>
      </c>
      <c r="B159" s="9">
        <f t="shared" ref="B159:B222" si="15">IF(C159&gt;0,C159*-1,C159)</f>
        <v>0</v>
      </c>
      <c r="C159" s="127"/>
      <c r="D159" s="4">
        <f t="shared" ref="D159:D222" si="16">IF(C159="",0,IF($D$14="Beginning",IF(C158&lt;&gt;"",$F158*$D$7/12,0),IF(C158&lt;&gt;"",$F158*$D$7/12,$D$19*$D$7/12)))</f>
        <v>0</v>
      </c>
      <c r="E159" s="128">
        <f t="shared" si="10"/>
        <v>0</v>
      </c>
      <c r="F159" s="4">
        <f t="shared" si="11"/>
        <v>0</v>
      </c>
      <c r="G159" s="19">
        <f>IF(AND(C159&lt;&gt;"",SUM(G$30:G158)&lt;D$21),$D$21/$D$26,0)</f>
        <v>0</v>
      </c>
      <c r="H159" s="4">
        <f t="shared" si="12"/>
        <v>0</v>
      </c>
      <c r="I159" s="4">
        <f t="shared" si="13"/>
        <v>0</v>
      </c>
      <c r="J159" s="58" t="str">
        <f t="shared" si="14"/>
        <v>2031–2032</v>
      </c>
    </row>
    <row r="160" spans="1:10" ht="19.899999999999999" customHeight="1" x14ac:dyDescent="0.2">
      <c r="A160" s="126">
        <v>48335</v>
      </c>
      <c r="B160" s="9">
        <f t="shared" si="15"/>
        <v>0</v>
      </c>
      <c r="C160" s="127"/>
      <c r="D160" s="4">
        <f t="shared" si="16"/>
        <v>0</v>
      </c>
      <c r="E160" s="128">
        <f t="shared" ref="E160:E223" si="17">C160-D160</f>
        <v>0</v>
      </c>
      <c r="F160" s="4">
        <f t="shared" ref="F160:F223" si="18">IF(C160="",0,IF(C159="",$D$19-E160,IF(C160&lt;&gt;"",F159-E160)))</f>
        <v>0</v>
      </c>
      <c r="G160" s="19">
        <f>IF(AND(C160&lt;&gt;"",SUM(G$30:G159)&lt;D$21),$D$21/$D$26,0)</f>
        <v>0</v>
      </c>
      <c r="H160" s="4">
        <f t="shared" ref="H160:H223" si="19">IF(C160&lt;&gt;"",G160+H159,0)</f>
        <v>0</v>
      </c>
      <c r="I160" s="4">
        <f t="shared" ref="I160:I223" si="20">IF(C160&lt;&gt;"",$D$21-H160,0)</f>
        <v>0</v>
      </c>
      <c r="J160" s="58" t="str">
        <f t="shared" si="14"/>
        <v>2031–2032</v>
      </c>
    </row>
    <row r="161" spans="1:10" ht="19.899999999999999" customHeight="1" x14ac:dyDescent="0.2">
      <c r="A161" s="126">
        <v>48366</v>
      </c>
      <c r="B161" s="9">
        <f t="shared" si="15"/>
        <v>0</v>
      </c>
      <c r="C161" s="127"/>
      <c r="D161" s="4">
        <f t="shared" si="16"/>
        <v>0</v>
      </c>
      <c r="E161" s="128">
        <f t="shared" si="17"/>
        <v>0</v>
      </c>
      <c r="F161" s="4">
        <f t="shared" si="18"/>
        <v>0</v>
      </c>
      <c r="G161" s="19">
        <f>IF(AND(C161&lt;&gt;"",SUM(G$30:G160)&lt;D$21),$D$21/$D$26,0)</f>
        <v>0</v>
      </c>
      <c r="H161" s="4">
        <f t="shared" si="19"/>
        <v>0</v>
      </c>
      <c r="I161" s="4">
        <f t="shared" si="20"/>
        <v>0</v>
      </c>
      <c r="J161" s="58" t="str">
        <f t="shared" si="14"/>
        <v>2031–2032</v>
      </c>
    </row>
    <row r="162" spans="1:10" ht="19.899999999999999" customHeight="1" x14ac:dyDescent="0.2">
      <c r="A162" s="126">
        <v>48396</v>
      </c>
      <c r="B162" s="9">
        <f t="shared" si="15"/>
        <v>0</v>
      </c>
      <c r="C162" s="127"/>
      <c r="D162" s="4">
        <f t="shared" si="16"/>
        <v>0</v>
      </c>
      <c r="E162" s="128">
        <f t="shared" si="17"/>
        <v>0</v>
      </c>
      <c r="F162" s="4">
        <f t="shared" si="18"/>
        <v>0</v>
      </c>
      <c r="G162" s="19">
        <f>IF(AND(C162&lt;&gt;"",SUM(G$30:G161)&lt;D$21),$D$21/$D$26,0)</f>
        <v>0</v>
      </c>
      <c r="H162" s="4">
        <f t="shared" si="19"/>
        <v>0</v>
      </c>
      <c r="I162" s="4">
        <f t="shared" si="20"/>
        <v>0</v>
      </c>
      <c r="J162" s="58" t="str">
        <f t="shared" si="14"/>
        <v>2032–2033</v>
      </c>
    </row>
    <row r="163" spans="1:10" ht="19.899999999999999" customHeight="1" x14ac:dyDescent="0.2">
      <c r="A163" s="126">
        <v>48427</v>
      </c>
      <c r="B163" s="9">
        <f t="shared" si="15"/>
        <v>0</v>
      </c>
      <c r="C163" s="127"/>
      <c r="D163" s="4">
        <f t="shared" si="16"/>
        <v>0</v>
      </c>
      <c r="E163" s="128">
        <f t="shared" si="17"/>
        <v>0</v>
      </c>
      <c r="F163" s="4">
        <f t="shared" si="18"/>
        <v>0</v>
      </c>
      <c r="G163" s="19">
        <f>IF(AND(C163&lt;&gt;"",SUM(G$30:G162)&lt;D$21),$D$21/$D$26,0)</f>
        <v>0</v>
      </c>
      <c r="H163" s="4">
        <f t="shared" si="19"/>
        <v>0</v>
      </c>
      <c r="I163" s="4">
        <f t="shared" si="20"/>
        <v>0</v>
      </c>
      <c r="J163" s="58" t="str">
        <f t="shared" si="14"/>
        <v>2032–2033</v>
      </c>
    </row>
    <row r="164" spans="1:10" ht="19.899999999999999" customHeight="1" x14ac:dyDescent="0.2">
      <c r="A164" s="126">
        <v>48458</v>
      </c>
      <c r="B164" s="9">
        <f t="shared" si="15"/>
        <v>0</v>
      </c>
      <c r="C164" s="127"/>
      <c r="D164" s="4">
        <f t="shared" si="16"/>
        <v>0</v>
      </c>
      <c r="E164" s="128">
        <f t="shared" si="17"/>
        <v>0</v>
      </c>
      <c r="F164" s="4">
        <f t="shared" si="18"/>
        <v>0</v>
      </c>
      <c r="G164" s="19">
        <f>IF(AND(C164&lt;&gt;"",SUM(G$30:G163)&lt;D$21),$D$21/$D$26,0)</f>
        <v>0</v>
      </c>
      <c r="H164" s="4">
        <f t="shared" si="19"/>
        <v>0</v>
      </c>
      <c r="I164" s="4">
        <f t="shared" si="20"/>
        <v>0</v>
      </c>
      <c r="J164" s="58" t="str">
        <f t="shared" si="14"/>
        <v>2032–2033</v>
      </c>
    </row>
    <row r="165" spans="1:10" ht="19.899999999999999" customHeight="1" x14ac:dyDescent="0.2">
      <c r="A165" s="126">
        <v>48488</v>
      </c>
      <c r="B165" s="9">
        <f t="shared" si="15"/>
        <v>0</v>
      </c>
      <c r="C165" s="127"/>
      <c r="D165" s="4">
        <f t="shared" si="16"/>
        <v>0</v>
      </c>
      <c r="E165" s="128">
        <f t="shared" si="17"/>
        <v>0</v>
      </c>
      <c r="F165" s="4">
        <f t="shared" si="18"/>
        <v>0</v>
      </c>
      <c r="G165" s="19">
        <f>IF(AND(C165&lt;&gt;"",SUM(G$30:G164)&lt;D$21),$D$21/$D$26,0)</f>
        <v>0</v>
      </c>
      <c r="H165" s="4">
        <f t="shared" si="19"/>
        <v>0</v>
      </c>
      <c r="I165" s="4">
        <f t="shared" si="20"/>
        <v>0</v>
      </c>
      <c r="J165" s="58" t="str">
        <f t="shared" si="14"/>
        <v>2032–2033</v>
      </c>
    </row>
    <row r="166" spans="1:10" ht="19.899999999999999" customHeight="1" x14ac:dyDescent="0.2">
      <c r="A166" s="126">
        <v>48519</v>
      </c>
      <c r="B166" s="9">
        <f t="shared" si="15"/>
        <v>0</v>
      </c>
      <c r="C166" s="127"/>
      <c r="D166" s="4">
        <f t="shared" si="16"/>
        <v>0</v>
      </c>
      <c r="E166" s="128">
        <f t="shared" si="17"/>
        <v>0</v>
      </c>
      <c r="F166" s="4">
        <f t="shared" si="18"/>
        <v>0</v>
      </c>
      <c r="G166" s="19">
        <f>IF(AND(C166&lt;&gt;"",SUM(G$30:G165)&lt;D$21),$D$21/$D$26,0)</f>
        <v>0</v>
      </c>
      <c r="H166" s="4">
        <f t="shared" si="19"/>
        <v>0</v>
      </c>
      <c r="I166" s="4">
        <f t="shared" si="20"/>
        <v>0</v>
      </c>
      <c r="J166" s="58" t="str">
        <f t="shared" si="14"/>
        <v>2032–2033</v>
      </c>
    </row>
    <row r="167" spans="1:10" ht="19.899999999999999" customHeight="1" x14ac:dyDescent="0.2">
      <c r="A167" s="126">
        <v>48549</v>
      </c>
      <c r="B167" s="9">
        <f t="shared" si="15"/>
        <v>0</v>
      </c>
      <c r="C167" s="127"/>
      <c r="D167" s="4">
        <f t="shared" si="16"/>
        <v>0</v>
      </c>
      <c r="E167" s="128">
        <f t="shared" si="17"/>
        <v>0</v>
      </c>
      <c r="F167" s="4">
        <f t="shared" si="18"/>
        <v>0</v>
      </c>
      <c r="G167" s="19">
        <f>IF(AND(C167&lt;&gt;"",SUM(G$30:G166)&lt;D$21),$D$21/$D$26,0)</f>
        <v>0</v>
      </c>
      <c r="H167" s="4">
        <f t="shared" si="19"/>
        <v>0</v>
      </c>
      <c r="I167" s="4">
        <f t="shared" si="20"/>
        <v>0</v>
      </c>
      <c r="J167" s="58" t="str">
        <f t="shared" si="14"/>
        <v>2032–2033</v>
      </c>
    </row>
    <row r="168" spans="1:10" ht="19.899999999999999" customHeight="1" x14ac:dyDescent="0.2">
      <c r="A168" s="126">
        <v>48580</v>
      </c>
      <c r="B168" s="9">
        <f t="shared" si="15"/>
        <v>0</v>
      </c>
      <c r="C168" s="127"/>
      <c r="D168" s="4">
        <f t="shared" si="16"/>
        <v>0</v>
      </c>
      <c r="E168" s="128">
        <f t="shared" si="17"/>
        <v>0</v>
      </c>
      <c r="F168" s="4">
        <f t="shared" si="18"/>
        <v>0</v>
      </c>
      <c r="G168" s="19">
        <f>IF(AND(C168&lt;&gt;"",SUM(G$30:G167)&lt;D$21),$D$21/$D$26,0)</f>
        <v>0</v>
      </c>
      <c r="H168" s="4">
        <f t="shared" si="19"/>
        <v>0</v>
      </c>
      <c r="I168" s="4">
        <f t="shared" si="20"/>
        <v>0</v>
      </c>
      <c r="J168" s="58" t="str">
        <f t="shared" si="14"/>
        <v>2032–2033</v>
      </c>
    </row>
    <row r="169" spans="1:10" ht="19.899999999999999" customHeight="1" x14ac:dyDescent="0.2">
      <c r="A169" s="126">
        <v>48611</v>
      </c>
      <c r="B169" s="9">
        <f t="shared" si="15"/>
        <v>0</v>
      </c>
      <c r="C169" s="127"/>
      <c r="D169" s="4">
        <f t="shared" si="16"/>
        <v>0</v>
      </c>
      <c r="E169" s="128">
        <f t="shared" si="17"/>
        <v>0</v>
      </c>
      <c r="F169" s="4">
        <f t="shared" si="18"/>
        <v>0</v>
      </c>
      <c r="G169" s="19">
        <f>IF(AND(C169&lt;&gt;"",SUM(G$30:G168)&lt;D$21),$D$21/$D$26,0)</f>
        <v>0</v>
      </c>
      <c r="H169" s="4">
        <f t="shared" si="19"/>
        <v>0</v>
      </c>
      <c r="I169" s="4">
        <f t="shared" si="20"/>
        <v>0</v>
      </c>
      <c r="J169" s="58" t="str">
        <f t="shared" si="14"/>
        <v>2032–2033</v>
      </c>
    </row>
    <row r="170" spans="1:10" ht="19.899999999999999" customHeight="1" x14ac:dyDescent="0.2">
      <c r="A170" s="126">
        <v>48639</v>
      </c>
      <c r="B170" s="9">
        <f t="shared" si="15"/>
        <v>0</v>
      </c>
      <c r="C170" s="127"/>
      <c r="D170" s="4">
        <f t="shared" si="16"/>
        <v>0</v>
      </c>
      <c r="E170" s="128">
        <f t="shared" si="17"/>
        <v>0</v>
      </c>
      <c r="F170" s="4">
        <f t="shared" si="18"/>
        <v>0</v>
      </c>
      <c r="G170" s="19">
        <f>IF(AND(C170&lt;&gt;"",SUM(G$30:G169)&lt;D$21),$D$21/$D$26,0)</f>
        <v>0</v>
      </c>
      <c r="H170" s="4">
        <f t="shared" si="19"/>
        <v>0</v>
      </c>
      <c r="I170" s="4">
        <f t="shared" si="20"/>
        <v>0</v>
      </c>
      <c r="J170" s="58" t="str">
        <f t="shared" si="14"/>
        <v>2032–2033</v>
      </c>
    </row>
    <row r="171" spans="1:10" ht="19.899999999999999" customHeight="1" x14ac:dyDescent="0.2">
      <c r="A171" s="126">
        <v>48670</v>
      </c>
      <c r="B171" s="9">
        <f t="shared" si="15"/>
        <v>0</v>
      </c>
      <c r="C171" s="127"/>
      <c r="D171" s="4">
        <f t="shared" si="16"/>
        <v>0</v>
      </c>
      <c r="E171" s="128">
        <f t="shared" si="17"/>
        <v>0</v>
      </c>
      <c r="F171" s="4">
        <f t="shared" si="18"/>
        <v>0</v>
      </c>
      <c r="G171" s="19">
        <f>IF(AND(C171&lt;&gt;"",SUM(G$30:G170)&lt;D$21),$D$21/$D$26,0)</f>
        <v>0</v>
      </c>
      <c r="H171" s="4">
        <f t="shared" si="19"/>
        <v>0</v>
      </c>
      <c r="I171" s="4">
        <f t="shared" si="20"/>
        <v>0</v>
      </c>
      <c r="J171" s="58" t="str">
        <f t="shared" ref="J171:J234" si="21">IF(OR(MONTH(A171)=1,MONTH(A171)=2,MONTH(A171)=3,MONTH(A171)=4,MONTH(A171)=5,MONTH(A171)=6),YEAR(A171)-1&amp;"–"&amp;YEAR(A171),YEAR(A171)&amp;"–"&amp;YEAR(A171)+1)</f>
        <v>2032–2033</v>
      </c>
    </row>
    <row r="172" spans="1:10" ht="19.899999999999999" customHeight="1" x14ac:dyDescent="0.2">
      <c r="A172" s="126">
        <v>48700</v>
      </c>
      <c r="B172" s="9">
        <f t="shared" si="15"/>
        <v>0</v>
      </c>
      <c r="C172" s="127"/>
      <c r="D172" s="4">
        <f t="shared" si="16"/>
        <v>0</v>
      </c>
      <c r="E172" s="128">
        <f t="shared" si="17"/>
        <v>0</v>
      </c>
      <c r="F172" s="4">
        <f t="shared" si="18"/>
        <v>0</v>
      </c>
      <c r="G172" s="19">
        <f>IF(AND(C172&lt;&gt;"",SUM(G$30:G171)&lt;D$21),$D$21/$D$26,0)</f>
        <v>0</v>
      </c>
      <c r="H172" s="4">
        <f t="shared" si="19"/>
        <v>0</v>
      </c>
      <c r="I172" s="4">
        <f t="shared" si="20"/>
        <v>0</v>
      </c>
      <c r="J172" s="58" t="str">
        <f t="shared" si="21"/>
        <v>2032–2033</v>
      </c>
    </row>
    <row r="173" spans="1:10" ht="19.899999999999999" customHeight="1" x14ac:dyDescent="0.2">
      <c r="A173" s="126">
        <v>48731</v>
      </c>
      <c r="B173" s="9">
        <f t="shared" si="15"/>
        <v>0</v>
      </c>
      <c r="C173" s="127"/>
      <c r="D173" s="4">
        <f t="shared" si="16"/>
        <v>0</v>
      </c>
      <c r="E173" s="128">
        <f t="shared" si="17"/>
        <v>0</v>
      </c>
      <c r="F173" s="4">
        <f t="shared" si="18"/>
        <v>0</v>
      </c>
      <c r="G173" s="19">
        <f>IF(AND(C173&lt;&gt;"",SUM(G$30:G172)&lt;D$21),$D$21/$D$26,0)</f>
        <v>0</v>
      </c>
      <c r="H173" s="4">
        <f t="shared" si="19"/>
        <v>0</v>
      </c>
      <c r="I173" s="4">
        <f t="shared" si="20"/>
        <v>0</v>
      </c>
      <c r="J173" s="58" t="str">
        <f t="shared" si="21"/>
        <v>2032–2033</v>
      </c>
    </row>
    <row r="174" spans="1:10" ht="19.899999999999999" customHeight="1" x14ac:dyDescent="0.2">
      <c r="A174" s="126">
        <v>48761</v>
      </c>
      <c r="B174" s="9">
        <f t="shared" si="15"/>
        <v>0</v>
      </c>
      <c r="C174" s="127"/>
      <c r="D174" s="4">
        <f t="shared" si="16"/>
        <v>0</v>
      </c>
      <c r="E174" s="128">
        <f t="shared" si="17"/>
        <v>0</v>
      </c>
      <c r="F174" s="4">
        <f t="shared" si="18"/>
        <v>0</v>
      </c>
      <c r="G174" s="19">
        <f>IF(AND(C174&lt;&gt;"",SUM(G$30:G173)&lt;D$21),$D$21/$D$26,0)</f>
        <v>0</v>
      </c>
      <c r="H174" s="4">
        <f t="shared" si="19"/>
        <v>0</v>
      </c>
      <c r="I174" s="4">
        <f t="shared" si="20"/>
        <v>0</v>
      </c>
      <c r="J174" s="58" t="str">
        <f t="shared" si="21"/>
        <v>2033–2034</v>
      </c>
    </row>
    <row r="175" spans="1:10" ht="19.899999999999999" customHeight="1" x14ac:dyDescent="0.2">
      <c r="A175" s="126">
        <v>48792</v>
      </c>
      <c r="B175" s="9">
        <f t="shared" si="15"/>
        <v>0</v>
      </c>
      <c r="C175" s="127"/>
      <c r="D175" s="4">
        <f t="shared" si="16"/>
        <v>0</v>
      </c>
      <c r="E175" s="128">
        <f t="shared" si="17"/>
        <v>0</v>
      </c>
      <c r="F175" s="4">
        <f t="shared" si="18"/>
        <v>0</v>
      </c>
      <c r="G175" s="19">
        <f>IF(AND(C175&lt;&gt;"",SUM(G$30:G174)&lt;D$21),$D$21/$D$26,0)</f>
        <v>0</v>
      </c>
      <c r="H175" s="4">
        <f t="shared" si="19"/>
        <v>0</v>
      </c>
      <c r="I175" s="4">
        <f t="shared" si="20"/>
        <v>0</v>
      </c>
      <c r="J175" s="58" t="str">
        <f t="shared" si="21"/>
        <v>2033–2034</v>
      </c>
    </row>
    <row r="176" spans="1:10" ht="19.899999999999999" customHeight="1" x14ac:dyDescent="0.2">
      <c r="A176" s="126">
        <v>48823</v>
      </c>
      <c r="B176" s="9">
        <f t="shared" si="15"/>
        <v>0</v>
      </c>
      <c r="C176" s="127"/>
      <c r="D176" s="4">
        <f t="shared" si="16"/>
        <v>0</v>
      </c>
      <c r="E176" s="128">
        <f t="shared" si="17"/>
        <v>0</v>
      </c>
      <c r="F176" s="4">
        <f t="shared" si="18"/>
        <v>0</v>
      </c>
      <c r="G176" s="19">
        <f>IF(AND(C176&lt;&gt;"",SUM(G$30:G175)&lt;D$21),$D$21/$D$26,0)</f>
        <v>0</v>
      </c>
      <c r="H176" s="4">
        <f t="shared" si="19"/>
        <v>0</v>
      </c>
      <c r="I176" s="4">
        <f t="shared" si="20"/>
        <v>0</v>
      </c>
      <c r="J176" s="58" t="str">
        <f t="shared" si="21"/>
        <v>2033–2034</v>
      </c>
    </row>
    <row r="177" spans="1:10" ht="19.899999999999999" customHeight="1" x14ac:dyDescent="0.2">
      <c r="A177" s="126">
        <v>48853</v>
      </c>
      <c r="B177" s="9">
        <f t="shared" si="15"/>
        <v>0</v>
      </c>
      <c r="C177" s="127"/>
      <c r="D177" s="4">
        <f t="shared" si="16"/>
        <v>0</v>
      </c>
      <c r="E177" s="128">
        <f t="shared" si="17"/>
        <v>0</v>
      </c>
      <c r="F177" s="4">
        <f t="shared" si="18"/>
        <v>0</v>
      </c>
      <c r="G177" s="19">
        <f>IF(AND(C177&lt;&gt;"",SUM(G$30:G176)&lt;D$21),$D$21/$D$26,0)</f>
        <v>0</v>
      </c>
      <c r="H177" s="4">
        <f t="shared" si="19"/>
        <v>0</v>
      </c>
      <c r="I177" s="4">
        <f t="shared" si="20"/>
        <v>0</v>
      </c>
      <c r="J177" s="58" t="str">
        <f t="shared" si="21"/>
        <v>2033–2034</v>
      </c>
    </row>
    <row r="178" spans="1:10" ht="19.899999999999999" customHeight="1" x14ac:dyDescent="0.2">
      <c r="A178" s="126">
        <v>48884</v>
      </c>
      <c r="B178" s="9">
        <f t="shared" si="15"/>
        <v>0</v>
      </c>
      <c r="C178" s="127"/>
      <c r="D178" s="4">
        <f t="shared" si="16"/>
        <v>0</v>
      </c>
      <c r="E178" s="128">
        <f t="shared" si="17"/>
        <v>0</v>
      </c>
      <c r="F178" s="4">
        <f t="shared" si="18"/>
        <v>0</v>
      </c>
      <c r="G178" s="19">
        <f>IF(AND(C178&lt;&gt;"",SUM(G$30:G177)&lt;D$21),$D$21/$D$26,0)</f>
        <v>0</v>
      </c>
      <c r="H178" s="4">
        <f t="shared" si="19"/>
        <v>0</v>
      </c>
      <c r="I178" s="4">
        <f t="shared" si="20"/>
        <v>0</v>
      </c>
      <c r="J178" s="58" t="str">
        <f t="shared" si="21"/>
        <v>2033–2034</v>
      </c>
    </row>
    <row r="179" spans="1:10" ht="19.899999999999999" customHeight="1" x14ac:dyDescent="0.2">
      <c r="A179" s="126">
        <v>48914</v>
      </c>
      <c r="B179" s="9">
        <f t="shared" si="15"/>
        <v>0</v>
      </c>
      <c r="C179" s="127"/>
      <c r="D179" s="4">
        <f t="shared" si="16"/>
        <v>0</v>
      </c>
      <c r="E179" s="128">
        <f t="shared" si="17"/>
        <v>0</v>
      </c>
      <c r="F179" s="4">
        <f t="shared" si="18"/>
        <v>0</v>
      </c>
      <c r="G179" s="19">
        <f>IF(AND(C179&lt;&gt;"",SUM(G$30:G178)&lt;D$21),$D$21/$D$26,0)</f>
        <v>0</v>
      </c>
      <c r="H179" s="4">
        <f t="shared" si="19"/>
        <v>0</v>
      </c>
      <c r="I179" s="4">
        <f t="shared" si="20"/>
        <v>0</v>
      </c>
      <c r="J179" s="58" t="str">
        <f t="shared" si="21"/>
        <v>2033–2034</v>
      </c>
    </row>
    <row r="180" spans="1:10" ht="19.899999999999999" customHeight="1" x14ac:dyDescent="0.2">
      <c r="A180" s="126">
        <v>48945</v>
      </c>
      <c r="B180" s="9">
        <f t="shared" si="15"/>
        <v>0</v>
      </c>
      <c r="C180" s="127"/>
      <c r="D180" s="4">
        <f t="shared" si="16"/>
        <v>0</v>
      </c>
      <c r="E180" s="128">
        <f t="shared" si="17"/>
        <v>0</v>
      </c>
      <c r="F180" s="4">
        <f t="shared" si="18"/>
        <v>0</v>
      </c>
      <c r="G180" s="19">
        <f>IF(AND(C180&lt;&gt;"",SUM(G$30:G179)&lt;D$21),$D$21/$D$26,0)</f>
        <v>0</v>
      </c>
      <c r="H180" s="4">
        <f t="shared" si="19"/>
        <v>0</v>
      </c>
      <c r="I180" s="4">
        <f t="shared" si="20"/>
        <v>0</v>
      </c>
      <c r="J180" s="58" t="str">
        <f t="shared" si="21"/>
        <v>2033–2034</v>
      </c>
    </row>
    <row r="181" spans="1:10" ht="19.899999999999999" customHeight="1" x14ac:dyDescent="0.2">
      <c r="A181" s="126">
        <v>48976</v>
      </c>
      <c r="B181" s="9">
        <f t="shared" si="15"/>
        <v>0</v>
      </c>
      <c r="C181" s="127"/>
      <c r="D181" s="4">
        <f t="shared" si="16"/>
        <v>0</v>
      </c>
      <c r="E181" s="128">
        <f t="shared" si="17"/>
        <v>0</v>
      </c>
      <c r="F181" s="4">
        <f t="shared" si="18"/>
        <v>0</v>
      </c>
      <c r="G181" s="19">
        <f>IF(AND(C181&lt;&gt;"",SUM(G$30:G180)&lt;D$21),$D$21/$D$26,0)</f>
        <v>0</v>
      </c>
      <c r="H181" s="4">
        <f t="shared" si="19"/>
        <v>0</v>
      </c>
      <c r="I181" s="4">
        <f t="shared" si="20"/>
        <v>0</v>
      </c>
      <c r="J181" s="58" t="str">
        <f t="shared" si="21"/>
        <v>2033–2034</v>
      </c>
    </row>
    <row r="182" spans="1:10" ht="19.899999999999999" customHeight="1" x14ac:dyDescent="0.2">
      <c r="A182" s="126">
        <v>49004</v>
      </c>
      <c r="B182" s="9">
        <f t="shared" si="15"/>
        <v>0</v>
      </c>
      <c r="C182" s="127"/>
      <c r="D182" s="4">
        <f t="shared" si="16"/>
        <v>0</v>
      </c>
      <c r="E182" s="128">
        <f t="shared" si="17"/>
        <v>0</v>
      </c>
      <c r="F182" s="4">
        <f t="shared" si="18"/>
        <v>0</v>
      </c>
      <c r="G182" s="19">
        <f>IF(AND(C182&lt;&gt;"",SUM(G$30:G181)&lt;D$21),$D$21/$D$26,0)</f>
        <v>0</v>
      </c>
      <c r="H182" s="4">
        <f t="shared" si="19"/>
        <v>0</v>
      </c>
      <c r="I182" s="4">
        <f t="shared" si="20"/>
        <v>0</v>
      </c>
      <c r="J182" s="58" t="str">
        <f t="shared" si="21"/>
        <v>2033–2034</v>
      </c>
    </row>
    <row r="183" spans="1:10" ht="19.899999999999999" customHeight="1" x14ac:dyDescent="0.2">
      <c r="A183" s="126">
        <v>49035</v>
      </c>
      <c r="B183" s="9">
        <f t="shared" si="15"/>
        <v>0</v>
      </c>
      <c r="C183" s="127"/>
      <c r="D183" s="4">
        <f t="shared" si="16"/>
        <v>0</v>
      </c>
      <c r="E183" s="128">
        <f t="shared" si="17"/>
        <v>0</v>
      </c>
      <c r="F183" s="4">
        <f t="shared" si="18"/>
        <v>0</v>
      </c>
      <c r="G183" s="19">
        <f>IF(AND(C183&lt;&gt;"",SUM(G$30:G182)&lt;D$21),$D$21/$D$26,0)</f>
        <v>0</v>
      </c>
      <c r="H183" s="4">
        <f t="shared" si="19"/>
        <v>0</v>
      </c>
      <c r="I183" s="4">
        <f t="shared" si="20"/>
        <v>0</v>
      </c>
      <c r="J183" s="58" t="str">
        <f t="shared" si="21"/>
        <v>2033–2034</v>
      </c>
    </row>
    <row r="184" spans="1:10" ht="19.899999999999999" customHeight="1" x14ac:dyDescent="0.2">
      <c r="A184" s="126">
        <v>49065</v>
      </c>
      <c r="B184" s="9">
        <f t="shared" si="15"/>
        <v>0</v>
      </c>
      <c r="C184" s="127"/>
      <c r="D184" s="4">
        <f t="shared" si="16"/>
        <v>0</v>
      </c>
      <c r="E184" s="128">
        <f t="shared" si="17"/>
        <v>0</v>
      </c>
      <c r="F184" s="4">
        <f t="shared" si="18"/>
        <v>0</v>
      </c>
      <c r="G184" s="19">
        <f>IF(AND(C184&lt;&gt;"",SUM(G$30:G183)&lt;D$21),$D$21/$D$26,0)</f>
        <v>0</v>
      </c>
      <c r="H184" s="4">
        <f t="shared" si="19"/>
        <v>0</v>
      </c>
      <c r="I184" s="4">
        <f t="shared" si="20"/>
        <v>0</v>
      </c>
      <c r="J184" s="58" t="str">
        <f t="shared" si="21"/>
        <v>2033–2034</v>
      </c>
    </row>
    <row r="185" spans="1:10" ht="19.899999999999999" customHeight="1" x14ac:dyDescent="0.2">
      <c r="A185" s="126">
        <v>49096</v>
      </c>
      <c r="B185" s="9">
        <f t="shared" si="15"/>
        <v>0</v>
      </c>
      <c r="C185" s="127"/>
      <c r="D185" s="4">
        <f t="shared" si="16"/>
        <v>0</v>
      </c>
      <c r="E185" s="128">
        <f t="shared" si="17"/>
        <v>0</v>
      </c>
      <c r="F185" s="4">
        <f t="shared" si="18"/>
        <v>0</v>
      </c>
      <c r="G185" s="19">
        <f>IF(AND(C185&lt;&gt;"",SUM(G$30:G184)&lt;D$21),$D$21/$D$26,0)</f>
        <v>0</v>
      </c>
      <c r="H185" s="4">
        <f t="shared" si="19"/>
        <v>0</v>
      </c>
      <c r="I185" s="4">
        <f t="shared" si="20"/>
        <v>0</v>
      </c>
      <c r="J185" s="58" t="str">
        <f t="shared" si="21"/>
        <v>2033–2034</v>
      </c>
    </row>
    <row r="186" spans="1:10" ht="19.899999999999999" customHeight="1" x14ac:dyDescent="0.2">
      <c r="A186" s="126">
        <v>49126</v>
      </c>
      <c r="B186" s="9">
        <f t="shared" si="15"/>
        <v>0</v>
      </c>
      <c r="C186" s="127"/>
      <c r="D186" s="4">
        <f t="shared" si="16"/>
        <v>0</v>
      </c>
      <c r="E186" s="128">
        <f t="shared" si="17"/>
        <v>0</v>
      </c>
      <c r="F186" s="4">
        <f t="shared" si="18"/>
        <v>0</v>
      </c>
      <c r="G186" s="19">
        <f>IF(AND(C186&lt;&gt;"",SUM(G$30:G185)&lt;D$21),$D$21/$D$26,0)</f>
        <v>0</v>
      </c>
      <c r="H186" s="4">
        <f t="shared" si="19"/>
        <v>0</v>
      </c>
      <c r="I186" s="4">
        <f t="shared" si="20"/>
        <v>0</v>
      </c>
      <c r="J186" s="58" t="str">
        <f t="shared" si="21"/>
        <v>2034–2035</v>
      </c>
    </row>
    <row r="187" spans="1:10" ht="19.899999999999999" customHeight="1" x14ac:dyDescent="0.2">
      <c r="A187" s="126">
        <v>49157</v>
      </c>
      <c r="B187" s="9">
        <f t="shared" si="15"/>
        <v>0</v>
      </c>
      <c r="C187" s="127"/>
      <c r="D187" s="4">
        <f t="shared" si="16"/>
        <v>0</v>
      </c>
      <c r="E187" s="128">
        <f t="shared" si="17"/>
        <v>0</v>
      </c>
      <c r="F187" s="4">
        <f t="shared" si="18"/>
        <v>0</v>
      </c>
      <c r="G187" s="19">
        <f>IF(AND(C187&lt;&gt;"",SUM(G$30:G186)&lt;D$21),$D$21/$D$26,0)</f>
        <v>0</v>
      </c>
      <c r="H187" s="4">
        <f t="shared" si="19"/>
        <v>0</v>
      </c>
      <c r="I187" s="4">
        <f t="shared" si="20"/>
        <v>0</v>
      </c>
      <c r="J187" s="58" t="str">
        <f t="shared" si="21"/>
        <v>2034–2035</v>
      </c>
    </row>
    <row r="188" spans="1:10" ht="19.899999999999999" customHeight="1" x14ac:dyDescent="0.2">
      <c r="A188" s="126">
        <v>49188</v>
      </c>
      <c r="B188" s="9">
        <f t="shared" si="15"/>
        <v>0</v>
      </c>
      <c r="C188" s="127"/>
      <c r="D188" s="4">
        <f t="shared" si="16"/>
        <v>0</v>
      </c>
      <c r="E188" s="128">
        <f t="shared" si="17"/>
        <v>0</v>
      </c>
      <c r="F188" s="4">
        <f t="shared" si="18"/>
        <v>0</v>
      </c>
      <c r="G188" s="19">
        <f>IF(AND(C188&lt;&gt;"",SUM(G$30:G187)&lt;D$21),$D$21/$D$26,0)</f>
        <v>0</v>
      </c>
      <c r="H188" s="4">
        <f t="shared" si="19"/>
        <v>0</v>
      </c>
      <c r="I188" s="4">
        <f t="shared" si="20"/>
        <v>0</v>
      </c>
      <c r="J188" s="58" t="str">
        <f t="shared" si="21"/>
        <v>2034–2035</v>
      </c>
    </row>
    <row r="189" spans="1:10" ht="19.899999999999999" customHeight="1" x14ac:dyDescent="0.2">
      <c r="A189" s="126">
        <v>49218</v>
      </c>
      <c r="B189" s="9">
        <f t="shared" si="15"/>
        <v>0</v>
      </c>
      <c r="C189" s="127"/>
      <c r="D189" s="4">
        <f t="shared" si="16"/>
        <v>0</v>
      </c>
      <c r="E189" s="128">
        <f t="shared" si="17"/>
        <v>0</v>
      </c>
      <c r="F189" s="4">
        <f t="shared" si="18"/>
        <v>0</v>
      </c>
      <c r="G189" s="19">
        <f>IF(AND(C189&lt;&gt;"",SUM(G$30:G188)&lt;D$21),$D$21/$D$26,0)</f>
        <v>0</v>
      </c>
      <c r="H189" s="4">
        <f t="shared" si="19"/>
        <v>0</v>
      </c>
      <c r="I189" s="4">
        <f t="shared" si="20"/>
        <v>0</v>
      </c>
      <c r="J189" s="58" t="str">
        <f t="shared" si="21"/>
        <v>2034–2035</v>
      </c>
    </row>
    <row r="190" spans="1:10" ht="19.899999999999999" customHeight="1" x14ac:dyDescent="0.2">
      <c r="A190" s="126">
        <v>49249</v>
      </c>
      <c r="B190" s="9">
        <f t="shared" si="15"/>
        <v>0</v>
      </c>
      <c r="C190" s="127"/>
      <c r="D190" s="4">
        <f t="shared" si="16"/>
        <v>0</v>
      </c>
      <c r="E190" s="128">
        <f t="shared" si="17"/>
        <v>0</v>
      </c>
      <c r="F190" s="4">
        <f t="shared" si="18"/>
        <v>0</v>
      </c>
      <c r="G190" s="19">
        <f>IF(AND(C190&lt;&gt;"",SUM(G$30:G189)&lt;D$21),$D$21/$D$26,0)</f>
        <v>0</v>
      </c>
      <c r="H190" s="4">
        <f t="shared" si="19"/>
        <v>0</v>
      </c>
      <c r="I190" s="4">
        <f t="shared" si="20"/>
        <v>0</v>
      </c>
      <c r="J190" s="58" t="str">
        <f t="shared" si="21"/>
        <v>2034–2035</v>
      </c>
    </row>
    <row r="191" spans="1:10" ht="19.899999999999999" customHeight="1" x14ac:dyDescent="0.2">
      <c r="A191" s="126">
        <v>49279</v>
      </c>
      <c r="B191" s="9">
        <f t="shared" si="15"/>
        <v>0</v>
      </c>
      <c r="C191" s="127"/>
      <c r="D191" s="4">
        <f t="shared" si="16"/>
        <v>0</v>
      </c>
      <c r="E191" s="128">
        <f t="shared" si="17"/>
        <v>0</v>
      </c>
      <c r="F191" s="4">
        <f t="shared" si="18"/>
        <v>0</v>
      </c>
      <c r="G191" s="19">
        <f>IF(AND(C191&lt;&gt;"",SUM(G$30:G190)&lt;D$21),$D$21/$D$26,0)</f>
        <v>0</v>
      </c>
      <c r="H191" s="4">
        <f t="shared" si="19"/>
        <v>0</v>
      </c>
      <c r="I191" s="4">
        <f t="shared" si="20"/>
        <v>0</v>
      </c>
      <c r="J191" s="58" t="str">
        <f t="shared" si="21"/>
        <v>2034–2035</v>
      </c>
    </row>
    <row r="192" spans="1:10" ht="19.899999999999999" customHeight="1" x14ac:dyDescent="0.2">
      <c r="A192" s="126">
        <v>49310</v>
      </c>
      <c r="B192" s="9">
        <f t="shared" si="15"/>
        <v>0</v>
      </c>
      <c r="C192" s="127"/>
      <c r="D192" s="4">
        <f t="shared" si="16"/>
        <v>0</v>
      </c>
      <c r="E192" s="128">
        <f t="shared" si="17"/>
        <v>0</v>
      </c>
      <c r="F192" s="4">
        <f t="shared" si="18"/>
        <v>0</v>
      </c>
      <c r="G192" s="19">
        <f>IF(AND(C192&lt;&gt;"",SUM(G$30:G191)&lt;D$21),$D$21/$D$26,0)</f>
        <v>0</v>
      </c>
      <c r="H192" s="4">
        <f t="shared" si="19"/>
        <v>0</v>
      </c>
      <c r="I192" s="4">
        <f t="shared" si="20"/>
        <v>0</v>
      </c>
      <c r="J192" s="58" t="str">
        <f t="shared" si="21"/>
        <v>2034–2035</v>
      </c>
    </row>
    <row r="193" spans="1:10" ht="19.899999999999999" customHeight="1" x14ac:dyDescent="0.2">
      <c r="A193" s="126">
        <v>49341</v>
      </c>
      <c r="B193" s="9">
        <f t="shared" si="15"/>
        <v>0</v>
      </c>
      <c r="C193" s="127"/>
      <c r="D193" s="4">
        <f t="shared" si="16"/>
        <v>0</v>
      </c>
      <c r="E193" s="128">
        <f t="shared" si="17"/>
        <v>0</v>
      </c>
      <c r="F193" s="4">
        <f t="shared" si="18"/>
        <v>0</v>
      </c>
      <c r="G193" s="19">
        <f>IF(AND(C193&lt;&gt;"",SUM(G$30:G192)&lt;D$21),$D$21/$D$26,0)</f>
        <v>0</v>
      </c>
      <c r="H193" s="4">
        <f t="shared" si="19"/>
        <v>0</v>
      </c>
      <c r="I193" s="4">
        <f t="shared" si="20"/>
        <v>0</v>
      </c>
      <c r="J193" s="58" t="str">
        <f t="shared" si="21"/>
        <v>2034–2035</v>
      </c>
    </row>
    <row r="194" spans="1:10" ht="19.899999999999999" customHeight="1" x14ac:dyDescent="0.2">
      <c r="A194" s="126">
        <v>49369</v>
      </c>
      <c r="B194" s="9">
        <f t="shared" si="15"/>
        <v>0</v>
      </c>
      <c r="C194" s="127"/>
      <c r="D194" s="4">
        <f t="shared" si="16"/>
        <v>0</v>
      </c>
      <c r="E194" s="128">
        <f t="shared" si="17"/>
        <v>0</v>
      </c>
      <c r="F194" s="4">
        <f t="shared" si="18"/>
        <v>0</v>
      </c>
      <c r="G194" s="19">
        <f>IF(AND(C194&lt;&gt;"",SUM(G$30:G193)&lt;D$21),$D$21/$D$26,0)</f>
        <v>0</v>
      </c>
      <c r="H194" s="4">
        <f t="shared" si="19"/>
        <v>0</v>
      </c>
      <c r="I194" s="4">
        <f t="shared" si="20"/>
        <v>0</v>
      </c>
      <c r="J194" s="58" t="str">
        <f t="shared" si="21"/>
        <v>2034–2035</v>
      </c>
    </row>
    <row r="195" spans="1:10" ht="19.899999999999999" customHeight="1" x14ac:dyDescent="0.2">
      <c r="A195" s="126">
        <v>49400</v>
      </c>
      <c r="B195" s="9">
        <f t="shared" si="15"/>
        <v>0</v>
      </c>
      <c r="C195" s="127"/>
      <c r="D195" s="4">
        <f t="shared" si="16"/>
        <v>0</v>
      </c>
      <c r="E195" s="128">
        <f t="shared" si="17"/>
        <v>0</v>
      </c>
      <c r="F195" s="4">
        <f t="shared" si="18"/>
        <v>0</v>
      </c>
      <c r="G195" s="19">
        <f>IF(AND(C195&lt;&gt;"",SUM(G$30:G194)&lt;D$21),$D$21/$D$26,0)</f>
        <v>0</v>
      </c>
      <c r="H195" s="4">
        <f t="shared" si="19"/>
        <v>0</v>
      </c>
      <c r="I195" s="4">
        <f t="shared" si="20"/>
        <v>0</v>
      </c>
      <c r="J195" s="58" t="str">
        <f t="shared" si="21"/>
        <v>2034–2035</v>
      </c>
    </row>
    <row r="196" spans="1:10" ht="19.899999999999999" customHeight="1" x14ac:dyDescent="0.2">
      <c r="A196" s="126">
        <v>49430</v>
      </c>
      <c r="B196" s="9">
        <f t="shared" si="15"/>
        <v>0</v>
      </c>
      <c r="C196" s="127"/>
      <c r="D196" s="4">
        <f t="shared" si="16"/>
        <v>0</v>
      </c>
      <c r="E196" s="128">
        <f t="shared" si="17"/>
        <v>0</v>
      </c>
      <c r="F196" s="4">
        <f t="shared" si="18"/>
        <v>0</v>
      </c>
      <c r="G196" s="19">
        <f>IF(AND(C196&lt;&gt;"",SUM(G$30:G195)&lt;D$21),$D$21/$D$26,0)</f>
        <v>0</v>
      </c>
      <c r="H196" s="4">
        <f t="shared" si="19"/>
        <v>0</v>
      </c>
      <c r="I196" s="4">
        <f t="shared" si="20"/>
        <v>0</v>
      </c>
      <c r="J196" s="58" t="str">
        <f t="shared" si="21"/>
        <v>2034–2035</v>
      </c>
    </row>
    <row r="197" spans="1:10" ht="19.899999999999999" customHeight="1" x14ac:dyDescent="0.2">
      <c r="A197" s="126">
        <v>49461</v>
      </c>
      <c r="B197" s="9">
        <f t="shared" si="15"/>
        <v>0</v>
      </c>
      <c r="C197" s="127"/>
      <c r="D197" s="4">
        <f t="shared" si="16"/>
        <v>0</v>
      </c>
      <c r="E197" s="128">
        <f t="shared" si="17"/>
        <v>0</v>
      </c>
      <c r="F197" s="4">
        <f t="shared" si="18"/>
        <v>0</v>
      </c>
      <c r="G197" s="19">
        <f>IF(AND(C197&lt;&gt;"",SUM(G$30:G196)&lt;D$21),$D$21/$D$26,0)</f>
        <v>0</v>
      </c>
      <c r="H197" s="4">
        <f t="shared" si="19"/>
        <v>0</v>
      </c>
      <c r="I197" s="4">
        <f t="shared" si="20"/>
        <v>0</v>
      </c>
      <c r="J197" s="58" t="str">
        <f t="shared" si="21"/>
        <v>2034–2035</v>
      </c>
    </row>
    <row r="198" spans="1:10" ht="19.899999999999999" customHeight="1" x14ac:dyDescent="0.2">
      <c r="A198" s="126">
        <v>49491</v>
      </c>
      <c r="B198" s="9">
        <f t="shared" si="15"/>
        <v>0</v>
      </c>
      <c r="C198" s="127"/>
      <c r="D198" s="4">
        <f t="shared" si="16"/>
        <v>0</v>
      </c>
      <c r="E198" s="128">
        <f t="shared" si="17"/>
        <v>0</v>
      </c>
      <c r="F198" s="4">
        <f t="shared" si="18"/>
        <v>0</v>
      </c>
      <c r="G198" s="19">
        <f>IF(AND(C198&lt;&gt;"",SUM(G$30:G197)&lt;D$21),$D$21/$D$26,0)</f>
        <v>0</v>
      </c>
      <c r="H198" s="4">
        <f t="shared" si="19"/>
        <v>0</v>
      </c>
      <c r="I198" s="4">
        <f t="shared" si="20"/>
        <v>0</v>
      </c>
      <c r="J198" s="58" t="str">
        <f t="shared" si="21"/>
        <v>2035–2036</v>
      </c>
    </row>
    <row r="199" spans="1:10" ht="19.899999999999999" customHeight="1" x14ac:dyDescent="0.2">
      <c r="A199" s="126">
        <v>49522</v>
      </c>
      <c r="B199" s="9">
        <f t="shared" si="15"/>
        <v>0</v>
      </c>
      <c r="C199" s="127"/>
      <c r="D199" s="4">
        <f t="shared" si="16"/>
        <v>0</v>
      </c>
      <c r="E199" s="128">
        <f t="shared" si="17"/>
        <v>0</v>
      </c>
      <c r="F199" s="4">
        <f t="shared" si="18"/>
        <v>0</v>
      </c>
      <c r="G199" s="19">
        <f>IF(AND(C199&lt;&gt;"",SUM(G$30:G198)&lt;D$21),$D$21/$D$26,0)</f>
        <v>0</v>
      </c>
      <c r="H199" s="4">
        <f t="shared" si="19"/>
        <v>0</v>
      </c>
      <c r="I199" s="4">
        <f t="shared" si="20"/>
        <v>0</v>
      </c>
      <c r="J199" s="58" t="str">
        <f t="shared" si="21"/>
        <v>2035–2036</v>
      </c>
    </row>
    <row r="200" spans="1:10" ht="19.899999999999999" customHeight="1" x14ac:dyDescent="0.2">
      <c r="A200" s="126">
        <v>49553</v>
      </c>
      <c r="B200" s="9">
        <f t="shared" si="15"/>
        <v>0</v>
      </c>
      <c r="C200" s="127"/>
      <c r="D200" s="4">
        <f t="shared" si="16"/>
        <v>0</v>
      </c>
      <c r="E200" s="128">
        <f t="shared" si="17"/>
        <v>0</v>
      </c>
      <c r="F200" s="4">
        <f t="shared" si="18"/>
        <v>0</v>
      </c>
      <c r="G200" s="19">
        <f>IF(AND(C200&lt;&gt;"",SUM(G$30:G199)&lt;D$21),$D$21/$D$26,0)</f>
        <v>0</v>
      </c>
      <c r="H200" s="4">
        <f t="shared" si="19"/>
        <v>0</v>
      </c>
      <c r="I200" s="4">
        <f t="shared" si="20"/>
        <v>0</v>
      </c>
      <c r="J200" s="58" t="str">
        <f t="shared" si="21"/>
        <v>2035–2036</v>
      </c>
    </row>
    <row r="201" spans="1:10" ht="19.899999999999999" customHeight="1" x14ac:dyDescent="0.2">
      <c r="A201" s="126">
        <v>49583</v>
      </c>
      <c r="B201" s="9">
        <f t="shared" si="15"/>
        <v>0</v>
      </c>
      <c r="C201" s="127"/>
      <c r="D201" s="4">
        <f t="shared" si="16"/>
        <v>0</v>
      </c>
      <c r="E201" s="128">
        <f t="shared" si="17"/>
        <v>0</v>
      </c>
      <c r="F201" s="4">
        <f t="shared" si="18"/>
        <v>0</v>
      </c>
      <c r="G201" s="19">
        <f>IF(AND(C201&lt;&gt;"",SUM(G$30:G200)&lt;D$21),$D$21/$D$26,0)</f>
        <v>0</v>
      </c>
      <c r="H201" s="4">
        <f t="shared" si="19"/>
        <v>0</v>
      </c>
      <c r="I201" s="4">
        <f t="shared" si="20"/>
        <v>0</v>
      </c>
      <c r="J201" s="58" t="str">
        <f t="shared" si="21"/>
        <v>2035–2036</v>
      </c>
    </row>
    <row r="202" spans="1:10" ht="19.899999999999999" customHeight="1" x14ac:dyDescent="0.2">
      <c r="A202" s="126">
        <v>49614</v>
      </c>
      <c r="B202" s="9">
        <f t="shared" si="15"/>
        <v>0</v>
      </c>
      <c r="C202" s="127"/>
      <c r="D202" s="4">
        <f t="shared" si="16"/>
        <v>0</v>
      </c>
      <c r="E202" s="128">
        <f t="shared" si="17"/>
        <v>0</v>
      </c>
      <c r="F202" s="4">
        <f t="shared" si="18"/>
        <v>0</v>
      </c>
      <c r="G202" s="19">
        <f>IF(AND(C202&lt;&gt;"",SUM(G$30:G201)&lt;D$21),$D$21/$D$26,0)</f>
        <v>0</v>
      </c>
      <c r="H202" s="4">
        <f t="shared" si="19"/>
        <v>0</v>
      </c>
      <c r="I202" s="4">
        <f t="shared" si="20"/>
        <v>0</v>
      </c>
      <c r="J202" s="58" t="str">
        <f t="shared" si="21"/>
        <v>2035–2036</v>
      </c>
    </row>
    <row r="203" spans="1:10" ht="19.899999999999999" customHeight="1" x14ac:dyDescent="0.2">
      <c r="A203" s="126">
        <v>49644</v>
      </c>
      <c r="B203" s="9">
        <f t="shared" si="15"/>
        <v>0</v>
      </c>
      <c r="C203" s="127"/>
      <c r="D203" s="4">
        <f t="shared" si="16"/>
        <v>0</v>
      </c>
      <c r="E203" s="128">
        <f t="shared" si="17"/>
        <v>0</v>
      </c>
      <c r="F203" s="4">
        <f t="shared" si="18"/>
        <v>0</v>
      </c>
      <c r="G203" s="19">
        <f>IF(AND(C203&lt;&gt;"",SUM(G$30:G202)&lt;D$21),$D$21/$D$26,0)</f>
        <v>0</v>
      </c>
      <c r="H203" s="4">
        <f t="shared" si="19"/>
        <v>0</v>
      </c>
      <c r="I203" s="4">
        <f t="shared" si="20"/>
        <v>0</v>
      </c>
      <c r="J203" s="58" t="str">
        <f t="shared" si="21"/>
        <v>2035–2036</v>
      </c>
    </row>
    <row r="204" spans="1:10" ht="19.899999999999999" customHeight="1" x14ac:dyDescent="0.2">
      <c r="A204" s="126">
        <v>49675</v>
      </c>
      <c r="B204" s="9">
        <f t="shared" si="15"/>
        <v>0</v>
      </c>
      <c r="C204" s="127"/>
      <c r="D204" s="4">
        <f t="shared" si="16"/>
        <v>0</v>
      </c>
      <c r="E204" s="128">
        <f t="shared" si="17"/>
        <v>0</v>
      </c>
      <c r="F204" s="4">
        <f t="shared" si="18"/>
        <v>0</v>
      </c>
      <c r="G204" s="19">
        <f>IF(AND(C204&lt;&gt;"",SUM(G$30:G203)&lt;D$21),$D$21/$D$26,0)</f>
        <v>0</v>
      </c>
      <c r="H204" s="4">
        <f t="shared" si="19"/>
        <v>0</v>
      </c>
      <c r="I204" s="4">
        <f t="shared" si="20"/>
        <v>0</v>
      </c>
      <c r="J204" s="58" t="str">
        <f t="shared" si="21"/>
        <v>2035–2036</v>
      </c>
    </row>
    <row r="205" spans="1:10" ht="19.899999999999999" customHeight="1" x14ac:dyDescent="0.2">
      <c r="A205" s="126">
        <v>49706</v>
      </c>
      <c r="B205" s="9">
        <f t="shared" si="15"/>
        <v>0</v>
      </c>
      <c r="C205" s="127"/>
      <c r="D205" s="4">
        <f t="shared" si="16"/>
        <v>0</v>
      </c>
      <c r="E205" s="128">
        <f t="shared" si="17"/>
        <v>0</v>
      </c>
      <c r="F205" s="4">
        <f t="shared" si="18"/>
        <v>0</v>
      </c>
      <c r="G205" s="19">
        <f>IF(AND(C205&lt;&gt;"",SUM(G$30:G204)&lt;D$21),$D$21/$D$26,0)</f>
        <v>0</v>
      </c>
      <c r="H205" s="4">
        <f t="shared" si="19"/>
        <v>0</v>
      </c>
      <c r="I205" s="4">
        <f t="shared" si="20"/>
        <v>0</v>
      </c>
      <c r="J205" s="58" t="str">
        <f t="shared" si="21"/>
        <v>2035–2036</v>
      </c>
    </row>
    <row r="206" spans="1:10" ht="19.899999999999999" customHeight="1" x14ac:dyDescent="0.2">
      <c r="A206" s="126">
        <v>49735</v>
      </c>
      <c r="B206" s="9">
        <f t="shared" si="15"/>
        <v>0</v>
      </c>
      <c r="C206" s="127"/>
      <c r="D206" s="4">
        <f t="shared" si="16"/>
        <v>0</v>
      </c>
      <c r="E206" s="128">
        <f t="shared" si="17"/>
        <v>0</v>
      </c>
      <c r="F206" s="4">
        <f t="shared" si="18"/>
        <v>0</v>
      </c>
      <c r="G206" s="19">
        <f>IF(AND(C206&lt;&gt;"",SUM(G$30:G205)&lt;D$21),$D$21/$D$26,0)</f>
        <v>0</v>
      </c>
      <c r="H206" s="4">
        <f t="shared" si="19"/>
        <v>0</v>
      </c>
      <c r="I206" s="4">
        <f t="shared" si="20"/>
        <v>0</v>
      </c>
      <c r="J206" s="58" t="str">
        <f t="shared" si="21"/>
        <v>2035–2036</v>
      </c>
    </row>
    <row r="207" spans="1:10" ht="19.899999999999999" customHeight="1" x14ac:dyDescent="0.2">
      <c r="A207" s="126">
        <v>49766</v>
      </c>
      <c r="B207" s="9">
        <f t="shared" si="15"/>
        <v>0</v>
      </c>
      <c r="C207" s="127"/>
      <c r="D207" s="4">
        <f t="shared" si="16"/>
        <v>0</v>
      </c>
      <c r="E207" s="128">
        <f t="shared" si="17"/>
        <v>0</v>
      </c>
      <c r="F207" s="4">
        <f t="shared" si="18"/>
        <v>0</v>
      </c>
      <c r="G207" s="19">
        <f>IF(AND(C207&lt;&gt;"",SUM(G$30:G206)&lt;D$21),$D$21/$D$26,0)</f>
        <v>0</v>
      </c>
      <c r="H207" s="4">
        <f t="shared" si="19"/>
        <v>0</v>
      </c>
      <c r="I207" s="4">
        <f t="shared" si="20"/>
        <v>0</v>
      </c>
      <c r="J207" s="58" t="str">
        <f t="shared" si="21"/>
        <v>2035–2036</v>
      </c>
    </row>
    <row r="208" spans="1:10" ht="19.899999999999999" customHeight="1" x14ac:dyDescent="0.2">
      <c r="A208" s="126">
        <v>49796</v>
      </c>
      <c r="B208" s="9">
        <f t="shared" si="15"/>
        <v>0</v>
      </c>
      <c r="C208" s="127"/>
      <c r="D208" s="4">
        <f t="shared" si="16"/>
        <v>0</v>
      </c>
      <c r="E208" s="128">
        <f t="shared" si="17"/>
        <v>0</v>
      </c>
      <c r="F208" s="4">
        <f t="shared" si="18"/>
        <v>0</v>
      </c>
      <c r="G208" s="19">
        <f>IF(AND(C208&lt;&gt;"",SUM(G$30:G207)&lt;D$21),$D$21/$D$26,0)</f>
        <v>0</v>
      </c>
      <c r="H208" s="4">
        <f t="shared" si="19"/>
        <v>0</v>
      </c>
      <c r="I208" s="4">
        <f t="shared" si="20"/>
        <v>0</v>
      </c>
      <c r="J208" s="58" t="str">
        <f t="shared" si="21"/>
        <v>2035–2036</v>
      </c>
    </row>
    <row r="209" spans="1:10" ht="19.899999999999999" customHeight="1" x14ac:dyDescent="0.2">
      <c r="A209" s="126">
        <v>49827</v>
      </c>
      <c r="B209" s="9">
        <f t="shared" si="15"/>
        <v>0</v>
      </c>
      <c r="C209" s="127"/>
      <c r="D209" s="4">
        <f t="shared" si="16"/>
        <v>0</v>
      </c>
      <c r="E209" s="128">
        <f t="shared" si="17"/>
        <v>0</v>
      </c>
      <c r="F209" s="4">
        <f t="shared" si="18"/>
        <v>0</v>
      </c>
      <c r="G209" s="19">
        <f>IF(AND(C209&lt;&gt;"",SUM(G$30:G208)&lt;D$21),$D$21/$D$26,0)</f>
        <v>0</v>
      </c>
      <c r="H209" s="4">
        <f t="shared" si="19"/>
        <v>0</v>
      </c>
      <c r="I209" s="4">
        <f t="shared" si="20"/>
        <v>0</v>
      </c>
      <c r="J209" s="58" t="str">
        <f t="shared" si="21"/>
        <v>2035–2036</v>
      </c>
    </row>
    <row r="210" spans="1:10" ht="19.899999999999999" customHeight="1" x14ac:dyDescent="0.2">
      <c r="A210" s="126">
        <v>49857</v>
      </c>
      <c r="B210" s="9">
        <f t="shared" si="15"/>
        <v>0</v>
      </c>
      <c r="C210" s="127"/>
      <c r="D210" s="4">
        <f t="shared" si="16"/>
        <v>0</v>
      </c>
      <c r="E210" s="128">
        <f t="shared" si="17"/>
        <v>0</v>
      </c>
      <c r="F210" s="4">
        <f t="shared" si="18"/>
        <v>0</v>
      </c>
      <c r="G210" s="19">
        <f>IF(AND(C210&lt;&gt;"",SUM(G$30:G209)&lt;D$21),$D$21/$D$26,0)</f>
        <v>0</v>
      </c>
      <c r="H210" s="4">
        <f t="shared" si="19"/>
        <v>0</v>
      </c>
      <c r="I210" s="4">
        <f t="shared" si="20"/>
        <v>0</v>
      </c>
      <c r="J210" s="58" t="str">
        <f t="shared" si="21"/>
        <v>2036–2037</v>
      </c>
    </row>
    <row r="211" spans="1:10" ht="19.899999999999999" customHeight="1" x14ac:dyDescent="0.2">
      <c r="A211" s="126">
        <v>49888</v>
      </c>
      <c r="B211" s="9">
        <f t="shared" si="15"/>
        <v>0</v>
      </c>
      <c r="C211" s="127"/>
      <c r="D211" s="4">
        <f t="shared" si="16"/>
        <v>0</v>
      </c>
      <c r="E211" s="128">
        <f t="shared" si="17"/>
        <v>0</v>
      </c>
      <c r="F211" s="4">
        <f t="shared" si="18"/>
        <v>0</v>
      </c>
      <c r="G211" s="19">
        <f>IF(AND(C211&lt;&gt;"",SUM(G$30:G210)&lt;D$21),$D$21/$D$26,0)</f>
        <v>0</v>
      </c>
      <c r="H211" s="4">
        <f t="shared" si="19"/>
        <v>0</v>
      </c>
      <c r="I211" s="4">
        <f t="shared" si="20"/>
        <v>0</v>
      </c>
      <c r="J211" s="58" t="str">
        <f t="shared" si="21"/>
        <v>2036–2037</v>
      </c>
    </row>
    <row r="212" spans="1:10" ht="19.899999999999999" customHeight="1" x14ac:dyDescent="0.2">
      <c r="A212" s="126">
        <v>49919</v>
      </c>
      <c r="B212" s="9">
        <f t="shared" si="15"/>
        <v>0</v>
      </c>
      <c r="C212" s="127"/>
      <c r="D212" s="4">
        <f t="shared" si="16"/>
        <v>0</v>
      </c>
      <c r="E212" s="128">
        <f t="shared" si="17"/>
        <v>0</v>
      </c>
      <c r="F212" s="4">
        <f t="shared" si="18"/>
        <v>0</v>
      </c>
      <c r="G212" s="19">
        <f>IF(AND(C212&lt;&gt;"",SUM(G$30:G211)&lt;D$21),$D$21/$D$26,0)</f>
        <v>0</v>
      </c>
      <c r="H212" s="4">
        <f t="shared" si="19"/>
        <v>0</v>
      </c>
      <c r="I212" s="4">
        <f t="shared" si="20"/>
        <v>0</v>
      </c>
      <c r="J212" s="58" t="str">
        <f t="shared" si="21"/>
        <v>2036–2037</v>
      </c>
    </row>
    <row r="213" spans="1:10" ht="19.899999999999999" customHeight="1" x14ac:dyDescent="0.2">
      <c r="A213" s="126">
        <v>49949</v>
      </c>
      <c r="B213" s="9">
        <f t="shared" si="15"/>
        <v>0</v>
      </c>
      <c r="C213" s="127"/>
      <c r="D213" s="4">
        <f t="shared" si="16"/>
        <v>0</v>
      </c>
      <c r="E213" s="128">
        <f t="shared" si="17"/>
        <v>0</v>
      </c>
      <c r="F213" s="4">
        <f t="shared" si="18"/>
        <v>0</v>
      </c>
      <c r="G213" s="19">
        <f>IF(AND(C213&lt;&gt;"",SUM(G$30:G212)&lt;D$21),$D$21/$D$26,0)</f>
        <v>0</v>
      </c>
      <c r="H213" s="4">
        <f t="shared" si="19"/>
        <v>0</v>
      </c>
      <c r="I213" s="4">
        <f t="shared" si="20"/>
        <v>0</v>
      </c>
      <c r="J213" s="58" t="str">
        <f t="shared" si="21"/>
        <v>2036–2037</v>
      </c>
    </row>
    <row r="214" spans="1:10" ht="19.899999999999999" customHeight="1" x14ac:dyDescent="0.2">
      <c r="A214" s="126">
        <v>49980</v>
      </c>
      <c r="B214" s="9">
        <f t="shared" si="15"/>
        <v>0</v>
      </c>
      <c r="C214" s="127"/>
      <c r="D214" s="4">
        <f t="shared" si="16"/>
        <v>0</v>
      </c>
      <c r="E214" s="128">
        <f t="shared" si="17"/>
        <v>0</v>
      </c>
      <c r="F214" s="4">
        <f t="shared" si="18"/>
        <v>0</v>
      </c>
      <c r="G214" s="19">
        <f>IF(AND(C214&lt;&gt;"",SUM(G$30:G213)&lt;D$21),$D$21/$D$26,0)</f>
        <v>0</v>
      </c>
      <c r="H214" s="4">
        <f t="shared" si="19"/>
        <v>0</v>
      </c>
      <c r="I214" s="4">
        <f t="shared" si="20"/>
        <v>0</v>
      </c>
      <c r="J214" s="58" t="str">
        <f t="shared" si="21"/>
        <v>2036–2037</v>
      </c>
    </row>
    <row r="215" spans="1:10" ht="19.899999999999999" customHeight="1" x14ac:dyDescent="0.2">
      <c r="A215" s="126">
        <v>50010</v>
      </c>
      <c r="B215" s="9">
        <f t="shared" si="15"/>
        <v>0</v>
      </c>
      <c r="C215" s="127"/>
      <c r="D215" s="4">
        <f t="shared" si="16"/>
        <v>0</v>
      </c>
      <c r="E215" s="128">
        <f t="shared" si="17"/>
        <v>0</v>
      </c>
      <c r="F215" s="4">
        <f t="shared" si="18"/>
        <v>0</v>
      </c>
      <c r="G215" s="19">
        <f>IF(AND(C215&lt;&gt;"",SUM(G$30:G214)&lt;D$21),$D$21/$D$26,0)</f>
        <v>0</v>
      </c>
      <c r="H215" s="4">
        <f t="shared" si="19"/>
        <v>0</v>
      </c>
      <c r="I215" s="4">
        <f t="shared" si="20"/>
        <v>0</v>
      </c>
      <c r="J215" s="58" t="str">
        <f t="shared" si="21"/>
        <v>2036–2037</v>
      </c>
    </row>
    <row r="216" spans="1:10" ht="19.899999999999999" customHeight="1" x14ac:dyDescent="0.2">
      <c r="A216" s="126">
        <v>50041</v>
      </c>
      <c r="B216" s="9">
        <f t="shared" si="15"/>
        <v>0</v>
      </c>
      <c r="C216" s="127"/>
      <c r="D216" s="4">
        <f t="shared" si="16"/>
        <v>0</v>
      </c>
      <c r="E216" s="128">
        <f t="shared" si="17"/>
        <v>0</v>
      </c>
      <c r="F216" s="4">
        <f t="shared" si="18"/>
        <v>0</v>
      </c>
      <c r="G216" s="19">
        <f>IF(AND(C216&lt;&gt;"",SUM(G$30:G215)&lt;D$21),$D$21/$D$26,0)</f>
        <v>0</v>
      </c>
      <c r="H216" s="4">
        <f t="shared" si="19"/>
        <v>0</v>
      </c>
      <c r="I216" s="4">
        <f t="shared" si="20"/>
        <v>0</v>
      </c>
      <c r="J216" s="58" t="str">
        <f t="shared" si="21"/>
        <v>2036–2037</v>
      </c>
    </row>
    <row r="217" spans="1:10" ht="19.899999999999999" customHeight="1" x14ac:dyDescent="0.2">
      <c r="A217" s="126">
        <v>50072</v>
      </c>
      <c r="B217" s="9">
        <f t="shared" si="15"/>
        <v>0</v>
      </c>
      <c r="C217" s="127"/>
      <c r="D217" s="4">
        <f t="shared" si="16"/>
        <v>0</v>
      </c>
      <c r="E217" s="128">
        <f t="shared" si="17"/>
        <v>0</v>
      </c>
      <c r="F217" s="4">
        <f t="shared" si="18"/>
        <v>0</v>
      </c>
      <c r="G217" s="19">
        <f>IF(AND(C217&lt;&gt;"",SUM(G$30:G216)&lt;D$21),$D$21/$D$26,0)</f>
        <v>0</v>
      </c>
      <c r="H217" s="4">
        <f t="shared" si="19"/>
        <v>0</v>
      </c>
      <c r="I217" s="4">
        <f t="shared" si="20"/>
        <v>0</v>
      </c>
      <c r="J217" s="58" t="str">
        <f t="shared" si="21"/>
        <v>2036–2037</v>
      </c>
    </row>
    <row r="218" spans="1:10" ht="19.899999999999999" customHeight="1" x14ac:dyDescent="0.2">
      <c r="A218" s="126">
        <v>50100</v>
      </c>
      <c r="B218" s="9">
        <f t="shared" si="15"/>
        <v>0</v>
      </c>
      <c r="C218" s="127"/>
      <c r="D218" s="4">
        <f t="shared" si="16"/>
        <v>0</v>
      </c>
      <c r="E218" s="128">
        <f t="shared" si="17"/>
        <v>0</v>
      </c>
      <c r="F218" s="4">
        <f t="shared" si="18"/>
        <v>0</v>
      </c>
      <c r="G218" s="19">
        <f>IF(AND(C218&lt;&gt;"",SUM(G$30:G217)&lt;D$21),$D$21/$D$26,0)</f>
        <v>0</v>
      </c>
      <c r="H218" s="4">
        <f t="shared" si="19"/>
        <v>0</v>
      </c>
      <c r="I218" s="4">
        <f t="shared" si="20"/>
        <v>0</v>
      </c>
      <c r="J218" s="58" t="str">
        <f t="shared" si="21"/>
        <v>2036–2037</v>
      </c>
    </row>
    <row r="219" spans="1:10" ht="19.899999999999999" customHeight="1" x14ac:dyDescent="0.2">
      <c r="A219" s="126">
        <v>50131</v>
      </c>
      <c r="B219" s="9">
        <f t="shared" si="15"/>
        <v>0</v>
      </c>
      <c r="C219" s="127"/>
      <c r="D219" s="4">
        <f t="shared" si="16"/>
        <v>0</v>
      </c>
      <c r="E219" s="128">
        <f t="shared" si="17"/>
        <v>0</v>
      </c>
      <c r="F219" s="4">
        <f t="shared" si="18"/>
        <v>0</v>
      </c>
      <c r="G219" s="19">
        <f>IF(AND(C219&lt;&gt;"",SUM(G$30:G218)&lt;D$21),$D$21/$D$26,0)</f>
        <v>0</v>
      </c>
      <c r="H219" s="4">
        <f t="shared" si="19"/>
        <v>0</v>
      </c>
      <c r="I219" s="4">
        <f t="shared" si="20"/>
        <v>0</v>
      </c>
      <c r="J219" s="58" t="str">
        <f t="shared" si="21"/>
        <v>2036–2037</v>
      </c>
    </row>
    <row r="220" spans="1:10" ht="19.899999999999999" customHeight="1" x14ac:dyDescent="0.2">
      <c r="A220" s="126">
        <v>50161</v>
      </c>
      <c r="B220" s="9">
        <f t="shared" si="15"/>
        <v>0</v>
      </c>
      <c r="C220" s="127"/>
      <c r="D220" s="4">
        <f t="shared" si="16"/>
        <v>0</v>
      </c>
      <c r="E220" s="128">
        <f t="shared" si="17"/>
        <v>0</v>
      </c>
      <c r="F220" s="4">
        <f t="shared" si="18"/>
        <v>0</v>
      </c>
      <c r="G220" s="19">
        <f>IF(AND(C220&lt;&gt;"",SUM(G$30:G219)&lt;D$21),$D$21/$D$26,0)</f>
        <v>0</v>
      </c>
      <c r="H220" s="4">
        <f t="shared" si="19"/>
        <v>0</v>
      </c>
      <c r="I220" s="4">
        <f t="shared" si="20"/>
        <v>0</v>
      </c>
      <c r="J220" s="58" t="str">
        <f t="shared" si="21"/>
        <v>2036–2037</v>
      </c>
    </row>
    <row r="221" spans="1:10" ht="19.899999999999999" customHeight="1" x14ac:dyDescent="0.2">
      <c r="A221" s="126">
        <v>50192</v>
      </c>
      <c r="B221" s="9">
        <f t="shared" si="15"/>
        <v>0</v>
      </c>
      <c r="C221" s="127"/>
      <c r="D221" s="4">
        <f t="shared" si="16"/>
        <v>0</v>
      </c>
      <c r="E221" s="128">
        <f t="shared" si="17"/>
        <v>0</v>
      </c>
      <c r="F221" s="4">
        <f t="shared" si="18"/>
        <v>0</v>
      </c>
      <c r="G221" s="19">
        <f>IF(AND(C221&lt;&gt;"",SUM(G$30:G220)&lt;D$21),$D$21/$D$26,0)</f>
        <v>0</v>
      </c>
      <c r="H221" s="4">
        <f t="shared" si="19"/>
        <v>0</v>
      </c>
      <c r="I221" s="4">
        <f t="shared" si="20"/>
        <v>0</v>
      </c>
      <c r="J221" s="58" t="str">
        <f t="shared" si="21"/>
        <v>2036–2037</v>
      </c>
    </row>
    <row r="222" spans="1:10" ht="19.899999999999999" customHeight="1" x14ac:dyDescent="0.2">
      <c r="A222" s="126">
        <v>50222</v>
      </c>
      <c r="B222" s="9">
        <f t="shared" si="15"/>
        <v>0</v>
      </c>
      <c r="C222" s="127"/>
      <c r="D222" s="4">
        <f t="shared" si="16"/>
        <v>0</v>
      </c>
      <c r="E222" s="128">
        <f t="shared" si="17"/>
        <v>0</v>
      </c>
      <c r="F222" s="4">
        <f t="shared" si="18"/>
        <v>0</v>
      </c>
      <c r="G222" s="19">
        <f>IF(AND(C222&lt;&gt;"",SUM(G$30:G221)&lt;D$21),$D$21/$D$26,0)</f>
        <v>0</v>
      </c>
      <c r="H222" s="4">
        <f t="shared" si="19"/>
        <v>0</v>
      </c>
      <c r="I222" s="4">
        <f t="shared" si="20"/>
        <v>0</v>
      </c>
      <c r="J222" s="58" t="str">
        <f t="shared" si="21"/>
        <v>2037–2038</v>
      </c>
    </row>
    <row r="223" spans="1:10" ht="19.899999999999999" customHeight="1" x14ac:dyDescent="0.2">
      <c r="A223" s="126">
        <v>50253</v>
      </c>
      <c r="B223" s="9">
        <f t="shared" ref="B223:B286" si="22">IF(C223&gt;0,C223*-1,C223)</f>
        <v>0</v>
      </c>
      <c r="C223" s="127"/>
      <c r="D223" s="4">
        <f t="shared" ref="D223:D286" si="23">IF(C223="",0,IF($D$14="Beginning",IF(C222&lt;&gt;"",$F222*$D$7/12,0),IF(C222&lt;&gt;"",$F222*$D$7/12,$D$19*$D$7/12)))</f>
        <v>0</v>
      </c>
      <c r="E223" s="128">
        <f t="shared" si="17"/>
        <v>0</v>
      </c>
      <c r="F223" s="4">
        <f t="shared" si="18"/>
        <v>0</v>
      </c>
      <c r="G223" s="19">
        <f>IF(AND(C223&lt;&gt;"",SUM(G$30:G222)&lt;D$21),$D$21/$D$26,0)</f>
        <v>0</v>
      </c>
      <c r="H223" s="4">
        <f t="shared" si="19"/>
        <v>0</v>
      </c>
      <c r="I223" s="4">
        <f t="shared" si="20"/>
        <v>0</v>
      </c>
      <c r="J223" s="58" t="str">
        <f t="shared" si="21"/>
        <v>2037–2038</v>
      </c>
    </row>
    <row r="224" spans="1:10" ht="19.899999999999999" customHeight="1" x14ac:dyDescent="0.2">
      <c r="A224" s="126">
        <v>50284</v>
      </c>
      <c r="B224" s="9">
        <f t="shared" si="22"/>
        <v>0</v>
      </c>
      <c r="C224" s="127"/>
      <c r="D224" s="4">
        <f t="shared" si="23"/>
        <v>0</v>
      </c>
      <c r="E224" s="128">
        <f t="shared" ref="E224:E287" si="24">C224-D224</f>
        <v>0</v>
      </c>
      <c r="F224" s="4">
        <f t="shared" ref="F224:F287" si="25">IF(C224="",0,IF(C223="",$D$19-E224,IF(C224&lt;&gt;"",F223-E224)))</f>
        <v>0</v>
      </c>
      <c r="G224" s="19">
        <f>IF(AND(C224&lt;&gt;"",SUM(G$30:G223)&lt;D$21),$D$21/$D$26,0)</f>
        <v>0</v>
      </c>
      <c r="H224" s="4">
        <f t="shared" ref="H224:H287" si="26">IF(C224&lt;&gt;"",G224+H223,0)</f>
        <v>0</v>
      </c>
      <c r="I224" s="4">
        <f t="shared" ref="I224:I287" si="27">IF(C224&lt;&gt;"",$D$21-H224,0)</f>
        <v>0</v>
      </c>
      <c r="J224" s="58" t="str">
        <f t="shared" si="21"/>
        <v>2037–2038</v>
      </c>
    </row>
    <row r="225" spans="1:10" ht="19.899999999999999" customHeight="1" x14ac:dyDescent="0.2">
      <c r="A225" s="126">
        <v>50314</v>
      </c>
      <c r="B225" s="9">
        <f t="shared" si="22"/>
        <v>0</v>
      </c>
      <c r="C225" s="127"/>
      <c r="D225" s="4">
        <f t="shared" si="23"/>
        <v>0</v>
      </c>
      <c r="E225" s="128">
        <f t="shared" si="24"/>
        <v>0</v>
      </c>
      <c r="F225" s="4">
        <f t="shared" si="25"/>
        <v>0</v>
      </c>
      <c r="G225" s="19">
        <f>IF(AND(C225&lt;&gt;"",SUM(G$30:G224)&lt;D$21),$D$21/$D$26,0)</f>
        <v>0</v>
      </c>
      <c r="H225" s="4">
        <f t="shared" si="26"/>
        <v>0</v>
      </c>
      <c r="I225" s="4">
        <f t="shared" si="27"/>
        <v>0</v>
      </c>
      <c r="J225" s="58" t="str">
        <f t="shared" si="21"/>
        <v>2037–2038</v>
      </c>
    </row>
    <row r="226" spans="1:10" ht="19.899999999999999" customHeight="1" x14ac:dyDescent="0.2">
      <c r="A226" s="126">
        <v>50345</v>
      </c>
      <c r="B226" s="9">
        <f t="shared" si="22"/>
        <v>0</v>
      </c>
      <c r="C226" s="127"/>
      <c r="D226" s="4">
        <f t="shared" si="23"/>
        <v>0</v>
      </c>
      <c r="E226" s="128">
        <f t="shared" si="24"/>
        <v>0</v>
      </c>
      <c r="F226" s="4">
        <f t="shared" si="25"/>
        <v>0</v>
      </c>
      <c r="G226" s="19">
        <f>IF(AND(C226&lt;&gt;"",SUM(G$30:G225)&lt;D$21),$D$21/$D$26,0)</f>
        <v>0</v>
      </c>
      <c r="H226" s="4">
        <f t="shared" si="26"/>
        <v>0</v>
      </c>
      <c r="I226" s="4">
        <f t="shared" si="27"/>
        <v>0</v>
      </c>
      <c r="J226" s="58" t="str">
        <f t="shared" si="21"/>
        <v>2037–2038</v>
      </c>
    </row>
    <row r="227" spans="1:10" ht="19.899999999999999" customHeight="1" x14ac:dyDescent="0.2">
      <c r="A227" s="126">
        <v>50375</v>
      </c>
      <c r="B227" s="9">
        <f t="shared" si="22"/>
        <v>0</v>
      </c>
      <c r="C227" s="127"/>
      <c r="D227" s="4">
        <f t="shared" si="23"/>
        <v>0</v>
      </c>
      <c r="E227" s="128">
        <f t="shared" si="24"/>
        <v>0</v>
      </c>
      <c r="F227" s="4">
        <f t="shared" si="25"/>
        <v>0</v>
      </c>
      <c r="G227" s="19">
        <f>IF(AND(C227&lt;&gt;"",SUM(G$30:G226)&lt;D$21),$D$21/$D$26,0)</f>
        <v>0</v>
      </c>
      <c r="H227" s="4">
        <f t="shared" si="26"/>
        <v>0</v>
      </c>
      <c r="I227" s="4">
        <f t="shared" si="27"/>
        <v>0</v>
      </c>
      <c r="J227" s="58" t="str">
        <f t="shared" si="21"/>
        <v>2037–2038</v>
      </c>
    </row>
    <row r="228" spans="1:10" ht="19.899999999999999" customHeight="1" x14ac:dyDescent="0.2">
      <c r="A228" s="126">
        <v>50406</v>
      </c>
      <c r="B228" s="9">
        <f t="shared" si="22"/>
        <v>0</v>
      </c>
      <c r="C228" s="127"/>
      <c r="D228" s="4">
        <f t="shared" si="23"/>
        <v>0</v>
      </c>
      <c r="E228" s="128">
        <f t="shared" si="24"/>
        <v>0</v>
      </c>
      <c r="F228" s="4">
        <f t="shared" si="25"/>
        <v>0</v>
      </c>
      <c r="G228" s="19">
        <f>IF(AND(C228&lt;&gt;"",SUM(G$30:G227)&lt;D$21),$D$21/$D$26,0)</f>
        <v>0</v>
      </c>
      <c r="H228" s="4">
        <f t="shared" si="26"/>
        <v>0</v>
      </c>
      <c r="I228" s="4">
        <f t="shared" si="27"/>
        <v>0</v>
      </c>
      <c r="J228" s="58" t="str">
        <f t="shared" si="21"/>
        <v>2037–2038</v>
      </c>
    </row>
    <row r="229" spans="1:10" ht="19.899999999999999" customHeight="1" x14ac:dyDescent="0.2">
      <c r="A229" s="126">
        <v>50437</v>
      </c>
      <c r="B229" s="9">
        <f t="shared" si="22"/>
        <v>0</v>
      </c>
      <c r="C229" s="127"/>
      <c r="D229" s="4">
        <f t="shared" si="23"/>
        <v>0</v>
      </c>
      <c r="E229" s="128">
        <f t="shared" si="24"/>
        <v>0</v>
      </c>
      <c r="F229" s="4">
        <f t="shared" si="25"/>
        <v>0</v>
      </c>
      <c r="G229" s="19">
        <f>IF(AND(C229&lt;&gt;"",SUM(G$30:G228)&lt;D$21),$D$21/$D$26,0)</f>
        <v>0</v>
      </c>
      <c r="H229" s="4">
        <f t="shared" si="26"/>
        <v>0</v>
      </c>
      <c r="I229" s="4">
        <f t="shared" si="27"/>
        <v>0</v>
      </c>
      <c r="J229" s="58" t="str">
        <f t="shared" si="21"/>
        <v>2037–2038</v>
      </c>
    </row>
    <row r="230" spans="1:10" ht="19.899999999999999" customHeight="1" x14ac:dyDescent="0.2">
      <c r="A230" s="126">
        <v>50465</v>
      </c>
      <c r="B230" s="9">
        <f t="shared" si="22"/>
        <v>0</v>
      </c>
      <c r="C230" s="127"/>
      <c r="D230" s="4">
        <f t="shared" si="23"/>
        <v>0</v>
      </c>
      <c r="E230" s="128">
        <f t="shared" si="24"/>
        <v>0</v>
      </c>
      <c r="F230" s="4">
        <f t="shared" si="25"/>
        <v>0</v>
      </c>
      <c r="G230" s="19">
        <f>IF(AND(C230&lt;&gt;"",SUM(G$30:G229)&lt;D$21),$D$21/$D$26,0)</f>
        <v>0</v>
      </c>
      <c r="H230" s="4">
        <f t="shared" si="26"/>
        <v>0</v>
      </c>
      <c r="I230" s="4">
        <f t="shared" si="27"/>
        <v>0</v>
      </c>
      <c r="J230" s="58" t="str">
        <f t="shared" si="21"/>
        <v>2037–2038</v>
      </c>
    </row>
    <row r="231" spans="1:10" ht="19.899999999999999" customHeight="1" x14ac:dyDescent="0.2">
      <c r="A231" s="126">
        <v>50496</v>
      </c>
      <c r="B231" s="9">
        <f t="shared" si="22"/>
        <v>0</v>
      </c>
      <c r="C231" s="127"/>
      <c r="D231" s="4">
        <f t="shared" si="23"/>
        <v>0</v>
      </c>
      <c r="E231" s="128">
        <f t="shared" si="24"/>
        <v>0</v>
      </c>
      <c r="F231" s="4">
        <f t="shared" si="25"/>
        <v>0</v>
      </c>
      <c r="G231" s="19">
        <f>IF(AND(C231&lt;&gt;"",SUM(G$30:G230)&lt;D$21),$D$21/$D$26,0)</f>
        <v>0</v>
      </c>
      <c r="H231" s="4">
        <f t="shared" si="26"/>
        <v>0</v>
      </c>
      <c r="I231" s="4">
        <f t="shared" si="27"/>
        <v>0</v>
      </c>
      <c r="J231" s="58" t="str">
        <f t="shared" si="21"/>
        <v>2037–2038</v>
      </c>
    </row>
    <row r="232" spans="1:10" ht="19.899999999999999" customHeight="1" x14ac:dyDescent="0.2">
      <c r="A232" s="126">
        <v>50526</v>
      </c>
      <c r="B232" s="9">
        <f t="shared" si="22"/>
        <v>0</v>
      </c>
      <c r="C232" s="127"/>
      <c r="D232" s="4">
        <f t="shared" si="23"/>
        <v>0</v>
      </c>
      <c r="E232" s="128">
        <f t="shared" si="24"/>
        <v>0</v>
      </c>
      <c r="F232" s="4">
        <f t="shared" si="25"/>
        <v>0</v>
      </c>
      <c r="G232" s="19">
        <f>IF(AND(C232&lt;&gt;"",SUM(G$30:G231)&lt;D$21),$D$21/$D$26,0)</f>
        <v>0</v>
      </c>
      <c r="H232" s="4">
        <f t="shared" si="26"/>
        <v>0</v>
      </c>
      <c r="I232" s="4">
        <f t="shared" si="27"/>
        <v>0</v>
      </c>
      <c r="J232" s="58" t="str">
        <f t="shared" si="21"/>
        <v>2037–2038</v>
      </c>
    </row>
    <row r="233" spans="1:10" ht="19.899999999999999" customHeight="1" x14ac:dyDescent="0.2">
      <c r="A233" s="126">
        <v>50557</v>
      </c>
      <c r="B233" s="9">
        <f t="shared" si="22"/>
        <v>0</v>
      </c>
      <c r="C233" s="127"/>
      <c r="D233" s="4">
        <f t="shared" si="23"/>
        <v>0</v>
      </c>
      <c r="E233" s="128">
        <f t="shared" si="24"/>
        <v>0</v>
      </c>
      <c r="F233" s="4">
        <f t="shared" si="25"/>
        <v>0</v>
      </c>
      <c r="G233" s="19">
        <f>IF(AND(C233&lt;&gt;"",SUM(G$30:G232)&lt;D$21),$D$21/$D$26,0)</f>
        <v>0</v>
      </c>
      <c r="H233" s="4">
        <f t="shared" si="26"/>
        <v>0</v>
      </c>
      <c r="I233" s="4">
        <f t="shared" si="27"/>
        <v>0</v>
      </c>
      <c r="J233" s="58" t="str">
        <f t="shared" si="21"/>
        <v>2037–2038</v>
      </c>
    </row>
    <row r="234" spans="1:10" ht="19.899999999999999" customHeight="1" x14ac:dyDescent="0.2">
      <c r="A234" s="126">
        <v>50587</v>
      </c>
      <c r="B234" s="9">
        <f t="shared" si="22"/>
        <v>0</v>
      </c>
      <c r="C234" s="127"/>
      <c r="D234" s="4">
        <f t="shared" si="23"/>
        <v>0</v>
      </c>
      <c r="E234" s="128">
        <f t="shared" si="24"/>
        <v>0</v>
      </c>
      <c r="F234" s="4">
        <f t="shared" si="25"/>
        <v>0</v>
      </c>
      <c r="G234" s="19">
        <f>IF(AND(C234&lt;&gt;"",SUM(G$30:G233)&lt;D$21),$D$21/$D$26,0)</f>
        <v>0</v>
      </c>
      <c r="H234" s="4">
        <f t="shared" si="26"/>
        <v>0</v>
      </c>
      <c r="I234" s="4">
        <f t="shared" si="27"/>
        <v>0</v>
      </c>
      <c r="J234" s="58" t="str">
        <f t="shared" si="21"/>
        <v>2038–2039</v>
      </c>
    </row>
    <row r="235" spans="1:10" ht="19.899999999999999" customHeight="1" x14ac:dyDescent="0.2">
      <c r="A235" s="126">
        <v>50618</v>
      </c>
      <c r="B235" s="9">
        <f t="shared" si="22"/>
        <v>0</v>
      </c>
      <c r="C235" s="127"/>
      <c r="D235" s="4">
        <f t="shared" si="23"/>
        <v>0</v>
      </c>
      <c r="E235" s="128">
        <f t="shared" si="24"/>
        <v>0</v>
      </c>
      <c r="F235" s="4">
        <f t="shared" si="25"/>
        <v>0</v>
      </c>
      <c r="G235" s="19">
        <f>IF(AND(C235&lt;&gt;"",SUM(G$30:G234)&lt;D$21),$D$21/$D$26,0)</f>
        <v>0</v>
      </c>
      <c r="H235" s="4">
        <f t="shared" si="26"/>
        <v>0</v>
      </c>
      <c r="I235" s="4">
        <f t="shared" si="27"/>
        <v>0</v>
      </c>
      <c r="J235" s="58" t="str">
        <f t="shared" ref="J235:J298" si="28">IF(OR(MONTH(A235)=1,MONTH(A235)=2,MONTH(A235)=3,MONTH(A235)=4,MONTH(A235)=5,MONTH(A235)=6),YEAR(A235)-1&amp;"–"&amp;YEAR(A235),YEAR(A235)&amp;"–"&amp;YEAR(A235)+1)</f>
        <v>2038–2039</v>
      </c>
    </row>
    <row r="236" spans="1:10" ht="19.899999999999999" customHeight="1" x14ac:dyDescent="0.2">
      <c r="A236" s="126">
        <v>50649</v>
      </c>
      <c r="B236" s="9">
        <f t="shared" si="22"/>
        <v>0</v>
      </c>
      <c r="C236" s="127"/>
      <c r="D236" s="4">
        <f t="shared" si="23"/>
        <v>0</v>
      </c>
      <c r="E236" s="128">
        <f t="shared" si="24"/>
        <v>0</v>
      </c>
      <c r="F236" s="4">
        <f t="shared" si="25"/>
        <v>0</v>
      </c>
      <c r="G236" s="19">
        <f>IF(AND(C236&lt;&gt;"",SUM(G$30:G235)&lt;D$21),$D$21/$D$26,0)</f>
        <v>0</v>
      </c>
      <c r="H236" s="4">
        <f t="shared" si="26"/>
        <v>0</v>
      </c>
      <c r="I236" s="4">
        <f t="shared" si="27"/>
        <v>0</v>
      </c>
      <c r="J236" s="58" t="str">
        <f t="shared" si="28"/>
        <v>2038–2039</v>
      </c>
    </row>
    <row r="237" spans="1:10" ht="19.899999999999999" customHeight="1" x14ac:dyDescent="0.2">
      <c r="A237" s="126">
        <v>50679</v>
      </c>
      <c r="B237" s="9">
        <f t="shared" si="22"/>
        <v>0</v>
      </c>
      <c r="C237" s="127"/>
      <c r="D237" s="4">
        <f t="shared" si="23"/>
        <v>0</v>
      </c>
      <c r="E237" s="128">
        <f t="shared" si="24"/>
        <v>0</v>
      </c>
      <c r="F237" s="4">
        <f t="shared" si="25"/>
        <v>0</v>
      </c>
      <c r="G237" s="19">
        <f>IF(AND(C237&lt;&gt;"",SUM(G$30:G236)&lt;D$21),$D$21/$D$26,0)</f>
        <v>0</v>
      </c>
      <c r="H237" s="4">
        <f t="shared" si="26"/>
        <v>0</v>
      </c>
      <c r="I237" s="4">
        <f t="shared" si="27"/>
        <v>0</v>
      </c>
      <c r="J237" s="58" t="str">
        <f t="shared" si="28"/>
        <v>2038–2039</v>
      </c>
    </row>
    <row r="238" spans="1:10" ht="19.899999999999999" customHeight="1" x14ac:dyDescent="0.2">
      <c r="A238" s="126">
        <v>50710</v>
      </c>
      <c r="B238" s="9">
        <f t="shared" si="22"/>
        <v>0</v>
      </c>
      <c r="C238" s="127"/>
      <c r="D238" s="4">
        <f t="shared" si="23"/>
        <v>0</v>
      </c>
      <c r="E238" s="128">
        <f t="shared" si="24"/>
        <v>0</v>
      </c>
      <c r="F238" s="4">
        <f t="shared" si="25"/>
        <v>0</v>
      </c>
      <c r="G238" s="19">
        <f>IF(AND(C238&lt;&gt;"",SUM(G$30:G237)&lt;D$21),$D$21/$D$26,0)</f>
        <v>0</v>
      </c>
      <c r="H238" s="4">
        <f t="shared" si="26"/>
        <v>0</v>
      </c>
      <c r="I238" s="4">
        <f t="shared" si="27"/>
        <v>0</v>
      </c>
      <c r="J238" s="58" t="str">
        <f t="shared" si="28"/>
        <v>2038–2039</v>
      </c>
    </row>
    <row r="239" spans="1:10" ht="19.899999999999999" customHeight="1" x14ac:dyDescent="0.2">
      <c r="A239" s="126">
        <v>50740</v>
      </c>
      <c r="B239" s="9">
        <f t="shared" si="22"/>
        <v>0</v>
      </c>
      <c r="C239" s="127"/>
      <c r="D239" s="4">
        <f t="shared" si="23"/>
        <v>0</v>
      </c>
      <c r="E239" s="128">
        <f t="shared" si="24"/>
        <v>0</v>
      </c>
      <c r="F239" s="4">
        <f t="shared" si="25"/>
        <v>0</v>
      </c>
      <c r="G239" s="19">
        <f>IF(AND(C239&lt;&gt;"",SUM(G$30:G238)&lt;D$21),$D$21/$D$26,0)</f>
        <v>0</v>
      </c>
      <c r="H239" s="4">
        <f t="shared" si="26"/>
        <v>0</v>
      </c>
      <c r="I239" s="4">
        <f t="shared" si="27"/>
        <v>0</v>
      </c>
      <c r="J239" s="58" t="str">
        <f t="shared" si="28"/>
        <v>2038–2039</v>
      </c>
    </row>
    <row r="240" spans="1:10" ht="19.899999999999999" customHeight="1" x14ac:dyDescent="0.2">
      <c r="A240" s="126">
        <v>50771</v>
      </c>
      <c r="B240" s="9">
        <f t="shared" si="22"/>
        <v>0</v>
      </c>
      <c r="C240" s="127"/>
      <c r="D240" s="4">
        <f t="shared" si="23"/>
        <v>0</v>
      </c>
      <c r="E240" s="128">
        <f t="shared" si="24"/>
        <v>0</v>
      </c>
      <c r="F240" s="4">
        <f t="shared" si="25"/>
        <v>0</v>
      </c>
      <c r="G240" s="19">
        <f>IF(AND(C240&lt;&gt;"",SUM(G$30:G239)&lt;D$21),$D$21/$D$26,0)</f>
        <v>0</v>
      </c>
      <c r="H240" s="4">
        <f t="shared" si="26"/>
        <v>0</v>
      </c>
      <c r="I240" s="4">
        <f t="shared" si="27"/>
        <v>0</v>
      </c>
      <c r="J240" s="58" t="str">
        <f t="shared" si="28"/>
        <v>2038–2039</v>
      </c>
    </row>
    <row r="241" spans="1:10" ht="19.899999999999999" customHeight="1" x14ac:dyDescent="0.2">
      <c r="A241" s="126">
        <v>50802</v>
      </c>
      <c r="B241" s="9">
        <f t="shared" si="22"/>
        <v>0</v>
      </c>
      <c r="C241" s="127"/>
      <c r="D241" s="4">
        <f t="shared" si="23"/>
        <v>0</v>
      </c>
      <c r="E241" s="128">
        <f t="shared" si="24"/>
        <v>0</v>
      </c>
      <c r="F241" s="4">
        <f t="shared" si="25"/>
        <v>0</v>
      </c>
      <c r="G241" s="19">
        <f>IF(AND(C241&lt;&gt;"",SUM(G$30:G240)&lt;D$21),$D$21/$D$26,0)</f>
        <v>0</v>
      </c>
      <c r="H241" s="4">
        <f t="shared" si="26"/>
        <v>0</v>
      </c>
      <c r="I241" s="4">
        <f t="shared" si="27"/>
        <v>0</v>
      </c>
      <c r="J241" s="58" t="str">
        <f t="shared" si="28"/>
        <v>2038–2039</v>
      </c>
    </row>
    <row r="242" spans="1:10" ht="19.899999999999999" customHeight="1" x14ac:dyDescent="0.2">
      <c r="A242" s="126">
        <v>50830</v>
      </c>
      <c r="B242" s="9">
        <f t="shared" si="22"/>
        <v>0</v>
      </c>
      <c r="C242" s="127"/>
      <c r="D242" s="4">
        <f t="shared" si="23"/>
        <v>0</v>
      </c>
      <c r="E242" s="128">
        <f t="shared" si="24"/>
        <v>0</v>
      </c>
      <c r="F242" s="4">
        <f t="shared" si="25"/>
        <v>0</v>
      </c>
      <c r="G242" s="19">
        <f>IF(AND(C242&lt;&gt;"",SUM(G$30:G241)&lt;D$21),$D$21/$D$26,0)</f>
        <v>0</v>
      </c>
      <c r="H242" s="4">
        <f t="shared" si="26"/>
        <v>0</v>
      </c>
      <c r="I242" s="4">
        <f t="shared" si="27"/>
        <v>0</v>
      </c>
      <c r="J242" s="58" t="str">
        <f t="shared" si="28"/>
        <v>2038–2039</v>
      </c>
    </row>
    <row r="243" spans="1:10" ht="19.899999999999999" customHeight="1" x14ac:dyDescent="0.2">
      <c r="A243" s="126">
        <v>50861</v>
      </c>
      <c r="B243" s="9">
        <f t="shared" si="22"/>
        <v>0</v>
      </c>
      <c r="C243" s="127"/>
      <c r="D243" s="4">
        <f t="shared" si="23"/>
        <v>0</v>
      </c>
      <c r="E243" s="128">
        <f t="shared" si="24"/>
        <v>0</v>
      </c>
      <c r="F243" s="4">
        <f t="shared" si="25"/>
        <v>0</v>
      </c>
      <c r="G243" s="19">
        <f>IF(AND(C243&lt;&gt;"",SUM(G$30:G242)&lt;D$21),$D$21/$D$26,0)</f>
        <v>0</v>
      </c>
      <c r="H243" s="4">
        <f t="shared" si="26"/>
        <v>0</v>
      </c>
      <c r="I243" s="4">
        <f t="shared" si="27"/>
        <v>0</v>
      </c>
      <c r="J243" s="58" t="str">
        <f t="shared" si="28"/>
        <v>2038–2039</v>
      </c>
    </row>
    <row r="244" spans="1:10" ht="19.899999999999999" customHeight="1" x14ac:dyDescent="0.2">
      <c r="A244" s="126">
        <v>50891</v>
      </c>
      <c r="B244" s="9">
        <f t="shared" si="22"/>
        <v>0</v>
      </c>
      <c r="C244" s="127"/>
      <c r="D244" s="4">
        <f t="shared" si="23"/>
        <v>0</v>
      </c>
      <c r="E244" s="128">
        <f t="shared" si="24"/>
        <v>0</v>
      </c>
      <c r="F244" s="4">
        <f t="shared" si="25"/>
        <v>0</v>
      </c>
      <c r="G244" s="19">
        <f>IF(AND(C244&lt;&gt;"",SUM(G$30:G243)&lt;D$21),$D$21/$D$26,0)</f>
        <v>0</v>
      </c>
      <c r="H244" s="4">
        <f t="shared" si="26"/>
        <v>0</v>
      </c>
      <c r="I244" s="4">
        <f t="shared" si="27"/>
        <v>0</v>
      </c>
      <c r="J244" s="58" t="str">
        <f t="shared" si="28"/>
        <v>2038–2039</v>
      </c>
    </row>
    <row r="245" spans="1:10" ht="19.899999999999999" customHeight="1" x14ac:dyDescent="0.2">
      <c r="A245" s="126">
        <v>50922</v>
      </c>
      <c r="B245" s="9">
        <f t="shared" si="22"/>
        <v>0</v>
      </c>
      <c r="C245" s="127"/>
      <c r="D245" s="4">
        <f t="shared" si="23"/>
        <v>0</v>
      </c>
      <c r="E245" s="128">
        <f t="shared" si="24"/>
        <v>0</v>
      </c>
      <c r="F245" s="4">
        <f t="shared" si="25"/>
        <v>0</v>
      </c>
      <c r="G245" s="19">
        <f>IF(AND(C245&lt;&gt;"",SUM(G$30:G244)&lt;D$21),$D$21/$D$26,0)</f>
        <v>0</v>
      </c>
      <c r="H245" s="4">
        <f t="shared" si="26"/>
        <v>0</v>
      </c>
      <c r="I245" s="4">
        <f t="shared" si="27"/>
        <v>0</v>
      </c>
      <c r="J245" s="58" t="str">
        <f t="shared" si="28"/>
        <v>2038–2039</v>
      </c>
    </row>
    <row r="246" spans="1:10" ht="19.899999999999999" customHeight="1" x14ac:dyDescent="0.2">
      <c r="A246" s="126">
        <v>50952</v>
      </c>
      <c r="B246" s="9">
        <f t="shared" si="22"/>
        <v>0</v>
      </c>
      <c r="C246" s="127"/>
      <c r="D246" s="4">
        <f t="shared" si="23"/>
        <v>0</v>
      </c>
      <c r="E246" s="128">
        <f t="shared" si="24"/>
        <v>0</v>
      </c>
      <c r="F246" s="4">
        <f t="shared" si="25"/>
        <v>0</v>
      </c>
      <c r="G246" s="19">
        <f>IF(AND(C246&lt;&gt;"",SUM(G$30:G245)&lt;D$21),$D$21/$D$26,0)</f>
        <v>0</v>
      </c>
      <c r="H246" s="4">
        <f t="shared" si="26"/>
        <v>0</v>
      </c>
      <c r="I246" s="4">
        <f t="shared" si="27"/>
        <v>0</v>
      </c>
      <c r="J246" s="58" t="str">
        <f t="shared" si="28"/>
        <v>2039–2040</v>
      </c>
    </row>
    <row r="247" spans="1:10" ht="19.899999999999999" customHeight="1" x14ac:dyDescent="0.2">
      <c r="A247" s="126">
        <v>50983</v>
      </c>
      <c r="B247" s="9">
        <f t="shared" si="22"/>
        <v>0</v>
      </c>
      <c r="C247" s="127"/>
      <c r="D247" s="4">
        <f t="shared" si="23"/>
        <v>0</v>
      </c>
      <c r="E247" s="128">
        <f t="shared" si="24"/>
        <v>0</v>
      </c>
      <c r="F247" s="4">
        <f t="shared" si="25"/>
        <v>0</v>
      </c>
      <c r="G247" s="19">
        <f>IF(AND(C247&lt;&gt;"",SUM(G$30:G246)&lt;D$21),$D$21/$D$26,0)</f>
        <v>0</v>
      </c>
      <c r="H247" s="4">
        <f t="shared" si="26"/>
        <v>0</v>
      </c>
      <c r="I247" s="4">
        <f t="shared" si="27"/>
        <v>0</v>
      </c>
      <c r="J247" s="58" t="str">
        <f t="shared" si="28"/>
        <v>2039–2040</v>
      </c>
    </row>
    <row r="248" spans="1:10" ht="19.899999999999999" customHeight="1" x14ac:dyDescent="0.2">
      <c r="A248" s="126">
        <v>51014</v>
      </c>
      <c r="B248" s="9">
        <f t="shared" si="22"/>
        <v>0</v>
      </c>
      <c r="C248" s="127"/>
      <c r="D248" s="4">
        <f t="shared" si="23"/>
        <v>0</v>
      </c>
      <c r="E248" s="128">
        <f t="shared" si="24"/>
        <v>0</v>
      </c>
      <c r="F248" s="4">
        <f t="shared" si="25"/>
        <v>0</v>
      </c>
      <c r="G248" s="19">
        <f>IF(AND(C248&lt;&gt;"",SUM(G$30:G247)&lt;D$21),$D$21/$D$26,0)</f>
        <v>0</v>
      </c>
      <c r="H248" s="4">
        <f t="shared" si="26"/>
        <v>0</v>
      </c>
      <c r="I248" s="4">
        <f t="shared" si="27"/>
        <v>0</v>
      </c>
      <c r="J248" s="58" t="str">
        <f t="shared" si="28"/>
        <v>2039–2040</v>
      </c>
    </row>
    <row r="249" spans="1:10" ht="19.899999999999999" customHeight="1" x14ac:dyDescent="0.2">
      <c r="A249" s="126">
        <v>51044</v>
      </c>
      <c r="B249" s="9">
        <f t="shared" si="22"/>
        <v>0</v>
      </c>
      <c r="C249" s="127"/>
      <c r="D249" s="4">
        <f t="shared" si="23"/>
        <v>0</v>
      </c>
      <c r="E249" s="128">
        <f t="shared" si="24"/>
        <v>0</v>
      </c>
      <c r="F249" s="4">
        <f t="shared" si="25"/>
        <v>0</v>
      </c>
      <c r="G249" s="19">
        <f>IF(AND(C249&lt;&gt;"",SUM(G$30:G248)&lt;D$21),$D$21/$D$26,0)</f>
        <v>0</v>
      </c>
      <c r="H249" s="4">
        <f t="shared" si="26"/>
        <v>0</v>
      </c>
      <c r="I249" s="4">
        <f t="shared" si="27"/>
        <v>0</v>
      </c>
      <c r="J249" s="58" t="str">
        <f t="shared" si="28"/>
        <v>2039–2040</v>
      </c>
    </row>
    <row r="250" spans="1:10" ht="19.899999999999999" customHeight="1" x14ac:dyDescent="0.2">
      <c r="A250" s="126">
        <v>51075</v>
      </c>
      <c r="B250" s="9">
        <f t="shared" si="22"/>
        <v>0</v>
      </c>
      <c r="C250" s="127"/>
      <c r="D250" s="4">
        <f t="shared" si="23"/>
        <v>0</v>
      </c>
      <c r="E250" s="128">
        <f t="shared" si="24"/>
        <v>0</v>
      </c>
      <c r="F250" s="4">
        <f t="shared" si="25"/>
        <v>0</v>
      </c>
      <c r="G250" s="19">
        <f>IF(AND(C250&lt;&gt;"",SUM(G$30:G249)&lt;D$21),$D$21/$D$26,0)</f>
        <v>0</v>
      </c>
      <c r="H250" s="4">
        <f t="shared" si="26"/>
        <v>0</v>
      </c>
      <c r="I250" s="4">
        <f t="shared" si="27"/>
        <v>0</v>
      </c>
      <c r="J250" s="58" t="str">
        <f t="shared" si="28"/>
        <v>2039–2040</v>
      </c>
    </row>
    <row r="251" spans="1:10" ht="19.899999999999999" customHeight="1" x14ac:dyDescent="0.2">
      <c r="A251" s="126">
        <v>51105</v>
      </c>
      <c r="B251" s="9">
        <f t="shared" si="22"/>
        <v>0</v>
      </c>
      <c r="C251" s="127"/>
      <c r="D251" s="4">
        <f t="shared" si="23"/>
        <v>0</v>
      </c>
      <c r="E251" s="128">
        <f t="shared" si="24"/>
        <v>0</v>
      </c>
      <c r="F251" s="4">
        <f t="shared" si="25"/>
        <v>0</v>
      </c>
      <c r="G251" s="19">
        <f>IF(AND(C251&lt;&gt;"",SUM(G$30:G250)&lt;D$21),$D$21/$D$26,0)</f>
        <v>0</v>
      </c>
      <c r="H251" s="4">
        <f t="shared" si="26"/>
        <v>0</v>
      </c>
      <c r="I251" s="4">
        <f t="shared" si="27"/>
        <v>0</v>
      </c>
      <c r="J251" s="58" t="str">
        <f t="shared" si="28"/>
        <v>2039–2040</v>
      </c>
    </row>
    <row r="252" spans="1:10" ht="19.899999999999999" customHeight="1" x14ac:dyDescent="0.2">
      <c r="A252" s="126">
        <v>51136</v>
      </c>
      <c r="B252" s="9">
        <f t="shared" si="22"/>
        <v>0</v>
      </c>
      <c r="C252" s="127"/>
      <c r="D252" s="4">
        <f t="shared" si="23"/>
        <v>0</v>
      </c>
      <c r="E252" s="128">
        <f t="shared" si="24"/>
        <v>0</v>
      </c>
      <c r="F252" s="4">
        <f t="shared" si="25"/>
        <v>0</v>
      </c>
      <c r="G252" s="19">
        <f>IF(AND(C252&lt;&gt;"",SUM(G$30:G251)&lt;D$21),$D$21/$D$26,0)</f>
        <v>0</v>
      </c>
      <c r="H252" s="4">
        <f t="shared" si="26"/>
        <v>0</v>
      </c>
      <c r="I252" s="4">
        <f t="shared" si="27"/>
        <v>0</v>
      </c>
      <c r="J252" s="58" t="str">
        <f t="shared" si="28"/>
        <v>2039–2040</v>
      </c>
    </row>
    <row r="253" spans="1:10" ht="19.899999999999999" customHeight="1" x14ac:dyDescent="0.2">
      <c r="A253" s="126">
        <v>51167</v>
      </c>
      <c r="B253" s="9">
        <f t="shared" si="22"/>
        <v>0</v>
      </c>
      <c r="C253" s="127"/>
      <c r="D253" s="4">
        <f t="shared" si="23"/>
        <v>0</v>
      </c>
      <c r="E253" s="128">
        <f t="shared" si="24"/>
        <v>0</v>
      </c>
      <c r="F253" s="4">
        <f t="shared" si="25"/>
        <v>0</v>
      </c>
      <c r="G253" s="19">
        <f>IF(AND(C253&lt;&gt;"",SUM(G$30:G252)&lt;D$21),$D$21/$D$26,0)</f>
        <v>0</v>
      </c>
      <c r="H253" s="4">
        <f t="shared" si="26"/>
        <v>0</v>
      </c>
      <c r="I253" s="4">
        <f t="shared" si="27"/>
        <v>0</v>
      </c>
      <c r="J253" s="58" t="str">
        <f t="shared" si="28"/>
        <v>2039–2040</v>
      </c>
    </row>
    <row r="254" spans="1:10" ht="19.899999999999999" customHeight="1" x14ac:dyDescent="0.2">
      <c r="A254" s="126">
        <v>51196</v>
      </c>
      <c r="B254" s="9">
        <f t="shared" si="22"/>
        <v>0</v>
      </c>
      <c r="C254" s="127"/>
      <c r="D254" s="4">
        <f t="shared" si="23"/>
        <v>0</v>
      </c>
      <c r="E254" s="128">
        <f t="shared" si="24"/>
        <v>0</v>
      </c>
      <c r="F254" s="4">
        <f t="shared" si="25"/>
        <v>0</v>
      </c>
      <c r="G254" s="19">
        <f>IF(AND(C254&lt;&gt;"",SUM(G$30:G253)&lt;D$21),$D$21/$D$26,0)</f>
        <v>0</v>
      </c>
      <c r="H254" s="4">
        <f t="shared" si="26"/>
        <v>0</v>
      </c>
      <c r="I254" s="4">
        <f t="shared" si="27"/>
        <v>0</v>
      </c>
      <c r="J254" s="58" t="str">
        <f t="shared" si="28"/>
        <v>2039–2040</v>
      </c>
    </row>
    <row r="255" spans="1:10" ht="19.899999999999999" customHeight="1" x14ac:dyDescent="0.2">
      <c r="A255" s="126">
        <v>51227</v>
      </c>
      <c r="B255" s="9">
        <f t="shared" si="22"/>
        <v>0</v>
      </c>
      <c r="C255" s="127"/>
      <c r="D255" s="4">
        <f t="shared" si="23"/>
        <v>0</v>
      </c>
      <c r="E255" s="128">
        <f t="shared" si="24"/>
        <v>0</v>
      </c>
      <c r="F255" s="4">
        <f t="shared" si="25"/>
        <v>0</v>
      </c>
      <c r="G255" s="19">
        <f>IF(AND(C255&lt;&gt;"",SUM(G$30:G254)&lt;D$21),$D$21/$D$26,0)</f>
        <v>0</v>
      </c>
      <c r="H255" s="4">
        <f t="shared" si="26"/>
        <v>0</v>
      </c>
      <c r="I255" s="4">
        <f t="shared" si="27"/>
        <v>0</v>
      </c>
      <c r="J255" s="58" t="str">
        <f t="shared" si="28"/>
        <v>2039–2040</v>
      </c>
    </row>
    <row r="256" spans="1:10" ht="19.899999999999999" customHeight="1" x14ac:dyDescent="0.2">
      <c r="A256" s="126">
        <v>51257</v>
      </c>
      <c r="B256" s="9">
        <f t="shared" si="22"/>
        <v>0</v>
      </c>
      <c r="C256" s="127"/>
      <c r="D256" s="4">
        <f t="shared" si="23"/>
        <v>0</v>
      </c>
      <c r="E256" s="128">
        <f t="shared" si="24"/>
        <v>0</v>
      </c>
      <c r="F256" s="4">
        <f t="shared" si="25"/>
        <v>0</v>
      </c>
      <c r="G256" s="19">
        <f>IF(AND(C256&lt;&gt;"",SUM(G$30:G255)&lt;D$21),$D$21/$D$26,0)</f>
        <v>0</v>
      </c>
      <c r="H256" s="4">
        <f t="shared" si="26"/>
        <v>0</v>
      </c>
      <c r="I256" s="4">
        <f t="shared" si="27"/>
        <v>0</v>
      </c>
      <c r="J256" s="58" t="str">
        <f t="shared" si="28"/>
        <v>2039–2040</v>
      </c>
    </row>
    <row r="257" spans="1:10" ht="19.899999999999999" customHeight="1" x14ac:dyDescent="0.2">
      <c r="A257" s="126">
        <v>51288</v>
      </c>
      <c r="B257" s="9">
        <f t="shared" si="22"/>
        <v>0</v>
      </c>
      <c r="C257" s="127"/>
      <c r="D257" s="4">
        <f t="shared" si="23"/>
        <v>0</v>
      </c>
      <c r="E257" s="128">
        <f t="shared" si="24"/>
        <v>0</v>
      </c>
      <c r="F257" s="4">
        <f t="shared" si="25"/>
        <v>0</v>
      </c>
      <c r="G257" s="19">
        <f>IF(AND(C257&lt;&gt;"",SUM(G$30:G256)&lt;D$21),$D$21/$D$26,0)</f>
        <v>0</v>
      </c>
      <c r="H257" s="4">
        <f t="shared" si="26"/>
        <v>0</v>
      </c>
      <c r="I257" s="4">
        <f t="shared" si="27"/>
        <v>0</v>
      </c>
      <c r="J257" s="58" t="str">
        <f t="shared" si="28"/>
        <v>2039–2040</v>
      </c>
    </row>
    <row r="258" spans="1:10" ht="19.899999999999999" customHeight="1" x14ac:dyDescent="0.2">
      <c r="A258" s="126">
        <v>51318</v>
      </c>
      <c r="B258" s="9">
        <f t="shared" si="22"/>
        <v>0</v>
      </c>
      <c r="C258" s="127"/>
      <c r="D258" s="4">
        <f t="shared" si="23"/>
        <v>0</v>
      </c>
      <c r="E258" s="128">
        <f t="shared" si="24"/>
        <v>0</v>
      </c>
      <c r="F258" s="4">
        <f t="shared" si="25"/>
        <v>0</v>
      </c>
      <c r="G258" s="19">
        <f>IF(AND(C258&lt;&gt;"",SUM(G$30:G257)&lt;D$21),$D$21/$D$26,0)</f>
        <v>0</v>
      </c>
      <c r="H258" s="4">
        <f t="shared" si="26"/>
        <v>0</v>
      </c>
      <c r="I258" s="4">
        <f t="shared" si="27"/>
        <v>0</v>
      </c>
      <c r="J258" s="58" t="str">
        <f t="shared" si="28"/>
        <v>2040–2041</v>
      </c>
    </row>
    <row r="259" spans="1:10" ht="19.899999999999999" customHeight="1" x14ac:dyDescent="0.2">
      <c r="A259" s="126">
        <v>51349</v>
      </c>
      <c r="B259" s="9">
        <f t="shared" si="22"/>
        <v>0</v>
      </c>
      <c r="C259" s="127"/>
      <c r="D259" s="4">
        <f t="shared" si="23"/>
        <v>0</v>
      </c>
      <c r="E259" s="128">
        <f t="shared" si="24"/>
        <v>0</v>
      </c>
      <c r="F259" s="4">
        <f t="shared" si="25"/>
        <v>0</v>
      </c>
      <c r="G259" s="19">
        <f>IF(AND(C259&lt;&gt;"",SUM(G$30:G258)&lt;D$21),$D$21/$D$26,0)</f>
        <v>0</v>
      </c>
      <c r="H259" s="4">
        <f t="shared" si="26"/>
        <v>0</v>
      </c>
      <c r="I259" s="4">
        <f t="shared" si="27"/>
        <v>0</v>
      </c>
      <c r="J259" s="58" t="str">
        <f t="shared" si="28"/>
        <v>2040–2041</v>
      </c>
    </row>
    <row r="260" spans="1:10" ht="19.899999999999999" customHeight="1" x14ac:dyDescent="0.2">
      <c r="A260" s="126">
        <v>51380</v>
      </c>
      <c r="B260" s="9">
        <f t="shared" si="22"/>
        <v>0</v>
      </c>
      <c r="C260" s="127"/>
      <c r="D260" s="4">
        <f t="shared" si="23"/>
        <v>0</v>
      </c>
      <c r="E260" s="128">
        <f t="shared" si="24"/>
        <v>0</v>
      </c>
      <c r="F260" s="4">
        <f t="shared" si="25"/>
        <v>0</v>
      </c>
      <c r="G260" s="19">
        <f>IF(AND(C260&lt;&gt;"",SUM(G$30:G259)&lt;D$21),$D$21/$D$26,0)</f>
        <v>0</v>
      </c>
      <c r="H260" s="4">
        <f t="shared" si="26"/>
        <v>0</v>
      </c>
      <c r="I260" s="4">
        <f t="shared" si="27"/>
        <v>0</v>
      </c>
      <c r="J260" s="58" t="str">
        <f t="shared" si="28"/>
        <v>2040–2041</v>
      </c>
    </row>
    <row r="261" spans="1:10" ht="19.899999999999999" customHeight="1" x14ac:dyDescent="0.2">
      <c r="A261" s="126">
        <v>51410</v>
      </c>
      <c r="B261" s="9">
        <f t="shared" si="22"/>
        <v>0</v>
      </c>
      <c r="C261" s="127"/>
      <c r="D261" s="4">
        <f t="shared" si="23"/>
        <v>0</v>
      </c>
      <c r="E261" s="128">
        <f t="shared" si="24"/>
        <v>0</v>
      </c>
      <c r="F261" s="4">
        <f t="shared" si="25"/>
        <v>0</v>
      </c>
      <c r="G261" s="19">
        <f>IF(AND(C261&lt;&gt;"",SUM(G$30:G260)&lt;D$21),$D$21/$D$26,0)</f>
        <v>0</v>
      </c>
      <c r="H261" s="4">
        <f t="shared" si="26"/>
        <v>0</v>
      </c>
      <c r="I261" s="4">
        <f t="shared" si="27"/>
        <v>0</v>
      </c>
      <c r="J261" s="58" t="str">
        <f t="shared" si="28"/>
        <v>2040–2041</v>
      </c>
    </row>
    <row r="262" spans="1:10" ht="19.899999999999999" customHeight="1" x14ac:dyDescent="0.2">
      <c r="A262" s="126">
        <v>51441</v>
      </c>
      <c r="B262" s="9">
        <f t="shared" si="22"/>
        <v>0</v>
      </c>
      <c r="C262" s="127"/>
      <c r="D262" s="4">
        <f t="shared" si="23"/>
        <v>0</v>
      </c>
      <c r="E262" s="128">
        <f t="shared" si="24"/>
        <v>0</v>
      </c>
      <c r="F262" s="4">
        <f t="shared" si="25"/>
        <v>0</v>
      </c>
      <c r="G262" s="19">
        <f>IF(AND(C262&lt;&gt;"",SUM(G$30:G261)&lt;D$21),$D$21/$D$26,0)</f>
        <v>0</v>
      </c>
      <c r="H262" s="4">
        <f t="shared" si="26"/>
        <v>0</v>
      </c>
      <c r="I262" s="4">
        <f t="shared" si="27"/>
        <v>0</v>
      </c>
      <c r="J262" s="58" t="str">
        <f t="shared" si="28"/>
        <v>2040–2041</v>
      </c>
    </row>
    <row r="263" spans="1:10" ht="19.899999999999999" customHeight="1" x14ac:dyDescent="0.2">
      <c r="A263" s="126">
        <v>51471</v>
      </c>
      <c r="B263" s="9">
        <f t="shared" si="22"/>
        <v>0</v>
      </c>
      <c r="C263" s="127"/>
      <c r="D263" s="4">
        <f t="shared" si="23"/>
        <v>0</v>
      </c>
      <c r="E263" s="128">
        <f t="shared" si="24"/>
        <v>0</v>
      </c>
      <c r="F263" s="4">
        <f t="shared" si="25"/>
        <v>0</v>
      </c>
      <c r="G263" s="19">
        <f>IF(AND(C263&lt;&gt;"",SUM(G$30:G262)&lt;D$21),$D$21/$D$26,0)</f>
        <v>0</v>
      </c>
      <c r="H263" s="4">
        <f t="shared" si="26"/>
        <v>0</v>
      </c>
      <c r="I263" s="4">
        <f t="shared" si="27"/>
        <v>0</v>
      </c>
      <c r="J263" s="58" t="str">
        <f t="shared" si="28"/>
        <v>2040–2041</v>
      </c>
    </row>
    <row r="264" spans="1:10" ht="19.899999999999999" customHeight="1" x14ac:dyDescent="0.2">
      <c r="A264" s="126">
        <v>51502</v>
      </c>
      <c r="B264" s="9">
        <f t="shared" si="22"/>
        <v>0</v>
      </c>
      <c r="C264" s="127"/>
      <c r="D264" s="4">
        <f t="shared" si="23"/>
        <v>0</v>
      </c>
      <c r="E264" s="128">
        <f t="shared" si="24"/>
        <v>0</v>
      </c>
      <c r="F264" s="4">
        <f t="shared" si="25"/>
        <v>0</v>
      </c>
      <c r="G264" s="19">
        <f>IF(AND(C264&lt;&gt;"",SUM(G$30:G263)&lt;D$21),$D$21/$D$26,0)</f>
        <v>0</v>
      </c>
      <c r="H264" s="4">
        <f t="shared" si="26"/>
        <v>0</v>
      </c>
      <c r="I264" s="4">
        <f t="shared" si="27"/>
        <v>0</v>
      </c>
      <c r="J264" s="58" t="str">
        <f t="shared" si="28"/>
        <v>2040–2041</v>
      </c>
    </row>
    <row r="265" spans="1:10" ht="19.899999999999999" customHeight="1" x14ac:dyDescent="0.2">
      <c r="A265" s="126">
        <v>51533</v>
      </c>
      <c r="B265" s="9">
        <f t="shared" si="22"/>
        <v>0</v>
      </c>
      <c r="C265" s="127"/>
      <c r="D265" s="4">
        <f t="shared" si="23"/>
        <v>0</v>
      </c>
      <c r="E265" s="128">
        <f t="shared" si="24"/>
        <v>0</v>
      </c>
      <c r="F265" s="4">
        <f t="shared" si="25"/>
        <v>0</v>
      </c>
      <c r="G265" s="19">
        <f>IF(AND(C265&lt;&gt;"",SUM(G$30:G264)&lt;D$21),$D$21/$D$26,0)</f>
        <v>0</v>
      </c>
      <c r="H265" s="4">
        <f t="shared" si="26"/>
        <v>0</v>
      </c>
      <c r="I265" s="4">
        <f t="shared" si="27"/>
        <v>0</v>
      </c>
      <c r="J265" s="58" t="str">
        <f t="shared" si="28"/>
        <v>2040–2041</v>
      </c>
    </row>
    <row r="266" spans="1:10" ht="19.899999999999999" customHeight="1" x14ac:dyDescent="0.2">
      <c r="A266" s="126">
        <v>51561</v>
      </c>
      <c r="B266" s="9">
        <f t="shared" si="22"/>
        <v>0</v>
      </c>
      <c r="C266" s="127"/>
      <c r="D266" s="4">
        <f t="shared" si="23"/>
        <v>0</v>
      </c>
      <c r="E266" s="128">
        <f t="shared" si="24"/>
        <v>0</v>
      </c>
      <c r="F266" s="4">
        <f t="shared" si="25"/>
        <v>0</v>
      </c>
      <c r="G266" s="19">
        <f>IF(AND(C266&lt;&gt;"",SUM(G$30:G265)&lt;D$21),$D$21/$D$26,0)</f>
        <v>0</v>
      </c>
      <c r="H266" s="4">
        <f t="shared" si="26"/>
        <v>0</v>
      </c>
      <c r="I266" s="4">
        <f t="shared" si="27"/>
        <v>0</v>
      </c>
      <c r="J266" s="58" t="str">
        <f t="shared" si="28"/>
        <v>2040–2041</v>
      </c>
    </row>
    <row r="267" spans="1:10" ht="19.899999999999999" customHeight="1" x14ac:dyDescent="0.2">
      <c r="A267" s="126">
        <v>51592</v>
      </c>
      <c r="B267" s="9">
        <f t="shared" si="22"/>
        <v>0</v>
      </c>
      <c r="C267" s="127"/>
      <c r="D267" s="4">
        <f t="shared" si="23"/>
        <v>0</v>
      </c>
      <c r="E267" s="128">
        <f t="shared" si="24"/>
        <v>0</v>
      </c>
      <c r="F267" s="4">
        <f t="shared" si="25"/>
        <v>0</v>
      </c>
      <c r="G267" s="19">
        <f>IF(AND(C267&lt;&gt;"",SUM(G$30:G266)&lt;D$21),$D$21/$D$26,0)</f>
        <v>0</v>
      </c>
      <c r="H267" s="4">
        <f t="shared" si="26"/>
        <v>0</v>
      </c>
      <c r="I267" s="4">
        <f t="shared" si="27"/>
        <v>0</v>
      </c>
      <c r="J267" s="58" t="str">
        <f t="shared" si="28"/>
        <v>2040–2041</v>
      </c>
    </row>
    <row r="268" spans="1:10" ht="19.899999999999999" customHeight="1" x14ac:dyDescent="0.2">
      <c r="A268" s="126">
        <v>51622</v>
      </c>
      <c r="B268" s="9">
        <f t="shared" si="22"/>
        <v>0</v>
      </c>
      <c r="C268" s="127"/>
      <c r="D268" s="4">
        <f t="shared" si="23"/>
        <v>0</v>
      </c>
      <c r="E268" s="128">
        <f t="shared" si="24"/>
        <v>0</v>
      </c>
      <c r="F268" s="4">
        <f t="shared" si="25"/>
        <v>0</v>
      </c>
      <c r="G268" s="19">
        <f>IF(AND(C268&lt;&gt;"",SUM(G$30:G267)&lt;D$21),$D$21/$D$26,0)</f>
        <v>0</v>
      </c>
      <c r="H268" s="4">
        <f t="shared" si="26"/>
        <v>0</v>
      </c>
      <c r="I268" s="4">
        <f t="shared" si="27"/>
        <v>0</v>
      </c>
      <c r="J268" s="58" t="str">
        <f t="shared" si="28"/>
        <v>2040–2041</v>
      </c>
    </row>
    <row r="269" spans="1:10" ht="19.899999999999999" customHeight="1" x14ac:dyDescent="0.2">
      <c r="A269" s="126">
        <v>51653</v>
      </c>
      <c r="B269" s="9">
        <f t="shared" si="22"/>
        <v>0</v>
      </c>
      <c r="C269" s="127"/>
      <c r="D269" s="4">
        <f t="shared" si="23"/>
        <v>0</v>
      </c>
      <c r="E269" s="128">
        <f t="shared" si="24"/>
        <v>0</v>
      </c>
      <c r="F269" s="4">
        <f t="shared" si="25"/>
        <v>0</v>
      </c>
      <c r="G269" s="19">
        <f>IF(AND(C269&lt;&gt;"",SUM(G$30:G268)&lt;D$21),$D$21/$D$26,0)</f>
        <v>0</v>
      </c>
      <c r="H269" s="4">
        <f t="shared" si="26"/>
        <v>0</v>
      </c>
      <c r="I269" s="4">
        <f t="shared" si="27"/>
        <v>0</v>
      </c>
      <c r="J269" s="58" t="str">
        <f t="shared" si="28"/>
        <v>2040–2041</v>
      </c>
    </row>
    <row r="270" spans="1:10" ht="19.899999999999999" customHeight="1" x14ac:dyDescent="0.2">
      <c r="A270" s="126">
        <v>51683</v>
      </c>
      <c r="B270" s="9">
        <f t="shared" si="22"/>
        <v>0</v>
      </c>
      <c r="C270" s="127"/>
      <c r="D270" s="4">
        <f t="shared" si="23"/>
        <v>0</v>
      </c>
      <c r="E270" s="128">
        <f t="shared" si="24"/>
        <v>0</v>
      </c>
      <c r="F270" s="4">
        <f t="shared" si="25"/>
        <v>0</v>
      </c>
      <c r="G270" s="19">
        <f>IF(AND(C270&lt;&gt;"",SUM(G$30:G269)&lt;D$21),$D$21/$D$26,0)</f>
        <v>0</v>
      </c>
      <c r="H270" s="4">
        <f t="shared" si="26"/>
        <v>0</v>
      </c>
      <c r="I270" s="4">
        <f t="shared" si="27"/>
        <v>0</v>
      </c>
      <c r="J270" s="58" t="str">
        <f t="shared" si="28"/>
        <v>2041–2042</v>
      </c>
    </row>
    <row r="271" spans="1:10" ht="19.899999999999999" customHeight="1" x14ac:dyDescent="0.2">
      <c r="A271" s="126">
        <v>51714</v>
      </c>
      <c r="B271" s="9">
        <f t="shared" si="22"/>
        <v>0</v>
      </c>
      <c r="C271" s="127"/>
      <c r="D271" s="4">
        <f t="shared" si="23"/>
        <v>0</v>
      </c>
      <c r="E271" s="128">
        <f t="shared" si="24"/>
        <v>0</v>
      </c>
      <c r="F271" s="4">
        <f t="shared" si="25"/>
        <v>0</v>
      </c>
      <c r="G271" s="19">
        <f>IF(AND(C271&lt;&gt;"",SUM(G$30:G270)&lt;D$21),$D$21/$D$26,0)</f>
        <v>0</v>
      </c>
      <c r="H271" s="4">
        <f t="shared" si="26"/>
        <v>0</v>
      </c>
      <c r="I271" s="4">
        <f t="shared" si="27"/>
        <v>0</v>
      </c>
      <c r="J271" s="58" t="str">
        <f t="shared" si="28"/>
        <v>2041–2042</v>
      </c>
    </row>
    <row r="272" spans="1:10" ht="19.899999999999999" customHeight="1" x14ac:dyDescent="0.2">
      <c r="A272" s="126">
        <v>51745</v>
      </c>
      <c r="B272" s="9">
        <f t="shared" si="22"/>
        <v>0</v>
      </c>
      <c r="C272" s="127"/>
      <c r="D272" s="4">
        <f t="shared" si="23"/>
        <v>0</v>
      </c>
      <c r="E272" s="128">
        <f t="shared" si="24"/>
        <v>0</v>
      </c>
      <c r="F272" s="4">
        <f t="shared" si="25"/>
        <v>0</v>
      </c>
      <c r="G272" s="19">
        <f>IF(AND(C272&lt;&gt;"",SUM(G$30:G271)&lt;D$21),$D$21/$D$26,0)</f>
        <v>0</v>
      </c>
      <c r="H272" s="4">
        <f t="shared" si="26"/>
        <v>0</v>
      </c>
      <c r="I272" s="4">
        <f t="shared" si="27"/>
        <v>0</v>
      </c>
      <c r="J272" s="58" t="str">
        <f t="shared" si="28"/>
        <v>2041–2042</v>
      </c>
    </row>
    <row r="273" spans="1:10" ht="19.899999999999999" customHeight="1" x14ac:dyDescent="0.2">
      <c r="A273" s="126">
        <v>51775</v>
      </c>
      <c r="B273" s="9">
        <f t="shared" si="22"/>
        <v>0</v>
      </c>
      <c r="C273" s="127"/>
      <c r="D273" s="4">
        <f t="shared" si="23"/>
        <v>0</v>
      </c>
      <c r="E273" s="128">
        <f t="shared" si="24"/>
        <v>0</v>
      </c>
      <c r="F273" s="4">
        <f t="shared" si="25"/>
        <v>0</v>
      </c>
      <c r="G273" s="19">
        <f>IF(AND(C273&lt;&gt;"",SUM(G$30:G272)&lt;D$21),$D$21/$D$26,0)</f>
        <v>0</v>
      </c>
      <c r="H273" s="4">
        <f t="shared" si="26"/>
        <v>0</v>
      </c>
      <c r="I273" s="4">
        <f t="shared" si="27"/>
        <v>0</v>
      </c>
      <c r="J273" s="58" t="str">
        <f t="shared" si="28"/>
        <v>2041–2042</v>
      </c>
    </row>
    <row r="274" spans="1:10" ht="19.899999999999999" customHeight="1" x14ac:dyDescent="0.2">
      <c r="A274" s="126">
        <v>51806</v>
      </c>
      <c r="B274" s="9">
        <f t="shared" si="22"/>
        <v>0</v>
      </c>
      <c r="C274" s="127"/>
      <c r="D274" s="4">
        <f t="shared" si="23"/>
        <v>0</v>
      </c>
      <c r="E274" s="128">
        <f t="shared" si="24"/>
        <v>0</v>
      </c>
      <c r="F274" s="4">
        <f t="shared" si="25"/>
        <v>0</v>
      </c>
      <c r="G274" s="19">
        <f>IF(AND(C274&lt;&gt;"",SUM(G$30:G273)&lt;D$21),$D$21/$D$26,0)</f>
        <v>0</v>
      </c>
      <c r="H274" s="4">
        <f t="shared" si="26"/>
        <v>0</v>
      </c>
      <c r="I274" s="4">
        <f t="shared" si="27"/>
        <v>0</v>
      </c>
      <c r="J274" s="58" t="str">
        <f t="shared" si="28"/>
        <v>2041–2042</v>
      </c>
    </row>
    <row r="275" spans="1:10" ht="19.899999999999999" customHeight="1" x14ac:dyDescent="0.2">
      <c r="A275" s="126">
        <v>51836</v>
      </c>
      <c r="B275" s="9">
        <f t="shared" si="22"/>
        <v>0</v>
      </c>
      <c r="C275" s="127"/>
      <c r="D275" s="4">
        <f t="shared" si="23"/>
        <v>0</v>
      </c>
      <c r="E275" s="128">
        <f t="shared" si="24"/>
        <v>0</v>
      </c>
      <c r="F275" s="4">
        <f t="shared" si="25"/>
        <v>0</v>
      </c>
      <c r="G275" s="19">
        <f>IF(AND(C275&lt;&gt;"",SUM(G$30:G274)&lt;D$21),$D$21/$D$26,0)</f>
        <v>0</v>
      </c>
      <c r="H275" s="4">
        <f t="shared" si="26"/>
        <v>0</v>
      </c>
      <c r="I275" s="4">
        <f t="shared" si="27"/>
        <v>0</v>
      </c>
      <c r="J275" s="58" t="str">
        <f t="shared" si="28"/>
        <v>2041–2042</v>
      </c>
    </row>
    <row r="276" spans="1:10" ht="19.899999999999999" customHeight="1" x14ac:dyDescent="0.2">
      <c r="A276" s="126">
        <v>51867</v>
      </c>
      <c r="B276" s="9">
        <f t="shared" si="22"/>
        <v>0</v>
      </c>
      <c r="C276" s="127"/>
      <c r="D276" s="4">
        <f t="shared" si="23"/>
        <v>0</v>
      </c>
      <c r="E276" s="128">
        <f t="shared" si="24"/>
        <v>0</v>
      </c>
      <c r="F276" s="4">
        <f t="shared" si="25"/>
        <v>0</v>
      </c>
      <c r="G276" s="19">
        <f>IF(AND(C276&lt;&gt;"",SUM(G$30:G275)&lt;D$21),$D$21/$D$26,0)</f>
        <v>0</v>
      </c>
      <c r="H276" s="4">
        <f t="shared" si="26"/>
        <v>0</v>
      </c>
      <c r="I276" s="4">
        <f t="shared" si="27"/>
        <v>0</v>
      </c>
      <c r="J276" s="58" t="str">
        <f t="shared" si="28"/>
        <v>2041–2042</v>
      </c>
    </row>
    <row r="277" spans="1:10" ht="19.899999999999999" customHeight="1" x14ac:dyDescent="0.2">
      <c r="A277" s="126">
        <v>51898</v>
      </c>
      <c r="B277" s="9">
        <f t="shared" si="22"/>
        <v>0</v>
      </c>
      <c r="C277" s="127"/>
      <c r="D277" s="4">
        <f t="shared" si="23"/>
        <v>0</v>
      </c>
      <c r="E277" s="128">
        <f t="shared" si="24"/>
        <v>0</v>
      </c>
      <c r="F277" s="4">
        <f t="shared" si="25"/>
        <v>0</v>
      </c>
      <c r="G277" s="19">
        <f>IF(AND(C277&lt;&gt;"",SUM(G$30:G276)&lt;D$21),$D$21/$D$26,0)</f>
        <v>0</v>
      </c>
      <c r="H277" s="4">
        <f t="shared" si="26"/>
        <v>0</v>
      </c>
      <c r="I277" s="4">
        <f t="shared" si="27"/>
        <v>0</v>
      </c>
      <c r="J277" s="58" t="str">
        <f t="shared" si="28"/>
        <v>2041–2042</v>
      </c>
    </row>
    <row r="278" spans="1:10" ht="19.899999999999999" customHeight="1" x14ac:dyDescent="0.2">
      <c r="A278" s="126">
        <v>51926</v>
      </c>
      <c r="B278" s="9">
        <f t="shared" si="22"/>
        <v>0</v>
      </c>
      <c r="C278" s="127"/>
      <c r="D278" s="4">
        <f t="shared" si="23"/>
        <v>0</v>
      </c>
      <c r="E278" s="128">
        <f t="shared" si="24"/>
        <v>0</v>
      </c>
      <c r="F278" s="4">
        <f t="shared" si="25"/>
        <v>0</v>
      </c>
      <c r="G278" s="19">
        <f>IF(AND(C278&lt;&gt;"",SUM(G$30:G277)&lt;D$21),$D$21/$D$26,0)</f>
        <v>0</v>
      </c>
      <c r="H278" s="4">
        <f t="shared" si="26"/>
        <v>0</v>
      </c>
      <c r="I278" s="4">
        <f t="shared" si="27"/>
        <v>0</v>
      </c>
      <c r="J278" s="58" t="str">
        <f t="shared" si="28"/>
        <v>2041–2042</v>
      </c>
    </row>
    <row r="279" spans="1:10" ht="19.899999999999999" customHeight="1" x14ac:dyDescent="0.2">
      <c r="A279" s="126">
        <v>51957</v>
      </c>
      <c r="B279" s="9">
        <f t="shared" si="22"/>
        <v>0</v>
      </c>
      <c r="C279" s="127"/>
      <c r="D279" s="4">
        <f t="shared" si="23"/>
        <v>0</v>
      </c>
      <c r="E279" s="128">
        <f t="shared" si="24"/>
        <v>0</v>
      </c>
      <c r="F279" s="4">
        <f t="shared" si="25"/>
        <v>0</v>
      </c>
      <c r="G279" s="19">
        <f>IF(AND(C279&lt;&gt;"",SUM(G$30:G278)&lt;D$21),$D$21/$D$26,0)</f>
        <v>0</v>
      </c>
      <c r="H279" s="4">
        <f t="shared" si="26"/>
        <v>0</v>
      </c>
      <c r="I279" s="4">
        <f t="shared" si="27"/>
        <v>0</v>
      </c>
      <c r="J279" s="58" t="str">
        <f t="shared" si="28"/>
        <v>2041–2042</v>
      </c>
    </row>
    <row r="280" spans="1:10" ht="19.899999999999999" customHeight="1" x14ac:dyDescent="0.2">
      <c r="A280" s="126">
        <v>51987</v>
      </c>
      <c r="B280" s="9">
        <f t="shared" si="22"/>
        <v>0</v>
      </c>
      <c r="C280" s="127"/>
      <c r="D280" s="4">
        <f t="shared" si="23"/>
        <v>0</v>
      </c>
      <c r="E280" s="128">
        <f t="shared" si="24"/>
        <v>0</v>
      </c>
      <c r="F280" s="4">
        <f t="shared" si="25"/>
        <v>0</v>
      </c>
      <c r="G280" s="19">
        <f>IF(AND(C280&lt;&gt;"",SUM(G$30:G279)&lt;D$21),$D$21/$D$26,0)</f>
        <v>0</v>
      </c>
      <c r="H280" s="4">
        <f t="shared" si="26"/>
        <v>0</v>
      </c>
      <c r="I280" s="4">
        <f t="shared" si="27"/>
        <v>0</v>
      </c>
      <c r="J280" s="58" t="str">
        <f t="shared" si="28"/>
        <v>2041–2042</v>
      </c>
    </row>
    <row r="281" spans="1:10" ht="19.899999999999999" customHeight="1" x14ac:dyDescent="0.2">
      <c r="A281" s="126">
        <v>52018</v>
      </c>
      <c r="B281" s="9">
        <f t="shared" si="22"/>
        <v>0</v>
      </c>
      <c r="C281" s="127"/>
      <c r="D281" s="4">
        <f t="shared" si="23"/>
        <v>0</v>
      </c>
      <c r="E281" s="128">
        <f t="shared" si="24"/>
        <v>0</v>
      </c>
      <c r="F281" s="4">
        <f t="shared" si="25"/>
        <v>0</v>
      </c>
      <c r="G281" s="19">
        <f>IF(AND(C281&lt;&gt;"",SUM(G$30:G280)&lt;D$21),$D$21/$D$26,0)</f>
        <v>0</v>
      </c>
      <c r="H281" s="4">
        <f t="shared" si="26"/>
        <v>0</v>
      </c>
      <c r="I281" s="4">
        <f t="shared" si="27"/>
        <v>0</v>
      </c>
      <c r="J281" s="58" t="str">
        <f t="shared" si="28"/>
        <v>2041–2042</v>
      </c>
    </row>
    <row r="282" spans="1:10" ht="19.899999999999999" customHeight="1" x14ac:dyDescent="0.2">
      <c r="A282" s="126">
        <v>52048</v>
      </c>
      <c r="B282" s="9">
        <f t="shared" si="22"/>
        <v>0</v>
      </c>
      <c r="C282" s="127"/>
      <c r="D282" s="4">
        <f t="shared" si="23"/>
        <v>0</v>
      </c>
      <c r="E282" s="128">
        <f t="shared" si="24"/>
        <v>0</v>
      </c>
      <c r="F282" s="4">
        <f t="shared" si="25"/>
        <v>0</v>
      </c>
      <c r="G282" s="19">
        <f>IF(AND(C282&lt;&gt;"",SUM(G$30:G281)&lt;D$21),$D$21/$D$26,0)</f>
        <v>0</v>
      </c>
      <c r="H282" s="4">
        <f t="shared" si="26"/>
        <v>0</v>
      </c>
      <c r="I282" s="4">
        <f t="shared" si="27"/>
        <v>0</v>
      </c>
      <c r="J282" s="58" t="str">
        <f t="shared" si="28"/>
        <v>2042–2043</v>
      </c>
    </row>
    <row r="283" spans="1:10" ht="19.899999999999999" customHeight="1" x14ac:dyDescent="0.2">
      <c r="A283" s="126">
        <v>52079</v>
      </c>
      <c r="B283" s="9">
        <f t="shared" si="22"/>
        <v>0</v>
      </c>
      <c r="C283" s="127"/>
      <c r="D283" s="4">
        <f t="shared" si="23"/>
        <v>0</v>
      </c>
      <c r="E283" s="128">
        <f t="shared" si="24"/>
        <v>0</v>
      </c>
      <c r="F283" s="4">
        <f t="shared" si="25"/>
        <v>0</v>
      </c>
      <c r="G283" s="19">
        <f>IF(AND(C283&lt;&gt;"",SUM(G$30:G282)&lt;D$21),$D$21/$D$26,0)</f>
        <v>0</v>
      </c>
      <c r="H283" s="4">
        <f t="shared" si="26"/>
        <v>0</v>
      </c>
      <c r="I283" s="4">
        <f t="shared" si="27"/>
        <v>0</v>
      </c>
      <c r="J283" s="58" t="str">
        <f t="shared" si="28"/>
        <v>2042–2043</v>
      </c>
    </row>
    <row r="284" spans="1:10" ht="19.899999999999999" customHeight="1" x14ac:dyDescent="0.2">
      <c r="A284" s="126">
        <v>52110</v>
      </c>
      <c r="B284" s="9">
        <f t="shared" si="22"/>
        <v>0</v>
      </c>
      <c r="C284" s="127"/>
      <c r="D284" s="4">
        <f t="shared" si="23"/>
        <v>0</v>
      </c>
      <c r="E284" s="128">
        <f t="shared" si="24"/>
        <v>0</v>
      </c>
      <c r="F284" s="4">
        <f t="shared" si="25"/>
        <v>0</v>
      </c>
      <c r="G284" s="19">
        <f>IF(AND(C284&lt;&gt;"",SUM(G$30:G283)&lt;D$21),$D$21/$D$26,0)</f>
        <v>0</v>
      </c>
      <c r="H284" s="4">
        <f t="shared" si="26"/>
        <v>0</v>
      </c>
      <c r="I284" s="4">
        <f t="shared" si="27"/>
        <v>0</v>
      </c>
      <c r="J284" s="58" t="str">
        <f t="shared" si="28"/>
        <v>2042–2043</v>
      </c>
    </row>
    <row r="285" spans="1:10" ht="19.899999999999999" customHeight="1" x14ac:dyDescent="0.2">
      <c r="A285" s="126">
        <v>52140</v>
      </c>
      <c r="B285" s="9">
        <f t="shared" si="22"/>
        <v>0</v>
      </c>
      <c r="C285" s="127"/>
      <c r="D285" s="4">
        <f t="shared" si="23"/>
        <v>0</v>
      </c>
      <c r="E285" s="128">
        <f t="shared" si="24"/>
        <v>0</v>
      </c>
      <c r="F285" s="4">
        <f t="shared" si="25"/>
        <v>0</v>
      </c>
      <c r="G285" s="19">
        <f>IF(AND(C285&lt;&gt;"",SUM(G$30:G284)&lt;D$21),$D$21/$D$26,0)</f>
        <v>0</v>
      </c>
      <c r="H285" s="4">
        <f t="shared" si="26"/>
        <v>0</v>
      </c>
      <c r="I285" s="4">
        <f t="shared" si="27"/>
        <v>0</v>
      </c>
      <c r="J285" s="58" t="str">
        <f t="shared" si="28"/>
        <v>2042–2043</v>
      </c>
    </row>
    <row r="286" spans="1:10" ht="19.899999999999999" customHeight="1" x14ac:dyDescent="0.2">
      <c r="A286" s="126">
        <v>52171</v>
      </c>
      <c r="B286" s="9">
        <f t="shared" si="22"/>
        <v>0</v>
      </c>
      <c r="C286" s="127"/>
      <c r="D286" s="4">
        <f t="shared" si="23"/>
        <v>0</v>
      </c>
      <c r="E286" s="128">
        <f t="shared" si="24"/>
        <v>0</v>
      </c>
      <c r="F286" s="4">
        <f t="shared" si="25"/>
        <v>0</v>
      </c>
      <c r="G286" s="19">
        <f>IF(AND(C286&lt;&gt;"",SUM(G$30:G285)&lt;D$21),$D$21/$D$26,0)</f>
        <v>0</v>
      </c>
      <c r="H286" s="4">
        <f t="shared" si="26"/>
        <v>0</v>
      </c>
      <c r="I286" s="4">
        <f t="shared" si="27"/>
        <v>0</v>
      </c>
      <c r="J286" s="58" t="str">
        <f t="shared" si="28"/>
        <v>2042–2043</v>
      </c>
    </row>
    <row r="287" spans="1:10" ht="19.899999999999999" customHeight="1" x14ac:dyDescent="0.2">
      <c r="A287" s="126">
        <v>52201</v>
      </c>
      <c r="B287" s="9">
        <f t="shared" ref="B287:B350" si="29">IF(C287&gt;0,C287*-1,C287)</f>
        <v>0</v>
      </c>
      <c r="C287" s="127"/>
      <c r="D287" s="4">
        <f t="shared" ref="D287:D350" si="30">IF(C287="",0,IF($D$14="Beginning",IF(C286&lt;&gt;"",$F286*$D$7/12,0),IF(C286&lt;&gt;"",$F286*$D$7/12,$D$19*$D$7/12)))</f>
        <v>0</v>
      </c>
      <c r="E287" s="128">
        <f t="shared" si="24"/>
        <v>0</v>
      </c>
      <c r="F287" s="4">
        <f t="shared" si="25"/>
        <v>0</v>
      </c>
      <c r="G287" s="19">
        <f>IF(AND(C287&lt;&gt;"",SUM(G$30:G286)&lt;D$21),$D$21/$D$26,0)</f>
        <v>0</v>
      </c>
      <c r="H287" s="4">
        <f t="shared" si="26"/>
        <v>0</v>
      </c>
      <c r="I287" s="4">
        <f t="shared" si="27"/>
        <v>0</v>
      </c>
      <c r="J287" s="58" t="str">
        <f t="shared" si="28"/>
        <v>2042–2043</v>
      </c>
    </row>
    <row r="288" spans="1:10" ht="19.899999999999999" customHeight="1" x14ac:dyDescent="0.2">
      <c r="A288" s="126">
        <v>52232</v>
      </c>
      <c r="B288" s="9">
        <f t="shared" si="29"/>
        <v>0</v>
      </c>
      <c r="C288" s="127"/>
      <c r="D288" s="4">
        <f t="shared" si="30"/>
        <v>0</v>
      </c>
      <c r="E288" s="128">
        <f t="shared" ref="E288:E351" si="31">C288-D288</f>
        <v>0</v>
      </c>
      <c r="F288" s="4">
        <f t="shared" ref="F288:F351" si="32">IF(C288="",0,IF(C287="",$D$19-E288,IF(C288&lt;&gt;"",F287-E288)))</f>
        <v>0</v>
      </c>
      <c r="G288" s="19">
        <f>IF(AND(C288&lt;&gt;"",SUM(G$30:G287)&lt;D$21),$D$21/$D$26,0)</f>
        <v>0</v>
      </c>
      <c r="H288" s="4">
        <f t="shared" ref="H288:H351" si="33">IF(C288&lt;&gt;"",G288+H287,0)</f>
        <v>0</v>
      </c>
      <c r="I288" s="4">
        <f t="shared" ref="I288:I351" si="34">IF(C288&lt;&gt;"",$D$21-H288,0)</f>
        <v>0</v>
      </c>
      <c r="J288" s="58" t="str">
        <f t="shared" si="28"/>
        <v>2042–2043</v>
      </c>
    </row>
    <row r="289" spans="1:10" ht="19.899999999999999" customHeight="1" x14ac:dyDescent="0.2">
      <c r="A289" s="126">
        <v>52263</v>
      </c>
      <c r="B289" s="9">
        <f t="shared" si="29"/>
        <v>0</v>
      </c>
      <c r="C289" s="127"/>
      <c r="D289" s="4">
        <f t="shared" si="30"/>
        <v>0</v>
      </c>
      <c r="E289" s="128">
        <f t="shared" si="31"/>
        <v>0</v>
      </c>
      <c r="F289" s="4">
        <f t="shared" si="32"/>
        <v>0</v>
      </c>
      <c r="G289" s="19">
        <f>IF(AND(C289&lt;&gt;"",SUM(G$30:G288)&lt;D$21),$D$21/$D$26,0)</f>
        <v>0</v>
      </c>
      <c r="H289" s="4">
        <f t="shared" si="33"/>
        <v>0</v>
      </c>
      <c r="I289" s="4">
        <f t="shared" si="34"/>
        <v>0</v>
      </c>
      <c r="J289" s="58" t="str">
        <f t="shared" si="28"/>
        <v>2042–2043</v>
      </c>
    </row>
    <row r="290" spans="1:10" ht="19.899999999999999" customHeight="1" x14ac:dyDescent="0.2">
      <c r="A290" s="126">
        <v>52291</v>
      </c>
      <c r="B290" s="9">
        <f t="shared" si="29"/>
        <v>0</v>
      </c>
      <c r="C290" s="127"/>
      <c r="D290" s="4">
        <f t="shared" si="30"/>
        <v>0</v>
      </c>
      <c r="E290" s="128">
        <f t="shared" si="31"/>
        <v>0</v>
      </c>
      <c r="F290" s="4">
        <f t="shared" si="32"/>
        <v>0</v>
      </c>
      <c r="G290" s="19">
        <f>IF(AND(C290&lt;&gt;"",SUM(G$30:G289)&lt;D$21),$D$21/$D$26,0)</f>
        <v>0</v>
      </c>
      <c r="H290" s="4">
        <f t="shared" si="33"/>
        <v>0</v>
      </c>
      <c r="I290" s="4">
        <f t="shared" si="34"/>
        <v>0</v>
      </c>
      <c r="J290" s="58" t="str">
        <f t="shared" si="28"/>
        <v>2042–2043</v>
      </c>
    </row>
    <row r="291" spans="1:10" ht="19.899999999999999" customHeight="1" x14ac:dyDescent="0.2">
      <c r="A291" s="126">
        <v>52322</v>
      </c>
      <c r="B291" s="9">
        <f t="shared" si="29"/>
        <v>0</v>
      </c>
      <c r="C291" s="127"/>
      <c r="D291" s="4">
        <f t="shared" si="30"/>
        <v>0</v>
      </c>
      <c r="E291" s="128">
        <f t="shared" si="31"/>
        <v>0</v>
      </c>
      <c r="F291" s="4">
        <f t="shared" si="32"/>
        <v>0</v>
      </c>
      <c r="G291" s="19">
        <f>IF(AND(C291&lt;&gt;"",SUM(G$30:G290)&lt;D$21),$D$21/$D$26,0)</f>
        <v>0</v>
      </c>
      <c r="H291" s="4">
        <f t="shared" si="33"/>
        <v>0</v>
      </c>
      <c r="I291" s="4">
        <f t="shared" si="34"/>
        <v>0</v>
      </c>
      <c r="J291" s="58" t="str">
        <f t="shared" si="28"/>
        <v>2042–2043</v>
      </c>
    </row>
    <row r="292" spans="1:10" ht="19.899999999999999" customHeight="1" x14ac:dyDescent="0.2">
      <c r="A292" s="126">
        <v>52352</v>
      </c>
      <c r="B292" s="9">
        <f t="shared" si="29"/>
        <v>0</v>
      </c>
      <c r="C292" s="127"/>
      <c r="D292" s="4">
        <f t="shared" si="30"/>
        <v>0</v>
      </c>
      <c r="E292" s="128">
        <f t="shared" si="31"/>
        <v>0</v>
      </c>
      <c r="F292" s="4">
        <f t="shared" si="32"/>
        <v>0</v>
      </c>
      <c r="G292" s="19">
        <f>IF(AND(C292&lt;&gt;"",SUM(G$30:G291)&lt;D$21),$D$21/$D$26,0)</f>
        <v>0</v>
      </c>
      <c r="H292" s="4">
        <f t="shared" si="33"/>
        <v>0</v>
      </c>
      <c r="I292" s="4">
        <f t="shared" si="34"/>
        <v>0</v>
      </c>
      <c r="J292" s="58" t="str">
        <f t="shared" si="28"/>
        <v>2042–2043</v>
      </c>
    </row>
    <row r="293" spans="1:10" ht="19.899999999999999" customHeight="1" x14ac:dyDescent="0.2">
      <c r="A293" s="126">
        <v>52383</v>
      </c>
      <c r="B293" s="9">
        <f t="shared" si="29"/>
        <v>0</v>
      </c>
      <c r="C293" s="127"/>
      <c r="D293" s="4">
        <f t="shared" si="30"/>
        <v>0</v>
      </c>
      <c r="E293" s="128">
        <f t="shared" si="31"/>
        <v>0</v>
      </c>
      <c r="F293" s="4">
        <f t="shared" si="32"/>
        <v>0</v>
      </c>
      <c r="G293" s="19">
        <f>IF(AND(C293&lt;&gt;"",SUM(G$30:G292)&lt;D$21),$D$21/$D$26,0)</f>
        <v>0</v>
      </c>
      <c r="H293" s="4">
        <f t="shared" si="33"/>
        <v>0</v>
      </c>
      <c r="I293" s="4">
        <f t="shared" si="34"/>
        <v>0</v>
      </c>
      <c r="J293" s="58" t="str">
        <f t="shared" si="28"/>
        <v>2042–2043</v>
      </c>
    </row>
    <row r="294" spans="1:10" ht="19.899999999999999" customHeight="1" x14ac:dyDescent="0.2">
      <c r="A294" s="126">
        <v>52413</v>
      </c>
      <c r="B294" s="9">
        <f t="shared" si="29"/>
        <v>0</v>
      </c>
      <c r="C294" s="127"/>
      <c r="D294" s="4">
        <f t="shared" si="30"/>
        <v>0</v>
      </c>
      <c r="E294" s="128">
        <f t="shared" si="31"/>
        <v>0</v>
      </c>
      <c r="F294" s="4">
        <f t="shared" si="32"/>
        <v>0</v>
      </c>
      <c r="G294" s="19">
        <f>IF(AND(C294&lt;&gt;"",SUM(G$30:G293)&lt;D$21),$D$21/$D$26,0)</f>
        <v>0</v>
      </c>
      <c r="H294" s="4">
        <f t="shared" si="33"/>
        <v>0</v>
      </c>
      <c r="I294" s="4">
        <f t="shared" si="34"/>
        <v>0</v>
      </c>
      <c r="J294" s="58" t="str">
        <f t="shared" si="28"/>
        <v>2043–2044</v>
      </c>
    </row>
    <row r="295" spans="1:10" ht="19.899999999999999" customHeight="1" x14ac:dyDescent="0.2">
      <c r="A295" s="126">
        <v>52444</v>
      </c>
      <c r="B295" s="9">
        <f t="shared" si="29"/>
        <v>0</v>
      </c>
      <c r="C295" s="127"/>
      <c r="D295" s="4">
        <f t="shared" si="30"/>
        <v>0</v>
      </c>
      <c r="E295" s="128">
        <f t="shared" si="31"/>
        <v>0</v>
      </c>
      <c r="F295" s="4">
        <f t="shared" si="32"/>
        <v>0</v>
      </c>
      <c r="G295" s="19">
        <f>IF(AND(C295&lt;&gt;"",SUM(G$30:G294)&lt;D$21),$D$21/$D$26,0)</f>
        <v>0</v>
      </c>
      <c r="H295" s="4">
        <f t="shared" si="33"/>
        <v>0</v>
      </c>
      <c r="I295" s="4">
        <f t="shared" si="34"/>
        <v>0</v>
      </c>
      <c r="J295" s="58" t="str">
        <f t="shared" si="28"/>
        <v>2043–2044</v>
      </c>
    </row>
    <row r="296" spans="1:10" ht="19.899999999999999" customHeight="1" x14ac:dyDescent="0.2">
      <c r="A296" s="126">
        <v>52475</v>
      </c>
      <c r="B296" s="9">
        <f t="shared" si="29"/>
        <v>0</v>
      </c>
      <c r="C296" s="127"/>
      <c r="D296" s="4">
        <f t="shared" si="30"/>
        <v>0</v>
      </c>
      <c r="E296" s="128">
        <f t="shared" si="31"/>
        <v>0</v>
      </c>
      <c r="F296" s="4">
        <f t="shared" si="32"/>
        <v>0</v>
      </c>
      <c r="G296" s="19">
        <f>IF(AND(C296&lt;&gt;"",SUM(G$30:G295)&lt;D$21),$D$21/$D$26,0)</f>
        <v>0</v>
      </c>
      <c r="H296" s="4">
        <f t="shared" si="33"/>
        <v>0</v>
      </c>
      <c r="I296" s="4">
        <f t="shared" si="34"/>
        <v>0</v>
      </c>
      <c r="J296" s="58" t="str">
        <f t="shared" si="28"/>
        <v>2043–2044</v>
      </c>
    </row>
    <row r="297" spans="1:10" ht="19.899999999999999" customHeight="1" x14ac:dyDescent="0.2">
      <c r="A297" s="126">
        <v>52505</v>
      </c>
      <c r="B297" s="9">
        <f t="shared" si="29"/>
        <v>0</v>
      </c>
      <c r="C297" s="127"/>
      <c r="D297" s="4">
        <f t="shared" si="30"/>
        <v>0</v>
      </c>
      <c r="E297" s="128">
        <f t="shared" si="31"/>
        <v>0</v>
      </c>
      <c r="F297" s="4">
        <f t="shared" si="32"/>
        <v>0</v>
      </c>
      <c r="G297" s="19">
        <f>IF(AND(C297&lt;&gt;"",SUM(G$30:G296)&lt;D$21),$D$21/$D$26,0)</f>
        <v>0</v>
      </c>
      <c r="H297" s="4">
        <f t="shared" si="33"/>
        <v>0</v>
      </c>
      <c r="I297" s="4">
        <f t="shared" si="34"/>
        <v>0</v>
      </c>
      <c r="J297" s="58" t="str">
        <f t="shared" si="28"/>
        <v>2043–2044</v>
      </c>
    </row>
    <row r="298" spans="1:10" ht="19.899999999999999" customHeight="1" x14ac:dyDescent="0.2">
      <c r="A298" s="126">
        <v>52536</v>
      </c>
      <c r="B298" s="9">
        <f t="shared" si="29"/>
        <v>0</v>
      </c>
      <c r="C298" s="127"/>
      <c r="D298" s="4">
        <f t="shared" si="30"/>
        <v>0</v>
      </c>
      <c r="E298" s="128">
        <f t="shared" si="31"/>
        <v>0</v>
      </c>
      <c r="F298" s="4">
        <f t="shared" si="32"/>
        <v>0</v>
      </c>
      <c r="G298" s="19">
        <f>IF(AND(C298&lt;&gt;"",SUM(G$30:G297)&lt;D$21),$D$21/$D$26,0)</f>
        <v>0</v>
      </c>
      <c r="H298" s="4">
        <f t="shared" si="33"/>
        <v>0</v>
      </c>
      <c r="I298" s="4">
        <f t="shared" si="34"/>
        <v>0</v>
      </c>
      <c r="J298" s="58" t="str">
        <f t="shared" si="28"/>
        <v>2043–2044</v>
      </c>
    </row>
    <row r="299" spans="1:10" ht="19.899999999999999" customHeight="1" x14ac:dyDescent="0.2">
      <c r="A299" s="126">
        <v>52566</v>
      </c>
      <c r="B299" s="9">
        <f t="shared" si="29"/>
        <v>0</v>
      </c>
      <c r="C299" s="127"/>
      <c r="D299" s="4">
        <f t="shared" si="30"/>
        <v>0</v>
      </c>
      <c r="E299" s="128">
        <f t="shared" si="31"/>
        <v>0</v>
      </c>
      <c r="F299" s="4">
        <f t="shared" si="32"/>
        <v>0</v>
      </c>
      <c r="G299" s="19">
        <f>IF(AND(C299&lt;&gt;"",SUM(G$30:G298)&lt;D$21),$D$21/$D$26,0)</f>
        <v>0</v>
      </c>
      <c r="H299" s="4">
        <f t="shared" si="33"/>
        <v>0</v>
      </c>
      <c r="I299" s="4">
        <f t="shared" si="34"/>
        <v>0</v>
      </c>
      <c r="J299" s="58" t="str">
        <f t="shared" ref="J299:J362" si="35">IF(OR(MONTH(A299)=1,MONTH(A299)=2,MONTH(A299)=3,MONTH(A299)=4,MONTH(A299)=5,MONTH(A299)=6),YEAR(A299)-1&amp;"–"&amp;YEAR(A299),YEAR(A299)&amp;"–"&amp;YEAR(A299)+1)</f>
        <v>2043–2044</v>
      </c>
    </row>
    <row r="300" spans="1:10" ht="19.899999999999999" customHeight="1" x14ac:dyDescent="0.2">
      <c r="A300" s="126">
        <v>52597</v>
      </c>
      <c r="B300" s="9">
        <f t="shared" si="29"/>
        <v>0</v>
      </c>
      <c r="C300" s="127"/>
      <c r="D300" s="4">
        <f t="shared" si="30"/>
        <v>0</v>
      </c>
      <c r="E300" s="128">
        <f t="shared" si="31"/>
        <v>0</v>
      </c>
      <c r="F300" s="4">
        <f t="shared" si="32"/>
        <v>0</v>
      </c>
      <c r="G300" s="19">
        <f>IF(AND(C300&lt;&gt;"",SUM(G$30:G299)&lt;D$21),$D$21/$D$26,0)</f>
        <v>0</v>
      </c>
      <c r="H300" s="4">
        <f t="shared" si="33"/>
        <v>0</v>
      </c>
      <c r="I300" s="4">
        <f t="shared" si="34"/>
        <v>0</v>
      </c>
      <c r="J300" s="58" t="str">
        <f t="shared" si="35"/>
        <v>2043–2044</v>
      </c>
    </row>
    <row r="301" spans="1:10" ht="19.899999999999999" customHeight="1" x14ac:dyDescent="0.2">
      <c r="A301" s="126">
        <v>52628</v>
      </c>
      <c r="B301" s="9">
        <f t="shared" si="29"/>
        <v>0</v>
      </c>
      <c r="C301" s="127"/>
      <c r="D301" s="4">
        <f t="shared" si="30"/>
        <v>0</v>
      </c>
      <c r="E301" s="128">
        <f t="shared" si="31"/>
        <v>0</v>
      </c>
      <c r="F301" s="4">
        <f t="shared" si="32"/>
        <v>0</v>
      </c>
      <c r="G301" s="19">
        <f>IF(AND(C301&lt;&gt;"",SUM(G$30:G300)&lt;D$21),$D$21/$D$26,0)</f>
        <v>0</v>
      </c>
      <c r="H301" s="4">
        <f t="shared" si="33"/>
        <v>0</v>
      </c>
      <c r="I301" s="4">
        <f t="shared" si="34"/>
        <v>0</v>
      </c>
      <c r="J301" s="58" t="str">
        <f t="shared" si="35"/>
        <v>2043–2044</v>
      </c>
    </row>
    <row r="302" spans="1:10" ht="19.899999999999999" customHeight="1" x14ac:dyDescent="0.2">
      <c r="A302" s="126">
        <v>52657</v>
      </c>
      <c r="B302" s="9">
        <f t="shared" si="29"/>
        <v>0</v>
      </c>
      <c r="C302" s="127"/>
      <c r="D302" s="4">
        <f t="shared" si="30"/>
        <v>0</v>
      </c>
      <c r="E302" s="128">
        <f t="shared" si="31"/>
        <v>0</v>
      </c>
      <c r="F302" s="4">
        <f t="shared" si="32"/>
        <v>0</v>
      </c>
      <c r="G302" s="19">
        <f>IF(AND(C302&lt;&gt;"",SUM(G$30:G301)&lt;D$21),$D$21/$D$26,0)</f>
        <v>0</v>
      </c>
      <c r="H302" s="4">
        <f t="shared" si="33"/>
        <v>0</v>
      </c>
      <c r="I302" s="4">
        <f t="shared" si="34"/>
        <v>0</v>
      </c>
      <c r="J302" s="58" t="str">
        <f t="shared" si="35"/>
        <v>2043–2044</v>
      </c>
    </row>
    <row r="303" spans="1:10" ht="19.899999999999999" customHeight="1" x14ac:dyDescent="0.2">
      <c r="A303" s="126">
        <v>52688</v>
      </c>
      <c r="B303" s="9">
        <f t="shared" si="29"/>
        <v>0</v>
      </c>
      <c r="C303" s="127"/>
      <c r="D303" s="4">
        <f t="shared" si="30"/>
        <v>0</v>
      </c>
      <c r="E303" s="128">
        <f t="shared" si="31"/>
        <v>0</v>
      </c>
      <c r="F303" s="4">
        <f t="shared" si="32"/>
        <v>0</v>
      </c>
      <c r="G303" s="19">
        <f>IF(AND(C303&lt;&gt;"",SUM(G$30:G302)&lt;D$21),$D$21/$D$26,0)</f>
        <v>0</v>
      </c>
      <c r="H303" s="4">
        <f t="shared" si="33"/>
        <v>0</v>
      </c>
      <c r="I303" s="4">
        <f t="shared" si="34"/>
        <v>0</v>
      </c>
      <c r="J303" s="58" t="str">
        <f t="shared" si="35"/>
        <v>2043–2044</v>
      </c>
    </row>
    <row r="304" spans="1:10" ht="19.899999999999999" customHeight="1" x14ac:dyDescent="0.2">
      <c r="A304" s="126">
        <v>52718</v>
      </c>
      <c r="B304" s="9">
        <f t="shared" si="29"/>
        <v>0</v>
      </c>
      <c r="C304" s="127"/>
      <c r="D304" s="4">
        <f t="shared" si="30"/>
        <v>0</v>
      </c>
      <c r="E304" s="128">
        <f t="shared" si="31"/>
        <v>0</v>
      </c>
      <c r="F304" s="4">
        <f t="shared" si="32"/>
        <v>0</v>
      </c>
      <c r="G304" s="19">
        <f>IF(AND(C304&lt;&gt;"",SUM(G$30:G303)&lt;D$21),$D$21/$D$26,0)</f>
        <v>0</v>
      </c>
      <c r="H304" s="4">
        <f t="shared" si="33"/>
        <v>0</v>
      </c>
      <c r="I304" s="4">
        <f t="shared" si="34"/>
        <v>0</v>
      </c>
      <c r="J304" s="58" t="str">
        <f t="shared" si="35"/>
        <v>2043–2044</v>
      </c>
    </row>
    <row r="305" spans="1:10" ht="19.899999999999999" customHeight="1" x14ac:dyDescent="0.2">
      <c r="A305" s="126">
        <v>52749</v>
      </c>
      <c r="B305" s="9">
        <f t="shared" si="29"/>
        <v>0</v>
      </c>
      <c r="C305" s="127"/>
      <c r="D305" s="4">
        <f t="shared" si="30"/>
        <v>0</v>
      </c>
      <c r="E305" s="128">
        <f t="shared" si="31"/>
        <v>0</v>
      </c>
      <c r="F305" s="4">
        <f t="shared" si="32"/>
        <v>0</v>
      </c>
      <c r="G305" s="19">
        <f>IF(AND(C305&lt;&gt;"",SUM(G$30:G304)&lt;D$21),$D$21/$D$26,0)</f>
        <v>0</v>
      </c>
      <c r="H305" s="4">
        <f t="shared" si="33"/>
        <v>0</v>
      </c>
      <c r="I305" s="4">
        <f t="shared" si="34"/>
        <v>0</v>
      </c>
      <c r="J305" s="58" t="str">
        <f t="shared" si="35"/>
        <v>2043–2044</v>
      </c>
    </row>
    <row r="306" spans="1:10" ht="19.899999999999999" customHeight="1" x14ac:dyDescent="0.2">
      <c r="A306" s="126">
        <v>52779</v>
      </c>
      <c r="B306" s="9">
        <f t="shared" si="29"/>
        <v>0</v>
      </c>
      <c r="C306" s="127"/>
      <c r="D306" s="4">
        <f t="shared" si="30"/>
        <v>0</v>
      </c>
      <c r="E306" s="128">
        <f t="shared" si="31"/>
        <v>0</v>
      </c>
      <c r="F306" s="4">
        <f t="shared" si="32"/>
        <v>0</v>
      </c>
      <c r="G306" s="19">
        <f>IF(AND(C306&lt;&gt;"",SUM(G$30:G305)&lt;D$21),$D$21/$D$26,0)</f>
        <v>0</v>
      </c>
      <c r="H306" s="4">
        <f t="shared" si="33"/>
        <v>0</v>
      </c>
      <c r="I306" s="4">
        <f t="shared" si="34"/>
        <v>0</v>
      </c>
      <c r="J306" s="58" t="str">
        <f t="shared" si="35"/>
        <v>2044–2045</v>
      </c>
    </row>
    <row r="307" spans="1:10" ht="19.899999999999999" customHeight="1" x14ac:dyDescent="0.2">
      <c r="A307" s="126">
        <v>52810</v>
      </c>
      <c r="B307" s="9">
        <f t="shared" si="29"/>
        <v>0</v>
      </c>
      <c r="C307" s="127"/>
      <c r="D307" s="4">
        <f t="shared" si="30"/>
        <v>0</v>
      </c>
      <c r="E307" s="128">
        <f t="shared" si="31"/>
        <v>0</v>
      </c>
      <c r="F307" s="4">
        <f t="shared" si="32"/>
        <v>0</v>
      </c>
      <c r="G307" s="19">
        <f>IF(AND(C307&lt;&gt;"",SUM(G$30:G306)&lt;D$21),$D$21/$D$26,0)</f>
        <v>0</v>
      </c>
      <c r="H307" s="4">
        <f t="shared" si="33"/>
        <v>0</v>
      </c>
      <c r="I307" s="4">
        <f t="shared" si="34"/>
        <v>0</v>
      </c>
      <c r="J307" s="58" t="str">
        <f t="shared" si="35"/>
        <v>2044–2045</v>
      </c>
    </row>
    <row r="308" spans="1:10" ht="19.899999999999999" customHeight="1" x14ac:dyDescent="0.2">
      <c r="A308" s="126">
        <v>52841</v>
      </c>
      <c r="B308" s="9">
        <f t="shared" si="29"/>
        <v>0</v>
      </c>
      <c r="C308" s="127"/>
      <c r="D308" s="4">
        <f t="shared" si="30"/>
        <v>0</v>
      </c>
      <c r="E308" s="128">
        <f t="shared" si="31"/>
        <v>0</v>
      </c>
      <c r="F308" s="4">
        <f t="shared" si="32"/>
        <v>0</v>
      </c>
      <c r="G308" s="19">
        <f>IF(AND(C308&lt;&gt;"",SUM(G$30:G307)&lt;D$21),$D$21/$D$26,0)</f>
        <v>0</v>
      </c>
      <c r="H308" s="4">
        <f t="shared" si="33"/>
        <v>0</v>
      </c>
      <c r="I308" s="4">
        <f t="shared" si="34"/>
        <v>0</v>
      </c>
      <c r="J308" s="58" t="str">
        <f t="shared" si="35"/>
        <v>2044–2045</v>
      </c>
    </row>
    <row r="309" spans="1:10" ht="19.899999999999999" customHeight="1" x14ac:dyDescent="0.2">
      <c r="A309" s="126">
        <v>52871</v>
      </c>
      <c r="B309" s="9">
        <f t="shared" si="29"/>
        <v>0</v>
      </c>
      <c r="C309" s="127"/>
      <c r="D309" s="4">
        <f t="shared" si="30"/>
        <v>0</v>
      </c>
      <c r="E309" s="128">
        <f t="shared" si="31"/>
        <v>0</v>
      </c>
      <c r="F309" s="4">
        <f t="shared" si="32"/>
        <v>0</v>
      </c>
      <c r="G309" s="19">
        <f>IF(AND(C309&lt;&gt;"",SUM(G$30:G308)&lt;D$21),$D$21/$D$26,0)</f>
        <v>0</v>
      </c>
      <c r="H309" s="4">
        <f t="shared" si="33"/>
        <v>0</v>
      </c>
      <c r="I309" s="4">
        <f t="shared" si="34"/>
        <v>0</v>
      </c>
      <c r="J309" s="58" t="str">
        <f t="shared" si="35"/>
        <v>2044–2045</v>
      </c>
    </row>
    <row r="310" spans="1:10" ht="19.899999999999999" customHeight="1" x14ac:dyDescent="0.2">
      <c r="A310" s="126">
        <v>52902</v>
      </c>
      <c r="B310" s="9">
        <f t="shared" si="29"/>
        <v>0</v>
      </c>
      <c r="C310" s="127"/>
      <c r="D310" s="4">
        <f t="shared" si="30"/>
        <v>0</v>
      </c>
      <c r="E310" s="128">
        <f t="shared" si="31"/>
        <v>0</v>
      </c>
      <c r="F310" s="4">
        <f t="shared" si="32"/>
        <v>0</v>
      </c>
      <c r="G310" s="19">
        <f>IF(AND(C310&lt;&gt;"",SUM(G$30:G309)&lt;D$21),$D$21/$D$26,0)</f>
        <v>0</v>
      </c>
      <c r="H310" s="4">
        <f t="shared" si="33"/>
        <v>0</v>
      </c>
      <c r="I310" s="4">
        <f t="shared" si="34"/>
        <v>0</v>
      </c>
      <c r="J310" s="58" t="str">
        <f t="shared" si="35"/>
        <v>2044–2045</v>
      </c>
    </row>
    <row r="311" spans="1:10" ht="19.899999999999999" customHeight="1" x14ac:dyDescent="0.2">
      <c r="A311" s="126">
        <v>52932</v>
      </c>
      <c r="B311" s="9">
        <f t="shared" si="29"/>
        <v>0</v>
      </c>
      <c r="C311" s="127"/>
      <c r="D311" s="4">
        <f t="shared" si="30"/>
        <v>0</v>
      </c>
      <c r="E311" s="128">
        <f t="shared" si="31"/>
        <v>0</v>
      </c>
      <c r="F311" s="4">
        <f t="shared" si="32"/>
        <v>0</v>
      </c>
      <c r="G311" s="19">
        <f>IF(AND(C311&lt;&gt;"",SUM(G$30:G310)&lt;D$21),$D$21/$D$26,0)</f>
        <v>0</v>
      </c>
      <c r="H311" s="4">
        <f t="shared" si="33"/>
        <v>0</v>
      </c>
      <c r="I311" s="4">
        <f t="shared" si="34"/>
        <v>0</v>
      </c>
      <c r="J311" s="58" t="str">
        <f t="shared" si="35"/>
        <v>2044–2045</v>
      </c>
    </row>
    <row r="312" spans="1:10" ht="19.899999999999999" customHeight="1" x14ac:dyDescent="0.2">
      <c r="A312" s="126">
        <v>52963</v>
      </c>
      <c r="B312" s="9">
        <f t="shared" si="29"/>
        <v>0</v>
      </c>
      <c r="C312" s="127"/>
      <c r="D312" s="4">
        <f t="shared" si="30"/>
        <v>0</v>
      </c>
      <c r="E312" s="128">
        <f t="shared" si="31"/>
        <v>0</v>
      </c>
      <c r="F312" s="4">
        <f t="shared" si="32"/>
        <v>0</v>
      </c>
      <c r="G312" s="19">
        <f>IF(AND(C312&lt;&gt;"",SUM(G$30:G311)&lt;D$21),$D$21/$D$26,0)</f>
        <v>0</v>
      </c>
      <c r="H312" s="4">
        <f t="shared" si="33"/>
        <v>0</v>
      </c>
      <c r="I312" s="4">
        <f t="shared" si="34"/>
        <v>0</v>
      </c>
      <c r="J312" s="58" t="str">
        <f t="shared" si="35"/>
        <v>2044–2045</v>
      </c>
    </row>
    <row r="313" spans="1:10" ht="19.899999999999999" customHeight="1" x14ac:dyDescent="0.2">
      <c r="A313" s="126">
        <v>52994</v>
      </c>
      <c r="B313" s="9">
        <f t="shared" si="29"/>
        <v>0</v>
      </c>
      <c r="C313" s="127"/>
      <c r="D313" s="4">
        <f t="shared" si="30"/>
        <v>0</v>
      </c>
      <c r="E313" s="128">
        <f t="shared" si="31"/>
        <v>0</v>
      </c>
      <c r="F313" s="4">
        <f t="shared" si="32"/>
        <v>0</v>
      </c>
      <c r="G313" s="19">
        <f>IF(AND(C313&lt;&gt;"",SUM(G$30:G312)&lt;D$21),$D$21/$D$26,0)</f>
        <v>0</v>
      </c>
      <c r="H313" s="4">
        <f t="shared" si="33"/>
        <v>0</v>
      </c>
      <c r="I313" s="4">
        <f t="shared" si="34"/>
        <v>0</v>
      </c>
      <c r="J313" s="58" t="str">
        <f t="shared" si="35"/>
        <v>2044–2045</v>
      </c>
    </row>
    <row r="314" spans="1:10" ht="19.899999999999999" customHeight="1" x14ac:dyDescent="0.2">
      <c r="A314" s="126">
        <v>53022</v>
      </c>
      <c r="B314" s="9">
        <f t="shared" si="29"/>
        <v>0</v>
      </c>
      <c r="C314" s="127"/>
      <c r="D314" s="4">
        <f t="shared" si="30"/>
        <v>0</v>
      </c>
      <c r="E314" s="128">
        <f t="shared" si="31"/>
        <v>0</v>
      </c>
      <c r="F314" s="4">
        <f t="shared" si="32"/>
        <v>0</v>
      </c>
      <c r="G314" s="19">
        <f>IF(AND(C314&lt;&gt;"",SUM(G$30:G313)&lt;D$21),$D$21/$D$26,0)</f>
        <v>0</v>
      </c>
      <c r="H314" s="4">
        <f t="shared" si="33"/>
        <v>0</v>
      </c>
      <c r="I314" s="4">
        <f t="shared" si="34"/>
        <v>0</v>
      </c>
      <c r="J314" s="58" t="str">
        <f t="shared" si="35"/>
        <v>2044–2045</v>
      </c>
    </row>
    <row r="315" spans="1:10" ht="19.899999999999999" customHeight="1" x14ac:dyDescent="0.2">
      <c r="A315" s="126">
        <v>53053</v>
      </c>
      <c r="B315" s="9">
        <f t="shared" si="29"/>
        <v>0</v>
      </c>
      <c r="C315" s="127"/>
      <c r="D315" s="4">
        <f t="shared" si="30"/>
        <v>0</v>
      </c>
      <c r="E315" s="128">
        <f t="shared" si="31"/>
        <v>0</v>
      </c>
      <c r="F315" s="4">
        <f t="shared" si="32"/>
        <v>0</v>
      </c>
      <c r="G315" s="19">
        <f>IF(AND(C315&lt;&gt;"",SUM(G$30:G314)&lt;D$21),$D$21/$D$26,0)</f>
        <v>0</v>
      </c>
      <c r="H315" s="4">
        <f t="shared" si="33"/>
        <v>0</v>
      </c>
      <c r="I315" s="4">
        <f t="shared" si="34"/>
        <v>0</v>
      </c>
      <c r="J315" s="58" t="str">
        <f t="shared" si="35"/>
        <v>2044–2045</v>
      </c>
    </row>
    <row r="316" spans="1:10" ht="19.899999999999999" customHeight="1" x14ac:dyDescent="0.2">
      <c r="A316" s="126">
        <v>53083</v>
      </c>
      <c r="B316" s="9">
        <f t="shared" si="29"/>
        <v>0</v>
      </c>
      <c r="C316" s="127"/>
      <c r="D316" s="4">
        <f t="shared" si="30"/>
        <v>0</v>
      </c>
      <c r="E316" s="128">
        <f t="shared" si="31"/>
        <v>0</v>
      </c>
      <c r="F316" s="4">
        <f t="shared" si="32"/>
        <v>0</v>
      </c>
      <c r="G316" s="19">
        <f>IF(AND(C316&lt;&gt;"",SUM(G$30:G315)&lt;D$21),$D$21/$D$26,0)</f>
        <v>0</v>
      </c>
      <c r="H316" s="4">
        <f t="shared" si="33"/>
        <v>0</v>
      </c>
      <c r="I316" s="4">
        <f t="shared" si="34"/>
        <v>0</v>
      </c>
      <c r="J316" s="58" t="str">
        <f t="shared" si="35"/>
        <v>2044–2045</v>
      </c>
    </row>
    <row r="317" spans="1:10" ht="19.899999999999999" customHeight="1" x14ac:dyDescent="0.2">
      <c r="A317" s="126">
        <v>53114</v>
      </c>
      <c r="B317" s="9">
        <f t="shared" si="29"/>
        <v>0</v>
      </c>
      <c r="C317" s="127"/>
      <c r="D317" s="4">
        <f t="shared" si="30"/>
        <v>0</v>
      </c>
      <c r="E317" s="128">
        <f t="shared" si="31"/>
        <v>0</v>
      </c>
      <c r="F317" s="4">
        <f t="shared" si="32"/>
        <v>0</v>
      </c>
      <c r="G317" s="19">
        <f>IF(AND(C317&lt;&gt;"",SUM(G$30:G316)&lt;D$21),$D$21/$D$26,0)</f>
        <v>0</v>
      </c>
      <c r="H317" s="4">
        <f t="shared" si="33"/>
        <v>0</v>
      </c>
      <c r="I317" s="4">
        <f t="shared" si="34"/>
        <v>0</v>
      </c>
      <c r="J317" s="58" t="str">
        <f t="shared" si="35"/>
        <v>2044–2045</v>
      </c>
    </row>
    <row r="318" spans="1:10" ht="19.899999999999999" customHeight="1" x14ac:dyDescent="0.2">
      <c r="A318" s="126">
        <v>53144</v>
      </c>
      <c r="B318" s="9">
        <f t="shared" si="29"/>
        <v>0</v>
      </c>
      <c r="C318" s="127"/>
      <c r="D318" s="4">
        <f t="shared" si="30"/>
        <v>0</v>
      </c>
      <c r="E318" s="128">
        <f t="shared" si="31"/>
        <v>0</v>
      </c>
      <c r="F318" s="4">
        <f t="shared" si="32"/>
        <v>0</v>
      </c>
      <c r="G318" s="19">
        <f>IF(AND(C318&lt;&gt;"",SUM(G$30:G317)&lt;D$21),$D$21/$D$26,0)</f>
        <v>0</v>
      </c>
      <c r="H318" s="4">
        <f t="shared" si="33"/>
        <v>0</v>
      </c>
      <c r="I318" s="4">
        <f t="shared" si="34"/>
        <v>0</v>
      </c>
      <c r="J318" s="58" t="str">
        <f t="shared" si="35"/>
        <v>2045–2046</v>
      </c>
    </row>
    <row r="319" spans="1:10" ht="19.899999999999999" customHeight="1" x14ac:dyDescent="0.2">
      <c r="A319" s="126">
        <v>53175</v>
      </c>
      <c r="B319" s="9">
        <f t="shared" si="29"/>
        <v>0</v>
      </c>
      <c r="C319" s="127"/>
      <c r="D319" s="4">
        <f t="shared" si="30"/>
        <v>0</v>
      </c>
      <c r="E319" s="128">
        <f t="shared" si="31"/>
        <v>0</v>
      </c>
      <c r="F319" s="4">
        <f t="shared" si="32"/>
        <v>0</v>
      </c>
      <c r="G319" s="19">
        <f>IF(AND(C319&lt;&gt;"",SUM(G$30:G318)&lt;D$21),$D$21/$D$26,0)</f>
        <v>0</v>
      </c>
      <c r="H319" s="4">
        <f t="shared" si="33"/>
        <v>0</v>
      </c>
      <c r="I319" s="4">
        <f t="shared" si="34"/>
        <v>0</v>
      </c>
      <c r="J319" s="58" t="str">
        <f t="shared" si="35"/>
        <v>2045–2046</v>
      </c>
    </row>
    <row r="320" spans="1:10" ht="19.899999999999999" customHeight="1" x14ac:dyDescent="0.2">
      <c r="A320" s="126">
        <v>53206</v>
      </c>
      <c r="B320" s="9">
        <f t="shared" si="29"/>
        <v>0</v>
      </c>
      <c r="C320" s="127"/>
      <c r="D320" s="4">
        <f t="shared" si="30"/>
        <v>0</v>
      </c>
      <c r="E320" s="128">
        <f t="shared" si="31"/>
        <v>0</v>
      </c>
      <c r="F320" s="4">
        <f t="shared" si="32"/>
        <v>0</v>
      </c>
      <c r="G320" s="19">
        <f>IF(AND(C320&lt;&gt;"",SUM(G$30:G319)&lt;D$21),$D$21/$D$26,0)</f>
        <v>0</v>
      </c>
      <c r="H320" s="4">
        <f t="shared" si="33"/>
        <v>0</v>
      </c>
      <c r="I320" s="4">
        <f t="shared" si="34"/>
        <v>0</v>
      </c>
      <c r="J320" s="58" t="str">
        <f t="shared" si="35"/>
        <v>2045–2046</v>
      </c>
    </row>
    <row r="321" spans="1:10" ht="19.899999999999999" customHeight="1" x14ac:dyDescent="0.2">
      <c r="A321" s="126">
        <v>53236</v>
      </c>
      <c r="B321" s="9">
        <f t="shared" si="29"/>
        <v>0</v>
      </c>
      <c r="C321" s="127"/>
      <c r="D321" s="4">
        <f t="shared" si="30"/>
        <v>0</v>
      </c>
      <c r="E321" s="128">
        <f t="shared" si="31"/>
        <v>0</v>
      </c>
      <c r="F321" s="4">
        <f t="shared" si="32"/>
        <v>0</v>
      </c>
      <c r="G321" s="19">
        <f>IF(AND(C321&lt;&gt;"",SUM(G$30:G320)&lt;D$21),$D$21/$D$26,0)</f>
        <v>0</v>
      </c>
      <c r="H321" s="4">
        <f t="shared" si="33"/>
        <v>0</v>
      </c>
      <c r="I321" s="4">
        <f t="shared" si="34"/>
        <v>0</v>
      </c>
      <c r="J321" s="58" t="str">
        <f t="shared" si="35"/>
        <v>2045–2046</v>
      </c>
    </row>
    <row r="322" spans="1:10" ht="19.899999999999999" customHeight="1" x14ac:dyDescent="0.2">
      <c r="A322" s="126">
        <v>53267</v>
      </c>
      <c r="B322" s="9">
        <f t="shared" si="29"/>
        <v>0</v>
      </c>
      <c r="C322" s="127"/>
      <c r="D322" s="4">
        <f t="shared" si="30"/>
        <v>0</v>
      </c>
      <c r="E322" s="128">
        <f t="shared" si="31"/>
        <v>0</v>
      </c>
      <c r="F322" s="4">
        <f t="shared" si="32"/>
        <v>0</v>
      </c>
      <c r="G322" s="19">
        <f>IF(AND(C322&lt;&gt;"",SUM(G$30:G321)&lt;D$21),$D$21/$D$26,0)</f>
        <v>0</v>
      </c>
      <c r="H322" s="4">
        <f t="shared" si="33"/>
        <v>0</v>
      </c>
      <c r="I322" s="4">
        <f t="shared" si="34"/>
        <v>0</v>
      </c>
      <c r="J322" s="58" t="str">
        <f t="shared" si="35"/>
        <v>2045–2046</v>
      </c>
    </row>
    <row r="323" spans="1:10" ht="19.899999999999999" customHeight="1" x14ac:dyDescent="0.2">
      <c r="A323" s="126">
        <v>53297</v>
      </c>
      <c r="B323" s="9">
        <f t="shared" si="29"/>
        <v>0</v>
      </c>
      <c r="C323" s="127"/>
      <c r="D323" s="4">
        <f t="shared" si="30"/>
        <v>0</v>
      </c>
      <c r="E323" s="128">
        <f t="shared" si="31"/>
        <v>0</v>
      </c>
      <c r="F323" s="4">
        <f t="shared" si="32"/>
        <v>0</v>
      </c>
      <c r="G323" s="19">
        <f>IF(AND(C323&lt;&gt;"",SUM(G$30:G322)&lt;D$21),$D$21/$D$26,0)</f>
        <v>0</v>
      </c>
      <c r="H323" s="4">
        <f t="shared" si="33"/>
        <v>0</v>
      </c>
      <c r="I323" s="4">
        <f t="shared" si="34"/>
        <v>0</v>
      </c>
      <c r="J323" s="58" t="str">
        <f t="shared" si="35"/>
        <v>2045–2046</v>
      </c>
    </row>
    <row r="324" spans="1:10" ht="19.899999999999999" customHeight="1" x14ac:dyDescent="0.2">
      <c r="A324" s="126">
        <v>53328</v>
      </c>
      <c r="B324" s="9">
        <f t="shared" si="29"/>
        <v>0</v>
      </c>
      <c r="C324" s="127"/>
      <c r="D324" s="4">
        <f t="shared" si="30"/>
        <v>0</v>
      </c>
      <c r="E324" s="128">
        <f t="shared" si="31"/>
        <v>0</v>
      </c>
      <c r="F324" s="4">
        <f t="shared" si="32"/>
        <v>0</v>
      </c>
      <c r="G324" s="19">
        <f>IF(AND(C324&lt;&gt;"",SUM(G$30:G323)&lt;D$21),$D$21/$D$26,0)</f>
        <v>0</v>
      </c>
      <c r="H324" s="4">
        <f t="shared" si="33"/>
        <v>0</v>
      </c>
      <c r="I324" s="4">
        <f t="shared" si="34"/>
        <v>0</v>
      </c>
      <c r="J324" s="58" t="str">
        <f t="shared" si="35"/>
        <v>2045–2046</v>
      </c>
    </row>
    <row r="325" spans="1:10" ht="19.899999999999999" customHeight="1" x14ac:dyDescent="0.2">
      <c r="A325" s="126">
        <v>53359</v>
      </c>
      <c r="B325" s="9">
        <f t="shared" si="29"/>
        <v>0</v>
      </c>
      <c r="C325" s="127"/>
      <c r="D325" s="4">
        <f t="shared" si="30"/>
        <v>0</v>
      </c>
      <c r="E325" s="128">
        <f t="shared" si="31"/>
        <v>0</v>
      </c>
      <c r="F325" s="4">
        <f t="shared" si="32"/>
        <v>0</v>
      </c>
      <c r="G325" s="19">
        <f>IF(AND(C325&lt;&gt;"",SUM(G$30:G324)&lt;D$21),$D$21/$D$26,0)</f>
        <v>0</v>
      </c>
      <c r="H325" s="4">
        <f t="shared" si="33"/>
        <v>0</v>
      </c>
      <c r="I325" s="4">
        <f t="shared" si="34"/>
        <v>0</v>
      </c>
      <c r="J325" s="58" t="str">
        <f t="shared" si="35"/>
        <v>2045–2046</v>
      </c>
    </row>
    <row r="326" spans="1:10" ht="19.899999999999999" customHeight="1" x14ac:dyDescent="0.2">
      <c r="A326" s="126">
        <v>53387</v>
      </c>
      <c r="B326" s="9">
        <f t="shared" si="29"/>
        <v>0</v>
      </c>
      <c r="C326" s="127"/>
      <c r="D326" s="4">
        <f t="shared" si="30"/>
        <v>0</v>
      </c>
      <c r="E326" s="128">
        <f t="shared" si="31"/>
        <v>0</v>
      </c>
      <c r="F326" s="4">
        <f t="shared" si="32"/>
        <v>0</v>
      </c>
      <c r="G326" s="19">
        <f>IF(AND(C326&lt;&gt;"",SUM(G$30:G325)&lt;D$21),$D$21/$D$26,0)</f>
        <v>0</v>
      </c>
      <c r="H326" s="4">
        <f t="shared" si="33"/>
        <v>0</v>
      </c>
      <c r="I326" s="4">
        <f t="shared" si="34"/>
        <v>0</v>
      </c>
      <c r="J326" s="58" t="str">
        <f t="shared" si="35"/>
        <v>2045–2046</v>
      </c>
    </row>
    <row r="327" spans="1:10" ht="19.899999999999999" customHeight="1" x14ac:dyDescent="0.2">
      <c r="A327" s="126">
        <v>53418</v>
      </c>
      <c r="B327" s="9">
        <f t="shared" si="29"/>
        <v>0</v>
      </c>
      <c r="C327" s="127"/>
      <c r="D327" s="4">
        <f t="shared" si="30"/>
        <v>0</v>
      </c>
      <c r="E327" s="128">
        <f t="shared" si="31"/>
        <v>0</v>
      </c>
      <c r="F327" s="4">
        <f t="shared" si="32"/>
        <v>0</v>
      </c>
      <c r="G327" s="19">
        <f>IF(AND(C327&lt;&gt;"",SUM(G$30:G326)&lt;D$21),$D$21/$D$26,0)</f>
        <v>0</v>
      </c>
      <c r="H327" s="4">
        <f t="shared" si="33"/>
        <v>0</v>
      </c>
      <c r="I327" s="4">
        <f t="shared" si="34"/>
        <v>0</v>
      </c>
      <c r="J327" s="58" t="str">
        <f t="shared" si="35"/>
        <v>2045–2046</v>
      </c>
    </row>
    <row r="328" spans="1:10" ht="19.899999999999999" customHeight="1" x14ac:dyDescent="0.2">
      <c r="A328" s="126">
        <v>53448</v>
      </c>
      <c r="B328" s="9">
        <f t="shared" si="29"/>
        <v>0</v>
      </c>
      <c r="C328" s="127"/>
      <c r="D328" s="4">
        <f t="shared" si="30"/>
        <v>0</v>
      </c>
      <c r="E328" s="128">
        <f t="shared" si="31"/>
        <v>0</v>
      </c>
      <c r="F328" s="4">
        <f t="shared" si="32"/>
        <v>0</v>
      </c>
      <c r="G328" s="19">
        <f>IF(AND(C328&lt;&gt;"",SUM(G$30:G327)&lt;D$21),$D$21/$D$26,0)</f>
        <v>0</v>
      </c>
      <c r="H328" s="4">
        <f t="shared" si="33"/>
        <v>0</v>
      </c>
      <c r="I328" s="4">
        <f t="shared" si="34"/>
        <v>0</v>
      </c>
      <c r="J328" s="58" t="str">
        <f t="shared" si="35"/>
        <v>2045–2046</v>
      </c>
    </row>
    <row r="329" spans="1:10" ht="19.899999999999999" customHeight="1" x14ac:dyDescent="0.2">
      <c r="A329" s="126">
        <v>53479</v>
      </c>
      <c r="B329" s="9">
        <f t="shared" si="29"/>
        <v>0</v>
      </c>
      <c r="C329" s="127"/>
      <c r="D329" s="4">
        <f t="shared" si="30"/>
        <v>0</v>
      </c>
      <c r="E329" s="128">
        <f t="shared" si="31"/>
        <v>0</v>
      </c>
      <c r="F329" s="4">
        <f t="shared" si="32"/>
        <v>0</v>
      </c>
      <c r="G329" s="19">
        <f>IF(AND(C329&lt;&gt;"",SUM(G$30:G328)&lt;D$21),$D$21/$D$26,0)</f>
        <v>0</v>
      </c>
      <c r="H329" s="4">
        <f t="shared" si="33"/>
        <v>0</v>
      </c>
      <c r="I329" s="4">
        <f t="shared" si="34"/>
        <v>0</v>
      </c>
      <c r="J329" s="58" t="str">
        <f t="shared" si="35"/>
        <v>2045–2046</v>
      </c>
    </row>
    <row r="330" spans="1:10" ht="19.899999999999999" customHeight="1" x14ac:dyDescent="0.2">
      <c r="A330" s="126">
        <v>53509</v>
      </c>
      <c r="B330" s="9">
        <f t="shared" si="29"/>
        <v>0</v>
      </c>
      <c r="C330" s="127"/>
      <c r="D330" s="4">
        <f t="shared" si="30"/>
        <v>0</v>
      </c>
      <c r="E330" s="128">
        <f t="shared" si="31"/>
        <v>0</v>
      </c>
      <c r="F330" s="4">
        <f t="shared" si="32"/>
        <v>0</v>
      </c>
      <c r="G330" s="19">
        <f>IF(AND(C330&lt;&gt;"",SUM(G$30:G329)&lt;D$21),$D$21/$D$26,0)</f>
        <v>0</v>
      </c>
      <c r="H330" s="4">
        <f t="shared" si="33"/>
        <v>0</v>
      </c>
      <c r="I330" s="4">
        <f t="shared" si="34"/>
        <v>0</v>
      </c>
      <c r="J330" s="58" t="str">
        <f t="shared" si="35"/>
        <v>2046–2047</v>
      </c>
    </row>
    <row r="331" spans="1:10" ht="19.899999999999999" customHeight="1" x14ac:dyDescent="0.2">
      <c r="A331" s="126">
        <v>53540</v>
      </c>
      <c r="B331" s="9">
        <f t="shared" si="29"/>
        <v>0</v>
      </c>
      <c r="C331" s="127"/>
      <c r="D331" s="4">
        <f t="shared" si="30"/>
        <v>0</v>
      </c>
      <c r="E331" s="128">
        <f t="shared" si="31"/>
        <v>0</v>
      </c>
      <c r="F331" s="4">
        <f t="shared" si="32"/>
        <v>0</v>
      </c>
      <c r="G331" s="19">
        <f>IF(AND(C331&lt;&gt;"",SUM(G$30:G330)&lt;D$21),$D$21/$D$26,0)</f>
        <v>0</v>
      </c>
      <c r="H331" s="4">
        <f t="shared" si="33"/>
        <v>0</v>
      </c>
      <c r="I331" s="4">
        <f t="shared" si="34"/>
        <v>0</v>
      </c>
      <c r="J331" s="58" t="str">
        <f t="shared" si="35"/>
        <v>2046–2047</v>
      </c>
    </row>
    <row r="332" spans="1:10" ht="19.899999999999999" customHeight="1" x14ac:dyDescent="0.2">
      <c r="A332" s="126">
        <v>53571</v>
      </c>
      <c r="B332" s="9">
        <f t="shared" si="29"/>
        <v>0</v>
      </c>
      <c r="C332" s="127"/>
      <c r="D332" s="4">
        <f t="shared" si="30"/>
        <v>0</v>
      </c>
      <c r="E332" s="128">
        <f t="shared" si="31"/>
        <v>0</v>
      </c>
      <c r="F332" s="4">
        <f t="shared" si="32"/>
        <v>0</v>
      </c>
      <c r="G332" s="19">
        <f>IF(AND(C332&lt;&gt;"",SUM(G$30:G331)&lt;D$21),$D$21/$D$26,0)</f>
        <v>0</v>
      </c>
      <c r="H332" s="4">
        <f t="shared" si="33"/>
        <v>0</v>
      </c>
      <c r="I332" s="4">
        <f t="shared" si="34"/>
        <v>0</v>
      </c>
      <c r="J332" s="58" t="str">
        <f t="shared" si="35"/>
        <v>2046–2047</v>
      </c>
    </row>
    <row r="333" spans="1:10" ht="19.899999999999999" customHeight="1" x14ac:dyDescent="0.2">
      <c r="A333" s="126">
        <v>53601</v>
      </c>
      <c r="B333" s="9">
        <f t="shared" si="29"/>
        <v>0</v>
      </c>
      <c r="C333" s="127"/>
      <c r="D333" s="4">
        <f t="shared" si="30"/>
        <v>0</v>
      </c>
      <c r="E333" s="128">
        <f t="shared" si="31"/>
        <v>0</v>
      </c>
      <c r="F333" s="4">
        <f t="shared" si="32"/>
        <v>0</v>
      </c>
      <c r="G333" s="19">
        <f>IF(AND(C333&lt;&gt;"",SUM(G$30:G332)&lt;D$21),$D$21/$D$26,0)</f>
        <v>0</v>
      </c>
      <c r="H333" s="4">
        <f t="shared" si="33"/>
        <v>0</v>
      </c>
      <c r="I333" s="4">
        <f t="shared" si="34"/>
        <v>0</v>
      </c>
      <c r="J333" s="58" t="str">
        <f t="shared" si="35"/>
        <v>2046–2047</v>
      </c>
    </row>
    <row r="334" spans="1:10" ht="19.899999999999999" customHeight="1" x14ac:dyDescent="0.2">
      <c r="A334" s="126">
        <v>53632</v>
      </c>
      <c r="B334" s="9">
        <f t="shared" si="29"/>
        <v>0</v>
      </c>
      <c r="C334" s="127"/>
      <c r="D334" s="4">
        <f t="shared" si="30"/>
        <v>0</v>
      </c>
      <c r="E334" s="128">
        <f t="shared" si="31"/>
        <v>0</v>
      </c>
      <c r="F334" s="4">
        <f t="shared" si="32"/>
        <v>0</v>
      </c>
      <c r="G334" s="19">
        <f>IF(AND(C334&lt;&gt;"",SUM(G$30:G333)&lt;D$21),$D$21/$D$26,0)</f>
        <v>0</v>
      </c>
      <c r="H334" s="4">
        <f t="shared" si="33"/>
        <v>0</v>
      </c>
      <c r="I334" s="4">
        <f t="shared" si="34"/>
        <v>0</v>
      </c>
      <c r="J334" s="58" t="str">
        <f t="shared" si="35"/>
        <v>2046–2047</v>
      </c>
    </row>
    <row r="335" spans="1:10" ht="19.899999999999999" customHeight="1" x14ac:dyDescent="0.2">
      <c r="A335" s="126">
        <v>53662</v>
      </c>
      <c r="B335" s="9">
        <f t="shared" si="29"/>
        <v>0</v>
      </c>
      <c r="C335" s="127"/>
      <c r="D335" s="4">
        <f t="shared" si="30"/>
        <v>0</v>
      </c>
      <c r="E335" s="128">
        <f t="shared" si="31"/>
        <v>0</v>
      </c>
      <c r="F335" s="4">
        <f t="shared" si="32"/>
        <v>0</v>
      </c>
      <c r="G335" s="19">
        <f>IF(AND(C335&lt;&gt;"",SUM(G$30:G334)&lt;D$21),$D$21/$D$26,0)</f>
        <v>0</v>
      </c>
      <c r="H335" s="4">
        <f t="shared" si="33"/>
        <v>0</v>
      </c>
      <c r="I335" s="4">
        <f t="shared" si="34"/>
        <v>0</v>
      </c>
      <c r="J335" s="58" t="str">
        <f t="shared" si="35"/>
        <v>2046–2047</v>
      </c>
    </row>
    <row r="336" spans="1:10" ht="19.899999999999999" customHeight="1" x14ac:dyDescent="0.2">
      <c r="A336" s="126">
        <v>53693</v>
      </c>
      <c r="B336" s="9">
        <f t="shared" si="29"/>
        <v>0</v>
      </c>
      <c r="C336" s="127"/>
      <c r="D336" s="4">
        <f t="shared" si="30"/>
        <v>0</v>
      </c>
      <c r="E336" s="128">
        <f t="shared" si="31"/>
        <v>0</v>
      </c>
      <c r="F336" s="4">
        <f t="shared" si="32"/>
        <v>0</v>
      </c>
      <c r="G336" s="19">
        <f>IF(AND(C336&lt;&gt;"",SUM(G$30:G335)&lt;D$21),$D$21/$D$26,0)</f>
        <v>0</v>
      </c>
      <c r="H336" s="4">
        <f t="shared" si="33"/>
        <v>0</v>
      </c>
      <c r="I336" s="4">
        <f t="shared" si="34"/>
        <v>0</v>
      </c>
      <c r="J336" s="58" t="str">
        <f t="shared" si="35"/>
        <v>2046–2047</v>
      </c>
    </row>
    <row r="337" spans="1:10" ht="19.899999999999999" customHeight="1" x14ac:dyDescent="0.2">
      <c r="A337" s="126">
        <v>53724</v>
      </c>
      <c r="B337" s="9">
        <f t="shared" si="29"/>
        <v>0</v>
      </c>
      <c r="C337" s="127"/>
      <c r="D337" s="4">
        <f t="shared" si="30"/>
        <v>0</v>
      </c>
      <c r="E337" s="128">
        <f t="shared" si="31"/>
        <v>0</v>
      </c>
      <c r="F337" s="4">
        <f t="shared" si="32"/>
        <v>0</v>
      </c>
      <c r="G337" s="19">
        <f>IF(AND(C337&lt;&gt;"",SUM(G$30:G336)&lt;D$21),$D$21/$D$26,0)</f>
        <v>0</v>
      </c>
      <c r="H337" s="4">
        <f t="shared" si="33"/>
        <v>0</v>
      </c>
      <c r="I337" s="4">
        <f t="shared" si="34"/>
        <v>0</v>
      </c>
      <c r="J337" s="58" t="str">
        <f t="shared" si="35"/>
        <v>2046–2047</v>
      </c>
    </row>
    <row r="338" spans="1:10" ht="19.899999999999999" customHeight="1" x14ac:dyDescent="0.2">
      <c r="A338" s="126">
        <v>53752</v>
      </c>
      <c r="B338" s="9">
        <f t="shared" si="29"/>
        <v>0</v>
      </c>
      <c r="C338" s="127"/>
      <c r="D338" s="4">
        <f t="shared" si="30"/>
        <v>0</v>
      </c>
      <c r="E338" s="128">
        <f t="shared" si="31"/>
        <v>0</v>
      </c>
      <c r="F338" s="4">
        <f t="shared" si="32"/>
        <v>0</v>
      </c>
      <c r="G338" s="19">
        <f>IF(AND(C338&lt;&gt;"",SUM(G$30:G337)&lt;D$21),$D$21/$D$26,0)</f>
        <v>0</v>
      </c>
      <c r="H338" s="4">
        <f t="shared" si="33"/>
        <v>0</v>
      </c>
      <c r="I338" s="4">
        <f t="shared" si="34"/>
        <v>0</v>
      </c>
      <c r="J338" s="58" t="str">
        <f t="shared" si="35"/>
        <v>2046–2047</v>
      </c>
    </row>
    <row r="339" spans="1:10" ht="19.899999999999999" customHeight="1" x14ac:dyDescent="0.2">
      <c r="A339" s="126">
        <v>53783</v>
      </c>
      <c r="B339" s="9">
        <f t="shared" si="29"/>
        <v>0</v>
      </c>
      <c r="C339" s="127"/>
      <c r="D339" s="4">
        <f t="shared" si="30"/>
        <v>0</v>
      </c>
      <c r="E339" s="128">
        <f t="shared" si="31"/>
        <v>0</v>
      </c>
      <c r="F339" s="4">
        <f t="shared" si="32"/>
        <v>0</v>
      </c>
      <c r="G339" s="19">
        <f>IF(AND(C339&lt;&gt;"",SUM(G$30:G338)&lt;D$21),$D$21/$D$26,0)</f>
        <v>0</v>
      </c>
      <c r="H339" s="4">
        <f t="shared" si="33"/>
        <v>0</v>
      </c>
      <c r="I339" s="4">
        <f t="shared" si="34"/>
        <v>0</v>
      </c>
      <c r="J339" s="58" t="str">
        <f t="shared" si="35"/>
        <v>2046–2047</v>
      </c>
    </row>
    <row r="340" spans="1:10" ht="19.899999999999999" customHeight="1" x14ac:dyDescent="0.2">
      <c r="A340" s="126">
        <v>53813</v>
      </c>
      <c r="B340" s="9">
        <f t="shared" si="29"/>
        <v>0</v>
      </c>
      <c r="C340" s="127"/>
      <c r="D340" s="4">
        <f t="shared" si="30"/>
        <v>0</v>
      </c>
      <c r="E340" s="128">
        <f t="shared" si="31"/>
        <v>0</v>
      </c>
      <c r="F340" s="4">
        <f t="shared" si="32"/>
        <v>0</v>
      </c>
      <c r="G340" s="19">
        <f>IF(AND(C340&lt;&gt;"",SUM(G$30:G339)&lt;D$21),$D$21/$D$26,0)</f>
        <v>0</v>
      </c>
      <c r="H340" s="4">
        <f t="shared" si="33"/>
        <v>0</v>
      </c>
      <c r="I340" s="4">
        <f t="shared" si="34"/>
        <v>0</v>
      </c>
      <c r="J340" s="58" t="str">
        <f t="shared" si="35"/>
        <v>2046–2047</v>
      </c>
    </row>
    <row r="341" spans="1:10" ht="19.899999999999999" customHeight="1" x14ac:dyDescent="0.2">
      <c r="A341" s="126">
        <v>53844</v>
      </c>
      <c r="B341" s="9">
        <f t="shared" si="29"/>
        <v>0</v>
      </c>
      <c r="C341" s="127"/>
      <c r="D341" s="4">
        <f t="shared" si="30"/>
        <v>0</v>
      </c>
      <c r="E341" s="128">
        <f t="shared" si="31"/>
        <v>0</v>
      </c>
      <c r="F341" s="4">
        <f t="shared" si="32"/>
        <v>0</v>
      </c>
      <c r="G341" s="19">
        <f>IF(AND(C341&lt;&gt;"",SUM(G$30:G340)&lt;D$21),$D$21/$D$26,0)</f>
        <v>0</v>
      </c>
      <c r="H341" s="4">
        <f t="shared" si="33"/>
        <v>0</v>
      </c>
      <c r="I341" s="4">
        <f t="shared" si="34"/>
        <v>0</v>
      </c>
      <c r="J341" s="58" t="str">
        <f t="shared" si="35"/>
        <v>2046–2047</v>
      </c>
    </row>
    <row r="342" spans="1:10" ht="19.899999999999999" customHeight="1" x14ac:dyDescent="0.2">
      <c r="A342" s="126">
        <v>53874</v>
      </c>
      <c r="B342" s="9">
        <f t="shared" si="29"/>
        <v>0</v>
      </c>
      <c r="C342" s="127"/>
      <c r="D342" s="4">
        <f t="shared" si="30"/>
        <v>0</v>
      </c>
      <c r="E342" s="128">
        <f t="shared" si="31"/>
        <v>0</v>
      </c>
      <c r="F342" s="4">
        <f t="shared" si="32"/>
        <v>0</v>
      </c>
      <c r="G342" s="19">
        <f>IF(AND(C342&lt;&gt;"",SUM(G$30:G341)&lt;D$21),$D$21/$D$26,0)</f>
        <v>0</v>
      </c>
      <c r="H342" s="4">
        <f t="shared" si="33"/>
        <v>0</v>
      </c>
      <c r="I342" s="4">
        <f t="shared" si="34"/>
        <v>0</v>
      </c>
      <c r="J342" s="58" t="str">
        <f t="shared" si="35"/>
        <v>2047–2048</v>
      </c>
    </row>
    <row r="343" spans="1:10" ht="19.899999999999999" customHeight="1" x14ac:dyDescent="0.2">
      <c r="A343" s="126">
        <v>53905</v>
      </c>
      <c r="B343" s="9">
        <f t="shared" si="29"/>
        <v>0</v>
      </c>
      <c r="C343" s="127"/>
      <c r="D343" s="4">
        <f t="shared" si="30"/>
        <v>0</v>
      </c>
      <c r="E343" s="128">
        <f t="shared" si="31"/>
        <v>0</v>
      </c>
      <c r="F343" s="4">
        <f t="shared" si="32"/>
        <v>0</v>
      </c>
      <c r="G343" s="19">
        <f>IF(AND(C343&lt;&gt;"",SUM(G$30:G342)&lt;D$21),$D$21/$D$26,0)</f>
        <v>0</v>
      </c>
      <c r="H343" s="4">
        <f t="shared" si="33"/>
        <v>0</v>
      </c>
      <c r="I343" s="4">
        <f t="shared" si="34"/>
        <v>0</v>
      </c>
      <c r="J343" s="58" t="str">
        <f t="shared" si="35"/>
        <v>2047–2048</v>
      </c>
    </row>
    <row r="344" spans="1:10" ht="19.899999999999999" customHeight="1" x14ac:dyDescent="0.2">
      <c r="A344" s="126">
        <v>53936</v>
      </c>
      <c r="B344" s="9">
        <f t="shared" si="29"/>
        <v>0</v>
      </c>
      <c r="C344" s="127"/>
      <c r="D344" s="4">
        <f t="shared" si="30"/>
        <v>0</v>
      </c>
      <c r="E344" s="128">
        <f t="shared" si="31"/>
        <v>0</v>
      </c>
      <c r="F344" s="4">
        <f t="shared" si="32"/>
        <v>0</v>
      </c>
      <c r="G344" s="19">
        <f>IF(AND(C344&lt;&gt;"",SUM(G$30:G343)&lt;D$21),$D$21/$D$26,0)</f>
        <v>0</v>
      </c>
      <c r="H344" s="4">
        <f t="shared" si="33"/>
        <v>0</v>
      </c>
      <c r="I344" s="4">
        <f t="shared" si="34"/>
        <v>0</v>
      </c>
      <c r="J344" s="58" t="str">
        <f t="shared" si="35"/>
        <v>2047–2048</v>
      </c>
    </row>
    <row r="345" spans="1:10" ht="19.899999999999999" customHeight="1" x14ac:dyDescent="0.2">
      <c r="A345" s="126">
        <v>53966</v>
      </c>
      <c r="B345" s="9">
        <f t="shared" si="29"/>
        <v>0</v>
      </c>
      <c r="C345" s="127"/>
      <c r="D345" s="4">
        <f t="shared" si="30"/>
        <v>0</v>
      </c>
      <c r="E345" s="128">
        <f t="shared" si="31"/>
        <v>0</v>
      </c>
      <c r="F345" s="4">
        <f t="shared" si="32"/>
        <v>0</v>
      </c>
      <c r="G345" s="19">
        <f>IF(AND(C345&lt;&gt;"",SUM(G$30:G344)&lt;D$21),$D$21/$D$26,0)</f>
        <v>0</v>
      </c>
      <c r="H345" s="4">
        <f t="shared" si="33"/>
        <v>0</v>
      </c>
      <c r="I345" s="4">
        <f t="shared" si="34"/>
        <v>0</v>
      </c>
      <c r="J345" s="58" t="str">
        <f t="shared" si="35"/>
        <v>2047–2048</v>
      </c>
    </row>
    <row r="346" spans="1:10" ht="19.899999999999999" customHeight="1" x14ac:dyDescent="0.2">
      <c r="A346" s="126">
        <v>53997</v>
      </c>
      <c r="B346" s="9">
        <f t="shared" si="29"/>
        <v>0</v>
      </c>
      <c r="C346" s="127"/>
      <c r="D346" s="4">
        <f t="shared" si="30"/>
        <v>0</v>
      </c>
      <c r="E346" s="128">
        <f t="shared" si="31"/>
        <v>0</v>
      </c>
      <c r="F346" s="4">
        <f t="shared" si="32"/>
        <v>0</v>
      </c>
      <c r="G346" s="19">
        <f>IF(AND(C346&lt;&gt;"",SUM(G$30:G345)&lt;D$21),$D$21/$D$26,0)</f>
        <v>0</v>
      </c>
      <c r="H346" s="4">
        <f t="shared" si="33"/>
        <v>0</v>
      </c>
      <c r="I346" s="4">
        <f t="shared" si="34"/>
        <v>0</v>
      </c>
      <c r="J346" s="58" t="str">
        <f t="shared" si="35"/>
        <v>2047–2048</v>
      </c>
    </row>
    <row r="347" spans="1:10" ht="19.899999999999999" customHeight="1" x14ac:dyDescent="0.2">
      <c r="A347" s="126">
        <v>54027</v>
      </c>
      <c r="B347" s="9">
        <f t="shared" si="29"/>
        <v>0</v>
      </c>
      <c r="C347" s="127"/>
      <c r="D347" s="4">
        <f t="shared" si="30"/>
        <v>0</v>
      </c>
      <c r="E347" s="128">
        <f t="shared" si="31"/>
        <v>0</v>
      </c>
      <c r="F347" s="4">
        <f t="shared" si="32"/>
        <v>0</v>
      </c>
      <c r="G347" s="19">
        <f>IF(AND(C347&lt;&gt;"",SUM(G$30:G346)&lt;D$21),$D$21/$D$26,0)</f>
        <v>0</v>
      </c>
      <c r="H347" s="4">
        <f t="shared" si="33"/>
        <v>0</v>
      </c>
      <c r="I347" s="4">
        <f t="shared" si="34"/>
        <v>0</v>
      </c>
      <c r="J347" s="58" t="str">
        <f t="shared" si="35"/>
        <v>2047–2048</v>
      </c>
    </row>
    <row r="348" spans="1:10" ht="19.899999999999999" customHeight="1" x14ac:dyDescent="0.2">
      <c r="A348" s="126">
        <v>54058</v>
      </c>
      <c r="B348" s="9">
        <f t="shared" si="29"/>
        <v>0</v>
      </c>
      <c r="C348" s="127"/>
      <c r="D348" s="4">
        <f t="shared" si="30"/>
        <v>0</v>
      </c>
      <c r="E348" s="128">
        <f t="shared" si="31"/>
        <v>0</v>
      </c>
      <c r="F348" s="4">
        <f t="shared" si="32"/>
        <v>0</v>
      </c>
      <c r="G348" s="19">
        <f>IF(AND(C348&lt;&gt;"",SUM(G$30:G347)&lt;D$21),$D$21/$D$26,0)</f>
        <v>0</v>
      </c>
      <c r="H348" s="4">
        <f t="shared" si="33"/>
        <v>0</v>
      </c>
      <c r="I348" s="4">
        <f t="shared" si="34"/>
        <v>0</v>
      </c>
      <c r="J348" s="58" t="str">
        <f t="shared" si="35"/>
        <v>2047–2048</v>
      </c>
    </row>
    <row r="349" spans="1:10" ht="19.899999999999999" customHeight="1" x14ac:dyDescent="0.2">
      <c r="A349" s="126">
        <v>54089</v>
      </c>
      <c r="B349" s="9">
        <f t="shared" si="29"/>
        <v>0</v>
      </c>
      <c r="C349" s="127"/>
      <c r="D349" s="4">
        <f t="shared" si="30"/>
        <v>0</v>
      </c>
      <c r="E349" s="128">
        <f t="shared" si="31"/>
        <v>0</v>
      </c>
      <c r="F349" s="4">
        <f t="shared" si="32"/>
        <v>0</v>
      </c>
      <c r="G349" s="19">
        <f>IF(AND(C349&lt;&gt;"",SUM(G$30:G348)&lt;D$21),$D$21/$D$26,0)</f>
        <v>0</v>
      </c>
      <c r="H349" s="4">
        <f t="shared" si="33"/>
        <v>0</v>
      </c>
      <c r="I349" s="4">
        <f t="shared" si="34"/>
        <v>0</v>
      </c>
      <c r="J349" s="58" t="str">
        <f t="shared" si="35"/>
        <v>2047–2048</v>
      </c>
    </row>
    <row r="350" spans="1:10" ht="19.899999999999999" customHeight="1" x14ac:dyDescent="0.2">
      <c r="A350" s="126">
        <v>54118</v>
      </c>
      <c r="B350" s="9">
        <f t="shared" si="29"/>
        <v>0</v>
      </c>
      <c r="C350" s="127"/>
      <c r="D350" s="4">
        <f t="shared" si="30"/>
        <v>0</v>
      </c>
      <c r="E350" s="128">
        <f t="shared" si="31"/>
        <v>0</v>
      </c>
      <c r="F350" s="4">
        <f t="shared" si="32"/>
        <v>0</v>
      </c>
      <c r="G350" s="19">
        <f>IF(AND(C350&lt;&gt;"",SUM(G$30:G349)&lt;D$21),$D$21/$D$26,0)</f>
        <v>0</v>
      </c>
      <c r="H350" s="4">
        <f t="shared" si="33"/>
        <v>0</v>
      </c>
      <c r="I350" s="4">
        <f t="shared" si="34"/>
        <v>0</v>
      </c>
      <c r="J350" s="58" t="str">
        <f t="shared" si="35"/>
        <v>2047–2048</v>
      </c>
    </row>
    <row r="351" spans="1:10" ht="19.899999999999999" customHeight="1" x14ac:dyDescent="0.2">
      <c r="A351" s="126">
        <v>54149</v>
      </c>
      <c r="B351" s="9">
        <f t="shared" ref="B351:B414" si="36">IF(C351&gt;0,C351*-1,C351)</f>
        <v>0</v>
      </c>
      <c r="C351" s="127"/>
      <c r="D351" s="4">
        <f t="shared" ref="D351:D414" si="37">IF(C351="",0,IF($D$14="Beginning",IF(C350&lt;&gt;"",$F350*$D$7/12,0),IF(C350&lt;&gt;"",$F350*$D$7/12,$D$19*$D$7/12)))</f>
        <v>0</v>
      </c>
      <c r="E351" s="128">
        <f t="shared" si="31"/>
        <v>0</v>
      </c>
      <c r="F351" s="4">
        <f t="shared" si="32"/>
        <v>0</v>
      </c>
      <c r="G351" s="19">
        <f>IF(AND(C351&lt;&gt;"",SUM(G$30:G350)&lt;D$21),$D$21/$D$26,0)</f>
        <v>0</v>
      </c>
      <c r="H351" s="4">
        <f t="shared" si="33"/>
        <v>0</v>
      </c>
      <c r="I351" s="4">
        <f t="shared" si="34"/>
        <v>0</v>
      </c>
      <c r="J351" s="58" t="str">
        <f t="shared" si="35"/>
        <v>2047–2048</v>
      </c>
    </row>
    <row r="352" spans="1:10" ht="19.899999999999999" customHeight="1" x14ac:dyDescent="0.2">
      <c r="A352" s="126">
        <v>54179</v>
      </c>
      <c r="B352" s="9">
        <f t="shared" si="36"/>
        <v>0</v>
      </c>
      <c r="C352" s="127"/>
      <c r="D352" s="4">
        <f t="shared" si="37"/>
        <v>0</v>
      </c>
      <c r="E352" s="128">
        <f t="shared" ref="E352:E415" si="38">C352-D352</f>
        <v>0</v>
      </c>
      <c r="F352" s="4">
        <f t="shared" ref="F352:F415" si="39">IF(C352="",0,IF(C351="",$D$19-E352,IF(C352&lt;&gt;"",F351-E352)))</f>
        <v>0</v>
      </c>
      <c r="G352" s="19">
        <f>IF(AND(C352&lt;&gt;"",SUM(G$30:G351)&lt;D$21),$D$21/$D$26,0)</f>
        <v>0</v>
      </c>
      <c r="H352" s="4">
        <f t="shared" ref="H352:H415" si="40">IF(C352&lt;&gt;"",G352+H351,0)</f>
        <v>0</v>
      </c>
      <c r="I352" s="4">
        <f t="shared" ref="I352:I415" si="41">IF(C352&lt;&gt;"",$D$21-H352,0)</f>
        <v>0</v>
      </c>
      <c r="J352" s="58" t="str">
        <f t="shared" si="35"/>
        <v>2047–2048</v>
      </c>
    </row>
    <row r="353" spans="1:10" ht="19.899999999999999" customHeight="1" x14ac:dyDescent="0.2">
      <c r="A353" s="126">
        <v>54210</v>
      </c>
      <c r="B353" s="9">
        <f t="shared" si="36"/>
        <v>0</v>
      </c>
      <c r="C353" s="127"/>
      <c r="D353" s="4">
        <f t="shared" si="37"/>
        <v>0</v>
      </c>
      <c r="E353" s="128">
        <f t="shared" si="38"/>
        <v>0</v>
      </c>
      <c r="F353" s="4">
        <f t="shared" si="39"/>
        <v>0</v>
      </c>
      <c r="G353" s="19">
        <f>IF(AND(C353&lt;&gt;"",SUM(G$30:G352)&lt;D$21),$D$21/$D$26,0)</f>
        <v>0</v>
      </c>
      <c r="H353" s="4">
        <f t="shared" si="40"/>
        <v>0</v>
      </c>
      <c r="I353" s="4">
        <f t="shared" si="41"/>
        <v>0</v>
      </c>
      <c r="J353" s="58" t="str">
        <f t="shared" si="35"/>
        <v>2047–2048</v>
      </c>
    </row>
    <row r="354" spans="1:10" ht="19.899999999999999" customHeight="1" x14ac:dyDescent="0.2">
      <c r="A354" s="126">
        <v>54240</v>
      </c>
      <c r="B354" s="9">
        <f t="shared" si="36"/>
        <v>0</v>
      </c>
      <c r="C354" s="127"/>
      <c r="D354" s="4">
        <f t="shared" si="37"/>
        <v>0</v>
      </c>
      <c r="E354" s="128">
        <f t="shared" si="38"/>
        <v>0</v>
      </c>
      <c r="F354" s="4">
        <f t="shared" si="39"/>
        <v>0</v>
      </c>
      <c r="G354" s="19">
        <f>IF(AND(C354&lt;&gt;"",SUM(G$30:G353)&lt;D$21),$D$21/$D$26,0)</f>
        <v>0</v>
      </c>
      <c r="H354" s="4">
        <f t="shared" si="40"/>
        <v>0</v>
      </c>
      <c r="I354" s="4">
        <f t="shared" si="41"/>
        <v>0</v>
      </c>
      <c r="J354" s="58" t="str">
        <f t="shared" si="35"/>
        <v>2048–2049</v>
      </c>
    </row>
    <row r="355" spans="1:10" ht="19.899999999999999" customHeight="1" x14ac:dyDescent="0.2">
      <c r="A355" s="126">
        <v>54271</v>
      </c>
      <c r="B355" s="9">
        <f t="shared" si="36"/>
        <v>0</v>
      </c>
      <c r="C355" s="127"/>
      <c r="D355" s="4">
        <f t="shared" si="37"/>
        <v>0</v>
      </c>
      <c r="E355" s="128">
        <f t="shared" si="38"/>
        <v>0</v>
      </c>
      <c r="F355" s="4">
        <f t="shared" si="39"/>
        <v>0</v>
      </c>
      <c r="G355" s="19">
        <f>IF(AND(C355&lt;&gt;"",SUM(G$30:G354)&lt;D$21),$D$21/$D$26,0)</f>
        <v>0</v>
      </c>
      <c r="H355" s="4">
        <f t="shared" si="40"/>
        <v>0</v>
      </c>
      <c r="I355" s="4">
        <f t="shared" si="41"/>
        <v>0</v>
      </c>
      <c r="J355" s="58" t="str">
        <f t="shared" si="35"/>
        <v>2048–2049</v>
      </c>
    </row>
    <row r="356" spans="1:10" ht="19.899999999999999" customHeight="1" x14ac:dyDescent="0.2">
      <c r="A356" s="126">
        <v>54302</v>
      </c>
      <c r="B356" s="9">
        <f t="shared" si="36"/>
        <v>0</v>
      </c>
      <c r="C356" s="127"/>
      <c r="D356" s="4">
        <f t="shared" si="37"/>
        <v>0</v>
      </c>
      <c r="E356" s="128">
        <f t="shared" si="38"/>
        <v>0</v>
      </c>
      <c r="F356" s="4">
        <f t="shared" si="39"/>
        <v>0</v>
      </c>
      <c r="G356" s="19">
        <f>IF(AND(C356&lt;&gt;"",SUM(G$30:G355)&lt;D$21),$D$21/$D$26,0)</f>
        <v>0</v>
      </c>
      <c r="H356" s="4">
        <f t="shared" si="40"/>
        <v>0</v>
      </c>
      <c r="I356" s="4">
        <f t="shared" si="41"/>
        <v>0</v>
      </c>
      <c r="J356" s="58" t="str">
        <f t="shared" si="35"/>
        <v>2048–2049</v>
      </c>
    </row>
    <row r="357" spans="1:10" ht="19.899999999999999" customHeight="1" x14ac:dyDescent="0.2">
      <c r="A357" s="126">
        <v>54332</v>
      </c>
      <c r="B357" s="9">
        <f t="shared" si="36"/>
        <v>0</v>
      </c>
      <c r="C357" s="127"/>
      <c r="D357" s="4">
        <f t="shared" si="37"/>
        <v>0</v>
      </c>
      <c r="E357" s="128">
        <f t="shared" si="38"/>
        <v>0</v>
      </c>
      <c r="F357" s="4">
        <f t="shared" si="39"/>
        <v>0</v>
      </c>
      <c r="G357" s="19">
        <f>IF(AND(C357&lt;&gt;"",SUM(G$30:G356)&lt;D$21),$D$21/$D$26,0)</f>
        <v>0</v>
      </c>
      <c r="H357" s="4">
        <f t="shared" si="40"/>
        <v>0</v>
      </c>
      <c r="I357" s="4">
        <f t="shared" si="41"/>
        <v>0</v>
      </c>
      <c r="J357" s="58" t="str">
        <f t="shared" si="35"/>
        <v>2048–2049</v>
      </c>
    </row>
    <row r="358" spans="1:10" ht="19.899999999999999" customHeight="1" x14ac:dyDescent="0.2">
      <c r="A358" s="126">
        <v>54363</v>
      </c>
      <c r="B358" s="9">
        <f t="shared" si="36"/>
        <v>0</v>
      </c>
      <c r="C358" s="127"/>
      <c r="D358" s="4">
        <f t="shared" si="37"/>
        <v>0</v>
      </c>
      <c r="E358" s="128">
        <f t="shared" si="38"/>
        <v>0</v>
      </c>
      <c r="F358" s="4">
        <f t="shared" si="39"/>
        <v>0</v>
      </c>
      <c r="G358" s="19">
        <f>IF(AND(C358&lt;&gt;"",SUM(G$30:G357)&lt;D$21),$D$21/$D$26,0)</f>
        <v>0</v>
      </c>
      <c r="H358" s="4">
        <f t="shared" si="40"/>
        <v>0</v>
      </c>
      <c r="I358" s="4">
        <f t="shared" si="41"/>
        <v>0</v>
      </c>
      <c r="J358" s="58" t="str">
        <f t="shared" si="35"/>
        <v>2048–2049</v>
      </c>
    </row>
    <row r="359" spans="1:10" ht="19.899999999999999" customHeight="1" x14ac:dyDescent="0.2">
      <c r="A359" s="126">
        <v>54393</v>
      </c>
      <c r="B359" s="9">
        <f t="shared" si="36"/>
        <v>0</v>
      </c>
      <c r="C359" s="127"/>
      <c r="D359" s="4">
        <f t="shared" si="37"/>
        <v>0</v>
      </c>
      <c r="E359" s="128">
        <f t="shared" si="38"/>
        <v>0</v>
      </c>
      <c r="F359" s="4">
        <f t="shared" si="39"/>
        <v>0</v>
      </c>
      <c r="G359" s="19">
        <f>IF(AND(C359&lt;&gt;"",SUM(G$30:G358)&lt;D$21),$D$21/$D$26,0)</f>
        <v>0</v>
      </c>
      <c r="H359" s="4">
        <f t="shared" si="40"/>
        <v>0</v>
      </c>
      <c r="I359" s="4">
        <f t="shared" si="41"/>
        <v>0</v>
      </c>
      <c r="J359" s="58" t="str">
        <f t="shared" si="35"/>
        <v>2048–2049</v>
      </c>
    </row>
    <row r="360" spans="1:10" ht="19.899999999999999" customHeight="1" x14ac:dyDescent="0.2">
      <c r="A360" s="126">
        <v>54424</v>
      </c>
      <c r="B360" s="9">
        <f t="shared" si="36"/>
        <v>0</v>
      </c>
      <c r="C360" s="127"/>
      <c r="D360" s="4">
        <f t="shared" si="37"/>
        <v>0</v>
      </c>
      <c r="E360" s="128">
        <f t="shared" si="38"/>
        <v>0</v>
      </c>
      <c r="F360" s="4">
        <f t="shared" si="39"/>
        <v>0</v>
      </c>
      <c r="G360" s="19">
        <f>IF(AND(C360&lt;&gt;"",SUM(G$30:G359)&lt;D$21),$D$21/$D$26,0)</f>
        <v>0</v>
      </c>
      <c r="H360" s="4">
        <f t="shared" si="40"/>
        <v>0</v>
      </c>
      <c r="I360" s="4">
        <f t="shared" si="41"/>
        <v>0</v>
      </c>
      <c r="J360" s="58" t="str">
        <f t="shared" si="35"/>
        <v>2048–2049</v>
      </c>
    </row>
    <row r="361" spans="1:10" ht="19.899999999999999" customHeight="1" x14ac:dyDescent="0.2">
      <c r="A361" s="126">
        <v>54455</v>
      </c>
      <c r="B361" s="9">
        <f t="shared" si="36"/>
        <v>0</v>
      </c>
      <c r="C361" s="127"/>
      <c r="D361" s="4">
        <f t="shared" si="37"/>
        <v>0</v>
      </c>
      <c r="E361" s="128">
        <f t="shared" si="38"/>
        <v>0</v>
      </c>
      <c r="F361" s="4">
        <f t="shared" si="39"/>
        <v>0</v>
      </c>
      <c r="G361" s="19">
        <f>IF(AND(C361&lt;&gt;"",SUM(G$30:G360)&lt;D$21),$D$21/$D$26,0)</f>
        <v>0</v>
      </c>
      <c r="H361" s="4">
        <f t="shared" si="40"/>
        <v>0</v>
      </c>
      <c r="I361" s="4">
        <f t="shared" si="41"/>
        <v>0</v>
      </c>
      <c r="J361" s="58" t="str">
        <f t="shared" si="35"/>
        <v>2048–2049</v>
      </c>
    </row>
    <row r="362" spans="1:10" ht="19.899999999999999" customHeight="1" x14ac:dyDescent="0.2">
      <c r="A362" s="126">
        <v>54483</v>
      </c>
      <c r="B362" s="9">
        <f t="shared" si="36"/>
        <v>0</v>
      </c>
      <c r="C362" s="127"/>
      <c r="D362" s="4">
        <f t="shared" si="37"/>
        <v>0</v>
      </c>
      <c r="E362" s="128">
        <f t="shared" si="38"/>
        <v>0</v>
      </c>
      <c r="F362" s="4">
        <f t="shared" si="39"/>
        <v>0</v>
      </c>
      <c r="G362" s="19">
        <f>IF(AND(C362&lt;&gt;"",SUM(G$30:G361)&lt;D$21),$D$21/$D$26,0)</f>
        <v>0</v>
      </c>
      <c r="H362" s="4">
        <f t="shared" si="40"/>
        <v>0</v>
      </c>
      <c r="I362" s="4">
        <f t="shared" si="41"/>
        <v>0</v>
      </c>
      <c r="J362" s="58" t="str">
        <f t="shared" si="35"/>
        <v>2048–2049</v>
      </c>
    </row>
    <row r="363" spans="1:10" ht="19.899999999999999" customHeight="1" x14ac:dyDescent="0.2">
      <c r="A363" s="126">
        <v>54514</v>
      </c>
      <c r="B363" s="9">
        <f t="shared" si="36"/>
        <v>0</v>
      </c>
      <c r="C363" s="127"/>
      <c r="D363" s="4">
        <f t="shared" si="37"/>
        <v>0</v>
      </c>
      <c r="E363" s="128">
        <f t="shared" si="38"/>
        <v>0</v>
      </c>
      <c r="F363" s="4">
        <f t="shared" si="39"/>
        <v>0</v>
      </c>
      <c r="G363" s="19">
        <f>IF(AND(C363&lt;&gt;"",SUM(G$30:G362)&lt;D$21),$D$21/$D$26,0)</f>
        <v>0</v>
      </c>
      <c r="H363" s="4">
        <f t="shared" si="40"/>
        <v>0</v>
      </c>
      <c r="I363" s="4">
        <f t="shared" si="41"/>
        <v>0</v>
      </c>
      <c r="J363" s="58" t="str">
        <f t="shared" ref="J363:J426" si="42">IF(OR(MONTH(A363)=1,MONTH(A363)=2,MONTH(A363)=3,MONTH(A363)=4,MONTH(A363)=5,MONTH(A363)=6),YEAR(A363)-1&amp;"–"&amp;YEAR(A363),YEAR(A363)&amp;"–"&amp;YEAR(A363)+1)</f>
        <v>2048–2049</v>
      </c>
    </row>
    <row r="364" spans="1:10" ht="19.899999999999999" customHeight="1" x14ac:dyDescent="0.2">
      <c r="A364" s="126">
        <v>54544</v>
      </c>
      <c r="B364" s="9">
        <f t="shared" si="36"/>
        <v>0</v>
      </c>
      <c r="C364" s="127"/>
      <c r="D364" s="4">
        <f t="shared" si="37"/>
        <v>0</v>
      </c>
      <c r="E364" s="128">
        <f t="shared" si="38"/>
        <v>0</v>
      </c>
      <c r="F364" s="4">
        <f t="shared" si="39"/>
        <v>0</v>
      </c>
      <c r="G364" s="19">
        <f>IF(AND(C364&lt;&gt;"",SUM(G$30:G363)&lt;D$21),$D$21/$D$26,0)</f>
        <v>0</v>
      </c>
      <c r="H364" s="4">
        <f t="shared" si="40"/>
        <v>0</v>
      </c>
      <c r="I364" s="4">
        <f t="shared" si="41"/>
        <v>0</v>
      </c>
      <c r="J364" s="58" t="str">
        <f t="shared" si="42"/>
        <v>2048–2049</v>
      </c>
    </row>
    <row r="365" spans="1:10" ht="19.899999999999999" customHeight="1" x14ac:dyDescent="0.2">
      <c r="A365" s="126">
        <v>54575</v>
      </c>
      <c r="B365" s="9">
        <f t="shared" si="36"/>
        <v>0</v>
      </c>
      <c r="C365" s="127"/>
      <c r="D365" s="4">
        <f t="shared" si="37"/>
        <v>0</v>
      </c>
      <c r="E365" s="128">
        <f t="shared" si="38"/>
        <v>0</v>
      </c>
      <c r="F365" s="4">
        <f t="shared" si="39"/>
        <v>0</v>
      </c>
      <c r="G365" s="19">
        <f>IF(AND(C365&lt;&gt;"",SUM(G$30:G364)&lt;D$21),$D$21/$D$26,0)</f>
        <v>0</v>
      </c>
      <c r="H365" s="4">
        <f t="shared" si="40"/>
        <v>0</v>
      </c>
      <c r="I365" s="4">
        <f t="shared" si="41"/>
        <v>0</v>
      </c>
      <c r="J365" s="58" t="str">
        <f t="shared" si="42"/>
        <v>2048–2049</v>
      </c>
    </row>
    <row r="366" spans="1:10" ht="19.899999999999999" customHeight="1" x14ac:dyDescent="0.2">
      <c r="A366" s="126">
        <v>54605</v>
      </c>
      <c r="B366" s="9">
        <f t="shared" si="36"/>
        <v>0</v>
      </c>
      <c r="C366" s="127"/>
      <c r="D366" s="4">
        <f t="shared" si="37"/>
        <v>0</v>
      </c>
      <c r="E366" s="128">
        <f t="shared" si="38"/>
        <v>0</v>
      </c>
      <c r="F366" s="4">
        <f t="shared" si="39"/>
        <v>0</v>
      </c>
      <c r="G366" s="19">
        <f>IF(AND(C366&lt;&gt;"",SUM(G$30:G365)&lt;D$21),$D$21/$D$26,0)</f>
        <v>0</v>
      </c>
      <c r="H366" s="4">
        <f t="shared" si="40"/>
        <v>0</v>
      </c>
      <c r="I366" s="4">
        <f t="shared" si="41"/>
        <v>0</v>
      </c>
      <c r="J366" s="58" t="str">
        <f t="shared" si="42"/>
        <v>2049–2050</v>
      </c>
    </row>
    <row r="367" spans="1:10" ht="19.899999999999999" customHeight="1" x14ac:dyDescent="0.2">
      <c r="A367" s="126">
        <v>54636</v>
      </c>
      <c r="B367" s="9">
        <f t="shared" si="36"/>
        <v>0</v>
      </c>
      <c r="C367" s="127"/>
      <c r="D367" s="4">
        <f t="shared" si="37"/>
        <v>0</v>
      </c>
      <c r="E367" s="128">
        <f t="shared" si="38"/>
        <v>0</v>
      </c>
      <c r="F367" s="4">
        <f t="shared" si="39"/>
        <v>0</v>
      </c>
      <c r="G367" s="19">
        <f>IF(AND(C367&lt;&gt;"",SUM(G$30:G366)&lt;D$21),$D$21/$D$26,0)</f>
        <v>0</v>
      </c>
      <c r="H367" s="4">
        <f t="shared" si="40"/>
        <v>0</v>
      </c>
      <c r="I367" s="4">
        <f t="shared" si="41"/>
        <v>0</v>
      </c>
      <c r="J367" s="58" t="str">
        <f t="shared" si="42"/>
        <v>2049–2050</v>
      </c>
    </row>
    <row r="368" spans="1:10" ht="19.899999999999999" customHeight="1" x14ac:dyDescent="0.2">
      <c r="A368" s="126">
        <v>54667</v>
      </c>
      <c r="B368" s="9">
        <f t="shared" si="36"/>
        <v>0</v>
      </c>
      <c r="C368" s="127"/>
      <c r="D368" s="4">
        <f t="shared" si="37"/>
        <v>0</v>
      </c>
      <c r="E368" s="128">
        <f t="shared" si="38"/>
        <v>0</v>
      </c>
      <c r="F368" s="4">
        <f t="shared" si="39"/>
        <v>0</v>
      </c>
      <c r="G368" s="19">
        <f>IF(AND(C368&lt;&gt;"",SUM(G$30:G367)&lt;D$21),$D$21/$D$26,0)</f>
        <v>0</v>
      </c>
      <c r="H368" s="4">
        <f t="shared" si="40"/>
        <v>0</v>
      </c>
      <c r="I368" s="4">
        <f t="shared" si="41"/>
        <v>0</v>
      </c>
      <c r="J368" s="58" t="str">
        <f t="shared" si="42"/>
        <v>2049–2050</v>
      </c>
    </row>
    <row r="369" spans="1:10" ht="19.899999999999999" customHeight="1" x14ac:dyDescent="0.2">
      <c r="A369" s="126">
        <v>54697</v>
      </c>
      <c r="B369" s="9">
        <f t="shared" si="36"/>
        <v>0</v>
      </c>
      <c r="C369" s="127"/>
      <c r="D369" s="4">
        <f t="shared" si="37"/>
        <v>0</v>
      </c>
      <c r="E369" s="128">
        <f t="shared" si="38"/>
        <v>0</v>
      </c>
      <c r="F369" s="4">
        <f t="shared" si="39"/>
        <v>0</v>
      </c>
      <c r="G369" s="19">
        <f>IF(AND(C369&lt;&gt;"",SUM(G$30:G368)&lt;D$21),$D$21/$D$26,0)</f>
        <v>0</v>
      </c>
      <c r="H369" s="4">
        <f t="shared" si="40"/>
        <v>0</v>
      </c>
      <c r="I369" s="4">
        <f t="shared" si="41"/>
        <v>0</v>
      </c>
      <c r="J369" s="58" t="str">
        <f t="shared" si="42"/>
        <v>2049–2050</v>
      </c>
    </row>
    <row r="370" spans="1:10" ht="19.899999999999999" customHeight="1" x14ac:dyDescent="0.2">
      <c r="A370" s="126">
        <v>54728</v>
      </c>
      <c r="B370" s="9">
        <f t="shared" si="36"/>
        <v>0</v>
      </c>
      <c r="C370" s="127"/>
      <c r="D370" s="4">
        <f t="shared" si="37"/>
        <v>0</v>
      </c>
      <c r="E370" s="128">
        <f t="shared" si="38"/>
        <v>0</v>
      </c>
      <c r="F370" s="4">
        <f t="shared" si="39"/>
        <v>0</v>
      </c>
      <c r="G370" s="19">
        <f>IF(AND(C370&lt;&gt;"",SUM(G$30:G369)&lt;D$21),$D$21/$D$26,0)</f>
        <v>0</v>
      </c>
      <c r="H370" s="4">
        <f t="shared" si="40"/>
        <v>0</v>
      </c>
      <c r="I370" s="4">
        <f t="shared" si="41"/>
        <v>0</v>
      </c>
      <c r="J370" s="58" t="str">
        <f t="shared" si="42"/>
        <v>2049–2050</v>
      </c>
    </row>
    <row r="371" spans="1:10" ht="19.899999999999999" customHeight="1" x14ac:dyDescent="0.2">
      <c r="A371" s="126">
        <v>54758</v>
      </c>
      <c r="B371" s="9">
        <f t="shared" si="36"/>
        <v>0</v>
      </c>
      <c r="C371" s="127"/>
      <c r="D371" s="4">
        <f t="shared" si="37"/>
        <v>0</v>
      </c>
      <c r="E371" s="128">
        <f t="shared" si="38"/>
        <v>0</v>
      </c>
      <c r="F371" s="4">
        <f t="shared" si="39"/>
        <v>0</v>
      </c>
      <c r="G371" s="19">
        <f>IF(AND(C371&lt;&gt;"",SUM(G$30:G370)&lt;D$21),$D$21/$D$26,0)</f>
        <v>0</v>
      </c>
      <c r="H371" s="4">
        <f t="shared" si="40"/>
        <v>0</v>
      </c>
      <c r="I371" s="4">
        <f t="shared" si="41"/>
        <v>0</v>
      </c>
      <c r="J371" s="58" t="str">
        <f t="shared" si="42"/>
        <v>2049–2050</v>
      </c>
    </row>
    <row r="372" spans="1:10" ht="19.899999999999999" customHeight="1" x14ac:dyDescent="0.2">
      <c r="A372" s="126">
        <v>54789</v>
      </c>
      <c r="B372" s="9">
        <f t="shared" si="36"/>
        <v>0</v>
      </c>
      <c r="C372" s="127"/>
      <c r="D372" s="4">
        <f t="shared" si="37"/>
        <v>0</v>
      </c>
      <c r="E372" s="128">
        <f t="shared" si="38"/>
        <v>0</v>
      </c>
      <c r="F372" s="4">
        <f t="shared" si="39"/>
        <v>0</v>
      </c>
      <c r="G372" s="19">
        <f>IF(AND(C372&lt;&gt;"",SUM(G$30:G371)&lt;D$21),$D$21/$D$26,0)</f>
        <v>0</v>
      </c>
      <c r="H372" s="4">
        <f t="shared" si="40"/>
        <v>0</v>
      </c>
      <c r="I372" s="4">
        <f t="shared" si="41"/>
        <v>0</v>
      </c>
      <c r="J372" s="58" t="str">
        <f t="shared" si="42"/>
        <v>2049–2050</v>
      </c>
    </row>
    <row r="373" spans="1:10" ht="19.899999999999999" customHeight="1" x14ac:dyDescent="0.2">
      <c r="A373" s="126">
        <v>54820</v>
      </c>
      <c r="B373" s="9">
        <f t="shared" si="36"/>
        <v>0</v>
      </c>
      <c r="C373" s="127"/>
      <c r="D373" s="4">
        <f t="shared" si="37"/>
        <v>0</v>
      </c>
      <c r="E373" s="128">
        <f t="shared" si="38"/>
        <v>0</v>
      </c>
      <c r="F373" s="4">
        <f t="shared" si="39"/>
        <v>0</v>
      </c>
      <c r="G373" s="19">
        <f>IF(AND(C373&lt;&gt;"",SUM(G$30:G372)&lt;D$21),$D$21/$D$26,0)</f>
        <v>0</v>
      </c>
      <c r="H373" s="4">
        <f t="shared" si="40"/>
        <v>0</v>
      </c>
      <c r="I373" s="4">
        <f t="shared" si="41"/>
        <v>0</v>
      </c>
      <c r="J373" s="58" t="str">
        <f t="shared" si="42"/>
        <v>2049–2050</v>
      </c>
    </row>
    <row r="374" spans="1:10" ht="19.899999999999999" customHeight="1" x14ac:dyDescent="0.2">
      <c r="A374" s="126">
        <v>54848</v>
      </c>
      <c r="B374" s="9">
        <f t="shared" si="36"/>
        <v>0</v>
      </c>
      <c r="C374" s="127"/>
      <c r="D374" s="4">
        <f t="shared" si="37"/>
        <v>0</v>
      </c>
      <c r="E374" s="128">
        <f t="shared" si="38"/>
        <v>0</v>
      </c>
      <c r="F374" s="4">
        <f t="shared" si="39"/>
        <v>0</v>
      </c>
      <c r="G374" s="19">
        <f>IF(AND(C374&lt;&gt;"",SUM(G$30:G373)&lt;D$21),$D$21/$D$26,0)</f>
        <v>0</v>
      </c>
      <c r="H374" s="4">
        <f t="shared" si="40"/>
        <v>0</v>
      </c>
      <c r="I374" s="4">
        <f t="shared" si="41"/>
        <v>0</v>
      </c>
      <c r="J374" s="58" t="str">
        <f t="shared" si="42"/>
        <v>2049–2050</v>
      </c>
    </row>
    <row r="375" spans="1:10" ht="19.899999999999999" customHeight="1" x14ac:dyDescent="0.2">
      <c r="A375" s="126">
        <v>54879</v>
      </c>
      <c r="B375" s="9">
        <f t="shared" si="36"/>
        <v>0</v>
      </c>
      <c r="C375" s="127"/>
      <c r="D375" s="4">
        <f t="shared" si="37"/>
        <v>0</v>
      </c>
      <c r="E375" s="128">
        <f t="shared" si="38"/>
        <v>0</v>
      </c>
      <c r="F375" s="4">
        <f t="shared" si="39"/>
        <v>0</v>
      </c>
      <c r="G375" s="19">
        <f>IF(AND(C375&lt;&gt;"",SUM(G$30:G374)&lt;D$21),$D$21/$D$26,0)</f>
        <v>0</v>
      </c>
      <c r="H375" s="4">
        <f t="shared" si="40"/>
        <v>0</v>
      </c>
      <c r="I375" s="4">
        <f t="shared" si="41"/>
        <v>0</v>
      </c>
      <c r="J375" s="58" t="str">
        <f t="shared" si="42"/>
        <v>2049–2050</v>
      </c>
    </row>
    <row r="376" spans="1:10" ht="19.899999999999999" customHeight="1" x14ac:dyDescent="0.2">
      <c r="A376" s="126">
        <v>54909</v>
      </c>
      <c r="B376" s="9">
        <f t="shared" si="36"/>
        <v>0</v>
      </c>
      <c r="C376" s="127"/>
      <c r="D376" s="4">
        <f t="shared" si="37"/>
        <v>0</v>
      </c>
      <c r="E376" s="128">
        <f t="shared" si="38"/>
        <v>0</v>
      </c>
      <c r="F376" s="4">
        <f t="shared" si="39"/>
        <v>0</v>
      </c>
      <c r="G376" s="19">
        <f>IF(AND(C376&lt;&gt;"",SUM(G$30:G375)&lt;D$21),$D$21/$D$26,0)</f>
        <v>0</v>
      </c>
      <c r="H376" s="4">
        <f t="shared" si="40"/>
        <v>0</v>
      </c>
      <c r="I376" s="4">
        <f t="shared" si="41"/>
        <v>0</v>
      </c>
      <c r="J376" s="58" t="str">
        <f t="shared" si="42"/>
        <v>2049–2050</v>
      </c>
    </row>
    <row r="377" spans="1:10" ht="19.899999999999999" customHeight="1" x14ac:dyDescent="0.2">
      <c r="A377" s="126">
        <v>54940</v>
      </c>
      <c r="B377" s="9">
        <f t="shared" si="36"/>
        <v>0</v>
      </c>
      <c r="C377" s="127"/>
      <c r="D377" s="4">
        <f t="shared" si="37"/>
        <v>0</v>
      </c>
      <c r="E377" s="128">
        <f t="shared" si="38"/>
        <v>0</v>
      </c>
      <c r="F377" s="4">
        <f t="shared" si="39"/>
        <v>0</v>
      </c>
      <c r="G377" s="19">
        <f>IF(AND(C377&lt;&gt;"",SUM(G$30:G376)&lt;D$21),$D$21/$D$26,0)</f>
        <v>0</v>
      </c>
      <c r="H377" s="4">
        <f t="shared" si="40"/>
        <v>0</v>
      </c>
      <c r="I377" s="4">
        <f t="shared" si="41"/>
        <v>0</v>
      </c>
      <c r="J377" s="58" t="str">
        <f t="shared" si="42"/>
        <v>2049–2050</v>
      </c>
    </row>
    <row r="378" spans="1:10" ht="19.899999999999999" customHeight="1" x14ac:dyDescent="0.2">
      <c r="A378" s="126">
        <v>54970</v>
      </c>
      <c r="B378" s="9">
        <f t="shared" si="36"/>
        <v>0</v>
      </c>
      <c r="C378" s="127"/>
      <c r="D378" s="4">
        <f t="shared" si="37"/>
        <v>0</v>
      </c>
      <c r="E378" s="128">
        <f t="shared" si="38"/>
        <v>0</v>
      </c>
      <c r="F378" s="4">
        <f t="shared" si="39"/>
        <v>0</v>
      </c>
      <c r="G378" s="19">
        <f>IF(AND(C378&lt;&gt;"",SUM(G$30:G377)&lt;D$21),$D$21/$D$26,0)</f>
        <v>0</v>
      </c>
      <c r="H378" s="4">
        <f t="shared" si="40"/>
        <v>0</v>
      </c>
      <c r="I378" s="4">
        <f t="shared" si="41"/>
        <v>0</v>
      </c>
      <c r="J378" s="58" t="str">
        <f t="shared" si="42"/>
        <v>2050–2051</v>
      </c>
    </row>
    <row r="379" spans="1:10" ht="19.899999999999999" customHeight="1" x14ac:dyDescent="0.2">
      <c r="A379" s="126">
        <v>55001</v>
      </c>
      <c r="B379" s="9">
        <f t="shared" si="36"/>
        <v>0</v>
      </c>
      <c r="C379" s="127"/>
      <c r="D379" s="4">
        <f t="shared" si="37"/>
        <v>0</v>
      </c>
      <c r="E379" s="128">
        <f t="shared" si="38"/>
        <v>0</v>
      </c>
      <c r="F379" s="4">
        <f t="shared" si="39"/>
        <v>0</v>
      </c>
      <c r="G379" s="19">
        <f>IF(AND(C379&lt;&gt;"",SUM(G$30:G378)&lt;D$21),$D$21/$D$26,0)</f>
        <v>0</v>
      </c>
      <c r="H379" s="4">
        <f t="shared" si="40"/>
        <v>0</v>
      </c>
      <c r="I379" s="4">
        <f t="shared" si="41"/>
        <v>0</v>
      </c>
      <c r="J379" s="58" t="str">
        <f t="shared" si="42"/>
        <v>2050–2051</v>
      </c>
    </row>
    <row r="380" spans="1:10" ht="19.899999999999999" customHeight="1" x14ac:dyDescent="0.2">
      <c r="A380" s="126">
        <v>55032</v>
      </c>
      <c r="B380" s="9">
        <f t="shared" si="36"/>
        <v>0</v>
      </c>
      <c r="C380" s="127"/>
      <c r="D380" s="4">
        <f t="shared" si="37"/>
        <v>0</v>
      </c>
      <c r="E380" s="128">
        <f t="shared" si="38"/>
        <v>0</v>
      </c>
      <c r="F380" s="4">
        <f t="shared" si="39"/>
        <v>0</v>
      </c>
      <c r="G380" s="19">
        <f>IF(AND(C380&lt;&gt;"",SUM(G$30:G379)&lt;D$21),$D$21/$D$26,0)</f>
        <v>0</v>
      </c>
      <c r="H380" s="4">
        <f t="shared" si="40"/>
        <v>0</v>
      </c>
      <c r="I380" s="4">
        <f t="shared" si="41"/>
        <v>0</v>
      </c>
      <c r="J380" s="58" t="str">
        <f t="shared" si="42"/>
        <v>2050–2051</v>
      </c>
    </row>
    <row r="381" spans="1:10" ht="19.899999999999999" customHeight="1" x14ac:dyDescent="0.2">
      <c r="A381" s="126">
        <v>55062</v>
      </c>
      <c r="B381" s="9">
        <f t="shared" si="36"/>
        <v>0</v>
      </c>
      <c r="C381" s="127"/>
      <c r="D381" s="4">
        <f t="shared" si="37"/>
        <v>0</v>
      </c>
      <c r="E381" s="128">
        <f t="shared" si="38"/>
        <v>0</v>
      </c>
      <c r="F381" s="4">
        <f t="shared" si="39"/>
        <v>0</v>
      </c>
      <c r="G381" s="19">
        <f>IF(AND(C381&lt;&gt;"",SUM(G$30:G380)&lt;D$21),$D$21/$D$26,0)</f>
        <v>0</v>
      </c>
      <c r="H381" s="4">
        <f t="shared" si="40"/>
        <v>0</v>
      </c>
      <c r="I381" s="4">
        <f t="shared" si="41"/>
        <v>0</v>
      </c>
      <c r="J381" s="58" t="str">
        <f t="shared" si="42"/>
        <v>2050–2051</v>
      </c>
    </row>
    <row r="382" spans="1:10" ht="19.899999999999999" customHeight="1" x14ac:dyDescent="0.2">
      <c r="A382" s="126">
        <v>55093</v>
      </c>
      <c r="B382" s="9">
        <f t="shared" si="36"/>
        <v>0</v>
      </c>
      <c r="C382" s="127"/>
      <c r="D382" s="4">
        <f t="shared" si="37"/>
        <v>0</v>
      </c>
      <c r="E382" s="128">
        <f t="shared" si="38"/>
        <v>0</v>
      </c>
      <c r="F382" s="4">
        <f t="shared" si="39"/>
        <v>0</v>
      </c>
      <c r="G382" s="19">
        <f>IF(AND(C382&lt;&gt;"",SUM(G$30:G381)&lt;D$21),$D$21/$D$26,0)</f>
        <v>0</v>
      </c>
      <c r="H382" s="4">
        <f t="shared" si="40"/>
        <v>0</v>
      </c>
      <c r="I382" s="4">
        <f t="shared" si="41"/>
        <v>0</v>
      </c>
      <c r="J382" s="58" t="str">
        <f t="shared" si="42"/>
        <v>2050–2051</v>
      </c>
    </row>
    <row r="383" spans="1:10" ht="19.899999999999999" customHeight="1" x14ac:dyDescent="0.2">
      <c r="A383" s="126">
        <v>55123</v>
      </c>
      <c r="B383" s="9">
        <f t="shared" si="36"/>
        <v>0</v>
      </c>
      <c r="C383" s="127"/>
      <c r="D383" s="4">
        <f t="shared" si="37"/>
        <v>0</v>
      </c>
      <c r="E383" s="128">
        <f t="shared" si="38"/>
        <v>0</v>
      </c>
      <c r="F383" s="4">
        <f t="shared" si="39"/>
        <v>0</v>
      </c>
      <c r="G383" s="19">
        <f>IF(AND(C383&lt;&gt;"",SUM(G$30:G382)&lt;D$21),$D$21/$D$26,0)</f>
        <v>0</v>
      </c>
      <c r="H383" s="4">
        <f t="shared" si="40"/>
        <v>0</v>
      </c>
      <c r="I383" s="4">
        <f t="shared" si="41"/>
        <v>0</v>
      </c>
      <c r="J383" s="58" t="str">
        <f t="shared" si="42"/>
        <v>2050–2051</v>
      </c>
    </row>
    <row r="384" spans="1:10" ht="19.899999999999999" customHeight="1" x14ac:dyDescent="0.2">
      <c r="A384" s="126">
        <v>55154</v>
      </c>
      <c r="B384" s="9">
        <f t="shared" si="36"/>
        <v>0</v>
      </c>
      <c r="C384" s="127"/>
      <c r="D384" s="4">
        <f t="shared" si="37"/>
        <v>0</v>
      </c>
      <c r="E384" s="128">
        <f t="shared" si="38"/>
        <v>0</v>
      </c>
      <c r="F384" s="4">
        <f t="shared" si="39"/>
        <v>0</v>
      </c>
      <c r="G384" s="19">
        <f>IF(AND(C384&lt;&gt;"",SUM(G$30:G383)&lt;D$21),$D$21/$D$26,0)</f>
        <v>0</v>
      </c>
      <c r="H384" s="4">
        <f t="shared" si="40"/>
        <v>0</v>
      </c>
      <c r="I384" s="4">
        <f t="shared" si="41"/>
        <v>0</v>
      </c>
      <c r="J384" s="58" t="str">
        <f t="shared" si="42"/>
        <v>2050–2051</v>
      </c>
    </row>
    <row r="385" spans="1:10" ht="19.899999999999999" customHeight="1" x14ac:dyDescent="0.2">
      <c r="A385" s="126">
        <v>55185</v>
      </c>
      <c r="B385" s="9">
        <f t="shared" si="36"/>
        <v>0</v>
      </c>
      <c r="C385" s="127"/>
      <c r="D385" s="4">
        <f t="shared" si="37"/>
        <v>0</v>
      </c>
      <c r="E385" s="128">
        <f t="shared" si="38"/>
        <v>0</v>
      </c>
      <c r="F385" s="4">
        <f t="shared" si="39"/>
        <v>0</v>
      </c>
      <c r="G385" s="19">
        <f>IF(AND(C385&lt;&gt;"",SUM(G$30:G384)&lt;D$21),$D$21/$D$26,0)</f>
        <v>0</v>
      </c>
      <c r="H385" s="4">
        <f t="shared" si="40"/>
        <v>0</v>
      </c>
      <c r="I385" s="4">
        <f t="shared" si="41"/>
        <v>0</v>
      </c>
      <c r="J385" s="58" t="str">
        <f t="shared" si="42"/>
        <v>2050–2051</v>
      </c>
    </row>
    <row r="386" spans="1:10" ht="19.899999999999999" customHeight="1" x14ac:dyDescent="0.2">
      <c r="A386" s="126">
        <v>55213</v>
      </c>
      <c r="B386" s="9">
        <f t="shared" si="36"/>
        <v>0</v>
      </c>
      <c r="C386" s="127"/>
      <c r="D386" s="4">
        <f t="shared" si="37"/>
        <v>0</v>
      </c>
      <c r="E386" s="128">
        <f t="shared" si="38"/>
        <v>0</v>
      </c>
      <c r="F386" s="4">
        <f t="shared" si="39"/>
        <v>0</v>
      </c>
      <c r="G386" s="19">
        <f>IF(AND(C386&lt;&gt;"",SUM(G$30:G385)&lt;D$21),$D$21/$D$26,0)</f>
        <v>0</v>
      </c>
      <c r="H386" s="4">
        <f t="shared" si="40"/>
        <v>0</v>
      </c>
      <c r="I386" s="4">
        <f t="shared" si="41"/>
        <v>0</v>
      </c>
      <c r="J386" s="58" t="str">
        <f t="shared" si="42"/>
        <v>2050–2051</v>
      </c>
    </row>
    <row r="387" spans="1:10" ht="19.899999999999999" customHeight="1" x14ac:dyDescent="0.2">
      <c r="A387" s="126">
        <v>55244</v>
      </c>
      <c r="B387" s="9">
        <f t="shared" si="36"/>
        <v>0</v>
      </c>
      <c r="C387" s="127"/>
      <c r="D387" s="4">
        <f t="shared" si="37"/>
        <v>0</v>
      </c>
      <c r="E387" s="128">
        <f t="shared" si="38"/>
        <v>0</v>
      </c>
      <c r="F387" s="4">
        <f t="shared" si="39"/>
        <v>0</v>
      </c>
      <c r="G387" s="19">
        <f>IF(AND(C387&lt;&gt;"",SUM(G$30:G386)&lt;D$21),$D$21/$D$26,0)</f>
        <v>0</v>
      </c>
      <c r="H387" s="4">
        <f t="shared" si="40"/>
        <v>0</v>
      </c>
      <c r="I387" s="4">
        <f t="shared" si="41"/>
        <v>0</v>
      </c>
      <c r="J387" s="58" t="str">
        <f t="shared" si="42"/>
        <v>2050–2051</v>
      </c>
    </row>
    <row r="388" spans="1:10" ht="19.899999999999999" customHeight="1" x14ac:dyDescent="0.2">
      <c r="A388" s="126">
        <v>55274</v>
      </c>
      <c r="B388" s="9">
        <f t="shared" si="36"/>
        <v>0</v>
      </c>
      <c r="C388" s="127"/>
      <c r="D388" s="4">
        <f t="shared" si="37"/>
        <v>0</v>
      </c>
      <c r="E388" s="128">
        <f t="shared" si="38"/>
        <v>0</v>
      </c>
      <c r="F388" s="4">
        <f t="shared" si="39"/>
        <v>0</v>
      </c>
      <c r="G388" s="19">
        <f>IF(AND(C388&lt;&gt;"",SUM(G$30:G387)&lt;D$21),$D$21/$D$26,0)</f>
        <v>0</v>
      </c>
      <c r="H388" s="4">
        <f t="shared" si="40"/>
        <v>0</v>
      </c>
      <c r="I388" s="4">
        <f t="shared" si="41"/>
        <v>0</v>
      </c>
      <c r="J388" s="58" t="str">
        <f t="shared" si="42"/>
        <v>2050–2051</v>
      </c>
    </row>
    <row r="389" spans="1:10" ht="19.899999999999999" customHeight="1" x14ac:dyDescent="0.2">
      <c r="A389" s="126">
        <v>55305</v>
      </c>
      <c r="B389" s="9">
        <f t="shared" si="36"/>
        <v>0</v>
      </c>
      <c r="C389" s="127"/>
      <c r="D389" s="4">
        <f t="shared" si="37"/>
        <v>0</v>
      </c>
      <c r="E389" s="128">
        <f t="shared" si="38"/>
        <v>0</v>
      </c>
      <c r="F389" s="4">
        <f t="shared" si="39"/>
        <v>0</v>
      </c>
      <c r="G389" s="19">
        <f>IF(AND(C389&lt;&gt;"",SUM(G$30:G388)&lt;D$21),$D$21/$D$26,0)</f>
        <v>0</v>
      </c>
      <c r="H389" s="4">
        <f t="shared" si="40"/>
        <v>0</v>
      </c>
      <c r="I389" s="4">
        <f t="shared" si="41"/>
        <v>0</v>
      </c>
      <c r="J389" s="58" t="str">
        <f t="shared" si="42"/>
        <v>2050–2051</v>
      </c>
    </row>
    <row r="390" spans="1:10" ht="19.899999999999999" customHeight="1" x14ac:dyDescent="0.2">
      <c r="A390" s="126">
        <v>55335</v>
      </c>
      <c r="B390" s="9">
        <f t="shared" si="36"/>
        <v>0</v>
      </c>
      <c r="C390" s="127"/>
      <c r="D390" s="4">
        <f t="shared" si="37"/>
        <v>0</v>
      </c>
      <c r="E390" s="128">
        <f t="shared" si="38"/>
        <v>0</v>
      </c>
      <c r="F390" s="4">
        <f t="shared" si="39"/>
        <v>0</v>
      </c>
      <c r="G390" s="19">
        <f>IF(AND(C390&lt;&gt;"",SUM(G$30:G389)&lt;D$21),$D$21/$D$26,0)</f>
        <v>0</v>
      </c>
      <c r="H390" s="4">
        <f t="shared" si="40"/>
        <v>0</v>
      </c>
      <c r="I390" s="4">
        <f t="shared" si="41"/>
        <v>0</v>
      </c>
      <c r="J390" s="58" t="str">
        <f t="shared" si="42"/>
        <v>2051–2052</v>
      </c>
    </row>
    <row r="391" spans="1:10" ht="19.899999999999999" customHeight="1" x14ac:dyDescent="0.2">
      <c r="A391" s="126">
        <v>55366</v>
      </c>
      <c r="B391" s="9">
        <f t="shared" si="36"/>
        <v>0</v>
      </c>
      <c r="C391" s="127"/>
      <c r="D391" s="4">
        <f t="shared" si="37"/>
        <v>0</v>
      </c>
      <c r="E391" s="128">
        <f t="shared" si="38"/>
        <v>0</v>
      </c>
      <c r="F391" s="4">
        <f t="shared" si="39"/>
        <v>0</v>
      </c>
      <c r="G391" s="19">
        <f>IF(AND(C391&lt;&gt;"",SUM(G$30:G390)&lt;D$21),$D$21/$D$26,0)</f>
        <v>0</v>
      </c>
      <c r="H391" s="4">
        <f t="shared" si="40"/>
        <v>0</v>
      </c>
      <c r="I391" s="4">
        <f t="shared" si="41"/>
        <v>0</v>
      </c>
      <c r="J391" s="58" t="str">
        <f t="shared" si="42"/>
        <v>2051–2052</v>
      </c>
    </row>
    <row r="392" spans="1:10" ht="19.899999999999999" customHeight="1" x14ac:dyDescent="0.2">
      <c r="A392" s="126">
        <v>55397</v>
      </c>
      <c r="B392" s="9">
        <f t="shared" si="36"/>
        <v>0</v>
      </c>
      <c r="C392" s="127"/>
      <c r="D392" s="4">
        <f t="shared" si="37"/>
        <v>0</v>
      </c>
      <c r="E392" s="128">
        <f t="shared" si="38"/>
        <v>0</v>
      </c>
      <c r="F392" s="4">
        <f t="shared" si="39"/>
        <v>0</v>
      </c>
      <c r="G392" s="19">
        <f>IF(AND(C392&lt;&gt;"",SUM(G$30:G391)&lt;D$21),$D$21/$D$26,0)</f>
        <v>0</v>
      </c>
      <c r="H392" s="4">
        <f t="shared" si="40"/>
        <v>0</v>
      </c>
      <c r="I392" s="4">
        <f t="shared" si="41"/>
        <v>0</v>
      </c>
      <c r="J392" s="58" t="str">
        <f t="shared" si="42"/>
        <v>2051–2052</v>
      </c>
    </row>
    <row r="393" spans="1:10" ht="19.899999999999999" customHeight="1" x14ac:dyDescent="0.2">
      <c r="A393" s="126">
        <v>55427</v>
      </c>
      <c r="B393" s="9">
        <f t="shared" si="36"/>
        <v>0</v>
      </c>
      <c r="C393" s="127"/>
      <c r="D393" s="4">
        <f t="shared" si="37"/>
        <v>0</v>
      </c>
      <c r="E393" s="128">
        <f t="shared" si="38"/>
        <v>0</v>
      </c>
      <c r="F393" s="4">
        <f t="shared" si="39"/>
        <v>0</v>
      </c>
      <c r="G393" s="19">
        <f>IF(AND(C393&lt;&gt;"",SUM(G$30:G392)&lt;D$21),$D$21/$D$26,0)</f>
        <v>0</v>
      </c>
      <c r="H393" s="4">
        <f t="shared" si="40"/>
        <v>0</v>
      </c>
      <c r="I393" s="4">
        <f t="shared" si="41"/>
        <v>0</v>
      </c>
      <c r="J393" s="58" t="str">
        <f t="shared" si="42"/>
        <v>2051–2052</v>
      </c>
    </row>
    <row r="394" spans="1:10" ht="19.899999999999999" customHeight="1" x14ac:dyDescent="0.2">
      <c r="A394" s="126">
        <v>55458</v>
      </c>
      <c r="B394" s="9">
        <f t="shared" si="36"/>
        <v>0</v>
      </c>
      <c r="C394" s="127"/>
      <c r="D394" s="4">
        <f t="shared" si="37"/>
        <v>0</v>
      </c>
      <c r="E394" s="128">
        <f t="shared" si="38"/>
        <v>0</v>
      </c>
      <c r="F394" s="4">
        <f t="shared" si="39"/>
        <v>0</v>
      </c>
      <c r="G394" s="19">
        <f>IF(AND(C394&lt;&gt;"",SUM(G$30:G393)&lt;D$21),$D$21/$D$26,0)</f>
        <v>0</v>
      </c>
      <c r="H394" s="4">
        <f t="shared" si="40"/>
        <v>0</v>
      </c>
      <c r="I394" s="4">
        <f t="shared" si="41"/>
        <v>0</v>
      </c>
      <c r="J394" s="58" t="str">
        <f t="shared" si="42"/>
        <v>2051–2052</v>
      </c>
    </row>
    <row r="395" spans="1:10" ht="19.899999999999999" customHeight="1" x14ac:dyDescent="0.2">
      <c r="A395" s="126">
        <v>55488</v>
      </c>
      <c r="B395" s="9">
        <f t="shared" si="36"/>
        <v>0</v>
      </c>
      <c r="C395" s="127"/>
      <c r="D395" s="4">
        <f t="shared" si="37"/>
        <v>0</v>
      </c>
      <c r="E395" s="128">
        <f t="shared" si="38"/>
        <v>0</v>
      </c>
      <c r="F395" s="4">
        <f t="shared" si="39"/>
        <v>0</v>
      </c>
      <c r="G395" s="19">
        <f>IF(AND(C395&lt;&gt;"",SUM(G$30:G394)&lt;D$21),$D$21/$D$26,0)</f>
        <v>0</v>
      </c>
      <c r="H395" s="4">
        <f t="shared" si="40"/>
        <v>0</v>
      </c>
      <c r="I395" s="4">
        <f t="shared" si="41"/>
        <v>0</v>
      </c>
      <c r="J395" s="58" t="str">
        <f t="shared" si="42"/>
        <v>2051–2052</v>
      </c>
    </row>
    <row r="396" spans="1:10" ht="19.899999999999999" customHeight="1" x14ac:dyDescent="0.2">
      <c r="A396" s="126">
        <v>55519</v>
      </c>
      <c r="B396" s="9">
        <f t="shared" si="36"/>
        <v>0</v>
      </c>
      <c r="C396" s="127"/>
      <c r="D396" s="4">
        <f t="shared" si="37"/>
        <v>0</v>
      </c>
      <c r="E396" s="128">
        <f t="shared" si="38"/>
        <v>0</v>
      </c>
      <c r="F396" s="4">
        <f t="shared" si="39"/>
        <v>0</v>
      </c>
      <c r="G396" s="19">
        <f>IF(AND(C396&lt;&gt;"",SUM(G$30:G395)&lt;D$21),$D$21/$D$26,0)</f>
        <v>0</v>
      </c>
      <c r="H396" s="4">
        <f t="shared" si="40"/>
        <v>0</v>
      </c>
      <c r="I396" s="4">
        <f t="shared" si="41"/>
        <v>0</v>
      </c>
      <c r="J396" s="58" t="str">
        <f t="shared" si="42"/>
        <v>2051–2052</v>
      </c>
    </row>
    <row r="397" spans="1:10" ht="19.899999999999999" customHeight="1" x14ac:dyDescent="0.2">
      <c r="A397" s="126">
        <v>55550</v>
      </c>
      <c r="B397" s="9">
        <f t="shared" si="36"/>
        <v>0</v>
      </c>
      <c r="C397" s="127"/>
      <c r="D397" s="4">
        <f t="shared" si="37"/>
        <v>0</v>
      </c>
      <c r="E397" s="128">
        <f t="shared" si="38"/>
        <v>0</v>
      </c>
      <c r="F397" s="4">
        <f t="shared" si="39"/>
        <v>0</v>
      </c>
      <c r="G397" s="19">
        <f>IF(AND(C397&lt;&gt;"",SUM(G$30:G396)&lt;D$21),$D$21/$D$26,0)</f>
        <v>0</v>
      </c>
      <c r="H397" s="4">
        <f t="shared" si="40"/>
        <v>0</v>
      </c>
      <c r="I397" s="4">
        <f t="shared" si="41"/>
        <v>0</v>
      </c>
      <c r="J397" s="58" t="str">
        <f t="shared" si="42"/>
        <v>2051–2052</v>
      </c>
    </row>
    <row r="398" spans="1:10" ht="19.899999999999999" customHeight="1" x14ac:dyDescent="0.2">
      <c r="A398" s="126">
        <v>55579</v>
      </c>
      <c r="B398" s="9">
        <f t="shared" si="36"/>
        <v>0</v>
      </c>
      <c r="C398" s="127"/>
      <c r="D398" s="4">
        <f t="shared" si="37"/>
        <v>0</v>
      </c>
      <c r="E398" s="128">
        <f t="shared" si="38"/>
        <v>0</v>
      </c>
      <c r="F398" s="4">
        <f t="shared" si="39"/>
        <v>0</v>
      </c>
      <c r="G398" s="19">
        <f>IF(AND(C398&lt;&gt;"",SUM(G$30:G397)&lt;D$21),$D$21/$D$26,0)</f>
        <v>0</v>
      </c>
      <c r="H398" s="4">
        <f t="shared" si="40"/>
        <v>0</v>
      </c>
      <c r="I398" s="4">
        <f t="shared" si="41"/>
        <v>0</v>
      </c>
      <c r="J398" s="58" t="str">
        <f t="shared" si="42"/>
        <v>2051–2052</v>
      </c>
    </row>
    <row r="399" spans="1:10" ht="19.899999999999999" customHeight="1" x14ac:dyDescent="0.2">
      <c r="A399" s="126">
        <v>55610</v>
      </c>
      <c r="B399" s="9">
        <f t="shared" si="36"/>
        <v>0</v>
      </c>
      <c r="C399" s="127"/>
      <c r="D399" s="4">
        <f t="shared" si="37"/>
        <v>0</v>
      </c>
      <c r="E399" s="128">
        <f t="shared" si="38"/>
        <v>0</v>
      </c>
      <c r="F399" s="4">
        <f t="shared" si="39"/>
        <v>0</v>
      </c>
      <c r="G399" s="19">
        <f>IF(AND(C399&lt;&gt;"",SUM(G$30:G398)&lt;D$21),$D$21/$D$26,0)</f>
        <v>0</v>
      </c>
      <c r="H399" s="4">
        <f t="shared" si="40"/>
        <v>0</v>
      </c>
      <c r="I399" s="4">
        <f t="shared" si="41"/>
        <v>0</v>
      </c>
      <c r="J399" s="58" t="str">
        <f t="shared" si="42"/>
        <v>2051–2052</v>
      </c>
    </row>
    <row r="400" spans="1:10" ht="19.899999999999999" customHeight="1" x14ac:dyDescent="0.2">
      <c r="A400" s="126">
        <v>55640</v>
      </c>
      <c r="B400" s="9">
        <f t="shared" si="36"/>
        <v>0</v>
      </c>
      <c r="C400" s="127"/>
      <c r="D400" s="4">
        <f t="shared" si="37"/>
        <v>0</v>
      </c>
      <c r="E400" s="128">
        <f t="shared" si="38"/>
        <v>0</v>
      </c>
      <c r="F400" s="4">
        <f t="shared" si="39"/>
        <v>0</v>
      </c>
      <c r="G400" s="19">
        <f>IF(AND(C400&lt;&gt;"",SUM(G$30:G399)&lt;D$21),$D$21/$D$26,0)</f>
        <v>0</v>
      </c>
      <c r="H400" s="4">
        <f t="shared" si="40"/>
        <v>0</v>
      </c>
      <c r="I400" s="4">
        <f t="shared" si="41"/>
        <v>0</v>
      </c>
      <c r="J400" s="58" t="str">
        <f t="shared" si="42"/>
        <v>2051–2052</v>
      </c>
    </row>
    <row r="401" spans="1:10" ht="19.899999999999999" customHeight="1" x14ac:dyDescent="0.2">
      <c r="A401" s="126">
        <v>55671</v>
      </c>
      <c r="B401" s="9">
        <f t="shared" si="36"/>
        <v>0</v>
      </c>
      <c r="C401" s="127"/>
      <c r="D401" s="4">
        <f t="shared" si="37"/>
        <v>0</v>
      </c>
      <c r="E401" s="128">
        <f t="shared" si="38"/>
        <v>0</v>
      </c>
      <c r="F401" s="4">
        <f t="shared" si="39"/>
        <v>0</v>
      </c>
      <c r="G401" s="19">
        <f>IF(AND(C401&lt;&gt;"",SUM(G$30:G400)&lt;D$21),$D$21/$D$26,0)</f>
        <v>0</v>
      </c>
      <c r="H401" s="4">
        <f t="shared" si="40"/>
        <v>0</v>
      </c>
      <c r="I401" s="4">
        <f t="shared" si="41"/>
        <v>0</v>
      </c>
      <c r="J401" s="58" t="str">
        <f t="shared" si="42"/>
        <v>2051–2052</v>
      </c>
    </row>
    <row r="402" spans="1:10" ht="19.899999999999999" customHeight="1" x14ac:dyDescent="0.2">
      <c r="A402" s="126">
        <v>55701</v>
      </c>
      <c r="B402" s="9">
        <f t="shared" si="36"/>
        <v>0</v>
      </c>
      <c r="C402" s="127"/>
      <c r="D402" s="4">
        <f t="shared" si="37"/>
        <v>0</v>
      </c>
      <c r="E402" s="128">
        <f t="shared" si="38"/>
        <v>0</v>
      </c>
      <c r="F402" s="4">
        <f t="shared" si="39"/>
        <v>0</v>
      </c>
      <c r="G402" s="19">
        <f>IF(AND(C402&lt;&gt;"",SUM(G$30:G401)&lt;D$21),$D$21/$D$26,0)</f>
        <v>0</v>
      </c>
      <c r="H402" s="4">
        <f t="shared" si="40"/>
        <v>0</v>
      </c>
      <c r="I402" s="4">
        <f t="shared" si="41"/>
        <v>0</v>
      </c>
      <c r="J402" s="58" t="str">
        <f t="shared" si="42"/>
        <v>2052–2053</v>
      </c>
    </row>
    <row r="403" spans="1:10" ht="19.899999999999999" customHeight="1" x14ac:dyDescent="0.2">
      <c r="A403" s="126">
        <v>55732</v>
      </c>
      <c r="B403" s="9">
        <f t="shared" si="36"/>
        <v>0</v>
      </c>
      <c r="C403" s="127"/>
      <c r="D403" s="4">
        <f t="shared" si="37"/>
        <v>0</v>
      </c>
      <c r="E403" s="128">
        <f t="shared" si="38"/>
        <v>0</v>
      </c>
      <c r="F403" s="4">
        <f t="shared" si="39"/>
        <v>0</v>
      </c>
      <c r="G403" s="19">
        <f>IF(AND(C403&lt;&gt;"",SUM(G$30:G402)&lt;D$21),$D$21/$D$26,0)</f>
        <v>0</v>
      </c>
      <c r="H403" s="4">
        <f t="shared" si="40"/>
        <v>0</v>
      </c>
      <c r="I403" s="4">
        <f t="shared" si="41"/>
        <v>0</v>
      </c>
      <c r="J403" s="58" t="str">
        <f t="shared" si="42"/>
        <v>2052–2053</v>
      </c>
    </row>
    <row r="404" spans="1:10" ht="19.899999999999999" customHeight="1" x14ac:dyDescent="0.2">
      <c r="A404" s="126">
        <v>55763</v>
      </c>
      <c r="B404" s="9">
        <f t="shared" si="36"/>
        <v>0</v>
      </c>
      <c r="C404" s="127"/>
      <c r="D404" s="4">
        <f t="shared" si="37"/>
        <v>0</v>
      </c>
      <c r="E404" s="128">
        <f t="shared" si="38"/>
        <v>0</v>
      </c>
      <c r="F404" s="4">
        <f t="shared" si="39"/>
        <v>0</v>
      </c>
      <c r="G404" s="19">
        <f>IF(AND(C404&lt;&gt;"",SUM(G$30:G403)&lt;D$21),$D$21/$D$26,0)</f>
        <v>0</v>
      </c>
      <c r="H404" s="4">
        <f t="shared" si="40"/>
        <v>0</v>
      </c>
      <c r="I404" s="4">
        <f t="shared" si="41"/>
        <v>0</v>
      </c>
      <c r="J404" s="58" t="str">
        <f t="shared" si="42"/>
        <v>2052–2053</v>
      </c>
    </row>
    <row r="405" spans="1:10" ht="19.899999999999999" customHeight="1" x14ac:dyDescent="0.2">
      <c r="A405" s="126">
        <v>55793</v>
      </c>
      <c r="B405" s="9">
        <f t="shared" si="36"/>
        <v>0</v>
      </c>
      <c r="C405" s="127"/>
      <c r="D405" s="4">
        <f t="shared" si="37"/>
        <v>0</v>
      </c>
      <c r="E405" s="128">
        <f t="shared" si="38"/>
        <v>0</v>
      </c>
      <c r="F405" s="4">
        <f t="shared" si="39"/>
        <v>0</v>
      </c>
      <c r="G405" s="19">
        <f>IF(AND(C405&lt;&gt;"",SUM(G$30:G404)&lt;D$21),$D$21/$D$26,0)</f>
        <v>0</v>
      </c>
      <c r="H405" s="4">
        <f t="shared" si="40"/>
        <v>0</v>
      </c>
      <c r="I405" s="4">
        <f t="shared" si="41"/>
        <v>0</v>
      </c>
      <c r="J405" s="58" t="str">
        <f t="shared" si="42"/>
        <v>2052–2053</v>
      </c>
    </row>
    <row r="406" spans="1:10" ht="19.899999999999999" customHeight="1" x14ac:dyDescent="0.2">
      <c r="A406" s="126">
        <v>55824</v>
      </c>
      <c r="B406" s="9">
        <f t="shared" si="36"/>
        <v>0</v>
      </c>
      <c r="C406" s="127"/>
      <c r="D406" s="4">
        <f t="shared" si="37"/>
        <v>0</v>
      </c>
      <c r="E406" s="128">
        <f t="shared" si="38"/>
        <v>0</v>
      </c>
      <c r="F406" s="4">
        <f t="shared" si="39"/>
        <v>0</v>
      </c>
      <c r="G406" s="19">
        <f>IF(AND(C406&lt;&gt;"",SUM(G$30:G405)&lt;D$21),$D$21/$D$26,0)</f>
        <v>0</v>
      </c>
      <c r="H406" s="4">
        <f t="shared" si="40"/>
        <v>0</v>
      </c>
      <c r="I406" s="4">
        <f t="shared" si="41"/>
        <v>0</v>
      </c>
      <c r="J406" s="58" t="str">
        <f t="shared" si="42"/>
        <v>2052–2053</v>
      </c>
    </row>
    <row r="407" spans="1:10" ht="19.899999999999999" customHeight="1" x14ac:dyDescent="0.2">
      <c r="A407" s="126">
        <v>55854</v>
      </c>
      <c r="B407" s="9">
        <f t="shared" si="36"/>
        <v>0</v>
      </c>
      <c r="C407" s="127"/>
      <c r="D407" s="4">
        <f t="shared" si="37"/>
        <v>0</v>
      </c>
      <c r="E407" s="128">
        <f t="shared" si="38"/>
        <v>0</v>
      </c>
      <c r="F407" s="4">
        <f t="shared" si="39"/>
        <v>0</v>
      </c>
      <c r="G407" s="19">
        <f>IF(AND(C407&lt;&gt;"",SUM(G$30:G406)&lt;D$21),$D$21/$D$26,0)</f>
        <v>0</v>
      </c>
      <c r="H407" s="4">
        <f t="shared" si="40"/>
        <v>0</v>
      </c>
      <c r="I407" s="4">
        <f t="shared" si="41"/>
        <v>0</v>
      </c>
      <c r="J407" s="58" t="str">
        <f t="shared" si="42"/>
        <v>2052–2053</v>
      </c>
    </row>
    <row r="408" spans="1:10" ht="19.899999999999999" customHeight="1" x14ac:dyDescent="0.2">
      <c r="A408" s="126">
        <v>55885</v>
      </c>
      <c r="B408" s="9">
        <f t="shared" si="36"/>
        <v>0</v>
      </c>
      <c r="C408" s="127"/>
      <c r="D408" s="4">
        <f t="shared" si="37"/>
        <v>0</v>
      </c>
      <c r="E408" s="128">
        <f t="shared" si="38"/>
        <v>0</v>
      </c>
      <c r="F408" s="4">
        <f t="shared" si="39"/>
        <v>0</v>
      </c>
      <c r="G408" s="19">
        <f>IF(AND(C408&lt;&gt;"",SUM(G$30:G407)&lt;D$21),$D$21/$D$26,0)</f>
        <v>0</v>
      </c>
      <c r="H408" s="4">
        <f t="shared" si="40"/>
        <v>0</v>
      </c>
      <c r="I408" s="4">
        <f t="shared" si="41"/>
        <v>0</v>
      </c>
      <c r="J408" s="58" t="str">
        <f t="shared" si="42"/>
        <v>2052–2053</v>
      </c>
    </row>
    <row r="409" spans="1:10" ht="19.899999999999999" customHeight="1" x14ac:dyDescent="0.2">
      <c r="A409" s="126">
        <v>55916</v>
      </c>
      <c r="B409" s="9">
        <f t="shared" si="36"/>
        <v>0</v>
      </c>
      <c r="C409" s="127"/>
      <c r="D409" s="4">
        <f t="shared" si="37"/>
        <v>0</v>
      </c>
      <c r="E409" s="128">
        <f t="shared" si="38"/>
        <v>0</v>
      </c>
      <c r="F409" s="4">
        <f t="shared" si="39"/>
        <v>0</v>
      </c>
      <c r="G409" s="19">
        <f>IF(AND(C409&lt;&gt;"",SUM(G$30:G408)&lt;D$21),$D$21/$D$26,0)</f>
        <v>0</v>
      </c>
      <c r="H409" s="4">
        <f t="shared" si="40"/>
        <v>0</v>
      </c>
      <c r="I409" s="4">
        <f t="shared" si="41"/>
        <v>0</v>
      </c>
      <c r="J409" s="58" t="str">
        <f t="shared" si="42"/>
        <v>2052–2053</v>
      </c>
    </row>
    <row r="410" spans="1:10" ht="19.899999999999999" customHeight="1" x14ac:dyDescent="0.2">
      <c r="A410" s="126">
        <v>55944</v>
      </c>
      <c r="B410" s="9">
        <f t="shared" si="36"/>
        <v>0</v>
      </c>
      <c r="C410" s="127"/>
      <c r="D410" s="4">
        <f t="shared" si="37"/>
        <v>0</v>
      </c>
      <c r="E410" s="128">
        <f t="shared" si="38"/>
        <v>0</v>
      </c>
      <c r="F410" s="4">
        <f t="shared" si="39"/>
        <v>0</v>
      </c>
      <c r="G410" s="19">
        <f>IF(AND(C410&lt;&gt;"",SUM(G$30:G409)&lt;D$21),$D$21/$D$26,0)</f>
        <v>0</v>
      </c>
      <c r="H410" s="4">
        <f t="shared" si="40"/>
        <v>0</v>
      </c>
      <c r="I410" s="4">
        <f t="shared" si="41"/>
        <v>0</v>
      </c>
      <c r="J410" s="58" t="str">
        <f t="shared" si="42"/>
        <v>2052–2053</v>
      </c>
    </row>
    <row r="411" spans="1:10" ht="19.899999999999999" customHeight="1" x14ac:dyDescent="0.2">
      <c r="A411" s="126">
        <v>55975</v>
      </c>
      <c r="B411" s="9">
        <f t="shared" si="36"/>
        <v>0</v>
      </c>
      <c r="C411" s="127"/>
      <c r="D411" s="4">
        <f t="shared" si="37"/>
        <v>0</v>
      </c>
      <c r="E411" s="128">
        <f t="shared" si="38"/>
        <v>0</v>
      </c>
      <c r="F411" s="4">
        <f t="shared" si="39"/>
        <v>0</v>
      </c>
      <c r="G411" s="19">
        <f>IF(AND(C411&lt;&gt;"",SUM(G$30:G410)&lt;D$21),$D$21/$D$26,0)</f>
        <v>0</v>
      </c>
      <c r="H411" s="4">
        <f t="shared" si="40"/>
        <v>0</v>
      </c>
      <c r="I411" s="4">
        <f t="shared" si="41"/>
        <v>0</v>
      </c>
      <c r="J411" s="58" t="str">
        <f t="shared" si="42"/>
        <v>2052–2053</v>
      </c>
    </row>
    <row r="412" spans="1:10" ht="19.899999999999999" customHeight="1" x14ac:dyDescent="0.2">
      <c r="A412" s="126">
        <v>56005</v>
      </c>
      <c r="B412" s="9">
        <f t="shared" si="36"/>
        <v>0</v>
      </c>
      <c r="C412" s="127"/>
      <c r="D412" s="4">
        <f t="shared" si="37"/>
        <v>0</v>
      </c>
      <c r="E412" s="128">
        <f t="shared" si="38"/>
        <v>0</v>
      </c>
      <c r="F412" s="4">
        <f t="shared" si="39"/>
        <v>0</v>
      </c>
      <c r="G412" s="19">
        <f>IF(AND(C412&lt;&gt;"",SUM(G$30:G411)&lt;D$21),$D$21/$D$26,0)</f>
        <v>0</v>
      </c>
      <c r="H412" s="4">
        <f t="shared" si="40"/>
        <v>0</v>
      </c>
      <c r="I412" s="4">
        <f t="shared" si="41"/>
        <v>0</v>
      </c>
      <c r="J412" s="58" t="str">
        <f t="shared" si="42"/>
        <v>2052–2053</v>
      </c>
    </row>
    <row r="413" spans="1:10" ht="19.899999999999999" customHeight="1" x14ac:dyDescent="0.2">
      <c r="A413" s="126">
        <v>56036</v>
      </c>
      <c r="B413" s="9">
        <f t="shared" si="36"/>
        <v>0</v>
      </c>
      <c r="C413" s="127"/>
      <c r="D413" s="4">
        <f t="shared" si="37"/>
        <v>0</v>
      </c>
      <c r="E413" s="128">
        <f t="shared" si="38"/>
        <v>0</v>
      </c>
      <c r="F413" s="4">
        <f t="shared" si="39"/>
        <v>0</v>
      </c>
      <c r="G413" s="19">
        <f>IF(AND(C413&lt;&gt;"",SUM(G$30:G412)&lt;D$21),$D$21/$D$26,0)</f>
        <v>0</v>
      </c>
      <c r="H413" s="4">
        <f t="shared" si="40"/>
        <v>0</v>
      </c>
      <c r="I413" s="4">
        <f t="shared" si="41"/>
        <v>0</v>
      </c>
      <c r="J413" s="58" t="str">
        <f t="shared" si="42"/>
        <v>2052–2053</v>
      </c>
    </row>
    <row r="414" spans="1:10" ht="19.899999999999999" customHeight="1" x14ac:dyDescent="0.2">
      <c r="A414" s="126">
        <v>56066</v>
      </c>
      <c r="B414" s="9">
        <f t="shared" si="36"/>
        <v>0</v>
      </c>
      <c r="C414" s="127"/>
      <c r="D414" s="4">
        <f t="shared" si="37"/>
        <v>0</v>
      </c>
      <c r="E414" s="128">
        <f t="shared" si="38"/>
        <v>0</v>
      </c>
      <c r="F414" s="4">
        <f t="shared" si="39"/>
        <v>0</v>
      </c>
      <c r="G414" s="19">
        <f>IF(AND(C414&lt;&gt;"",SUM(G$30:G413)&lt;D$21),$D$21/$D$26,0)</f>
        <v>0</v>
      </c>
      <c r="H414" s="4">
        <f t="shared" si="40"/>
        <v>0</v>
      </c>
      <c r="I414" s="4">
        <f t="shared" si="41"/>
        <v>0</v>
      </c>
      <c r="J414" s="58" t="str">
        <f t="shared" si="42"/>
        <v>2053–2054</v>
      </c>
    </row>
    <row r="415" spans="1:10" ht="19.899999999999999" customHeight="1" x14ac:dyDescent="0.2">
      <c r="A415" s="126">
        <v>56097</v>
      </c>
      <c r="B415" s="9">
        <f t="shared" ref="B415:B478" si="43">IF(C415&gt;0,C415*-1,C415)</f>
        <v>0</v>
      </c>
      <c r="C415" s="127"/>
      <c r="D415" s="4">
        <f t="shared" ref="D415:D478" si="44">IF(C415="",0,IF($D$14="Beginning",IF(C414&lt;&gt;"",$F414*$D$7/12,0),IF(C414&lt;&gt;"",$F414*$D$7/12,$D$19*$D$7/12)))</f>
        <v>0</v>
      </c>
      <c r="E415" s="128">
        <f t="shared" si="38"/>
        <v>0</v>
      </c>
      <c r="F415" s="4">
        <f t="shared" si="39"/>
        <v>0</v>
      </c>
      <c r="G415" s="19">
        <f>IF(AND(C415&lt;&gt;"",SUM(G$30:G414)&lt;D$21),$D$21/$D$26,0)</f>
        <v>0</v>
      </c>
      <c r="H415" s="4">
        <f t="shared" si="40"/>
        <v>0</v>
      </c>
      <c r="I415" s="4">
        <f t="shared" si="41"/>
        <v>0</v>
      </c>
      <c r="J415" s="58" t="str">
        <f t="shared" si="42"/>
        <v>2053–2054</v>
      </c>
    </row>
    <row r="416" spans="1:10" ht="19.899999999999999" customHeight="1" x14ac:dyDescent="0.2">
      <c r="A416" s="126">
        <v>56128</v>
      </c>
      <c r="B416" s="9">
        <f t="shared" si="43"/>
        <v>0</v>
      </c>
      <c r="C416" s="127"/>
      <c r="D416" s="4">
        <f t="shared" si="44"/>
        <v>0</v>
      </c>
      <c r="E416" s="128">
        <f t="shared" ref="E416:E479" si="45">C416-D416</f>
        <v>0</v>
      </c>
      <c r="F416" s="4">
        <f t="shared" ref="F416:F479" si="46">IF(C416="",0,IF(C415="",$D$19-E416,IF(C416&lt;&gt;"",F415-E416)))</f>
        <v>0</v>
      </c>
      <c r="G416" s="19">
        <f>IF(AND(C416&lt;&gt;"",SUM(G$30:G415)&lt;D$21),$D$21/$D$26,0)</f>
        <v>0</v>
      </c>
      <c r="H416" s="4">
        <f t="shared" ref="H416:H479" si="47">IF(C416&lt;&gt;"",G416+H415,0)</f>
        <v>0</v>
      </c>
      <c r="I416" s="4">
        <f t="shared" ref="I416:I479" si="48">IF(C416&lt;&gt;"",$D$21-H416,0)</f>
        <v>0</v>
      </c>
      <c r="J416" s="58" t="str">
        <f t="shared" si="42"/>
        <v>2053–2054</v>
      </c>
    </row>
    <row r="417" spans="1:10" ht="19.899999999999999" customHeight="1" x14ac:dyDescent="0.2">
      <c r="A417" s="126">
        <v>56158</v>
      </c>
      <c r="B417" s="9">
        <f t="shared" si="43"/>
        <v>0</v>
      </c>
      <c r="C417" s="127"/>
      <c r="D417" s="4">
        <f t="shared" si="44"/>
        <v>0</v>
      </c>
      <c r="E417" s="128">
        <f t="shared" si="45"/>
        <v>0</v>
      </c>
      <c r="F417" s="4">
        <f t="shared" si="46"/>
        <v>0</v>
      </c>
      <c r="G417" s="19">
        <f>IF(AND(C417&lt;&gt;"",SUM(G$30:G416)&lt;D$21),$D$21/$D$26,0)</f>
        <v>0</v>
      </c>
      <c r="H417" s="4">
        <f t="shared" si="47"/>
        <v>0</v>
      </c>
      <c r="I417" s="4">
        <f t="shared" si="48"/>
        <v>0</v>
      </c>
      <c r="J417" s="58" t="str">
        <f t="shared" si="42"/>
        <v>2053–2054</v>
      </c>
    </row>
    <row r="418" spans="1:10" ht="19.899999999999999" customHeight="1" x14ac:dyDescent="0.2">
      <c r="A418" s="126">
        <v>56189</v>
      </c>
      <c r="B418" s="9">
        <f t="shared" si="43"/>
        <v>0</v>
      </c>
      <c r="C418" s="127"/>
      <c r="D418" s="4">
        <f t="shared" si="44"/>
        <v>0</v>
      </c>
      <c r="E418" s="128">
        <f t="shared" si="45"/>
        <v>0</v>
      </c>
      <c r="F418" s="4">
        <f t="shared" si="46"/>
        <v>0</v>
      </c>
      <c r="G418" s="19">
        <f>IF(AND(C418&lt;&gt;"",SUM(G$30:G417)&lt;D$21),$D$21/$D$26,0)</f>
        <v>0</v>
      </c>
      <c r="H418" s="4">
        <f t="shared" si="47"/>
        <v>0</v>
      </c>
      <c r="I418" s="4">
        <f t="shared" si="48"/>
        <v>0</v>
      </c>
      <c r="J418" s="58" t="str">
        <f t="shared" si="42"/>
        <v>2053–2054</v>
      </c>
    </row>
    <row r="419" spans="1:10" ht="19.899999999999999" customHeight="1" x14ac:dyDescent="0.2">
      <c r="A419" s="126">
        <v>56219</v>
      </c>
      <c r="B419" s="9">
        <f t="shared" si="43"/>
        <v>0</v>
      </c>
      <c r="C419" s="127"/>
      <c r="D419" s="4">
        <f t="shared" si="44"/>
        <v>0</v>
      </c>
      <c r="E419" s="128">
        <f t="shared" si="45"/>
        <v>0</v>
      </c>
      <c r="F419" s="4">
        <f t="shared" si="46"/>
        <v>0</v>
      </c>
      <c r="G419" s="19">
        <f>IF(AND(C419&lt;&gt;"",SUM(G$30:G418)&lt;D$21),$D$21/$D$26,0)</f>
        <v>0</v>
      </c>
      <c r="H419" s="4">
        <f t="shared" si="47"/>
        <v>0</v>
      </c>
      <c r="I419" s="4">
        <f t="shared" si="48"/>
        <v>0</v>
      </c>
      <c r="J419" s="58" t="str">
        <f t="shared" si="42"/>
        <v>2053–2054</v>
      </c>
    </row>
    <row r="420" spans="1:10" ht="19.899999999999999" customHeight="1" x14ac:dyDescent="0.2">
      <c r="A420" s="126">
        <v>56250</v>
      </c>
      <c r="B420" s="9">
        <f t="shared" si="43"/>
        <v>0</v>
      </c>
      <c r="C420" s="127"/>
      <c r="D420" s="4">
        <f t="shared" si="44"/>
        <v>0</v>
      </c>
      <c r="E420" s="128">
        <f t="shared" si="45"/>
        <v>0</v>
      </c>
      <c r="F420" s="4">
        <f t="shared" si="46"/>
        <v>0</v>
      </c>
      <c r="G420" s="19">
        <f>IF(AND(C420&lt;&gt;"",SUM(G$30:G419)&lt;D$21),$D$21/$D$26,0)</f>
        <v>0</v>
      </c>
      <c r="H420" s="4">
        <f t="shared" si="47"/>
        <v>0</v>
      </c>
      <c r="I420" s="4">
        <f t="shared" si="48"/>
        <v>0</v>
      </c>
      <c r="J420" s="58" t="str">
        <f t="shared" si="42"/>
        <v>2053–2054</v>
      </c>
    </row>
    <row r="421" spans="1:10" ht="19.899999999999999" customHeight="1" x14ac:dyDescent="0.2">
      <c r="A421" s="126">
        <v>56281</v>
      </c>
      <c r="B421" s="9">
        <f t="shared" si="43"/>
        <v>0</v>
      </c>
      <c r="C421" s="127"/>
      <c r="D421" s="4">
        <f t="shared" si="44"/>
        <v>0</v>
      </c>
      <c r="E421" s="128">
        <f t="shared" si="45"/>
        <v>0</v>
      </c>
      <c r="F421" s="4">
        <f t="shared" si="46"/>
        <v>0</v>
      </c>
      <c r="G421" s="19">
        <f>IF(AND(C421&lt;&gt;"",SUM(G$30:G420)&lt;D$21),$D$21/$D$26,0)</f>
        <v>0</v>
      </c>
      <c r="H421" s="4">
        <f t="shared" si="47"/>
        <v>0</v>
      </c>
      <c r="I421" s="4">
        <f t="shared" si="48"/>
        <v>0</v>
      </c>
      <c r="J421" s="58" t="str">
        <f t="shared" si="42"/>
        <v>2053–2054</v>
      </c>
    </row>
    <row r="422" spans="1:10" ht="19.899999999999999" customHeight="1" x14ac:dyDescent="0.2">
      <c r="A422" s="126">
        <v>56309</v>
      </c>
      <c r="B422" s="9">
        <f t="shared" si="43"/>
        <v>0</v>
      </c>
      <c r="C422" s="127"/>
      <c r="D422" s="4">
        <f t="shared" si="44"/>
        <v>0</v>
      </c>
      <c r="E422" s="128">
        <f t="shared" si="45"/>
        <v>0</v>
      </c>
      <c r="F422" s="4">
        <f t="shared" si="46"/>
        <v>0</v>
      </c>
      <c r="G422" s="19">
        <f>IF(AND(C422&lt;&gt;"",SUM(G$30:G421)&lt;D$21),$D$21/$D$26,0)</f>
        <v>0</v>
      </c>
      <c r="H422" s="4">
        <f t="shared" si="47"/>
        <v>0</v>
      </c>
      <c r="I422" s="4">
        <f t="shared" si="48"/>
        <v>0</v>
      </c>
      <c r="J422" s="58" t="str">
        <f t="shared" si="42"/>
        <v>2053–2054</v>
      </c>
    </row>
    <row r="423" spans="1:10" ht="19.899999999999999" customHeight="1" x14ac:dyDescent="0.2">
      <c r="A423" s="126">
        <v>56340</v>
      </c>
      <c r="B423" s="9">
        <f t="shared" si="43"/>
        <v>0</v>
      </c>
      <c r="C423" s="127"/>
      <c r="D423" s="4">
        <f t="shared" si="44"/>
        <v>0</v>
      </c>
      <c r="E423" s="128">
        <f t="shared" si="45"/>
        <v>0</v>
      </c>
      <c r="F423" s="4">
        <f t="shared" si="46"/>
        <v>0</v>
      </c>
      <c r="G423" s="19">
        <f>IF(AND(C423&lt;&gt;"",SUM(G$30:G422)&lt;D$21),$D$21/$D$26,0)</f>
        <v>0</v>
      </c>
      <c r="H423" s="4">
        <f t="shared" si="47"/>
        <v>0</v>
      </c>
      <c r="I423" s="4">
        <f t="shared" si="48"/>
        <v>0</v>
      </c>
      <c r="J423" s="58" t="str">
        <f t="shared" si="42"/>
        <v>2053–2054</v>
      </c>
    </row>
    <row r="424" spans="1:10" ht="19.899999999999999" customHeight="1" x14ac:dyDescent="0.2">
      <c r="A424" s="126">
        <v>56370</v>
      </c>
      <c r="B424" s="9">
        <f t="shared" si="43"/>
        <v>0</v>
      </c>
      <c r="C424" s="127"/>
      <c r="D424" s="4">
        <f t="shared" si="44"/>
        <v>0</v>
      </c>
      <c r="E424" s="128">
        <f t="shared" si="45"/>
        <v>0</v>
      </c>
      <c r="F424" s="4">
        <f t="shared" si="46"/>
        <v>0</v>
      </c>
      <c r="G424" s="19">
        <f>IF(AND(C424&lt;&gt;"",SUM(G$30:G423)&lt;D$21),$D$21/$D$26,0)</f>
        <v>0</v>
      </c>
      <c r="H424" s="4">
        <f t="shared" si="47"/>
        <v>0</v>
      </c>
      <c r="I424" s="4">
        <f t="shared" si="48"/>
        <v>0</v>
      </c>
      <c r="J424" s="58" t="str">
        <f t="shared" si="42"/>
        <v>2053–2054</v>
      </c>
    </row>
    <row r="425" spans="1:10" ht="19.899999999999999" customHeight="1" x14ac:dyDescent="0.2">
      <c r="A425" s="126">
        <v>56401</v>
      </c>
      <c r="B425" s="9">
        <f t="shared" si="43"/>
        <v>0</v>
      </c>
      <c r="C425" s="127"/>
      <c r="D425" s="4">
        <f t="shared" si="44"/>
        <v>0</v>
      </c>
      <c r="E425" s="128">
        <f t="shared" si="45"/>
        <v>0</v>
      </c>
      <c r="F425" s="4">
        <f t="shared" si="46"/>
        <v>0</v>
      </c>
      <c r="G425" s="19">
        <f>IF(AND(C425&lt;&gt;"",SUM(G$30:G424)&lt;D$21),$D$21/$D$26,0)</f>
        <v>0</v>
      </c>
      <c r="H425" s="4">
        <f t="shared" si="47"/>
        <v>0</v>
      </c>
      <c r="I425" s="4">
        <f t="shared" si="48"/>
        <v>0</v>
      </c>
      <c r="J425" s="58" t="str">
        <f t="shared" si="42"/>
        <v>2053–2054</v>
      </c>
    </row>
    <row r="426" spans="1:10" ht="19.899999999999999" customHeight="1" x14ac:dyDescent="0.2">
      <c r="A426" s="126">
        <v>56431</v>
      </c>
      <c r="B426" s="9">
        <f t="shared" si="43"/>
        <v>0</v>
      </c>
      <c r="C426" s="127"/>
      <c r="D426" s="4">
        <f t="shared" si="44"/>
        <v>0</v>
      </c>
      <c r="E426" s="128">
        <f t="shared" si="45"/>
        <v>0</v>
      </c>
      <c r="F426" s="4">
        <f t="shared" si="46"/>
        <v>0</v>
      </c>
      <c r="G426" s="19">
        <f>IF(AND(C426&lt;&gt;"",SUM(G$30:G425)&lt;D$21),$D$21/$D$26,0)</f>
        <v>0</v>
      </c>
      <c r="H426" s="4">
        <f t="shared" si="47"/>
        <v>0</v>
      </c>
      <c r="I426" s="4">
        <f t="shared" si="48"/>
        <v>0</v>
      </c>
      <c r="J426" s="58" t="str">
        <f t="shared" si="42"/>
        <v>2054–2055</v>
      </c>
    </row>
    <row r="427" spans="1:10" ht="19.899999999999999" customHeight="1" x14ac:dyDescent="0.2">
      <c r="A427" s="126">
        <v>56462</v>
      </c>
      <c r="B427" s="9">
        <f t="shared" si="43"/>
        <v>0</v>
      </c>
      <c r="C427" s="127"/>
      <c r="D427" s="4">
        <f t="shared" si="44"/>
        <v>0</v>
      </c>
      <c r="E427" s="128">
        <f t="shared" si="45"/>
        <v>0</v>
      </c>
      <c r="F427" s="4">
        <f t="shared" si="46"/>
        <v>0</v>
      </c>
      <c r="G427" s="19">
        <f>IF(AND(C427&lt;&gt;"",SUM(G$30:G426)&lt;D$21),$D$21/$D$26,0)</f>
        <v>0</v>
      </c>
      <c r="H427" s="4">
        <f t="shared" si="47"/>
        <v>0</v>
      </c>
      <c r="I427" s="4">
        <f t="shared" si="48"/>
        <v>0</v>
      </c>
      <c r="J427" s="58" t="str">
        <f t="shared" ref="J427:J490" si="49">IF(OR(MONTH(A427)=1,MONTH(A427)=2,MONTH(A427)=3,MONTH(A427)=4,MONTH(A427)=5,MONTH(A427)=6),YEAR(A427)-1&amp;"–"&amp;YEAR(A427),YEAR(A427)&amp;"–"&amp;YEAR(A427)+1)</f>
        <v>2054–2055</v>
      </c>
    </row>
    <row r="428" spans="1:10" ht="19.899999999999999" customHeight="1" x14ac:dyDescent="0.2">
      <c r="A428" s="126">
        <v>56493</v>
      </c>
      <c r="B428" s="9">
        <f t="shared" si="43"/>
        <v>0</v>
      </c>
      <c r="C428" s="127"/>
      <c r="D428" s="4">
        <f t="shared" si="44"/>
        <v>0</v>
      </c>
      <c r="E428" s="128">
        <f t="shared" si="45"/>
        <v>0</v>
      </c>
      <c r="F428" s="4">
        <f t="shared" si="46"/>
        <v>0</v>
      </c>
      <c r="G428" s="19">
        <f>IF(AND(C428&lt;&gt;"",SUM(G$30:G427)&lt;D$21),$D$21/$D$26,0)</f>
        <v>0</v>
      </c>
      <c r="H428" s="4">
        <f t="shared" si="47"/>
        <v>0</v>
      </c>
      <c r="I428" s="4">
        <f t="shared" si="48"/>
        <v>0</v>
      </c>
      <c r="J428" s="58" t="str">
        <f t="shared" si="49"/>
        <v>2054–2055</v>
      </c>
    </row>
    <row r="429" spans="1:10" ht="19.899999999999999" customHeight="1" x14ac:dyDescent="0.2">
      <c r="A429" s="126">
        <v>56523</v>
      </c>
      <c r="B429" s="9">
        <f t="shared" si="43"/>
        <v>0</v>
      </c>
      <c r="C429" s="127"/>
      <c r="D429" s="4">
        <f t="shared" si="44"/>
        <v>0</v>
      </c>
      <c r="E429" s="128">
        <f t="shared" si="45"/>
        <v>0</v>
      </c>
      <c r="F429" s="4">
        <f t="shared" si="46"/>
        <v>0</v>
      </c>
      <c r="G429" s="19">
        <f>IF(AND(C429&lt;&gt;"",SUM(G$30:G428)&lt;D$21),$D$21/$D$26,0)</f>
        <v>0</v>
      </c>
      <c r="H429" s="4">
        <f t="shared" si="47"/>
        <v>0</v>
      </c>
      <c r="I429" s="4">
        <f t="shared" si="48"/>
        <v>0</v>
      </c>
      <c r="J429" s="58" t="str">
        <f t="shared" si="49"/>
        <v>2054–2055</v>
      </c>
    </row>
    <row r="430" spans="1:10" ht="19.899999999999999" customHeight="1" x14ac:dyDescent="0.2">
      <c r="A430" s="126">
        <v>56554</v>
      </c>
      <c r="B430" s="9">
        <f t="shared" si="43"/>
        <v>0</v>
      </c>
      <c r="C430" s="127"/>
      <c r="D430" s="4">
        <f t="shared" si="44"/>
        <v>0</v>
      </c>
      <c r="E430" s="128">
        <f t="shared" si="45"/>
        <v>0</v>
      </c>
      <c r="F430" s="4">
        <f t="shared" si="46"/>
        <v>0</v>
      </c>
      <c r="G430" s="19">
        <f>IF(AND(C430&lt;&gt;"",SUM(G$30:G429)&lt;D$21),$D$21/$D$26,0)</f>
        <v>0</v>
      </c>
      <c r="H430" s="4">
        <f t="shared" si="47"/>
        <v>0</v>
      </c>
      <c r="I430" s="4">
        <f t="shared" si="48"/>
        <v>0</v>
      </c>
      <c r="J430" s="58" t="str">
        <f t="shared" si="49"/>
        <v>2054–2055</v>
      </c>
    </row>
    <row r="431" spans="1:10" ht="19.899999999999999" customHeight="1" x14ac:dyDescent="0.2">
      <c r="A431" s="126">
        <v>56584</v>
      </c>
      <c r="B431" s="9">
        <f t="shared" si="43"/>
        <v>0</v>
      </c>
      <c r="C431" s="127"/>
      <c r="D431" s="4">
        <f t="shared" si="44"/>
        <v>0</v>
      </c>
      <c r="E431" s="128">
        <f t="shared" si="45"/>
        <v>0</v>
      </c>
      <c r="F431" s="4">
        <f t="shared" si="46"/>
        <v>0</v>
      </c>
      <c r="G431" s="19">
        <f>IF(AND(C431&lt;&gt;"",SUM(G$30:G430)&lt;D$21),$D$21/$D$26,0)</f>
        <v>0</v>
      </c>
      <c r="H431" s="4">
        <f t="shared" si="47"/>
        <v>0</v>
      </c>
      <c r="I431" s="4">
        <f t="shared" si="48"/>
        <v>0</v>
      </c>
      <c r="J431" s="58" t="str">
        <f t="shared" si="49"/>
        <v>2054–2055</v>
      </c>
    </row>
    <row r="432" spans="1:10" ht="19.899999999999999" customHeight="1" x14ac:dyDescent="0.2">
      <c r="A432" s="126">
        <v>56615</v>
      </c>
      <c r="B432" s="9">
        <f t="shared" si="43"/>
        <v>0</v>
      </c>
      <c r="C432" s="127"/>
      <c r="D432" s="4">
        <f t="shared" si="44"/>
        <v>0</v>
      </c>
      <c r="E432" s="128">
        <f t="shared" si="45"/>
        <v>0</v>
      </c>
      <c r="F432" s="4">
        <f t="shared" si="46"/>
        <v>0</v>
      </c>
      <c r="G432" s="19">
        <f>IF(AND(C432&lt;&gt;"",SUM(G$30:G431)&lt;D$21),$D$21/$D$26,0)</f>
        <v>0</v>
      </c>
      <c r="H432" s="4">
        <f t="shared" si="47"/>
        <v>0</v>
      </c>
      <c r="I432" s="4">
        <f t="shared" si="48"/>
        <v>0</v>
      </c>
      <c r="J432" s="58" t="str">
        <f t="shared" si="49"/>
        <v>2054–2055</v>
      </c>
    </row>
    <row r="433" spans="1:10" ht="19.899999999999999" customHeight="1" x14ac:dyDescent="0.2">
      <c r="A433" s="126">
        <v>56646</v>
      </c>
      <c r="B433" s="9">
        <f t="shared" si="43"/>
        <v>0</v>
      </c>
      <c r="C433" s="127"/>
      <c r="D433" s="4">
        <f t="shared" si="44"/>
        <v>0</v>
      </c>
      <c r="E433" s="128">
        <f t="shared" si="45"/>
        <v>0</v>
      </c>
      <c r="F433" s="4">
        <f t="shared" si="46"/>
        <v>0</v>
      </c>
      <c r="G433" s="19">
        <f>IF(AND(C433&lt;&gt;"",SUM(G$30:G432)&lt;D$21),$D$21/$D$26,0)</f>
        <v>0</v>
      </c>
      <c r="H433" s="4">
        <f t="shared" si="47"/>
        <v>0</v>
      </c>
      <c r="I433" s="4">
        <f t="shared" si="48"/>
        <v>0</v>
      </c>
      <c r="J433" s="58" t="str">
        <f t="shared" si="49"/>
        <v>2054–2055</v>
      </c>
    </row>
    <row r="434" spans="1:10" ht="19.899999999999999" customHeight="1" x14ac:dyDescent="0.2">
      <c r="A434" s="126">
        <v>56674</v>
      </c>
      <c r="B434" s="9">
        <f t="shared" si="43"/>
        <v>0</v>
      </c>
      <c r="C434" s="127"/>
      <c r="D434" s="4">
        <f t="shared" si="44"/>
        <v>0</v>
      </c>
      <c r="E434" s="128">
        <f t="shared" si="45"/>
        <v>0</v>
      </c>
      <c r="F434" s="4">
        <f t="shared" si="46"/>
        <v>0</v>
      </c>
      <c r="G434" s="19">
        <f>IF(AND(C434&lt;&gt;"",SUM(G$30:G433)&lt;D$21),$D$21/$D$26,0)</f>
        <v>0</v>
      </c>
      <c r="H434" s="4">
        <f t="shared" si="47"/>
        <v>0</v>
      </c>
      <c r="I434" s="4">
        <f t="shared" si="48"/>
        <v>0</v>
      </c>
      <c r="J434" s="58" t="str">
        <f t="shared" si="49"/>
        <v>2054–2055</v>
      </c>
    </row>
    <row r="435" spans="1:10" ht="19.899999999999999" customHeight="1" x14ac:dyDescent="0.2">
      <c r="A435" s="126">
        <v>56705</v>
      </c>
      <c r="B435" s="9">
        <f t="shared" si="43"/>
        <v>0</v>
      </c>
      <c r="C435" s="127"/>
      <c r="D435" s="4">
        <f t="shared" si="44"/>
        <v>0</v>
      </c>
      <c r="E435" s="128">
        <f t="shared" si="45"/>
        <v>0</v>
      </c>
      <c r="F435" s="4">
        <f t="shared" si="46"/>
        <v>0</v>
      </c>
      <c r="G435" s="19">
        <f>IF(AND(C435&lt;&gt;"",SUM(G$30:G434)&lt;D$21),$D$21/$D$26,0)</f>
        <v>0</v>
      </c>
      <c r="H435" s="4">
        <f t="shared" si="47"/>
        <v>0</v>
      </c>
      <c r="I435" s="4">
        <f t="shared" si="48"/>
        <v>0</v>
      </c>
      <c r="J435" s="58" t="str">
        <f t="shared" si="49"/>
        <v>2054–2055</v>
      </c>
    </row>
    <row r="436" spans="1:10" ht="19.899999999999999" customHeight="1" x14ac:dyDescent="0.2">
      <c r="A436" s="126">
        <v>56735</v>
      </c>
      <c r="B436" s="9">
        <f t="shared" si="43"/>
        <v>0</v>
      </c>
      <c r="C436" s="127"/>
      <c r="D436" s="4">
        <f t="shared" si="44"/>
        <v>0</v>
      </c>
      <c r="E436" s="128">
        <f t="shared" si="45"/>
        <v>0</v>
      </c>
      <c r="F436" s="4">
        <f t="shared" si="46"/>
        <v>0</v>
      </c>
      <c r="G436" s="19">
        <f>IF(AND(C436&lt;&gt;"",SUM(G$30:G435)&lt;D$21),$D$21/$D$26,0)</f>
        <v>0</v>
      </c>
      <c r="H436" s="4">
        <f t="shared" si="47"/>
        <v>0</v>
      </c>
      <c r="I436" s="4">
        <f t="shared" si="48"/>
        <v>0</v>
      </c>
      <c r="J436" s="58" t="str">
        <f t="shared" si="49"/>
        <v>2054–2055</v>
      </c>
    </row>
    <row r="437" spans="1:10" ht="19.899999999999999" customHeight="1" x14ac:dyDescent="0.2">
      <c r="A437" s="126">
        <v>56766</v>
      </c>
      <c r="B437" s="9">
        <f t="shared" si="43"/>
        <v>0</v>
      </c>
      <c r="C437" s="127"/>
      <c r="D437" s="4">
        <f t="shared" si="44"/>
        <v>0</v>
      </c>
      <c r="E437" s="128">
        <f t="shared" si="45"/>
        <v>0</v>
      </c>
      <c r="F437" s="4">
        <f t="shared" si="46"/>
        <v>0</v>
      </c>
      <c r="G437" s="19">
        <f>IF(AND(C437&lt;&gt;"",SUM(G$30:G436)&lt;D$21),$D$21/$D$26,0)</f>
        <v>0</v>
      </c>
      <c r="H437" s="4">
        <f t="shared" si="47"/>
        <v>0</v>
      </c>
      <c r="I437" s="4">
        <f t="shared" si="48"/>
        <v>0</v>
      </c>
      <c r="J437" s="58" t="str">
        <f t="shared" si="49"/>
        <v>2054–2055</v>
      </c>
    </row>
    <row r="438" spans="1:10" ht="19.899999999999999" customHeight="1" x14ac:dyDescent="0.2">
      <c r="A438" s="126">
        <v>56796</v>
      </c>
      <c r="B438" s="9">
        <f t="shared" si="43"/>
        <v>0</v>
      </c>
      <c r="C438" s="127"/>
      <c r="D438" s="4">
        <f t="shared" si="44"/>
        <v>0</v>
      </c>
      <c r="E438" s="128">
        <f t="shared" si="45"/>
        <v>0</v>
      </c>
      <c r="F438" s="4">
        <f t="shared" si="46"/>
        <v>0</v>
      </c>
      <c r="G438" s="19">
        <f>IF(AND(C438&lt;&gt;"",SUM(G$30:G437)&lt;D$21),$D$21/$D$26,0)</f>
        <v>0</v>
      </c>
      <c r="H438" s="4">
        <f t="shared" si="47"/>
        <v>0</v>
      </c>
      <c r="I438" s="4">
        <f t="shared" si="48"/>
        <v>0</v>
      </c>
      <c r="J438" s="58" t="str">
        <f t="shared" si="49"/>
        <v>2055–2056</v>
      </c>
    </row>
    <row r="439" spans="1:10" ht="19.899999999999999" customHeight="1" x14ac:dyDescent="0.2">
      <c r="A439" s="126">
        <v>56827</v>
      </c>
      <c r="B439" s="9">
        <f t="shared" si="43"/>
        <v>0</v>
      </c>
      <c r="C439" s="127"/>
      <c r="D439" s="4">
        <f t="shared" si="44"/>
        <v>0</v>
      </c>
      <c r="E439" s="128">
        <f t="shared" si="45"/>
        <v>0</v>
      </c>
      <c r="F439" s="4">
        <f t="shared" si="46"/>
        <v>0</v>
      </c>
      <c r="G439" s="19">
        <f>IF(AND(C439&lt;&gt;"",SUM(G$30:G438)&lt;D$21),$D$21/$D$26,0)</f>
        <v>0</v>
      </c>
      <c r="H439" s="4">
        <f t="shared" si="47"/>
        <v>0</v>
      </c>
      <c r="I439" s="4">
        <f t="shared" si="48"/>
        <v>0</v>
      </c>
      <c r="J439" s="58" t="str">
        <f t="shared" si="49"/>
        <v>2055–2056</v>
      </c>
    </row>
    <row r="440" spans="1:10" ht="19.899999999999999" customHeight="1" x14ac:dyDescent="0.2">
      <c r="A440" s="126">
        <v>56858</v>
      </c>
      <c r="B440" s="9">
        <f t="shared" si="43"/>
        <v>0</v>
      </c>
      <c r="C440" s="127"/>
      <c r="D440" s="4">
        <f t="shared" si="44"/>
        <v>0</v>
      </c>
      <c r="E440" s="128">
        <f t="shared" si="45"/>
        <v>0</v>
      </c>
      <c r="F440" s="4">
        <f t="shared" si="46"/>
        <v>0</v>
      </c>
      <c r="G440" s="19">
        <f>IF(AND(C440&lt;&gt;"",SUM(G$30:G439)&lt;D$21),$D$21/$D$26,0)</f>
        <v>0</v>
      </c>
      <c r="H440" s="4">
        <f t="shared" si="47"/>
        <v>0</v>
      </c>
      <c r="I440" s="4">
        <f t="shared" si="48"/>
        <v>0</v>
      </c>
      <c r="J440" s="58" t="str">
        <f t="shared" si="49"/>
        <v>2055–2056</v>
      </c>
    </row>
    <row r="441" spans="1:10" ht="19.899999999999999" customHeight="1" x14ac:dyDescent="0.2">
      <c r="A441" s="126">
        <v>56888</v>
      </c>
      <c r="B441" s="9">
        <f t="shared" si="43"/>
        <v>0</v>
      </c>
      <c r="C441" s="127"/>
      <c r="D441" s="4">
        <f t="shared" si="44"/>
        <v>0</v>
      </c>
      <c r="E441" s="128">
        <f t="shared" si="45"/>
        <v>0</v>
      </c>
      <c r="F441" s="4">
        <f t="shared" si="46"/>
        <v>0</v>
      </c>
      <c r="G441" s="19">
        <f>IF(AND(C441&lt;&gt;"",SUM(G$30:G440)&lt;D$21),$D$21/$D$26,0)</f>
        <v>0</v>
      </c>
      <c r="H441" s="4">
        <f t="shared" si="47"/>
        <v>0</v>
      </c>
      <c r="I441" s="4">
        <f t="shared" si="48"/>
        <v>0</v>
      </c>
      <c r="J441" s="58" t="str">
        <f t="shared" si="49"/>
        <v>2055–2056</v>
      </c>
    </row>
    <row r="442" spans="1:10" ht="19.899999999999999" customHeight="1" x14ac:dyDescent="0.2">
      <c r="A442" s="126">
        <v>56919</v>
      </c>
      <c r="B442" s="9">
        <f t="shared" si="43"/>
        <v>0</v>
      </c>
      <c r="C442" s="127"/>
      <c r="D442" s="4">
        <f t="shared" si="44"/>
        <v>0</v>
      </c>
      <c r="E442" s="128">
        <f t="shared" si="45"/>
        <v>0</v>
      </c>
      <c r="F442" s="4">
        <f t="shared" si="46"/>
        <v>0</v>
      </c>
      <c r="G442" s="19">
        <f>IF(AND(C442&lt;&gt;"",SUM(G$30:G441)&lt;D$21),$D$21/$D$26,0)</f>
        <v>0</v>
      </c>
      <c r="H442" s="4">
        <f t="shared" si="47"/>
        <v>0</v>
      </c>
      <c r="I442" s="4">
        <f t="shared" si="48"/>
        <v>0</v>
      </c>
      <c r="J442" s="58" t="str">
        <f t="shared" si="49"/>
        <v>2055–2056</v>
      </c>
    </row>
    <row r="443" spans="1:10" ht="19.899999999999999" customHeight="1" x14ac:dyDescent="0.2">
      <c r="A443" s="126">
        <v>56949</v>
      </c>
      <c r="B443" s="9">
        <f t="shared" si="43"/>
        <v>0</v>
      </c>
      <c r="C443" s="127"/>
      <c r="D443" s="4">
        <f t="shared" si="44"/>
        <v>0</v>
      </c>
      <c r="E443" s="128">
        <f t="shared" si="45"/>
        <v>0</v>
      </c>
      <c r="F443" s="4">
        <f t="shared" si="46"/>
        <v>0</v>
      </c>
      <c r="G443" s="19">
        <f>IF(AND(C443&lt;&gt;"",SUM(G$30:G442)&lt;D$21),$D$21/$D$26,0)</f>
        <v>0</v>
      </c>
      <c r="H443" s="4">
        <f t="shared" si="47"/>
        <v>0</v>
      </c>
      <c r="I443" s="4">
        <f t="shared" si="48"/>
        <v>0</v>
      </c>
      <c r="J443" s="58" t="str">
        <f t="shared" si="49"/>
        <v>2055–2056</v>
      </c>
    </row>
    <row r="444" spans="1:10" ht="19.899999999999999" customHeight="1" x14ac:dyDescent="0.2">
      <c r="A444" s="126">
        <v>56980</v>
      </c>
      <c r="B444" s="9">
        <f t="shared" si="43"/>
        <v>0</v>
      </c>
      <c r="C444" s="127"/>
      <c r="D444" s="4">
        <f t="shared" si="44"/>
        <v>0</v>
      </c>
      <c r="E444" s="128">
        <f t="shared" si="45"/>
        <v>0</v>
      </c>
      <c r="F444" s="4">
        <f t="shared" si="46"/>
        <v>0</v>
      </c>
      <c r="G444" s="19">
        <f>IF(AND(C444&lt;&gt;"",SUM(G$30:G443)&lt;D$21),$D$21/$D$26,0)</f>
        <v>0</v>
      </c>
      <c r="H444" s="4">
        <f t="shared" si="47"/>
        <v>0</v>
      </c>
      <c r="I444" s="4">
        <f t="shared" si="48"/>
        <v>0</v>
      </c>
      <c r="J444" s="58" t="str">
        <f t="shared" si="49"/>
        <v>2055–2056</v>
      </c>
    </row>
    <row r="445" spans="1:10" ht="19.899999999999999" customHeight="1" x14ac:dyDescent="0.2">
      <c r="A445" s="126">
        <v>57011</v>
      </c>
      <c r="B445" s="9">
        <f t="shared" si="43"/>
        <v>0</v>
      </c>
      <c r="C445" s="127"/>
      <c r="D445" s="4">
        <f t="shared" si="44"/>
        <v>0</v>
      </c>
      <c r="E445" s="128">
        <f t="shared" si="45"/>
        <v>0</v>
      </c>
      <c r="F445" s="4">
        <f t="shared" si="46"/>
        <v>0</v>
      </c>
      <c r="G445" s="19">
        <f>IF(AND(C445&lt;&gt;"",SUM(G$30:G444)&lt;D$21),$D$21/$D$26,0)</f>
        <v>0</v>
      </c>
      <c r="H445" s="4">
        <f t="shared" si="47"/>
        <v>0</v>
      </c>
      <c r="I445" s="4">
        <f t="shared" si="48"/>
        <v>0</v>
      </c>
      <c r="J445" s="58" t="str">
        <f t="shared" si="49"/>
        <v>2055–2056</v>
      </c>
    </row>
    <row r="446" spans="1:10" ht="19.899999999999999" customHeight="1" x14ac:dyDescent="0.2">
      <c r="A446" s="126">
        <v>57040</v>
      </c>
      <c r="B446" s="9">
        <f t="shared" si="43"/>
        <v>0</v>
      </c>
      <c r="C446" s="127"/>
      <c r="D446" s="4">
        <f t="shared" si="44"/>
        <v>0</v>
      </c>
      <c r="E446" s="128">
        <f t="shared" si="45"/>
        <v>0</v>
      </c>
      <c r="F446" s="4">
        <f t="shared" si="46"/>
        <v>0</v>
      </c>
      <c r="G446" s="19">
        <f>IF(AND(C446&lt;&gt;"",SUM(G$30:G445)&lt;D$21),$D$21/$D$26,0)</f>
        <v>0</v>
      </c>
      <c r="H446" s="4">
        <f t="shared" si="47"/>
        <v>0</v>
      </c>
      <c r="I446" s="4">
        <f t="shared" si="48"/>
        <v>0</v>
      </c>
      <c r="J446" s="58" t="str">
        <f t="shared" si="49"/>
        <v>2055–2056</v>
      </c>
    </row>
    <row r="447" spans="1:10" ht="19.899999999999999" customHeight="1" x14ac:dyDescent="0.2">
      <c r="A447" s="126">
        <v>57071</v>
      </c>
      <c r="B447" s="9">
        <f t="shared" si="43"/>
        <v>0</v>
      </c>
      <c r="C447" s="127"/>
      <c r="D447" s="4">
        <f t="shared" si="44"/>
        <v>0</v>
      </c>
      <c r="E447" s="128">
        <f t="shared" si="45"/>
        <v>0</v>
      </c>
      <c r="F447" s="4">
        <f t="shared" si="46"/>
        <v>0</v>
      </c>
      <c r="G447" s="19">
        <f>IF(AND(C447&lt;&gt;"",SUM(G$30:G446)&lt;D$21),$D$21/$D$26,0)</f>
        <v>0</v>
      </c>
      <c r="H447" s="4">
        <f t="shared" si="47"/>
        <v>0</v>
      </c>
      <c r="I447" s="4">
        <f t="shared" si="48"/>
        <v>0</v>
      </c>
      <c r="J447" s="58" t="str">
        <f t="shared" si="49"/>
        <v>2055–2056</v>
      </c>
    </row>
    <row r="448" spans="1:10" ht="19.899999999999999" customHeight="1" x14ac:dyDescent="0.2">
      <c r="A448" s="126">
        <v>57101</v>
      </c>
      <c r="B448" s="9">
        <f t="shared" si="43"/>
        <v>0</v>
      </c>
      <c r="C448" s="127"/>
      <c r="D448" s="4">
        <f t="shared" si="44"/>
        <v>0</v>
      </c>
      <c r="E448" s="128">
        <f t="shared" si="45"/>
        <v>0</v>
      </c>
      <c r="F448" s="4">
        <f t="shared" si="46"/>
        <v>0</v>
      </c>
      <c r="G448" s="19">
        <f>IF(AND(C448&lt;&gt;"",SUM(G$30:G447)&lt;D$21),$D$21/$D$26,0)</f>
        <v>0</v>
      </c>
      <c r="H448" s="4">
        <f t="shared" si="47"/>
        <v>0</v>
      </c>
      <c r="I448" s="4">
        <f t="shared" si="48"/>
        <v>0</v>
      </c>
      <c r="J448" s="58" t="str">
        <f t="shared" si="49"/>
        <v>2055–2056</v>
      </c>
    </row>
    <row r="449" spans="1:10" ht="19.899999999999999" customHeight="1" x14ac:dyDescent="0.2">
      <c r="A449" s="126">
        <v>57132</v>
      </c>
      <c r="B449" s="9">
        <f t="shared" si="43"/>
        <v>0</v>
      </c>
      <c r="C449" s="127"/>
      <c r="D449" s="4">
        <f t="shared" si="44"/>
        <v>0</v>
      </c>
      <c r="E449" s="128">
        <f t="shared" si="45"/>
        <v>0</v>
      </c>
      <c r="F449" s="4">
        <f t="shared" si="46"/>
        <v>0</v>
      </c>
      <c r="G449" s="19">
        <f>IF(AND(C449&lt;&gt;"",SUM(G$30:G448)&lt;D$21),$D$21/$D$26,0)</f>
        <v>0</v>
      </c>
      <c r="H449" s="4">
        <f t="shared" si="47"/>
        <v>0</v>
      </c>
      <c r="I449" s="4">
        <f t="shared" si="48"/>
        <v>0</v>
      </c>
      <c r="J449" s="58" t="str">
        <f t="shared" si="49"/>
        <v>2055–2056</v>
      </c>
    </row>
    <row r="450" spans="1:10" ht="19.899999999999999" customHeight="1" x14ac:dyDescent="0.2">
      <c r="A450" s="126">
        <v>57162</v>
      </c>
      <c r="B450" s="9">
        <f t="shared" si="43"/>
        <v>0</v>
      </c>
      <c r="C450" s="127"/>
      <c r="D450" s="4">
        <f t="shared" si="44"/>
        <v>0</v>
      </c>
      <c r="E450" s="128">
        <f t="shared" si="45"/>
        <v>0</v>
      </c>
      <c r="F450" s="4">
        <f t="shared" si="46"/>
        <v>0</v>
      </c>
      <c r="G450" s="19">
        <f>IF(AND(C450&lt;&gt;"",SUM(G$30:G449)&lt;D$21),$D$21/$D$26,0)</f>
        <v>0</v>
      </c>
      <c r="H450" s="4">
        <f t="shared" si="47"/>
        <v>0</v>
      </c>
      <c r="I450" s="4">
        <f t="shared" si="48"/>
        <v>0</v>
      </c>
      <c r="J450" s="58" t="str">
        <f t="shared" si="49"/>
        <v>2056–2057</v>
      </c>
    </row>
    <row r="451" spans="1:10" ht="19.899999999999999" customHeight="1" x14ac:dyDescent="0.2">
      <c r="A451" s="126">
        <v>57193</v>
      </c>
      <c r="B451" s="9">
        <f t="shared" si="43"/>
        <v>0</v>
      </c>
      <c r="C451" s="127"/>
      <c r="D451" s="4">
        <f t="shared" si="44"/>
        <v>0</v>
      </c>
      <c r="E451" s="128">
        <f t="shared" si="45"/>
        <v>0</v>
      </c>
      <c r="F451" s="4">
        <f t="shared" si="46"/>
        <v>0</v>
      </c>
      <c r="G451" s="19">
        <f>IF(AND(C451&lt;&gt;"",SUM(G$30:G450)&lt;D$21),$D$21/$D$26,0)</f>
        <v>0</v>
      </c>
      <c r="H451" s="4">
        <f t="shared" si="47"/>
        <v>0</v>
      </c>
      <c r="I451" s="4">
        <f t="shared" si="48"/>
        <v>0</v>
      </c>
      <c r="J451" s="58" t="str">
        <f t="shared" si="49"/>
        <v>2056–2057</v>
      </c>
    </row>
    <row r="452" spans="1:10" ht="19.899999999999999" customHeight="1" x14ac:dyDescent="0.2">
      <c r="A452" s="126">
        <v>57224</v>
      </c>
      <c r="B452" s="9">
        <f t="shared" si="43"/>
        <v>0</v>
      </c>
      <c r="C452" s="127"/>
      <c r="D452" s="4">
        <f t="shared" si="44"/>
        <v>0</v>
      </c>
      <c r="E452" s="128">
        <f t="shared" si="45"/>
        <v>0</v>
      </c>
      <c r="F452" s="4">
        <f t="shared" si="46"/>
        <v>0</v>
      </c>
      <c r="G452" s="19">
        <f>IF(AND(C452&lt;&gt;"",SUM(G$30:G451)&lt;D$21),$D$21/$D$26,0)</f>
        <v>0</v>
      </c>
      <c r="H452" s="4">
        <f t="shared" si="47"/>
        <v>0</v>
      </c>
      <c r="I452" s="4">
        <f t="shared" si="48"/>
        <v>0</v>
      </c>
      <c r="J452" s="58" t="str">
        <f t="shared" si="49"/>
        <v>2056–2057</v>
      </c>
    </row>
    <row r="453" spans="1:10" ht="19.899999999999999" customHeight="1" x14ac:dyDescent="0.2">
      <c r="A453" s="126">
        <v>57254</v>
      </c>
      <c r="B453" s="9">
        <f t="shared" si="43"/>
        <v>0</v>
      </c>
      <c r="C453" s="127"/>
      <c r="D453" s="4">
        <f t="shared" si="44"/>
        <v>0</v>
      </c>
      <c r="E453" s="128">
        <f t="shared" si="45"/>
        <v>0</v>
      </c>
      <c r="F453" s="4">
        <f t="shared" si="46"/>
        <v>0</v>
      </c>
      <c r="G453" s="19">
        <f>IF(AND(C453&lt;&gt;"",SUM(G$30:G452)&lt;D$21),$D$21/$D$26,0)</f>
        <v>0</v>
      </c>
      <c r="H453" s="4">
        <f t="shared" si="47"/>
        <v>0</v>
      </c>
      <c r="I453" s="4">
        <f t="shared" si="48"/>
        <v>0</v>
      </c>
      <c r="J453" s="58" t="str">
        <f t="shared" si="49"/>
        <v>2056–2057</v>
      </c>
    </row>
    <row r="454" spans="1:10" ht="19.899999999999999" customHeight="1" x14ac:dyDescent="0.2">
      <c r="A454" s="126">
        <v>57285</v>
      </c>
      <c r="B454" s="9">
        <f t="shared" si="43"/>
        <v>0</v>
      </c>
      <c r="C454" s="127"/>
      <c r="D454" s="4">
        <f t="shared" si="44"/>
        <v>0</v>
      </c>
      <c r="E454" s="128">
        <f t="shared" si="45"/>
        <v>0</v>
      </c>
      <c r="F454" s="4">
        <f t="shared" si="46"/>
        <v>0</v>
      </c>
      <c r="G454" s="19">
        <f>IF(AND(C454&lt;&gt;"",SUM(G$30:G453)&lt;D$21),$D$21/$D$26,0)</f>
        <v>0</v>
      </c>
      <c r="H454" s="4">
        <f t="shared" si="47"/>
        <v>0</v>
      </c>
      <c r="I454" s="4">
        <f t="shared" si="48"/>
        <v>0</v>
      </c>
      <c r="J454" s="58" t="str">
        <f t="shared" si="49"/>
        <v>2056–2057</v>
      </c>
    </row>
    <row r="455" spans="1:10" ht="19.899999999999999" customHeight="1" x14ac:dyDescent="0.2">
      <c r="A455" s="126">
        <v>57315</v>
      </c>
      <c r="B455" s="9">
        <f t="shared" si="43"/>
        <v>0</v>
      </c>
      <c r="C455" s="127"/>
      <c r="D455" s="4">
        <f t="shared" si="44"/>
        <v>0</v>
      </c>
      <c r="E455" s="128">
        <f t="shared" si="45"/>
        <v>0</v>
      </c>
      <c r="F455" s="4">
        <f t="shared" si="46"/>
        <v>0</v>
      </c>
      <c r="G455" s="19">
        <f>IF(AND(C455&lt;&gt;"",SUM(G$30:G454)&lt;D$21),$D$21/$D$26,0)</f>
        <v>0</v>
      </c>
      <c r="H455" s="4">
        <f t="shared" si="47"/>
        <v>0</v>
      </c>
      <c r="I455" s="4">
        <f t="shared" si="48"/>
        <v>0</v>
      </c>
      <c r="J455" s="58" t="str">
        <f t="shared" si="49"/>
        <v>2056–2057</v>
      </c>
    </row>
    <row r="456" spans="1:10" ht="19.899999999999999" customHeight="1" x14ac:dyDescent="0.2">
      <c r="A456" s="126">
        <v>57346</v>
      </c>
      <c r="B456" s="9">
        <f t="shared" si="43"/>
        <v>0</v>
      </c>
      <c r="C456" s="127"/>
      <c r="D456" s="4">
        <f t="shared" si="44"/>
        <v>0</v>
      </c>
      <c r="E456" s="128">
        <f t="shared" si="45"/>
        <v>0</v>
      </c>
      <c r="F456" s="4">
        <f t="shared" si="46"/>
        <v>0</v>
      </c>
      <c r="G456" s="19">
        <f>IF(AND(C456&lt;&gt;"",SUM(G$30:G455)&lt;D$21),$D$21/$D$26,0)</f>
        <v>0</v>
      </c>
      <c r="H456" s="4">
        <f t="shared" si="47"/>
        <v>0</v>
      </c>
      <c r="I456" s="4">
        <f t="shared" si="48"/>
        <v>0</v>
      </c>
      <c r="J456" s="58" t="str">
        <f t="shared" si="49"/>
        <v>2056–2057</v>
      </c>
    </row>
    <row r="457" spans="1:10" ht="19.899999999999999" customHeight="1" x14ac:dyDescent="0.2">
      <c r="A457" s="126">
        <v>57377</v>
      </c>
      <c r="B457" s="9">
        <f t="shared" si="43"/>
        <v>0</v>
      </c>
      <c r="C457" s="127"/>
      <c r="D457" s="4">
        <f t="shared" si="44"/>
        <v>0</v>
      </c>
      <c r="E457" s="128">
        <f t="shared" si="45"/>
        <v>0</v>
      </c>
      <c r="F457" s="4">
        <f t="shared" si="46"/>
        <v>0</v>
      </c>
      <c r="G457" s="19">
        <f>IF(AND(C457&lt;&gt;"",SUM(G$30:G456)&lt;D$21),$D$21/$D$26,0)</f>
        <v>0</v>
      </c>
      <c r="H457" s="4">
        <f t="shared" si="47"/>
        <v>0</v>
      </c>
      <c r="I457" s="4">
        <f t="shared" si="48"/>
        <v>0</v>
      </c>
      <c r="J457" s="58" t="str">
        <f t="shared" si="49"/>
        <v>2056–2057</v>
      </c>
    </row>
    <row r="458" spans="1:10" ht="19.899999999999999" customHeight="1" x14ac:dyDescent="0.2">
      <c r="A458" s="126">
        <v>57405</v>
      </c>
      <c r="B458" s="9">
        <f t="shared" si="43"/>
        <v>0</v>
      </c>
      <c r="C458" s="127"/>
      <c r="D458" s="4">
        <f t="shared" si="44"/>
        <v>0</v>
      </c>
      <c r="E458" s="128">
        <f t="shared" si="45"/>
        <v>0</v>
      </c>
      <c r="F458" s="4">
        <f t="shared" si="46"/>
        <v>0</v>
      </c>
      <c r="G458" s="19">
        <f>IF(AND(C458&lt;&gt;"",SUM(G$30:G457)&lt;D$21),$D$21/$D$26,0)</f>
        <v>0</v>
      </c>
      <c r="H458" s="4">
        <f t="shared" si="47"/>
        <v>0</v>
      </c>
      <c r="I458" s="4">
        <f t="shared" si="48"/>
        <v>0</v>
      </c>
      <c r="J458" s="58" t="str">
        <f t="shared" si="49"/>
        <v>2056–2057</v>
      </c>
    </row>
    <row r="459" spans="1:10" ht="19.899999999999999" customHeight="1" x14ac:dyDescent="0.2">
      <c r="A459" s="126">
        <v>57436</v>
      </c>
      <c r="B459" s="9">
        <f t="shared" si="43"/>
        <v>0</v>
      </c>
      <c r="C459" s="127"/>
      <c r="D459" s="4">
        <f t="shared" si="44"/>
        <v>0</v>
      </c>
      <c r="E459" s="128">
        <f t="shared" si="45"/>
        <v>0</v>
      </c>
      <c r="F459" s="4">
        <f t="shared" si="46"/>
        <v>0</v>
      </c>
      <c r="G459" s="19">
        <f>IF(AND(C459&lt;&gt;"",SUM(G$30:G458)&lt;D$21),$D$21/$D$26,0)</f>
        <v>0</v>
      </c>
      <c r="H459" s="4">
        <f t="shared" si="47"/>
        <v>0</v>
      </c>
      <c r="I459" s="4">
        <f t="shared" si="48"/>
        <v>0</v>
      </c>
      <c r="J459" s="58" t="str">
        <f t="shared" si="49"/>
        <v>2056–2057</v>
      </c>
    </row>
    <row r="460" spans="1:10" ht="19.899999999999999" customHeight="1" x14ac:dyDescent="0.2">
      <c r="A460" s="126">
        <v>57466</v>
      </c>
      <c r="B460" s="9">
        <f t="shared" si="43"/>
        <v>0</v>
      </c>
      <c r="C460" s="127"/>
      <c r="D460" s="4">
        <f t="shared" si="44"/>
        <v>0</v>
      </c>
      <c r="E460" s="128">
        <f t="shared" si="45"/>
        <v>0</v>
      </c>
      <c r="F460" s="4">
        <f t="shared" si="46"/>
        <v>0</v>
      </c>
      <c r="G460" s="19">
        <f>IF(AND(C460&lt;&gt;"",SUM(G$30:G459)&lt;D$21),$D$21/$D$26,0)</f>
        <v>0</v>
      </c>
      <c r="H460" s="4">
        <f t="shared" si="47"/>
        <v>0</v>
      </c>
      <c r="I460" s="4">
        <f t="shared" si="48"/>
        <v>0</v>
      </c>
      <c r="J460" s="58" t="str">
        <f t="shared" si="49"/>
        <v>2056–2057</v>
      </c>
    </row>
    <row r="461" spans="1:10" ht="19.899999999999999" customHeight="1" x14ac:dyDescent="0.2">
      <c r="A461" s="126">
        <v>57497</v>
      </c>
      <c r="B461" s="9">
        <f t="shared" si="43"/>
        <v>0</v>
      </c>
      <c r="C461" s="127"/>
      <c r="D461" s="4">
        <f t="shared" si="44"/>
        <v>0</v>
      </c>
      <c r="E461" s="128">
        <f t="shared" si="45"/>
        <v>0</v>
      </c>
      <c r="F461" s="4">
        <f t="shared" si="46"/>
        <v>0</v>
      </c>
      <c r="G461" s="19">
        <f>IF(AND(C461&lt;&gt;"",SUM(G$30:G460)&lt;D$21),$D$21/$D$26,0)</f>
        <v>0</v>
      </c>
      <c r="H461" s="4">
        <f t="shared" si="47"/>
        <v>0</v>
      </c>
      <c r="I461" s="4">
        <f t="shared" si="48"/>
        <v>0</v>
      </c>
      <c r="J461" s="58" t="str">
        <f t="shared" si="49"/>
        <v>2056–2057</v>
      </c>
    </row>
    <row r="462" spans="1:10" ht="19.899999999999999" customHeight="1" x14ac:dyDescent="0.2">
      <c r="A462" s="126">
        <v>57527</v>
      </c>
      <c r="B462" s="9">
        <f t="shared" si="43"/>
        <v>0</v>
      </c>
      <c r="C462" s="127"/>
      <c r="D462" s="4">
        <f t="shared" si="44"/>
        <v>0</v>
      </c>
      <c r="E462" s="128">
        <f t="shared" si="45"/>
        <v>0</v>
      </c>
      <c r="F462" s="4">
        <f t="shared" si="46"/>
        <v>0</v>
      </c>
      <c r="G462" s="19">
        <f>IF(AND(C462&lt;&gt;"",SUM(G$30:G461)&lt;D$21),$D$21/$D$26,0)</f>
        <v>0</v>
      </c>
      <c r="H462" s="4">
        <f t="shared" si="47"/>
        <v>0</v>
      </c>
      <c r="I462" s="4">
        <f t="shared" si="48"/>
        <v>0</v>
      </c>
      <c r="J462" s="58" t="str">
        <f t="shared" si="49"/>
        <v>2057–2058</v>
      </c>
    </row>
    <row r="463" spans="1:10" ht="19.899999999999999" customHeight="1" x14ac:dyDescent="0.2">
      <c r="A463" s="126">
        <v>57558</v>
      </c>
      <c r="B463" s="9">
        <f t="shared" si="43"/>
        <v>0</v>
      </c>
      <c r="C463" s="127"/>
      <c r="D463" s="4">
        <f t="shared" si="44"/>
        <v>0</v>
      </c>
      <c r="E463" s="128">
        <f t="shared" si="45"/>
        <v>0</v>
      </c>
      <c r="F463" s="4">
        <f t="shared" si="46"/>
        <v>0</v>
      </c>
      <c r="G463" s="19">
        <f>IF(AND(C463&lt;&gt;"",SUM(G$30:G462)&lt;D$21),$D$21/$D$26,0)</f>
        <v>0</v>
      </c>
      <c r="H463" s="4">
        <f t="shared" si="47"/>
        <v>0</v>
      </c>
      <c r="I463" s="4">
        <f t="shared" si="48"/>
        <v>0</v>
      </c>
      <c r="J463" s="58" t="str">
        <f t="shared" si="49"/>
        <v>2057–2058</v>
      </c>
    </row>
    <row r="464" spans="1:10" ht="19.899999999999999" customHeight="1" x14ac:dyDescent="0.2">
      <c r="A464" s="126">
        <v>57589</v>
      </c>
      <c r="B464" s="9">
        <f t="shared" si="43"/>
        <v>0</v>
      </c>
      <c r="C464" s="127"/>
      <c r="D464" s="4">
        <f t="shared" si="44"/>
        <v>0</v>
      </c>
      <c r="E464" s="128">
        <f t="shared" si="45"/>
        <v>0</v>
      </c>
      <c r="F464" s="4">
        <f t="shared" si="46"/>
        <v>0</v>
      </c>
      <c r="G464" s="19">
        <f>IF(AND(C464&lt;&gt;"",SUM(G$30:G463)&lt;D$21),$D$21/$D$26,0)</f>
        <v>0</v>
      </c>
      <c r="H464" s="4">
        <f t="shared" si="47"/>
        <v>0</v>
      </c>
      <c r="I464" s="4">
        <f t="shared" si="48"/>
        <v>0</v>
      </c>
      <c r="J464" s="58" t="str">
        <f t="shared" si="49"/>
        <v>2057–2058</v>
      </c>
    </row>
    <row r="465" spans="1:10" ht="19.899999999999999" customHeight="1" x14ac:dyDescent="0.2">
      <c r="A465" s="126">
        <v>57619</v>
      </c>
      <c r="B465" s="9">
        <f t="shared" si="43"/>
        <v>0</v>
      </c>
      <c r="C465" s="127"/>
      <c r="D465" s="4">
        <f t="shared" si="44"/>
        <v>0</v>
      </c>
      <c r="E465" s="128">
        <f t="shared" si="45"/>
        <v>0</v>
      </c>
      <c r="F465" s="4">
        <f t="shared" si="46"/>
        <v>0</v>
      </c>
      <c r="G465" s="19">
        <f>IF(AND(C465&lt;&gt;"",SUM(G$30:G464)&lt;D$21),$D$21/$D$26,0)</f>
        <v>0</v>
      </c>
      <c r="H465" s="4">
        <f t="shared" si="47"/>
        <v>0</v>
      </c>
      <c r="I465" s="4">
        <f t="shared" si="48"/>
        <v>0</v>
      </c>
      <c r="J465" s="58" t="str">
        <f t="shared" si="49"/>
        <v>2057–2058</v>
      </c>
    </row>
    <row r="466" spans="1:10" ht="19.899999999999999" customHeight="1" x14ac:dyDescent="0.2">
      <c r="A466" s="126">
        <v>57650</v>
      </c>
      <c r="B466" s="9">
        <f t="shared" si="43"/>
        <v>0</v>
      </c>
      <c r="C466" s="127"/>
      <c r="D466" s="4">
        <f t="shared" si="44"/>
        <v>0</v>
      </c>
      <c r="E466" s="128">
        <f t="shared" si="45"/>
        <v>0</v>
      </c>
      <c r="F466" s="4">
        <f t="shared" si="46"/>
        <v>0</v>
      </c>
      <c r="G466" s="19">
        <f>IF(AND(C466&lt;&gt;"",SUM(G$30:G465)&lt;D$21),$D$21/$D$26,0)</f>
        <v>0</v>
      </c>
      <c r="H466" s="4">
        <f t="shared" si="47"/>
        <v>0</v>
      </c>
      <c r="I466" s="4">
        <f t="shared" si="48"/>
        <v>0</v>
      </c>
      <c r="J466" s="58" t="str">
        <f t="shared" si="49"/>
        <v>2057–2058</v>
      </c>
    </row>
    <row r="467" spans="1:10" ht="19.899999999999999" customHeight="1" x14ac:dyDescent="0.2">
      <c r="A467" s="126">
        <v>57680</v>
      </c>
      <c r="B467" s="9">
        <f t="shared" si="43"/>
        <v>0</v>
      </c>
      <c r="C467" s="127"/>
      <c r="D467" s="4">
        <f t="shared" si="44"/>
        <v>0</v>
      </c>
      <c r="E467" s="128">
        <f t="shared" si="45"/>
        <v>0</v>
      </c>
      <c r="F467" s="4">
        <f t="shared" si="46"/>
        <v>0</v>
      </c>
      <c r="G467" s="19">
        <f>IF(AND(C467&lt;&gt;"",SUM(G$30:G466)&lt;D$21),$D$21/$D$26,0)</f>
        <v>0</v>
      </c>
      <c r="H467" s="4">
        <f t="shared" si="47"/>
        <v>0</v>
      </c>
      <c r="I467" s="4">
        <f t="shared" si="48"/>
        <v>0</v>
      </c>
      <c r="J467" s="58" t="str">
        <f t="shared" si="49"/>
        <v>2057–2058</v>
      </c>
    </row>
    <row r="468" spans="1:10" ht="19.899999999999999" customHeight="1" x14ac:dyDescent="0.2">
      <c r="A468" s="126">
        <v>57711</v>
      </c>
      <c r="B468" s="9">
        <f t="shared" si="43"/>
        <v>0</v>
      </c>
      <c r="C468" s="127"/>
      <c r="D468" s="4">
        <f t="shared" si="44"/>
        <v>0</v>
      </c>
      <c r="E468" s="128">
        <f t="shared" si="45"/>
        <v>0</v>
      </c>
      <c r="F468" s="4">
        <f t="shared" si="46"/>
        <v>0</v>
      </c>
      <c r="G468" s="19">
        <f>IF(AND(C468&lt;&gt;"",SUM(G$30:G467)&lt;D$21),$D$21/$D$26,0)</f>
        <v>0</v>
      </c>
      <c r="H468" s="4">
        <f t="shared" si="47"/>
        <v>0</v>
      </c>
      <c r="I468" s="4">
        <f t="shared" si="48"/>
        <v>0</v>
      </c>
      <c r="J468" s="58" t="str">
        <f t="shared" si="49"/>
        <v>2057–2058</v>
      </c>
    </row>
    <row r="469" spans="1:10" ht="19.899999999999999" customHeight="1" x14ac:dyDescent="0.2">
      <c r="A469" s="126">
        <v>57742</v>
      </c>
      <c r="B469" s="9">
        <f t="shared" si="43"/>
        <v>0</v>
      </c>
      <c r="C469" s="127"/>
      <c r="D469" s="4">
        <f t="shared" si="44"/>
        <v>0</v>
      </c>
      <c r="E469" s="128">
        <f t="shared" si="45"/>
        <v>0</v>
      </c>
      <c r="F469" s="4">
        <f t="shared" si="46"/>
        <v>0</v>
      </c>
      <c r="G469" s="19">
        <f>IF(AND(C469&lt;&gt;"",SUM(G$30:G468)&lt;D$21),$D$21/$D$26,0)</f>
        <v>0</v>
      </c>
      <c r="H469" s="4">
        <f t="shared" si="47"/>
        <v>0</v>
      </c>
      <c r="I469" s="4">
        <f t="shared" si="48"/>
        <v>0</v>
      </c>
      <c r="J469" s="58" t="str">
        <f t="shared" si="49"/>
        <v>2057–2058</v>
      </c>
    </row>
    <row r="470" spans="1:10" ht="19.899999999999999" customHeight="1" x14ac:dyDescent="0.2">
      <c r="A470" s="126">
        <v>57770</v>
      </c>
      <c r="B470" s="9">
        <f t="shared" si="43"/>
        <v>0</v>
      </c>
      <c r="C470" s="127"/>
      <c r="D470" s="4">
        <f t="shared" si="44"/>
        <v>0</v>
      </c>
      <c r="E470" s="128">
        <f t="shared" si="45"/>
        <v>0</v>
      </c>
      <c r="F470" s="4">
        <f t="shared" si="46"/>
        <v>0</v>
      </c>
      <c r="G470" s="19">
        <f>IF(AND(C470&lt;&gt;"",SUM(G$30:G469)&lt;D$21),$D$21/$D$26,0)</f>
        <v>0</v>
      </c>
      <c r="H470" s="4">
        <f t="shared" si="47"/>
        <v>0</v>
      </c>
      <c r="I470" s="4">
        <f t="shared" si="48"/>
        <v>0</v>
      </c>
      <c r="J470" s="58" t="str">
        <f t="shared" si="49"/>
        <v>2057–2058</v>
      </c>
    </row>
    <row r="471" spans="1:10" ht="19.899999999999999" customHeight="1" x14ac:dyDescent="0.2">
      <c r="A471" s="126">
        <v>57801</v>
      </c>
      <c r="B471" s="9">
        <f t="shared" si="43"/>
        <v>0</v>
      </c>
      <c r="C471" s="127"/>
      <c r="D471" s="4">
        <f t="shared" si="44"/>
        <v>0</v>
      </c>
      <c r="E471" s="128">
        <f t="shared" si="45"/>
        <v>0</v>
      </c>
      <c r="F471" s="4">
        <f t="shared" si="46"/>
        <v>0</v>
      </c>
      <c r="G471" s="19">
        <f>IF(AND(C471&lt;&gt;"",SUM(G$30:G470)&lt;D$21),$D$21/$D$26,0)</f>
        <v>0</v>
      </c>
      <c r="H471" s="4">
        <f t="shared" si="47"/>
        <v>0</v>
      </c>
      <c r="I471" s="4">
        <f t="shared" si="48"/>
        <v>0</v>
      </c>
      <c r="J471" s="58" t="str">
        <f t="shared" si="49"/>
        <v>2057–2058</v>
      </c>
    </row>
    <row r="472" spans="1:10" ht="19.899999999999999" customHeight="1" x14ac:dyDescent="0.2">
      <c r="A472" s="126">
        <v>57831</v>
      </c>
      <c r="B472" s="9">
        <f t="shared" si="43"/>
        <v>0</v>
      </c>
      <c r="C472" s="127"/>
      <c r="D472" s="4">
        <f t="shared" si="44"/>
        <v>0</v>
      </c>
      <c r="E472" s="128">
        <f t="shared" si="45"/>
        <v>0</v>
      </c>
      <c r="F472" s="4">
        <f t="shared" si="46"/>
        <v>0</v>
      </c>
      <c r="G472" s="19">
        <f>IF(AND(C472&lt;&gt;"",SUM(G$30:G471)&lt;D$21),$D$21/$D$26,0)</f>
        <v>0</v>
      </c>
      <c r="H472" s="4">
        <f t="shared" si="47"/>
        <v>0</v>
      </c>
      <c r="I472" s="4">
        <f t="shared" si="48"/>
        <v>0</v>
      </c>
      <c r="J472" s="58" t="str">
        <f t="shared" si="49"/>
        <v>2057–2058</v>
      </c>
    </row>
    <row r="473" spans="1:10" ht="19.899999999999999" customHeight="1" x14ac:dyDescent="0.2">
      <c r="A473" s="126">
        <v>57862</v>
      </c>
      <c r="B473" s="9">
        <f t="shared" si="43"/>
        <v>0</v>
      </c>
      <c r="C473" s="127"/>
      <c r="D473" s="4">
        <f t="shared" si="44"/>
        <v>0</v>
      </c>
      <c r="E473" s="128">
        <f t="shared" si="45"/>
        <v>0</v>
      </c>
      <c r="F473" s="4">
        <f t="shared" si="46"/>
        <v>0</v>
      </c>
      <c r="G473" s="19">
        <f>IF(AND(C473&lt;&gt;"",SUM(G$30:G472)&lt;D$21),$D$21/$D$26,0)</f>
        <v>0</v>
      </c>
      <c r="H473" s="4">
        <f t="shared" si="47"/>
        <v>0</v>
      </c>
      <c r="I473" s="4">
        <f t="shared" si="48"/>
        <v>0</v>
      </c>
      <c r="J473" s="58" t="str">
        <f t="shared" si="49"/>
        <v>2057–2058</v>
      </c>
    </row>
    <row r="474" spans="1:10" ht="19.899999999999999" customHeight="1" x14ac:dyDescent="0.2">
      <c r="A474" s="126">
        <v>57892</v>
      </c>
      <c r="B474" s="9">
        <f t="shared" si="43"/>
        <v>0</v>
      </c>
      <c r="C474" s="127"/>
      <c r="D474" s="4">
        <f t="shared" si="44"/>
        <v>0</v>
      </c>
      <c r="E474" s="128">
        <f t="shared" si="45"/>
        <v>0</v>
      </c>
      <c r="F474" s="4">
        <f t="shared" si="46"/>
        <v>0</v>
      </c>
      <c r="G474" s="19">
        <f>IF(AND(C474&lt;&gt;"",SUM(G$30:G473)&lt;D$21),$D$21/$D$26,0)</f>
        <v>0</v>
      </c>
      <c r="H474" s="4">
        <f t="shared" si="47"/>
        <v>0</v>
      </c>
      <c r="I474" s="4">
        <f t="shared" si="48"/>
        <v>0</v>
      </c>
      <c r="J474" s="58" t="str">
        <f t="shared" si="49"/>
        <v>2058–2059</v>
      </c>
    </row>
    <row r="475" spans="1:10" ht="19.899999999999999" customHeight="1" x14ac:dyDescent="0.2">
      <c r="A475" s="126">
        <v>57923</v>
      </c>
      <c r="B475" s="9">
        <f t="shared" si="43"/>
        <v>0</v>
      </c>
      <c r="C475" s="127"/>
      <c r="D475" s="4">
        <f t="shared" si="44"/>
        <v>0</v>
      </c>
      <c r="E475" s="128">
        <f t="shared" si="45"/>
        <v>0</v>
      </c>
      <c r="F475" s="4">
        <f t="shared" si="46"/>
        <v>0</v>
      </c>
      <c r="G475" s="19">
        <f>IF(AND(C475&lt;&gt;"",SUM(G$30:G474)&lt;D$21),$D$21/$D$26,0)</f>
        <v>0</v>
      </c>
      <c r="H475" s="4">
        <f t="shared" si="47"/>
        <v>0</v>
      </c>
      <c r="I475" s="4">
        <f t="shared" si="48"/>
        <v>0</v>
      </c>
      <c r="J475" s="58" t="str">
        <f t="shared" si="49"/>
        <v>2058–2059</v>
      </c>
    </row>
    <row r="476" spans="1:10" ht="19.899999999999999" customHeight="1" x14ac:dyDescent="0.2">
      <c r="A476" s="126">
        <v>57954</v>
      </c>
      <c r="B476" s="9">
        <f t="shared" si="43"/>
        <v>0</v>
      </c>
      <c r="C476" s="127"/>
      <c r="D476" s="4">
        <f t="shared" si="44"/>
        <v>0</v>
      </c>
      <c r="E476" s="128">
        <f t="shared" si="45"/>
        <v>0</v>
      </c>
      <c r="F476" s="4">
        <f t="shared" si="46"/>
        <v>0</v>
      </c>
      <c r="G476" s="19">
        <f>IF(AND(C476&lt;&gt;"",SUM(G$30:G475)&lt;D$21),$D$21/$D$26,0)</f>
        <v>0</v>
      </c>
      <c r="H476" s="4">
        <f t="shared" si="47"/>
        <v>0</v>
      </c>
      <c r="I476" s="4">
        <f t="shared" si="48"/>
        <v>0</v>
      </c>
      <c r="J476" s="58" t="str">
        <f t="shared" si="49"/>
        <v>2058–2059</v>
      </c>
    </row>
    <row r="477" spans="1:10" ht="19.899999999999999" customHeight="1" x14ac:dyDescent="0.2">
      <c r="A477" s="126">
        <v>57984</v>
      </c>
      <c r="B477" s="9">
        <f t="shared" si="43"/>
        <v>0</v>
      </c>
      <c r="C477" s="127"/>
      <c r="D477" s="4">
        <f t="shared" si="44"/>
        <v>0</v>
      </c>
      <c r="E477" s="128">
        <f t="shared" si="45"/>
        <v>0</v>
      </c>
      <c r="F477" s="4">
        <f t="shared" si="46"/>
        <v>0</v>
      </c>
      <c r="G477" s="19">
        <f>IF(AND(C477&lt;&gt;"",SUM(G$30:G476)&lt;D$21),$D$21/$D$26,0)</f>
        <v>0</v>
      </c>
      <c r="H477" s="4">
        <f t="shared" si="47"/>
        <v>0</v>
      </c>
      <c r="I477" s="4">
        <f t="shared" si="48"/>
        <v>0</v>
      </c>
      <c r="J477" s="58" t="str">
        <f t="shared" si="49"/>
        <v>2058–2059</v>
      </c>
    </row>
    <row r="478" spans="1:10" ht="19.899999999999999" customHeight="1" x14ac:dyDescent="0.2">
      <c r="A478" s="126">
        <v>58015</v>
      </c>
      <c r="B478" s="9">
        <f t="shared" si="43"/>
        <v>0</v>
      </c>
      <c r="C478" s="127"/>
      <c r="D478" s="4">
        <f t="shared" si="44"/>
        <v>0</v>
      </c>
      <c r="E478" s="128">
        <f t="shared" si="45"/>
        <v>0</v>
      </c>
      <c r="F478" s="4">
        <f t="shared" si="46"/>
        <v>0</v>
      </c>
      <c r="G478" s="19">
        <f>IF(AND(C478&lt;&gt;"",SUM(G$30:G477)&lt;D$21),$D$21/$D$26,0)</f>
        <v>0</v>
      </c>
      <c r="H478" s="4">
        <f t="shared" si="47"/>
        <v>0</v>
      </c>
      <c r="I478" s="4">
        <f t="shared" si="48"/>
        <v>0</v>
      </c>
      <c r="J478" s="58" t="str">
        <f t="shared" si="49"/>
        <v>2058–2059</v>
      </c>
    </row>
    <row r="479" spans="1:10" ht="19.899999999999999" customHeight="1" x14ac:dyDescent="0.2">
      <c r="A479" s="126">
        <v>58045</v>
      </c>
      <c r="B479" s="9">
        <f t="shared" ref="B479:B542" si="50">IF(C479&gt;0,C479*-1,C479)</f>
        <v>0</v>
      </c>
      <c r="C479" s="127"/>
      <c r="D479" s="4">
        <f t="shared" ref="D479:D542" si="51">IF(C479="",0,IF($D$14="Beginning",IF(C478&lt;&gt;"",$F478*$D$7/12,0),IF(C478&lt;&gt;"",$F478*$D$7/12,$D$19*$D$7/12)))</f>
        <v>0</v>
      </c>
      <c r="E479" s="128">
        <f t="shared" si="45"/>
        <v>0</v>
      </c>
      <c r="F479" s="4">
        <f t="shared" si="46"/>
        <v>0</v>
      </c>
      <c r="G479" s="19">
        <f>IF(AND(C479&lt;&gt;"",SUM(G$30:G478)&lt;D$21),$D$21/$D$26,0)</f>
        <v>0</v>
      </c>
      <c r="H479" s="4">
        <f t="shared" si="47"/>
        <v>0</v>
      </c>
      <c r="I479" s="4">
        <f t="shared" si="48"/>
        <v>0</v>
      </c>
      <c r="J479" s="58" t="str">
        <f t="shared" si="49"/>
        <v>2058–2059</v>
      </c>
    </row>
    <row r="480" spans="1:10" ht="19.899999999999999" customHeight="1" x14ac:dyDescent="0.2">
      <c r="A480" s="126">
        <v>58076</v>
      </c>
      <c r="B480" s="9">
        <f t="shared" si="50"/>
        <v>0</v>
      </c>
      <c r="C480" s="127"/>
      <c r="D480" s="4">
        <f t="shared" si="51"/>
        <v>0</v>
      </c>
      <c r="E480" s="128">
        <f t="shared" ref="E480:E543" si="52">C480-D480</f>
        <v>0</v>
      </c>
      <c r="F480" s="4">
        <f t="shared" ref="F480:F543" si="53">IF(C480="",0,IF(C479="",$D$19-E480,IF(C480&lt;&gt;"",F479-E480)))</f>
        <v>0</v>
      </c>
      <c r="G480" s="19">
        <f>IF(AND(C480&lt;&gt;"",SUM(G$30:G479)&lt;D$21),$D$21/$D$26,0)</f>
        <v>0</v>
      </c>
      <c r="H480" s="4">
        <f t="shared" ref="H480:H543" si="54">IF(C480&lt;&gt;"",G480+H479,0)</f>
        <v>0</v>
      </c>
      <c r="I480" s="4">
        <f t="shared" ref="I480:I543" si="55">IF(C480&lt;&gt;"",$D$21-H480,0)</f>
        <v>0</v>
      </c>
      <c r="J480" s="58" t="str">
        <f t="shared" si="49"/>
        <v>2058–2059</v>
      </c>
    </row>
    <row r="481" spans="1:10" ht="19.899999999999999" customHeight="1" x14ac:dyDescent="0.2">
      <c r="A481" s="126">
        <v>58107</v>
      </c>
      <c r="B481" s="9">
        <f t="shared" si="50"/>
        <v>0</v>
      </c>
      <c r="C481" s="127"/>
      <c r="D481" s="4">
        <f t="shared" si="51"/>
        <v>0</v>
      </c>
      <c r="E481" s="128">
        <f t="shared" si="52"/>
        <v>0</v>
      </c>
      <c r="F481" s="4">
        <f t="shared" si="53"/>
        <v>0</v>
      </c>
      <c r="G481" s="19">
        <f>IF(AND(C481&lt;&gt;"",SUM(G$30:G480)&lt;D$21),$D$21/$D$26,0)</f>
        <v>0</v>
      </c>
      <c r="H481" s="4">
        <f t="shared" si="54"/>
        <v>0</v>
      </c>
      <c r="I481" s="4">
        <f t="shared" si="55"/>
        <v>0</v>
      </c>
      <c r="J481" s="58" t="str">
        <f t="shared" si="49"/>
        <v>2058–2059</v>
      </c>
    </row>
    <row r="482" spans="1:10" ht="19.899999999999999" customHeight="1" x14ac:dyDescent="0.2">
      <c r="A482" s="126">
        <v>58135</v>
      </c>
      <c r="B482" s="9">
        <f t="shared" si="50"/>
        <v>0</v>
      </c>
      <c r="C482" s="127"/>
      <c r="D482" s="4">
        <f t="shared" si="51"/>
        <v>0</v>
      </c>
      <c r="E482" s="128">
        <f t="shared" si="52"/>
        <v>0</v>
      </c>
      <c r="F482" s="4">
        <f t="shared" si="53"/>
        <v>0</v>
      </c>
      <c r="G482" s="19">
        <f>IF(AND(C482&lt;&gt;"",SUM(G$30:G481)&lt;D$21),$D$21/$D$26,0)</f>
        <v>0</v>
      </c>
      <c r="H482" s="4">
        <f t="shared" si="54"/>
        <v>0</v>
      </c>
      <c r="I482" s="4">
        <f t="shared" si="55"/>
        <v>0</v>
      </c>
      <c r="J482" s="58" t="str">
        <f t="shared" si="49"/>
        <v>2058–2059</v>
      </c>
    </row>
    <row r="483" spans="1:10" ht="19.899999999999999" customHeight="1" x14ac:dyDescent="0.2">
      <c r="A483" s="126">
        <v>58166</v>
      </c>
      <c r="B483" s="9">
        <f t="shared" si="50"/>
        <v>0</v>
      </c>
      <c r="C483" s="127"/>
      <c r="D483" s="4">
        <f t="shared" si="51"/>
        <v>0</v>
      </c>
      <c r="E483" s="128">
        <f t="shared" si="52"/>
        <v>0</v>
      </c>
      <c r="F483" s="4">
        <f t="shared" si="53"/>
        <v>0</v>
      </c>
      <c r="G483" s="19">
        <f>IF(AND(C483&lt;&gt;"",SUM(G$30:G482)&lt;D$21),$D$21/$D$26,0)</f>
        <v>0</v>
      </c>
      <c r="H483" s="4">
        <f t="shared" si="54"/>
        <v>0</v>
      </c>
      <c r="I483" s="4">
        <f t="shared" si="55"/>
        <v>0</v>
      </c>
      <c r="J483" s="58" t="str">
        <f t="shared" si="49"/>
        <v>2058–2059</v>
      </c>
    </row>
    <row r="484" spans="1:10" ht="19.899999999999999" customHeight="1" x14ac:dyDescent="0.2">
      <c r="A484" s="126">
        <v>58196</v>
      </c>
      <c r="B484" s="9">
        <f t="shared" si="50"/>
        <v>0</v>
      </c>
      <c r="C484" s="127"/>
      <c r="D484" s="4">
        <f t="shared" si="51"/>
        <v>0</v>
      </c>
      <c r="E484" s="128">
        <f t="shared" si="52"/>
        <v>0</v>
      </c>
      <c r="F484" s="4">
        <f t="shared" si="53"/>
        <v>0</v>
      </c>
      <c r="G484" s="19">
        <f>IF(AND(C484&lt;&gt;"",SUM(G$30:G483)&lt;D$21),$D$21/$D$26,0)</f>
        <v>0</v>
      </c>
      <c r="H484" s="4">
        <f t="shared" si="54"/>
        <v>0</v>
      </c>
      <c r="I484" s="4">
        <f t="shared" si="55"/>
        <v>0</v>
      </c>
      <c r="J484" s="58" t="str">
        <f t="shared" si="49"/>
        <v>2058–2059</v>
      </c>
    </row>
    <row r="485" spans="1:10" ht="19.899999999999999" customHeight="1" x14ac:dyDescent="0.2">
      <c r="A485" s="126">
        <v>58227</v>
      </c>
      <c r="B485" s="9">
        <f t="shared" si="50"/>
        <v>0</v>
      </c>
      <c r="C485" s="127"/>
      <c r="D485" s="4">
        <f t="shared" si="51"/>
        <v>0</v>
      </c>
      <c r="E485" s="128">
        <f t="shared" si="52"/>
        <v>0</v>
      </c>
      <c r="F485" s="4">
        <f t="shared" si="53"/>
        <v>0</v>
      </c>
      <c r="G485" s="19">
        <f>IF(AND(C485&lt;&gt;"",SUM(G$30:G484)&lt;D$21),$D$21/$D$26,0)</f>
        <v>0</v>
      </c>
      <c r="H485" s="4">
        <f t="shared" si="54"/>
        <v>0</v>
      </c>
      <c r="I485" s="4">
        <f t="shared" si="55"/>
        <v>0</v>
      </c>
      <c r="J485" s="58" t="str">
        <f t="shared" si="49"/>
        <v>2058–2059</v>
      </c>
    </row>
    <row r="486" spans="1:10" ht="19.899999999999999" customHeight="1" x14ac:dyDescent="0.2">
      <c r="A486" s="126">
        <v>58257</v>
      </c>
      <c r="B486" s="9">
        <f t="shared" si="50"/>
        <v>0</v>
      </c>
      <c r="C486" s="127"/>
      <c r="D486" s="4">
        <f t="shared" si="51"/>
        <v>0</v>
      </c>
      <c r="E486" s="128">
        <f t="shared" si="52"/>
        <v>0</v>
      </c>
      <c r="F486" s="4">
        <f t="shared" si="53"/>
        <v>0</v>
      </c>
      <c r="G486" s="19">
        <f>IF(AND(C486&lt;&gt;"",SUM(G$30:G485)&lt;D$21),$D$21/$D$26,0)</f>
        <v>0</v>
      </c>
      <c r="H486" s="4">
        <f t="shared" si="54"/>
        <v>0</v>
      </c>
      <c r="I486" s="4">
        <f t="shared" si="55"/>
        <v>0</v>
      </c>
      <c r="J486" s="58" t="str">
        <f t="shared" si="49"/>
        <v>2059–2060</v>
      </c>
    </row>
    <row r="487" spans="1:10" ht="19.899999999999999" customHeight="1" x14ac:dyDescent="0.2">
      <c r="A487" s="126">
        <v>58288</v>
      </c>
      <c r="B487" s="9">
        <f t="shared" si="50"/>
        <v>0</v>
      </c>
      <c r="C487" s="127"/>
      <c r="D487" s="4">
        <f t="shared" si="51"/>
        <v>0</v>
      </c>
      <c r="E487" s="128">
        <f t="shared" si="52"/>
        <v>0</v>
      </c>
      <c r="F487" s="4">
        <f t="shared" si="53"/>
        <v>0</v>
      </c>
      <c r="G487" s="19">
        <f>IF(AND(C487&lt;&gt;"",SUM(G$30:G486)&lt;D$21),$D$21/$D$26,0)</f>
        <v>0</v>
      </c>
      <c r="H487" s="4">
        <f t="shared" si="54"/>
        <v>0</v>
      </c>
      <c r="I487" s="4">
        <f t="shared" si="55"/>
        <v>0</v>
      </c>
      <c r="J487" s="58" t="str">
        <f t="shared" si="49"/>
        <v>2059–2060</v>
      </c>
    </row>
    <row r="488" spans="1:10" ht="19.899999999999999" customHeight="1" x14ac:dyDescent="0.2">
      <c r="A488" s="126">
        <v>58319</v>
      </c>
      <c r="B488" s="9">
        <f t="shared" si="50"/>
        <v>0</v>
      </c>
      <c r="C488" s="127"/>
      <c r="D488" s="4">
        <f t="shared" si="51"/>
        <v>0</v>
      </c>
      <c r="E488" s="128">
        <f t="shared" si="52"/>
        <v>0</v>
      </c>
      <c r="F488" s="4">
        <f t="shared" si="53"/>
        <v>0</v>
      </c>
      <c r="G488" s="19">
        <f>IF(AND(C488&lt;&gt;"",SUM(G$30:G487)&lt;D$21),$D$21/$D$26,0)</f>
        <v>0</v>
      </c>
      <c r="H488" s="4">
        <f t="shared" si="54"/>
        <v>0</v>
      </c>
      <c r="I488" s="4">
        <f t="shared" si="55"/>
        <v>0</v>
      </c>
      <c r="J488" s="58" t="str">
        <f t="shared" si="49"/>
        <v>2059–2060</v>
      </c>
    </row>
    <row r="489" spans="1:10" ht="19.899999999999999" customHeight="1" x14ac:dyDescent="0.2">
      <c r="A489" s="126">
        <v>58349</v>
      </c>
      <c r="B489" s="9">
        <f t="shared" si="50"/>
        <v>0</v>
      </c>
      <c r="C489" s="127"/>
      <c r="D489" s="4">
        <f t="shared" si="51"/>
        <v>0</v>
      </c>
      <c r="E489" s="128">
        <f t="shared" si="52"/>
        <v>0</v>
      </c>
      <c r="F489" s="4">
        <f t="shared" si="53"/>
        <v>0</v>
      </c>
      <c r="G489" s="19">
        <f>IF(AND(C489&lt;&gt;"",SUM(G$30:G488)&lt;D$21),$D$21/$D$26,0)</f>
        <v>0</v>
      </c>
      <c r="H489" s="4">
        <f t="shared" si="54"/>
        <v>0</v>
      </c>
      <c r="I489" s="4">
        <f t="shared" si="55"/>
        <v>0</v>
      </c>
      <c r="J489" s="58" t="str">
        <f t="shared" si="49"/>
        <v>2059–2060</v>
      </c>
    </row>
    <row r="490" spans="1:10" ht="19.899999999999999" customHeight="1" x14ac:dyDescent="0.2">
      <c r="A490" s="126">
        <v>58380</v>
      </c>
      <c r="B490" s="9">
        <f t="shared" si="50"/>
        <v>0</v>
      </c>
      <c r="C490" s="127"/>
      <c r="D490" s="4">
        <f t="shared" si="51"/>
        <v>0</v>
      </c>
      <c r="E490" s="128">
        <f t="shared" si="52"/>
        <v>0</v>
      </c>
      <c r="F490" s="4">
        <f t="shared" si="53"/>
        <v>0</v>
      </c>
      <c r="G490" s="19">
        <f>IF(AND(C490&lt;&gt;"",SUM(G$30:G489)&lt;D$21),$D$21/$D$26,0)</f>
        <v>0</v>
      </c>
      <c r="H490" s="4">
        <f t="shared" si="54"/>
        <v>0</v>
      </c>
      <c r="I490" s="4">
        <f t="shared" si="55"/>
        <v>0</v>
      </c>
      <c r="J490" s="58" t="str">
        <f t="shared" si="49"/>
        <v>2059–2060</v>
      </c>
    </row>
    <row r="491" spans="1:10" ht="19.899999999999999" customHeight="1" x14ac:dyDescent="0.2">
      <c r="A491" s="126">
        <v>58410</v>
      </c>
      <c r="B491" s="9">
        <f t="shared" si="50"/>
        <v>0</v>
      </c>
      <c r="C491" s="127"/>
      <c r="D491" s="4">
        <f t="shared" si="51"/>
        <v>0</v>
      </c>
      <c r="E491" s="128">
        <f t="shared" si="52"/>
        <v>0</v>
      </c>
      <c r="F491" s="4">
        <f t="shared" si="53"/>
        <v>0</v>
      </c>
      <c r="G491" s="19">
        <f>IF(AND(C491&lt;&gt;"",SUM(G$30:G490)&lt;D$21),$D$21/$D$26,0)</f>
        <v>0</v>
      </c>
      <c r="H491" s="4">
        <f t="shared" si="54"/>
        <v>0</v>
      </c>
      <c r="I491" s="4">
        <f t="shared" si="55"/>
        <v>0</v>
      </c>
      <c r="J491" s="58" t="str">
        <f t="shared" ref="J491:J554" si="56">IF(OR(MONTH(A491)=1,MONTH(A491)=2,MONTH(A491)=3,MONTH(A491)=4,MONTH(A491)=5,MONTH(A491)=6),YEAR(A491)-1&amp;"–"&amp;YEAR(A491),YEAR(A491)&amp;"–"&amp;YEAR(A491)+1)</f>
        <v>2059–2060</v>
      </c>
    </row>
    <row r="492" spans="1:10" ht="19.899999999999999" customHeight="1" x14ac:dyDescent="0.2">
      <c r="A492" s="126">
        <v>58441</v>
      </c>
      <c r="B492" s="9">
        <f t="shared" si="50"/>
        <v>0</v>
      </c>
      <c r="C492" s="127"/>
      <c r="D492" s="4">
        <f t="shared" si="51"/>
        <v>0</v>
      </c>
      <c r="E492" s="128">
        <f t="shared" si="52"/>
        <v>0</v>
      </c>
      <c r="F492" s="4">
        <f t="shared" si="53"/>
        <v>0</v>
      </c>
      <c r="G492" s="19">
        <f>IF(AND(C492&lt;&gt;"",SUM(G$30:G491)&lt;D$21),$D$21/$D$26,0)</f>
        <v>0</v>
      </c>
      <c r="H492" s="4">
        <f t="shared" si="54"/>
        <v>0</v>
      </c>
      <c r="I492" s="4">
        <f t="shared" si="55"/>
        <v>0</v>
      </c>
      <c r="J492" s="58" t="str">
        <f t="shared" si="56"/>
        <v>2059–2060</v>
      </c>
    </row>
    <row r="493" spans="1:10" ht="19.899999999999999" customHeight="1" x14ac:dyDescent="0.2">
      <c r="A493" s="126">
        <v>58472</v>
      </c>
      <c r="B493" s="9">
        <f t="shared" si="50"/>
        <v>0</v>
      </c>
      <c r="C493" s="127"/>
      <c r="D493" s="4">
        <f t="shared" si="51"/>
        <v>0</v>
      </c>
      <c r="E493" s="128">
        <f t="shared" si="52"/>
        <v>0</v>
      </c>
      <c r="F493" s="4">
        <f t="shared" si="53"/>
        <v>0</v>
      </c>
      <c r="G493" s="19">
        <f>IF(AND(C493&lt;&gt;"",SUM(G$30:G492)&lt;D$21),$D$21/$D$26,0)</f>
        <v>0</v>
      </c>
      <c r="H493" s="4">
        <f t="shared" si="54"/>
        <v>0</v>
      </c>
      <c r="I493" s="4">
        <f t="shared" si="55"/>
        <v>0</v>
      </c>
      <c r="J493" s="58" t="str">
        <f t="shared" si="56"/>
        <v>2059–2060</v>
      </c>
    </row>
    <row r="494" spans="1:10" ht="19.899999999999999" customHeight="1" x14ac:dyDescent="0.2">
      <c r="A494" s="126">
        <v>58501</v>
      </c>
      <c r="B494" s="9">
        <f t="shared" si="50"/>
        <v>0</v>
      </c>
      <c r="C494" s="127"/>
      <c r="D494" s="4">
        <f t="shared" si="51"/>
        <v>0</v>
      </c>
      <c r="E494" s="128">
        <f t="shared" si="52"/>
        <v>0</v>
      </c>
      <c r="F494" s="4">
        <f t="shared" si="53"/>
        <v>0</v>
      </c>
      <c r="G494" s="19">
        <f>IF(AND(C494&lt;&gt;"",SUM(G$30:G493)&lt;D$21),$D$21/$D$26,0)</f>
        <v>0</v>
      </c>
      <c r="H494" s="4">
        <f t="shared" si="54"/>
        <v>0</v>
      </c>
      <c r="I494" s="4">
        <f t="shared" si="55"/>
        <v>0</v>
      </c>
      <c r="J494" s="58" t="str">
        <f t="shared" si="56"/>
        <v>2059–2060</v>
      </c>
    </row>
    <row r="495" spans="1:10" ht="19.899999999999999" customHeight="1" x14ac:dyDescent="0.2">
      <c r="A495" s="126">
        <v>58532</v>
      </c>
      <c r="B495" s="9">
        <f t="shared" si="50"/>
        <v>0</v>
      </c>
      <c r="C495" s="127"/>
      <c r="D495" s="4">
        <f t="shared" si="51"/>
        <v>0</v>
      </c>
      <c r="E495" s="128">
        <f t="shared" si="52"/>
        <v>0</v>
      </c>
      <c r="F495" s="4">
        <f t="shared" si="53"/>
        <v>0</v>
      </c>
      <c r="G495" s="19">
        <f>IF(AND(C495&lt;&gt;"",SUM(G$30:G494)&lt;D$21),$D$21/$D$26,0)</f>
        <v>0</v>
      </c>
      <c r="H495" s="4">
        <f t="shared" si="54"/>
        <v>0</v>
      </c>
      <c r="I495" s="4">
        <f t="shared" si="55"/>
        <v>0</v>
      </c>
      <c r="J495" s="58" t="str">
        <f t="shared" si="56"/>
        <v>2059–2060</v>
      </c>
    </row>
    <row r="496" spans="1:10" ht="19.899999999999999" customHeight="1" x14ac:dyDescent="0.2">
      <c r="A496" s="126">
        <v>58562</v>
      </c>
      <c r="B496" s="9">
        <f t="shared" si="50"/>
        <v>0</v>
      </c>
      <c r="C496" s="127"/>
      <c r="D496" s="4">
        <f t="shared" si="51"/>
        <v>0</v>
      </c>
      <c r="E496" s="128">
        <f t="shared" si="52"/>
        <v>0</v>
      </c>
      <c r="F496" s="4">
        <f t="shared" si="53"/>
        <v>0</v>
      </c>
      <c r="G496" s="19">
        <f>IF(AND(C496&lt;&gt;"",SUM(G$30:G495)&lt;D$21),$D$21/$D$26,0)</f>
        <v>0</v>
      </c>
      <c r="H496" s="4">
        <f t="shared" si="54"/>
        <v>0</v>
      </c>
      <c r="I496" s="4">
        <f t="shared" si="55"/>
        <v>0</v>
      </c>
      <c r="J496" s="58" t="str">
        <f t="shared" si="56"/>
        <v>2059–2060</v>
      </c>
    </row>
    <row r="497" spans="1:10" ht="19.899999999999999" customHeight="1" x14ac:dyDescent="0.2">
      <c r="A497" s="126">
        <v>58593</v>
      </c>
      <c r="B497" s="9">
        <f t="shared" si="50"/>
        <v>0</v>
      </c>
      <c r="C497" s="127"/>
      <c r="D497" s="4">
        <f t="shared" si="51"/>
        <v>0</v>
      </c>
      <c r="E497" s="128">
        <f t="shared" si="52"/>
        <v>0</v>
      </c>
      <c r="F497" s="4">
        <f t="shared" si="53"/>
        <v>0</v>
      </c>
      <c r="G497" s="19">
        <f>IF(AND(C497&lt;&gt;"",SUM(G$30:G496)&lt;D$21),$D$21/$D$26,0)</f>
        <v>0</v>
      </c>
      <c r="H497" s="4">
        <f t="shared" si="54"/>
        <v>0</v>
      </c>
      <c r="I497" s="4">
        <f t="shared" si="55"/>
        <v>0</v>
      </c>
      <c r="J497" s="58" t="str">
        <f t="shared" si="56"/>
        <v>2059–2060</v>
      </c>
    </row>
    <row r="498" spans="1:10" ht="19.899999999999999" customHeight="1" x14ac:dyDescent="0.2">
      <c r="A498" s="126">
        <v>58623</v>
      </c>
      <c r="B498" s="9">
        <f t="shared" si="50"/>
        <v>0</v>
      </c>
      <c r="C498" s="127"/>
      <c r="D498" s="4">
        <f t="shared" si="51"/>
        <v>0</v>
      </c>
      <c r="E498" s="128">
        <f t="shared" si="52"/>
        <v>0</v>
      </c>
      <c r="F498" s="4">
        <f t="shared" si="53"/>
        <v>0</v>
      </c>
      <c r="G498" s="19">
        <f>IF(AND(C498&lt;&gt;"",SUM(G$30:G497)&lt;D$21),$D$21/$D$26,0)</f>
        <v>0</v>
      </c>
      <c r="H498" s="4">
        <f t="shared" si="54"/>
        <v>0</v>
      </c>
      <c r="I498" s="4">
        <f t="shared" si="55"/>
        <v>0</v>
      </c>
      <c r="J498" s="58" t="str">
        <f t="shared" si="56"/>
        <v>2060–2061</v>
      </c>
    </row>
    <row r="499" spans="1:10" ht="19.899999999999999" customHeight="1" x14ac:dyDescent="0.2">
      <c r="A499" s="126">
        <v>58654</v>
      </c>
      <c r="B499" s="9">
        <f t="shared" si="50"/>
        <v>0</v>
      </c>
      <c r="C499" s="127"/>
      <c r="D499" s="4">
        <f t="shared" si="51"/>
        <v>0</v>
      </c>
      <c r="E499" s="128">
        <f t="shared" si="52"/>
        <v>0</v>
      </c>
      <c r="F499" s="4">
        <f t="shared" si="53"/>
        <v>0</v>
      </c>
      <c r="G499" s="19">
        <f>IF(AND(C499&lt;&gt;"",SUM(G$30:G498)&lt;D$21),$D$21/$D$26,0)</f>
        <v>0</v>
      </c>
      <c r="H499" s="4">
        <f t="shared" si="54"/>
        <v>0</v>
      </c>
      <c r="I499" s="4">
        <f t="shared" si="55"/>
        <v>0</v>
      </c>
      <c r="J499" s="58" t="str">
        <f t="shared" si="56"/>
        <v>2060–2061</v>
      </c>
    </row>
    <row r="500" spans="1:10" ht="19.899999999999999" customHeight="1" x14ac:dyDescent="0.2">
      <c r="A500" s="126">
        <v>58685</v>
      </c>
      <c r="B500" s="9">
        <f t="shared" si="50"/>
        <v>0</v>
      </c>
      <c r="C500" s="127"/>
      <c r="D500" s="4">
        <f t="shared" si="51"/>
        <v>0</v>
      </c>
      <c r="E500" s="128">
        <f t="shared" si="52"/>
        <v>0</v>
      </c>
      <c r="F500" s="4">
        <f t="shared" si="53"/>
        <v>0</v>
      </c>
      <c r="G500" s="19">
        <f>IF(AND(C500&lt;&gt;"",SUM(G$30:G499)&lt;D$21),$D$21/$D$26,0)</f>
        <v>0</v>
      </c>
      <c r="H500" s="4">
        <f t="shared" si="54"/>
        <v>0</v>
      </c>
      <c r="I500" s="4">
        <f t="shared" si="55"/>
        <v>0</v>
      </c>
      <c r="J500" s="58" t="str">
        <f t="shared" si="56"/>
        <v>2060–2061</v>
      </c>
    </row>
    <row r="501" spans="1:10" ht="19.899999999999999" customHeight="1" x14ac:dyDescent="0.2">
      <c r="A501" s="126">
        <v>58715</v>
      </c>
      <c r="B501" s="9">
        <f t="shared" si="50"/>
        <v>0</v>
      </c>
      <c r="C501" s="127"/>
      <c r="D501" s="4">
        <f t="shared" si="51"/>
        <v>0</v>
      </c>
      <c r="E501" s="128">
        <f t="shared" si="52"/>
        <v>0</v>
      </c>
      <c r="F501" s="4">
        <f t="shared" si="53"/>
        <v>0</v>
      </c>
      <c r="G501" s="19">
        <f>IF(AND(C501&lt;&gt;"",SUM(G$30:G500)&lt;D$21),$D$21/$D$26,0)</f>
        <v>0</v>
      </c>
      <c r="H501" s="4">
        <f t="shared" si="54"/>
        <v>0</v>
      </c>
      <c r="I501" s="4">
        <f t="shared" si="55"/>
        <v>0</v>
      </c>
      <c r="J501" s="58" t="str">
        <f t="shared" si="56"/>
        <v>2060–2061</v>
      </c>
    </row>
    <row r="502" spans="1:10" ht="19.899999999999999" customHeight="1" x14ac:dyDescent="0.2">
      <c r="A502" s="126">
        <v>58746</v>
      </c>
      <c r="B502" s="9">
        <f t="shared" si="50"/>
        <v>0</v>
      </c>
      <c r="C502" s="127"/>
      <c r="D502" s="4">
        <f t="shared" si="51"/>
        <v>0</v>
      </c>
      <c r="E502" s="128">
        <f t="shared" si="52"/>
        <v>0</v>
      </c>
      <c r="F502" s="4">
        <f t="shared" si="53"/>
        <v>0</v>
      </c>
      <c r="G502" s="19">
        <f>IF(AND(C502&lt;&gt;"",SUM(G$30:G501)&lt;D$21),$D$21/$D$26,0)</f>
        <v>0</v>
      </c>
      <c r="H502" s="4">
        <f t="shared" si="54"/>
        <v>0</v>
      </c>
      <c r="I502" s="4">
        <f t="shared" si="55"/>
        <v>0</v>
      </c>
      <c r="J502" s="58" t="str">
        <f t="shared" si="56"/>
        <v>2060–2061</v>
      </c>
    </row>
    <row r="503" spans="1:10" ht="19.899999999999999" customHeight="1" x14ac:dyDescent="0.2">
      <c r="A503" s="126">
        <v>58776</v>
      </c>
      <c r="B503" s="9">
        <f t="shared" si="50"/>
        <v>0</v>
      </c>
      <c r="C503" s="127"/>
      <c r="D503" s="4">
        <f t="shared" si="51"/>
        <v>0</v>
      </c>
      <c r="E503" s="128">
        <f t="shared" si="52"/>
        <v>0</v>
      </c>
      <c r="F503" s="4">
        <f t="shared" si="53"/>
        <v>0</v>
      </c>
      <c r="G503" s="19">
        <f>IF(AND(C503&lt;&gt;"",SUM(G$30:G502)&lt;D$21),$D$21/$D$26,0)</f>
        <v>0</v>
      </c>
      <c r="H503" s="4">
        <f t="shared" si="54"/>
        <v>0</v>
      </c>
      <c r="I503" s="4">
        <f t="shared" si="55"/>
        <v>0</v>
      </c>
      <c r="J503" s="58" t="str">
        <f t="shared" si="56"/>
        <v>2060–2061</v>
      </c>
    </row>
    <row r="504" spans="1:10" ht="19.899999999999999" customHeight="1" x14ac:dyDescent="0.2">
      <c r="A504" s="126">
        <v>58807</v>
      </c>
      <c r="B504" s="9">
        <f t="shared" si="50"/>
        <v>0</v>
      </c>
      <c r="C504" s="127"/>
      <c r="D504" s="4">
        <f t="shared" si="51"/>
        <v>0</v>
      </c>
      <c r="E504" s="128">
        <f t="shared" si="52"/>
        <v>0</v>
      </c>
      <c r="F504" s="4">
        <f t="shared" si="53"/>
        <v>0</v>
      </c>
      <c r="G504" s="19">
        <f>IF(AND(C504&lt;&gt;"",SUM(G$30:G503)&lt;D$21),$D$21/$D$26,0)</f>
        <v>0</v>
      </c>
      <c r="H504" s="4">
        <f t="shared" si="54"/>
        <v>0</v>
      </c>
      <c r="I504" s="4">
        <f t="shared" si="55"/>
        <v>0</v>
      </c>
      <c r="J504" s="58" t="str">
        <f t="shared" si="56"/>
        <v>2060–2061</v>
      </c>
    </row>
    <row r="505" spans="1:10" ht="19.899999999999999" customHeight="1" x14ac:dyDescent="0.2">
      <c r="A505" s="126">
        <v>58838</v>
      </c>
      <c r="B505" s="9">
        <f t="shared" si="50"/>
        <v>0</v>
      </c>
      <c r="C505" s="127"/>
      <c r="D505" s="4">
        <f t="shared" si="51"/>
        <v>0</v>
      </c>
      <c r="E505" s="128">
        <f t="shared" si="52"/>
        <v>0</v>
      </c>
      <c r="F505" s="4">
        <f t="shared" si="53"/>
        <v>0</v>
      </c>
      <c r="G505" s="19">
        <f>IF(AND(C505&lt;&gt;"",SUM(G$30:G504)&lt;D$21),$D$21/$D$26,0)</f>
        <v>0</v>
      </c>
      <c r="H505" s="4">
        <f t="shared" si="54"/>
        <v>0</v>
      </c>
      <c r="I505" s="4">
        <f t="shared" si="55"/>
        <v>0</v>
      </c>
      <c r="J505" s="58" t="str">
        <f t="shared" si="56"/>
        <v>2060–2061</v>
      </c>
    </row>
    <row r="506" spans="1:10" ht="19.899999999999999" customHeight="1" x14ac:dyDescent="0.2">
      <c r="A506" s="126">
        <v>58866</v>
      </c>
      <c r="B506" s="9">
        <f t="shared" si="50"/>
        <v>0</v>
      </c>
      <c r="C506" s="127"/>
      <c r="D506" s="4">
        <f t="shared" si="51"/>
        <v>0</v>
      </c>
      <c r="E506" s="128">
        <f t="shared" si="52"/>
        <v>0</v>
      </c>
      <c r="F506" s="4">
        <f t="shared" si="53"/>
        <v>0</v>
      </c>
      <c r="G506" s="19">
        <f>IF(AND(C506&lt;&gt;"",SUM(G$30:G505)&lt;D$21),$D$21/$D$26,0)</f>
        <v>0</v>
      </c>
      <c r="H506" s="4">
        <f t="shared" si="54"/>
        <v>0</v>
      </c>
      <c r="I506" s="4">
        <f t="shared" si="55"/>
        <v>0</v>
      </c>
      <c r="J506" s="58" t="str">
        <f t="shared" si="56"/>
        <v>2060–2061</v>
      </c>
    </row>
    <row r="507" spans="1:10" ht="19.899999999999999" customHeight="1" x14ac:dyDescent="0.2">
      <c r="A507" s="126">
        <v>58897</v>
      </c>
      <c r="B507" s="9">
        <f t="shared" si="50"/>
        <v>0</v>
      </c>
      <c r="C507" s="127"/>
      <c r="D507" s="4">
        <f t="shared" si="51"/>
        <v>0</v>
      </c>
      <c r="E507" s="128">
        <f t="shared" si="52"/>
        <v>0</v>
      </c>
      <c r="F507" s="4">
        <f t="shared" si="53"/>
        <v>0</v>
      </c>
      <c r="G507" s="19">
        <f>IF(AND(C507&lt;&gt;"",SUM(G$30:G506)&lt;D$21),$D$21/$D$26,0)</f>
        <v>0</v>
      </c>
      <c r="H507" s="4">
        <f t="shared" si="54"/>
        <v>0</v>
      </c>
      <c r="I507" s="4">
        <f t="shared" si="55"/>
        <v>0</v>
      </c>
      <c r="J507" s="58" t="str">
        <f t="shared" si="56"/>
        <v>2060–2061</v>
      </c>
    </row>
    <row r="508" spans="1:10" ht="19.899999999999999" customHeight="1" x14ac:dyDescent="0.2">
      <c r="A508" s="126">
        <v>58927</v>
      </c>
      <c r="B508" s="9">
        <f t="shared" si="50"/>
        <v>0</v>
      </c>
      <c r="C508" s="127"/>
      <c r="D508" s="4">
        <f t="shared" si="51"/>
        <v>0</v>
      </c>
      <c r="E508" s="128">
        <f t="shared" si="52"/>
        <v>0</v>
      </c>
      <c r="F508" s="4">
        <f t="shared" si="53"/>
        <v>0</v>
      </c>
      <c r="G508" s="19">
        <f>IF(AND(C508&lt;&gt;"",SUM(G$30:G507)&lt;D$21),$D$21/$D$26,0)</f>
        <v>0</v>
      </c>
      <c r="H508" s="4">
        <f t="shared" si="54"/>
        <v>0</v>
      </c>
      <c r="I508" s="4">
        <f t="shared" si="55"/>
        <v>0</v>
      </c>
      <c r="J508" s="58" t="str">
        <f t="shared" si="56"/>
        <v>2060–2061</v>
      </c>
    </row>
    <row r="509" spans="1:10" ht="19.899999999999999" customHeight="1" x14ac:dyDescent="0.2">
      <c r="A509" s="126">
        <v>58958</v>
      </c>
      <c r="B509" s="9">
        <f t="shared" si="50"/>
        <v>0</v>
      </c>
      <c r="C509" s="127"/>
      <c r="D509" s="4">
        <f t="shared" si="51"/>
        <v>0</v>
      </c>
      <c r="E509" s="128">
        <f t="shared" si="52"/>
        <v>0</v>
      </c>
      <c r="F509" s="4">
        <f t="shared" si="53"/>
        <v>0</v>
      </c>
      <c r="G509" s="19">
        <f>IF(AND(C509&lt;&gt;"",SUM(G$30:G508)&lt;D$21),$D$21/$D$26,0)</f>
        <v>0</v>
      </c>
      <c r="H509" s="4">
        <f t="shared" si="54"/>
        <v>0</v>
      </c>
      <c r="I509" s="4">
        <f t="shared" si="55"/>
        <v>0</v>
      </c>
      <c r="J509" s="58" t="str">
        <f t="shared" si="56"/>
        <v>2060–2061</v>
      </c>
    </row>
    <row r="510" spans="1:10" ht="19.899999999999999" customHeight="1" x14ac:dyDescent="0.2">
      <c r="A510" s="126">
        <v>58988</v>
      </c>
      <c r="B510" s="9">
        <f t="shared" si="50"/>
        <v>0</v>
      </c>
      <c r="C510" s="127"/>
      <c r="D510" s="4">
        <f t="shared" si="51"/>
        <v>0</v>
      </c>
      <c r="E510" s="128">
        <f t="shared" si="52"/>
        <v>0</v>
      </c>
      <c r="F510" s="4">
        <f t="shared" si="53"/>
        <v>0</v>
      </c>
      <c r="G510" s="19">
        <f>IF(AND(C510&lt;&gt;"",SUM(G$30:G509)&lt;D$21),$D$21/$D$26,0)</f>
        <v>0</v>
      </c>
      <c r="H510" s="4">
        <f t="shared" si="54"/>
        <v>0</v>
      </c>
      <c r="I510" s="4">
        <f t="shared" si="55"/>
        <v>0</v>
      </c>
      <c r="J510" s="58" t="str">
        <f t="shared" si="56"/>
        <v>2061–2062</v>
      </c>
    </row>
    <row r="511" spans="1:10" ht="19.899999999999999" customHeight="1" x14ac:dyDescent="0.2">
      <c r="A511" s="126">
        <v>59019</v>
      </c>
      <c r="B511" s="9">
        <f t="shared" si="50"/>
        <v>0</v>
      </c>
      <c r="C511" s="127"/>
      <c r="D511" s="4">
        <f t="shared" si="51"/>
        <v>0</v>
      </c>
      <c r="E511" s="128">
        <f t="shared" si="52"/>
        <v>0</v>
      </c>
      <c r="F511" s="4">
        <f t="shared" si="53"/>
        <v>0</v>
      </c>
      <c r="G511" s="19">
        <f>IF(AND(C511&lt;&gt;"",SUM(G$30:G510)&lt;D$21),$D$21/$D$26,0)</f>
        <v>0</v>
      </c>
      <c r="H511" s="4">
        <f t="shared" si="54"/>
        <v>0</v>
      </c>
      <c r="I511" s="4">
        <f t="shared" si="55"/>
        <v>0</v>
      </c>
      <c r="J511" s="58" t="str">
        <f t="shared" si="56"/>
        <v>2061–2062</v>
      </c>
    </row>
    <row r="512" spans="1:10" ht="19.899999999999999" customHeight="1" x14ac:dyDescent="0.2">
      <c r="A512" s="126">
        <v>59050</v>
      </c>
      <c r="B512" s="9">
        <f t="shared" si="50"/>
        <v>0</v>
      </c>
      <c r="C512" s="127"/>
      <c r="D512" s="4">
        <f t="shared" si="51"/>
        <v>0</v>
      </c>
      <c r="E512" s="128">
        <f t="shared" si="52"/>
        <v>0</v>
      </c>
      <c r="F512" s="4">
        <f t="shared" si="53"/>
        <v>0</v>
      </c>
      <c r="G512" s="19">
        <f>IF(AND(C512&lt;&gt;"",SUM(G$30:G511)&lt;D$21),$D$21/$D$26,0)</f>
        <v>0</v>
      </c>
      <c r="H512" s="4">
        <f t="shared" si="54"/>
        <v>0</v>
      </c>
      <c r="I512" s="4">
        <f t="shared" si="55"/>
        <v>0</v>
      </c>
      <c r="J512" s="58" t="str">
        <f t="shared" si="56"/>
        <v>2061–2062</v>
      </c>
    </row>
    <row r="513" spans="1:10" ht="19.899999999999999" customHeight="1" x14ac:dyDescent="0.2">
      <c r="A513" s="126">
        <v>59080</v>
      </c>
      <c r="B513" s="9">
        <f t="shared" si="50"/>
        <v>0</v>
      </c>
      <c r="C513" s="127"/>
      <c r="D513" s="4">
        <f t="shared" si="51"/>
        <v>0</v>
      </c>
      <c r="E513" s="128">
        <f t="shared" si="52"/>
        <v>0</v>
      </c>
      <c r="F513" s="4">
        <f t="shared" si="53"/>
        <v>0</v>
      </c>
      <c r="G513" s="19">
        <f>IF(AND(C513&lt;&gt;"",SUM(G$30:G512)&lt;D$21),$D$21/$D$26,0)</f>
        <v>0</v>
      </c>
      <c r="H513" s="4">
        <f t="shared" si="54"/>
        <v>0</v>
      </c>
      <c r="I513" s="4">
        <f t="shared" si="55"/>
        <v>0</v>
      </c>
      <c r="J513" s="58" t="str">
        <f t="shared" si="56"/>
        <v>2061–2062</v>
      </c>
    </row>
    <row r="514" spans="1:10" ht="19.899999999999999" customHeight="1" x14ac:dyDescent="0.2">
      <c r="A514" s="126">
        <v>59111</v>
      </c>
      <c r="B514" s="9">
        <f t="shared" si="50"/>
        <v>0</v>
      </c>
      <c r="C514" s="127"/>
      <c r="D514" s="4">
        <f t="shared" si="51"/>
        <v>0</v>
      </c>
      <c r="E514" s="128">
        <f t="shared" si="52"/>
        <v>0</v>
      </c>
      <c r="F514" s="4">
        <f t="shared" si="53"/>
        <v>0</v>
      </c>
      <c r="G514" s="19">
        <f>IF(AND(C514&lt;&gt;"",SUM(G$30:G513)&lt;D$21),$D$21/$D$26,0)</f>
        <v>0</v>
      </c>
      <c r="H514" s="4">
        <f t="shared" si="54"/>
        <v>0</v>
      </c>
      <c r="I514" s="4">
        <f t="shared" si="55"/>
        <v>0</v>
      </c>
      <c r="J514" s="58" t="str">
        <f t="shared" si="56"/>
        <v>2061–2062</v>
      </c>
    </row>
    <row r="515" spans="1:10" ht="19.899999999999999" customHeight="1" x14ac:dyDescent="0.2">
      <c r="A515" s="126">
        <v>59141</v>
      </c>
      <c r="B515" s="9">
        <f t="shared" si="50"/>
        <v>0</v>
      </c>
      <c r="C515" s="127"/>
      <c r="D515" s="4">
        <f t="shared" si="51"/>
        <v>0</v>
      </c>
      <c r="E515" s="128">
        <f t="shared" si="52"/>
        <v>0</v>
      </c>
      <c r="F515" s="4">
        <f t="shared" si="53"/>
        <v>0</v>
      </c>
      <c r="G515" s="19">
        <f>IF(AND(C515&lt;&gt;"",SUM(G$30:G514)&lt;D$21),$D$21/$D$26,0)</f>
        <v>0</v>
      </c>
      <c r="H515" s="4">
        <f t="shared" si="54"/>
        <v>0</v>
      </c>
      <c r="I515" s="4">
        <f t="shared" si="55"/>
        <v>0</v>
      </c>
      <c r="J515" s="58" t="str">
        <f t="shared" si="56"/>
        <v>2061–2062</v>
      </c>
    </row>
    <row r="516" spans="1:10" ht="19.899999999999999" customHeight="1" x14ac:dyDescent="0.2">
      <c r="A516" s="126">
        <v>59172</v>
      </c>
      <c r="B516" s="9">
        <f t="shared" si="50"/>
        <v>0</v>
      </c>
      <c r="C516" s="127"/>
      <c r="D516" s="4">
        <f t="shared" si="51"/>
        <v>0</v>
      </c>
      <c r="E516" s="128">
        <f t="shared" si="52"/>
        <v>0</v>
      </c>
      <c r="F516" s="4">
        <f t="shared" si="53"/>
        <v>0</v>
      </c>
      <c r="G516" s="19">
        <f>IF(AND(C516&lt;&gt;"",SUM(G$30:G515)&lt;D$21),$D$21/$D$26,0)</f>
        <v>0</v>
      </c>
      <c r="H516" s="4">
        <f t="shared" si="54"/>
        <v>0</v>
      </c>
      <c r="I516" s="4">
        <f t="shared" si="55"/>
        <v>0</v>
      </c>
      <c r="J516" s="58" t="str">
        <f t="shared" si="56"/>
        <v>2061–2062</v>
      </c>
    </row>
    <row r="517" spans="1:10" ht="19.899999999999999" customHeight="1" x14ac:dyDescent="0.2">
      <c r="A517" s="126">
        <v>59203</v>
      </c>
      <c r="B517" s="9">
        <f t="shared" si="50"/>
        <v>0</v>
      </c>
      <c r="C517" s="127"/>
      <c r="D517" s="4">
        <f t="shared" si="51"/>
        <v>0</v>
      </c>
      <c r="E517" s="128">
        <f t="shared" si="52"/>
        <v>0</v>
      </c>
      <c r="F517" s="4">
        <f t="shared" si="53"/>
        <v>0</v>
      </c>
      <c r="G517" s="19">
        <f>IF(AND(C517&lt;&gt;"",SUM(G$30:G516)&lt;D$21),$D$21/$D$26,0)</f>
        <v>0</v>
      </c>
      <c r="H517" s="4">
        <f t="shared" si="54"/>
        <v>0</v>
      </c>
      <c r="I517" s="4">
        <f t="shared" si="55"/>
        <v>0</v>
      </c>
      <c r="J517" s="58" t="str">
        <f t="shared" si="56"/>
        <v>2061–2062</v>
      </c>
    </row>
    <row r="518" spans="1:10" ht="19.899999999999999" customHeight="1" x14ac:dyDescent="0.2">
      <c r="A518" s="126">
        <v>59231</v>
      </c>
      <c r="B518" s="9">
        <f t="shared" si="50"/>
        <v>0</v>
      </c>
      <c r="C518" s="127"/>
      <c r="D518" s="4">
        <f t="shared" si="51"/>
        <v>0</v>
      </c>
      <c r="E518" s="128">
        <f t="shared" si="52"/>
        <v>0</v>
      </c>
      <c r="F518" s="4">
        <f t="shared" si="53"/>
        <v>0</v>
      </c>
      <c r="G518" s="19">
        <f>IF(AND(C518&lt;&gt;"",SUM(G$30:G517)&lt;D$21),$D$21/$D$26,0)</f>
        <v>0</v>
      </c>
      <c r="H518" s="4">
        <f t="shared" si="54"/>
        <v>0</v>
      </c>
      <c r="I518" s="4">
        <f t="shared" si="55"/>
        <v>0</v>
      </c>
      <c r="J518" s="58" t="str">
        <f t="shared" si="56"/>
        <v>2061–2062</v>
      </c>
    </row>
    <row r="519" spans="1:10" ht="19.899999999999999" customHeight="1" x14ac:dyDescent="0.2">
      <c r="A519" s="126">
        <v>59262</v>
      </c>
      <c r="B519" s="9">
        <f t="shared" si="50"/>
        <v>0</v>
      </c>
      <c r="C519" s="127"/>
      <c r="D519" s="4">
        <f t="shared" si="51"/>
        <v>0</v>
      </c>
      <c r="E519" s="128">
        <f t="shared" si="52"/>
        <v>0</v>
      </c>
      <c r="F519" s="4">
        <f t="shared" si="53"/>
        <v>0</v>
      </c>
      <c r="G519" s="19">
        <f>IF(AND(C519&lt;&gt;"",SUM(G$30:G518)&lt;D$21),$D$21/$D$26,0)</f>
        <v>0</v>
      </c>
      <c r="H519" s="4">
        <f t="shared" si="54"/>
        <v>0</v>
      </c>
      <c r="I519" s="4">
        <f t="shared" si="55"/>
        <v>0</v>
      </c>
      <c r="J519" s="58" t="str">
        <f t="shared" si="56"/>
        <v>2061–2062</v>
      </c>
    </row>
    <row r="520" spans="1:10" ht="19.899999999999999" customHeight="1" x14ac:dyDescent="0.2">
      <c r="A520" s="126">
        <v>59292</v>
      </c>
      <c r="B520" s="9">
        <f t="shared" si="50"/>
        <v>0</v>
      </c>
      <c r="C520" s="127"/>
      <c r="D520" s="4">
        <f t="shared" si="51"/>
        <v>0</v>
      </c>
      <c r="E520" s="128">
        <f t="shared" si="52"/>
        <v>0</v>
      </c>
      <c r="F520" s="4">
        <f t="shared" si="53"/>
        <v>0</v>
      </c>
      <c r="G520" s="19">
        <f>IF(AND(C520&lt;&gt;"",SUM(G$30:G519)&lt;D$21),$D$21/$D$26,0)</f>
        <v>0</v>
      </c>
      <c r="H520" s="4">
        <f t="shared" si="54"/>
        <v>0</v>
      </c>
      <c r="I520" s="4">
        <f t="shared" si="55"/>
        <v>0</v>
      </c>
      <c r="J520" s="58" t="str">
        <f t="shared" si="56"/>
        <v>2061–2062</v>
      </c>
    </row>
    <row r="521" spans="1:10" ht="19.899999999999999" customHeight="1" x14ac:dyDescent="0.2">
      <c r="A521" s="126">
        <v>59323</v>
      </c>
      <c r="B521" s="9">
        <f t="shared" si="50"/>
        <v>0</v>
      </c>
      <c r="C521" s="127"/>
      <c r="D521" s="4">
        <f t="shared" si="51"/>
        <v>0</v>
      </c>
      <c r="E521" s="128">
        <f t="shared" si="52"/>
        <v>0</v>
      </c>
      <c r="F521" s="4">
        <f t="shared" si="53"/>
        <v>0</v>
      </c>
      <c r="G521" s="19">
        <f>IF(AND(C521&lt;&gt;"",SUM(G$30:G520)&lt;D$21),$D$21/$D$26,0)</f>
        <v>0</v>
      </c>
      <c r="H521" s="4">
        <f t="shared" si="54"/>
        <v>0</v>
      </c>
      <c r="I521" s="4">
        <f t="shared" si="55"/>
        <v>0</v>
      </c>
      <c r="J521" s="58" t="str">
        <f t="shared" si="56"/>
        <v>2061–2062</v>
      </c>
    </row>
    <row r="522" spans="1:10" ht="19.899999999999999" customHeight="1" x14ac:dyDescent="0.2">
      <c r="A522" s="126">
        <v>59353</v>
      </c>
      <c r="B522" s="9">
        <f t="shared" si="50"/>
        <v>0</v>
      </c>
      <c r="C522" s="127"/>
      <c r="D522" s="4">
        <f t="shared" si="51"/>
        <v>0</v>
      </c>
      <c r="E522" s="128">
        <f t="shared" si="52"/>
        <v>0</v>
      </c>
      <c r="F522" s="4">
        <f t="shared" si="53"/>
        <v>0</v>
      </c>
      <c r="G522" s="19">
        <f>IF(AND(C522&lt;&gt;"",SUM(G$30:G521)&lt;D$21),$D$21/$D$26,0)</f>
        <v>0</v>
      </c>
      <c r="H522" s="4">
        <f t="shared" si="54"/>
        <v>0</v>
      </c>
      <c r="I522" s="4">
        <f t="shared" si="55"/>
        <v>0</v>
      </c>
      <c r="J522" s="58" t="str">
        <f t="shared" si="56"/>
        <v>2062–2063</v>
      </c>
    </row>
    <row r="523" spans="1:10" ht="19.899999999999999" customHeight="1" x14ac:dyDescent="0.2">
      <c r="A523" s="126">
        <v>59384</v>
      </c>
      <c r="B523" s="9">
        <f t="shared" si="50"/>
        <v>0</v>
      </c>
      <c r="C523" s="127"/>
      <c r="D523" s="4">
        <f t="shared" si="51"/>
        <v>0</v>
      </c>
      <c r="E523" s="128">
        <f t="shared" si="52"/>
        <v>0</v>
      </c>
      <c r="F523" s="4">
        <f t="shared" si="53"/>
        <v>0</v>
      </c>
      <c r="G523" s="19">
        <f>IF(AND(C523&lt;&gt;"",SUM(G$30:G522)&lt;D$21),$D$21/$D$26,0)</f>
        <v>0</v>
      </c>
      <c r="H523" s="4">
        <f t="shared" si="54"/>
        <v>0</v>
      </c>
      <c r="I523" s="4">
        <f t="shared" si="55"/>
        <v>0</v>
      </c>
      <c r="J523" s="58" t="str">
        <f t="shared" si="56"/>
        <v>2062–2063</v>
      </c>
    </row>
    <row r="524" spans="1:10" ht="19.899999999999999" customHeight="1" x14ac:dyDescent="0.2">
      <c r="A524" s="126">
        <v>59415</v>
      </c>
      <c r="B524" s="9">
        <f t="shared" si="50"/>
        <v>0</v>
      </c>
      <c r="C524" s="127"/>
      <c r="D524" s="4">
        <f t="shared" si="51"/>
        <v>0</v>
      </c>
      <c r="E524" s="128">
        <f t="shared" si="52"/>
        <v>0</v>
      </c>
      <c r="F524" s="4">
        <f t="shared" si="53"/>
        <v>0</v>
      </c>
      <c r="G524" s="19">
        <f>IF(AND(C524&lt;&gt;"",SUM(G$30:G523)&lt;D$21),$D$21/$D$26,0)</f>
        <v>0</v>
      </c>
      <c r="H524" s="4">
        <f t="shared" si="54"/>
        <v>0</v>
      </c>
      <c r="I524" s="4">
        <f t="shared" si="55"/>
        <v>0</v>
      </c>
      <c r="J524" s="58" t="str">
        <f t="shared" si="56"/>
        <v>2062–2063</v>
      </c>
    </row>
    <row r="525" spans="1:10" ht="19.899999999999999" customHeight="1" x14ac:dyDescent="0.2">
      <c r="A525" s="126">
        <v>59445</v>
      </c>
      <c r="B525" s="9">
        <f t="shared" si="50"/>
        <v>0</v>
      </c>
      <c r="C525" s="127"/>
      <c r="D525" s="4">
        <f t="shared" si="51"/>
        <v>0</v>
      </c>
      <c r="E525" s="128">
        <f t="shared" si="52"/>
        <v>0</v>
      </c>
      <c r="F525" s="4">
        <f t="shared" si="53"/>
        <v>0</v>
      </c>
      <c r="G525" s="19">
        <f>IF(AND(C525&lt;&gt;"",SUM(G$30:G524)&lt;D$21),$D$21/$D$26,0)</f>
        <v>0</v>
      </c>
      <c r="H525" s="4">
        <f t="shared" si="54"/>
        <v>0</v>
      </c>
      <c r="I525" s="4">
        <f t="shared" si="55"/>
        <v>0</v>
      </c>
      <c r="J525" s="58" t="str">
        <f t="shared" si="56"/>
        <v>2062–2063</v>
      </c>
    </row>
    <row r="526" spans="1:10" ht="19.899999999999999" customHeight="1" x14ac:dyDescent="0.2">
      <c r="A526" s="126">
        <v>59476</v>
      </c>
      <c r="B526" s="9">
        <f t="shared" si="50"/>
        <v>0</v>
      </c>
      <c r="C526" s="127"/>
      <c r="D526" s="4">
        <f t="shared" si="51"/>
        <v>0</v>
      </c>
      <c r="E526" s="128">
        <f t="shared" si="52"/>
        <v>0</v>
      </c>
      <c r="F526" s="4">
        <f t="shared" si="53"/>
        <v>0</v>
      </c>
      <c r="G526" s="19">
        <f>IF(AND(C526&lt;&gt;"",SUM(G$30:G525)&lt;D$21),$D$21/$D$26,0)</f>
        <v>0</v>
      </c>
      <c r="H526" s="4">
        <f t="shared" si="54"/>
        <v>0</v>
      </c>
      <c r="I526" s="4">
        <f t="shared" si="55"/>
        <v>0</v>
      </c>
      <c r="J526" s="58" t="str">
        <f t="shared" si="56"/>
        <v>2062–2063</v>
      </c>
    </row>
    <row r="527" spans="1:10" ht="19.899999999999999" customHeight="1" x14ac:dyDescent="0.2">
      <c r="A527" s="126">
        <v>59506</v>
      </c>
      <c r="B527" s="9">
        <f t="shared" si="50"/>
        <v>0</v>
      </c>
      <c r="C527" s="127"/>
      <c r="D527" s="4">
        <f t="shared" si="51"/>
        <v>0</v>
      </c>
      <c r="E527" s="128">
        <f t="shared" si="52"/>
        <v>0</v>
      </c>
      <c r="F527" s="4">
        <f t="shared" si="53"/>
        <v>0</v>
      </c>
      <c r="G527" s="19">
        <f>IF(AND(C527&lt;&gt;"",SUM(G$30:G526)&lt;D$21),$D$21/$D$26,0)</f>
        <v>0</v>
      </c>
      <c r="H527" s="4">
        <f t="shared" si="54"/>
        <v>0</v>
      </c>
      <c r="I527" s="4">
        <f t="shared" si="55"/>
        <v>0</v>
      </c>
      <c r="J527" s="58" t="str">
        <f t="shared" si="56"/>
        <v>2062–2063</v>
      </c>
    </row>
    <row r="528" spans="1:10" ht="19.899999999999999" customHeight="1" x14ac:dyDescent="0.2">
      <c r="A528" s="126">
        <v>59537</v>
      </c>
      <c r="B528" s="9">
        <f t="shared" si="50"/>
        <v>0</v>
      </c>
      <c r="C528" s="127"/>
      <c r="D528" s="4">
        <f t="shared" si="51"/>
        <v>0</v>
      </c>
      <c r="E528" s="128">
        <f t="shared" si="52"/>
        <v>0</v>
      </c>
      <c r="F528" s="4">
        <f t="shared" si="53"/>
        <v>0</v>
      </c>
      <c r="G528" s="19">
        <f>IF(AND(C528&lt;&gt;"",SUM(G$30:G527)&lt;D$21),$D$21/$D$26,0)</f>
        <v>0</v>
      </c>
      <c r="H528" s="4">
        <f t="shared" si="54"/>
        <v>0</v>
      </c>
      <c r="I528" s="4">
        <f t="shared" si="55"/>
        <v>0</v>
      </c>
      <c r="J528" s="58" t="str">
        <f t="shared" si="56"/>
        <v>2062–2063</v>
      </c>
    </row>
    <row r="529" spans="1:10" ht="19.899999999999999" customHeight="1" x14ac:dyDescent="0.2">
      <c r="A529" s="126">
        <v>59568</v>
      </c>
      <c r="B529" s="9">
        <f t="shared" si="50"/>
        <v>0</v>
      </c>
      <c r="C529" s="127"/>
      <c r="D529" s="4">
        <f t="shared" si="51"/>
        <v>0</v>
      </c>
      <c r="E529" s="128">
        <f t="shared" si="52"/>
        <v>0</v>
      </c>
      <c r="F529" s="4">
        <f t="shared" si="53"/>
        <v>0</v>
      </c>
      <c r="G529" s="19">
        <f>IF(AND(C529&lt;&gt;"",SUM(G$30:G528)&lt;D$21),$D$21/$D$26,0)</f>
        <v>0</v>
      </c>
      <c r="H529" s="4">
        <f t="shared" si="54"/>
        <v>0</v>
      </c>
      <c r="I529" s="4">
        <f t="shared" si="55"/>
        <v>0</v>
      </c>
      <c r="J529" s="58" t="str">
        <f t="shared" si="56"/>
        <v>2062–2063</v>
      </c>
    </row>
    <row r="530" spans="1:10" ht="19.899999999999999" customHeight="1" x14ac:dyDescent="0.2">
      <c r="A530" s="126">
        <v>59596</v>
      </c>
      <c r="B530" s="9">
        <f t="shared" si="50"/>
        <v>0</v>
      </c>
      <c r="C530" s="127"/>
      <c r="D530" s="4">
        <f t="shared" si="51"/>
        <v>0</v>
      </c>
      <c r="E530" s="128">
        <f t="shared" si="52"/>
        <v>0</v>
      </c>
      <c r="F530" s="4">
        <f t="shared" si="53"/>
        <v>0</v>
      </c>
      <c r="G530" s="19">
        <f>IF(AND(C530&lt;&gt;"",SUM(G$30:G529)&lt;D$21),$D$21/$D$26,0)</f>
        <v>0</v>
      </c>
      <c r="H530" s="4">
        <f t="shared" si="54"/>
        <v>0</v>
      </c>
      <c r="I530" s="4">
        <f t="shared" si="55"/>
        <v>0</v>
      </c>
      <c r="J530" s="58" t="str">
        <f t="shared" si="56"/>
        <v>2062–2063</v>
      </c>
    </row>
    <row r="531" spans="1:10" ht="19.899999999999999" customHeight="1" x14ac:dyDescent="0.2">
      <c r="A531" s="126">
        <v>59627</v>
      </c>
      <c r="B531" s="9">
        <f t="shared" si="50"/>
        <v>0</v>
      </c>
      <c r="C531" s="127"/>
      <c r="D531" s="4">
        <f t="shared" si="51"/>
        <v>0</v>
      </c>
      <c r="E531" s="128">
        <f t="shared" si="52"/>
        <v>0</v>
      </c>
      <c r="F531" s="4">
        <f t="shared" si="53"/>
        <v>0</v>
      </c>
      <c r="G531" s="19">
        <f>IF(AND(C531&lt;&gt;"",SUM(G$30:G530)&lt;D$21),$D$21/$D$26,0)</f>
        <v>0</v>
      </c>
      <c r="H531" s="4">
        <f t="shared" si="54"/>
        <v>0</v>
      </c>
      <c r="I531" s="4">
        <f t="shared" si="55"/>
        <v>0</v>
      </c>
      <c r="J531" s="58" t="str">
        <f t="shared" si="56"/>
        <v>2062–2063</v>
      </c>
    </row>
    <row r="532" spans="1:10" ht="19.899999999999999" customHeight="1" x14ac:dyDescent="0.2">
      <c r="A532" s="126">
        <v>59657</v>
      </c>
      <c r="B532" s="9">
        <f t="shared" si="50"/>
        <v>0</v>
      </c>
      <c r="C532" s="127"/>
      <c r="D532" s="4">
        <f t="shared" si="51"/>
        <v>0</v>
      </c>
      <c r="E532" s="128">
        <f t="shared" si="52"/>
        <v>0</v>
      </c>
      <c r="F532" s="4">
        <f t="shared" si="53"/>
        <v>0</v>
      </c>
      <c r="G532" s="19">
        <f>IF(AND(C532&lt;&gt;"",SUM(G$30:G531)&lt;D$21),$D$21/$D$26,0)</f>
        <v>0</v>
      </c>
      <c r="H532" s="4">
        <f t="shared" si="54"/>
        <v>0</v>
      </c>
      <c r="I532" s="4">
        <f t="shared" si="55"/>
        <v>0</v>
      </c>
      <c r="J532" s="58" t="str">
        <f t="shared" si="56"/>
        <v>2062–2063</v>
      </c>
    </row>
    <row r="533" spans="1:10" ht="19.899999999999999" customHeight="1" x14ac:dyDescent="0.2">
      <c r="A533" s="126">
        <v>59688</v>
      </c>
      <c r="B533" s="9">
        <f t="shared" si="50"/>
        <v>0</v>
      </c>
      <c r="C533" s="127"/>
      <c r="D533" s="4">
        <f t="shared" si="51"/>
        <v>0</v>
      </c>
      <c r="E533" s="128">
        <f t="shared" si="52"/>
        <v>0</v>
      </c>
      <c r="F533" s="4">
        <f t="shared" si="53"/>
        <v>0</v>
      </c>
      <c r="G533" s="19">
        <f>IF(AND(C533&lt;&gt;"",SUM(G$30:G532)&lt;D$21),$D$21/$D$26,0)</f>
        <v>0</v>
      </c>
      <c r="H533" s="4">
        <f t="shared" si="54"/>
        <v>0</v>
      </c>
      <c r="I533" s="4">
        <f t="shared" si="55"/>
        <v>0</v>
      </c>
      <c r="J533" s="58" t="str">
        <f t="shared" si="56"/>
        <v>2062–2063</v>
      </c>
    </row>
    <row r="534" spans="1:10" ht="19.899999999999999" customHeight="1" x14ac:dyDescent="0.2">
      <c r="A534" s="126">
        <v>59718</v>
      </c>
      <c r="B534" s="9">
        <f t="shared" si="50"/>
        <v>0</v>
      </c>
      <c r="C534" s="127"/>
      <c r="D534" s="4">
        <f t="shared" si="51"/>
        <v>0</v>
      </c>
      <c r="E534" s="128">
        <f t="shared" si="52"/>
        <v>0</v>
      </c>
      <c r="F534" s="4">
        <f t="shared" si="53"/>
        <v>0</v>
      </c>
      <c r="G534" s="19">
        <f>IF(AND(C534&lt;&gt;"",SUM(G$30:G533)&lt;D$21),$D$21/$D$26,0)</f>
        <v>0</v>
      </c>
      <c r="H534" s="4">
        <f t="shared" si="54"/>
        <v>0</v>
      </c>
      <c r="I534" s="4">
        <f t="shared" si="55"/>
        <v>0</v>
      </c>
      <c r="J534" s="58" t="str">
        <f t="shared" si="56"/>
        <v>2063–2064</v>
      </c>
    </row>
    <row r="535" spans="1:10" ht="19.899999999999999" customHeight="1" x14ac:dyDescent="0.2">
      <c r="A535" s="126">
        <v>59749</v>
      </c>
      <c r="B535" s="9">
        <f t="shared" si="50"/>
        <v>0</v>
      </c>
      <c r="C535" s="127"/>
      <c r="D535" s="4">
        <f t="shared" si="51"/>
        <v>0</v>
      </c>
      <c r="E535" s="128">
        <f t="shared" si="52"/>
        <v>0</v>
      </c>
      <c r="F535" s="4">
        <f t="shared" si="53"/>
        <v>0</v>
      </c>
      <c r="G535" s="19">
        <f>IF(AND(C535&lt;&gt;"",SUM(G$30:G534)&lt;D$21),$D$21/$D$26,0)</f>
        <v>0</v>
      </c>
      <c r="H535" s="4">
        <f t="shared" si="54"/>
        <v>0</v>
      </c>
      <c r="I535" s="4">
        <f t="shared" si="55"/>
        <v>0</v>
      </c>
      <c r="J535" s="58" t="str">
        <f t="shared" si="56"/>
        <v>2063–2064</v>
      </c>
    </row>
    <row r="536" spans="1:10" ht="19.899999999999999" customHeight="1" x14ac:dyDescent="0.2">
      <c r="A536" s="126">
        <v>59780</v>
      </c>
      <c r="B536" s="9">
        <f t="shared" si="50"/>
        <v>0</v>
      </c>
      <c r="C536" s="127"/>
      <c r="D536" s="4">
        <f t="shared" si="51"/>
        <v>0</v>
      </c>
      <c r="E536" s="128">
        <f t="shared" si="52"/>
        <v>0</v>
      </c>
      <c r="F536" s="4">
        <f t="shared" si="53"/>
        <v>0</v>
      </c>
      <c r="G536" s="19">
        <f>IF(AND(C536&lt;&gt;"",SUM(G$30:G535)&lt;D$21),$D$21/$D$26,0)</f>
        <v>0</v>
      </c>
      <c r="H536" s="4">
        <f t="shared" si="54"/>
        <v>0</v>
      </c>
      <c r="I536" s="4">
        <f t="shared" si="55"/>
        <v>0</v>
      </c>
      <c r="J536" s="58" t="str">
        <f t="shared" si="56"/>
        <v>2063–2064</v>
      </c>
    </row>
    <row r="537" spans="1:10" ht="19.899999999999999" customHeight="1" x14ac:dyDescent="0.2">
      <c r="A537" s="126">
        <v>59810</v>
      </c>
      <c r="B537" s="9">
        <f t="shared" si="50"/>
        <v>0</v>
      </c>
      <c r="C537" s="127"/>
      <c r="D537" s="4">
        <f t="shared" si="51"/>
        <v>0</v>
      </c>
      <c r="E537" s="128">
        <f t="shared" si="52"/>
        <v>0</v>
      </c>
      <c r="F537" s="4">
        <f t="shared" si="53"/>
        <v>0</v>
      </c>
      <c r="G537" s="19">
        <f>IF(AND(C537&lt;&gt;"",SUM(G$30:G536)&lt;D$21),$D$21/$D$26,0)</f>
        <v>0</v>
      </c>
      <c r="H537" s="4">
        <f t="shared" si="54"/>
        <v>0</v>
      </c>
      <c r="I537" s="4">
        <f t="shared" si="55"/>
        <v>0</v>
      </c>
      <c r="J537" s="58" t="str">
        <f t="shared" si="56"/>
        <v>2063–2064</v>
      </c>
    </row>
    <row r="538" spans="1:10" ht="19.899999999999999" customHeight="1" x14ac:dyDescent="0.2">
      <c r="A538" s="126">
        <v>59841</v>
      </c>
      <c r="B538" s="9">
        <f t="shared" si="50"/>
        <v>0</v>
      </c>
      <c r="C538" s="127"/>
      <c r="D538" s="4">
        <f t="shared" si="51"/>
        <v>0</v>
      </c>
      <c r="E538" s="128">
        <f t="shared" si="52"/>
        <v>0</v>
      </c>
      <c r="F538" s="4">
        <f t="shared" si="53"/>
        <v>0</v>
      </c>
      <c r="G538" s="19">
        <f>IF(AND(C538&lt;&gt;"",SUM(G$30:G537)&lt;D$21),$D$21/$D$26,0)</f>
        <v>0</v>
      </c>
      <c r="H538" s="4">
        <f t="shared" si="54"/>
        <v>0</v>
      </c>
      <c r="I538" s="4">
        <f t="shared" si="55"/>
        <v>0</v>
      </c>
      <c r="J538" s="58" t="str">
        <f t="shared" si="56"/>
        <v>2063–2064</v>
      </c>
    </row>
    <row r="539" spans="1:10" ht="19.899999999999999" customHeight="1" x14ac:dyDescent="0.2">
      <c r="A539" s="126">
        <v>59871</v>
      </c>
      <c r="B539" s="9">
        <f t="shared" si="50"/>
        <v>0</v>
      </c>
      <c r="C539" s="127"/>
      <c r="D539" s="4">
        <f t="shared" si="51"/>
        <v>0</v>
      </c>
      <c r="E539" s="128">
        <f t="shared" si="52"/>
        <v>0</v>
      </c>
      <c r="F539" s="4">
        <f t="shared" si="53"/>
        <v>0</v>
      </c>
      <c r="G539" s="19">
        <f>IF(AND(C539&lt;&gt;"",SUM(G$30:G538)&lt;D$21),$D$21/$D$26,0)</f>
        <v>0</v>
      </c>
      <c r="H539" s="4">
        <f t="shared" si="54"/>
        <v>0</v>
      </c>
      <c r="I539" s="4">
        <f t="shared" si="55"/>
        <v>0</v>
      </c>
      <c r="J539" s="58" t="str">
        <f t="shared" si="56"/>
        <v>2063–2064</v>
      </c>
    </row>
    <row r="540" spans="1:10" ht="19.899999999999999" customHeight="1" x14ac:dyDescent="0.2">
      <c r="A540" s="126">
        <v>59902</v>
      </c>
      <c r="B540" s="9">
        <f t="shared" si="50"/>
        <v>0</v>
      </c>
      <c r="C540" s="127"/>
      <c r="D540" s="4">
        <f t="shared" si="51"/>
        <v>0</v>
      </c>
      <c r="E540" s="128">
        <f t="shared" si="52"/>
        <v>0</v>
      </c>
      <c r="F540" s="4">
        <f t="shared" si="53"/>
        <v>0</v>
      </c>
      <c r="G540" s="19">
        <f>IF(AND(C540&lt;&gt;"",SUM(G$30:G539)&lt;D$21),$D$21/$D$26,0)</f>
        <v>0</v>
      </c>
      <c r="H540" s="4">
        <f t="shared" si="54"/>
        <v>0</v>
      </c>
      <c r="I540" s="4">
        <f t="shared" si="55"/>
        <v>0</v>
      </c>
      <c r="J540" s="58" t="str">
        <f t="shared" si="56"/>
        <v>2063–2064</v>
      </c>
    </row>
    <row r="541" spans="1:10" ht="19.899999999999999" customHeight="1" x14ac:dyDescent="0.2">
      <c r="A541" s="126">
        <v>59933</v>
      </c>
      <c r="B541" s="9">
        <f t="shared" si="50"/>
        <v>0</v>
      </c>
      <c r="C541" s="127"/>
      <c r="D541" s="4">
        <f t="shared" si="51"/>
        <v>0</v>
      </c>
      <c r="E541" s="128">
        <f t="shared" si="52"/>
        <v>0</v>
      </c>
      <c r="F541" s="4">
        <f t="shared" si="53"/>
        <v>0</v>
      </c>
      <c r="G541" s="19">
        <f>IF(AND(C541&lt;&gt;"",SUM(G$30:G540)&lt;D$21),$D$21/$D$26,0)</f>
        <v>0</v>
      </c>
      <c r="H541" s="4">
        <f t="shared" si="54"/>
        <v>0</v>
      </c>
      <c r="I541" s="4">
        <f t="shared" si="55"/>
        <v>0</v>
      </c>
      <c r="J541" s="58" t="str">
        <f t="shared" si="56"/>
        <v>2063–2064</v>
      </c>
    </row>
    <row r="542" spans="1:10" ht="19.899999999999999" customHeight="1" x14ac:dyDescent="0.2">
      <c r="A542" s="126">
        <v>59962</v>
      </c>
      <c r="B542" s="9">
        <f t="shared" si="50"/>
        <v>0</v>
      </c>
      <c r="C542" s="127"/>
      <c r="D542" s="4">
        <f t="shared" si="51"/>
        <v>0</v>
      </c>
      <c r="E542" s="128">
        <f t="shared" si="52"/>
        <v>0</v>
      </c>
      <c r="F542" s="4">
        <f t="shared" si="53"/>
        <v>0</v>
      </c>
      <c r="G542" s="19">
        <f>IF(AND(C542&lt;&gt;"",SUM(G$30:G541)&lt;D$21),$D$21/$D$26,0)</f>
        <v>0</v>
      </c>
      <c r="H542" s="4">
        <f t="shared" si="54"/>
        <v>0</v>
      </c>
      <c r="I542" s="4">
        <f t="shared" si="55"/>
        <v>0</v>
      </c>
      <c r="J542" s="58" t="str">
        <f t="shared" si="56"/>
        <v>2063–2064</v>
      </c>
    </row>
    <row r="543" spans="1:10" ht="19.899999999999999" customHeight="1" x14ac:dyDescent="0.2">
      <c r="A543" s="126">
        <v>59993</v>
      </c>
      <c r="B543" s="9">
        <f t="shared" ref="B543:B606" si="57">IF(C543&gt;0,C543*-1,C543)</f>
        <v>0</v>
      </c>
      <c r="C543" s="127"/>
      <c r="D543" s="4">
        <f t="shared" ref="D543:D606" si="58">IF(C543="",0,IF($D$14="Beginning",IF(C542&lt;&gt;"",$F542*$D$7/12,0),IF(C542&lt;&gt;"",$F542*$D$7/12,$D$19*$D$7/12)))</f>
        <v>0</v>
      </c>
      <c r="E543" s="128">
        <f t="shared" si="52"/>
        <v>0</v>
      </c>
      <c r="F543" s="4">
        <f t="shared" si="53"/>
        <v>0</v>
      </c>
      <c r="G543" s="19">
        <f>IF(AND(C543&lt;&gt;"",SUM(G$30:G542)&lt;D$21),$D$21/$D$26,0)</f>
        <v>0</v>
      </c>
      <c r="H543" s="4">
        <f t="shared" si="54"/>
        <v>0</v>
      </c>
      <c r="I543" s="4">
        <f t="shared" si="55"/>
        <v>0</v>
      </c>
      <c r="J543" s="58" t="str">
        <f t="shared" si="56"/>
        <v>2063–2064</v>
      </c>
    </row>
    <row r="544" spans="1:10" ht="19.899999999999999" customHeight="1" x14ac:dyDescent="0.2">
      <c r="A544" s="126">
        <v>60023</v>
      </c>
      <c r="B544" s="9">
        <f t="shared" si="57"/>
        <v>0</v>
      </c>
      <c r="C544" s="127"/>
      <c r="D544" s="4">
        <f t="shared" si="58"/>
        <v>0</v>
      </c>
      <c r="E544" s="128">
        <f t="shared" ref="E544:E607" si="59">C544-D544</f>
        <v>0</v>
      </c>
      <c r="F544" s="4">
        <f t="shared" ref="F544:F607" si="60">IF(C544="",0,IF(C543="",$D$19-E544,IF(C544&lt;&gt;"",F543-E544)))</f>
        <v>0</v>
      </c>
      <c r="G544" s="19">
        <f>IF(AND(C544&lt;&gt;"",SUM(G$30:G543)&lt;D$21),$D$21/$D$26,0)</f>
        <v>0</v>
      </c>
      <c r="H544" s="4">
        <f t="shared" ref="H544:H607" si="61">IF(C544&lt;&gt;"",G544+H543,0)</f>
        <v>0</v>
      </c>
      <c r="I544" s="4">
        <f t="shared" ref="I544:I607" si="62">IF(C544&lt;&gt;"",$D$21-H544,0)</f>
        <v>0</v>
      </c>
      <c r="J544" s="58" t="str">
        <f t="shared" si="56"/>
        <v>2063–2064</v>
      </c>
    </row>
    <row r="545" spans="1:10" ht="19.899999999999999" customHeight="1" x14ac:dyDescent="0.2">
      <c r="A545" s="126">
        <v>60054</v>
      </c>
      <c r="B545" s="9">
        <f t="shared" si="57"/>
        <v>0</v>
      </c>
      <c r="C545" s="127"/>
      <c r="D545" s="4">
        <f t="shared" si="58"/>
        <v>0</v>
      </c>
      <c r="E545" s="128">
        <f t="shared" si="59"/>
        <v>0</v>
      </c>
      <c r="F545" s="4">
        <f t="shared" si="60"/>
        <v>0</v>
      </c>
      <c r="G545" s="19">
        <f>IF(AND(C545&lt;&gt;"",SUM(G$30:G544)&lt;D$21),$D$21/$D$26,0)</f>
        <v>0</v>
      </c>
      <c r="H545" s="4">
        <f t="shared" si="61"/>
        <v>0</v>
      </c>
      <c r="I545" s="4">
        <f t="shared" si="62"/>
        <v>0</v>
      </c>
      <c r="J545" s="58" t="str">
        <f t="shared" si="56"/>
        <v>2063–2064</v>
      </c>
    </row>
    <row r="546" spans="1:10" ht="19.899999999999999" customHeight="1" x14ac:dyDescent="0.2">
      <c r="A546" s="126">
        <v>60084</v>
      </c>
      <c r="B546" s="9">
        <f t="shared" si="57"/>
        <v>0</v>
      </c>
      <c r="C546" s="127"/>
      <c r="D546" s="4">
        <f t="shared" si="58"/>
        <v>0</v>
      </c>
      <c r="E546" s="128">
        <f t="shared" si="59"/>
        <v>0</v>
      </c>
      <c r="F546" s="4">
        <f t="shared" si="60"/>
        <v>0</v>
      </c>
      <c r="G546" s="19">
        <f>IF(AND(C546&lt;&gt;"",SUM(G$30:G545)&lt;D$21),$D$21/$D$26,0)</f>
        <v>0</v>
      </c>
      <c r="H546" s="4">
        <f t="shared" si="61"/>
        <v>0</v>
      </c>
      <c r="I546" s="4">
        <f t="shared" si="62"/>
        <v>0</v>
      </c>
      <c r="J546" s="58" t="str">
        <f t="shared" si="56"/>
        <v>2064–2065</v>
      </c>
    </row>
    <row r="547" spans="1:10" ht="19.899999999999999" customHeight="1" x14ac:dyDescent="0.2">
      <c r="A547" s="126">
        <v>60115</v>
      </c>
      <c r="B547" s="9">
        <f t="shared" si="57"/>
        <v>0</v>
      </c>
      <c r="C547" s="127"/>
      <c r="D547" s="4">
        <f t="shared" si="58"/>
        <v>0</v>
      </c>
      <c r="E547" s="128">
        <f t="shared" si="59"/>
        <v>0</v>
      </c>
      <c r="F547" s="4">
        <f t="shared" si="60"/>
        <v>0</v>
      </c>
      <c r="G547" s="19">
        <f>IF(AND(C547&lt;&gt;"",SUM(G$30:G546)&lt;D$21),$D$21/$D$26,0)</f>
        <v>0</v>
      </c>
      <c r="H547" s="4">
        <f t="shared" si="61"/>
        <v>0</v>
      </c>
      <c r="I547" s="4">
        <f t="shared" si="62"/>
        <v>0</v>
      </c>
      <c r="J547" s="58" t="str">
        <f t="shared" si="56"/>
        <v>2064–2065</v>
      </c>
    </row>
    <row r="548" spans="1:10" ht="19.899999999999999" customHeight="1" x14ac:dyDescent="0.2">
      <c r="A548" s="126">
        <v>60146</v>
      </c>
      <c r="B548" s="9">
        <f t="shared" si="57"/>
        <v>0</v>
      </c>
      <c r="C548" s="127"/>
      <c r="D548" s="4">
        <f t="shared" si="58"/>
        <v>0</v>
      </c>
      <c r="E548" s="128">
        <f t="shared" si="59"/>
        <v>0</v>
      </c>
      <c r="F548" s="4">
        <f t="shared" si="60"/>
        <v>0</v>
      </c>
      <c r="G548" s="19">
        <f>IF(AND(C548&lt;&gt;"",SUM(G$30:G547)&lt;D$21),$D$21/$D$26,0)</f>
        <v>0</v>
      </c>
      <c r="H548" s="4">
        <f t="shared" si="61"/>
        <v>0</v>
      </c>
      <c r="I548" s="4">
        <f t="shared" si="62"/>
        <v>0</v>
      </c>
      <c r="J548" s="58" t="str">
        <f t="shared" si="56"/>
        <v>2064–2065</v>
      </c>
    </row>
    <row r="549" spans="1:10" ht="19.899999999999999" customHeight="1" x14ac:dyDescent="0.2">
      <c r="A549" s="126">
        <v>60176</v>
      </c>
      <c r="B549" s="9">
        <f t="shared" si="57"/>
        <v>0</v>
      </c>
      <c r="C549" s="127"/>
      <c r="D549" s="4">
        <f t="shared" si="58"/>
        <v>0</v>
      </c>
      <c r="E549" s="128">
        <f t="shared" si="59"/>
        <v>0</v>
      </c>
      <c r="F549" s="4">
        <f t="shared" si="60"/>
        <v>0</v>
      </c>
      <c r="G549" s="19">
        <f>IF(AND(C549&lt;&gt;"",SUM(G$30:G548)&lt;D$21),$D$21/$D$26,0)</f>
        <v>0</v>
      </c>
      <c r="H549" s="4">
        <f t="shared" si="61"/>
        <v>0</v>
      </c>
      <c r="I549" s="4">
        <f t="shared" si="62"/>
        <v>0</v>
      </c>
      <c r="J549" s="58" t="str">
        <f t="shared" si="56"/>
        <v>2064–2065</v>
      </c>
    </row>
    <row r="550" spans="1:10" ht="19.899999999999999" customHeight="1" x14ac:dyDescent="0.2">
      <c r="A550" s="126">
        <v>60207</v>
      </c>
      <c r="B550" s="9">
        <f t="shared" si="57"/>
        <v>0</v>
      </c>
      <c r="C550" s="127"/>
      <c r="D550" s="4">
        <f t="shared" si="58"/>
        <v>0</v>
      </c>
      <c r="E550" s="128">
        <f t="shared" si="59"/>
        <v>0</v>
      </c>
      <c r="F550" s="4">
        <f t="shared" si="60"/>
        <v>0</v>
      </c>
      <c r="G550" s="19">
        <f>IF(AND(C550&lt;&gt;"",SUM(G$30:G549)&lt;D$21),$D$21/$D$26,0)</f>
        <v>0</v>
      </c>
      <c r="H550" s="4">
        <f t="shared" si="61"/>
        <v>0</v>
      </c>
      <c r="I550" s="4">
        <f t="shared" si="62"/>
        <v>0</v>
      </c>
      <c r="J550" s="58" t="str">
        <f t="shared" si="56"/>
        <v>2064–2065</v>
      </c>
    </row>
    <row r="551" spans="1:10" ht="19.899999999999999" customHeight="1" x14ac:dyDescent="0.2">
      <c r="A551" s="126">
        <v>60237</v>
      </c>
      <c r="B551" s="9">
        <f t="shared" si="57"/>
        <v>0</v>
      </c>
      <c r="C551" s="127"/>
      <c r="D551" s="4">
        <f t="shared" si="58"/>
        <v>0</v>
      </c>
      <c r="E551" s="128">
        <f t="shared" si="59"/>
        <v>0</v>
      </c>
      <c r="F551" s="4">
        <f t="shared" si="60"/>
        <v>0</v>
      </c>
      <c r="G551" s="19">
        <f>IF(AND(C551&lt;&gt;"",SUM(G$30:G550)&lt;D$21),$D$21/$D$26,0)</f>
        <v>0</v>
      </c>
      <c r="H551" s="4">
        <f t="shared" si="61"/>
        <v>0</v>
      </c>
      <c r="I551" s="4">
        <f t="shared" si="62"/>
        <v>0</v>
      </c>
      <c r="J551" s="58" t="str">
        <f t="shared" si="56"/>
        <v>2064–2065</v>
      </c>
    </row>
    <row r="552" spans="1:10" ht="19.899999999999999" customHeight="1" x14ac:dyDescent="0.2">
      <c r="A552" s="126">
        <v>60268</v>
      </c>
      <c r="B552" s="9">
        <f t="shared" si="57"/>
        <v>0</v>
      </c>
      <c r="C552" s="127"/>
      <c r="D552" s="4">
        <f t="shared" si="58"/>
        <v>0</v>
      </c>
      <c r="E552" s="128">
        <f t="shared" si="59"/>
        <v>0</v>
      </c>
      <c r="F552" s="4">
        <f t="shared" si="60"/>
        <v>0</v>
      </c>
      <c r="G552" s="19">
        <f>IF(AND(C552&lt;&gt;"",SUM(G$30:G551)&lt;D$21),$D$21/$D$26,0)</f>
        <v>0</v>
      </c>
      <c r="H552" s="4">
        <f t="shared" si="61"/>
        <v>0</v>
      </c>
      <c r="I552" s="4">
        <f t="shared" si="62"/>
        <v>0</v>
      </c>
      <c r="J552" s="58" t="str">
        <f t="shared" si="56"/>
        <v>2064–2065</v>
      </c>
    </row>
    <row r="553" spans="1:10" ht="19.899999999999999" customHeight="1" x14ac:dyDescent="0.2">
      <c r="A553" s="126">
        <v>60299</v>
      </c>
      <c r="B553" s="9">
        <f t="shared" si="57"/>
        <v>0</v>
      </c>
      <c r="C553" s="127"/>
      <c r="D553" s="4">
        <f t="shared" si="58"/>
        <v>0</v>
      </c>
      <c r="E553" s="128">
        <f t="shared" si="59"/>
        <v>0</v>
      </c>
      <c r="F553" s="4">
        <f t="shared" si="60"/>
        <v>0</v>
      </c>
      <c r="G553" s="19">
        <f>IF(AND(C553&lt;&gt;"",SUM(G$30:G552)&lt;D$21),$D$21/$D$26,0)</f>
        <v>0</v>
      </c>
      <c r="H553" s="4">
        <f t="shared" si="61"/>
        <v>0</v>
      </c>
      <c r="I553" s="4">
        <f t="shared" si="62"/>
        <v>0</v>
      </c>
      <c r="J553" s="58" t="str">
        <f t="shared" si="56"/>
        <v>2064–2065</v>
      </c>
    </row>
    <row r="554" spans="1:10" ht="19.899999999999999" customHeight="1" x14ac:dyDescent="0.2">
      <c r="A554" s="126">
        <v>60327</v>
      </c>
      <c r="B554" s="9">
        <f t="shared" si="57"/>
        <v>0</v>
      </c>
      <c r="C554" s="127"/>
      <c r="D554" s="4">
        <f t="shared" si="58"/>
        <v>0</v>
      </c>
      <c r="E554" s="128">
        <f t="shared" si="59"/>
        <v>0</v>
      </c>
      <c r="F554" s="4">
        <f t="shared" si="60"/>
        <v>0</v>
      </c>
      <c r="G554" s="19">
        <f>IF(AND(C554&lt;&gt;"",SUM(G$30:G553)&lt;D$21),$D$21/$D$26,0)</f>
        <v>0</v>
      </c>
      <c r="H554" s="4">
        <f t="shared" si="61"/>
        <v>0</v>
      </c>
      <c r="I554" s="4">
        <f t="shared" si="62"/>
        <v>0</v>
      </c>
      <c r="J554" s="58" t="str">
        <f t="shared" si="56"/>
        <v>2064–2065</v>
      </c>
    </row>
    <row r="555" spans="1:10" ht="19.899999999999999" customHeight="1" x14ac:dyDescent="0.2">
      <c r="A555" s="126">
        <v>60358</v>
      </c>
      <c r="B555" s="9">
        <f t="shared" si="57"/>
        <v>0</v>
      </c>
      <c r="C555" s="127"/>
      <c r="D555" s="4">
        <f t="shared" si="58"/>
        <v>0</v>
      </c>
      <c r="E555" s="128">
        <f t="shared" si="59"/>
        <v>0</v>
      </c>
      <c r="F555" s="4">
        <f t="shared" si="60"/>
        <v>0</v>
      </c>
      <c r="G555" s="19">
        <f>IF(AND(C555&lt;&gt;"",SUM(G$30:G554)&lt;D$21),$D$21/$D$26,0)</f>
        <v>0</v>
      </c>
      <c r="H555" s="4">
        <f t="shared" si="61"/>
        <v>0</v>
      </c>
      <c r="I555" s="4">
        <f t="shared" si="62"/>
        <v>0</v>
      </c>
      <c r="J555" s="58" t="str">
        <f t="shared" ref="J555:J618" si="63">IF(OR(MONTH(A555)=1,MONTH(A555)=2,MONTH(A555)=3,MONTH(A555)=4,MONTH(A555)=5,MONTH(A555)=6),YEAR(A555)-1&amp;"–"&amp;YEAR(A555),YEAR(A555)&amp;"–"&amp;YEAR(A555)+1)</f>
        <v>2064–2065</v>
      </c>
    </row>
    <row r="556" spans="1:10" ht="19.899999999999999" customHeight="1" x14ac:dyDescent="0.2">
      <c r="A556" s="126">
        <v>60388</v>
      </c>
      <c r="B556" s="9">
        <f t="shared" si="57"/>
        <v>0</v>
      </c>
      <c r="C556" s="127"/>
      <c r="D556" s="4">
        <f t="shared" si="58"/>
        <v>0</v>
      </c>
      <c r="E556" s="128">
        <f t="shared" si="59"/>
        <v>0</v>
      </c>
      <c r="F556" s="4">
        <f t="shared" si="60"/>
        <v>0</v>
      </c>
      <c r="G556" s="19">
        <f>IF(AND(C556&lt;&gt;"",SUM(G$30:G555)&lt;D$21),$D$21/$D$26,0)</f>
        <v>0</v>
      </c>
      <c r="H556" s="4">
        <f t="shared" si="61"/>
        <v>0</v>
      </c>
      <c r="I556" s="4">
        <f t="shared" si="62"/>
        <v>0</v>
      </c>
      <c r="J556" s="58" t="str">
        <f t="shared" si="63"/>
        <v>2064–2065</v>
      </c>
    </row>
    <row r="557" spans="1:10" ht="19.899999999999999" customHeight="1" x14ac:dyDescent="0.2">
      <c r="A557" s="126">
        <v>60419</v>
      </c>
      <c r="B557" s="9">
        <f t="shared" si="57"/>
        <v>0</v>
      </c>
      <c r="C557" s="127"/>
      <c r="D557" s="4">
        <f t="shared" si="58"/>
        <v>0</v>
      </c>
      <c r="E557" s="128">
        <f t="shared" si="59"/>
        <v>0</v>
      </c>
      <c r="F557" s="4">
        <f t="shared" si="60"/>
        <v>0</v>
      </c>
      <c r="G557" s="19">
        <f>IF(AND(C557&lt;&gt;"",SUM(G$30:G556)&lt;D$21),$D$21/$D$26,0)</f>
        <v>0</v>
      </c>
      <c r="H557" s="4">
        <f t="shared" si="61"/>
        <v>0</v>
      </c>
      <c r="I557" s="4">
        <f t="shared" si="62"/>
        <v>0</v>
      </c>
      <c r="J557" s="58" t="str">
        <f t="shared" si="63"/>
        <v>2064–2065</v>
      </c>
    </row>
    <row r="558" spans="1:10" ht="19.899999999999999" customHeight="1" x14ac:dyDescent="0.2">
      <c r="A558" s="126">
        <v>60449</v>
      </c>
      <c r="B558" s="9">
        <f t="shared" si="57"/>
        <v>0</v>
      </c>
      <c r="C558" s="127"/>
      <c r="D558" s="4">
        <f t="shared" si="58"/>
        <v>0</v>
      </c>
      <c r="E558" s="128">
        <f t="shared" si="59"/>
        <v>0</v>
      </c>
      <c r="F558" s="4">
        <f t="shared" si="60"/>
        <v>0</v>
      </c>
      <c r="G558" s="19">
        <f>IF(AND(C558&lt;&gt;"",SUM(G$30:G557)&lt;D$21),$D$21/$D$26,0)</f>
        <v>0</v>
      </c>
      <c r="H558" s="4">
        <f t="shared" si="61"/>
        <v>0</v>
      </c>
      <c r="I558" s="4">
        <f t="shared" si="62"/>
        <v>0</v>
      </c>
      <c r="J558" s="58" t="str">
        <f t="shared" si="63"/>
        <v>2065–2066</v>
      </c>
    </row>
    <row r="559" spans="1:10" ht="19.899999999999999" customHeight="1" x14ac:dyDescent="0.2">
      <c r="A559" s="126">
        <v>60480</v>
      </c>
      <c r="B559" s="9">
        <f t="shared" si="57"/>
        <v>0</v>
      </c>
      <c r="C559" s="127"/>
      <c r="D559" s="4">
        <f t="shared" si="58"/>
        <v>0</v>
      </c>
      <c r="E559" s="128">
        <f t="shared" si="59"/>
        <v>0</v>
      </c>
      <c r="F559" s="4">
        <f t="shared" si="60"/>
        <v>0</v>
      </c>
      <c r="G559" s="19">
        <f>IF(AND(C559&lt;&gt;"",SUM(G$30:G558)&lt;D$21),$D$21/$D$26,0)</f>
        <v>0</v>
      </c>
      <c r="H559" s="4">
        <f t="shared" si="61"/>
        <v>0</v>
      </c>
      <c r="I559" s="4">
        <f t="shared" si="62"/>
        <v>0</v>
      </c>
      <c r="J559" s="58" t="str">
        <f t="shared" si="63"/>
        <v>2065–2066</v>
      </c>
    </row>
    <row r="560" spans="1:10" ht="19.899999999999999" customHeight="1" x14ac:dyDescent="0.2">
      <c r="A560" s="126">
        <v>60511</v>
      </c>
      <c r="B560" s="9">
        <f t="shared" si="57"/>
        <v>0</v>
      </c>
      <c r="C560" s="127"/>
      <c r="D560" s="4">
        <f t="shared" si="58"/>
        <v>0</v>
      </c>
      <c r="E560" s="128">
        <f t="shared" si="59"/>
        <v>0</v>
      </c>
      <c r="F560" s="4">
        <f t="shared" si="60"/>
        <v>0</v>
      </c>
      <c r="G560" s="19">
        <f>IF(AND(C560&lt;&gt;"",SUM(G$30:G559)&lt;D$21),$D$21/$D$26,0)</f>
        <v>0</v>
      </c>
      <c r="H560" s="4">
        <f t="shared" si="61"/>
        <v>0</v>
      </c>
      <c r="I560" s="4">
        <f t="shared" si="62"/>
        <v>0</v>
      </c>
      <c r="J560" s="58" t="str">
        <f t="shared" si="63"/>
        <v>2065–2066</v>
      </c>
    </row>
    <row r="561" spans="1:10" ht="19.899999999999999" customHeight="1" x14ac:dyDescent="0.2">
      <c r="A561" s="126">
        <v>60541</v>
      </c>
      <c r="B561" s="9">
        <f t="shared" si="57"/>
        <v>0</v>
      </c>
      <c r="C561" s="127"/>
      <c r="D561" s="4">
        <f t="shared" si="58"/>
        <v>0</v>
      </c>
      <c r="E561" s="128">
        <f t="shared" si="59"/>
        <v>0</v>
      </c>
      <c r="F561" s="4">
        <f t="shared" si="60"/>
        <v>0</v>
      </c>
      <c r="G561" s="19">
        <f>IF(AND(C561&lt;&gt;"",SUM(G$30:G560)&lt;D$21),$D$21/$D$26,0)</f>
        <v>0</v>
      </c>
      <c r="H561" s="4">
        <f t="shared" si="61"/>
        <v>0</v>
      </c>
      <c r="I561" s="4">
        <f t="shared" si="62"/>
        <v>0</v>
      </c>
      <c r="J561" s="58" t="str">
        <f t="shared" si="63"/>
        <v>2065–2066</v>
      </c>
    </row>
    <row r="562" spans="1:10" ht="19.899999999999999" customHeight="1" x14ac:dyDescent="0.2">
      <c r="A562" s="126">
        <v>60572</v>
      </c>
      <c r="B562" s="9">
        <f t="shared" si="57"/>
        <v>0</v>
      </c>
      <c r="C562" s="127"/>
      <c r="D562" s="4">
        <f t="shared" si="58"/>
        <v>0</v>
      </c>
      <c r="E562" s="128">
        <f t="shared" si="59"/>
        <v>0</v>
      </c>
      <c r="F562" s="4">
        <f t="shared" si="60"/>
        <v>0</v>
      </c>
      <c r="G562" s="19">
        <f>IF(AND(C562&lt;&gt;"",SUM(G$30:G561)&lt;D$21),$D$21/$D$26,0)</f>
        <v>0</v>
      </c>
      <c r="H562" s="4">
        <f t="shared" si="61"/>
        <v>0</v>
      </c>
      <c r="I562" s="4">
        <f t="shared" si="62"/>
        <v>0</v>
      </c>
      <c r="J562" s="58" t="str">
        <f t="shared" si="63"/>
        <v>2065–2066</v>
      </c>
    </row>
    <row r="563" spans="1:10" ht="19.899999999999999" customHeight="1" x14ac:dyDescent="0.2">
      <c r="A563" s="126">
        <v>60602</v>
      </c>
      <c r="B563" s="9">
        <f t="shared" si="57"/>
        <v>0</v>
      </c>
      <c r="C563" s="127"/>
      <c r="D563" s="4">
        <f t="shared" si="58"/>
        <v>0</v>
      </c>
      <c r="E563" s="128">
        <f t="shared" si="59"/>
        <v>0</v>
      </c>
      <c r="F563" s="4">
        <f t="shared" si="60"/>
        <v>0</v>
      </c>
      <c r="G563" s="19">
        <f>IF(AND(C563&lt;&gt;"",SUM(G$30:G562)&lt;D$21),$D$21/$D$26,0)</f>
        <v>0</v>
      </c>
      <c r="H563" s="4">
        <f t="shared" si="61"/>
        <v>0</v>
      </c>
      <c r="I563" s="4">
        <f t="shared" si="62"/>
        <v>0</v>
      </c>
      <c r="J563" s="58" t="str">
        <f t="shared" si="63"/>
        <v>2065–2066</v>
      </c>
    </row>
    <row r="564" spans="1:10" ht="19.899999999999999" customHeight="1" x14ac:dyDescent="0.2">
      <c r="A564" s="126">
        <v>60633</v>
      </c>
      <c r="B564" s="9">
        <f t="shared" si="57"/>
        <v>0</v>
      </c>
      <c r="C564" s="127"/>
      <c r="D564" s="4">
        <f t="shared" si="58"/>
        <v>0</v>
      </c>
      <c r="E564" s="128">
        <f t="shared" si="59"/>
        <v>0</v>
      </c>
      <c r="F564" s="4">
        <f t="shared" si="60"/>
        <v>0</v>
      </c>
      <c r="G564" s="19">
        <f>IF(AND(C564&lt;&gt;"",SUM(G$30:G563)&lt;D$21),$D$21/$D$26,0)</f>
        <v>0</v>
      </c>
      <c r="H564" s="4">
        <f t="shared" si="61"/>
        <v>0</v>
      </c>
      <c r="I564" s="4">
        <f t="shared" si="62"/>
        <v>0</v>
      </c>
      <c r="J564" s="58" t="str">
        <f t="shared" si="63"/>
        <v>2065–2066</v>
      </c>
    </row>
    <row r="565" spans="1:10" ht="19.899999999999999" customHeight="1" x14ac:dyDescent="0.2">
      <c r="A565" s="126">
        <v>60664</v>
      </c>
      <c r="B565" s="9">
        <f t="shared" si="57"/>
        <v>0</v>
      </c>
      <c r="C565" s="127"/>
      <c r="D565" s="4">
        <f t="shared" si="58"/>
        <v>0</v>
      </c>
      <c r="E565" s="128">
        <f t="shared" si="59"/>
        <v>0</v>
      </c>
      <c r="F565" s="4">
        <f t="shared" si="60"/>
        <v>0</v>
      </c>
      <c r="G565" s="19">
        <f>IF(AND(C565&lt;&gt;"",SUM(G$30:G564)&lt;D$21),$D$21/$D$26,0)</f>
        <v>0</v>
      </c>
      <c r="H565" s="4">
        <f t="shared" si="61"/>
        <v>0</v>
      </c>
      <c r="I565" s="4">
        <f t="shared" si="62"/>
        <v>0</v>
      </c>
      <c r="J565" s="58" t="str">
        <f t="shared" si="63"/>
        <v>2065–2066</v>
      </c>
    </row>
    <row r="566" spans="1:10" ht="19.899999999999999" customHeight="1" x14ac:dyDescent="0.2">
      <c r="A566" s="126">
        <v>60692</v>
      </c>
      <c r="B566" s="9">
        <f t="shared" si="57"/>
        <v>0</v>
      </c>
      <c r="C566" s="127"/>
      <c r="D566" s="4">
        <f t="shared" si="58"/>
        <v>0</v>
      </c>
      <c r="E566" s="128">
        <f t="shared" si="59"/>
        <v>0</v>
      </c>
      <c r="F566" s="4">
        <f t="shared" si="60"/>
        <v>0</v>
      </c>
      <c r="G566" s="19">
        <f>IF(AND(C566&lt;&gt;"",SUM(G$30:G565)&lt;D$21),$D$21/$D$26,0)</f>
        <v>0</v>
      </c>
      <c r="H566" s="4">
        <f t="shared" si="61"/>
        <v>0</v>
      </c>
      <c r="I566" s="4">
        <f t="shared" si="62"/>
        <v>0</v>
      </c>
      <c r="J566" s="58" t="str">
        <f t="shared" si="63"/>
        <v>2065–2066</v>
      </c>
    </row>
    <row r="567" spans="1:10" ht="19.899999999999999" customHeight="1" x14ac:dyDescent="0.2">
      <c r="A567" s="126">
        <v>60723</v>
      </c>
      <c r="B567" s="9">
        <f t="shared" si="57"/>
        <v>0</v>
      </c>
      <c r="C567" s="127"/>
      <c r="D567" s="4">
        <f t="shared" si="58"/>
        <v>0</v>
      </c>
      <c r="E567" s="128">
        <f t="shared" si="59"/>
        <v>0</v>
      </c>
      <c r="F567" s="4">
        <f t="shared" si="60"/>
        <v>0</v>
      </c>
      <c r="G567" s="19">
        <f>IF(AND(C567&lt;&gt;"",SUM(G$30:G566)&lt;D$21),$D$21/$D$26,0)</f>
        <v>0</v>
      </c>
      <c r="H567" s="4">
        <f t="shared" si="61"/>
        <v>0</v>
      </c>
      <c r="I567" s="4">
        <f t="shared" si="62"/>
        <v>0</v>
      </c>
      <c r="J567" s="58" t="str">
        <f t="shared" si="63"/>
        <v>2065–2066</v>
      </c>
    </row>
    <row r="568" spans="1:10" ht="19.899999999999999" customHeight="1" x14ac:dyDescent="0.2">
      <c r="A568" s="126">
        <v>60753</v>
      </c>
      <c r="B568" s="9">
        <f t="shared" si="57"/>
        <v>0</v>
      </c>
      <c r="C568" s="127"/>
      <c r="D568" s="4">
        <f t="shared" si="58"/>
        <v>0</v>
      </c>
      <c r="E568" s="128">
        <f t="shared" si="59"/>
        <v>0</v>
      </c>
      <c r="F568" s="4">
        <f t="shared" si="60"/>
        <v>0</v>
      </c>
      <c r="G568" s="19">
        <f>IF(AND(C568&lt;&gt;"",SUM(G$30:G567)&lt;D$21),$D$21/$D$26,0)</f>
        <v>0</v>
      </c>
      <c r="H568" s="4">
        <f t="shared" si="61"/>
        <v>0</v>
      </c>
      <c r="I568" s="4">
        <f t="shared" si="62"/>
        <v>0</v>
      </c>
      <c r="J568" s="58" t="str">
        <f t="shared" si="63"/>
        <v>2065–2066</v>
      </c>
    </row>
    <row r="569" spans="1:10" ht="19.899999999999999" customHeight="1" x14ac:dyDescent="0.2">
      <c r="A569" s="126">
        <v>60784</v>
      </c>
      <c r="B569" s="9">
        <f t="shared" si="57"/>
        <v>0</v>
      </c>
      <c r="C569" s="127"/>
      <c r="D569" s="4">
        <f t="shared" si="58"/>
        <v>0</v>
      </c>
      <c r="E569" s="128">
        <f t="shared" si="59"/>
        <v>0</v>
      </c>
      <c r="F569" s="4">
        <f t="shared" si="60"/>
        <v>0</v>
      </c>
      <c r="G569" s="19">
        <f>IF(AND(C569&lt;&gt;"",SUM(G$30:G568)&lt;D$21),$D$21/$D$26,0)</f>
        <v>0</v>
      </c>
      <c r="H569" s="4">
        <f t="shared" si="61"/>
        <v>0</v>
      </c>
      <c r="I569" s="4">
        <f t="shared" si="62"/>
        <v>0</v>
      </c>
      <c r="J569" s="58" t="str">
        <f t="shared" si="63"/>
        <v>2065–2066</v>
      </c>
    </row>
    <row r="570" spans="1:10" ht="19.899999999999999" customHeight="1" x14ac:dyDescent="0.2">
      <c r="A570" s="126">
        <v>60814</v>
      </c>
      <c r="B570" s="9">
        <f t="shared" si="57"/>
        <v>0</v>
      </c>
      <c r="C570" s="127"/>
      <c r="D570" s="4">
        <f t="shared" si="58"/>
        <v>0</v>
      </c>
      <c r="E570" s="128">
        <f t="shared" si="59"/>
        <v>0</v>
      </c>
      <c r="F570" s="4">
        <f t="shared" si="60"/>
        <v>0</v>
      </c>
      <c r="G570" s="19">
        <f>IF(AND(C570&lt;&gt;"",SUM(G$30:G569)&lt;D$21),$D$21/$D$26,0)</f>
        <v>0</v>
      </c>
      <c r="H570" s="4">
        <f t="shared" si="61"/>
        <v>0</v>
      </c>
      <c r="I570" s="4">
        <f t="shared" si="62"/>
        <v>0</v>
      </c>
      <c r="J570" s="58" t="str">
        <f t="shared" si="63"/>
        <v>2066–2067</v>
      </c>
    </row>
    <row r="571" spans="1:10" ht="19.899999999999999" customHeight="1" x14ac:dyDescent="0.2">
      <c r="A571" s="126">
        <v>60845</v>
      </c>
      <c r="B571" s="9">
        <f t="shared" si="57"/>
        <v>0</v>
      </c>
      <c r="C571" s="127"/>
      <c r="D571" s="4">
        <f t="shared" si="58"/>
        <v>0</v>
      </c>
      <c r="E571" s="128">
        <f t="shared" si="59"/>
        <v>0</v>
      </c>
      <c r="F571" s="4">
        <f t="shared" si="60"/>
        <v>0</v>
      </c>
      <c r="G571" s="19">
        <f>IF(AND(C571&lt;&gt;"",SUM(G$30:G570)&lt;D$21),$D$21/$D$26,0)</f>
        <v>0</v>
      </c>
      <c r="H571" s="4">
        <f t="shared" si="61"/>
        <v>0</v>
      </c>
      <c r="I571" s="4">
        <f t="shared" si="62"/>
        <v>0</v>
      </c>
      <c r="J571" s="58" t="str">
        <f t="shared" si="63"/>
        <v>2066–2067</v>
      </c>
    </row>
    <row r="572" spans="1:10" ht="19.899999999999999" customHeight="1" x14ac:dyDescent="0.2">
      <c r="A572" s="126">
        <v>60876</v>
      </c>
      <c r="B572" s="9">
        <f t="shared" si="57"/>
        <v>0</v>
      </c>
      <c r="C572" s="127"/>
      <c r="D572" s="4">
        <f t="shared" si="58"/>
        <v>0</v>
      </c>
      <c r="E572" s="128">
        <f t="shared" si="59"/>
        <v>0</v>
      </c>
      <c r="F572" s="4">
        <f t="shared" si="60"/>
        <v>0</v>
      </c>
      <c r="G572" s="19">
        <f>IF(AND(C572&lt;&gt;"",SUM(G$30:G571)&lt;D$21),$D$21/$D$26,0)</f>
        <v>0</v>
      </c>
      <c r="H572" s="4">
        <f t="shared" si="61"/>
        <v>0</v>
      </c>
      <c r="I572" s="4">
        <f t="shared" si="62"/>
        <v>0</v>
      </c>
      <c r="J572" s="58" t="str">
        <f t="shared" si="63"/>
        <v>2066–2067</v>
      </c>
    </row>
    <row r="573" spans="1:10" ht="19.899999999999999" customHeight="1" x14ac:dyDescent="0.2">
      <c r="A573" s="126">
        <v>60906</v>
      </c>
      <c r="B573" s="9">
        <f t="shared" si="57"/>
        <v>0</v>
      </c>
      <c r="C573" s="127"/>
      <c r="D573" s="4">
        <f t="shared" si="58"/>
        <v>0</v>
      </c>
      <c r="E573" s="128">
        <f t="shared" si="59"/>
        <v>0</v>
      </c>
      <c r="F573" s="4">
        <f t="shared" si="60"/>
        <v>0</v>
      </c>
      <c r="G573" s="19">
        <f>IF(AND(C573&lt;&gt;"",SUM(G$30:G572)&lt;D$21),$D$21/$D$26,0)</f>
        <v>0</v>
      </c>
      <c r="H573" s="4">
        <f t="shared" si="61"/>
        <v>0</v>
      </c>
      <c r="I573" s="4">
        <f t="shared" si="62"/>
        <v>0</v>
      </c>
      <c r="J573" s="58" t="str">
        <f t="shared" si="63"/>
        <v>2066–2067</v>
      </c>
    </row>
    <row r="574" spans="1:10" ht="19.899999999999999" customHeight="1" x14ac:dyDescent="0.2">
      <c r="A574" s="126">
        <v>60937</v>
      </c>
      <c r="B574" s="9">
        <f t="shared" si="57"/>
        <v>0</v>
      </c>
      <c r="C574" s="127"/>
      <c r="D574" s="4">
        <f t="shared" si="58"/>
        <v>0</v>
      </c>
      <c r="E574" s="128">
        <f t="shared" si="59"/>
        <v>0</v>
      </c>
      <c r="F574" s="4">
        <f t="shared" si="60"/>
        <v>0</v>
      </c>
      <c r="G574" s="19">
        <f>IF(AND(C574&lt;&gt;"",SUM(G$30:G573)&lt;D$21),$D$21/$D$26,0)</f>
        <v>0</v>
      </c>
      <c r="H574" s="4">
        <f t="shared" si="61"/>
        <v>0</v>
      </c>
      <c r="I574" s="4">
        <f t="shared" si="62"/>
        <v>0</v>
      </c>
      <c r="J574" s="58" t="str">
        <f t="shared" si="63"/>
        <v>2066–2067</v>
      </c>
    </row>
    <row r="575" spans="1:10" ht="19.899999999999999" customHeight="1" x14ac:dyDescent="0.2">
      <c r="A575" s="126">
        <v>60967</v>
      </c>
      <c r="B575" s="9">
        <f t="shared" si="57"/>
        <v>0</v>
      </c>
      <c r="C575" s="127"/>
      <c r="D575" s="4">
        <f t="shared" si="58"/>
        <v>0</v>
      </c>
      <c r="E575" s="128">
        <f t="shared" si="59"/>
        <v>0</v>
      </c>
      <c r="F575" s="4">
        <f t="shared" si="60"/>
        <v>0</v>
      </c>
      <c r="G575" s="19">
        <f>IF(AND(C575&lt;&gt;"",SUM(G$30:G574)&lt;D$21),$D$21/$D$26,0)</f>
        <v>0</v>
      </c>
      <c r="H575" s="4">
        <f t="shared" si="61"/>
        <v>0</v>
      </c>
      <c r="I575" s="4">
        <f t="shared" si="62"/>
        <v>0</v>
      </c>
      <c r="J575" s="58" t="str">
        <f t="shared" si="63"/>
        <v>2066–2067</v>
      </c>
    </row>
    <row r="576" spans="1:10" ht="19.899999999999999" customHeight="1" x14ac:dyDescent="0.2">
      <c r="A576" s="126">
        <v>60998</v>
      </c>
      <c r="B576" s="9">
        <f t="shared" si="57"/>
        <v>0</v>
      </c>
      <c r="C576" s="127"/>
      <c r="D576" s="4">
        <f t="shared" si="58"/>
        <v>0</v>
      </c>
      <c r="E576" s="128">
        <f t="shared" si="59"/>
        <v>0</v>
      </c>
      <c r="F576" s="4">
        <f t="shared" si="60"/>
        <v>0</v>
      </c>
      <c r="G576" s="19">
        <f>IF(AND(C576&lt;&gt;"",SUM(G$30:G575)&lt;D$21),$D$21/$D$26,0)</f>
        <v>0</v>
      </c>
      <c r="H576" s="4">
        <f t="shared" si="61"/>
        <v>0</v>
      </c>
      <c r="I576" s="4">
        <f t="shared" si="62"/>
        <v>0</v>
      </c>
      <c r="J576" s="58" t="str">
        <f t="shared" si="63"/>
        <v>2066–2067</v>
      </c>
    </row>
    <row r="577" spans="1:10" ht="19.899999999999999" customHeight="1" x14ac:dyDescent="0.2">
      <c r="A577" s="126">
        <v>61029</v>
      </c>
      <c r="B577" s="9">
        <f t="shared" si="57"/>
        <v>0</v>
      </c>
      <c r="C577" s="127"/>
      <c r="D577" s="4">
        <f t="shared" si="58"/>
        <v>0</v>
      </c>
      <c r="E577" s="128">
        <f t="shared" si="59"/>
        <v>0</v>
      </c>
      <c r="F577" s="4">
        <f t="shared" si="60"/>
        <v>0</v>
      </c>
      <c r="G577" s="19">
        <f>IF(AND(C577&lt;&gt;"",SUM(G$30:G576)&lt;D$21),$D$21/$D$26,0)</f>
        <v>0</v>
      </c>
      <c r="H577" s="4">
        <f t="shared" si="61"/>
        <v>0</v>
      </c>
      <c r="I577" s="4">
        <f t="shared" si="62"/>
        <v>0</v>
      </c>
      <c r="J577" s="58" t="str">
        <f t="shared" si="63"/>
        <v>2066–2067</v>
      </c>
    </row>
    <row r="578" spans="1:10" ht="19.899999999999999" customHeight="1" x14ac:dyDescent="0.2">
      <c r="A578" s="126">
        <v>61057</v>
      </c>
      <c r="B578" s="9">
        <f t="shared" si="57"/>
        <v>0</v>
      </c>
      <c r="C578" s="127"/>
      <c r="D578" s="4">
        <f t="shared" si="58"/>
        <v>0</v>
      </c>
      <c r="E578" s="128">
        <f t="shared" si="59"/>
        <v>0</v>
      </c>
      <c r="F578" s="4">
        <f t="shared" si="60"/>
        <v>0</v>
      </c>
      <c r="G578" s="19">
        <f>IF(AND(C578&lt;&gt;"",SUM(G$30:G577)&lt;D$21),$D$21/$D$26,0)</f>
        <v>0</v>
      </c>
      <c r="H578" s="4">
        <f t="shared" si="61"/>
        <v>0</v>
      </c>
      <c r="I578" s="4">
        <f t="shared" si="62"/>
        <v>0</v>
      </c>
      <c r="J578" s="58" t="str">
        <f t="shared" si="63"/>
        <v>2066–2067</v>
      </c>
    </row>
    <row r="579" spans="1:10" ht="19.899999999999999" customHeight="1" x14ac:dyDescent="0.2">
      <c r="A579" s="126">
        <v>61088</v>
      </c>
      <c r="B579" s="9">
        <f t="shared" si="57"/>
        <v>0</v>
      </c>
      <c r="C579" s="127"/>
      <c r="D579" s="4">
        <f t="shared" si="58"/>
        <v>0</v>
      </c>
      <c r="E579" s="128">
        <f t="shared" si="59"/>
        <v>0</v>
      </c>
      <c r="F579" s="4">
        <f t="shared" si="60"/>
        <v>0</v>
      </c>
      <c r="G579" s="19">
        <f>IF(AND(C579&lt;&gt;"",SUM(G$30:G578)&lt;D$21),$D$21/$D$26,0)</f>
        <v>0</v>
      </c>
      <c r="H579" s="4">
        <f t="shared" si="61"/>
        <v>0</v>
      </c>
      <c r="I579" s="4">
        <f t="shared" si="62"/>
        <v>0</v>
      </c>
      <c r="J579" s="58" t="str">
        <f t="shared" si="63"/>
        <v>2066–2067</v>
      </c>
    </row>
    <row r="580" spans="1:10" ht="19.899999999999999" customHeight="1" x14ac:dyDescent="0.2">
      <c r="A580" s="126">
        <v>61118</v>
      </c>
      <c r="B580" s="9">
        <f t="shared" si="57"/>
        <v>0</v>
      </c>
      <c r="C580" s="127"/>
      <c r="D580" s="4">
        <f t="shared" si="58"/>
        <v>0</v>
      </c>
      <c r="E580" s="128">
        <f t="shared" si="59"/>
        <v>0</v>
      </c>
      <c r="F580" s="4">
        <f t="shared" si="60"/>
        <v>0</v>
      </c>
      <c r="G580" s="19">
        <f>IF(AND(C580&lt;&gt;"",SUM(G$30:G579)&lt;D$21),$D$21/$D$26,0)</f>
        <v>0</v>
      </c>
      <c r="H580" s="4">
        <f t="shared" si="61"/>
        <v>0</v>
      </c>
      <c r="I580" s="4">
        <f t="shared" si="62"/>
        <v>0</v>
      </c>
      <c r="J580" s="58" t="str">
        <f t="shared" si="63"/>
        <v>2066–2067</v>
      </c>
    </row>
    <row r="581" spans="1:10" ht="19.899999999999999" customHeight="1" x14ac:dyDescent="0.2">
      <c r="A581" s="126">
        <v>61149</v>
      </c>
      <c r="B581" s="9">
        <f t="shared" si="57"/>
        <v>0</v>
      </c>
      <c r="C581" s="127"/>
      <c r="D581" s="4">
        <f t="shared" si="58"/>
        <v>0</v>
      </c>
      <c r="E581" s="128">
        <f t="shared" si="59"/>
        <v>0</v>
      </c>
      <c r="F581" s="4">
        <f t="shared" si="60"/>
        <v>0</v>
      </c>
      <c r="G581" s="19">
        <f>IF(AND(C581&lt;&gt;"",SUM(G$30:G580)&lt;D$21),$D$21/$D$26,0)</f>
        <v>0</v>
      </c>
      <c r="H581" s="4">
        <f t="shared" si="61"/>
        <v>0</v>
      </c>
      <c r="I581" s="4">
        <f t="shared" si="62"/>
        <v>0</v>
      </c>
      <c r="J581" s="58" t="str">
        <f t="shared" si="63"/>
        <v>2066–2067</v>
      </c>
    </row>
    <row r="582" spans="1:10" ht="19.899999999999999" customHeight="1" x14ac:dyDescent="0.2">
      <c r="A582" s="126">
        <v>61179</v>
      </c>
      <c r="B582" s="9">
        <f t="shared" si="57"/>
        <v>0</v>
      </c>
      <c r="C582" s="127"/>
      <c r="D582" s="4">
        <f t="shared" si="58"/>
        <v>0</v>
      </c>
      <c r="E582" s="128">
        <f t="shared" si="59"/>
        <v>0</v>
      </c>
      <c r="F582" s="4">
        <f t="shared" si="60"/>
        <v>0</v>
      </c>
      <c r="G582" s="19">
        <f>IF(AND(C582&lt;&gt;"",SUM(G$30:G581)&lt;D$21),$D$21/$D$26,0)</f>
        <v>0</v>
      </c>
      <c r="H582" s="4">
        <f t="shared" si="61"/>
        <v>0</v>
      </c>
      <c r="I582" s="4">
        <f t="shared" si="62"/>
        <v>0</v>
      </c>
      <c r="J582" s="58" t="str">
        <f t="shared" si="63"/>
        <v>2067–2068</v>
      </c>
    </row>
    <row r="583" spans="1:10" ht="19.899999999999999" customHeight="1" x14ac:dyDescent="0.2">
      <c r="A583" s="126">
        <v>61210</v>
      </c>
      <c r="B583" s="9">
        <f t="shared" si="57"/>
        <v>0</v>
      </c>
      <c r="C583" s="127"/>
      <c r="D583" s="4">
        <f t="shared" si="58"/>
        <v>0</v>
      </c>
      <c r="E583" s="128">
        <f t="shared" si="59"/>
        <v>0</v>
      </c>
      <c r="F583" s="4">
        <f t="shared" si="60"/>
        <v>0</v>
      </c>
      <c r="G583" s="19">
        <f>IF(AND(C583&lt;&gt;"",SUM(G$30:G582)&lt;D$21),$D$21/$D$26,0)</f>
        <v>0</v>
      </c>
      <c r="H583" s="4">
        <f t="shared" si="61"/>
        <v>0</v>
      </c>
      <c r="I583" s="4">
        <f t="shared" si="62"/>
        <v>0</v>
      </c>
      <c r="J583" s="58" t="str">
        <f t="shared" si="63"/>
        <v>2067–2068</v>
      </c>
    </row>
    <row r="584" spans="1:10" ht="19.899999999999999" customHeight="1" x14ac:dyDescent="0.2">
      <c r="A584" s="126">
        <v>61241</v>
      </c>
      <c r="B584" s="9">
        <f t="shared" si="57"/>
        <v>0</v>
      </c>
      <c r="C584" s="127"/>
      <c r="D584" s="4">
        <f t="shared" si="58"/>
        <v>0</v>
      </c>
      <c r="E584" s="128">
        <f t="shared" si="59"/>
        <v>0</v>
      </c>
      <c r="F584" s="4">
        <f t="shared" si="60"/>
        <v>0</v>
      </c>
      <c r="G584" s="19">
        <f>IF(AND(C584&lt;&gt;"",SUM(G$30:G583)&lt;D$21),$D$21/$D$26,0)</f>
        <v>0</v>
      </c>
      <c r="H584" s="4">
        <f t="shared" si="61"/>
        <v>0</v>
      </c>
      <c r="I584" s="4">
        <f t="shared" si="62"/>
        <v>0</v>
      </c>
      <c r="J584" s="58" t="str">
        <f t="shared" si="63"/>
        <v>2067–2068</v>
      </c>
    </row>
    <row r="585" spans="1:10" ht="19.899999999999999" customHeight="1" x14ac:dyDescent="0.2">
      <c r="A585" s="126">
        <v>61271</v>
      </c>
      <c r="B585" s="9">
        <f t="shared" si="57"/>
        <v>0</v>
      </c>
      <c r="C585" s="127"/>
      <c r="D585" s="4">
        <f t="shared" si="58"/>
        <v>0</v>
      </c>
      <c r="E585" s="128">
        <f t="shared" si="59"/>
        <v>0</v>
      </c>
      <c r="F585" s="4">
        <f t="shared" si="60"/>
        <v>0</v>
      </c>
      <c r="G585" s="19">
        <f>IF(AND(C585&lt;&gt;"",SUM(G$30:G584)&lt;D$21),$D$21/$D$26,0)</f>
        <v>0</v>
      </c>
      <c r="H585" s="4">
        <f t="shared" si="61"/>
        <v>0</v>
      </c>
      <c r="I585" s="4">
        <f t="shared" si="62"/>
        <v>0</v>
      </c>
      <c r="J585" s="58" t="str">
        <f t="shared" si="63"/>
        <v>2067–2068</v>
      </c>
    </row>
    <row r="586" spans="1:10" ht="19.899999999999999" customHeight="1" x14ac:dyDescent="0.2">
      <c r="A586" s="126">
        <v>61302</v>
      </c>
      <c r="B586" s="9">
        <f t="shared" si="57"/>
        <v>0</v>
      </c>
      <c r="C586" s="127"/>
      <c r="D586" s="4">
        <f t="shared" si="58"/>
        <v>0</v>
      </c>
      <c r="E586" s="128">
        <f t="shared" si="59"/>
        <v>0</v>
      </c>
      <c r="F586" s="4">
        <f t="shared" si="60"/>
        <v>0</v>
      </c>
      <c r="G586" s="19">
        <f>IF(AND(C586&lt;&gt;"",SUM(G$30:G585)&lt;D$21),$D$21/$D$26,0)</f>
        <v>0</v>
      </c>
      <c r="H586" s="4">
        <f t="shared" si="61"/>
        <v>0</v>
      </c>
      <c r="I586" s="4">
        <f t="shared" si="62"/>
        <v>0</v>
      </c>
      <c r="J586" s="58" t="str">
        <f t="shared" si="63"/>
        <v>2067–2068</v>
      </c>
    </row>
    <row r="587" spans="1:10" ht="19.899999999999999" customHeight="1" x14ac:dyDescent="0.2">
      <c r="A587" s="126">
        <v>61332</v>
      </c>
      <c r="B587" s="9">
        <f t="shared" si="57"/>
        <v>0</v>
      </c>
      <c r="C587" s="127"/>
      <c r="D587" s="4">
        <f t="shared" si="58"/>
        <v>0</v>
      </c>
      <c r="E587" s="128">
        <f t="shared" si="59"/>
        <v>0</v>
      </c>
      <c r="F587" s="4">
        <f t="shared" si="60"/>
        <v>0</v>
      </c>
      <c r="G587" s="19">
        <f>IF(AND(C587&lt;&gt;"",SUM(G$30:G586)&lt;D$21),$D$21/$D$26,0)</f>
        <v>0</v>
      </c>
      <c r="H587" s="4">
        <f t="shared" si="61"/>
        <v>0</v>
      </c>
      <c r="I587" s="4">
        <f t="shared" si="62"/>
        <v>0</v>
      </c>
      <c r="J587" s="58" t="str">
        <f t="shared" si="63"/>
        <v>2067–2068</v>
      </c>
    </row>
    <row r="588" spans="1:10" ht="19.899999999999999" customHeight="1" x14ac:dyDescent="0.2">
      <c r="A588" s="126">
        <v>61363</v>
      </c>
      <c r="B588" s="9">
        <f t="shared" si="57"/>
        <v>0</v>
      </c>
      <c r="C588" s="127"/>
      <c r="D588" s="4">
        <f t="shared" si="58"/>
        <v>0</v>
      </c>
      <c r="E588" s="128">
        <f t="shared" si="59"/>
        <v>0</v>
      </c>
      <c r="F588" s="4">
        <f t="shared" si="60"/>
        <v>0</v>
      </c>
      <c r="G588" s="19">
        <f>IF(AND(C588&lt;&gt;"",SUM(G$30:G587)&lt;D$21),$D$21/$D$26,0)</f>
        <v>0</v>
      </c>
      <c r="H588" s="4">
        <f t="shared" si="61"/>
        <v>0</v>
      </c>
      <c r="I588" s="4">
        <f t="shared" si="62"/>
        <v>0</v>
      </c>
      <c r="J588" s="58" t="str">
        <f t="shared" si="63"/>
        <v>2067–2068</v>
      </c>
    </row>
    <row r="589" spans="1:10" ht="19.899999999999999" customHeight="1" x14ac:dyDescent="0.2">
      <c r="A589" s="126">
        <v>61394</v>
      </c>
      <c r="B589" s="9">
        <f t="shared" si="57"/>
        <v>0</v>
      </c>
      <c r="C589" s="127"/>
      <c r="D589" s="4">
        <f t="shared" si="58"/>
        <v>0</v>
      </c>
      <c r="E589" s="128">
        <f t="shared" si="59"/>
        <v>0</v>
      </c>
      <c r="F589" s="4">
        <f t="shared" si="60"/>
        <v>0</v>
      </c>
      <c r="G589" s="19">
        <f>IF(AND(C589&lt;&gt;"",SUM(G$30:G588)&lt;D$21),$D$21/$D$26,0)</f>
        <v>0</v>
      </c>
      <c r="H589" s="4">
        <f t="shared" si="61"/>
        <v>0</v>
      </c>
      <c r="I589" s="4">
        <f t="shared" si="62"/>
        <v>0</v>
      </c>
      <c r="J589" s="58" t="str">
        <f t="shared" si="63"/>
        <v>2067–2068</v>
      </c>
    </row>
    <row r="590" spans="1:10" ht="19.899999999999999" customHeight="1" x14ac:dyDescent="0.2">
      <c r="A590" s="126">
        <v>61423</v>
      </c>
      <c r="B590" s="9">
        <f t="shared" si="57"/>
        <v>0</v>
      </c>
      <c r="C590" s="127"/>
      <c r="D590" s="4">
        <f t="shared" si="58"/>
        <v>0</v>
      </c>
      <c r="E590" s="128">
        <f t="shared" si="59"/>
        <v>0</v>
      </c>
      <c r="F590" s="4">
        <f t="shared" si="60"/>
        <v>0</v>
      </c>
      <c r="G590" s="19">
        <f>IF(AND(C590&lt;&gt;"",SUM(G$30:G589)&lt;D$21),$D$21/$D$26,0)</f>
        <v>0</v>
      </c>
      <c r="H590" s="4">
        <f t="shared" si="61"/>
        <v>0</v>
      </c>
      <c r="I590" s="4">
        <f t="shared" si="62"/>
        <v>0</v>
      </c>
      <c r="J590" s="58" t="str">
        <f t="shared" si="63"/>
        <v>2067–2068</v>
      </c>
    </row>
    <row r="591" spans="1:10" ht="19.899999999999999" customHeight="1" x14ac:dyDescent="0.2">
      <c r="A591" s="126">
        <v>61454</v>
      </c>
      <c r="B591" s="9">
        <f t="shared" si="57"/>
        <v>0</v>
      </c>
      <c r="C591" s="127"/>
      <c r="D591" s="4">
        <f t="shared" si="58"/>
        <v>0</v>
      </c>
      <c r="E591" s="128">
        <f t="shared" si="59"/>
        <v>0</v>
      </c>
      <c r="F591" s="4">
        <f t="shared" si="60"/>
        <v>0</v>
      </c>
      <c r="G591" s="19">
        <f>IF(AND(C591&lt;&gt;"",SUM(G$30:G590)&lt;D$21),$D$21/$D$26,0)</f>
        <v>0</v>
      </c>
      <c r="H591" s="4">
        <f t="shared" si="61"/>
        <v>0</v>
      </c>
      <c r="I591" s="4">
        <f t="shared" si="62"/>
        <v>0</v>
      </c>
      <c r="J591" s="58" t="str">
        <f t="shared" si="63"/>
        <v>2067–2068</v>
      </c>
    </row>
    <row r="592" spans="1:10" ht="19.899999999999999" customHeight="1" x14ac:dyDescent="0.2">
      <c r="A592" s="126">
        <v>61484</v>
      </c>
      <c r="B592" s="9">
        <f t="shared" si="57"/>
        <v>0</v>
      </c>
      <c r="C592" s="127"/>
      <c r="D592" s="4">
        <f t="shared" si="58"/>
        <v>0</v>
      </c>
      <c r="E592" s="128">
        <f t="shared" si="59"/>
        <v>0</v>
      </c>
      <c r="F592" s="4">
        <f t="shared" si="60"/>
        <v>0</v>
      </c>
      <c r="G592" s="19">
        <f>IF(AND(C592&lt;&gt;"",SUM(G$30:G591)&lt;D$21),$D$21/$D$26,0)</f>
        <v>0</v>
      </c>
      <c r="H592" s="4">
        <f t="shared" si="61"/>
        <v>0</v>
      </c>
      <c r="I592" s="4">
        <f t="shared" si="62"/>
        <v>0</v>
      </c>
      <c r="J592" s="58" t="str">
        <f t="shared" si="63"/>
        <v>2067–2068</v>
      </c>
    </row>
    <row r="593" spans="1:10" ht="19.899999999999999" customHeight="1" x14ac:dyDescent="0.2">
      <c r="A593" s="126">
        <v>61515</v>
      </c>
      <c r="B593" s="9">
        <f t="shared" si="57"/>
        <v>0</v>
      </c>
      <c r="C593" s="127"/>
      <c r="D593" s="4">
        <f t="shared" si="58"/>
        <v>0</v>
      </c>
      <c r="E593" s="128">
        <f t="shared" si="59"/>
        <v>0</v>
      </c>
      <c r="F593" s="4">
        <f t="shared" si="60"/>
        <v>0</v>
      </c>
      <c r="G593" s="19">
        <f>IF(AND(C593&lt;&gt;"",SUM(G$30:G592)&lt;D$21),$D$21/$D$26,0)</f>
        <v>0</v>
      </c>
      <c r="H593" s="4">
        <f t="shared" si="61"/>
        <v>0</v>
      </c>
      <c r="I593" s="4">
        <f t="shared" si="62"/>
        <v>0</v>
      </c>
      <c r="J593" s="58" t="str">
        <f t="shared" si="63"/>
        <v>2067–2068</v>
      </c>
    </row>
    <row r="594" spans="1:10" ht="19.899999999999999" customHeight="1" x14ac:dyDescent="0.2">
      <c r="A594" s="126">
        <v>61545</v>
      </c>
      <c r="B594" s="9">
        <f t="shared" si="57"/>
        <v>0</v>
      </c>
      <c r="C594" s="127"/>
      <c r="D594" s="4">
        <f t="shared" si="58"/>
        <v>0</v>
      </c>
      <c r="E594" s="128">
        <f t="shared" si="59"/>
        <v>0</v>
      </c>
      <c r="F594" s="4">
        <f t="shared" si="60"/>
        <v>0</v>
      </c>
      <c r="G594" s="19">
        <f>IF(AND(C594&lt;&gt;"",SUM(G$30:G593)&lt;D$21),$D$21/$D$26,0)</f>
        <v>0</v>
      </c>
      <c r="H594" s="4">
        <f t="shared" si="61"/>
        <v>0</v>
      </c>
      <c r="I594" s="4">
        <f t="shared" si="62"/>
        <v>0</v>
      </c>
      <c r="J594" s="58" t="str">
        <f t="shared" si="63"/>
        <v>2068–2069</v>
      </c>
    </row>
    <row r="595" spans="1:10" ht="19.899999999999999" customHeight="1" x14ac:dyDescent="0.2">
      <c r="A595" s="126">
        <v>61576</v>
      </c>
      <c r="B595" s="9">
        <f t="shared" si="57"/>
        <v>0</v>
      </c>
      <c r="C595" s="127"/>
      <c r="D595" s="4">
        <f t="shared" si="58"/>
        <v>0</v>
      </c>
      <c r="E595" s="128">
        <f t="shared" si="59"/>
        <v>0</v>
      </c>
      <c r="F595" s="4">
        <f t="shared" si="60"/>
        <v>0</v>
      </c>
      <c r="G595" s="19">
        <f>IF(AND(C595&lt;&gt;"",SUM(G$30:G594)&lt;D$21),$D$21/$D$26,0)</f>
        <v>0</v>
      </c>
      <c r="H595" s="4">
        <f t="shared" si="61"/>
        <v>0</v>
      </c>
      <c r="I595" s="4">
        <f t="shared" si="62"/>
        <v>0</v>
      </c>
      <c r="J595" s="58" t="str">
        <f t="shared" si="63"/>
        <v>2068–2069</v>
      </c>
    </row>
    <row r="596" spans="1:10" ht="19.899999999999999" customHeight="1" x14ac:dyDescent="0.2">
      <c r="A596" s="126">
        <v>61607</v>
      </c>
      <c r="B596" s="9">
        <f t="shared" si="57"/>
        <v>0</v>
      </c>
      <c r="C596" s="127"/>
      <c r="D596" s="4">
        <f t="shared" si="58"/>
        <v>0</v>
      </c>
      <c r="E596" s="128">
        <f t="shared" si="59"/>
        <v>0</v>
      </c>
      <c r="F596" s="4">
        <f t="shared" si="60"/>
        <v>0</v>
      </c>
      <c r="G596" s="19">
        <f>IF(AND(C596&lt;&gt;"",SUM(G$30:G595)&lt;D$21),$D$21/$D$26,0)</f>
        <v>0</v>
      </c>
      <c r="H596" s="4">
        <f t="shared" si="61"/>
        <v>0</v>
      </c>
      <c r="I596" s="4">
        <f t="shared" si="62"/>
        <v>0</v>
      </c>
      <c r="J596" s="58" t="str">
        <f t="shared" si="63"/>
        <v>2068–2069</v>
      </c>
    </row>
    <row r="597" spans="1:10" ht="19.899999999999999" customHeight="1" x14ac:dyDescent="0.2">
      <c r="A597" s="126">
        <v>61637</v>
      </c>
      <c r="B597" s="9">
        <f t="shared" si="57"/>
        <v>0</v>
      </c>
      <c r="C597" s="127"/>
      <c r="D597" s="4">
        <f t="shared" si="58"/>
        <v>0</v>
      </c>
      <c r="E597" s="128">
        <f t="shared" si="59"/>
        <v>0</v>
      </c>
      <c r="F597" s="4">
        <f t="shared" si="60"/>
        <v>0</v>
      </c>
      <c r="G597" s="19">
        <f>IF(AND(C597&lt;&gt;"",SUM(G$30:G596)&lt;D$21),$D$21/$D$26,0)</f>
        <v>0</v>
      </c>
      <c r="H597" s="4">
        <f t="shared" si="61"/>
        <v>0</v>
      </c>
      <c r="I597" s="4">
        <f t="shared" si="62"/>
        <v>0</v>
      </c>
      <c r="J597" s="58" t="str">
        <f t="shared" si="63"/>
        <v>2068–2069</v>
      </c>
    </row>
    <row r="598" spans="1:10" ht="19.899999999999999" customHeight="1" x14ac:dyDescent="0.2">
      <c r="A598" s="126">
        <v>61668</v>
      </c>
      <c r="B598" s="9">
        <f t="shared" si="57"/>
        <v>0</v>
      </c>
      <c r="C598" s="127"/>
      <c r="D598" s="4">
        <f t="shared" si="58"/>
        <v>0</v>
      </c>
      <c r="E598" s="128">
        <f t="shared" si="59"/>
        <v>0</v>
      </c>
      <c r="F598" s="4">
        <f t="shared" si="60"/>
        <v>0</v>
      </c>
      <c r="G598" s="19">
        <f>IF(AND(C598&lt;&gt;"",SUM(G$30:G597)&lt;D$21),$D$21/$D$26,0)</f>
        <v>0</v>
      </c>
      <c r="H598" s="4">
        <f t="shared" si="61"/>
        <v>0</v>
      </c>
      <c r="I598" s="4">
        <f t="shared" si="62"/>
        <v>0</v>
      </c>
      <c r="J598" s="58" t="str">
        <f t="shared" si="63"/>
        <v>2068–2069</v>
      </c>
    </row>
    <row r="599" spans="1:10" ht="19.899999999999999" customHeight="1" x14ac:dyDescent="0.2">
      <c r="A599" s="126">
        <v>61698</v>
      </c>
      <c r="B599" s="9">
        <f t="shared" si="57"/>
        <v>0</v>
      </c>
      <c r="C599" s="127"/>
      <c r="D599" s="4">
        <f t="shared" si="58"/>
        <v>0</v>
      </c>
      <c r="E599" s="128">
        <f t="shared" si="59"/>
        <v>0</v>
      </c>
      <c r="F599" s="4">
        <f t="shared" si="60"/>
        <v>0</v>
      </c>
      <c r="G599" s="19">
        <f>IF(AND(C599&lt;&gt;"",SUM(G$30:G598)&lt;D$21),$D$21/$D$26,0)</f>
        <v>0</v>
      </c>
      <c r="H599" s="4">
        <f t="shared" si="61"/>
        <v>0</v>
      </c>
      <c r="I599" s="4">
        <f t="shared" si="62"/>
        <v>0</v>
      </c>
      <c r="J599" s="58" t="str">
        <f t="shared" si="63"/>
        <v>2068–2069</v>
      </c>
    </row>
    <row r="600" spans="1:10" ht="19.899999999999999" customHeight="1" x14ac:dyDescent="0.2">
      <c r="A600" s="126">
        <v>61729</v>
      </c>
      <c r="B600" s="9">
        <f t="shared" si="57"/>
        <v>0</v>
      </c>
      <c r="C600" s="127"/>
      <c r="D600" s="4">
        <f t="shared" si="58"/>
        <v>0</v>
      </c>
      <c r="E600" s="128">
        <f t="shared" si="59"/>
        <v>0</v>
      </c>
      <c r="F600" s="4">
        <f t="shared" si="60"/>
        <v>0</v>
      </c>
      <c r="G600" s="19">
        <f>IF(AND(C600&lt;&gt;"",SUM(G$30:G599)&lt;D$21),$D$21/$D$26,0)</f>
        <v>0</v>
      </c>
      <c r="H600" s="4">
        <f t="shared" si="61"/>
        <v>0</v>
      </c>
      <c r="I600" s="4">
        <f t="shared" si="62"/>
        <v>0</v>
      </c>
      <c r="J600" s="58" t="str">
        <f t="shared" si="63"/>
        <v>2068–2069</v>
      </c>
    </row>
    <row r="601" spans="1:10" ht="19.899999999999999" customHeight="1" x14ac:dyDescent="0.2">
      <c r="A601" s="126">
        <v>61760</v>
      </c>
      <c r="B601" s="9">
        <f t="shared" si="57"/>
        <v>0</v>
      </c>
      <c r="C601" s="127"/>
      <c r="D601" s="4">
        <f t="shared" si="58"/>
        <v>0</v>
      </c>
      <c r="E601" s="128">
        <f t="shared" si="59"/>
        <v>0</v>
      </c>
      <c r="F601" s="4">
        <f t="shared" si="60"/>
        <v>0</v>
      </c>
      <c r="G601" s="19">
        <f>IF(AND(C601&lt;&gt;"",SUM(G$30:G600)&lt;D$21),$D$21/$D$26,0)</f>
        <v>0</v>
      </c>
      <c r="H601" s="4">
        <f t="shared" si="61"/>
        <v>0</v>
      </c>
      <c r="I601" s="4">
        <f t="shared" si="62"/>
        <v>0</v>
      </c>
      <c r="J601" s="58" t="str">
        <f t="shared" si="63"/>
        <v>2068–2069</v>
      </c>
    </row>
    <row r="602" spans="1:10" ht="19.899999999999999" customHeight="1" x14ac:dyDescent="0.2">
      <c r="A602" s="126">
        <v>61788</v>
      </c>
      <c r="B602" s="9">
        <f t="shared" si="57"/>
        <v>0</v>
      </c>
      <c r="C602" s="127"/>
      <c r="D602" s="4">
        <f t="shared" si="58"/>
        <v>0</v>
      </c>
      <c r="E602" s="128">
        <f t="shared" si="59"/>
        <v>0</v>
      </c>
      <c r="F602" s="4">
        <f t="shared" si="60"/>
        <v>0</v>
      </c>
      <c r="G602" s="19">
        <f>IF(AND(C602&lt;&gt;"",SUM(G$30:G601)&lt;D$21),$D$21/$D$26,0)</f>
        <v>0</v>
      </c>
      <c r="H602" s="4">
        <f t="shared" si="61"/>
        <v>0</v>
      </c>
      <c r="I602" s="4">
        <f t="shared" si="62"/>
        <v>0</v>
      </c>
      <c r="J602" s="58" t="str">
        <f t="shared" si="63"/>
        <v>2068–2069</v>
      </c>
    </row>
    <row r="603" spans="1:10" ht="19.899999999999999" customHeight="1" x14ac:dyDescent="0.2">
      <c r="A603" s="126">
        <v>61819</v>
      </c>
      <c r="B603" s="9">
        <f t="shared" si="57"/>
        <v>0</v>
      </c>
      <c r="C603" s="127"/>
      <c r="D603" s="4">
        <f t="shared" si="58"/>
        <v>0</v>
      </c>
      <c r="E603" s="128">
        <f t="shared" si="59"/>
        <v>0</v>
      </c>
      <c r="F603" s="4">
        <f t="shared" si="60"/>
        <v>0</v>
      </c>
      <c r="G603" s="19">
        <f>IF(AND(C603&lt;&gt;"",SUM(G$30:G602)&lt;D$21),$D$21/$D$26,0)</f>
        <v>0</v>
      </c>
      <c r="H603" s="4">
        <f t="shared" si="61"/>
        <v>0</v>
      </c>
      <c r="I603" s="4">
        <f t="shared" si="62"/>
        <v>0</v>
      </c>
      <c r="J603" s="58" t="str">
        <f t="shared" si="63"/>
        <v>2068–2069</v>
      </c>
    </row>
    <row r="604" spans="1:10" ht="19.899999999999999" customHeight="1" x14ac:dyDescent="0.2">
      <c r="A604" s="126">
        <v>61849</v>
      </c>
      <c r="B604" s="9">
        <f t="shared" si="57"/>
        <v>0</v>
      </c>
      <c r="C604" s="127"/>
      <c r="D604" s="4">
        <f t="shared" si="58"/>
        <v>0</v>
      </c>
      <c r="E604" s="128">
        <f t="shared" si="59"/>
        <v>0</v>
      </c>
      <c r="F604" s="4">
        <f t="shared" si="60"/>
        <v>0</v>
      </c>
      <c r="G604" s="19">
        <f>IF(AND(C604&lt;&gt;"",SUM(G$30:G603)&lt;D$21),$D$21/$D$26,0)</f>
        <v>0</v>
      </c>
      <c r="H604" s="4">
        <f t="shared" si="61"/>
        <v>0</v>
      </c>
      <c r="I604" s="4">
        <f t="shared" si="62"/>
        <v>0</v>
      </c>
      <c r="J604" s="58" t="str">
        <f t="shared" si="63"/>
        <v>2068–2069</v>
      </c>
    </row>
    <row r="605" spans="1:10" ht="19.899999999999999" customHeight="1" x14ac:dyDescent="0.2">
      <c r="A605" s="126">
        <v>61880</v>
      </c>
      <c r="B605" s="9">
        <f t="shared" si="57"/>
        <v>0</v>
      </c>
      <c r="C605" s="127"/>
      <c r="D605" s="4">
        <f t="shared" si="58"/>
        <v>0</v>
      </c>
      <c r="E605" s="128">
        <f t="shared" si="59"/>
        <v>0</v>
      </c>
      <c r="F605" s="4">
        <f t="shared" si="60"/>
        <v>0</v>
      </c>
      <c r="G605" s="19">
        <f>IF(AND(C605&lt;&gt;"",SUM(G$30:G604)&lt;D$21),$D$21/$D$26,0)</f>
        <v>0</v>
      </c>
      <c r="H605" s="4">
        <f t="shared" si="61"/>
        <v>0</v>
      </c>
      <c r="I605" s="4">
        <f t="shared" si="62"/>
        <v>0</v>
      </c>
      <c r="J605" s="58" t="str">
        <f t="shared" si="63"/>
        <v>2068–2069</v>
      </c>
    </row>
    <row r="606" spans="1:10" ht="19.899999999999999" customHeight="1" x14ac:dyDescent="0.2">
      <c r="A606" s="126">
        <v>61910</v>
      </c>
      <c r="B606" s="9">
        <f t="shared" si="57"/>
        <v>0</v>
      </c>
      <c r="C606" s="127"/>
      <c r="D606" s="4">
        <f t="shared" si="58"/>
        <v>0</v>
      </c>
      <c r="E606" s="128">
        <f t="shared" si="59"/>
        <v>0</v>
      </c>
      <c r="F606" s="4">
        <f t="shared" si="60"/>
        <v>0</v>
      </c>
      <c r="G606" s="19">
        <f>IF(AND(C606&lt;&gt;"",SUM(G$30:G605)&lt;D$21),$D$21/$D$26,0)</f>
        <v>0</v>
      </c>
      <c r="H606" s="4">
        <f t="shared" si="61"/>
        <v>0</v>
      </c>
      <c r="I606" s="4">
        <f t="shared" si="62"/>
        <v>0</v>
      </c>
      <c r="J606" s="58" t="str">
        <f t="shared" si="63"/>
        <v>2069–2070</v>
      </c>
    </row>
    <row r="607" spans="1:10" ht="19.899999999999999" customHeight="1" x14ac:dyDescent="0.2">
      <c r="A607" s="126">
        <v>61941</v>
      </c>
      <c r="B607" s="9">
        <f t="shared" ref="B607:B670" si="64">IF(C607&gt;0,C607*-1,C607)</f>
        <v>0</v>
      </c>
      <c r="C607" s="127"/>
      <c r="D607" s="4">
        <f t="shared" ref="D607:D670" si="65">IF(C607="",0,IF($D$14="Beginning",IF(C606&lt;&gt;"",$F606*$D$7/12,0),IF(C606&lt;&gt;"",$F606*$D$7/12,$D$19*$D$7/12)))</f>
        <v>0</v>
      </c>
      <c r="E607" s="128">
        <f t="shared" si="59"/>
        <v>0</v>
      </c>
      <c r="F607" s="4">
        <f t="shared" si="60"/>
        <v>0</v>
      </c>
      <c r="G607" s="19">
        <f>IF(AND(C607&lt;&gt;"",SUM(G$30:G606)&lt;D$21),$D$21/$D$26,0)</f>
        <v>0</v>
      </c>
      <c r="H607" s="4">
        <f t="shared" si="61"/>
        <v>0</v>
      </c>
      <c r="I607" s="4">
        <f t="shared" si="62"/>
        <v>0</v>
      </c>
      <c r="J607" s="58" t="str">
        <f t="shared" si="63"/>
        <v>2069–2070</v>
      </c>
    </row>
    <row r="608" spans="1:10" ht="19.899999999999999" customHeight="1" x14ac:dyDescent="0.2">
      <c r="A608" s="126">
        <v>61972</v>
      </c>
      <c r="B608" s="9">
        <f t="shared" si="64"/>
        <v>0</v>
      </c>
      <c r="C608" s="127"/>
      <c r="D608" s="4">
        <f t="shared" si="65"/>
        <v>0</v>
      </c>
      <c r="E608" s="128">
        <f t="shared" ref="E608:E671" si="66">C608-D608</f>
        <v>0</v>
      </c>
      <c r="F608" s="4">
        <f t="shared" ref="F608:F671" si="67">IF(C608="",0,IF(C607="",$D$19-E608,IF(C608&lt;&gt;"",F607-E608)))</f>
        <v>0</v>
      </c>
      <c r="G608" s="19">
        <f>IF(AND(C608&lt;&gt;"",SUM(G$30:G607)&lt;D$21),$D$21/$D$26,0)</f>
        <v>0</v>
      </c>
      <c r="H608" s="4">
        <f t="shared" ref="H608:H671" si="68">IF(C608&lt;&gt;"",G608+H607,0)</f>
        <v>0</v>
      </c>
      <c r="I608" s="4">
        <f t="shared" ref="I608:I671" si="69">IF(C608&lt;&gt;"",$D$21-H608,0)</f>
        <v>0</v>
      </c>
      <c r="J608" s="58" t="str">
        <f t="shared" si="63"/>
        <v>2069–2070</v>
      </c>
    </row>
    <row r="609" spans="1:10" ht="19.899999999999999" customHeight="1" x14ac:dyDescent="0.2">
      <c r="A609" s="126">
        <v>62002</v>
      </c>
      <c r="B609" s="9">
        <f t="shared" si="64"/>
        <v>0</v>
      </c>
      <c r="C609" s="127"/>
      <c r="D609" s="4">
        <f t="shared" si="65"/>
        <v>0</v>
      </c>
      <c r="E609" s="128">
        <f t="shared" si="66"/>
        <v>0</v>
      </c>
      <c r="F609" s="4">
        <f t="shared" si="67"/>
        <v>0</v>
      </c>
      <c r="G609" s="19">
        <f>IF(AND(C609&lt;&gt;"",SUM(G$30:G608)&lt;D$21),$D$21/$D$26,0)</f>
        <v>0</v>
      </c>
      <c r="H609" s="4">
        <f t="shared" si="68"/>
        <v>0</v>
      </c>
      <c r="I609" s="4">
        <f t="shared" si="69"/>
        <v>0</v>
      </c>
      <c r="J609" s="58" t="str">
        <f t="shared" si="63"/>
        <v>2069–2070</v>
      </c>
    </row>
    <row r="610" spans="1:10" ht="19.899999999999999" customHeight="1" x14ac:dyDescent="0.2">
      <c r="A610" s="126">
        <v>62033</v>
      </c>
      <c r="B610" s="9">
        <f t="shared" si="64"/>
        <v>0</v>
      </c>
      <c r="C610" s="127"/>
      <c r="D610" s="4">
        <f t="shared" si="65"/>
        <v>0</v>
      </c>
      <c r="E610" s="128">
        <f t="shared" si="66"/>
        <v>0</v>
      </c>
      <c r="F610" s="4">
        <f t="shared" si="67"/>
        <v>0</v>
      </c>
      <c r="G610" s="19">
        <f>IF(AND(C610&lt;&gt;"",SUM(G$30:G609)&lt;D$21),$D$21/$D$26,0)</f>
        <v>0</v>
      </c>
      <c r="H610" s="4">
        <f t="shared" si="68"/>
        <v>0</v>
      </c>
      <c r="I610" s="4">
        <f t="shared" si="69"/>
        <v>0</v>
      </c>
      <c r="J610" s="58" t="str">
        <f t="shared" si="63"/>
        <v>2069–2070</v>
      </c>
    </row>
    <row r="611" spans="1:10" ht="19.899999999999999" customHeight="1" x14ac:dyDescent="0.2">
      <c r="A611" s="126">
        <v>62063</v>
      </c>
      <c r="B611" s="9">
        <f t="shared" si="64"/>
        <v>0</v>
      </c>
      <c r="C611" s="127"/>
      <c r="D611" s="4">
        <f t="shared" si="65"/>
        <v>0</v>
      </c>
      <c r="E611" s="128">
        <f t="shared" si="66"/>
        <v>0</v>
      </c>
      <c r="F611" s="4">
        <f t="shared" si="67"/>
        <v>0</v>
      </c>
      <c r="G611" s="19">
        <f>IF(AND(C611&lt;&gt;"",SUM(G$30:G610)&lt;D$21),$D$21/$D$26,0)</f>
        <v>0</v>
      </c>
      <c r="H611" s="4">
        <f t="shared" si="68"/>
        <v>0</v>
      </c>
      <c r="I611" s="4">
        <f t="shared" si="69"/>
        <v>0</v>
      </c>
      <c r="J611" s="58" t="str">
        <f t="shared" si="63"/>
        <v>2069–2070</v>
      </c>
    </row>
    <row r="612" spans="1:10" ht="19.899999999999999" customHeight="1" x14ac:dyDescent="0.2">
      <c r="A612" s="126">
        <v>62094</v>
      </c>
      <c r="B612" s="9">
        <f t="shared" si="64"/>
        <v>0</v>
      </c>
      <c r="C612" s="127"/>
      <c r="D612" s="4">
        <f t="shared" si="65"/>
        <v>0</v>
      </c>
      <c r="E612" s="128">
        <f t="shared" si="66"/>
        <v>0</v>
      </c>
      <c r="F612" s="4">
        <f t="shared" si="67"/>
        <v>0</v>
      </c>
      <c r="G612" s="19">
        <f>IF(AND(C612&lt;&gt;"",SUM(G$30:G611)&lt;D$21),$D$21/$D$26,0)</f>
        <v>0</v>
      </c>
      <c r="H612" s="4">
        <f t="shared" si="68"/>
        <v>0</v>
      </c>
      <c r="I612" s="4">
        <f t="shared" si="69"/>
        <v>0</v>
      </c>
      <c r="J612" s="58" t="str">
        <f t="shared" si="63"/>
        <v>2069–2070</v>
      </c>
    </row>
    <row r="613" spans="1:10" ht="19.899999999999999" customHeight="1" x14ac:dyDescent="0.2">
      <c r="A613" s="126">
        <v>62125</v>
      </c>
      <c r="B613" s="9">
        <f t="shared" si="64"/>
        <v>0</v>
      </c>
      <c r="C613" s="127"/>
      <c r="D613" s="4">
        <f t="shared" si="65"/>
        <v>0</v>
      </c>
      <c r="E613" s="128">
        <f t="shared" si="66"/>
        <v>0</v>
      </c>
      <c r="F613" s="4">
        <f t="shared" si="67"/>
        <v>0</v>
      </c>
      <c r="G613" s="19">
        <f>IF(AND(C613&lt;&gt;"",SUM(G$30:G612)&lt;D$21),$D$21/$D$26,0)</f>
        <v>0</v>
      </c>
      <c r="H613" s="4">
        <f t="shared" si="68"/>
        <v>0</v>
      </c>
      <c r="I613" s="4">
        <f t="shared" si="69"/>
        <v>0</v>
      </c>
      <c r="J613" s="58" t="str">
        <f t="shared" si="63"/>
        <v>2069–2070</v>
      </c>
    </row>
    <row r="614" spans="1:10" ht="19.899999999999999" customHeight="1" x14ac:dyDescent="0.2">
      <c r="A614" s="126">
        <v>62153</v>
      </c>
      <c r="B614" s="9">
        <f t="shared" si="64"/>
        <v>0</v>
      </c>
      <c r="C614" s="127"/>
      <c r="D614" s="4">
        <f t="shared" si="65"/>
        <v>0</v>
      </c>
      <c r="E614" s="128">
        <f t="shared" si="66"/>
        <v>0</v>
      </c>
      <c r="F614" s="4">
        <f t="shared" si="67"/>
        <v>0</v>
      </c>
      <c r="G614" s="19">
        <f>IF(AND(C614&lt;&gt;"",SUM(G$30:G613)&lt;D$21),$D$21/$D$26,0)</f>
        <v>0</v>
      </c>
      <c r="H614" s="4">
        <f t="shared" si="68"/>
        <v>0</v>
      </c>
      <c r="I614" s="4">
        <f t="shared" si="69"/>
        <v>0</v>
      </c>
      <c r="J614" s="58" t="str">
        <f t="shared" si="63"/>
        <v>2069–2070</v>
      </c>
    </row>
    <row r="615" spans="1:10" ht="19.899999999999999" customHeight="1" x14ac:dyDescent="0.2">
      <c r="A615" s="126">
        <v>62184</v>
      </c>
      <c r="B615" s="9">
        <f t="shared" si="64"/>
        <v>0</v>
      </c>
      <c r="C615" s="127"/>
      <c r="D615" s="4">
        <f t="shared" si="65"/>
        <v>0</v>
      </c>
      <c r="E615" s="128">
        <f t="shared" si="66"/>
        <v>0</v>
      </c>
      <c r="F615" s="4">
        <f t="shared" si="67"/>
        <v>0</v>
      </c>
      <c r="G615" s="19">
        <f>IF(AND(C615&lt;&gt;"",SUM(G$30:G614)&lt;D$21),$D$21/$D$26,0)</f>
        <v>0</v>
      </c>
      <c r="H615" s="4">
        <f t="shared" si="68"/>
        <v>0</v>
      </c>
      <c r="I615" s="4">
        <f t="shared" si="69"/>
        <v>0</v>
      </c>
      <c r="J615" s="58" t="str">
        <f t="shared" si="63"/>
        <v>2069–2070</v>
      </c>
    </row>
    <row r="616" spans="1:10" ht="19.899999999999999" customHeight="1" x14ac:dyDescent="0.2">
      <c r="A616" s="126">
        <v>62214</v>
      </c>
      <c r="B616" s="9">
        <f t="shared" si="64"/>
        <v>0</v>
      </c>
      <c r="C616" s="127"/>
      <c r="D616" s="4">
        <f t="shared" si="65"/>
        <v>0</v>
      </c>
      <c r="E616" s="128">
        <f t="shared" si="66"/>
        <v>0</v>
      </c>
      <c r="F616" s="4">
        <f t="shared" si="67"/>
        <v>0</v>
      </c>
      <c r="G616" s="19">
        <f>IF(AND(C616&lt;&gt;"",SUM(G$30:G615)&lt;D$21),$D$21/$D$26,0)</f>
        <v>0</v>
      </c>
      <c r="H616" s="4">
        <f t="shared" si="68"/>
        <v>0</v>
      </c>
      <c r="I616" s="4">
        <f t="shared" si="69"/>
        <v>0</v>
      </c>
      <c r="J616" s="58" t="str">
        <f t="shared" si="63"/>
        <v>2069–2070</v>
      </c>
    </row>
    <row r="617" spans="1:10" ht="19.899999999999999" customHeight="1" x14ac:dyDescent="0.2">
      <c r="A617" s="126">
        <v>62245</v>
      </c>
      <c r="B617" s="9">
        <f t="shared" si="64"/>
        <v>0</v>
      </c>
      <c r="C617" s="127"/>
      <c r="D617" s="4">
        <f t="shared" si="65"/>
        <v>0</v>
      </c>
      <c r="E617" s="128">
        <f t="shared" si="66"/>
        <v>0</v>
      </c>
      <c r="F617" s="4">
        <f t="shared" si="67"/>
        <v>0</v>
      </c>
      <c r="G617" s="19">
        <f>IF(AND(C617&lt;&gt;"",SUM(G$30:G616)&lt;D$21),$D$21/$D$26,0)</f>
        <v>0</v>
      </c>
      <c r="H617" s="4">
        <f t="shared" si="68"/>
        <v>0</v>
      </c>
      <c r="I617" s="4">
        <f t="shared" si="69"/>
        <v>0</v>
      </c>
      <c r="J617" s="58" t="str">
        <f t="shared" si="63"/>
        <v>2069–2070</v>
      </c>
    </row>
    <row r="618" spans="1:10" ht="19.899999999999999" customHeight="1" x14ac:dyDescent="0.2">
      <c r="A618" s="126">
        <v>62275</v>
      </c>
      <c r="B618" s="9">
        <f t="shared" si="64"/>
        <v>0</v>
      </c>
      <c r="C618" s="127"/>
      <c r="D618" s="4">
        <f t="shared" si="65"/>
        <v>0</v>
      </c>
      <c r="E618" s="128">
        <f t="shared" si="66"/>
        <v>0</v>
      </c>
      <c r="F618" s="4">
        <f t="shared" si="67"/>
        <v>0</v>
      </c>
      <c r="G618" s="19">
        <f>IF(AND(C618&lt;&gt;"",SUM(G$30:G617)&lt;D$21),$D$21/$D$26,0)</f>
        <v>0</v>
      </c>
      <c r="H618" s="4">
        <f t="shared" si="68"/>
        <v>0</v>
      </c>
      <c r="I618" s="4">
        <f t="shared" si="69"/>
        <v>0</v>
      </c>
      <c r="J618" s="58" t="str">
        <f t="shared" si="63"/>
        <v>2070–2071</v>
      </c>
    </row>
    <row r="619" spans="1:10" ht="19.899999999999999" customHeight="1" x14ac:dyDescent="0.2">
      <c r="A619" s="126">
        <v>62306</v>
      </c>
      <c r="B619" s="9">
        <f t="shared" si="64"/>
        <v>0</v>
      </c>
      <c r="C619" s="127"/>
      <c r="D619" s="4">
        <f t="shared" si="65"/>
        <v>0</v>
      </c>
      <c r="E619" s="128">
        <f t="shared" si="66"/>
        <v>0</v>
      </c>
      <c r="F619" s="4">
        <f t="shared" si="67"/>
        <v>0</v>
      </c>
      <c r="G619" s="19">
        <f>IF(AND(C619&lt;&gt;"",SUM(G$30:G618)&lt;D$21),$D$21/$D$26,0)</f>
        <v>0</v>
      </c>
      <c r="H619" s="4">
        <f t="shared" si="68"/>
        <v>0</v>
      </c>
      <c r="I619" s="4">
        <f t="shared" si="69"/>
        <v>0</v>
      </c>
      <c r="J619" s="58" t="str">
        <f t="shared" ref="J619:J682" si="70">IF(OR(MONTH(A619)=1,MONTH(A619)=2,MONTH(A619)=3,MONTH(A619)=4,MONTH(A619)=5,MONTH(A619)=6),YEAR(A619)-1&amp;"–"&amp;YEAR(A619),YEAR(A619)&amp;"–"&amp;YEAR(A619)+1)</f>
        <v>2070–2071</v>
      </c>
    </row>
    <row r="620" spans="1:10" ht="19.899999999999999" customHeight="1" x14ac:dyDescent="0.2">
      <c r="A620" s="126">
        <v>62337</v>
      </c>
      <c r="B620" s="9">
        <f t="shared" si="64"/>
        <v>0</v>
      </c>
      <c r="C620" s="127"/>
      <c r="D620" s="4">
        <f t="shared" si="65"/>
        <v>0</v>
      </c>
      <c r="E620" s="128">
        <f t="shared" si="66"/>
        <v>0</v>
      </c>
      <c r="F620" s="4">
        <f t="shared" si="67"/>
        <v>0</v>
      </c>
      <c r="G620" s="19">
        <f>IF(AND(C620&lt;&gt;"",SUM(G$30:G619)&lt;D$21),$D$21/$D$26,0)</f>
        <v>0</v>
      </c>
      <c r="H620" s="4">
        <f t="shared" si="68"/>
        <v>0</v>
      </c>
      <c r="I620" s="4">
        <f t="shared" si="69"/>
        <v>0</v>
      </c>
      <c r="J620" s="58" t="str">
        <f t="shared" si="70"/>
        <v>2070–2071</v>
      </c>
    </row>
    <row r="621" spans="1:10" ht="19.899999999999999" customHeight="1" x14ac:dyDescent="0.2">
      <c r="A621" s="126">
        <v>62367</v>
      </c>
      <c r="B621" s="9">
        <f t="shared" si="64"/>
        <v>0</v>
      </c>
      <c r="C621" s="127"/>
      <c r="D621" s="4">
        <f t="shared" si="65"/>
        <v>0</v>
      </c>
      <c r="E621" s="128">
        <f t="shared" si="66"/>
        <v>0</v>
      </c>
      <c r="F621" s="4">
        <f t="shared" si="67"/>
        <v>0</v>
      </c>
      <c r="G621" s="19">
        <f>IF(AND(C621&lt;&gt;"",SUM(G$30:G620)&lt;D$21),$D$21/$D$26,0)</f>
        <v>0</v>
      </c>
      <c r="H621" s="4">
        <f t="shared" si="68"/>
        <v>0</v>
      </c>
      <c r="I621" s="4">
        <f t="shared" si="69"/>
        <v>0</v>
      </c>
      <c r="J621" s="58" t="str">
        <f t="shared" si="70"/>
        <v>2070–2071</v>
      </c>
    </row>
    <row r="622" spans="1:10" ht="19.899999999999999" customHeight="1" x14ac:dyDescent="0.2">
      <c r="A622" s="126">
        <v>62398</v>
      </c>
      <c r="B622" s="9">
        <f t="shared" si="64"/>
        <v>0</v>
      </c>
      <c r="C622" s="127"/>
      <c r="D622" s="4">
        <f t="shared" si="65"/>
        <v>0</v>
      </c>
      <c r="E622" s="128">
        <f t="shared" si="66"/>
        <v>0</v>
      </c>
      <c r="F622" s="4">
        <f t="shared" si="67"/>
        <v>0</v>
      </c>
      <c r="G622" s="19">
        <f>IF(AND(C622&lt;&gt;"",SUM(G$30:G621)&lt;D$21),$D$21/$D$26,0)</f>
        <v>0</v>
      </c>
      <c r="H622" s="4">
        <f t="shared" si="68"/>
        <v>0</v>
      </c>
      <c r="I622" s="4">
        <f t="shared" si="69"/>
        <v>0</v>
      </c>
      <c r="J622" s="58" t="str">
        <f t="shared" si="70"/>
        <v>2070–2071</v>
      </c>
    </row>
    <row r="623" spans="1:10" ht="19.899999999999999" customHeight="1" x14ac:dyDescent="0.2">
      <c r="A623" s="126">
        <v>62428</v>
      </c>
      <c r="B623" s="9">
        <f t="shared" si="64"/>
        <v>0</v>
      </c>
      <c r="C623" s="127"/>
      <c r="D623" s="4">
        <f t="shared" si="65"/>
        <v>0</v>
      </c>
      <c r="E623" s="128">
        <f t="shared" si="66"/>
        <v>0</v>
      </c>
      <c r="F623" s="4">
        <f t="shared" si="67"/>
        <v>0</v>
      </c>
      <c r="G623" s="19">
        <f>IF(AND(C623&lt;&gt;"",SUM(G$30:G622)&lt;D$21),$D$21/$D$26,0)</f>
        <v>0</v>
      </c>
      <c r="H623" s="4">
        <f t="shared" si="68"/>
        <v>0</v>
      </c>
      <c r="I623" s="4">
        <f t="shared" si="69"/>
        <v>0</v>
      </c>
      <c r="J623" s="58" t="str">
        <f t="shared" si="70"/>
        <v>2070–2071</v>
      </c>
    </row>
    <row r="624" spans="1:10" ht="19.899999999999999" customHeight="1" x14ac:dyDescent="0.2">
      <c r="A624" s="126">
        <v>62459</v>
      </c>
      <c r="B624" s="9">
        <f t="shared" si="64"/>
        <v>0</v>
      </c>
      <c r="C624" s="127"/>
      <c r="D624" s="4">
        <f t="shared" si="65"/>
        <v>0</v>
      </c>
      <c r="E624" s="128">
        <f t="shared" si="66"/>
        <v>0</v>
      </c>
      <c r="F624" s="4">
        <f t="shared" si="67"/>
        <v>0</v>
      </c>
      <c r="G624" s="19">
        <f>IF(AND(C624&lt;&gt;"",SUM(G$30:G623)&lt;D$21),$D$21/$D$26,0)</f>
        <v>0</v>
      </c>
      <c r="H624" s="4">
        <f t="shared" si="68"/>
        <v>0</v>
      </c>
      <c r="I624" s="4">
        <f t="shared" si="69"/>
        <v>0</v>
      </c>
      <c r="J624" s="58" t="str">
        <f t="shared" si="70"/>
        <v>2070–2071</v>
      </c>
    </row>
    <row r="625" spans="1:10" ht="19.899999999999999" customHeight="1" x14ac:dyDescent="0.2">
      <c r="A625" s="126">
        <v>62490</v>
      </c>
      <c r="B625" s="9">
        <f t="shared" si="64"/>
        <v>0</v>
      </c>
      <c r="C625" s="127"/>
      <c r="D625" s="4">
        <f t="shared" si="65"/>
        <v>0</v>
      </c>
      <c r="E625" s="128">
        <f t="shared" si="66"/>
        <v>0</v>
      </c>
      <c r="F625" s="4">
        <f t="shared" si="67"/>
        <v>0</v>
      </c>
      <c r="G625" s="19">
        <f>IF(AND(C625&lt;&gt;"",SUM(G$30:G624)&lt;D$21),$D$21/$D$26,0)</f>
        <v>0</v>
      </c>
      <c r="H625" s="4">
        <f t="shared" si="68"/>
        <v>0</v>
      </c>
      <c r="I625" s="4">
        <f t="shared" si="69"/>
        <v>0</v>
      </c>
      <c r="J625" s="58" t="str">
        <f t="shared" si="70"/>
        <v>2070–2071</v>
      </c>
    </row>
    <row r="626" spans="1:10" ht="19.899999999999999" customHeight="1" x14ac:dyDescent="0.2">
      <c r="A626" s="126">
        <v>62518</v>
      </c>
      <c r="B626" s="9">
        <f t="shared" si="64"/>
        <v>0</v>
      </c>
      <c r="C626" s="127"/>
      <c r="D626" s="4">
        <f t="shared" si="65"/>
        <v>0</v>
      </c>
      <c r="E626" s="128">
        <f t="shared" si="66"/>
        <v>0</v>
      </c>
      <c r="F626" s="4">
        <f t="shared" si="67"/>
        <v>0</v>
      </c>
      <c r="G626" s="19">
        <f>IF(AND(C626&lt;&gt;"",SUM(G$30:G625)&lt;D$21),$D$21/$D$26,0)</f>
        <v>0</v>
      </c>
      <c r="H626" s="4">
        <f t="shared" si="68"/>
        <v>0</v>
      </c>
      <c r="I626" s="4">
        <f t="shared" si="69"/>
        <v>0</v>
      </c>
      <c r="J626" s="58" t="str">
        <f t="shared" si="70"/>
        <v>2070–2071</v>
      </c>
    </row>
    <row r="627" spans="1:10" ht="19.899999999999999" customHeight="1" x14ac:dyDescent="0.2">
      <c r="A627" s="126">
        <v>62549</v>
      </c>
      <c r="B627" s="9">
        <f t="shared" si="64"/>
        <v>0</v>
      </c>
      <c r="C627" s="127"/>
      <c r="D627" s="4">
        <f t="shared" si="65"/>
        <v>0</v>
      </c>
      <c r="E627" s="128">
        <f t="shared" si="66"/>
        <v>0</v>
      </c>
      <c r="F627" s="4">
        <f t="shared" si="67"/>
        <v>0</v>
      </c>
      <c r="G627" s="19">
        <f>IF(AND(C627&lt;&gt;"",SUM(G$30:G626)&lt;D$21),$D$21/$D$26,0)</f>
        <v>0</v>
      </c>
      <c r="H627" s="4">
        <f t="shared" si="68"/>
        <v>0</v>
      </c>
      <c r="I627" s="4">
        <f t="shared" si="69"/>
        <v>0</v>
      </c>
      <c r="J627" s="58" t="str">
        <f t="shared" si="70"/>
        <v>2070–2071</v>
      </c>
    </row>
    <row r="628" spans="1:10" ht="19.899999999999999" customHeight="1" x14ac:dyDescent="0.2">
      <c r="A628" s="126">
        <v>62579</v>
      </c>
      <c r="B628" s="9">
        <f t="shared" si="64"/>
        <v>0</v>
      </c>
      <c r="C628" s="127"/>
      <c r="D628" s="4">
        <f t="shared" si="65"/>
        <v>0</v>
      </c>
      <c r="E628" s="128">
        <f t="shared" si="66"/>
        <v>0</v>
      </c>
      <c r="F628" s="4">
        <f t="shared" si="67"/>
        <v>0</v>
      </c>
      <c r="G628" s="19">
        <f>IF(AND(C628&lt;&gt;"",SUM(G$30:G627)&lt;D$21),$D$21/$D$26,0)</f>
        <v>0</v>
      </c>
      <c r="H628" s="4">
        <f t="shared" si="68"/>
        <v>0</v>
      </c>
      <c r="I628" s="4">
        <f t="shared" si="69"/>
        <v>0</v>
      </c>
      <c r="J628" s="58" t="str">
        <f t="shared" si="70"/>
        <v>2070–2071</v>
      </c>
    </row>
    <row r="629" spans="1:10" ht="19.899999999999999" customHeight="1" x14ac:dyDescent="0.2">
      <c r="A629" s="126">
        <v>62610</v>
      </c>
      <c r="B629" s="9">
        <f t="shared" si="64"/>
        <v>0</v>
      </c>
      <c r="C629" s="127"/>
      <c r="D629" s="4">
        <f t="shared" si="65"/>
        <v>0</v>
      </c>
      <c r="E629" s="128">
        <f t="shared" si="66"/>
        <v>0</v>
      </c>
      <c r="F629" s="4">
        <f t="shared" si="67"/>
        <v>0</v>
      </c>
      <c r="G629" s="19">
        <f>IF(AND(C629&lt;&gt;"",SUM(G$30:G628)&lt;D$21),$D$21/$D$26,0)</f>
        <v>0</v>
      </c>
      <c r="H629" s="4">
        <f t="shared" si="68"/>
        <v>0</v>
      </c>
      <c r="I629" s="4">
        <f t="shared" si="69"/>
        <v>0</v>
      </c>
      <c r="J629" s="58" t="str">
        <f t="shared" si="70"/>
        <v>2070–2071</v>
      </c>
    </row>
    <row r="630" spans="1:10" ht="19.899999999999999" customHeight="1" x14ac:dyDescent="0.2">
      <c r="A630" s="126">
        <v>62640</v>
      </c>
      <c r="B630" s="9">
        <f t="shared" si="64"/>
        <v>0</v>
      </c>
      <c r="C630" s="127"/>
      <c r="D630" s="4">
        <f t="shared" si="65"/>
        <v>0</v>
      </c>
      <c r="E630" s="128">
        <f t="shared" si="66"/>
        <v>0</v>
      </c>
      <c r="F630" s="4">
        <f t="shared" si="67"/>
        <v>0</v>
      </c>
      <c r="G630" s="19">
        <f>IF(AND(C630&lt;&gt;"",SUM(G$30:G629)&lt;D$21),$D$21/$D$26,0)</f>
        <v>0</v>
      </c>
      <c r="H630" s="4">
        <f t="shared" si="68"/>
        <v>0</v>
      </c>
      <c r="I630" s="4">
        <f t="shared" si="69"/>
        <v>0</v>
      </c>
      <c r="J630" s="58" t="str">
        <f t="shared" si="70"/>
        <v>2071–2072</v>
      </c>
    </row>
    <row r="631" spans="1:10" ht="19.899999999999999" customHeight="1" x14ac:dyDescent="0.2">
      <c r="A631" s="126">
        <v>62671</v>
      </c>
      <c r="B631" s="9">
        <f t="shared" si="64"/>
        <v>0</v>
      </c>
      <c r="C631" s="127"/>
      <c r="D631" s="4">
        <f t="shared" si="65"/>
        <v>0</v>
      </c>
      <c r="E631" s="128">
        <f t="shared" si="66"/>
        <v>0</v>
      </c>
      <c r="F631" s="4">
        <f t="shared" si="67"/>
        <v>0</v>
      </c>
      <c r="G631" s="19">
        <f>IF(AND(C631&lt;&gt;"",SUM(G$30:G630)&lt;D$21),$D$21/$D$26,0)</f>
        <v>0</v>
      </c>
      <c r="H631" s="4">
        <f t="shared" si="68"/>
        <v>0</v>
      </c>
      <c r="I631" s="4">
        <f t="shared" si="69"/>
        <v>0</v>
      </c>
      <c r="J631" s="58" t="str">
        <f t="shared" si="70"/>
        <v>2071–2072</v>
      </c>
    </row>
    <row r="632" spans="1:10" ht="19.899999999999999" customHeight="1" x14ac:dyDescent="0.2">
      <c r="A632" s="126">
        <v>62702</v>
      </c>
      <c r="B632" s="9">
        <f t="shared" si="64"/>
        <v>0</v>
      </c>
      <c r="C632" s="127"/>
      <c r="D632" s="4">
        <f t="shared" si="65"/>
        <v>0</v>
      </c>
      <c r="E632" s="128">
        <f t="shared" si="66"/>
        <v>0</v>
      </c>
      <c r="F632" s="4">
        <f t="shared" si="67"/>
        <v>0</v>
      </c>
      <c r="G632" s="19">
        <f>IF(AND(C632&lt;&gt;"",SUM(G$30:G631)&lt;D$21),$D$21/$D$26,0)</f>
        <v>0</v>
      </c>
      <c r="H632" s="4">
        <f t="shared" si="68"/>
        <v>0</v>
      </c>
      <c r="I632" s="4">
        <f t="shared" si="69"/>
        <v>0</v>
      </c>
      <c r="J632" s="58" t="str">
        <f t="shared" si="70"/>
        <v>2071–2072</v>
      </c>
    </row>
    <row r="633" spans="1:10" ht="19.899999999999999" customHeight="1" x14ac:dyDescent="0.2">
      <c r="A633" s="126">
        <v>62732</v>
      </c>
      <c r="B633" s="9">
        <f t="shared" si="64"/>
        <v>0</v>
      </c>
      <c r="C633" s="127"/>
      <c r="D633" s="4">
        <f t="shared" si="65"/>
        <v>0</v>
      </c>
      <c r="E633" s="128">
        <f t="shared" si="66"/>
        <v>0</v>
      </c>
      <c r="F633" s="4">
        <f t="shared" si="67"/>
        <v>0</v>
      </c>
      <c r="G633" s="19">
        <f>IF(AND(C633&lt;&gt;"",SUM(G$30:G632)&lt;D$21),$D$21/$D$26,0)</f>
        <v>0</v>
      </c>
      <c r="H633" s="4">
        <f t="shared" si="68"/>
        <v>0</v>
      </c>
      <c r="I633" s="4">
        <f t="shared" si="69"/>
        <v>0</v>
      </c>
      <c r="J633" s="58" t="str">
        <f t="shared" si="70"/>
        <v>2071–2072</v>
      </c>
    </row>
    <row r="634" spans="1:10" ht="19.899999999999999" customHeight="1" x14ac:dyDescent="0.2">
      <c r="A634" s="126">
        <v>62763</v>
      </c>
      <c r="B634" s="9">
        <f t="shared" si="64"/>
        <v>0</v>
      </c>
      <c r="C634" s="127"/>
      <c r="D634" s="4">
        <f t="shared" si="65"/>
        <v>0</v>
      </c>
      <c r="E634" s="128">
        <f t="shared" si="66"/>
        <v>0</v>
      </c>
      <c r="F634" s="4">
        <f t="shared" si="67"/>
        <v>0</v>
      </c>
      <c r="G634" s="19">
        <f>IF(AND(C634&lt;&gt;"",SUM(G$30:G633)&lt;D$21),$D$21/$D$26,0)</f>
        <v>0</v>
      </c>
      <c r="H634" s="4">
        <f t="shared" si="68"/>
        <v>0</v>
      </c>
      <c r="I634" s="4">
        <f t="shared" si="69"/>
        <v>0</v>
      </c>
      <c r="J634" s="58" t="str">
        <f t="shared" si="70"/>
        <v>2071–2072</v>
      </c>
    </row>
    <row r="635" spans="1:10" ht="19.899999999999999" customHeight="1" x14ac:dyDescent="0.2">
      <c r="A635" s="126">
        <v>62793</v>
      </c>
      <c r="B635" s="9">
        <f t="shared" si="64"/>
        <v>0</v>
      </c>
      <c r="C635" s="127"/>
      <c r="D635" s="4">
        <f t="shared" si="65"/>
        <v>0</v>
      </c>
      <c r="E635" s="128">
        <f t="shared" si="66"/>
        <v>0</v>
      </c>
      <c r="F635" s="4">
        <f t="shared" si="67"/>
        <v>0</v>
      </c>
      <c r="G635" s="19">
        <f>IF(AND(C635&lt;&gt;"",SUM(G$30:G634)&lt;D$21),$D$21/$D$26,0)</f>
        <v>0</v>
      </c>
      <c r="H635" s="4">
        <f t="shared" si="68"/>
        <v>0</v>
      </c>
      <c r="I635" s="4">
        <f t="shared" si="69"/>
        <v>0</v>
      </c>
      <c r="J635" s="58" t="str">
        <f t="shared" si="70"/>
        <v>2071–2072</v>
      </c>
    </row>
    <row r="636" spans="1:10" ht="19.899999999999999" customHeight="1" x14ac:dyDescent="0.2">
      <c r="A636" s="126">
        <v>62824</v>
      </c>
      <c r="B636" s="9">
        <f t="shared" si="64"/>
        <v>0</v>
      </c>
      <c r="C636" s="127"/>
      <c r="D636" s="4">
        <f t="shared" si="65"/>
        <v>0</v>
      </c>
      <c r="E636" s="128">
        <f t="shared" si="66"/>
        <v>0</v>
      </c>
      <c r="F636" s="4">
        <f t="shared" si="67"/>
        <v>0</v>
      </c>
      <c r="G636" s="19">
        <f>IF(AND(C636&lt;&gt;"",SUM(G$30:G635)&lt;D$21),$D$21/$D$26,0)</f>
        <v>0</v>
      </c>
      <c r="H636" s="4">
        <f t="shared" si="68"/>
        <v>0</v>
      </c>
      <c r="I636" s="4">
        <f t="shared" si="69"/>
        <v>0</v>
      </c>
      <c r="J636" s="58" t="str">
        <f t="shared" si="70"/>
        <v>2071–2072</v>
      </c>
    </row>
    <row r="637" spans="1:10" ht="19.899999999999999" customHeight="1" x14ac:dyDescent="0.2">
      <c r="A637" s="126">
        <v>62855</v>
      </c>
      <c r="B637" s="9">
        <f t="shared" si="64"/>
        <v>0</v>
      </c>
      <c r="C637" s="127"/>
      <c r="D637" s="4">
        <f t="shared" si="65"/>
        <v>0</v>
      </c>
      <c r="E637" s="128">
        <f t="shared" si="66"/>
        <v>0</v>
      </c>
      <c r="F637" s="4">
        <f t="shared" si="67"/>
        <v>0</v>
      </c>
      <c r="G637" s="19">
        <f>IF(AND(C637&lt;&gt;"",SUM(G$30:G636)&lt;D$21),$D$21/$D$26,0)</f>
        <v>0</v>
      </c>
      <c r="H637" s="4">
        <f t="shared" si="68"/>
        <v>0</v>
      </c>
      <c r="I637" s="4">
        <f t="shared" si="69"/>
        <v>0</v>
      </c>
      <c r="J637" s="58" t="str">
        <f t="shared" si="70"/>
        <v>2071–2072</v>
      </c>
    </row>
    <row r="638" spans="1:10" ht="19.899999999999999" customHeight="1" x14ac:dyDescent="0.2">
      <c r="A638" s="126">
        <v>62884</v>
      </c>
      <c r="B638" s="9">
        <f t="shared" si="64"/>
        <v>0</v>
      </c>
      <c r="C638" s="127"/>
      <c r="D638" s="4">
        <f t="shared" si="65"/>
        <v>0</v>
      </c>
      <c r="E638" s="128">
        <f t="shared" si="66"/>
        <v>0</v>
      </c>
      <c r="F638" s="4">
        <f t="shared" si="67"/>
        <v>0</v>
      </c>
      <c r="G638" s="19">
        <f>IF(AND(C638&lt;&gt;"",SUM(G$30:G637)&lt;D$21),$D$21/$D$26,0)</f>
        <v>0</v>
      </c>
      <c r="H638" s="4">
        <f t="shared" si="68"/>
        <v>0</v>
      </c>
      <c r="I638" s="4">
        <f t="shared" si="69"/>
        <v>0</v>
      </c>
      <c r="J638" s="58" t="str">
        <f t="shared" si="70"/>
        <v>2071–2072</v>
      </c>
    </row>
    <row r="639" spans="1:10" ht="19.899999999999999" customHeight="1" x14ac:dyDescent="0.2">
      <c r="A639" s="126">
        <v>62915</v>
      </c>
      <c r="B639" s="9">
        <f t="shared" si="64"/>
        <v>0</v>
      </c>
      <c r="C639" s="127"/>
      <c r="D639" s="4">
        <f t="shared" si="65"/>
        <v>0</v>
      </c>
      <c r="E639" s="128">
        <f t="shared" si="66"/>
        <v>0</v>
      </c>
      <c r="F639" s="4">
        <f t="shared" si="67"/>
        <v>0</v>
      </c>
      <c r="G639" s="19">
        <f>IF(AND(C639&lt;&gt;"",SUM(G$30:G638)&lt;D$21),$D$21/$D$26,0)</f>
        <v>0</v>
      </c>
      <c r="H639" s="4">
        <f t="shared" si="68"/>
        <v>0</v>
      </c>
      <c r="I639" s="4">
        <f t="shared" si="69"/>
        <v>0</v>
      </c>
      <c r="J639" s="58" t="str">
        <f t="shared" si="70"/>
        <v>2071–2072</v>
      </c>
    </row>
    <row r="640" spans="1:10" ht="19.899999999999999" customHeight="1" x14ac:dyDescent="0.2">
      <c r="A640" s="126">
        <v>62945</v>
      </c>
      <c r="B640" s="9">
        <f t="shared" si="64"/>
        <v>0</v>
      </c>
      <c r="C640" s="127"/>
      <c r="D640" s="4">
        <f t="shared" si="65"/>
        <v>0</v>
      </c>
      <c r="E640" s="128">
        <f t="shared" si="66"/>
        <v>0</v>
      </c>
      <c r="F640" s="4">
        <f t="shared" si="67"/>
        <v>0</v>
      </c>
      <c r="G640" s="19">
        <f>IF(AND(C640&lt;&gt;"",SUM(G$30:G639)&lt;D$21),$D$21/$D$26,0)</f>
        <v>0</v>
      </c>
      <c r="H640" s="4">
        <f t="shared" si="68"/>
        <v>0</v>
      </c>
      <c r="I640" s="4">
        <f t="shared" si="69"/>
        <v>0</v>
      </c>
      <c r="J640" s="58" t="str">
        <f t="shared" si="70"/>
        <v>2071–2072</v>
      </c>
    </row>
    <row r="641" spans="1:10" ht="19.899999999999999" customHeight="1" x14ac:dyDescent="0.2">
      <c r="A641" s="126">
        <v>62976</v>
      </c>
      <c r="B641" s="9">
        <f t="shared" si="64"/>
        <v>0</v>
      </c>
      <c r="C641" s="127"/>
      <c r="D641" s="4">
        <f t="shared" si="65"/>
        <v>0</v>
      </c>
      <c r="E641" s="128">
        <f t="shared" si="66"/>
        <v>0</v>
      </c>
      <c r="F641" s="4">
        <f t="shared" si="67"/>
        <v>0</v>
      </c>
      <c r="G641" s="19">
        <f>IF(AND(C641&lt;&gt;"",SUM(G$30:G640)&lt;D$21),$D$21/$D$26,0)</f>
        <v>0</v>
      </c>
      <c r="H641" s="4">
        <f t="shared" si="68"/>
        <v>0</v>
      </c>
      <c r="I641" s="4">
        <f t="shared" si="69"/>
        <v>0</v>
      </c>
      <c r="J641" s="58" t="str">
        <f t="shared" si="70"/>
        <v>2071–2072</v>
      </c>
    </row>
    <row r="642" spans="1:10" ht="19.899999999999999" customHeight="1" x14ac:dyDescent="0.2">
      <c r="A642" s="126">
        <v>63006</v>
      </c>
      <c r="B642" s="9">
        <f t="shared" si="64"/>
        <v>0</v>
      </c>
      <c r="C642" s="127"/>
      <c r="D642" s="4">
        <f t="shared" si="65"/>
        <v>0</v>
      </c>
      <c r="E642" s="128">
        <f t="shared" si="66"/>
        <v>0</v>
      </c>
      <c r="F642" s="4">
        <f t="shared" si="67"/>
        <v>0</v>
      </c>
      <c r="G642" s="19">
        <f>IF(AND(C642&lt;&gt;"",SUM(G$30:G641)&lt;D$21),$D$21/$D$26,0)</f>
        <v>0</v>
      </c>
      <c r="H642" s="4">
        <f t="shared" si="68"/>
        <v>0</v>
      </c>
      <c r="I642" s="4">
        <f t="shared" si="69"/>
        <v>0</v>
      </c>
      <c r="J642" s="58" t="str">
        <f t="shared" si="70"/>
        <v>2072–2073</v>
      </c>
    </row>
    <row r="643" spans="1:10" ht="19.899999999999999" customHeight="1" x14ac:dyDescent="0.2">
      <c r="A643" s="126">
        <v>63037</v>
      </c>
      <c r="B643" s="9">
        <f t="shared" si="64"/>
        <v>0</v>
      </c>
      <c r="C643" s="127"/>
      <c r="D643" s="4">
        <f t="shared" si="65"/>
        <v>0</v>
      </c>
      <c r="E643" s="128">
        <f t="shared" si="66"/>
        <v>0</v>
      </c>
      <c r="F643" s="4">
        <f t="shared" si="67"/>
        <v>0</v>
      </c>
      <c r="G643" s="19">
        <f>IF(AND(C643&lt;&gt;"",SUM(G$30:G642)&lt;D$21),$D$21/$D$26,0)</f>
        <v>0</v>
      </c>
      <c r="H643" s="4">
        <f t="shared" si="68"/>
        <v>0</v>
      </c>
      <c r="I643" s="4">
        <f t="shared" si="69"/>
        <v>0</v>
      </c>
      <c r="J643" s="58" t="str">
        <f t="shared" si="70"/>
        <v>2072–2073</v>
      </c>
    </row>
    <row r="644" spans="1:10" ht="19.899999999999999" customHeight="1" x14ac:dyDescent="0.2">
      <c r="A644" s="126">
        <v>63068</v>
      </c>
      <c r="B644" s="9">
        <f t="shared" si="64"/>
        <v>0</v>
      </c>
      <c r="C644" s="127"/>
      <c r="D644" s="4">
        <f t="shared" si="65"/>
        <v>0</v>
      </c>
      <c r="E644" s="128">
        <f t="shared" si="66"/>
        <v>0</v>
      </c>
      <c r="F644" s="4">
        <f t="shared" si="67"/>
        <v>0</v>
      </c>
      <c r="G644" s="19">
        <f>IF(AND(C644&lt;&gt;"",SUM(G$30:G643)&lt;D$21),$D$21/$D$26,0)</f>
        <v>0</v>
      </c>
      <c r="H644" s="4">
        <f t="shared" si="68"/>
        <v>0</v>
      </c>
      <c r="I644" s="4">
        <f t="shared" si="69"/>
        <v>0</v>
      </c>
      <c r="J644" s="58" t="str">
        <f t="shared" si="70"/>
        <v>2072–2073</v>
      </c>
    </row>
    <row r="645" spans="1:10" ht="19.899999999999999" customHeight="1" x14ac:dyDescent="0.2">
      <c r="A645" s="126">
        <v>63098</v>
      </c>
      <c r="B645" s="9">
        <f t="shared" si="64"/>
        <v>0</v>
      </c>
      <c r="C645" s="127"/>
      <c r="D645" s="4">
        <f t="shared" si="65"/>
        <v>0</v>
      </c>
      <c r="E645" s="128">
        <f t="shared" si="66"/>
        <v>0</v>
      </c>
      <c r="F645" s="4">
        <f t="shared" si="67"/>
        <v>0</v>
      </c>
      <c r="G645" s="19">
        <f>IF(AND(C645&lt;&gt;"",SUM(G$30:G644)&lt;D$21),$D$21/$D$26,0)</f>
        <v>0</v>
      </c>
      <c r="H645" s="4">
        <f t="shared" si="68"/>
        <v>0</v>
      </c>
      <c r="I645" s="4">
        <f t="shared" si="69"/>
        <v>0</v>
      </c>
      <c r="J645" s="58" t="str">
        <f t="shared" si="70"/>
        <v>2072–2073</v>
      </c>
    </row>
    <row r="646" spans="1:10" ht="19.899999999999999" customHeight="1" x14ac:dyDescent="0.2">
      <c r="A646" s="126">
        <v>63129</v>
      </c>
      <c r="B646" s="9">
        <f t="shared" si="64"/>
        <v>0</v>
      </c>
      <c r="C646" s="127"/>
      <c r="D646" s="4">
        <f t="shared" si="65"/>
        <v>0</v>
      </c>
      <c r="E646" s="128">
        <f t="shared" si="66"/>
        <v>0</v>
      </c>
      <c r="F646" s="4">
        <f t="shared" si="67"/>
        <v>0</v>
      </c>
      <c r="G646" s="19">
        <f>IF(AND(C646&lt;&gt;"",SUM(G$30:G645)&lt;D$21),$D$21/$D$26,0)</f>
        <v>0</v>
      </c>
      <c r="H646" s="4">
        <f t="shared" si="68"/>
        <v>0</v>
      </c>
      <c r="I646" s="4">
        <f t="shared" si="69"/>
        <v>0</v>
      </c>
      <c r="J646" s="58" t="str">
        <f t="shared" si="70"/>
        <v>2072–2073</v>
      </c>
    </row>
    <row r="647" spans="1:10" ht="19.899999999999999" customHeight="1" x14ac:dyDescent="0.2">
      <c r="A647" s="126">
        <v>63159</v>
      </c>
      <c r="B647" s="9">
        <f t="shared" si="64"/>
        <v>0</v>
      </c>
      <c r="C647" s="127"/>
      <c r="D647" s="4">
        <f t="shared" si="65"/>
        <v>0</v>
      </c>
      <c r="E647" s="128">
        <f t="shared" si="66"/>
        <v>0</v>
      </c>
      <c r="F647" s="4">
        <f t="shared" si="67"/>
        <v>0</v>
      </c>
      <c r="G647" s="19">
        <f>IF(AND(C647&lt;&gt;"",SUM(G$30:G646)&lt;D$21),$D$21/$D$26,0)</f>
        <v>0</v>
      </c>
      <c r="H647" s="4">
        <f t="shared" si="68"/>
        <v>0</v>
      </c>
      <c r="I647" s="4">
        <f t="shared" si="69"/>
        <v>0</v>
      </c>
      <c r="J647" s="58" t="str">
        <f t="shared" si="70"/>
        <v>2072–2073</v>
      </c>
    </row>
    <row r="648" spans="1:10" ht="19.899999999999999" customHeight="1" x14ac:dyDescent="0.2">
      <c r="A648" s="126">
        <v>63190</v>
      </c>
      <c r="B648" s="9">
        <f t="shared" si="64"/>
        <v>0</v>
      </c>
      <c r="C648" s="127"/>
      <c r="D648" s="4">
        <f t="shared" si="65"/>
        <v>0</v>
      </c>
      <c r="E648" s="128">
        <f t="shared" si="66"/>
        <v>0</v>
      </c>
      <c r="F648" s="4">
        <f t="shared" si="67"/>
        <v>0</v>
      </c>
      <c r="G648" s="19">
        <f>IF(AND(C648&lt;&gt;"",SUM(G$30:G647)&lt;D$21),$D$21/$D$26,0)</f>
        <v>0</v>
      </c>
      <c r="H648" s="4">
        <f t="shared" si="68"/>
        <v>0</v>
      </c>
      <c r="I648" s="4">
        <f t="shared" si="69"/>
        <v>0</v>
      </c>
      <c r="J648" s="58" t="str">
        <f t="shared" si="70"/>
        <v>2072–2073</v>
      </c>
    </row>
    <row r="649" spans="1:10" ht="19.899999999999999" customHeight="1" x14ac:dyDescent="0.2">
      <c r="A649" s="126">
        <v>63221</v>
      </c>
      <c r="B649" s="9">
        <f t="shared" si="64"/>
        <v>0</v>
      </c>
      <c r="C649" s="127"/>
      <c r="D649" s="4">
        <f t="shared" si="65"/>
        <v>0</v>
      </c>
      <c r="E649" s="128">
        <f t="shared" si="66"/>
        <v>0</v>
      </c>
      <c r="F649" s="4">
        <f t="shared" si="67"/>
        <v>0</v>
      </c>
      <c r="G649" s="19">
        <f>IF(AND(C649&lt;&gt;"",SUM(G$30:G648)&lt;D$21),$D$21/$D$26,0)</f>
        <v>0</v>
      </c>
      <c r="H649" s="4">
        <f t="shared" si="68"/>
        <v>0</v>
      </c>
      <c r="I649" s="4">
        <f t="shared" si="69"/>
        <v>0</v>
      </c>
      <c r="J649" s="58" t="str">
        <f t="shared" si="70"/>
        <v>2072–2073</v>
      </c>
    </row>
    <row r="650" spans="1:10" ht="19.899999999999999" customHeight="1" x14ac:dyDescent="0.2">
      <c r="A650" s="126">
        <v>63249</v>
      </c>
      <c r="B650" s="9">
        <f t="shared" si="64"/>
        <v>0</v>
      </c>
      <c r="C650" s="127"/>
      <c r="D650" s="4">
        <f t="shared" si="65"/>
        <v>0</v>
      </c>
      <c r="E650" s="128">
        <f t="shared" si="66"/>
        <v>0</v>
      </c>
      <c r="F650" s="4">
        <f t="shared" si="67"/>
        <v>0</v>
      </c>
      <c r="G650" s="19">
        <f>IF(AND(C650&lt;&gt;"",SUM(G$30:G649)&lt;D$21),$D$21/$D$26,0)</f>
        <v>0</v>
      </c>
      <c r="H650" s="4">
        <f t="shared" si="68"/>
        <v>0</v>
      </c>
      <c r="I650" s="4">
        <f t="shared" si="69"/>
        <v>0</v>
      </c>
      <c r="J650" s="58" t="str">
        <f t="shared" si="70"/>
        <v>2072–2073</v>
      </c>
    </row>
    <row r="651" spans="1:10" ht="19.899999999999999" customHeight="1" x14ac:dyDescent="0.2">
      <c r="A651" s="126">
        <v>63280</v>
      </c>
      <c r="B651" s="9">
        <f t="shared" si="64"/>
        <v>0</v>
      </c>
      <c r="C651" s="127"/>
      <c r="D651" s="4">
        <f t="shared" si="65"/>
        <v>0</v>
      </c>
      <c r="E651" s="128">
        <f t="shared" si="66"/>
        <v>0</v>
      </c>
      <c r="F651" s="4">
        <f t="shared" si="67"/>
        <v>0</v>
      </c>
      <c r="G651" s="19">
        <f>IF(AND(C651&lt;&gt;"",SUM(G$30:G650)&lt;D$21),$D$21/$D$26,0)</f>
        <v>0</v>
      </c>
      <c r="H651" s="4">
        <f t="shared" si="68"/>
        <v>0</v>
      </c>
      <c r="I651" s="4">
        <f t="shared" si="69"/>
        <v>0</v>
      </c>
      <c r="J651" s="58" t="str">
        <f t="shared" si="70"/>
        <v>2072–2073</v>
      </c>
    </row>
    <row r="652" spans="1:10" ht="19.899999999999999" customHeight="1" x14ac:dyDescent="0.2">
      <c r="A652" s="126">
        <v>63310</v>
      </c>
      <c r="B652" s="9">
        <f t="shared" si="64"/>
        <v>0</v>
      </c>
      <c r="C652" s="127"/>
      <c r="D652" s="4">
        <f t="shared" si="65"/>
        <v>0</v>
      </c>
      <c r="E652" s="128">
        <f t="shared" si="66"/>
        <v>0</v>
      </c>
      <c r="F652" s="4">
        <f t="shared" si="67"/>
        <v>0</v>
      </c>
      <c r="G652" s="19">
        <f>IF(AND(C652&lt;&gt;"",SUM(G$30:G651)&lt;D$21),$D$21/$D$26,0)</f>
        <v>0</v>
      </c>
      <c r="H652" s="4">
        <f t="shared" si="68"/>
        <v>0</v>
      </c>
      <c r="I652" s="4">
        <f t="shared" si="69"/>
        <v>0</v>
      </c>
      <c r="J652" s="58" t="str">
        <f t="shared" si="70"/>
        <v>2072–2073</v>
      </c>
    </row>
    <row r="653" spans="1:10" ht="19.899999999999999" customHeight="1" x14ac:dyDescent="0.2">
      <c r="A653" s="126">
        <v>63341</v>
      </c>
      <c r="B653" s="9">
        <f t="shared" si="64"/>
        <v>0</v>
      </c>
      <c r="C653" s="127"/>
      <c r="D653" s="4">
        <f t="shared" si="65"/>
        <v>0</v>
      </c>
      <c r="E653" s="128">
        <f t="shared" si="66"/>
        <v>0</v>
      </c>
      <c r="F653" s="4">
        <f t="shared" si="67"/>
        <v>0</v>
      </c>
      <c r="G653" s="19">
        <f>IF(AND(C653&lt;&gt;"",SUM(G$30:G652)&lt;D$21),$D$21/$D$26,0)</f>
        <v>0</v>
      </c>
      <c r="H653" s="4">
        <f t="shared" si="68"/>
        <v>0</v>
      </c>
      <c r="I653" s="4">
        <f t="shared" si="69"/>
        <v>0</v>
      </c>
      <c r="J653" s="58" t="str">
        <f t="shared" si="70"/>
        <v>2072–2073</v>
      </c>
    </row>
    <row r="654" spans="1:10" ht="19.899999999999999" customHeight="1" x14ac:dyDescent="0.2">
      <c r="A654" s="126">
        <v>63371</v>
      </c>
      <c r="B654" s="9">
        <f t="shared" si="64"/>
        <v>0</v>
      </c>
      <c r="C654" s="127"/>
      <c r="D654" s="4">
        <f t="shared" si="65"/>
        <v>0</v>
      </c>
      <c r="E654" s="128">
        <f t="shared" si="66"/>
        <v>0</v>
      </c>
      <c r="F654" s="4">
        <f t="shared" si="67"/>
        <v>0</v>
      </c>
      <c r="G654" s="19">
        <f>IF(AND(C654&lt;&gt;"",SUM(G$30:G653)&lt;D$21),$D$21/$D$26,0)</f>
        <v>0</v>
      </c>
      <c r="H654" s="4">
        <f t="shared" si="68"/>
        <v>0</v>
      </c>
      <c r="I654" s="4">
        <f t="shared" si="69"/>
        <v>0</v>
      </c>
      <c r="J654" s="58" t="str">
        <f t="shared" si="70"/>
        <v>2073–2074</v>
      </c>
    </row>
    <row r="655" spans="1:10" ht="19.899999999999999" customHeight="1" x14ac:dyDescent="0.2">
      <c r="A655" s="126">
        <v>63402</v>
      </c>
      <c r="B655" s="9">
        <f t="shared" si="64"/>
        <v>0</v>
      </c>
      <c r="C655" s="127"/>
      <c r="D655" s="4">
        <f t="shared" si="65"/>
        <v>0</v>
      </c>
      <c r="E655" s="128">
        <f t="shared" si="66"/>
        <v>0</v>
      </c>
      <c r="F655" s="4">
        <f t="shared" si="67"/>
        <v>0</v>
      </c>
      <c r="G655" s="19">
        <f>IF(AND(C655&lt;&gt;"",SUM(G$30:G654)&lt;D$21),$D$21/$D$26,0)</f>
        <v>0</v>
      </c>
      <c r="H655" s="4">
        <f t="shared" si="68"/>
        <v>0</v>
      </c>
      <c r="I655" s="4">
        <f t="shared" si="69"/>
        <v>0</v>
      </c>
      <c r="J655" s="58" t="str">
        <f t="shared" si="70"/>
        <v>2073–2074</v>
      </c>
    </row>
    <row r="656" spans="1:10" ht="19.899999999999999" customHeight="1" x14ac:dyDescent="0.2">
      <c r="A656" s="126">
        <v>63433</v>
      </c>
      <c r="B656" s="9">
        <f t="shared" si="64"/>
        <v>0</v>
      </c>
      <c r="C656" s="127"/>
      <c r="D656" s="4">
        <f t="shared" si="65"/>
        <v>0</v>
      </c>
      <c r="E656" s="128">
        <f t="shared" si="66"/>
        <v>0</v>
      </c>
      <c r="F656" s="4">
        <f t="shared" si="67"/>
        <v>0</v>
      </c>
      <c r="G656" s="19">
        <f>IF(AND(C656&lt;&gt;"",SUM(G$30:G655)&lt;D$21),$D$21/$D$26,0)</f>
        <v>0</v>
      </c>
      <c r="H656" s="4">
        <f t="shared" si="68"/>
        <v>0</v>
      </c>
      <c r="I656" s="4">
        <f t="shared" si="69"/>
        <v>0</v>
      </c>
      <c r="J656" s="58" t="str">
        <f t="shared" si="70"/>
        <v>2073–2074</v>
      </c>
    </row>
    <row r="657" spans="1:10" ht="19.899999999999999" customHeight="1" x14ac:dyDescent="0.2">
      <c r="A657" s="126">
        <v>63463</v>
      </c>
      <c r="B657" s="9">
        <f t="shared" si="64"/>
        <v>0</v>
      </c>
      <c r="C657" s="127"/>
      <c r="D657" s="4">
        <f t="shared" si="65"/>
        <v>0</v>
      </c>
      <c r="E657" s="128">
        <f t="shared" si="66"/>
        <v>0</v>
      </c>
      <c r="F657" s="4">
        <f t="shared" si="67"/>
        <v>0</v>
      </c>
      <c r="G657" s="19">
        <f>IF(AND(C657&lt;&gt;"",SUM(G$30:G656)&lt;D$21),$D$21/$D$26,0)</f>
        <v>0</v>
      </c>
      <c r="H657" s="4">
        <f t="shared" si="68"/>
        <v>0</v>
      </c>
      <c r="I657" s="4">
        <f t="shared" si="69"/>
        <v>0</v>
      </c>
      <c r="J657" s="58" t="str">
        <f t="shared" si="70"/>
        <v>2073–2074</v>
      </c>
    </row>
    <row r="658" spans="1:10" ht="19.899999999999999" customHeight="1" x14ac:dyDescent="0.2">
      <c r="A658" s="126">
        <v>63494</v>
      </c>
      <c r="B658" s="9">
        <f t="shared" si="64"/>
        <v>0</v>
      </c>
      <c r="C658" s="127"/>
      <c r="D658" s="4">
        <f t="shared" si="65"/>
        <v>0</v>
      </c>
      <c r="E658" s="128">
        <f t="shared" si="66"/>
        <v>0</v>
      </c>
      <c r="F658" s="4">
        <f t="shared" si="67"/>
        <v>0</v>
      </c>
      <c r="G658" s="19">
        <f>IF(AND(C658&lt;&gt;"",SUM(G$30:G657)&lt;D$21),$D$21/$D$26,0)</f>
        <v>0</v>
      </c>
      <c r="H658" s="4">
        <f t="shared" si="68"/>
        <v>0</v>
      </c>
      <c r="I658" s="4">
        <f t="shared" si="69"/>
        <v>0</v>
      </c>
      <c r="J658" s="58" t="str">
        <f t="shared" si="70"/>
        <v>2073–2074</v>
      </c>
    </row>
    <row r="659" spans="1:10" ht="19.899999999999999" customHeight="1" x14ac:dyDescent="0.2">
      <c r="A659" s="126">
        <v>63524</v>
      </c>
      <c r="B659" s="9">
        <f t="shared" si="64"/>
        <v>0</v>
      </c>
      <c r="C659" s="127"/>
      <c r="D659" s="4">
        <f t="shared" si="65"/>
        <v>0</v>
      </c>
      <c r="E659" s="128">
        <f t="shared" si="66"/>
        <v>0</v>
      </c>
      <c r="F659" s="4">
        <f t="shared" si="67"/>
        <v>0</v>
      </c>
      <c r="G659" s="19">
        <f>IF(AND(C659&lt;&gt;"",SUM(G$30:G658)&lt;D$21),$D$21/$D$26,0)</f>
        <v>0</v>
      </c>
      <c r="H659" s="4">
        <f t="shared" si="68"/>
        <v>0</v>
      </c>
      <c r="I659" s="4">
        <f t="shared" si="69"/>
        <v>0</v>
      </c>
      <c r="J659" s="58" t="str">
        <f t="shared" si="70"/>
        <v>2073–2074</v>
      </c>
    </row>
    <row r="660" spans="1:10" ht="19.899999999999999" customHeight="1" x14ac:dyDescent="0.2">
      <c r="A660" s="126">
        <v>63555</v>
      </c>
      <c r="B660" s="9">
        <f t="shared" si="64"/>
        <v>0</v>
      </c>
      <c r="C660" s="127"/>
      <c r="D660" s="4">
        <f t="shared" si="65"/>
        <v>0</v>
      </c>
      <c r="E660" s="128">
        <f t="shared" si="66"/>
        <v>0</v>
      </c>
      <c r="F660" s="4">
        <f t="shared" si="67"/>
        <v>0</v>
      </c>
      <c r="G660" s="19">
        <f>IF(AND(C660&lt;&gt;"",SUM(G$30:G659)&lt;D$21),$D$21/$D$26,0)</f>
        <v>0</v>
      </c>
      <c r="H660" s="4">
        <f t="shared" si="68"/>
        <v>0</v>
      </c>
      <c r="I660" s="4">
        <f t="shared" si="69"/>
        <v>0</v>
      </c>
      <c r="J660" s="58" t="str">
        <f t="shared" si="70"/>
        <v>2073–2074</v>
      </c>
    </row>
    <row r="661" spans="1:10" ht="19.899999999999999" customHeight="1" x14ac:dyDescent="0.2">
      <c r="A661" s="126">
        <v>63586</v>
      </c>
      <c r="B661" s="9">
        <f t="shared" si="64"/>
        <v>0</v>
      </c>
      <c r="C661" s="127"/>
      <c r="D661" s="4">
        <f t="shared" si="65"/>
        <v>0</v>
      </c>
      <c r="E661" s="128">
        <f t="shared" si="66"/>
        <v>0</v>
      </c>
      <c r="F661" s="4">
        <f t="shared" si="67"/>
        <v>0</v>
      </c>
      <c r="G661" s="19">
        <f>IF(AND(C661&lt;&gt;"",SUM(G$30:G660)&lt;D$21),$D$21/$D$26,0)</f>
        <v>0</v>
      </c>
      <c r="H661" s="4">
        <f t="shared" si="68"/>
        <v>0</v>
      </c>
      <c r="I661" s="4">
        <f t="shared" si="69"/>
        <v>0</v>
      </c>
      <c r="J661" s="58" t="str">
        <f t="shared" si="70"/>
        <v>2073–2074</v>
      </c>
    </row>
    <row r="662" spans="1:10" ht="19.899999999999999" customHeight="1" x14ac:dyDescent="0.2">
      <c r="A662" s="126">
        <v>63614</v>
      </c>
      <c r="B662" s="9">
        <f t="shared" si="64"/>
        <v>0</v>
      </c>
      <c r="C662" s="127"/>
      <c r="D662" s="4">
        <f t="shared" si="65"/>
        <v>0</v>
      </c>
      <c r="E662" s="128">
        <f t="shared" si="66"/>
        <v>0</v>
      </c>
      <c r="F662" s="4">
        <f t="shared" si="67"/>
        <v>0</v>
      </c>
      <c r="G662" s="19">
        <f>IF(AND(C662&lt;&gt;"",SUM(G$30:G661)&lt;D$21),$D$21/$D$26,0)</f>
        <v>0</v>
      </c>
      <c r="H662" s="4">
        <f t="shared" si="68"/>
        <v>0</v>
      </c>
      <c r="I662" s="4">
        <f t="shared" si="69"/>
        <v>0</v>
      </c>
      <c r="J662" s="58" t="str">
        <f t="shared" si="70"/>
        <v>2073–2074</v>
      </c>
    </row>
    <row r="663" spans="1:10" ht="19.899999999999999" customHeight="1" x14ac:dyDescent="0.2">
      <c r="A663" s="126">
        <v>63645</v>
      </c>
      <c r="B663" s="9">
        <f t="shared" si="64"/>
        <v>0</v>
      </c>
      <c r="C663" s="127"/>
      <c r="D663" s="4">
        <f t="shared" si="65"/>
        <v>0</v>
      </c>
      <c r="E663" s="128">
        <f t="shared" si="66"/>
        <v>0</v>
      </c>
      <c r="F663" s="4">
        <f t="shared" si="67"/>
        <v>0</v>
      </c>
      <c r="G663" s="19">
        <f>IF(AND(C663&lt;&gt;"",SUM(G$30:G662)&lt;D$21),$D$21/$D$26,0)</f>
        <v>0</v>
      </c>
      <c r="H663" s="4">
        <f t="shared" si="68"/>
        <v>0</v>
      </c>
      <c r="I663" s="4">
        <f t="shared" si="69"/>
        <v>0</v>
      </c>
      <c r="J663" s="58" t="str">
        <f t="shared" si="70"/>
        <v>2073–2074</v>
      </c>
    </row>
    <row r="664" spans="1:10" ht="19.899999999999999" customHeight="1" x14ac:dyDescent="0.2">
      <c r="A664" s="126">
        <v>63675</v>
      </c>
      <c r="B664" s="9">
        <f t="shared" si="64"/>
        <v>0</v>
      </c>
      <c r="C664" s="127"/>
      <c r="D664" s="4">
        <f t="shared" si="65"/>
        <v>0</v>
      </c>
      <c r="E664" s="128">
        <f t="shared" si="66"/>
        <v>0</v>
      </c>
      <c r="F664" s="4">
        <f t="shared" si="67"/>
        <v>0</v>
      </c>
      <c r="G664" s="19">
        <f>IF(AND(C664&lt;&gt;"",SUM(G$30:G663)&lt;D$21),$D$21/$D$26,0)</f>
        <v>0</v>
      </c>
      <c r="H664" s="4">
        <f t="shared" si="68"/>
        <v>0</v>
      </c>
      <c r="I664" s="4">
        <f t="shared" si="69"/>
        <v>0</v>
      </c>
      <c r="J664" s="58" t="str">
        <f t="shared" si="70"/>
        <v>2073–2074</v>
      </c>
    </row>
    <row r="665" spans="1:10" ht="19.899999999999999" customHeight="1" x14ac:dyDescent="0.2">
      <c r="A665" s="126">
        <v>63706</v>
      </c>
      <c r="B665" s="9">
        <f t="shared" si="64"/>
        <v>0</v>
      </c>
      <c r="C665" s="127"/>
      <c r="D665" s="4">
        <f t="shared" si="65"/>
        <v>0</v>
      </c>
      <c r="E665" s="128">
        <f t="shared" si="66"/>
        <v>0</v>
      </c>
      <c r="F665" s="4">
        <f t="shared" si="67"/>
        <v>0</v>
      </c>
      <c r="G665" s="19">
        <f>IF(AND(C665&lt;&gt;"",SUM(G$30:G664)&lt;D$21),$D$21/$D$26,0)</f>
        <v>0</v>
      </c>
      <c r="H665" s="4">
        <f t="shared" si="68"/>
        <v>0</v>
      </c>
      <c r="I665" s="4">
        <f t="shared" si="69"/>
        <v>0</v>
      </c>
      <c r="J665" s="58" t="str">
        <f t="shared" si="70"/>
        <v>2073–2074</v>
      </c>
    </row>
    <row r="666" spans="1:10" ht="19.899999999999999" customHeight="1" x14ac:dyDescent="0.2">
      <c r="A666" s="126">
        <v>63736</v>
      </c>
      <c r="B666" s="9">
        <f t="shared" si="64"/>
        <v>0</v>
      </c>
      <c r="C666" s="127"/>
      <c r="D666" s="4">
        <f t="shared" si="65"/>
        <v>0</v>
      </c>
      <c r="E666" s="128">
        <f t="shared" si="66"/>
        <v>0</v>
      </c>
      <c r="F666" s="4">
        <f t="shared" si="67"/>
        <v>0</v>
      </c>
      <c r="G666" s="19">
        <f>IF(AND(C666&lt;&gt;"",SUM(G$30:G665)&lt;D$21),$D$21/$D$26,0)</f>
        <v>0</v>
      </c>
      <c r="H666" s="4">
        <f t="shared" si="68"/>
        <v>0</v>
      </c>
      <c r="I666" s="4">
        <f t="shared" si="69"/>
        <v>0</v>
      </c>
      <c r="J666" s="58" t="str">
        <f t="shared" si="70"/>
        <v>2074–2075</v>
      </c>
    </row>
    <row r="667" spans="1:10" ht="19.899999999999999" customHeight="1" x14ac:dyDescent="0.2">
      <c r="A667" s="126">
        <v>63767</v>
      </c>
      <c r="B667" s="9">
        <f t="shared" si="64"/>
        <v>0</v>
      </c>
      <c r="C667" s="127"/>
      <c r="D667" s="4">
        <f t="shared" si="65"/>
        <v>0</v>
      </c>
      <c r="E667" s="128">
        <f t="shared" si="66"/>
        <v>0</v>
      </c>
      <c r="F667" s="4">
        <f t="shared" si="67"/>
        <v>0</v>
      </c>
      <c r="G667" s="19">
        <f>IF(AND(C667&lt;&gt;"",SUM(G$30:G666)&lt;D$21),$D$21/$D$26,0)</f>
        <v>0</v>
      </c>
      <c r="H667" s="4">
        <f t="shared" si="68"/>
        <v>0</v>
      </c>
      <c r="I667" s="4">
        <f t="shared" si="69"/>
        <v>0</v>
      </c>
      <c r="J667" s="58" t="str">
        <f t="shared" si="70"/>
        <v>2074–2075</v>
      </c>
    </row>
    <row r="668" spans="1:10" ht="19.899999999999999" customHeight="1" x14ac:dyDescent="0.2">
      <c r="A668" s="126">
        <v>63798</v>
      </c>
      <c r="B668" s="9">
        <f t="shared" si="64"/>
        <v>0</v>
      </c>
      <c r="C668" s="127"/>
      <c r="D668" s="4">
        <f t="shared" si="65"/>
        <v>0</v>
      </c>
      <c r="E668" s="128">
        <f t="shared" si="66"/>
        <v>0</v>
      </c>
      <c r="F668" s="4">
        <f t="shared" si="67"/>
        <v>0</v>
      </c>
      <c r="G668" s="19">
        <f>IF(AND(C668&lt;&gt;"",SUM(G$30:G667)&lt;D$21),$D$21/$D$26,0)</f>
        <v>0</v>
      </c>
      <c r="H668" s="4">
        <f t="shared" si="68"/>
        <v>0</v>
      </c>
      <c r="I668" s="4">
        <f t="shared" si="69"/>
        <v>0</v>
      </c>
      <c r="J668" s="58" t="str">
        <f t="shared" si="70"/>
        <v>2074–2075</v>
      </c>
    </row>
    <row r="669" spans="1:10" ht="19.899999999999999" customHeight="1" x14ac:dyDescent="0.2">
      <c r="A669" s="126">
        <v>63828</v>
      </c>
      <c r="B669" s="9">
        <f t="shared" si="64"/>
        <v>0</v>
      </c>
      <c r="C669" s="127"/>
      <c r="D669" s="4">
        <f t="shared" si="65"/>
        <v>0</v>
      </c>
      <c r="E669" s="128">
        <f t="shared" si="66"/>
        <v>0</v>
      </c>
      <c r="F669" s="4">
        <f t="shared" si="67"/>
        <v>0</v>
      </c>
      <c r="G669" s="19">
        <f>IF(AND(C669&lt;&gt;"",SUM(G$30:G668)&lt;D$21),$D$21/$D$26,0)</f>
        <v>0</v>
      </c>
      <c r="H669" s="4">
        <f t="shared" si="68"/>
        <v>0</v>
      </c>
      <c r="I669" s="4">
        <f t="shared" si="69"/>
        <v>0</v>
      </c>
      <c r="J669" s="58" t="str">
        <f t="shared" si="70"/>
        <v>2074–2075</v>
      </c>
    </row>
    <row r="670" spans="1:10" ht="19.899999999999999" customHeight="1" x14ac:dyDescent="0.2">
      <c r="A670" s="126">
        <v>63859</v>
      </c>
      <c r="B670" s="9">
        <f t="shared" si="64"/>
        <v>0</v>
      </c>
      <c r="C670" s="127"/>
      <c r="D670" s="4">
        <f t="shared" si="65"/>
        <v>0</v>
      </c>
      <c r="E670" s="128">
        <f t="shared" si="66"/>
        <v>0</v>
      </c>
      <c r="F670" s="4">
        <f t="shared" si="67"/>
        <v>0</v>
      </c>
      <c r="G670" s="19">
        <f>IF(AND(C670&lt;&gt;"",SUM(G$30:G669)&lt;D$21),$D$21/$D$26,0)</f>
        <v>0</v>
      </c>
      <c r="H670" s="4">
        <f t="shared" si="68"/>
        <v>0</v>
      </c>
      <c r="I670" s="4">
        <f t="shared" si="69"/>
        <v>0</v>
      </c>
      <c r="J670" s="58" t="str">
        <f t="shared" si="70"/>
        <v>2074–2075</v>
      </c>
    </row>
    <row r="671" spans="1:10" ht="19.899999999999999" customHeight="1" x14ac:dyDescent="0.2">
      <c r="A671" s="126">
        <v>63889</v>
      </c>
      <c r="B671" s="9">
        <f t="shared" ref="B671:B734" si="71">IF(C671&gt;0,C671*-1,C671)</f>
        <v>0</v>
      </c>
      <c r="C671" s="127"/>
      <c r="D671" s="4">
        <f t="shared" ref="D671:D734" si="72">IF(C671="",0,IF($D$14="Beginning",IF(C670&lt;&gt;"",$F670*$D$7/12,0),IF(C670&lt;&gt;"",$F670*$D$7/12,$D$19*$D$7/12)))</f>
        <v>0</v>
      </c>
      <c r="E671" s="128">
        <f t="shared" si="66"/>
        <v>0</v>
      </c>
      <c r="F671" s="4">
        <f t="shared" si="67"/>
        <v>0</v>
      </c>
      <c r="G671" s="19">
        <f>IF(AND(C671&lt;&gt;"",SUM(G$30:G670)&lt;D$21),$D$21/$D$26,0)</f>
        <v>0</v>
      </c>
      <c r="H671" s="4">
        <f t="shared" si="68"/>
        <v>0</v>
      </c>
      <c r="I671" s="4">
        <f t="shared" si="69"/>
        <v>0</v>
      </c>
      <c r="J671" s="58" t="str">
        <f t="shared" si="70"/>
        <v>2074–2075</v>
      </c>
    </row>
    <row r="672" spans="1:10" ht="19.899999999999999" customHeight="1" x14ac:dyDescent="0.2">
      <c r="A672" s="126">
        <v>63920</v>
      </c>
      <c r="B672" s="9">
        <f t="shared" si="71"/>
        <v>0</v>
      </c>
      <c r="C672" s="127"/>
      <c r="D672" s="4">
        <f t="shared" si="72"/>
        <v>0</v>
      </c>
      <c r="E672" s="128">
        <f t="shared" ref="E672:E735" si="73">C672-D672</f>
        <v>0</v>
      </c>
      <c r="F672" s="4">
        <f t="shared" ref="F672:F735" si="74">IF(C672="",0,IF(C671="",$D$19-E672,IF(C672&lt;&gt;"",F671-E672)))</f>
        <v>0</v>
      </c>
      <c r="G672" s="19">
        <f>IF(AND(C672&lt;&gt;"",SUM(G$30:G671)&lt;D$21),$D$21/$D$26,0)</f>
        <v>0</v>
      </c>
      <c r="H672" s="4">
        <f t="shared" ref="H672:H735" si="75">IF(C672&lt;&gt;"",G672+H671,0)</f>
        <v>0</v>
      </c>
      <c r="I672" s="4">
        <f t="shared" ref="I672:I735" si="76">IF(C672&lt;&gt;"",$D$21-H672,0)</f>
        <v>0</v>
      </c>
      <c r="J672" s="58" t="str">
        <f t="shared" si="70"/>
        <v>2074–2075</v>
      </c>
    </row>
    <row r="673" spans="1:10" ht="19.899999999999999" customHeight="1" x14ac:dyDescent="0.2">
      <c r="A673" s="126">
        <v>63951</v>
      </c>
      <c r="B673" s="9">
        <f t="shared" si="71"/>
        <v>0</v>
      </c>
      <c r="C673" s="127"/>
      <c r="D673" s="4">
        <f t="shared" si="72"/>
        <v>0</v>
      </c>
      <c r="E673" s="128">
        <f t="shared" si="73"/>
        <v>0</v>
      </c>
      <c r="F673" s="4">
        <f t="shared" si="74"/>
        <v>0</v>
      </c>
      <c r="G673" s="19">
        <f>IF(AND(C673&lt;&gt;"",SUM(G$30:G672)&lt;D$21),$D$21/$D$26,0)</f>
        <v>0</v>
      </c>
      <c r="H673" s="4">
        <f t="shared" si="75"/>
        <v>0</v>
      </c>
      <c r="I673" s="4">
        <f t="shared" si="76"/>
        <v>0</v>
      </c>
      <c r="J673" s="58" t="str">
        <f t="shared" si="70"/>
        <v>2074–2075</v>
      </c>
    </row>
    <row r="674" spans="1:10" ht="19.899999999999999" customHeight="1" x14ac:dyDescent="0.2">
      <c r="A674" s="126">
        <v>63979</v>
      </c>
      <c r="B674" s="9">
        <f t="shared" si="71"/>
        <v>0</v>
      </c>
      <c r="C674" s="127"/>
      <c r="D674" s="4">
        <f t="shared" si="72"/>
        <v>0</v>
      </c>
      <c r="E674" s="128">
        <f t="shared" si="73"/>
        <v>0</v>
      </c>
      <c r="F674" s="4">
        <f t="shared" si="74"/>
        <v>0</v>
      </c>
      <c r="G674" s="19">
        <f>IF(AND(C674&lt;&gt;"",SUM(G$30:G673)&lt;D$21),$D$21/$D$26,0)</f>
        <v>0</v>
      </c>
      <c r="H674" s="4">
        <f t="shared" si="75"/>
        <v>0</v>
      </c>
      <c r="I674" s="4">
        <f t="shared" si="76"/>
        <v>0</v>
      </c>
      <c r="J674" s="58" t="str">
        <f t="shared" si="70"/>
        <v>2074–2075</v>
      </c>
    </row>
    <row r="675" spans="1:10" ht="19.899999999999999" customHeight="1" x14ac:dyDescent="0.2">
      <c r="A675" s="126">
        <v>64010</v>
      </c>
      <c r="B675" s="9">
        <f t="shared" si="71"/>
        <v>0</v>
      </c>
      <c r="C675" s="127"/>
      <c r="D675" s="4">
        <f t="shared" si="72"/>
        <v>0</v>
      </c>
      <c r="E675" s="128">
        <f t="shared" si="73"/>
        <v>0</v>
      </c>
      <c r="F675" s="4">
        <f t="shared" si="74"/>
        <v>0</v>
      </c>
      <c r="G675" s="19">
        <f>IF(AND(C675&lt;&gt;"",SUM(G$30:G674)&lt;D$21),$D$21/$D$26,0)</f>
        <v>0</v>
      </c>
      <c r="H675" s="4">
        <f t="shared" si="75"/>
        <v>0</v>
      </c>
      <c r="I675" s="4">
        <f t="shared" si="76"/>
        <v>0</v>
      </c>
      <c r="J675" s="58" t="str">
        <f t="shared" si="70"/>
        <v>2074–2075</v>
      </c>
    </row>
    <row r="676" spans="1:10" ht="19.899999999999999" customHeight="1" x14ac:dyDescent="0.2">
      <c r="A676" s="126">
        <v>64040</v>
      </c>
      <c r="B676" s="9">
        <f t="shared" si="71"/>
        <v>0</v>
      </c>
      <c r="C676" s="127"/>
      <c r="D676" s="4">
        <f t="shared" si="72"/>
        <v>0</v>
      </c>
      <c r="E676" s="128">
        <f t="shared" si="73"/>
        <v>0</v>
      </c>
      <c r="F676" s="4">
        <f t="shared" si="74"/>
        <v>0</v>
      </c>
      <c r="G676" s="19">
        <f>IF(AND(C676&lt;&gt;"",SUM(G$30:G675)&lt;D$21),$D$21/$D$26,0)</f>
        <v>0</v>
      </c>
      <c r="H676" s="4">
        <f t="shared" si="75"/>
        <v>0</v>
      </c>
      <c r="I676" s="4">
        <f t="shared" si="76"/>
        <v>0</v>
      </c>
      <c r="J676" s="58" t="str">
        <f t="shared" si="70"/>
        <v>2074–2075</v>
      </c>
    </row>
    <row r="677" spans="1:10" ht="19.899999999999999" customHeight="1" x14ac:dyDescent="0.2">
      <c r="A677" s="126">
        <v>64071</v>
      </c>
      <c r="B677" s="9">
        <f t="shared" si="71"/>
        <v>0</v>
      </c>
      <c r="C677" s="127"/>
      <c r="D677" s="4">
        <f t="shared" si="72"/>
        <v>0</v>
      </c>
      <c r="E677" s="128">
        <f t="shared" si="73"/>
        <v>0</v>
      </c>
      <c r="F677" s="4">
        <f t="shared" si="74"/>
        <v>0</v>
      </c>
      <c r="G677" s="19">
        <f>IF(AND(C677&lt;&gt;"",SUM(G$30:G676)&lt;D$21),$D$21/$D$26,0)</f>
        <v>0</v>
      </c>
      <c r="H677" s="4">
        <f t="shared" si="75"/>
        <v>0</v>
      </c>
      <c r="I677" s="4">
        <f t="shared" si="76"/>
        <v>0</v>
      </c>
      <c r="J677" s="58" t="str">
        <f t="shared" si="70"/>
        <v>2074–2075</v>
      </c>
    </row>
    <row r="678" spans="1:10" ht="19.899999999999999" customHeight="1" x14ac:dyDescent="0.2">
      <c r="A678" s="126">
        <v>64101</v>
      </c>
      <c r="B678" s="9">
        <f t="shared" si="71"/>
        <v>0</v>
      </c>
      <c r="C678" s="127"/>
      <c r="D678" s="4">
        <f t="shared" si="72"/>
        <v>0</v>
      </c>
      <c r="E678" s="128">
        <f t="shared" si="73"/>
        <v>0</v>
      </c>
      <c r="F678" s="4">
        <f t="shared" si="74"/>
        <v>0</v>
      </c>
      <c r="G678" s="19">
        <f>IF(AND(C678&lt;&gt;"",SUM(G$30:G677)&lt;D$21),$D$21/$D$26,0)</f>
        <v>0</v>
      </c>
      <c r="H678" s="4">
        <f t="shared" si="75"/>
        <v>0</v>
      </c>
      <c r="I678" s="4">
        <f t="shared" si="76"/>
        <v>0</v>
      </c>
      <c r="J678" s="58" t="str">
        <f t="shared" si="70"/>
        <v>2075–2076</v>
      </c>
    </row>
    <row r="679" spans="1:10" ht="19.899999999999999" customHeight="1" x14ac:dyDescent="0.2">
      <c r="A679" s="126">
        <v>64132</v>
      </c>
      <c r="B679" s="9">
        <f t="shared" si="71"/>
        <v>0</v>
      </c>
      <c r="C679" s="127"/>
      <c r="D679" s="4">
        <f t="shared" si="72"/>
        <v>0</v>
      </c>
      <c r="E679" s="128">
        <f t="shared" si="73"/>
        <v>0</v>
      </c>
      <c r="F679" s="4">
        <f t="shared" si="74"/>
        <v>0</v>
      </c>
      <c r="G679" s="19">
        <f>IF(AND(C679&lt;&gt;"",SUM(G$30:G678)&lt;D$21),$D$21/$D$26,0)</f>
        <v>0</v>
      </c>
      <c r="H679" s="4">
        <f t="shared" si="75"/>
        <v>0</v>
      </c>
      <c r="I679" s="4">
        <f t="shared" si="76"/>
        <v>0</v>
      </c>
      <c r="J679" s="58" t="str">
        <f t="shared" si="70"/>
        <v>2075–2076</v>
      </c>
    </row>
    <row r="680" spans="1:10" ht="19.899999999999999" customHeight="1" x14ac:dyDescent="0.2">
      <c r="A680" s="126">
        <v>64163</v>
      </c>
      <c r="B680" s="9">
        <f t="shared" si="71"/>
        <v>0</v>
      </c>
      <c r="C680" s="127"/>
      <c r="D680" s="4">
        <f t="shared" si="72"/>
        <v>0</v>
      </c>
      <c r="E680" s="128">
        <f t="shared" si="73"/>
        <v>0</v>
      </c>
      <c r="F680" s="4">
        <f t="shared" si="74"/>
        <v>0</v>
      </c>
      <c r="G680" s="19">
        <f>IF(AND(C680&lt;&gt;"",SUM(G$30:G679)&lt;D$21),$D$21/$D$26,0)</f>
        <v>0</v>
      </c>
      <c r="H680" s="4">
        <f t="shared" si="75"/>
        <v>0</v>
      </c>
      <c r="I680" s="4">
        <f t="shared" si="76"/>
        <v>0</v>
      </c>
      <c r="J680" s="58" t="str">
        <f t="shared" si="70"/>
        <v>2075–2076</v>
      </c>
    </row>
    <row r="681" spans="1:10" ht="19.899999999999999" customHeight="1" x14ac:dyDescent="0.2">
      <c r="A681" s="126">
        <v>64193</v>
      </c>
      <c r="B681" s="9">
        <f t="shared" si="71"/>
        <v>0</v>
      </c>
      <c r="C681" s="127"/>
      <c r="D681" s="4">
        <f t="shared" si="72"/>
        <v>0</v>
      </c>
      <c r="E681" s="128">
        <f t="shared" si="73"/>
        <v>0</v>
      </c>
      <c r="F681" s="4">
        <f t="shared" si="74"/>
        <v>0</v>
      </c>
      <c r="G681" s="19">
        <f>IF(AND(C681&lt;&gt;"",SUM(G$30:G680)&lt;D$21),$D$21/$D$26,0)</f>
        <v>0</v>
      </c>
      <c r="H681" s="4">
        <f t="shared" si="75"/>
        <v>0</v>
      </c>
      <c r="I681" s="4">
        <f t="shared" si="76"/>
        <v>0</v>
      </c>
      <c r="J681" s="58" t="str">
        <f t="shared" si="70"/>
        <v>2075–2076</v>
      </c>
    </row>
    <row r="682" spans="1:10" ht="19.899999999999999" customHeight="1" x14ac:dyDescent="0.2">
      <c r="A682" s="126">
        <v>64224</v>
      </c>
      <c r="B682" s="9">
        <f t="shared" si="71"/>
        <v>0</v>
      </c>
      <c r="C682" s="127"/>
      <c r="D682" s="4">
        <f t="shared" si="72"/>
        <v>0</v>
      </c>
      <c r="E682" s="128">
        <f t="shared" si="73"/>
        <v>0</v>
      </c>
      <c r="F682" s="4">
        <f t="shared" si="74"/>
        <v>0</v>
      </c>
      <c r="G682" s="19">
        <f>IF(AND(C682&lt;&gt;"",SUM(G$30:G681)&lt;D$21),$D$21/$D$26,0)</f>
        <v>0</v>
      </c>
      <c r="H682" s="4">
        <f t="shared" si="75"/>
        <v>0</v>
      </c>
      <c r="I682" s="4">
        <f t="shared" si="76"/>
        <v>0</v>
      </c>
      <c r="J682" s="58" t="str">
        <f t="shared" si="70"/>
        <v>2075–2076</v>
      </c>
    </row>
    <row r="683" spans="1:10" ht="19.899999999999999" customHeight="1" x14ac:dyDescent="0.2">
      <c r="A683" s="126">
        <v>64254</v>
      </c>
      <c r="B683" s="9">
        <f t="shared" si="71"/>
        <v>0</v>
      </c>
      <c r="C683" s="127"/>
      <c r="D683" s="4">
        <f t="shared" si="72"/>
        <v>0</v>
      </c>
      <c r="E683" s="128">
        <f t="shared" si="73"/>
        <v>0</v>
      </c>
      <c r="F683" s="4">
        <f t="shared" si="74"/>
        <v>0</v>
      </c>
      <c r="G683" s="19">
        <f>IF(AND(C683&lt;&gt;"",SUM(G$30:G682)&lt;D$21),$D$21/$D$26,0)</f>
        <v>0</v>
      </c>
      <c r="H683" s="4">
        <f t="shared" si="75"/>
        <v>0</v>
      </c>
      <c r="I683" s="4">
        <f t="shared" si="76"/>
        <v>0</v>
      </c>
      <c r="J683" s="58" t="str">
        <f t="shared" ref="J683:J746" si="77">IF(OR(MONTH(A683)=1,MONTH(A683)=2,MONTH(A683)=3,MONTH(A683)=4,MONTH(A683)=5,MONTH(A683)=6),YEAR(A683)-1&amp;"–"&amp;YEAR(A683),YEAR(A683)&amp;"–"&amp;YEAR(A683)+1)</f>
        <v>2075–2076</v>
      </c>
    </row>
    <row r="684" spans="1:10" ht="19.899999999999999" customHeight="1" x14ac:dyDescent="0.2">
      <c r="A684" s="126">
        <v>64285</v>
      </c>
      <c r="B684" s="9">
        <f t="shared" si="71"/>
        <v>0</v>
      </c>
      <c r="C684" s="127"/>
      <c r="D684" s="4">
        <f t="shared" si="72"/>
        <v>0</v>
      </c>
      <c r="E684" s="128">
        <f t="shared" si="73"/>
        <v>0</v>
      </c>
      <c r="F684" s="4">
        <f t="shared" si="74"/>
        <v>0</v>
      </c>
      <c r="G684" s="19">
        <f>IF(AND(C684&lt;&gt;"",SUM(G$30:G683)&lt;D$21),$D$21/$D$26,0)</f>
        <v>0</v>
      </c>
      <c r="H684" s="4">
        <f t="shared" si="75"/>
        <v>0</v>
      </c>
      <c r="I684" s="4">
        <f t="shared" si="76"/>
        <v>0</v>
      </c>
      <c r="J684" s="58" t="str">
        <f t="shared" si="77"/>
        <v>2075–2076</v>
      </c>
    </row>
    <row r="685" spans="1:10" ht="19.899999999999999" customHeight="1" x14ac:dyDescent="0.2">
      <c r="A685" s="126">
        <v>64316</v>
      </c>
      <c r="B685" s="9">
        <f t="shared" si="71"/>
        <v>0</v>
      </c>
      <c r="C685" s="127"/>
      <c r="D685" s="4">
        <f t="shared" si="72"/>
        <v>0</v>
      </c>
      <c r="E685" s="128">
        <f t="shared" si="73"/>
        <v>0</v>
      </c>
      <c r="F685" s="4">
        <f t="shared" si="74"/>
        <v>0</v>
      </c>
      <c r="G685" s="19">
        <f>IF(AND(C685&lt;&gt;"",SUM(G$30:G684)&lt;D$21),$D$21/$D$26,0)</f>
        <v>0</v>
      </c>
      <c r="H685" s="4">
        <f t="shared" si="75"/>
        <v>0</v>
      </c>
      <c r="I685" s="4">
        <f t="shared" si="76"/>
        <v>0</v>
      </c>
      <c r="J685" s="58" t="str">
        <f t="shared" si="77"/>
        <v>2075–2076</v>
      </c>
    </row>
    <row r="686" spans="1:10" ht="19.899999999999999" customHeight="1" x14ac:dyDescent="0.2">
      <c r="A686" s="126">
        <v>64345</v>
      </c>
      <c r="B686" s="9">
        <f t="shared" si="71"/>
        <v>0</v>
      </c>
      <c r="C686" s="127"/>
      <c r="D686" s="4">
        <f t="shared" si="72"/>
        <v>0</v>
      </c>
      <c r="E686" s="128">
        <f t="shared" si="73"/>
        <v>0</v>
      </c>
      <c r="F686" s="4">
        <f t="shared" si="74"/>
        <v>0</v>
      </c>
      <c r="G686" s="19">
        <f>IF(AND(C686&lt;&gt;"",SUM(G$30:G685)&lt;D$21),$D$21/$D$26,0)</f>
        <v>0</v>
      </c>
      <c r="H686" s="4">
        <f t="shared" si="75"/>
        <v>0</v>
      </c>
      <c r="I686" s="4">
        <f t="shared" si="76"/>
        <v>0</v>
      </c>
      <c r="J686" s="58" t="str">
        <f t="shared" si="77"/>
        <v>2075–2076</v>
      </c>
    </row>
    <row r="687" spans="1:10" ht="19.899999999999999" customHeight="1" x14ac:dyDescent="0.2">
      <c r="A687" s="126">
        <v>64376</v>
      </c>
      <c r="B687" s="9">
        <f t="shared" si="71"/>
        <v>0</v>
      </c>
      <c r="C687" s="127"/>
      <c r="D687" s="4">
        <f t="shared" si="72"/>
        <v>0</v>
      </c>
      <c r="E687" s="128">
        <f t="shared" si="73"/>
        <v>0</v>
      </c>
      <c r="F687" s="4">
        <f t="shared" si="74"/>
        <v>0</v>
      </c>
      <c r="G687" s="19">
        <f>IF(AND(C687&lt;&gt;"",SUM(G$30:G686)&lt;D$21),$D$21/$D$26,0)</f>
        <v>0</v>
      </c>
      <c r="H687" s="4">
        <f t="shared" si="75"/>
        <v>0</v>
      </c>
      <c r="I687" s="4">
        <f t="shared" si="76"/>
        <v>0</v>
      </c>
      <c r="J687" s="58" t="str">
        <f t="shared" si="77"/>
        <v>2075–2076</v>
      </c>
    </row>
    <row r="688" spans="1:10" ht="19.899999999999999" customHeight="1" x14ac:dyDescent="0.2">
      <c r="A688" s="126">
        <v>64406</v>
      </c>
      <c r="B688" s="9">
        <f t="shared" si="71"/>
        <v>0</v>
      </c>
      <c r="C688" s="127"/>
      <c r="D688" s="4">
        <f t="shared" si="72"/>
        <v>0</v>
      </c>
      <c r="E688" s="128">
        <f t="shared" si="73"/>
        <v>0</v>
      </c>
      <c r="F688" s="4">
        <f t="shared" si="74"/>
        <v>0</v>
      </c>
      <c r="G688" s="19">
        <f>IF(AND(C688&lt;&gt;"",SUM(G$30:G687)&lt;D$21),$D$21/$D$26,0)</f>
        <v>0</v>
      </c>
      <c r="H688" s="4">
        <f t="shared" si="75"/>
        <v>0</v>
      </c>
      <c r="I688" s="4">
        <f t="shared" si="76"/>
        <v>0</v>
      </c>
      <c r="J688" s="58" t="str">
        <f t="shared" si="77"/>
        <v>2075–2076</v>
      </c>
    </row>
    <row r="689" spans="1:10" ht="19.899999999999999" customHeight="1" x14ac:dyDescent="0.2">
      <c r="A689" s="126">
        <v>64437</v>
      </c>
      <c r="B689" s="9">
        <f t="shared" si="71"/>
        <v>0</v>
      </c>
      <c r="C689" s="127"/>
      <c r="D689" s="4">
        <f t="shared" si="72"/>
        <v>0</v>
      </c>
      <c r="E689" s="128">
        <f t="shared" si="73"/>
        <v>0</v>
      </c>
      <c r="F689" s="4">
        <f t="shared" si="74"/>
        <v>0</v>
      </c>
      <c r="G689" s="19">
        <f>IF(AND(C689&lt;&gt;"",SUM(G$30:G688)&lt;D$21),$D$21/$D$26,0)</f>
        <v>0</v>
      </c>
      <c r="H689" s="4">
        <f t="shared" si="75"/>
        <v>0</v>
      </c>
      <c r="I689" s="4">
        <f t="shared" si="76"/>
        <v>0</v>
      </c>
      <c r="J689" s="58" t="str">
        <f t="shared" si="77"/>
        <v>2075–2076</v>
      </c>
    </row>
    <row r="690" spans="1:10" ht="19.899999999999999" customHeight="1" x14ac:dyDescent="0.2">
      <c r="A690" s="126">
        <v>64467</v>
      </c>
      <c r="B690" s="9">
        <f t="shared" si="71"/>
        <v>0</v>
      </c>
      <c r="C690" s="127"/>
      <c r="D690" s="4">
        <f t="shared" si="72"/>
        <v>0</v>
      </c>
      <c r="E690" s="128">
        <f t="shared" si="73"/>
        <v>0</v>
      </c>
      <c r="F690" s="4">
        <f t="shared" si="74"/>
        <v>0</v>
      </c>
      <c r="G690" s="19">
        <f>IF(AND(C690&lt;&gt;"",SUM(G$30:G689)&lt;D$21),$D$21/$D$26,0)</f>
        <v>0</v>
      </c>
      <c r="H690" s="4">
        <f t="shared" si="75"/>
        <v>0</v>
      </c>
      <c r="I690" s="4">
        <f t="shared" si="76"/>
        <v>0</v>
      </c>
      <c r="J690" s="58" t="str">
        <f t="shared" si="77"/>
        <v>2076–2077</v>
      </c>
    </row>
    <row r="691" spans="1:10" ht="19.899999999999999" customHeight="1" x14ac:dyDescent="0.2">
      <c r="A691" s="126">
        <v>64498</v>
      </c>
      <c r="B691" s="9">
        <f t="shared" si="71"/>
        <v>0</v>
      </c>
      <c r="C691" s="127"/>
      <c r="D691" s="4">
        <f t="shared" si="72"/>
        <v>0</v>
      </c>
      <c r="E691" s="128">
        <f t="shared" si="73"/>
        <v>0</v>
      </c>
      <c r="F691" s="4">
        <f t="shared" si="74"/>
        <v>0</v>
      </c>
      <c r="G691" s="19">
        <f>IF(AND(C691&lt;&gt;"",SUM(G$30:G690)&lt;D$21),$D$21/$D$26,0)</f>
        <v>0</v>
      </c>
      <c r="H691" s="4">
        <f t="shared" si="75"/>
        <v>0</v>
      </c>
      <c r="I691" s="4">
        <f t="shared" si="76"/>
        <v>0</v>
      </c>
      <c r="J691" s="58" t="str">
        <f t="shared" si="77"/>
        <v>2076–2077</v>
      </c>
    </row>
    <row r="692" spans="1:10" ht="19.899999999999999" customHeight="1" x14ac:dyDescent="0.2">
      <c r="A692" s="126">
        <v>64529</v>
      </c>
      <c r="B692" s="9">
        <f t="shared" si="71"/>
        <v>0</v>
      </c>
      <c r="C692" s="127"/>
      <c r="D692" s="4">
        <f t="shared" si="72"/>
        <v>0</v>
      </c>
      <c r="E692" s="128">
        <f t="shared" si="73"/>
        <v>0</v>
      </c>
      <c r="F692" s="4">
        <f t="shared" si="74"/>
        <v>0</v>
      </c>
      <c r="G692" s="19">
        <f>IF(AND(C692&lt;&gt;"",SUM(G$30:G691)&lt;D$21),$D$21/$D$26,0)</f>
        <v>0</v>
      </c>
      <c r="H692" s="4">
        <f t="shared" si="75"/>
        <v>0</v>
      </c>
      <c r="I692" s="4">
        <f t="shared" si="76"/>
        <v>0</v>
      </c>
      <c r="J692" s="58" t="str">
        <f t="shared" si="77"/>
        <v>2076–2077</v>
      </c>
    </row>
    <row r="693" spans="1:10" ht="19.899999999999999" customHeight="1" x14ac:dyDescent="0.2">
      <c r="A693" s="126">
        <v>64559</v>
      </c>
      <c r="B693" s="9">
        <f t="shared" si="71"/>
        <v>0</v>
      </c>
      <c r="C693" s="127"/>
      <c r="D693" s="4">
        <f t="shared" si="72"/>
        <v>0</v>
      </c>
      <c r="E693" s="128">
        <f t="shared" si="73"/>
        <v>0</v>
      </c>
      <c r="F693" s="4">
        <f t="shared" si="74"/>
        <v>0</v>
      </c>
      <c r="G693" s="19">
        <f>IF(AND(C693&lt;&gt;"",SUM(G$30:G692)&lt;D$21),$D$21/$D$26,0)</f>
        <v>0</v>
      </c>
      <c r="H693" s="4">
        <f t="shared" si="75"/>
        <v>0</v>
      </c>
      <c r="I693" s="4">
        <f t="shared" si="76"/>
        <v>0</v>
      </c>
      <c r="J693" s="58" t="str">
        <f t="shared" si="77"/>
        <v>2076–2077</v>
      </c>
    </row>
    <row r="694" spans="1:10" ht="19.899999999999999" customHeight="1" x14ac:dyDescent="0.2">
      <c r="A694" s="126">
        <v>64590</v>
      </c>
      <c r="B694" s="9">
        <f t="shared" si="71"/>
        <v>0</v>
      </c>
      <c r="C694" s="127"/>
      <c r="D694" s="4">
        <f t="shared" si="72"/>
        <v>0</v>
      </c>
      <c r="E694" s="128">
        <f t="shared" si="73"/>
        <v>0</v>
      </c>
      <c r="F694" s="4">
        <f t="shared" si="74"/>
        <v>0</v>
      </c>
      <c r="G694" s="19">
        <f>IF(AND(C694&lt;&gt;"",SUM(G$30:G693)&lt;D$21),$D$21/$D$26,0)</f>
        <v>0</v>
      </c>
      <c r="H694" s="4">
        <f t="shared" si="75"/>
        <v>0</v>
      </c>
      <c r="I694" s="4">
        <f t="shared" si="76"/>
        <v>0</v>
      </c>
      <c r="J694" s="58" t="str">
        <f t="shared" si="77"/>
        <v>2076–2077</v>
      </c>
    </row>
    <row r="695" spans="1:10" ht="19.899999999999999" customHeight="1" x14ac:dyDescent="0.2">
      <c r="A695" s="126">
        <v>64620</v>
      </c>
      <c r="B695" s="9">
        <f t="shared" si="71"/>
        <v>0</v>
      </c>
      <c r="C695" s="127"/>
      <c r="D695" s="4">
        <f t="shared" si="72"/>
        <v>0</v>
      </c>
      <c r="E695" s="128">
        <f t="shared" si="73"/>
        <v>0</v>
      </c>
      <c r="F695" s="4">
        <f t="shared" si="74"/>
        <v>0</v>
      </c>
      <c r="G695" s="19">
        <f>IF(AND(C695&lt;&gt;"",SUM(G$30:G694)&lt;D$21),$D$21/$D$26,0)</f>
        <v>0</v>
      </c>
      <c r="H695" s="4">
        <f t="shared" si="75"/>
        <v>0</v>
      </c>
      <c r="I695" s="4">
        <f t="shared" si="76"/>
        <v>0</v>
      </c>
      <c r="J695" s="58" t="str">
        <f t="shared" si="77"/>
        <v>2076–2077</v>
      </c>
    </row>
    <row r="696" spans="1:10" ht="19.899999999999999" customHeight="1" x14ac:dyDescent="0.2">
      <c r="A696" s="126">
        <v>64651</v>
      </c>
      <c r="B696" s="9">
        <f t="shared" si="71"/>
        <v>0</v>
      </c>
      <c r="C696" s="127"/>
      <c r="D696" s="4">
        <f t="shared" si="72"/>
        <v>0</v>
      </c>
      <c r="E696" s="128">
        <f t="shared" si="73"/>
        <v>0</v>
      </c>
      <c r="F696" s="4">
        <f t="shared" si="74"/>
        <v>0</v>
      </c>
      <c r="G696" s="19">
        <f>IF(AND(C696&lt;&gt;"",SUM(G$30:G695)&lt;D$21),$D$21/$D$26,0)</f>
        <v>0</v>
      </c>
      <c r="H696" s="4">
        <f t="shared" si="75"/>
        <v>0</v>
      </c>
      <c r="I696" s="4">
        <f t="shared" si="76"/>
        <v>0</v>
      </c>
      <c r="J696" s="58" t="str">
        <f t="shared" si="77"/>
        <v>2076–2077</v>
      </c>
    </row>
    <row r="697" spans="1:10" ht="19.899999999999999" customHeight="1" x14ac:dyDescent="0.2">
      <c r="A697" s="126">
        <v>64682</v>
      </c>
      <c r="B697" s="9">
        <f t="shared" si="71"/>
        <v>0</v>
      </c>
      <c r="C697" s="127"/>
      <c r="D697" s="4">
        <f t="shared" si="72"/>
        <v>0</v>
      </c>
      <c r="E697" s="128">
        <f t="shared" si="73"/>
        <v>0</v>
      </c>
      <c r="F697" s="4">
        <f t="shared" si="74"/>
        <v>0</v>
      </c>
      <c r="G697" s="19">
        <f>IF(AND(C697&lt;&gt;"",SUM(G$30:G696)&lt;D$21),$D$21/$D$26,0)</f>
        <v>0</v>
      </c>
      <c r="H697" s="4">
        <f t="shared" si="75"/>
        <v>0</v>
      </c>
      <c r="I697" s="4">
        <f t="shared" si="76"/>
        <v>0</v>
      </c>
      <c r="J697" s="58" t="str">
        <f t="shared" si="77"/>
        <v>2076–2077</v>
      </c>
    </row>
    <row r="698" spans="1:10" ht="19.899999999999999" customHeight="1" x14ac:dyDescent="0.2">
      <c r="A698" s="126">
        <v>64710</v>
      </c>
      <c r="B698" s="9">
        <f t="shared" si="71"/>
        <v>0</v>
      </c>
      <c r="C698" s="127"/>
      <c r="D698" s="4">
        <f t="shared" si="72"/>
        <v>0</v>
      </c>
      <c r="E698" s="128">
        <f t="shared" si="73"/>
        <v>0</v>
      </c>
      <c r="F698" s="4">
        <f t="shared" si="74"/>
        <v>0</v>
      </c>
      <c r="G698" s="19">
        <f>IF(AND(C698&lt;&gt;"",SUM(G$30:G697)&lt;D$21),$D$21/$D$26,0)</f>
        <v>0</v>
      </c>
      <c r="H698" s="4">
        <f t="shared" si="75"/>
        <v>0</v>
      </c>
      <c r="I698" s="4">
        <f t="shared" si="76"/>
        <v>0</v>
      </c>
      <c r="J698" s="58" t="str">
        <f t="shared" si="77"/>
        <v>2076–2077</v>
      </c>
    </row>
    <row r="699" spans="1:10" ht="19.899999999999999" customHeight="1" x14ac:dyDescent="0.2">
      <c r="A699" s="126">
        <v>64741</v>
      </c>
      <c r="B699" s="9">
        <f t="shared" si="71"/>
        <v>0</v>
      </c>
      <c r="C699" s="127"/>
      <c r="D699" s="4">
        <f t="shared" si="72"/>
        <v>0</v>
      </c>
      <c r="E699" s="128">
        <f t="shared" si="73"/>
        <v>0</v>
      </c>
      <c r="F699" s="4">
        <f t="shared" si="74"/>
        <v>0</v>
      </c>
      <c r="G699" s="19">
        <f>IF(AND(C699&lt;&gt;"",SUM(G$30:G698)&lt;D$21),$D$21/$D$26,0)</f>
        <v>0</v>
      </c>
      <c r="H699" s="4">
        <f t="shared" si="75"/>
        <v>0</v>
      </c>
      <c r="I699" s="4">
        <f t="shared" si="76"/>
        <v>0</v>
      </c>
      <c r="J699" s="58" t="str">
        <f t="shared" si="77"/>
        <v>2076–2077</v>
      </c>
    </row>
    <row r="700" spans="1:10" ht="19.899999999999999" customHeight="1" x14ac:dyDescent="0.2">
      <c r="A700" s="126">
        <v>64771</v>
      </c>
      <c r="B700" s="9">
        <f t="shared" si="71"/>
        <v>0</v>
      </c>
      <c r="C700" s="127"/>
      <c r="D700" s="4">
        <f t="shared" si="72"/>
        <v>0</v>
      </c>
      <c r="E700" s="128">
        <f t="shared" si="73"/>
        <v>0</v>
      </c>
      <c r="F700" s="4">
        <f t="shared" si="74"/>
        <v>0</v>
      </c>
      <c r="G700" s="19">
        <f>IF(AND(C700&lt;&gt;"",SUM(G$30:G699)&lt;D$21),$D$21/$D$26,0)</f>
        <v>0</v>
      </c>
      <c r="H700" s="4">
        <f t="shared" si="75"/>
        <v>0</v>
      </c>
      <c r="I700" s="4">
        <f t="shared" si="76"/>
        <v>0</v>
      </c>
      <c r="J700" s="58" t="str">
        <f t="shared" si="77"/>
        <v>2076–2077</v>
      </c>
    </row>
    <row r="701" spans="1:10" ht="19.899999999999999" customHeight="1" x14ac:dyDescent="0.2">
      <c r="A701" s="126">
        <v>64802</v>
      </c>
      <c r="B701" s="9">
        <f t="shared" si="71"/>
        <v>0</v>
      </c>
      <c r="C701" s="127"/>
      <c r="D701" s="4">
        <f t="shared" si="72"/>
        <v>0</v>
      </c>
      <c r="E701" s="128">
        <f t="shared" si="73"/>
        <v>0</v>
      </c>
      <c r="F701" s="4">
        <f t="shared" si="74"/>
        <v>0</v>
      </c>
      <c r="G701" s="19">
        <f>IF(AND(C701&lt;&gt;"",SUM(G$30:G700)&lt;D$21),$D$21/$D$26,0)</f>
        <v>0</v>
      </c>
      <c r="H701" s="4">
        <f t="shared" si="75"/>
        <v>0</v>
      </c>
      <c r="I701" s="4">
        <f t="shared" si="76"/>
        <v>0</v>
      </c>
      <c r="J701" s="58" t="str">
        <f t="shared" si="77"/>
        <v>2076–2077</v>
      </c>
    </row>
    <row r="702" spans="1:10" ht="19.899999999999999" customHeight="1" x14ac:dyDescent="0.2">
      <c r="A702" s="126">
        <v>64832</v>
      </c>
      <c r="B702" s="9">
        <f t="shared" si="71"/>
        <v>0</v>
      </c>
      <c r="C702" s="127"/>
      <c r="D702" s="4">
        <f t="shared" si="72"/>
        <v>0</v>
      </c>
      <c r="E702" s="128">
        <f t="shared" si="73"/>
        <v>0</v>
      </c>
      <c r="F702" s="4">
        <f t="shared" si="74"/>
        <v>0</v>
      </c>
      <c r="G702" s="19">
        <f>IF(AND(C702&lt;&gt;"",SUM(G$30:G701)&lt;D$21),$D$21/$D$26,0)</f>
        <v>0</v>
      </c>
      <c r="H702" s="4">
        <f t="shared" si="75"/>
        <v>0</v>
      </c>
      <c r="I702" s="4">
        <f t="shared" si="76"/>
        <v>0</v>
      </c>
      <c r="J702" s="58" t="str">
        <f t="shared" si="77"/>
        <v>2077–2078</v>
      </c>
    </row>
    <row r="703" spans="1:10" ht="19.899999999999999" customHeight="1" x14ac:dyDescent="0.2">
      <c r="A703" s="126">
        <v>64863</v>
      </c>
      <c r="B703" s="9">
        <f t="shared" si="71"/>
        <v>0</v>
      </c>
      <c r="C703" s="127"/>
      <c r="D703" s="4">
        <f t="shared" si="72"/>
        <v>0</v>
      </c>
      <c r="E703" s="128">
        <f t="shared" si="73"/>
        <v>0</v>
      </c>
      <c r="F703" s="4">
        <f t="shared" si="74"/>
        <v>0</v>
      </c>
      <c r="G703" s="19">
        <f>IF(AND(C703&lt;&gt;"",SUM(G$30:G702)&lt;D$21),$D$21/$D$26,0)</f>
        <v>0</v>
      </c>
      <c r="H703" s="4">
        <f t="shared" si="75"/>
        <v>0</v>
      </c>
      <c r="I703" s="4">
        <f t="shared" si="76"/>
        <v>0</v>
      </c>
      <c r="J703" s="58" t="str">
        <f t="shared" si="77"/>
        <v>2077–2078</v>
      </c>
    </row>
    <row r="704" spans="1:10" ht="19.899999999999999" customHeight="1" x14ac:dyDescent="0.2">
      <c r="A704" s="126">
        <v>64894</v>
      </c>
      <c r="B704" s="9">
        <f t="shared" si="71"/>
        <v>0</v>
      </c>
      <c r="C704" s="127"/>
      <c r="D704" s="4">
        <f t="shared" si="72"/>
        <v>0</v>
      </c>
      <c r="E704" s="128">
        <f t="shared" si="73"/>
        <v>0</v>
      </c>
      <c r="F704" s="4">
        <f t="shared" si="74"/>
        <v>0</v>
      </c>
      <c r="G704" s="19">
        <f>IF(AND(C704&lt;&gt;"",SUM(G$30:G703)&lt;D$21),$D$21/$D$26,0)</f>
        <v>0</v>
      </c>
      <c r="H704" s="4">
        <f t="shared" si="75"/>
        <v>0</v>
      </c>
      <c r="I704" s="4">
        <f t="shared" si="76"/>
        <v>0</v>
      </c>
      <c r="J704" s="58" t="str">
        <f t="shared" si="77"/>
        <v>2077–2078</v>
      </c>
    </row>
    <row r="705" spans="1:10" ht="19.899999999999999" customHeight="1" x14ac:dyDescent="0.2">
      <c r="A705" s="126">
        <v>64924</v>
      </c>
      <c r="B705" s="9">
        <f t="shared" si="71"/>
        <v>0</v>
      </c>
      <c r="C705" s="127"/>
      <c r="D705" s="4">
        <f t="shared" si="72"/>
        <v>0</v>
      </c>
      <c r="E705" s="128">
        <f t="shared" si="73"/>
        <v>0</v>
      </c>
      <c r="F705" s="4">
        <f t="shared" si="74"/>
        <v>0</v>
      </c>
      <c r="G705" s="19">
        <f>IF(AND(C705&lt;&gt;"",SUM(G$30:G704)&lt;D$21),$D$21/$D$26,0)</f>
        <v>0</v>
      </c>
      <c r="H705" s="4">
        <f t="shared" si="75"/>
        <v>0</v>
      </c>
      <c r="I705" s="4">
        <f t="shared" si="76"/>
        <v>0</v>
      </c>
      <c r="J705" s="58" t="str">
        <f t="shared" si="77"/>
        <v>2077–2078</v>
      </c>
    </row>
    <row r="706" spans="1:10" ht="19.899999999999999" customHeight="1" x14ac:dyDescent="0.2">
      <c r="A706" s="126">
        <v>64955</v>
      </c>
      <c r="B706" s="9">
        <f t="shared" si="71"/>
        <v>0</v>
      </c>
      <c r="C706" s="127"/>
      <c r="D706" s="4">
        <f t="shared" si="72"/>
        <v>0</v>
      </c>
      <c r="E706" s="128">
        <f t="shared" si="73"/>
        <v>0</v>
      </c>
      <c r="F706" s="4">
        <f t="shared" si="74"/>
        <v>0</v>
      </c>
      <c r="G706" s="19">
        <f>IF(AND(C706&lt;&gt;"",SUM(G$30:G705)&lt;D$21),$D$21/$D$26,0)</f>
        <v>0</v>
      </c>
      <c r="H706" s="4">
        <f t="shared" si="75"/>
        <v>0</v>
      </c>
      <c r="I706" s="4">
        <f t="shared" si="76"/>
        <v>0</v>
      </c>
      <c r="J706" s="58" t="str">
        <f t="shared" si="77"/>
        <v>2077–2078</v>
      </c>
    </row>
    <row r="707" spans="1:10" ht="19.899999999999999" customHeight="1" x14ac:dyDescent="0.2">
      <c r="A707" s="126">
        <v>64985</v>
      </c>
      <c r="B707" s="9">
        <f t="shared" si="71"/>
        <v>0</v>
      </c>
      <c r="C707" s="127"/>
      <c r="D707" s="4">
        <f t="shared" si="72"/>
        <v>0</v>
      </c>
      <c r="E707" s="128">
        <f t="shared" si="73"/>
        <v>0</v>
      </c>
      <c r="F707" s="4">
        <f t="shared" si="74"/>
        <v>0</v>
      </c>
      <c r="G707" s="19">
        <f>IF(AND(C707&lt;&gt;"",SUM(G$30:G706)&lt;D$21),$D$21/$D$26,0)</f>
        <v>0</v>
      </c>
      <c r="H707" s="4">
        <f t="shared" si="75"/>
        <v>0</v>
      </c>
      <c r="I707" s="4">
        <f t="shared" si="76"/>
        <v>0</v>
      </c>
      <c r="J707" s="58" t="str">
        <f t="shared" si="77"/>
        <v>2077–2078</v>
      </c>
    </row>
    <row r="708" spans="1:10" ht="19.899999999999999" customHeight="1" x14ac:dyDescent="0.2">
      <c r="A708" s="126">
        <v>65016</v>
      </c>
      <c r="B708" s="9">
        <f t="shared" si="71"/>
        <v>0</v>
      </c>
      <c r="C708" s="127"/>
      <c r="D708" s="4">
        <f t="shared" si="72"/>
        <v>0</v>
      </c>
      <c r="E708" s="128">
        <f t="shared" si="73"/>
        <v>0</v>
      </c>
      <c r="F708" s="4">
        <f t="shared" si="74"/>
        <v>0</v>
      </c>
      <c r="G708" s="19">
        <f>IF(AND(C708&lt;&gt;"",SUM(G$30:G707)&lt;D$21),$D$21/$D$26,0)</f>
        <v>0</v>
      </c>
      <c r="H708" s="4">
        <f t="shared" si="75"/>
        <v>0</v>
      </c>
      <c r="I708" s="4">
        <f t="shared" si="76"/>
        <v>0</v>
      </c>
      <c r="J708" s="58" t="str">
        <f t="shared" si="77"/>
        <v>2077–2078</v>
      </c>
    </row>
    <row r="709" spans="1:10" ht="19.899999999999999" customHeight="1" x14ac:dyDescent="0.2">
      <c r="A709" s="126">
        <v>65047</v>
      </c>
      <c r="B709" s="9">
        <f t="shared" si="71"/>
        <v>0</v>
      </c>
      <c r="C709" s="127"/>
      <c r="D709" s="4">
        <f t="shared" si="72"/>
        <v>0</v>
      </c>
      <c r="E709" s="128">
        <f t="shared" si="73"/>
        <v>0</v>
      </c>
      <c r="F709" s="4">
        <f t="shared" si="74"/>
        <v>0</v>
      </c>
      <c r="G709" s="19">
        <f>IF(AND(C709&lt;&gt;"",SUM(G$30:G708)&lt;D$21),$D$21/$D$26,0)</f>
        <v>0</v>
      </c>
      <c r="H709" s="4">
        <f t="shared" si="75"/>
        <v>0</v>
      </c>
      <c r="I709" s="4">
        <f t="shared" si="76"/>
        <v>0</v>
      </c>
      <c r="J709" s="58" t="str">
        <f t="shared" si="77"/>
        <v>2077–2078</v>
      </c>
    </row>
    <row r="710" spans="1:10" ht="19.899999999999999" customHeight="1" x14ac:dyDescent="0.2">
      <c r="A710" s="126">
        <v>65075</v>
      </c>
      <c r="B710" s="9">
        <f t="shared" si="71"/>
        <v>0</v>
      </c>
      <c r="C710" s="127"/>
      <c r="D710" s="4">
        <f t="shared" si="72"/>
        <v>0</v>
      </c>
      <c r="E710" s="128">
        <f t="shared" si="73"/>
        <v>0</v>
      </c>
      <c r="F710" s="4">
        <f t="shared" si="74"/>
        <v>0</v>
      </c>
      <c r="G710" s="19">
        <f>IF(AND(C710&lt;&gt;"",SUM(G$30:G709)&lt;D$21),$D$21/$D$26,0)</f>
        <v>0</v>
      </c>
      <c r="H710" s="4">
        <f t="shared" si="75"/>
        <v>0</v>
      </c>
      <c r="I710" s="4">
        <f t="shared" si="76"/>
        <v>0</v>
      </c>
      <c r="J710" s="58" t="str">
        <f t="shared" si="77"/>
        <v>2077–2078</v>
      </c>
    </row>
    <row r="711" spans="1:10" ht="19.899999999999999" customHeight="1" x14ac:dyDescent="0.2">
      <c r="A711" s="126">
        <v>65106</v>
      </c>
      <c r="B711" s="9">
        <f t="shared" si="71"/>
        <v>0</v>
      </c>
      <c r="C711" s="127"/>
      <c r="D711" s="4">
        <f t="shared" si="72"/>
        <v>0</v>
      </c>
      <c r="E711" s="128">
        <f t="shared" si="73"/>
        <v>0</v>
      </c>
      <c r="F711" s="4">
        <f t="shared" si="74"/>
        <v>0</v>
      </c>
      <c r="G711" s="19">
        <f>IF(AND(C711&lt;&gt;"",SUM(G$30:G710)&lt;D$21),$D$21/$D$26,0)</f>
        <v>0</v>
      </c>
      <c r="H711" s="4">
        <f t="shared" si="75"/>
        <v>0</v>
      </c>
      <c r="I711" s="4">
        <f t="shared" si="76"/>
        <v>0</v>
      </c>
      <c r="J711" s="58" t="str">
        <f t="shared" si="77"/>
        <v>2077–2078</v>
      </c>
    </row>
    <row r="712" spans="1:10" ht="19.899999999999999" customHeight="1" x14ac:dyDescent="0.2">
      <c r="A712" s="126">
        <v>65136</v>
      </c>
      <c r="B712" s="9">
        <f t="shared" si="71"/>
        <v>0</v>
      </c>
      <c r="C712" s="127"/>
      <c r="D712" s="4">
        <f t="shared" si="72"/>
        <v>0</v>
      </c>
      <c r="E712" s="128">
        <f t="shared" si="73"/>
        <v>0</v>
      </c>
      <c r="F712" s="4">
        <f t="shared" si="74"/>
        <v>0</v>
      </c>
      <c r="G712" s="19">
        <f>IF(AND(C712&lt;&gt;"",SUM(G$30:G711)&lt;D$21),$D$21/$D$26,0)</f>
        <v>0</v>
      </c>
      <c r="H712" s="4">
        <f t="shared" si="75"/>
        <v>0</v>
      </c>
      <c r="I712" s="4">
        <f t="shared" si="76"/>
        <v>0</v>
      </c>
      <c r="J712" s="58" t="str">
        <f t="shared" si="77"/>
        <v>2077–2078</v>
      </c>
    </row>
    <row r="713" spans="1:10" ht="19.899999999999999" customHeight="1" x14ac:dyDescent="0.2">
      <c r="A713" s="126">
        <v>65167</v>
      </c>
      <c r="B713" s="9">
        <f t="shared" si="71"/>
        <v>0</v>
      </c>
      <c r="C713" s="127"/>
      <c r="D713" s="4">
        <f t="shared" si="72"/>
        <v>0</v>
      </c>
      <c r="E713" s="128">
        <f t="shared" si="73"/>
        <v>0</v>
      </c>
      <c r="F713" s="4">
        <f t="shared" si="74"/>
        <v>0</v>
      </c>
      <c r="G713" s="19">
        <f>IF(AND(C713&lt;&gt;"",SUM(G$30:G712)&lt;D$21),$D$21/$D$26,0)</f>
        <v>0</v>
      </c>
      <c r="H713" s="4">
        <f t="shared" si="75"/>
        <v>0</v>
      </c>
      <c r="I713" s="4">
        <f t="shared" si="76"/>
        <v>0</v>
      </c>
      <c r="J713" s="58" t="str">
        <f t="shared" si="77"/>
        <v>2077–2078</v>
      </c>
    </row>
    <row r="714" spans="1:10" ht="19.899999999999999" customHeight="1" x14ac:dyDescent="0.2">
      <c r="A714" s="126">
        <v>65197</v>
      </c>
      <c r="B714" s="9">
        <f t="shared" si="71"/>
        <v>0</v>
      </c>
      <c r="C714" s="127"/>
      <c r="D714" s="4">
        <f t="shared" si="72"/>
        <v>0</v>
      </c>
      <c r="E714" s="128">
        <f t="shared" si="73"/>
        <v>0</v>
      </c>
      <c r="F714" s="4">
        <f t="shared" si="74"/>
        <v>0</v>
      </c>
      <c r="G714" s="19">
        <f>IF(AND(C714&lt;&gt;"",SUM(G$30:G713)&lt;D$21),$D$21/$D$26,0)</f>
        <v>0</v>
      </c>
      <c r="H714" s="4">
        <f t="shared" si="75"/>
        <v>0</v>
      </c>
      <c r="I714" s="4">
        <f t="shared" si="76"/>
        <v>0</v>
      </c>
      <c r="J714" s="58" t="str">
        <f t="shared" si="77"/>
        <v>2078–2079</v>
      </c>
    </row>
    <row r="715" spans="1:10" ht="19.899999999999999" customHeight="1" x14ac:dyDescent="0.2">
      <c r="A715" s="126">
        <v>65228</v>
      </c>
      <c r="B715" s="9">
        <f t="shared" si="71"/>
        <v>0</v>
      </c>
      <c r="C715" s="127"/>
      <c r="D715" s="4">
        <f t="shared" si="72"/>
        <v>0</v>
      </c>
      <c r="E715" s="128">
        <f t="shared" si="73"/>
        <v>0</v>
      </c>
      <c r="F715" s="4">
        <f t="shared" si="74"/>
        <v>0</v>
      </c>
      <c r="G715" s="19">
        <f>IF(AND(C715&lt;&gt;"",SUM(G$30:G714)&lt;D$21),$D$21/$D$26,0)</f>
        <v>0</v>
      </c>
      <c r="H715" s="4">
        <f t="shared" si="75"/>
        <v>0</v>
      </c>
      <c r="I715" s="4">
        <f t="shared" si="76"/>
        <v>0</v>
      </c>
      <c r="J715" s="58" t="str">
        <f t="shared" si="77"/>
        <v>2078–2079</v>
      </c>
    </row>
    <row r="716" spans="1:10" ht="19.899999999999999" customHeight="1" x14ac:dyDescent="0.2">
      <c r="A716" s="126">
        <v>65259</v>
      </c>
      <c r="B716" s="9">
        <f t="shared" si="71"/>
        <v>0</v>
      </c>
      <c r="C716" s="127"/>
      <c r="D716" s="4">
        <f t="shared" si="72"/>
        <v>0</v>
      </c>
      <c r="E716" s="128">
        <f t="shared" si="73"/>
        <v>0</v>
      </c>
      <c r="F716" s="4">
        <f t="shared" si="74"/>
        <v>0</v>
      </c>
      <c r="G716" s="19">
        <f>IF(AND(C716&lt;&gt;"",SUM(G$30:G715)&lt;D$21),$D$21/$D$26,0)</f>
        <v>0</v>
      </c>
      <c r="H716" s="4">
        <f t="shared" si="75"/>
        <v>0</v>
      </c>
      <c r="I716" s="4">
        <f t="shared" si="76"/>
        <v>0</v>
      </c>
      <c r="J716" s="58" t="str">
        <f t="shared" si="77"/>
        <v>2078–2079</v>
      </c>
    </row>
    <row r="717" spans="1:10" ht="19.899999999999999" customHeight="1" x14ac:dyDescent="0.2">
      <c r="A717" s="126">
        <v>65289</v>
      </c>
      <c r="B717" s="9">
        <f t="shared" si="71"/>
        <v>0</v>
      </c>
      <c r="C717" s="127"/>
      <c r="D717" s="4">
        <f t="shared" si="72"/>
        <v>0</v>
      </c>
      <c r="E717" s="128">
        <f t="shared" si="73"/>
        <v>0</v>
      </c>
      <c r="F717" s="4">
        <f t="shared" si="74"/>
        <v>0</v>
      </c>
      <c r="G717" s="19">
        <f>IF(AND(C717&lt;&gt;"",SUM(G$30:G716)&lt;D$21),$D$21/$D$26,0)</f>
        <v>0</v>
      </c>
      <c r="H717" s="4">
        <f t="shared" si="75"/>
        <v>0</v>
      </c>
      <c r="I717" s="4">
        <f t="shared" si="76"/>
        <v>0</v>
      </c>
      <c r="J717" s="58" t="str">
        <f t="shared" si="77"/>
        <v>2078–2079</v>
      </c>
    </row>
    <row r="718" spans="1:10" ht="19.899999999999999" customHeight="1" x14ac:dyDescent="0.2">
      <c r="A718" s="126">
        <v>65320</v>
      </c>
      <c r="B718" s="9">
        <f t="shared" si="71"/>
        <v>0</v>
      </c>
      <c r="C718" s="127"/>
      <c r="D718" s="4">
        <f t="shared" si="72"/>
        <v>0</v>
      </c>
      <c r="E718" s="128">
        <f t="shared" si="73"/>
        <v>0</v>
      </c>
      <c r="F718" s="4">
        <f t="shared" si="74"/>
        <v>0</v>
      </c>
      <c r="G718" s="19">
        <f>IF(AND(C718&lt;&gt;"",SUM(G$30:G717)&lt;D$21),$D$21/$D$26,0)</f>
        <v>0</v>
      </c>
      <c r="H718" s="4">
        <f t="shared" si="75"/>
        <v>0</v>
      </c>
      <c r="I718" s="4">
        <f t="shared" si="76"/>
        <v>0</v>
      </c>
      <c r="J718" s="58" t="str">
        <f t="shared" si="77"/>
        <v>2078–2079</v>
      </c>
    </row>
    <row r="719" spans="1:10" ht="19.899999999999999" customHeight="1" x14ac:dyDescent="0.2">
      <c r="A719" s="126">
        <v>65350</v>
      </c>
      <c r="B719" s="9">
        <f t="shared" si="71"/>
        <v>0</v>
      </c>
      <c r="C719" s="127"/>
      <c r="D719" s="4">
        <f t="shared" si="72"/>
        <v>0</v>
      </c>
      <c r="E719" s="128">
        <f t="shared" si="73"/>
        <v>0</v>
      </c>
      <c r="F719" s="4">
        <f t="shared" si="74"/>
        <v>0</v>
      </c>
      <c r="G719" s="19">
        <f>IF(AND(C719&lt;&gt;"",SUM(G$30:G718)&lt;D$21),$D$21/$D$26,0)</f>
        <v>0</v>
      </c>
      <c r="H719" s="4">
        <f t="shared" si="75"/>
        <v>0</v>
      </c>
      <c r="I719" s="4">
        <f t="shared" si="76"/>
        <v>0</v>
      </c>
      <c r="J719" s="58" t="str">
        <f t="shared" si="77"/>
        <v>2078–2079</v>
      </c>
    </row>
    <row r="720" spans="1:10" ht="19.899999999999999" customHeight="1" x14ac:dyDescent="0.2">
      <c r="A720" s="126">
        <v>65381</v>
      </c>
      <c r="B720" s="9">
        <f t="shared" si="71"/>
        <v>0</v>
      </c>
      <c r="C720" s="127"/>
      <c r="D720" s="4">
        <f t="shared" si="72"/>
        <v>0</v>
      </c>
      <c r="E720" s="128">
        <f t="shared" si="73"/>
        <v>0</v>
      </c>
      <c r="F720" s="4">
        <f t="shared" si="74"/>
        <v>0</v>
      </c>
      <c r="G720" s="19">
        <f>IF(AND(C720&lt;&gt;"",SUM(G$30:G719)&lt;D$21),$D$21/$D$26,0)</f>
        <v>0</v>
      </c>
      <c r="H720" s="4">
        <f t="shared" si="75"/>
        <v>0</v>
      </c>
      <c r="I720" s="4">
        <f t="shared" si="76"/>
        <v>0</v>
      </c>
      <c r="J720" s="58" t="str">
        <f t="shared" si="77"/>
        <v>2078–2079</v>
      </c>
    </row>
    <row r="721" spans="1:10" ht="19.899999999999999" customHeight="1" x14ac:dyDescent="0.2">
      <c r="A721" s="126">
        <v>65412</v>
      </c>
      <c r="B721" s="9">
        <f t="shared" si="71"/>
        <v>0</v>
      </c>
      <c r="C721" s="127"/>
      <c r="D721" s="4">
        <f t="shared" si="72"/>
        <v>0</v>
      </c>
      <c r="E721" s="128">
        <f t="shared" si="73"/>
        <v>0</v>
      </c>
      <c r="F721" s="4">
        <f t="shared" si="74"/>
        <v>0</v>
      </c>
      <c r="G721" s="19">
        <f>IF(AND(C721&lt;&gt;"",SUM(G$30:G720)&lt;D$21),$D$21/$D$26,0)</f>
        <v>0</v>
      </c>
      <c r="H721" s="4">
        <f t="shared" si="75"/>
        <v>0</v>
      </c>
      <c r="I721" s="4">
        <f t="shared" si="76"/>
        <v>0</v>
      </c>
      <c r="J721" s="58" t="str">
        <f t="shared" si="77"/>
        <v>2078–2079</v>
      </c>
    </row>
    <row r="722" spans="1:10" ht="19.899999999999999" customHeight="1" x14ac:dyDescent="0.2">
      <c r="A722" s="126">
        <v>65440</v>
      </c>
      <c r="B722" s="9">
        <f t="shared" si="71"/>
        <v>0</v>
      </c>
      <c r="C722" s="127"/>
      <c r="D722" s="4">
        <f t="shared" si="72"/>
        <v>0</v>
      </c>
      <c r="E722" s="128">
        <f t="shared" si="73"/>
        <v>0</v>
      </c>
      <c r="F722" s="4">
        <f t="shared" si="74"/>
        <v>0</v>
      </c>
      <c r="G722" s="19">
        <f>IF(AND(C722&lt;&gt;"",SUM(G$30:G721)&lt;D$21),$D$21/$D$26,0)</f>
        <v>0</v>
      </c>
      <c r="H722" s="4">
        <f t="shared" si="75"/>
        <v>0</v>
      </c>
      <c r="I722" s="4">
        <f t="shared" si="76"/>
        <v>0</v>
      </c>
      <c r="J722" s="58" t="str">
        <f t="shared" si="77"/>
        <v>2078–2079</v>
      </c>
    </row>
    <row r="723" spans="1:10" ht="19.899999999999999" customHeight="1" x14ac:dyDescent="0.2">
      <c r="A723" s="126">
        <v>65471</v>
      </c>
      <c r="B723" s="9">
        <f t="shared" si="71"/>
        <v>0</v>
      </c>
      <c r="C723" s="127"/>
      <c r="D723" s="4">
        <f t="shared" si="72"/>
        <v>0</v>
      </c>
      <c r="E723" s="128">
        <f t="shared" si="73"/>
        <v>0</v>
      </c>
      <c r="F723" s="4">
        <f t="shared" si="74"/>
        <v>0</v>
      </c>
      <c r="G723" s="19">
        <f>IF(AND(C723&lt;&gt;"",SUM(G$30:G722)&lt;D$21),$D$21/$D$26,0)</f>
        <v>0</v>
      </c>
      <c r="H723" s="4">
        <f t="shared" si="75"/>
        <v>0</v>
      </c>
      <c r="I723" s="4">
        <f t="shared" si="76"/>
        <v>0</v>
      </c>
      <c r="J723" s="58" t="str">
        <f t="shared" si="77"/>
        <v>2078–2079</v>
      </c>
    </row>
    <row r="724" spans="1:10" ht="19.899999999999999" customHeight="1" x14ac:dyDescent="0.2">
      <c r="A724" s="126">
        <v>65501</v>
      </c>
      <c r="B724" s="9">
        <f t="shared" si="71"/>
        <v>0</v>
      </c>
      <c r="C724" s="127"/>
      <c r="D724" s="4">
        <f t="shared" si="72"/>
        <v>0</v>
      </c>
      <c r="E724" s="128">
        <f t="shared" si="73"/>
        <v>0</v>
      </c>
      <c r="F724" s="4">
        <f t="shared" si="74"/>
        <v>0</v>
      </c>
      <c r="G724" s="19">
        <f>IF(AND(C724&lt;&gt;"",SUM(G$30:G723)&lt;D$21),$D$21/$D$26,0)</f>
        <v>0</v>
      </c>
      <c r="H724" s="4">
        <f t="shared" si="75"/>
        <v>0</v>
      </c>
      <c r="I724" s="4">
        <f t="shared" si="76"/>
        <v>0</v>
      </c>
      <c r="J724" s="58" t="str">
        <f t="shared" si="77"/>
        <v>2078–2079</v>
      </c>
    </row>
    <row r="725" spans="1:10" ht="19.899999999999999" customHeight="1" x14ac:dyDescent="0.2">
      <c r="A725" s="126">
        <v>65532</v>
      </c>
      <c r="B725" s="9">
        <f t="shared" si="71"/>
        <v>0</v>
      </c>
      <c r="C725" s="127"/>
      <c r="D725" s="4">
        <f t="shared" si="72"/>
        <v>0</v>
      </c>
      <c r="E725" s="128">
        <f t="shared" si="73"/>
        <v>0</v>
      </c>
      <c r="F725" s="4">
        <f t="shared" si="74"/>
        <v>0</v>
      </c>
      <c r="G725" s="19">
        <f>IF(AND(C725&lt;&gt;"",SUM(G$30:G724)&lt;D$21),$D$21/$D$26,0)</f>
        <v>0</v>
      </c>
      <c r="H725" s="4">
        <f t="shared" si="75"/>
        <v>0</v>
      </c>
      <c r="I725" s="4">
        <f t="shared" si="76"/>
        <v>0</v>
      </c>
      <c r="J725" s="58" t="str">
        <f t="shared" si="77"/>
        <v>2078–2079</v>
      </c>
    </row>
    <row r="726" spans="1:10" ht="19.899999999999999" customHeight="1" x14ac:dyDescent="0.2">
      <c r="A726" s="126">
        <v>65562</v>
      </c>
      <c r="B726" s="9">
        <f t="shared" si="71"/>
        <v>0</v>
      </c>
      <c r="C726" s="127"/>
      <c r="D726" s="4">
        <f t="shared" si="72"/>
        <v>0</v>
      </c>
      <c r="E726" s="128">
        <f t="shared" si="73"/>
        <v>0</v>
      </c>
      <c r="F726" s="4">
        <f t="shared" si="74"/>
        <v>0</v>
      </c>
      <c r="G726" s="19">
        <f>IF(AND(C726&lt;&gt;"",SUM(G$30:G725)&lt;D$21),$D$21/$D$26,0)</f>
        <v>0</v>
      </c>
      <c r="H726" s="4">
        <f t="shared" si="75"/>
        <v>0</v>
      </c>
      <c r="I726" s="4">
        <f t="shared" si="76"/>
        <v>0</v>
      </c>
      <c r="J726" s="58" t="str">
        <f t="shared" si="77"/>
        <v>2079–2080</v>
      </c>
    </row>
    <row r="727" spans="1:10" ht="19.899999999999999" customHeight="1" x14ac:dyDescent="0.2">
      <c r="A727" s="126">
        <v>65593</v>
      </c>
      <c r="B727" s="9">
        <f t="shared" si="71"/>
        <v>0</v>
      </c>
      <c r="C727" s="127"/>
      <c r="D727" s="4">
        <f t="shared" si="72"/>
        <v>0</v>
      </c>
      <c r="E727" s="128">
        <f t="shared" si="73"/>
        <v>0</v>
      </c>
      <c r="F727" s="4">
        <f t="shared" si="74"/>
        <v>0</v>
      </c>
      <c r="G727" s="19">
        <f>IF(AND(C727&lt;&gt;"",SUM(G$30:G726)&lt;D$21),$D$21/$D$26,0)</f>
        <v>0</v>
      </c>
      <c r="H727" s="4">
        <f t="shared" si="75"/>
        <v>0</v>
      </c>
      <c r="I727" s="4">
        <f t="shared" si="76"/>
        <v>0</v>
      </c>
      <c r="J727" s="58" t="str">
        <f t="shared" si="77"/>
        <v>2079–2080</v>
      </c>
    </row>
    <row r="728" spans="1:10" ht="19.899999999999999" customHeight="1" x14ac:dyDescent="0.2">
      <c r="A728" s="126">
        <v>65624</v>
      </c>
      <c r="B728" s="9">
        <f t="shared" si="71"/>
        <v>0</v>
      </c>
      <c r="C728" s="127"/>
      <c r="D728" s="4">
        <f t="shared" si="72"/>
        <v>0</v>
      </c>
      <c r="E728" s="128">
        <f t="shared" si="73"/>
        <v>0</v>
      </c>
      <c r="F728" s="4">
        <f t="shared" si="74"/>
        <v>0</v>
      </c>
      <c r="G728" s="19">
        <f>IF(AND(C728&lt;&gt;"",SUM(G$30:G727)&lt;D$21),$D$21/$D$26,0)</f>
        <v>0</v>
      </c>
      <c r="H728" s="4">
        <f t="shared" si="75"/>
        <v>0</v>
      </c>
      <c r="I728" s="4">
        <f t="shared" si="76"/>
        <v>0</v>
      </c>
      <c r="J728" s="58" t="str">
        <f t="shared" si="77"/>
        <v>2079–2080</v>
      </c>
    </row>
    <row r="729" spans="1:10" ht="19.899999999999999" customHeight="1" x14ac:dyDescent="0.2">
      <c r="A729" s="126">
        <v>65654</v>
      </c>
      <c r="B729" s="9">
        <f t="shared" si="71"/>
        <v>0</v>
      </c>
      <c r="C729" s="127"/>
      <c r="D729" s="4">
        <f t="shared" si="72"/>
        <v>0</v>
      </c>
      <c r="E729" s="128">
        <f t="shared" si="73"/>
        <v>0</v>
      </c>
      <c r="F729" s="4">
        <f t="shared" si="74"/>
        <v>0</v>
      </c>
      <c r="G729" s="19">
        <f>IF(AND(C729&lt;&gt;"",SUM(G$30:G728)&lt;D$21),$D$21/$D$26,0)</f>
        <v>0</v>
      </c>
      <c r="H729" s="4">
        <f t="shared" si="75"/>
        <v>0</v>
      </c>
      <c r="I729" s="4">
        <f t="shared" si="76"/>
        <v>0</v>
      </c>
      <c r="J729" s="58" t="str">
        <f t="shared" si="77"/>
        <v>2079–2080</v>
      </c>
    </row>
    <row r="730" spans="1:10" ht="19.899999999999999" customHeight="1" x14ac:dyDescent="0.2">
      <c r="A730" s="126">
        <v>65685</v>
      </c>
      <c r="B730" s="9">
        <f t="shared" si="71"/>
        <v>0</v>
      </c>
      <c r="C730" s="127"/>
      <c r="D730" s="4">
        <f t="shared" si="72"/>
        <v>0</v>
      </c>
      <c r="E730" s="128">
        <f t="shared" si="73"/>
        <v>0</v>
      </c>
      <c r="F730" s="4">
        <f t="shared" si="74"/>
        <v>0</v>
      </c>
      <c r="G730" s="19">
        <f>IF(AND(C730&lt;&gt;"",SUM(G$30:G729)&lt;D$21),$D$21/$D$26,0)</f>
        <v>0</v>
      </c>
      <c r="H730" s="4">
        <f t="shared" si="75"/>
        <v>0</v>
      </c>
      <c r="I730" s="4">
        <f t="shared" si="76"/>
        <v>0</v>
      </c>
      <c r="J730" s="58" t="str">
        <f t="shared" si="77"/>
        <v>2079–2080</v>
      </c>
    </row>
    <row r="731" spans="1:10" ht="19.899999999999999" customHeight="1" x14ac:dyDescent="0.2">
      <c r="A731" s="126">
        <v>65715</v>
      </c>
      <c r="B731" s="9">
        <f t="shared" si="71"/>
        <v>0</v>
      </c>
      <c r="C731" s="127"/>
      <c r="D731" s="4">
        <f t="shared" si="72"/>
        <v>0</v>
      </c>
      <c r="E731" s="128">
        <f t="shared" si="73"/>
        <v>0</v>
      </c>
      <c r="F731" s="4">
        <f t="shared" si="74"/>
        <v>0</v>
      </c>
      <c r="G731" s="19">
        <f>IF(AND(C731&lt;&gt;"",SUM(G$30:G730)&lt;D$21),$D$21/$D$26,0)</f>
        <v>0</v>
      </c>
      <c r="H731" s="4">
        <f t="shared" si="75"/>
        <v>0</v>
      </c>
      <c r="I731" s="4">
        <f t="shared" si="76"/>
        <v>0</v>
      </c>
      <c r="J731" s="58" t="str">
        <f t="shared" si="77"/>
        <v>2079–2080</v>
      </c>
    </row>
    <row r="732" spans="1:10" ht="19.899999999999999" customHeight="1" x14ac:dyDescent="0.2">
      <c r="A732" s="126">
        <v>65746</v>
      </c>
      <c r="B732" s="9">
        <f t="shared" si="71"/>
        <v>0</v>
      </c>
      <c r="C732" s="127"/>
      <c r="D732" s="4">
        <f t="shared" si="72"/>
        <v>0</v>
      </c>
      <c r="E732" s="128">
        <f t="shared" si="73"/>
        <v>0</v>
      </c>
      <c r="F732" s="4">
        <f t="shared" si="74"/>
        <v>0</v>
      </c>
      <c r="G732" s="19">
        <f>IF(AND(C732&lt;&gt;"",SUM(G$30:G731)&lt;D$21),$D$21/$D$26,0)</f>
        <v>0</v>
      </c>
      <c r="H732" s="4">
        <f t="shared" si="75"/>
        <v>0</v>
      </c>
      <c r="I732" s="4">
        <f t="shared" si="76"/>
        <v>0</v>
      </c>
      <c r="J732" s="58" t="str">
        <f t="shared" si="77"/>
        <v>2079–2080</v>
      </c>
    </row>
    <row r="733" spans="1:10" ht="19.899999999999999" customHeight="1" x14ac:dyDescent="0.2">
      <c r="A733" s="126">
        <v>65777</v>
      </c>
      <c r="B733" s="9">
        <f t="shared" si="71"/>
        <v>0</v>
      </c>
      <c r="C733" s="127"/>
      <c r="D733" s="4">
        <f t="shared" si="72"/>
        <v>0</v>
      </c>
      <c r="E733" s="128">
        <f t="shared" si="73"/>
        <v>0</v>
      </c>
      <c r="F733" s="4">
        <f t="shared" si="74"/>
        <v>0</v>
      </c>
      <c r="G733" s="19">
        <f>IF(AND(C733&lt;&gt;"",SUM(G$30:G732)&lt;D$21),$D$21/$D$26,0)</f>
        <v>0</v>
      </c>
      <c r="H733" s="4">
        <f t="shared" si="75"/>
        <v>0</v>
      </c>
      <c r="I733" s="4">
        <f t="shared" si="76"/>
        <v>0</v>
      </c>
      <c r="J733" s="58" t="str">
        <f t="shared" si="77"/>
        <v>2079–2080</v>
      </c>
    </row>
    <row r="734" spans="1:10" ht="19.899999999999999" customHeight="1" x14ac:dyDescent="0.2">
      <c r="A734" s="126">
        <v>65806</v>
      </c>
      <c r="B734" s="9">
        <f t="shared" si="71"/>
        <v>0</v>
      </c>
      <c r="C734" s="127"/>
      <c r="D734" s="4">
        <f t="shared" si="72"/>
        <v>0</v>
      </c>
      <c r="E734" s="128">
        <f t="shared" si="73"/>
        <v>0</v>
      </c>
      <c r="F734" s="4">
        <f t="shared" si="74"/>
        <v>0</v>
      </c>
      <c r="G734" s="19">
        <f>IF(AND(C734&lt;&gt;"",SUM(G$30:G733)&lt;D$21),$D$21/$D$26,0)</f>
        <v>0</v>
      </c>
      <c r="H734" s="4">
        <f t="shared" si="75"/>
        <v>0</v>
      </c>
      <c r="I734" s="4">
        <f t="shared" si="76"/>
        <v>0</v>
      </c>
      <c r="J734" s="58" t="str">
        <f t="shared" si="77"/>
        <v>2079–2080</v>
      </c>
    </row>
    <row r="735" spans="1:10" ht="19.899999999999999" customHeight="1" x14ac:dyDescent="0.2">
      <c r="A735" s="126">
        <v>65837</v>
      </c>
      <c r="B735" s="9">
        <f t="shared" ref="B735:B798" si="78">IF(C735&gt;0,C735*-1,C735)</f>
        <v>0</v>
      </c>
      <c r="C735" s="127"/>
      <c r="D735" s="4">
        <f t="shared" ref="D735:D798" si="79">IF(C735="",0,IF($D$14="Beginning",IF(C734&lt;&gt;"",$F734*$D$7/12,0),IF(C734&lt;&gt;"",$F734*$D$7/12,$D$19*$D$7/12)))</f>
        <v>0</v>
      </c>
      <c r="E735" s="128">
        <f t="shared" si="73"/>
        <v>0</v>
      </c>
      <c r="F735" s="4">
        <f t="shared" si="74"/>
        <v>0</v>
      </c>
      <c r="G735" s="19">
        <f>IF(AND(C735&lt;&gt;"",SUM(G$30:G734)&lt;D$21),$D$21/$D$26,0)</f>
        <v>0</v>
      </c>
      <c r="H735" s="4">
        <f t="shared" si="75"/>
        <v>0</v>
      </c>
      <c r="I735" s="4">
        <f t="shared" si="76"/>
        <v>0</v>
      </c>
      <c r="J735" s="58" t="str">
        <f t="shared" si="77"/>
        <v>2079–2080</v>
      </c>
    </row>
    <row r="736" spans="1:10" ht="19.899999999999999" customHeight="1" x14ac:dyDescent="0.2">
      <c r="A736" s="126">
        <v>65867</v>
      </c>
      <c r="B736" s="9">
        <f t="shared" si="78"/>
        <v>0</v>
      </c>
      <c r="C736" s="127"/>
      <c r="D736" s="4">
        <f t="shared" si="79"/>
        <v>0</v>
      </c>
      <c r="E736" s="128">
        <f t="shared" ref="E736:E799" si="80">C736-D736</f>
        <v>0</v>
      </c>
      <c r="F736" s="4">
        <f t="shared" ref="F736:F799" si="81">IF(C736="",0,IF(C735="",$D$19-E736,IF(C736&lt;&gt;"",F735-E736)))</f>
        <v>0</v>
      </c>
      <c r="G736" s="19">
        <f>IF(AND(C736&lt;&gt;"",SUM(G$30:G735)&lt;D$21),$D$21/$D$26,0)</f>
        <v>0</v>
      </c>
      <c r="H736" s="4">
        <f t="shared" ref="H736:H799" si="82">IF(C736&lt;&gt;"",G736+H735,0)</f>
        <v>0</v>
      </c>
      <c r="I736" s="4">
        <f t="shared" ref="I736:I799" si="83">IF(C736&lt;&gt;"",$D$21-H736,0)</f>
        <v>0</v>
      </c>
      <c r="J736" s="58" t="str">
        <f t="shared" si="77"/>
        <v>2079–2080</v>
      </c>
    </row>
    <row r="737" spans="1:10" ht="19.899999999999999" customHeight="1" x14ac:dyDescent="0.2">
      <c r="A737" s="126">
        <v>65898</v>
      </c>
      <c r="B737" s="9">
        <f t="shared" si="78"/>
        <v>0</v>
      </c>
      <c r="C737" s="127"/>
      <c r="D737" s="4">
        <f t="shared" si="79"/>
        <v>0</v>
      </c>
      <c r="E737" s="128">
        <f t="shared" si="80"/>
        <v>0</v>
      </c>
      <c r="F737" s="4">
        <f t="shared" si="81"/>
        <v>0</v>
      </c>
      <c r="G737" s="19">
        <f>IF(AND(C737&lt;&gt;"",SUM(G$30:G736)&lt;D$21),$D$21/$D$26,0)</f>
        <v>0</v>
      </c>
      <c r="H737" s="4">
        <f t="shared" si="82"/>
        <v>0</v>
      </c>
      <c r="I737" s="4">
        <f t="shared" si="83"/>
        <v>0</v>
      </c>
      <c r="J737" s="58" t="str">
        <f t="shared" si="77"/>
        <v>2079–2080</v>
      </c>
    </row>
    <row r="738" spans="1:10" ht="19.899999999999999" customHeight="1" x14ac:dyDescent="0.2">
      <c r="A738" s="126">
        <v>65928</v>
      </c>
      <c r="B738" s="9">
        <f t="shared" si="78"/>
        <v>0</v>
      </c>
      <c r="C738" s="127"/>
      <c r="D738" s="4">
        <f t="shared" si="79"/>
        <v>0</v>
      </c>
      <c r="E738" s="128">
        <f t="shared" si="80"/>
        <v>0</v>
      </c>
      <c r="F738" s="4">
        <f t="shared" si="81"/>
        <v>0</v>
      </c>
      <c r="G738" s="19">
        <f>IF(AND(C738&lt;&gt;"",SUM(G$30:G737)&lt;D$21),$D$21/$D$26,0)</f>
        <v>0</v>
      </c>
      <c r="H738" s="4">
        <f t="shared" si="82"/>
        <v>0</v>
      </c>
      <c r="I738" s="4">
        <f t="shared" si="83"/>
        <v>0</v>
      </c>
      <c r="J738" s="58" t="str">
        <f t="shared" si="77"/>
        <v>2080–2081</v>
      </c>
    </row>
    <row r="739" spans="1:10" ht="19.899999999999999" customHeight="1" x14ac:dyDescent="0.2">
      <c r="A739" s="126">
        <v>65959</v>
      </c>
      <c r="B739" s="9">
        <f t="shared" si="78"/>
        <v>0</v>
      </c>
      <c r="C739" s="127"/>
      <c r="D739" s="4">
        <f t="shared" si="79"/>
        <v>0</v>
      </c>
      <c r="E739" s="128">
        <f t="shared" si="80"/>
        <v>0</v>
      </c>
      <c r="F739" s="4">
        <f t="shared" si="81"/>
        <v>0</v>
      </c>
      <c r="G739" s="19">
        <f>IF(AND(C739&lt;&gt;"",SUM(G$30:G738)&lt;D$21),$D$21/$D$26,0)</f>
        <v>0</v>
      </c>
      <c r="H739" s="4">
        <f t="shared" si="82"/>
        <v>0</v>
      </c>
      <c r="I739" s="4">
        <f t="shared" si="83"/>
        <v>0</v>
      </c>
      <c r="J739" s="58" t="str">
        <f t="shared" si="77"/>
        <v>2080–2081</v>
      </c>
    </row>
    <row r="740" spans="1:10" ht="19.899999999999999" customHeight="1" x14ac:dyDescent="0.2">
      <c r="A740" s="126">
        <v>65990</v>
      </c>
      <c r="B740" s="9">
        <f t="shared" si="78"/>
        <v>0</v>
      </c>
      <c r="C740" s="127"/>
      <c r="D740" s="4">
        <f t="shared" si="79"/>
        <v>0</v>
      </c>
      <c r="E740" s="128">
        <f t="shared" si="80"/>
        <v>0</v>
      </c>
      <c r="F740" s="4">
        <f t="shared" si="81"/>
        <v>0</v>
      </c>
      <c r="G740" s="19">
        <f>IF(AND(C740&lt;&gt;"",SUM(G$30:G739)&lt;D$21),$D$21/$D$26,0)</f>
        <v>0</v>
      </c>
      <c r="H740" s="4">
        <f t="shared" si="82"/>
        <v>0</v>
      </c>
      <c r="I740" s="4">
        <f t="shared" si="83"/>
        <v>0</v>
      </c>
      <c r="J740" s="58" t="str">
        <f t="shared" si="77"/>
        <v>2080–2081</v>
      </c>
    </row>
    <row r="741" spans="1:10" ht="19.899999999999999" customHeight="1" x14ac:dyDescent="0.2">
      <c r="A741" s="126">
        <v>66020</v>
      </c>
      <c r="B741" s="9">
        <f t="shared" si="78"/>
        <v>0</v>
      </c>
      <c r="C741" s="127"/>
      <c r="D741" s="4">
        <f t="shared" si="79"/>
        <v>0</v>
      </c>
      <c r="E741" s="128">
        <f t="shared" si="80"/>
        <v>0</v>
      </c>
      <c r="F741" s="4">
        <f t="shared" si="81"/>
        <v>0</v>
      </c>
      <c r="G741" s="19">
        <f>IF(AND(C741&lt;&gt;"",SUM(G$30:G740)&lt;D$21),$D$21/$D$26,0)</f>
        <v>0</v>
      </c>
      <c r="H741" s="4">
        <f t="shared" si="82"/>
        <v>0</v>
      </c>
      <c r="I741" s="4">
        <f t="shared" si="83"/>
        <v>0</v>
      </c>
      <c r="J741" s="58" t="str">
        <f t="shared" si="77"/>
        <v>2080–2081</v>
      </c>
    </row>
    <row r="742" spans="1:10" ht="19.899999999999999" customHeight="1" x14ac:dyDescent="0.2">
      <c r="A742" s="126">
        <v>66051</v>
      </c>
      <c r="B742" s="9">
        <f t="shared" si="78"/>
        <v>0</v>
      </c>
      <c r="C742" s="127"/>
      <c r="D742" s="4">
        <f t="shared" si="79"/>
        <v>0</v>
      </c>
      <c r="E742" s="128">
        <f t="shared" si="80"/>
        <v>0</v>
      </c>
      <c r="F742" s="4">
        <f t="shared" si="81"/>
        <v>0</v>
      </c>
      <c r="G742" s="19">
        <f>IF(AND(C742&lt;&gt;"",SUM(G$30:G741)&lt;D$21),$D$21/$D$26,0)</f>
        <v>0</v>
      </c>
      <c r="H742" s="4">
        <f t="shared" si="82"/>
        <v>0</v>
      </c>
      <c r="I742" s="4">
        <f t="shared" si="83"/>
        <v>0</v>
      </c>
      <c r="J742" s="58" t="str">
        <f t="shared" si="77"/>
        <v>2080–2081</v>
      </c>
    </row>
    <row r="743" spans="1:10" ht="19.899999999999999" customHeight="1" x14ac:dyDescent="0.2">
      <c r="A743" s="126">
        <v>66081</v>
      </c>
      <c r="B743" s="9">
        <f t="shared" si="78"/>
        <v>0</v>
      </c>
      <c r="C743" s="127"/>
      <c r="D743" s="4">
        <f t="shared" si="79"/>
        <v>0</v>
      </c>
      <c r="E743" s="128">
        <f t="shared" si="80"/>
        <v>0</v>
      </c>
      <c r="F743" s="4">
        <f t="shared" si="81"/>
        <v>0</v>
      </c>
      <c r="G743" s="19">
        <f>IF(AND(C743&lt;&gt;"",SUM(G$30:G742)&lt;D$21),$D$21/$D$26,0)</f>
        <v>0</v>
      </c>
      <c r="H743" s="4">
        <f t="shared" si="82"/>
        <v>0</v>
      </c>
      <c r="I743" s="4">
        <f t="shared" si="83"/>
        <v>0</v>
      </c>
      <c r="J743" s="58" t="str">
        <f t="shared" si="77"/>
        <v>2080–2081</v>
      </c>
    </row>
    <row r="744" spans="1:10" ht="19.899999999999999" customHeight="1" x14ac:dyDescent="0.2">
      <c r="A744" s="126">
        <v>66112</v>
      </c>
      <c r="B744" s="9">
        <f t="shared" si="78"/>
        <v>0</v>
      </c>
      <c r="C744" s="127"/>
      <c r="D744" s="4">
        <f t="shared" si="79"/>
        <v>0</v>
      </c>
      <c r="E744" s="128">
        <f t="shared" si="80"/>
        <v>0</v>
      </c>
      <c r="F744" s="4">
        <f t="shared" si="81"/>
        <v>0</v>
      </c>
      <c r="G744" s="19">
        <f>IF(AND(C744&lt;&gt;"",SUM(G$30:G743)&lt;D$21),$D$21/$D$26,0)</f>
        <v>0</v>
      </c>
      <c r="H744" s="4">
        <f t="shared" si="82"/>
        <v>0</v>
      </c>
      <c r="I744" s="4">
        <f t="shared" si="83"/>
        <v>0</v>
      </c>
      <c r="J744" s="58" t="str">
        <f t="shared" si="77"/>
        <v>2080–2081</v>
      </c>
    </row>
    <row r="745" spans="1:10" ht="19.899999999999999" customHeight="1" x14ac:dyDescent="0.2">
      <c r="A745" s="126">
        <v>66143</v>
      </c>
      <c r="B745" s="9">
        <f t="shared" si="78"/>
        <v>0</v>
      </c>
      <c r="C745" s="127"/>
      <c r="D745" s="4">
        <f t="shared" si="79"/>
        <v>0</v>
      </c>
      <c r="E745" s="128">
        <f t="shared" si="80"/>
        <v>0</v>
      </c>
      <c r="F745" s="4">
        <f t="shared" si="81"/>
        <v>0</v>
      </c>
      <c r="G745" s="19">
        <f>IF(AND(C745&lt;&gt;"",SUM(G$30:G744)&lt;D$21),$D$21/$D$26,0)</f>
        <v>0</v>
      </c>
      <c r="H745" s="4">
        <f t="shared" si="82"/>
        <v>0</v>
      </c>
      <c r="I745" s="4">
        <f t="shared" si="83"/>
        <v>0</v>
      </c>
      <c r="J745" s="58" t="str">
        <f t="shared" si="77"/>
        <v>2080–2081</v>
      </c>
    </row>
    <row r="746" spans="1:10" ht="19.899999999999999" customHeight="1" x14ac:dyDescent="0.2">
      <c r="A746" s="126">
        <v>66171</v>
      </c>
      <c r="B746" s="9">
        <f t="shared" si="78"/>
        <v>0</v>
      </c>
      <c r="C746" s="127"/>
      <c r="D746" s="4">
        <f t="shared" si="79"/>
        <v>0</v>
      </c>
      <c r="E746" s="128">
        <f t="shared" si="80"/>
        <v>0</v>
      </c>
      <c r="F746" s="4">
        <f t="shared" si="81"/>
        <v>0</v>
      </c>
      <c r="G746" s="19">
        <f>IF(AND(C746&lt;&gt;"",SUM(G$30:G745)&lt;D$21),$D$21/$D$26,0)</f>
        <v>0</v>
      </c>
      <c r="H746" s="4">
        <f t="shared" si="82"/>
        <v>0</v>
      </c>
      <c r="I746" s="4">
        <f t="shared" si="83"/>
        <v>0</v>
      </c>
      <c r="J746" s="58" t="str">
        <f t="shared" si="77"/>
        <v>2080–2081</v>
      </c>
    </row>
    <row r="747" spans="1:10" ht="19.899999999999999" customHeight="1" x14ac:dyDescent="0.2">
      <c r="A747" s="126">
        <v>66202</v>
      </c>
      <c r="B747" s="9">
        <f t="shared" si="78"/>
        <v>0</v>
      </c>
      <c r="C747" s="127"/>
      <c r="D747" s="4">
        <f t="shared" si="79"/>
        <v>0</v>
      </c>
      <c r="E747" s="128">
        <f t="shared" si="80"/>
        <v>0</v>
      </c>
      <c r="F747" s="4">
        <f t="shared" si="81"/>
        <v>0</v>
      </c>
      <c r="G747" s="19">
        <f>IF(AND(C747&lt;&gt;"",SUM(G$30:G746)&lt;D$21),$D$21/$D$26,0)</f>
        <v>0</v>
      </c>
      <c r="H747" s="4">
        <f t="shared" si="82"/>
        <v>0</v>
      </c>
      <c r="I747" s="4">
        <f t="shared" si="83"/>
        <v>0</v>
      </c>
      <c r="J747" s="58" t="str">
        <f t="shared" ref="J747:J810" si="84">IF(OR(MONTH(A747)=1,MONTH(A747)=2,MONTH(A747)=3,MONTH(A747)=4,MONTH(A747)=5,MONTH(A747)=6),YEAR(A747)-1&amp;"–"&amp;YEAR(A747),YEAR(A747)&amp;"–"&amp;YEAR(A747)+1)</f>
        <v>2080–2081</v>
      </c>
    </row>
    <row r="748" spans="1:10" ht="19.899999999999999" customHeight="1" x14ac:dyDescent="0.2">
      <c r="A748" s="126">
        <v>66232</v>
      </c>
      <c r="B748" s="9">
        <f t="shared" si="78"/>
        <v>0</v>
      </c>
      <c r="C748" s="127"/>
      <c r="D748" s="4">
        <f t="shared" si="79"/>
        <v>0</v>
      </c>
      <c r="E748" s="128">
        <f t="shared" si="80"/>
        <v>0</v>
      </c>
      <c r="F748" s="4">
        <f t="shared" si="81"/>
        <v>0</v>
      </c>
      <c r="G748" s="19">
        <f>IF(AND(C748&lt;&gt;"",SUM(G$30:G747)&lt;D$21),$D$21/$D$26,0)</f>
        <v>0</v>
      </c>
      <c r="H748" s="4">
        <f t="shared" si="82"/>
        <v>0</v>
      </c>
      <c r="I748" s="4">
        <f t="shared" si="83"/>
        <v>0</v>
      </c>
      <c r="J748" s="58" t="str">
        <f t="shared" si="84"/>
        <v>2080–2081</v>
      </c>
    </row>
    <row r="749" spans="1:10" ht="19.899999999999999" customHeight="1" x14ac:dyDescent="0.2">
      <c r="A749" s="126">
        <v>66263</v>
      </c>
      <c r="B749" s="9">
        <f t="shared" si="78"/>
        <v>0</v>
      </c>
      <c r="C749" s="127"/>
      <c r="D749" s="4">
        <f t="shared" si="79"/>
        <v>0</v>
      </c>
      <c r="E749" s="128">
        <f t="shared" si="80"/>
        <v>0</v>
      </c>
      <c r="F749" s="4">
        <f t="shared" si="81"/>
        <v>0</v>
      </c>
      <c r="G749" s="19">
        <f>IF(AND(C749&lt;&gt;"",SUM(G$30:G748)&lt;D$21),$D$21/$D$26,0)</f>
        <v>0</v>
      </c>
      <c r="H749" s="4">
        <f t="shared" si="82"/>
        <v>0</v>
      </c>
      <c r="I749" s="4">
        <f t="shared" si="83"/>
        <v>0</v>
      </c>
      <c r="J749" s="58" t="str">
        <f t="shared" si="84"/>
        <v>2080–2081</v>
      </c>
    </row>
    <row r="750" spans="1:10" ht="19.899999999999999" customHeight="1" x14ac:dyDescent="0.2">
      <c r="A750" s="126">
        <v>66293</v>
      </c>
      <c r="B750" s="9">
        <f t="shared" si="78"/>
        <v>0</v>
      </c>
      <c r="C750" s="127"/>
      <c r="D750" s="4">
        <f t="shared" si="79"/>
        <v>0</v>
      </c>
      <c r="E750" s="128">
        <f t="shared" si="80"/>
        <v>0</v>
      </c>
      <c r="F750" s="4">
        <f t="shared" si="81"/>
        <v>0</v>
      </c>
      <c r="G750" s="19">
        <f>IF(AND(C750&lt;&gt;"",SUM(G$30:G749)&lt;D$21),$D$21/$D$26,0)</f>
        <v>0</v>
      </c>
      <c r="H750" s="4">
        <f t="shared" si="82"/>
        <v>0</v>
      </c>
      <c r="I750" s="4">
        <f t="shared" si="83"/>
        <v>0</v>
      </c>
      <c r="J750" s="58" t="str">
        <f t="shared" si="84"/>
        <v>2081–2082</v>
      </c>
    </row>
    <row r="751" spans="1:10" ht="19.899999999999999" customHeight="1" x14ac:dyDescent="0.2">
      <c r="A751" s="126">
        <v>66324</v>
      </c>
      <c r="B751" s="9">
        <f t="shared" si="78"/>
        <v>0</v>
      </c>
      <c r="C751" s="127"/>
      <c r="D751" s="4">
        <f t="shared" si="79"/>
        <v>0</v>
      </c>
      <c r="E751" s="128">
        <f t="shared" si="80"/>
        <v>0</v>
      </c>
      <c r="F751" s="4">
        <f t="shared" si="81"/>
        <v>0</v>
      </c>
      <c r="G751" s="19">
        <f>IF(AND(C751&lt;&gt;"",SUM(G$30:G750)&lt;D$21),$D$21/$D$26,0)</f>
        <v>0</v>
      </c>
      <c r="H751" s="4">
        <f t="shared" si="82"/>
        <v>0</v>
      </c>
      <c r="I751" s="4">
        <f t="shared" si="83"/>
        <v>0</v>
      </c>
      <c r="J751" s="58" t="str">
        <f t="shared" si="84"/>
        <v>2081–2082</v>
      </c>
    </row>
    <row r="752" spans="1:10" ht="19.899999999999999" customHeight="1" x14ac:dyDescent="0.2">
      <c r="A752" s="126">
        <v>66355</v>
      </c>
      <c r="B752" s="9">
        <f t="shared" si="78"/>
        <v>0</v>
      </c>
      <c r="C752" s="127"/>
      <c r="D752" s="4">
        <f t="shared" si="79"/>
        <v>0</v>
      </c>
      <c r="E752" s="128">
        <f t="shared" si="80"/>
        <v>0</v>
      </c>
      <c r="F752" s="4">
        <f t="shared" si="81"/>
        <v>0</v>
      </c>
      <c r="G752" s="19">
        <f>IF(AND(C752&lt;&gt;"",SUM(G$30:G751)&lt;D$21),$D$21/$D$26,0)</f>
        <v>0</v>
      </c>
      <c r="H752" s="4">
        <f t="shared" si="82"/>
        <v>0</v>
      </c>
      <c r="I752" s="4">
        <f t="shared" si="83"/>
        <v>0</v>
      </c>
      <c r="J752" s="58" t="str">
        <f t="shared" si="84"/>
        <v>2081–2082</v>
      </c>
    </row>
    <row r="753" spans="1:10" ht="19.899999999999999" customHeight="1" x14ac:dyDescent="0.2">
      <c r="A753" s="126">
        <v>66385</v>
      </c>
      <c r="B753" s="9">
        <f t="shared" si="78"/>
        <v>0</v>
      </c>
      <c r="C753" s="127"/>
      <c r="D753" s="4">
        <f t="shared" si="79"/>
        <v>0</v>
      </c>
      <c r="E753" s="128">
        <f t="shared" si="80"/>
        <v>0</v>
      </c>
      <c r="F753" s="4">
        <f t="shared" si="81"/>
        <v>0</v>
      </c>
      <c r="G753" s="19">
        <f>IF(AND(C753&lt;&gt;"",SUM(G$30:G752)&lt;D$21),$D$21/$D$26,0)</f>
        <v>0</v>
      </c>
      <c r="H753" s="4">
        <f t="shared" si="82"/>
        <v>0</v>
      </c>
      <c r="I753" s="4">
        <f t="shared" si="83"/>
        <v>0</v>
      </c>
      <c r="J753" s="58" t="str">
        <f t="shared" si="84"/>
        <v>2081–2082</v>
      </c>
    </row>
    <row r="754" spans="1:10" ht="19.899999999999999" customHeight="1" x14ac:dyDescent="0.2">
      <c r="A754" s="126">
        <v>66416</v>
      </c>
      <c r="B754" s="9">
        <f t="shared" si="78"/>
        <v>0</v>
      </c>
      <c r="C754" s="127"/>
      <c r="D754" s="4">
        <f t="shared" si="79"/>
        <v>0</v>
      </c>
      <c r="E754" s="128">
        <f t="shared" si="80"/>
        <v>0</v>
      </c>
      <c r="F754" s="4">
        <f t="shared" si="81"/>
        <v>0</v>
      </c>
      <c r="G754" s="19">
        <f>IF(AND(C754&lt;&gt;"",SUM(G$30:G753)&lt;D$21),$D$21/$D$26,0)</f>
        <v>0</v>
      </c>
      <c r="H754" s="4">
        <f t="shared" si="82"/>
        <v>0</v>
      </c>
      <c r="I754" s="4">
        <f t="shared" si="83"/>
        <v>0</v>
      </c>
      <c r="J754" s="58" t="str">
        <f t="shared" si="84"/>
        <v>2081–2082</v>
      </c>
    </row>
    <row r="755" spans="1:10" ht="19.899999999999999" customHeight="1" x14ac:dyDescent="0.2">
      <c r="A755" s="126">
        <v>66446</v>
      </c>
      <c r="B755" s="9">
        <f t="shared" si="78"/>
        <v>0</v>
      </c>
      <c r="C755" s="127"/>
      <c r="D755" s="4">
        <f t="shared" si="79"/>
        <v>0</v>
      </c>
      <c r="E755" s="128">
        <f t="shared" si="80"/>
        <v>0</v>
      </c>
      <c r="F755" s="4">
        <f t="shared" si="81"/>
        <v>0</v>
      </c>
      <c r="G755" s="19">
        <f>IF(AND(C755&lt;&gt;"",SUM(G$30:G754)&lt;D$21),$D$21/$D$26,0)</f>
        <v>0</v>
      </c>
      <c r="H755" s="4">
        <f t="shared" si="82"/>
        <v>0</v>
      </c>
      <c r="I755" s="4">
        <f t="shared" si="83"/>
        <v>0</v>
      </c>
      <c r="J755" s="58" t="str">
        <f t="shared" si="84"/>
        <v>2081–2082</v>
      </c>
    </row>
    <row r="756" spans="1:10" ht="19.899999999999999" customHeight="1" x14ac:dyDescent="0.2">
      <c r="A756" s="126">
        <v>66477</v>
      </c>
      <c r="B756" s="9">
        <f t="shared" si="78"/>
        <v>0</v>
      </c>
      <c r="C756" s="127"/>
      <c r="D756" s="4">
        <f t="shared" si="79"/>
        <v>0</v>
      </c>
      <c r="E756" s="128">
        <f t="shared" si="80"/>
        <v>0</v>
      </c>
      <c r="F756" s="4">
        <f t="shared" si="81"/>
        <v>0</v>
      </c>
      <c r="G756" s="19">
        <f>IF(AND(C756&lt;&gt;"",SUM(G$30:G755)&lt;D$21),$D$21/$D$26,0)</f>
        <v>0</v>
      </c>
      <c r="H756" s="4">
        <f t="shared" si="82"/>
        <v>0</v>
      </c>
      <c r="I756" s="4">
        <f t="shared" si="83"/>
        <v>0</v>
      </c>
      <c r="J756" s="58" t="str">
        <f t="shared" si="84"/>
        <v>2081–2082</v>
      </c>
    </row>
    <row r="757" spans="1:10" ht="19.899999999999999" customHeight="1" x14ac:dyDescent="0.2">
      <c r="A757" s="126">
        <v>66508</v>
      </c>
      <c r="B757" s="9">
        <f t="shared" si="78"/>
        <v>0</v>
      </c>
      <c r="C757" s="127"/>
      <c r="D757" s="4">
        <f t="shared" si="79"/>
        <v>0</v>
      </c>
      <c r="E757" s="128">
        <f t="shared" si="80"/>
        <v>0</v>
      </c>
      <c r="F757" s="4">
        <f t="shared" si="81"/>
        <v>0</v>
      </c>
      <c r="G757" s="19">
        <f>IF(AND(C757&lt;&gt;"",SUM(G$30:G756)&lt;D$21),$D$21/$D$26,0)</f>
        <v>0</v>
      </c>
      <c r="H757" s="4">
        <f t="shared" si="82"/>
        <v>0</v>
      </c>
      <c r="I757" s="4">
        <f t="shared" si="83"/>
        <v>0</v>
      </c>
      <c r="J757" s="58" t="str">
        <f t="shared" si="84"/>
        <v>2081–2082</v>
      </c>
    </row>
    <row r="758" spans="1:10" ht="19.899999999999999" customHeight="1" x14ac:dyDescent="0.2">
      <c r="A758" s="126">
        <v>66536</v>
      </c>
      <c r="B758" s="9">
        <f t="shared" si="78"/>
        <v>0</v>
      </c>
      <c r="C758" s="127"/>
      <c r="D758" s="4">
        <f t="shared" si="79"/>
        <v>0</v>
      </c>
      <c r="E758" s="128">
        <f t="shared" si="80"/>
        <v>0</v>
      </c>
      <c r="F758" s="4">
        <f t="shared" si="81"/>
        <v>0</v>
      </c>
      <c r="G758" s="19">
        <f>IF(AND(C758&lt;&gt;"",SUM(G$30:G757)&lt;D$21),$D$21/$D$26,0)</f>
        <v>0</v>
      </c>
      <c r="H758" s="4">
        <f t="shared" si="82"/>
        <v>0</v>
      </c>
      <c r="I758" s="4">
        <f t="shared" si="83"/>
        <v>0</v>
      </c>
      <c r="J758" s="58" t="str">
        <f t="shared" si="84"/>
        <v>2081–2082</v>
      </c>
    </row>
    <row r="759" spans="1:10" ht="19.899999999999999" customHeight="1" x14ac:dyDescent="0.2">
      <c r="A759" s="126">
        <v>66567</v>
      </c>
      <c r="B759" s="9">
        <f t="shared" si="78"/>
        <v>0</v>
      </c>
      <c r="C759" s="127"/>
      <c r="D759" s="4">
        <f t="shared" si="79"/>
        <v>0</v>
      </c>
      <c r="E759" s="128">
        <f t="shared" si="80"/>
        <v>0</v>
      </c>
      <c r="F759" s="4">
        <f t="shared" si="81"/>
        <v>0</v>
      </c>
      <c r="G759" s="19">
        <f>IF(AND(C759&lt;&gt;"",SUM(G$30:G758)&lt;D$21),$D$21/$D$26,0)</f>
        <v>0</v>
      </c>
      <c r="H759" s="4">
        <f t="shared" si="82"/>
        <v>0</v>
      </c>
      <c r="I759" s="4">
        <f t="shared" si="83"/>
        <v>0</v>
      </c>
      <c r="J759" s="58" t="str">
        <f t="shared" si="84"/>
        <v>2081–2082</v>
      </c>
    </row>
    <row r="760" spans="1:10" ht="19.899999999999999" customHeight="1" x14ac:dyDescent="0.2">
      <c r="A760" s="126">
        <v>66597</v>
      </c>
      <c r="B760" s="9">
        <f t="shared" si="78"/>
        <v>0</v>
      </c>
      <c r="C760" s="127"/>
      <c r="D760" s="4">
        <f t="shared" si="79"/>
        <v>0</v>
      </c>
      <c r="E760" s="128">
        <f t="shared" si="80"/>
        <v>0</v>
      </c>
      <c r="F760" s="4">
        <f t="shared" si="81"/>
        <v>0</v>
      </c>
      <c r="G760" s="19">
        <f>IF(AND(C760&lt;&gt;"",SUM(G$30:G759)&lt;D$21),$D$21/$D$26,0)</f>
        <v>0</v>
      </c>
      <c r="H760" s="4">
        <f t="shared" si="82"/>
        <v>0</v>
      </c>
      <c r="I760" s="4">
        <f t="shared" si="83"/>
        <v>0</v>
      </c>
      <c r="J760" s="58" t="str">
        <f t="shared" si="84"/>
        <v>2081–2082</v>
      </c>
    </row>
    <row r="761" spans="1:10" ht="19.899999999999999" customHeight="1" x14ac:dyDescent="0.2">
      <c r="A761" s="126">
        <v>66628</v>
      </c>
      <c r="B761" s="9">
        <f t="shared" si="78"/>
        <v>0</v>
      </c>
      <c r="C761" s="127"/>
      <c r="D761" s="4">
        <f t="shared" si="79"/>
        <v>0</v>
      </c>
      <c r="E761" s="128">
        <f t="shared" si="80"/>
        <v>0</v>
      </c>
      <c r="F761" s="4">
        <f t="shared" si="81"/>
        <v>0</v>
      </c>
      <c r="G761" s="19">
        <f>IF(AND(C761&lt;&gt;"",SUM(G$30:G760)&lt;D$21),$D$21/$D$26,0)</f>
        <v>0</v>
      </c>
      <c r="H761" s="4">
        <f t="shared" si="82"/>
        <v>0</v>
      </c>
      <c r="I761" s="4">
        <f t="shared" si="83"/>
        <v>0</v>
      </c>
      <c r="J761" s="58" t="str">
        <f t="shared" si="84"/>
        <v>2081–2082</v>
      </c>
    </row>
    <row r="762" spans="1:10" ht="19.899999999999999" customHeight="1" x14ac:dyDescent="0.2">
      <c r="A762" s="126">
        <v>66658</v>
      </c>
      <c r="B762" s="9">
        <f t="shared" si="78"/>
        <v>0</v>
      </c>
      <c r="C762" s="127"/>
      <c r="D762" s="4">
        <f t="shared" si="79"/>
        <v>0</v>
      </c>
      <c r="E762" s="128">
        <f t="shared" si="80"/>
        <v>0</v>
      </c>
      <c r="F762" s="4">
        <f t="shared" si="81"/>
        <v>0</v>
      </c>
      <c r="G762" s="19">
        <f>IF(AND(C762&lt;&gt;"",SUM(G$30:G761)&lt;D$21),$D$21/$D$26,0)</f>
        <v>0</v>
      </c>
      <c r="H762" s="4">
        <f t="shared" si="82"/>
        <v>0</v>
      </c>
      <c r="I762" s="4">
        <f t="shared" si="83"/>
        <v>0</v>
      </c>
      <c r="J762" s="58" t="str">
        <f t="shared" si="84"/>
        <v>2082–2083</v>
      </c>
    </row>
    <row r="763" spans="1:10" ht="19.899999999999999" customHeight="1" x14ac:dyDescent="0.2">
      <c r="A763" s="126">
        <v>66689</v>
      </c>
      <c r="B763" s="9">
        <f t="shared" si="78"/>
        <v>0</v>
      </c>
      <c r="C763" s="127"/>
      <c r="D763" s="4">
        <f t="shared" si="79"/>
        <v>0</v>
      </c>
      <c r="E763" s="128">
        <f t="shared" si="80"/>
        <v>0</v>
      </c>
      <c r="F763" s="4">
        <f t="shared" si="81"/>
        <v>0</v>
      </c>
      <c r="G763" s="19">
        <f>IF(AND(C763&lt;&gt;"",SUM(G$30:G762)&lt;D$21),$D$21/$D$26,0)</f>
        <v>0</v>
      </c>
      <c r="H763" s="4">
        <f t="shared" si="82"/>
        <v>0</v>
      </c>
      <c r="I763" s="4">
        <f t="shared" si="83"/>
        <v>0</v>
      </c>
      <c r="J763" s="58" t="str">
        <f t="shared" si="84"/>
        <v>2082–2083</v>
      </c>
    </row>
    <row r="764" spans="1:10" ht="19.899999999999999" customHeight="1" x14ac:dyDescent="0.2">
      <c r="A764" s="126">
        <v>66720</v>
      </c>
      <c r="B764" s="9">
        <f t="shared" si="78"/>
        <v>0</v>
      </c>
      <c r="C764" s="127"/>
      <c r="D764" s="4">
        <f t="shared" si="79"/>
        <v>0</v>
      </c>
      <c r="E764" s="128">
        <f t="shared" si="80"/>
        <v>0</v>
      </c>
      <c r="F764" s="4">
        <f t="shared" si="81"/>
        <v>0</v>
      </c>
      <c r="G764" s="19">
        <f>IF(AND(C764&lt;&gt;"",SUM(G$30:G763)&lt;D$21),$D$21/$D$26,0)</f>
        <v>0</v>
      </c>
      <c r="H764" s="4">
        <f t="shared" si="82"/>
        <v>0</v>
      </c>
      <c r="I764" s="4">
        <f t="shared" si="83"/>
        <v>0</v>
      </c>
      <c r="J764" s="58" t="str">
        <f t="shared" si="84"/>
        <v>2082–2083</v>
      </c>
    </row>
    <row r="765" spans="1:10" ht="19.899999999999999" customHeight="1" x14ac:dyDescent="0.2">
      <c r="A765" s="126">
        <v>66750</v>
      </c>
      <c r="B765" s="9">
        <f t="shared" si="78"/>
        <v>0</v>
      </c>
      <c r="C765" s="127"/>
      <c r="D765" s="4">
        <f t="shared" si="79"/>
        <v>0</v>
      </c>
      <c r="E765" s="128">
        <f t="shared" si="80"/>
        <v>0</v>
      </c>
      <c r="F765" s="4">
        <f t="shared" si="81"/>
        <v>0</v>
      </c>
      <c r="G765" s="19">
        <f>IF(AND(C765&lt;&gt;"",SUM(G$30:G764)&lt;D$21),$D$21/$D$26,0)</f>
        <v>0</v>
      </c>
      <c r="H765" s="4">
        <f t="shared" si="82"/>
        <v>0</v>
      </c>
      <c r="I765" s="4">
        <f t="shared" si="83"/>
        <v>0</v>
      </c>
      <c r="J765" s="58" t="str">
        <f t="shared" si="84"/>
        <v>2082–2083</v>
      </c>
    </row>
    <row r="766" spans="1:10" ht="19.899999999999999" customHeight="1" x14ac:dyDescent="0.2">
      <c r="A766" s="126">
        <v>66781</v>
      </c>
      <c r="B766" s="9">
        <f t="shared" si="78"/>
        <v>0</v>
      </c>
      <c r="C766" s="127"/>
      <c r="D766" s="4">
        <f t="shared" si="79"/>
        <v>0</v>
      </c>
      <c r="E766" s="128">
        <f t="shared" si="80"/>
        <v>0</v>
      </c>
      <c r="F766" s="4">
        <f t="shared" si="81"/>
        <v>0</v>
      </c>
      <c r="G766" s="19">
        <f>IF(AND(C766&lt;&gt;"",SUM(G$30:G765)&lt;D$21),$D$21/$D$26,0)</f>
        <v>0</v>
      </c>
      <c r="H766" s="4">
        <f t="shared" si="82"/>
        <v>0</v>
      </c>
      <c r="I766" s="4">
        <f t="shared" si="83"/>
        <v>0</v>
      </c>
      <c r="J766" s="58" t="str">
        <f t="shared" si="84"/>
        <v>2082–2083</v>
      </c>
    </row>
    <row r="767" spans="1:10" ht="19.899999999999999" customHeight="1" x14ac:dyDescent="0.2">
      <c r="A767" s="126">
        <v>66811</v>
      </c>
      <c r="B767" s="9">
        <f t="shared" si="78"/>
        <v>0</v>
      </c>
      <c r="C767" s="127"/>
      <c r="D767" s="4">
        <f t="shared" si="79"/>
        <v>0</v>
      </c>
      <c r="E767" s="128">
        <f t="shared" si="80"/>
        <v>0</v>
      </c>
      <c r="F767" s="4">
        <f t="shared" si="81"/>
        <v>0</v>
      </c>
      <c r="G767" s="19">
        <f>IF(AND(C767&lt;&gt;"",SUM(G$30:G766)&lt;D$21),$D$21/$D$26,0)</f>
        <v>0</v>
      </c>
      <c r="H767" s="4">
        <f t="shared" si="82"/>
        <v>0</v>
      </c>
      <c r="I767" s="4">
        <f t="shared" si="83"/>
        <v>0</v>
      </c>
      <c r="J767" s="58" t="str">
        <f t="shared" si="84"/>
        <v>2082–2083</v>
      </c>
    </row>
    <row r="768" spans="1:10" ht="19.899999999999999" customHeight="1" x14ac:dyDescent="0.2">
      <c r="A768" s="126">
        <v>66842</v>
      </c>
      <c r="B768" s="9">
        <f t="shared" si="78"/>
        <v>0</v>
      </c>
      <c r="C768" s="127"/>
      <c r="D768" s="4">
        <f t="shared" si="79"/>
        <v>0</v>
      </c>
      <c r="E768" s="128">
        <f t="shared" si="80"/>
        <v>0</v>
      </c>
      <c r="F768" s="4">
        <f t="shared" si="81"/>
        <v>0</v>
      </c>
      <c r="G768" s="19">
        <f>IF(AND(C768&lt;&gt;"",SUM(G$30:G767)&lt;D$21),$D$21/$D$26,0)</f>
        <v>0</v>
      </c>
      <c r="H768" s="4">
        <f t="shared" si="82"/>
        <v>0</v>
      </c>
      <c r="I768" s="4">
        <f t="shared" si="83"/>
        <v>0</v>
      </c>
      <c r="J768" s="58" t="str">
        <f t="shared" si="84"/>
        <v>2082–2083</v>
      </c>
    </row>
    <row r="769" spans="1:10" ht="19.899999999999999" customHeight="1" x14ac:dyDescent="0.2">
      <c r="A769" s="126">
        <v>66873</v>
      </c>
      <c r="B769" s="9">
        <f t="shared" si="78"/>
        <v>0</v>
      </c>
      <c r="C769" s="127"/>
      <c r="D769" s="4">
        <f t="shared" si="79"/>
        <v>0</v>
      </c>
      <c r="E769" s="128">
        <f t="shared" si="80"/>
        <v>0</v>
      </c>
      <c r="F769" s="4">
        <f t="shared" si="81"/>
        <v>0</v>
      </c>
      <c r="G769" s="19">
        <f>IF(AND(C769&lt;&gt;"",SUM(G$30:G768)&lt;D$21),$D$21/$D$26,0)</f>
        <v>0</v>
      </c>
      <c r="H769" s="4">
        <f t="shared" si="82"/>
        <v>0</v>
      </c>
      <c r="I769" s="4">
        <f t="shared" si="83"/>
        <v>0</v>
      </c>
      <c r="J769" s="58" t="str">
        <f t="shared" si="84"/>
        <v>2082–2083</v>
      </c>
    </row>
    <row r="770" spans="1:10" ht="19.899999999999999" customHeight="1" x14ac:dyDescent="0.2">
      <c r="A770" s="126">
        <v>66901</v>
      </c>
      <c r="B770" s="9">
        <f t="shared" si="78"/>
        <v>0</v>
      </c>
      <c r="C770" s="127"/>
      <c r="D770" s="4">
        <f t="shared" si="79"/>
        <v>0</v>
      </c>
      <c r="E770" s="128">
        <f t="shared" si="80"/>
        <v>0</v>
      </c>
      <c r="F770" s="4">
        <f t="shared" si="81"/>
        <v>0</v>
      </c>
      <c r="G770" s="19">
        <f>IF(AND(C770&lt;&gt;"",SUM(G$30:G769)&lt;D$21),$D$21/$D$26,0)</f>
        <v>0</v>
      </c>
      <c r="H770" s="4">
        <f t="shared" si="82"/>
        <v>0</v>
      </c>
      <c r="I770" s="4">
        <f t="shared" si="83"/>
        <v>0</v>
      </c>
      <c r="J770" s="58" t="str">
        <f t="shared" si="84"/>
        <v>2082–2083</v>
      </c>
    </row>
    <row r="771" spans="1:10" ht="19.899999999999999" customHeight="1" x14ac:dyDescent="0.2">
      <c r="A771" s="126">
        <v>66932</v>
      </c>
      <c r="B771" s="9">
        <f t="shared" si="78"/>
        <v>0</v>
      </c>
      <c r="C771" s="127"/>
      <c r="D771" s="4">
        <f t="shared" si="79"/>
        <v>0</v>
      </c>
      <c r="E771" s="128">
        <f t="shared" si="80"/>
        <v>0</v>
      </c>
      <c r="F771" s="4">
        <f t="shared" si="81"/>
        <v>0</v>
      </c>
      <c r="G771" s="19">
        <f>IF(AND(C771&lt;&gt;"",SUM(G$30:G770)&lt;D$21),$D$21/$D$26,0)</f>
        <v>0</v>
      </c>
      <c r="H771" s="4">
        <f t="shared" si="82"/>
        <v>0</v>
      </c>
      <c r="I771" s="4">
        <f t="shared" si="83"/>
        <v>0</v>
      </c>
      <c r="J771" s="58" t="str">
        <f t="shared" si="84"/>
        <v>2082–2083</v>
      </c>
    </row>
    <row r="772" spans="1:10" ht="19.899999999999999" customHeight="1" x14ac:dyDescent="0.2">
      <c r="A772" s="126">
        <v>66962</v>
      </c>
      <c r="B772" s="9">
        <f t="shared" si="78"/>
        <v>0</v>
      </c>
      <c r="C772" s="127"/>
      <c r="D772" s="4">
        <f t="shared" si="79"/>
        <v>0</v>
      </c>
      <c r="E772" s="128">
        <f t="shared" si="80"/>
        <v>0</v>
      </c>
      <c r="F772" s="4">
        <f t="shared" si="81"/>
        <v>0</v>
      </c>
      <c r="G772" s="19">
        <f>IF(AND(C772&lt;&gt;"",SUM(G$30:G771)&lt;D$21),$D$21/$D$26,0)</f>
        <v>0</v>
      </c>
      <c r="H772" s="4">
        <f t="shared" si="82"/>
        <v>0</v>
      </c>
      <c r="I772" s="4">
        <f t="shared" si="83"/>
        <v>0</v>
      </c>
      <c r="J772" s="58" t="str">
        <f t="shared" si="84"/>
        <v>2082–2083</v>
      </c>
    </row>
    <row r="773" spans="1:10" ht="19.899999999999999" customHeight="1" x14ac:dyDescent="0.2">
      <c r="A773" s="126">
        <v>66993</v>
      </c>
      <c r="B773" s="9">
        <f t="shared" si="78"/>
        <v>0</v>
      </c>
      <c r="C773" s="127"/>
      <c r="D773" s="4">
        <f t="shared" si="79"/>
        <v>0</v>
      </c>
      <c r="E773" s="128">
        <f t="shared" si="80"/>
        <v>0</v>
      </c>
      <c r="F773" s="4">
        <f t="shared" si="81"/>
        <v>0</v>
      </c>
      <c r="G773" s="19">
        <f>IF(AND(C773&lt;&gt;"",SUM(G$30:G772)&lt;D$21),$D$21/$D$26,0)</f>
        <v>0</v>
      </c>
      <c r="H773" s="4">
        <f t="shared" si="82"/>
        <v>0</v>
      </c>
      <c r="I773" s="4">
        <f t="shared" si="83"/>
        <v>0</v>
      </c>
      <c r="J773" s="58" t="str">
        <f t="shared" si="84"/>
        <v>2082–2083</v>
      </c>
    </row>
    <row r="774" spans="1:10" ht="19.899999999999999" customHeight="1" x14ac:dyDescent="0.2">
      <c r="A774" s="126">
        <v>67023</v>
      </c>
      <c r="B774" s="9">
        <f t="shared" si="78"/>
        <v>0</v>
      </c>
      <c r="C774" s="127"/>
      <c r="D774" s="4">
        <f t="shared" si="79"/>
        <v>0</v>
      </c>
      <c r="E774" s="128">
        <f t="shared" si="80"/>
        <v>0</v>
      </c>
      <c r="F774" s="4">
        <f t="shared" si="81"/>
        <v>0</v>
      </c>
      <c r="G774" s="19">
        <f>IF(AND(C774&lt;&gt;"",SUM(G$30:G773)&lt;D$21),$D$21/$D$26,0)</f>
        <v>0</v>
      </c>
      <c r="H774" s="4">
        <f t="shared" si="82"/>
        <v>0</v>
      </c>
      <c r="I774" s="4">
        <f t="shared" si="83"/>
        <v>0</v>
      </c>
      <c r="J774" s="58" t="str">
        <f t="shared" si="84"/>
        <v>2083–2084</v>
      </c>
    </row>
    <row r="775" spans="1:10" ht="19.899999999999999" customHeight="1" x14ac:dyDescent="0.2">
      <c r="A775" s="126">
        <v>67054</v>
      </c>
      <c r="B775" s="9">
        <f t="shared" si="78"/>
        <v>0</v>
      </c>
      <c r="C775" s="127"/>
      <c r="D775" s="4">
        <f t="shared" si="79"/>
        <v>0</v>
      </c>
      <c r="E775" s="128">
        <f t="shared" si="80"/>
        <v>0</v>
      </c>
      <c r="F775" s="4">
        <f t="shared" si="81"/>
        <v>0</v>
      </c>
      <c r="G775" s="19">
        <f>IF(AND(C775&lt;&gt;"",SUM(G$30:G774)&lt;D$21),$D$21/$D$26,0)</f>
        <v>0</v>
      </c>
      <c r="H775" s="4">
        <f t="shared" si="82"/>
        <v>0</v>
      </c>
      <c r="I775" s="4">
        <f t="shared" si="83"/>
        <v>0</v>
      </c>
      <c r="J775" s="58" t="str">
        <f t="shared" si="84"/>
        <v>2083–2084</v>
      </c>
    </row>
    <row r="776" spans="1:10" ht="19.899999999999999" customHeight="1" x14ac:dyDescent="0.2">
      <c r="A776" s="126">
        <v>67085</v>
      </c>
      <c r="B776" s="9">
        <f t="shared" si="78"/>
        <v>0</v>
      </c>
      <c r="C776" s="127"/>
      <c r="D776" s="4">
        <f t="shared" si="79"/>
        <v>0</v>
      </c>
      <c r="E776" s="128">
        <f t="shared" si="80"/>
        <v>0</v>
      </c>
      <c r="F776" s="4">
        <f t="shared" si="81"/>
        <v>0</v>
      </c>
      <c r="G776" s="19">
        <f>IF(AND(C776&lt;&gt;"",SUM(G$30:G775)&lt;D$21),$D$21/$D$26,0)</f>
        <v>0</v>
      </c>
      <c r="H776" s="4">
        <f t="shared" si="82"/>
        <v>0</v>
      </c>
      <c r="I776" s="4">
        <f t="shared" si="83"/>
        <v>0</v>
      </c>
      <c r="J776" s="58" t="str">
        <f t="shared" si="84"/>
        <v>2083–2084</v>
      </c>
    </row>
    <row r="777" spans="1:10" ht="19.899999999999999" customHeight="1" x14ac:dyDescent="0.2">
      <c r="A777" s="126">
        <v>67115</v>
      </c>
      <c r="B777" s="9">
        <f t="shared" si="78"/>
        <v>0</v>
      </c>
      <c r="C777" s="127"/>
      <c r="D777" s="4">
        <f t="shared" si="79"/>
        <v>0</v>
      </c>
      <c r="E777" s="128">
        <f t="shared" si="80"/>
        <v>0</v>
      </c>
      <c r="F777" s="4">
        <f t="shared" si="81"/>
        <v>0</v>
      </c>
      <c r="G777" s="19">
        <f>IF(AND(C777&lt;&gt;"",SUM(G$30:G776)&lt;D$21),$D$21/$D$26,0)</f>
        <v>0</v>
      </c>
      <c r="H777" s="4">
        <f t="shared" si="82"/>
        <v>0</v>
      </c>
      <c r="I777" s="4">
        <f t="shared" si="83"/>
        <v>0</v>
      </c>
      <c r="J777" s="58" t="str">
        <f t="shared" si="84"/>
        <v>2083–2084</v>
      </c>
    </row>
    <row r="778" spans="1:10" ht="19.899999999999999" customHeight="1" x14ac:dyDescent="0.2">
      <c r="A778" s="126">
        <v>67146</v>
      </c>
      <c r="B778" s="9">
        <f t="shared" si="78"/>
        <v>0</v>
      </c>
      <c r="C778" s="127"/>
      <c r="D778" s="4">
        <f t="shared" si="79"/>
        <v>0</v>
      </c>
      <c r="E778" s="128">
        <f t="shared" si="80"/>
        <v>0</v>
      </c>
      <c r="F778" s="4">
        <f t="shared" si="81"/>
        <v>0</v>
      </c>
      <c r="G778" s="19">
        <f>IF(AND(C778&lt;&gt;"",SUM(G$30:G777)&lt;D$21),$D$21/$D$26,0)</f>
        <v>0</v>
      </c>
      <c r="H778" s="4">
        <f t="shared" si="82"/>
        <v>0</v>
      </c>
      <c r="I778" s="4">
        <f t="shared" si="83"/>
        <v>0</v>
      </c>
      <c r="J778" s="58" t="str">
        <f t="shared" si="84"/>
        <v>2083–2084</v>
      </c>
    </row>
    <row r="779" spans="1:10" ht="19.899999999999999" customHeight="1" x14ac:dyDescent="0.2">
      <c r="A779" s="126">
        <v>67176</v>
      </c>
      <c r="B779" s="9">
        <f t="shared" si="78"/>
        <v>0</v>
      </c>
      <c r="C779" s="127"/>
      <c r="D779" s="4">
        <f t="shared" si="79"/>
        <v>0</v>
      </c>
      <c r="E779" s="128">
        <f t="shared" si="80"/>
        <v>0</v>
      </c>
      <c r="F779" s="4">
        <f t="shared" si="81"/>
        <v>0</v>
      </c>
      <c r="G779" s="19">
        <f>IF(AND(C779&lt;&gt;"",SUM(G$30:G778)&lt;D$21),$D$21/$D$26,0)</f>
        <v>0</v>
      </c>
      <c r="H779" s="4">
        <f t="shared" si="82"/>
        <v>0</v>
      </c>
      <c r="I779" s="4">
        <f t="shared" si="83"/>
        <v>0</v>
      </c>
      <c r="J779" s="58" t="str">
        <f t="shared" si="84"/>
        <v>2083–2084</v>
      </c>
    </row>
    <row r="780" spans="1:10" ht="19.899999999999999" customHeight="1" x14ac:dyDescent="0.2">
      <c r="A780" s="126">
        <v>67207</v>
      </c>
      <c r="B780" s="9">
        <f t="shared" si="78"/>
        <v>0</v>
      </c>
      <c r="C780" s="127"/>
      <c r="D780" s="4">
        <f t="shared" si="79"/>
        <v>0</v>
      </c>
      <c r="E780" s="128">
        <f t="shared" si="80"/>
        <v>0</v>
      </c>
      <c r="F780" s="4">
        <f t="shared" si="81"/>
        <v>0</v>
      </c>
      <c r="G780" s="19">
        <f>IF(AND(C780&lt;&gt;"",SUM(G$30:G779)&lt;D$21),$D$21/$D$26,0)</f>
        <v>0</v>
      </c>
      <c r="H780" s="4">
        <f t="shared" si="82"/>
        <v>0</v>
      </c>
      <c r="I780" s="4">
        <f t="shared" si="83"/>
        <v>0</v>
      </c>
      <c r="J780" s="58" t="str">
        <f t="shared" si="84"/>
        <v>2083–2084</v>
      </c>
    </row>
    <row r="781" spans="1:10" ht="19.899999999999999" customHeight="1" x14ac:dyDescent="0.2">
      <c r="A781" s="126">
        <v>67238</v>
      </c>
      <c r="B781" s="9">
        <f t="shared" si="78"/>
        <v>0</v>
      </c>
      <c r="C781" s="127"/>
      <c r="D781" s="4">
        <f t="shared" si="79"/>
        <v>0</v>
      </c>
      <c r="E781" s="128">
        <f t="shared" si="80"/>
        <v>0</v>
      </c>
      <c r="F781" s="4">
        <f t="shared" si="81"/>
        <v>0</v>
      </c>
      <c r="G781" s="19">
        <f>IF(AND(C781&lt;&gt;"",SUM(G$30:G780)&lt;D$21),$D$21/$D$26,0)</f>
        <v>0</v>
      </c>
      <c r="H781" s="4">
        <f t="shared" si="82"/>
        <v>0</v>
      </c>
      <c r="I781" s="4">
        <f t="shared" si="83"/>
        <v>0</v>
      </c>
      <c r="J781" s="58" t="str">
        <f t="shared" si="84"/>
        <v>2083–2084</v>
      </c>
    </row>
    <row r="782" spans="1:10" ht="19.899999999999999" customHeight="1" x14ac:dyDescent="0.2">
      <c r="A782" s="126">
        <v>67267</v>
      </c>
      <c r="B782" s="9">
        <f t="shared" si="78"/>
        <v>0</v>
      </c>
      <c r="C782" s="127"/>
      <c r="D782" s="4">
        <f t="shared" si="79"/>
        <v>0</v>
      </c>
      <c r="E782" s="128">
        <f t="shared" si="80"/>
        <v>0</v>
      </c>
      <c r="F782" s="4">
        <f t="shared" si="81"/>
        <v>0</v>
      </c>
      <c r="G782" s="19">
        <f>IF(AND(C782&lt;&gt;"",SUM(G$30:G781)&lt;D$21),$D$21/$D$26,0)</f>
        <v>0</v>
      </c>
      <c r="H782" s="4">
        <f t="shared" si="82"/>
        <v>0</v>
      </c>
      <c r="I782" s="4">
        <f t="shared" si="83"/>
        <v>0</v>
      </c>
      <c r="J782" s="58" t="str">
        <f t="shared" si="84"/>
        <v>2083–2084</v>
      </c>
    </row>
    <row r="783" spans="1:10" ht="19.899999999999999" customHeight="1" x14ac:dyDescent="0.2">
      <c r="A783" s="126">
        <v>67298</v>
      </c>
      <c r="B783" s="9">
        <f t="shared" si="78"/>
        <v>0</v>
      </c>
      <c r="C783" s="127"/>
      <c r="D783" s="4">
        <f t="shared" si="79"/>
        <v>0</v>
      </c>
      <c r="E783" s="128">
        <f t="shared" si="80"/>
        <v>0</v>
      </c>
      <c r="F783" s="4">
        <f t="shared" si="81"/>
        <v>0</v>
      </c>
      <c r="G783" s="19">
        <f>IF(AND(C783&lt;&gt;"",SUM(G$30:G782)&lt;D$21),$D$21/$D$26,0)</f>
        <v>0</v>
      </c>
      <c r="H783" s="4">
        <f t="shared" si="82"/>
        <v>0</v>
      </c>
      <c r="I783" s="4">
        <f t="shared" si="83"/>
        <v>0</v>
      </c>
      <c r="J783" s="58" t="str">
        <f t="shared" si="84"/>
        <v>2083–2084</v>
      </c>
    </row>
    <row r="784" spans="1:10" ht="19.899999999999999" customHeight="1" x14ac:dyDescent="0.2">
      <c r="A784" s="126">
        <v>67328</v>
      </c>
      <c r="B784" s="9">
        <f t="shared" si="78"/>
        <v>0</v>
      </c>
      <c r="C784" s="127"/>
      <c r="D784" s="4">
        <f t="shared" si="79"/>
        <v>0</v>
      </c>
      <c r="E784" s="128">
        <f t="shared" si="80"/>
        <v>0</v>
      </c>
      <c r="F784" s="4">
        <f t="shared" si="81"/>
        <v>0</v>
      </c>
      <c r="G784" s="19">
        <f>IF(AND(C784&lt;&gt;"",SUM(G$30:G783)&lt;D$21),$D$21/$D$26,0)</f>
        <v>0</v>
      </c>
      <c r="H784" s="4">
        <f t="shared" si="82"/>
        <v>0</v>
      </c>
      <c r="I784" s="4">
        <f t="shared" si="83"/>
        <v>0</v>
      </c>
      <c r="J784" s="58" t="str">
        <f t="shared" si="84"/>
        <v>2083–2084</v>
      </c>
    </row>
    <row r="785" spans="1:10" ht="19.899999999999999" customHeight="1" x14ac:dyDescent="0.2">
      <c r="A785" s="126">
        <v>67359</v>
      </c>
      <c r="B785" s="9">
        <f t="shared" si="78"/>
        <v>0</v>
      </c>
      <c r="C785" s="127"/>
      <c r="D785" s="4">
        <f t="shared" si="79"/>
        <v>0</v>
      </c>
      <c r="E785" s="128">
        <f t="shared" si="80"/>
        <v>0</v>
      </c>
      <c r="F785" s="4">
        <f t="shared" si="81"/>
        <v>0</v>
      </c>
      <c r="G785" s="19">
        <f>IF(AND(C785&lt;&gt;"",SUM(G$30:G784)&lt;D$21),$D$21/$D$26,0)</f>
        <v>0</v>
      </c>
      <c r="H785" s="4">
        <f t="shared" si="82"/>
        <v>0</v>
      </c>
      <c r="I785" s="4">
        <f t="shared" si="83"/>
        <v>0</v>
      </c>
      <c r="J785" s="58" t="str">
        <f t="shared" si="84"/>
        <v>2083–2084</v>
      </c>
    </row>
    <row r="786" spans="1:10" ht="19.899999999999999" customHeight="1" x14ac:dyDescent="0.2">
      <c r="A786" s="126">
        <v>67389</v>
      </c>
      <c r="B786" s="9">
        <f t="shared" si="78"/>
        <v>0</v>
      </c>
      <c r="C786" s="127"/>
      <c r="D786" s="4">
        <f t="shared" si="79"/>
        <v>0</v>
      </c>
      <c r="E786" s="128">
        <f t="shared" si="80"/>
        <v>0</v>
      </c>
      <c r="F786" s="4">
        <f t="shared" si="81"/>
        <v>0</v>
      </c>
      <c r="G786" s="19">
        <f>IF(AND(C786&lt;&gt;"",SUM(G$30:G785)&lt;D$21),$D$21/$D$26,0)</f>
        <v>0</v>
      </c>
      <c r="H786" s="4">
        <f t="shared" si="82"/>
        <v>0</v>
      </c>
      <c r="I786" s="4">
        <f t="shared" si="83"/>
        <v>0</v>
      </c>
      <c r="J786" s="58" t="str">
        <f t="shared" si="84"/>
        <v>2084–2085</v>
      </c>
    </row>
    <row r="787" spans="1:10" ht="19.899999999999999" customHeight="1" x14ac:dyDescent="0.2">
      <c r="A787" s="126">
        <v>67420</v>
      </c>
      <c r="B787" s="9">
        <f t="shared" si="78"/>
        <v>0</v>
      </c>
      <c r="C787" s="127"/>
      <c r="D787" s="4">
        <f t="shared" si="79"/>
        <v>0</v>
      </c>
      <c r="E787" s="128">
        <f t="shared" si="80"/>
        <v>0</v>
      </c>
      <c r="F787" s="4">
        <f t="shared" si="81"/>
        <v>0</v>
      </c>
      <c r="G787" s="19">
        <f>IF(AND(C787&lt;&gt;"",SUM(G$30:G786)&lt;D$21),$D$21/$D$26,0)</f>
        <v>0</v>
      </c>
      <c r="H787" s="4">
        <f t="shared" si="82"/>
        <v>0</v>
      </c>
      <c r="I787" s="4">
        <f t="shared" si="83"/>
        <v>0</v>
      </c>
      <c r="J787" s="58" t="str">
        <f t="shared" si="84"/>
        <v>2084–2085</v>
      </c>
    </row>
    <row r="788" spans="1:10" ht="19.899999999999999" customHeight="1" x14ac:dyDescent="0.2">
      <c r="A788" s="126">
        <v>67451</v>
      </c>
      <c r="B788" s="9">
        <f t="shared" si="78"/>
        <v>0</v>
      </c>
      <c r="C788" s="127"/>
      <c r="D788" s="4">
        <f t="shared" si="79"/>
        <v>0</v>
      </c>
      <c r="E788" s="128">
        <f t="shared" si="80"/>
        <v>0</v>
      </c>
      <c r="F788" s="4">
        <f t="shared" si="81"/>
        <v>0</v>
      </c>
      <c r="G788" s="19">
        <f>IF(AND(C788&lt;&gt;"",SUM(G$30:G787)&lt;D$21),$D$21/$D$26,0)</f>
        <v>0</v>
      </c>
      <c r="H788" s="4">
        <f t="shared" si="82"/>
        <v>0</v>
      </c>
      <c r="I788" s="4">
        <f t="shared" si="83"/>
        <v>0</v>
      </c>
      <c r="J788" s="58" t="str">
        <f t="shared" si="84"/>
        <v>2084–2085</v>
      </c>
    </row>
    <row r="789" spans="1:10" ht="19.899999999999999" customHeight="1" x14ac:dyDescent="0.2">
      <c r="A789" s="126">
        <v>67481</v>
      </c>
      <c r="B789" s="9">
        <f t="shared" si="78"/>
        <v>0</v>
      </c>
      <c r="C789" s="127"/>
      <c r="D789" s="4">
        <f t="shared" si="79"/>
        <v>0</v>
      </c>
      <c r="E789" s="128">
        <f t="shared" si="80"/>
        <v>0</v>
      </c>
      <c r="F789" s="4">
        <f t="shared" si="81"/>
        <v>0</v>
      </c>
      <c r="G789" s="19">
        <f>IF(AND(C789&lt;&gt;"",SUM(G$30:G788)&lt;D$21),$D$21/$D$26,0)</f>
        <v>0</v>
      </c>
      <c r="H789" s="4">
        <f t="shared" si="82"/>
        <v>0</v>
      </c>
      <c r="I789" s="4">
        <f t="shared" si="83"/>
        <v>0</v>
      </c>
      <c r="J789" s="58" t="str">
        <f t="shared" si="84"/>
        <v>2084–2085</v>
      </c>
    </row>
    <row r="790" spans="1:10" ht="19.899999999999999" customHeight="1" x14ac:dyDescent="0.2">
      <c r="A790" s="126">
        <v>67512</v>
      </c>
      <c r="B790" s="9">
        <f t="shared" si="78"/>
        <v>0</v>
      </c>
      <c r="C790" s="127"/>
      <c r="D790" s="4">
        <f t="shared" si="79"/>
        <v>0</v>
      </c>
      <c r="E790" s="128">
        <f t="shared" si="80"/>
        <v>0</v>
      </c>
      <c r="F790" s="4">
        <f t="shared" si="81"/>
        <v>0</v>
      </c>
      <c r="G790" s="19">
        <f>IF(AND(C790&lt;&gt;"",SUM(G$30:G789)&lt;D$21),$D$21/$D$26,0)</f>
        <v>0</v>
      </c>
      <c r="H790" s="4">
        <f t="shared" si="82"/>
        <v>0</v>
      </c>
      <c r="I790" s="4">
        <f t="shared" si="83"/>
        <v>0</v>
      </c>
      <c r="J790" s="58" t="str">
        <f t="shared" si="84"/>
        <v>2084–2085</v>
      </c>
    </row>
    <row r="791" spans="1:10" ht="19.899999999999999" customHeight="1" x14ac:dyDescent="0.2">
      <c r="A791" s="126">
        <v>67542</v>
      </c>
      <c r="B791" s="9">
        <f t="shared" si="78"/>
        <v>0</v>
      </c>
      <c r="C791" s="127"/>
      <c r="D791" s="4">
        <f t="shared" si="79"/>
        <v>0</v>
      </c>
      <c r="E791" s="128">
        <f t="shared" si="80"/>
        <v>0</v>
      </c>
      <c r="F791" s="4">
        <f t="shared" si="81"/>
        <v>0</v>
      </c>
      <c r="G791" s="19">
        <f>IF(AND(C791&lt;&gt;"",SUM(G$30:G790)&lt;D$21),$D$21/$D$26,0)</f>
        <v>0</v>
      </c>
      <c r="H791" s="4">
        <f t="shared" si="82"/>
        <v>0</v>
      </c>
      <c r="I791" s="4">
        <f t="shared" si="83"/>
        <v>0</v>
      </c>
      <c r="J791" s="58" t="str">
        <f t="shared" si="84"/>
        <v>2084–2085</v>
      </c>
    </row>
    <row r="792" spans="1:10" ht="19.899999999999999" customHeight="1" x14ac:dyDescent="0.2">
      <c r="A792" s="126">
        <v>67573</v>
      </c>
      <c r="B792" s="9">
        <f t="shared" si="78"/>
        <v>0</v>
      </c>
      <c r="C792" s="127"/>
      <c r="D792" s="4">
        <f t="shared" si="79"/>
        <v>0</v>
      </c>
      <c r="E792" s="128">
        <f t="shared" si="80"/>
        <v>0</v>
      </c>
      <c r="F792" s="4">
        <f t="shared" si="81"/>
        <v>0</v>
      </c>
      <c r="G792" s="19">
        <f>IF(AND(C792&lt;&gt;"",SUM(G$30:G791)&lt;D$21),$D$21/$D$26,0)</f>
        <v>0</v>
      </c>
      <c r="H792" s="4">
        <f t="shared" si="82"/>
        <v>0</v>
      </c>
      <c r="I792" s="4">
        <f t="shared" si="83"/>
        <v>0</v>
      </c>
      <c r="J792" s="58" t="str">
        <f t="shared" si="84"/>
        <v>2084–2085</v>
      </c>
    </row>
    <row r="793" spans="1:10" ht="19.899999999999999" customHeight="1" x14ac:dyDescent="0.2">
      <c r="A793" s="126">
        <v>67604</v>
      </c>
      <c r="B793" s="9">
        <f t="shared" si="78"/>
        <v>0</v>
      </c>
      <c r="C793" s="127"/>
      <c r="D793" s="4">
        <f t="shared" si="79"/>
        <v>0</v>
      </c>
      <c r="E793" s="128">
        <f t="shared" si="80"/>
        <v>0</v>
      </c>
      <c r="F793" s="4">
        <f t="shared" si="81"/>
        <v>0</v>
      </c>
      <c r="G793" s="19">
        <f>IF(AND(C793&lt;&gt;"",SUM(G$30:G792)&lt;D$21),$D$21/$D$26,0)</f>
        <v>0</v>
      </c>
      <c r="H793" s="4">
        <f t="shared" si="82"/>
        <v>0</v>
      </c>
      <c r="I793" s="4">
        <f t="shared" si="83"/>
        <v>0</v>
      </c>
      <c r="J793" s="58" t="str">
        <f t="shared" si="84"/>
        <v>2084–2085</v>
      </c>
    </row>
    <row r="794" spans="1:10" ht="19.899999999999999" customHeight="1" x14ac:dyDescent="0.2">
      <c r="A794" s="126">
        <v>67632</v>
      </c>
      <c r="B794" s="9">
        <f t="shared" si="78"/>
        <v>0</v>
      </c>
      <c r="C794" s="127"/>
      <c r="D794" s="4">
        <f t="shared" si="79"/>
        <v>0</v>
      </c>
      <c r="E794" s="128">
        <f t="shared" si="80"/>
        <v>0</v>
      </c>
      <c r="F794" s="4">
        <f t="shared" si="81"/>
        <v>0</v>
      </c>
      <c r="G794" s="19">
        <f>IF(AND(C794&lt;&gt;"",SUM(G$30:G793)&lt;D$21),$D$21/$D$26,0)</f>
        <v>0</v>
      </c>
      <c r="H794" s="4">
        <f t="shared" si="82"/>
        <v>0</v>
      </c>
      <c r="I794" s="4">
        <f t="shared" si="83"/>
        <v>0</v>
      </c>
      <c r="J794" s="58" t="str">
        <f t="shared" si="84"/>
        <v>2084–2085</v>
      </c>
    </row>
    <row r="795" spans="1:10" ht="19.899999999999999" customHeight="1" x14ac:dyDescent="0.2">
      <c r="A795" s="126">
        <v>67663</v>
      </c>
      <c r="B795" s="9">
        <f t="shared" si="78"/>
        <v>0</v>
      </c>
      <c r="C795" s="127"/>
      <c r="D795" s="4">
        <f t="shared" si="79"/>
        <v>0</v>
      </c>
      <c r="E795" s="128">
        <f t="shared" si="80"/>
        <v>0</v>
      </c>
      <c r="F795" s="4">
        <f t="shared" si="81"/>
        <v>0</v>
      </c>
      <c r="G795" s="19">
        <f>IF(AND(C795&lt;&gt;"",SUM(G$30:G794)&lt;D$21),$D$21/$D$26,0)</f>
        <v>0</v>
      </c>
      <c r="H795" s="4">
        <f t="shared" si="82"/>
        <v>0</v>
      </c>
      <c r="I795" s="4">
        <f t="shared" si="83"/>
        <v>0</v>
      </c>
      <c r="J795" s="58" t="str">
        <f t="shared" si="84"/>
        <v>2084–2085</v>
      </c>
    </row>
    <row r="796" spans="1:10" ht="19.899999999999999" customHeight="1" x14ac:dyDescent="0.2">
      <c r="A796" s="126">
        <v>67693</v>
      </c>
      <c r="B796" s="9">
        <f t="shared" si="78"/>
        <v>0</v>
      </c>
      <c r="C796" s="127"/>
      <c r="D796" s="4">
        <f t="shared" si="79"/>
        <v>0</v>
      </c>
      <c r="E796" s="128">
        <f t="shared" si="80"/>
        <v>0</v>
      </c>
      <c r="F796" s="4">
        <f t="shared" si="81"/>
        <v>0</v>
      </c>
      <c r="G796" s="19">
        <f>IF(AND(C796&lt;&gt;"",SUM(G$30:G795)&lt;D$21),$D$21/$D$26,0)</f>
        <v>0</v>
      </c>
      <c r="H796" s="4">
        <f t="shared" si="82"/>
        <v>0</v>
      </c>
      <c r="I796" s="4">
        <f t="shared" si="83"/>
        <v>0</v>
      </c>
      <c r="J796" s="58" t="str">
        <f t="shared" si="84"/>
        <v>2084–2085</v>
      </c>
    </row>
    <row r="797" spans="1:10" ht="19.899999999999999" customHeight="1" x14ac:dyDescent="0.2">
      <c r="A797" s="126">
        <v>67724</v>
      </c>
      <c r="B797" s="9">
        <f t="shared" si="78"/>
        <v>0</v>
      </c>
      <c r="C797" s="127"/>
      <c r="D797" s="4">
        <f t="shared" si="79"/>
        <v>0</v>
      </c>
      <c r="E797" s="128">
        <f t="shared" si="80"/>
        <v>0</v>
      </c>
      <c r="F797" s="4">
        <f t="shared" si="81"/>
        <v>0</v>
      </c>
      <c r="G797" s="19">
        <f>IF(AND(C797&lt;&gt;"",SUM(G$30:G796)&lt;D$21),$D$21/$D$26,0)</f>
        <v>0</v>
      </c>
      <c r="H797" s="4">
        <f t="shared" si="82"/>
        <v>0</v>
      </c>
      <c r="I797" s="4">
        <f t="shared" si="83"/>
        <v>0</v>
      </c>
      <c r="J797" s="58" t="str">
        <f t="shared" si="84"/>
        <v>2084–2085</v>
      </c>
    </row>
    <row r="798" spans="1:10" ht="19.899999999999999" customHeight="1" x14ac:dyDescent="0.2">
      <c r="A798" s="126">
        <v>67754</v>
      </c>
      <c r="B798" s="9">
        <f t="shared" si="78"/>
        <v>0</v>
      </c>
      <c r="C798" s="127"/>
      <c r="D798" s="4">
        <f t="shared" si="79"/>
        <v>0</v>
      </c>
      <c r="E798" s="128">
        <f t="shared" si="80"/>
        <v>0</v>
      </c>
      <c r="F798" s="4">
        <f t="shared" si="81"/>
        <v>0</v>
      </c>
      <c r="G798" s="19">
        <f>IF(AND(C798&lt;&gt;"",SUM(G$30:G797)&lt;D$21),$D$21/$D$26,0)</f>
        <v>0</v>
      </c>
      <c r="H798" s="4">
        <f t="shared" si="82"/>
        <v>0</v>
      </c>
      <c r="I798" s="4">
        <f t="shared" si="83"/>
        <v>0</v>
      </c>
      <c r="J798" s="58" t="str">
        <f t="shared" si="84"/>
        <v>2085–2086</v>
      </c>
    </row>
    <row r="799" spans="1:10" ht="19.899999999999999" customHeight="1" x14ac:dyDescent="0.2">
      <c r="A799" s="126">
        <v>67785</v>
      </c>
      <c r="B799" s="9">
        <f t="shared" ref="B799:B862" si="85">IF(C799&gt;0,C799*-1,C799)</f>
        <v>0</v>
      </c>
      <c r="C799" s="127"/>
      <c r="D799" s="4">
        <f t="shared" ref="D799:D862" si="86">IF(C799="",0,IF($D$14="Beginning",IF(C798&lt;&gt;"",$F798*$D$7/12,0),IF(C798&lt;&gt;"",$F798*$D$7/12,$D$19*$D$7/12)))</f>
        <v>0</v>
      </c>
      <c r="E799" s="128">
        <f t="shared" si="80"/>
        <v>0</v>
      </c>
      <c r="F799" s="4">
        <f t="shared" si="81"/>
        <v>0</v>
      </c>
      <c r="G799" s="19">
        <f>IF(AND(C799&lt;&gt;"",SUM(G$30:G798)&lt;D$21),$D$21/$D$26,0)</f>
        <v>0</v>
      </c>
      <c r="H799" s="4">
        <f t="shared" si="82"/>
        <v>0</v>
      </c>
      <c r="I799" s="4">
        <f t="shared" si="83"/>
        <v>0</v>
      </c>
      <c r="J799" s="58" t="str">
        <f t="shared" si="84"/>
        <v>2085–2086</v>
      </c>
    </row>
    <row r="800" spans="1:10" ht="19.899999999999999" customHeight="1" x14ac:dyDescent="0.2">
      <c r="A800" s="126">
        <v>67816</v>
      </c>
      <c r="B800" s="9">
        <f t="shared" si="85"/>
        <v>0</v>
      </c>
      <c r="C800" s="127"/>
      <c r="D800" s="4">
        <f t="shared" si="86"/>
        <v>0</v>
      </c>
      <c r="E800" s="128">
        <f t="shared" ref="E800:E863" si="87">C800-D800</f>
        <v>0</v>
      </c>
      <c r="F800" s="4">
        <f t="shared" ref="F800:F863" si="88">IF(C800="",0,IF(C799="",$D$19-E800,IF(C800&lt;&gt;"",F799-E800)))</f>
        <v>0</v>
      </c>
      <c r="G800" s="19">
        <f>IF(AND(C800&lt;&gt;"",SUM(G$30:G799)&lt;D$21),$D$21/$D$26,0)</f>
        <v>0</v>
      </c>
      <c r="H800" s="4">
        <f t="shared" ref="H800:H863" si="89">IF(C800&lt;&gt;"",G800+H799,0)</f>
        <v>0</v>
      </c>
      <c r="I800" s="4">
        <f t="shared" ref="I800:I863" si="90">IF(C800&lt;&gt;"",$D$21-H800,0)</f>
        <v>0</v>
      </c>
      <c r="J800" s="58" t="str">
        <f t="shared" si="84"/>
        <v>2085–2086</v>
      </c>
    </row>
    <row r="801" spans="1:10" ht="19.899999999999999" customHeight="1" x14ac:dyDescent="0.2">
      <c r="A801" s="126">
        <v>67846</v>
      </c>
      <c r="B801" s="9">
        <f t="shared" si="85"/>
        <v>0</v>
      </c>
      <c r="C801" s="127"/>
      <c r="D801" s="4">
        <f t="shared" si="86"/>
        <v>0</v>
      </c>
      <c r="E801" s="128">
        <f t="shared" si="87"/>
        <v>0</v>
      </c>
      <c r="F801" s="4">
        <f t="shared" si="88"/>
        <v>0</v>
      </c>
      <c r="G801" s="19">
        <f>IF(AND(C801&lt;&gt;"",SUM(G$30:G800)&lt;D$21),$D$21/$D$26,0)</f>
        <v>0</v>
      </c>
      <c r="H801" s="4">
        <f t="shared" si="89"/>
        <v>0</v>
      </c>
      <c r="I801" s="4">
        <f t="shared" si="90"/>
        <v>0</v>
      </c>
      <c r="J801" s="58" t="str">
        <f t="shared" si="84"/>
        <v>2085–2086</v>
      </c>
    </row>
    <row r="802" spans="1:10" ht="19.899999999999999" customHeight="1" x14ac:dyDescent="0.2">
      <c r="A802" s="126">
        <v>67877</v>
      </c>
      <c r="B802" s="9">
        <f t="shared" si="85"/>
        <v>0</v>
      </c>
      <c r="C802" s="127"/>
      <c r="D802" s="4">
        <f t="shared" si="86"/>
        <v>0</v>
      </c>
      <c r="E802" s="128">
        <f t="shared" si="87"/>
        <v>0</v>
      </c>
      <c r="F802" s="4">
        <f t="shared" si="88"/>
        <v>0</v>
      </c>
      <c r="G802" s="19">
        <f>IF(AND(C802&lt;&gt;"",SUM(G$30:G801)&lt;D$21),$D$21/$D$26,0)</f>
        <v>0</v>
      </c>
      <c r="H802" s="4">
        <f t="shared" si="89"/>
        <v>0</v>
      </c>
      <c r="I802" s="4">
        <f t="shared" si="90"/>
        <v>0</v>
      </c>
      <c r="J802" s="58" t="str">
        <f t="shared" si="84"/>
        <v>2085–2086</v>
      </c>
    </row>
    <row r="803" spans="1:10" ht="19.899999999999999" customHeight="1" x14ac:dyDescent="0.2">
      <c r="A803" s="126">
        <v>67907</v>
      </c>
      <c r="B803" s="9">
        <f t="shared" si="85"/>
        <v>0</v>
      </c>
      <c r="C803" s="127"/>
      <c r="D803" s="4">
        <f t="shared" si="86"/>
        <v>0</v>
      </c>
      <c r="E803" s="128">
        <f t="shared" si="87"/>
        <v>0</v>
      </c>
      <c r="F803" s="4">
        <f t="shared" si="88"/>
        <v>0</v>
      </c>
      <c r="G803" s="19">
        <f>IF(AND(C803&lt;&gt;"",SUM(G$30:G802)&lt;D$21),$D$21/$D$26,0)</f>
        <v>0</v>
      </c>
      <c r="H803" s="4">
        <f t="shared" si="89"/>
        <v>0</v>
      </c>
      <c r="I803" s="4">
        <f t="shared" si="90"/>
        <v>0</v>
      </c>
      <c r="J803" s="58" t="str">
        <f t="shared" si="84"/>
        <v>2085–2086</v>
      </c>
    </row>
    <row r="804" spans="1:10" ht="19.899999999999999" customHeight="1" x14ac:dyDescent="0.2">
      <c r="A804" s="126">
        <v>67938</v>
      </c>
      <c r="B804" s="9">
        <f t="shared" si="85"/>
        <v>0</v>
      </c>
      <c r="C804" s="127"/>
      <c r="D804" s="4">
        <f t="shared" si="86"/>
        <v>0</v>
      </c>
      <c r="E804" s="128">
        <f t="shared" si="87"/>
        <v>0</v>
      </c>
      <c r="F804" s="4">
        <f t="shared" si="88"/>
        <v>0</v>
      </c>
      <c r="G804" s="19">
        <f>IF(AND(C804&lt;&gt;"",SUM(G$30:G803)&lt;D$21),$D$21/$D$26,0)</f>
        <v>0</v>
      </c>
      <c r="H804" s="4">
        <f t="shared" si="89"/>
        <v>0</v>
      </c>
      <c r="I804" s="4">
        <f t="shared" si="90"/>
        <v>0</v>
      </c>
      <c r="J804" s="58" t="str">
        <f t="shared" si="84"/>
        <v>2085–2086</v>
      </c>
    </row>
    <row r="805" spans="1:10" ht="19.899999999999999" customHeight="1" x14ac:dyDescent="0.2">
      <c r="A805" s="126">
        <v>67969</v>
      </c>
      <c r="B805" s="9">
        <f t="shared" si="85"/>
        <v>0</v>
      </c>
      <c r="C805" s="127"/>
      <c r="D805" s="4">
        <f t="shared" si="86"/>
        <v>0</v>
      </c>
      <c r="E805" s="128">
        <f t="shared" si="87"/>
        <v>0</v>
      </c>
      <c r="F805" s="4">
        <f t="shared" si="88"/>
        <v>0</v>
      </c>
      <c r="G805" s="19">
        <f>IF(AND(C805&lt;&gt;"",SUM(G$30:G804)&lt;D$21),$D$21/$D$26,0)</f>
        <v>0</v>
      </c>
      <c r="H805" s="4">
        <f t="shared" si="89"/>
        <v>0</v>
      </c>
      <c r="I805" s="4">
        <f t="shared" si="90"/>
        <v>0</v>
      </c>
      <c r="J805" s="58" t="str">
        <f t="shared" si="84"/>
        <v>2085–2086</v>
      </c>
    </row>
    <row r="806" spans="1:10" ht="19.899999999999999" customHeight="1" x14ac:dyDescent="0.2">
      <c r="A806" s="126">
        <v>67997</v>
      </c>
      <c r="B806" s="9">
        <f t="shared" si="85"/>
        <v>0</v>
      </c>
      <c r="C806" s="127"/>
      <c r="D806" s="4">
        <f t="shared" si="86"/>
        <v>0</v>
      </c>
      <c r="E806" s="128">
        <f t="shared" si="87"/>
        <v>0</v>
      </c>
      <c r="F806" s="4">
        <f t="shared" si="88"/>
        <v>0</v>
      </c>
      <c r="G806" s="19">
        <f>IF(AND(C806&lt;&gt;"",SUM(G$30:G805)&lt;D$21),$D$21/$D$26,0)</f>
        <v>0</v>
      </c>
      <c r="H806" s="4">
        <f t="shared" si="89"/>
        <v>0</v>
      </c>
      <c r="I806" s="4">
        <f t="shared" si="90"/>
        <v>0</v>
      </c>
      <c r="J806" s="58" t="str">
        <f t="shared" si="84"/>
        <v>2085–2086</v>
      </c>
    </row>
    <row r="807" spans="1:10" ht="19.899999999999999" customHeight="1" x14ac:dyDescent="0.2">
      <c r="A807" s="126">
        <v>68028</v>
      </c>
      <c r="B807" s="9">
        <f t="shared" si="85"/>
        <v>0</v>
      </c>
      <c r="C807" s="127"/>
      <c r="D807" s="4">
        <f t="shared" si="86"/>
        <v>0</v>
      </c>
      <c r="E807" s="128">
        <f t="shared" si="87"/>
        <v>0</v>
      </c>
      <c r="F807" s="4">
        <f t="shared" si="88"/>
        <v>0</v>
      </c>
      <c r="G807" s="19">
        <f>IF(AND(C807&lt;&gt;"",SUM(G$30:G806)&lt;D$21),$D$21/$D$26,0)</f>
        <v>0</v>
      </c>
      <c r="H807" s="4">
        <f t="shared" si="89"/>
        <v>0</v>
      </c>
      <c r="I807" s="4">
        <f t="shared" si="90"/>
        <v>0</v>
      </c>
      <c r="J807" s="58" t="str">
        <f t="shared" si="84"/>
        <v>2085–2086</v>
      </c>
    </row>
    <row r="808" spans="1:10" ht="19.899999999999999" customHeight="1" x14ac:dyDescent="0.2">
      <c r="A808" s="126">
        <v>68058</v>
      </c>
      <c r="B808" s="9">
        <f t="shared" si="85"/>
        <v>0</v>
      </c>
      <c r="C808" s="127"/>
      <c r="D808" s="4">
        <f t="shared" si="86"/>
        <v>0</v>
      </c>
      <c r="E808" s="128">
        <f t="shared" si="87"/>
        <v>0</v>
      </c>
      <c r="F808" s="4">
        <f t="shared" si="88"/>
        <v>0</v>
      </c>
      <c r="G808" s="19">
        <f>IF(AND(C808&lt;&gt;"",SUM(G$30:G807)&lt;D$21),$D$21/$D$26,0)</f>
        <v>0</v>
      </c>
      <c r="H808" s="4">
        <f t="shared" si="89"/>
        <v>0</v>
      </c>
      <c r="I808" s="4">
        <f t="shared" si="90"/>
        <v>0</v>
      </c>
      <c r="J808" s="58" t="str">
        <f t="shared" si="84"/>
        <v>2085–2086</v>
      </c>
    </row>
    <row r="809" spans="1:10" ht="19.899999999999999" customHeight="1" x14ac:dyDescent="0.2">
      <c r="A809" s="126">
        <v>68089</v>
      </c>
      <c r="B809" s="9">
        <f t="shared" si="85"/>
        <v>0</v>
      </c>
      <c r="C809" s="127"/>
      <c r="D809" s="4">
        <f t="shared" si="86"/>
        <v>0</v>
      </c>
      <c r="E809" s="128">
        <f t="shared" si="87"/>
        <v>0</v>
      </c>
      <c r="F809" s="4">
        <f t="shared" si="88"/>
        <v>0</v>
      </c>
      <c r="G809" s="19">
        <f>IF(AND(C809&lt;&gt;"",SUM(G$30:G808)&lt;D$21),$D$21/$D$26,0)</f>
        <v>0</v>
      </c>
      <c r="H809" s="4">
        <f t="shared" si="89"/>
        <v>0</v>
      </c>
      <c r="I809" s="4">
        <f t="shared" si="90"/>
        <v>0</v>
      </c>
      <c r="J809" s="58" t="str">
        <f t="shared" si="84"/>
        <v>2085–2086</v>
      </c>
    </row>
    <row r="810" spans="1:10" ht="19.899999999999999" customHeight="1" x14ac:dyDescent="0.2">
      <c r="A810" s="126">
        <v>68119</v>
      </c>
      <c r="B810" s="9">
        <f t="shared" si="85"/>
        <v>0</v>
      </c>
      <c r="C810" s="127"/>
      <c r="D810" s="4">
        <f t="shared" si="86"/>
        <v>0</v>
      </c>
      <c r="E810" s="128">
        <f t="shared" si="87"/>
        <v>0</v>
      </c>
      <c r="F810" s="4">
        <f t="shared" si="88"/>
        <v>0</v>
      </c>
      <c r="G810" s="19">
        <f>IF(AND(C810&lt;&gt;"",SUM(G$30:G809)&lt;D$21),$D$21/$D$26,0)</f>
        <v>0</v>
      </c>
      <c r="H810" s="4">
        <f t="shared" si="89"/>
        <v>0</v>
      </c>
      <c r="I810" s="4">
        <f t="shared" si="90"/>
        <v>0</v>
      </c>
      <c r="J810" s="58" t="str">
        <f t="shared" si="84"/>
        <v>2086–2087</v>
      </c>
    </row>
    <row r="811" spans="1:10" ht="19.899999999999999" customHeight="1" x14ac:dyDescent="0.2">
      <c r="A811" s="126">
        <v>68150</v>
      </c>
      <c r="B811" s="9">
        <f t="shared" si="85"/>
        <v>0</v>
      </c>
      <c r="C811" s="127"/>
      <c r="D811" s="4">
        <f t="shared" si="86"/>
        <v>0</v>
      </c>
      <c r="E811" s="128">
        <f t="shared" si="87"/>
        <v>0</v>
      </c>
      <c r="F811" s="4">
        <f t="shared" si="88"/>
        <v>0</v>
      </c>
      <c r="G811" s="19">
        <f>IF(AND(C811&lt;&gt;"",SUM(G$30:G810)&lt;D$21),$D$21/$D$26,0)</f>
        <v>0</v>
      </c>
      <c r="H811" s="4">
        <f t="shared" si="89"/>
        <v>0</v>
      </c>
      <c r="I811" s="4">
        <f t="shared" si="90"/>
        <v>0</v>
      </c>
      <c r="J811" s="58" t="str">
        <f t="shared" ref="J811:J874" si="91">IF(OR(MONTH(A811)=1,MONTH(A811)=2,MONTH(A811)=3,MONTH(A811)=4,MONTH(A811)=5,MONTH(A811)=6),YEAR(A811)-1&amp;"–"&amp;YEAR(A811),YEAR(A811)&amp;"–"&amp;YEAR(A811)+1)</f>
        <v>2086–2087</v>
      </c>
    </row>
    <row r="812" spans="1:10" ht="19.899999999999999" customHeight="1" x14ac:dyDescent="0.2">
      <c r="A812" s="126">
        <v>68181</v>
      </c>
      <c r="B812" s="9">
        <f t="shared" si="85"/>
        <v>0</v>
      </c>
      <c r="C812" s="127"/>
      <c r="D812" s="4">
        <f t="shared" si="86"/>
        <v>0</v>
      </c>
      <c r="E812" s="128">
        <f t="shared" si="87"/>
        <v>0</v>
      </c>
      <c r="F812" s="4">
        <f t="shared" si="88"/>
        <v>0</v>
      </c>
      <c r="G812" s="19">
        <f>IF(AND(C812&lt;&gt;"",SUM(G$30:G811)&lt;D$21),$D$21/$D$26,0)</f>
        <v>0</v>
      </c>
      <c r="H812" s="4">
        <f t="shared" si="89"/>
        <v>0</v>
      </c>
      <c r="I812" s="4">
        <f t="shared" si="90"/>
        <v>0</v>
      </c>
      <c r="J812" s="58" t="str">
        <f t="shared" si="91"/>
        <v>2086–2087</v>
      </c>
    </row>
    <row r="813" spans="1:10" ht="19.899999999999999" customHeight="1" x14ac:dyDescent="0.2">
      <c r="A813" s="126">
        <v>68211</v>
      </c>
      <c r="B813" s="9">
        <f t="shared" si="85"/>
        <v>0</v>
      </c>
      <c r="C813" s="127"/>
      <c r="D813" s="4">
        <f t="shared" si="86"/>
        <v>0</v>
      </c>
      <c r="E813" s="128">
        <f t="shared" si="87"/>
        <v>0</v>
      </c>
      <c r="F813" s="4">
        <f t="shared" si="88"/>
        <v>0</v>
      </c>
      <c r="G813" s="19">
        <f>IF(AND(C813&lt;&gt;"",SUM(G$30:G812)&lt;D$21),$D$21/$D$26,0)</f>
        <v>0</v>
      </c>
      <c r="H813" s="4">
        <f t="shared" si="89"/>
        <v>0</v>
      </c>
      <c r="I813" s="4">
        <f t="shared" si="90"/>
        <v>0</v>
      </c>
      <c r="J813" s="58" t="str">
        <f t="shared" si="91"/>
        <v>2086–2087</v>
      </c>
    </row>
    <row r="814" spans="1:10" ht="19.899999999999999" customHeight="1" x14ac:dyDescent="0.2">
      <c r="A814" s="126">
        <v>68242</v>
      </c>
      <c r="B814" s="9">
        <f t="shared" si="85"/>
        <v>0</v>
      </c>
      <c r="C814" s="127"/>
      <c r="D814" s="4">
        <f t="shared" si="86"/>
        <v>0</v>
      </c>
      <c r="E814" s="128">
        <f t="shared" si="87"/>
        <v>0</v>
      </c>
      <c r="F814" s="4">
        <f t="shared" si="88"/>
        <v>0</v>
      </c>
      <c r="G814" s="19">
        <f>IF(AND(C814&lt;&gt;"",SUM(G$30:G813)&lt;D$21),$D$21/$D$26,0)</f>
        <v>0</v>
      </c>
      <c r="H814" s="4">
        <f t="shared" si="89"/>
        <v>0</v>
      </c>
      <c r="I814" s="4">
        <f t="shared" si="90"/>
        <v>0</v>
      </c>
      <c r="J814" s="58" t="str">
        <f t="shared" si="91"/>
        <v>2086–2087</v>
      </c>
    </row>
    <row r="815" spans="1:10" ht="19.899999999999999" customHeight="1" x14ac:dyDescent="0.2">
      <c r="A815" s="126">
        <v>68272</v>
      </c>
      <c r="B815" s="9">
        <f t="shared" si="85"/>
        <v>0</v>
      </c>
      <c r="C815" s="127"/>
      <c r="D815" s="4">
        <f t="shared" si="86"/>
        <v>0</v>
      </c>
      <c r="E815" s="128">
        <f t="shared" si="87"/>
        <v>0</v>
      </c>
      <c r="F815" s="4">
        <f t="shared" si="88"/>
        <v>0</v>
      </c>
      <c r="G815" s="19">
        <f>IF(AND(C815&lt;&gt;"",SUM(G$30:G814)&lt;D$21),$D$21/$D$26,0)</f>
        <v>0</v>
      </c>
      <c r="H815" s="4">
        <f t="shared" si="89"/>
        <v>0</v>
      </c>
      <c r="I815" s="4">
        <f t="shared" si="90"/>
        <v>0</v>
      </c>
      <c r="J815" s="58" t="str">
        <f t="shared" si="91"/>
        <v>2086–2087</v>
      </c>
    </row>
    <row r="816" spans="1:10" ht="19.899999999999999" customHeight="1" x14ac:dyDescent="0.2">
      <c r="A816" s="126">
        <v>68303</v>
      </c>
      <c r="B816" s="9">
        <f t="shared" si="85"/>
        <v>0</v>
      </c>
      <c r="C816" s="127"/>
      <c r="D816" s="4">
        <f t="shared" si="86"/>
        <v>0</v>
      </c>
      <c r="E816" s="128">
        <f t="shared" si="87"/>
        <v>0</v>
      </c>
      <c r="F816" s="4">
        <f t="shared" si="88"/>
        <v>0</v>
      </c>
      <c r="G816" s="19">
        <f>IF(AND(C816&lt;&gt;"",SUM(G$30:G815)&lt;D$21),$D$21/$D$26,0)</f>
        <v>0</v>
      </c>
      <c r="H816" s="4">
        <f t="shared" si="89"/>
        <v>0</v>
      </c>
      <c r="I816" s="4">
        <f t="shared" si="90"/>
        <v>0</v>
      </c>
      <c r="J816" s="58" t="str">
        <f t="shared" si="91"/>
        <v>2086–2087</v>
      </c>
    </row>
    <row r="817" spans="1:10" ht="19.899999999999999" customHeight="1" x14ac:dyDescent="0.2">
      <c r="A817" s="126">
        <v>68334</v>
      </c>
      <c r="B817" s="9">
        <f t="shared" si="85"/>
        <v>0</v>
      </c>
      <c r="C817" s="127"/>
      <c r="D817" s="4">
        <f t="shared" si="86"/>
        <v>0</v>
      </c>
      <c r="E817" s="128">
        <f t="shared" si="87"/>
        <v>0</v>
      </c>
      <c r="F817" s="4">
        <f t="shared" si="88"/>
        <v>0</v>
      </c>
      <c r="G817" s="19">
        <f>IF(AND(C817&lt;&gt;"",SUM(G$30:G816)&lt;D$21),$D$21/$D$26,0)</f>
        <v>0</v>
      </c>
      <c r="H817" s="4">
        <f t="shared" si="89"/>
        <v>0</v>
      </c>
      <c r="I817" s="4">
        <f t="shared" si="90"/>
        <v>0</v>
      </c>
      <c r="J817" s="58" t="str">
        <f t="shared" si="91"/>
        <v>2086–2087</v>
      </c>
    </row>
    <row r="818" spans="1:10" ht="19.899999999999999" customHeight="1" x14ac:dyDescent="0.2">
      <c r="A818" s="126">
        <v>68362</v>
      </c>
      <c r="B818" s="9">
        <f t="shared" si="85"/>
        <v>0</v>
      </c>
      <c r="C818" s="127"/>
      <c r="D818" s="4">
        <f t="shared" si="86"/>
        <v>0</v>
      </c>
      <c r="E818" s="128">
        <f t="shared" si="87"/>
        <v>0</v>
      </c>
      <c r="F818" s="4">
        <f t="shared" si="88"/>
        <v>0</v>
      </c>
      <c r="G818" s="19">
        <f>IF(AND(C818&lt;&gt;"",SUM(G$30:G817)&lt;D$21),$D$21/$D$26,0)</f>
        <v>0</v>
      </c>
      <c r="H818" s="4">
        <f t="shared" si="89"/>
        <v>0</v>
      </c>
      <c r="I818" s="4">
        <f t="shared" si="90"/>
        <v>0</v>
      </c>
      <c r="J818" s="58" t="str">
        <f t="shared" si="91"/>
        <v>2086–2087</v>
      </c>
    </row>
    <row r="819" spans="1:10" ht="19.899999999999999" customHeight="1" x14ac:dyDescent="0.2">
      <c r="A819" s="126">
        <v>68393</v>
      </c>
      <c r="B819" s="9">
        <f t="shared" si="85"/>
        <v>0</v>
      </c>
      <c r="C819" s="127"/>
      <c r="D819" s="4">
        <f t="shared" si="86"/>
        <v>0</v>
      </c>
      <c r="E819" s="128">
        <f t="shared" si="87"/>
        <v>0</v>
      </c>
      <c r="F819" s="4">
        <f t="shared" si="88"/>
        <v>0</v>
      </c>
      <c r="G819" s="19">
        <f>IF(AND(C819&lt;&gt;"",SUM(G$30:G818)&lt;D$21),$D$21/$D$26,0)</f>
        <v>0</v>
      </c>
      <c r="H819" s="4">
        <f t="shared" si="89"/>
        <v>0</v>
      </c>
      <c r="I819" s="4">
        <f t="shared" si="90"/>
        <v>0</v>
      </c>
      <c r="J819" s="58" t="str">
        <f t="shared" si="91"/>
        <v>2086–2087</v>
      </c>
    </row>
    <row r="820" spans="1:10" ht="19.899999999999999" customHeight="1" x14ac:dyDescent="0.2">
      <c r="A820" s="126">
        <v>68423</v>
      </c>
      <c r="B820" s="9">
        <f t="shared" si="85"/>
        <v>0</v>
      </c>
      <c r="C820" s="127"/>
      <c r="D820" s="4">
        <f t="shared" si="86"/>
        <v>0</v>
      </c>
      <c r="E820" s="128">
        <f t="shared" si="87"/>
        <v>0</v>
      </c>
      <c r="F820" s="4">
        <f t="shared" si="88"/>
        <v>0</v>
      </c>
      <c r="G820" s="19">
        <f>IF(AND(C820&lt;&gt;"",SUM(G$30:G819)&lt;D$21),$D$21/$D$26,0)</f>
        <v>0</v>
      </c>
      <c r="H820" s="4">
        <f t="shared" si="89"/>
        <v>0</v>
      </c>
      <c r="I820" s="4">
        <f t="shared" si="90"/>
        <v>0</v>
      </c>
      <c r="J820" s="58" t="str">
        <f t="shared" si="91"/>
        <v>2086–2087</v>
      </c>
    </row>
    <row r="821" spans="1:10" ht="19.899999999999999" customHeight="1" x14ac:dyDescent="0.2">
      <c r="A821" s="126">
        <v>68454</v>
      </c>
      <c r="B821" s="9">
        <f t="shared" si="85"/>
        <v>0</v>
      </c>
      <c r="C821" s="127"/>
      <c r="D821" s="4">
        <f t="shared" si="86"/>
        <v>0</v>
      </c>
      <c r="E821" s="128">
        <f t="shared" si="87"/>
        <v>0</v>
      </c>
      <c r="F821" s="4">
        <f t="shared" si="88"/>
        <v>0</v>
      </c>
      <c r="G821" s="19">
        <f>IF(AND(C821&lt;&gt;"",SUM(G$30:G820)&lt;D$21),$D$21/$D$26,0)</f>
        <v>0</v>
      </c>
      <c r="H821" s="4">
        <f t="shared" si="89"/>
        <v>0</v>
      </c>
      <c r="I821" s="4">
        <f t="shared" si="90"/>
        <v>0</v>
      </c>
      <c r="J821" s="58" t="str">
        <f t="shared" si="91"/>
        <v>2086–2087</v>
      </c>
    </row>
    <row r="822" spans="1:10" ht="19.899999999999999" customHeight="1" x14ac:dyDescent="0.2">
      <c r="A822" s="126">
        <v>68484</v>
      </c>
      <c r="B822" s="9">
        <f t="shared" si="85"/>
        <v>0</v>
      </c>
      <c r="C822" s="127"/>
      <c r="D822" s="4">
        <f t="shared" si="86"/>
        <v>0</v>
      </c>
      <c r="E822" s="128">
        <f t="shared" si="87"/>
        <v>0</v>
      </c>
      <c r="F822" s="4">
        <f t="shared" si="88"/>
        <v>0</v>
      </c>
      <c r="G822" s="19">
        <f>IF(AND(C822&lt;&gt;"",SUM(G$30:G821)&lt;D$21),$D$21/$D$26,0)</f>
        <v>0</v>
      </c>
      <c r="H822" s="4">
        <f t="shared" si="89"/>
        <v>0</v>
      </c>
      <c r="I822" s="4">
        <f t="shared" si="90"/>
        <v>0</v>
      </c>
      <c r="J822" s="58" t="str">
        <f t="shared" si="91"/>
        <v>2087–2088</v>
      </c>
    </row>
    <row r="823" spans="1:10" ht="19.899999999999999" customHeight="1" x14ac:dyDescent="0.2">
      <c r="A823" s="126">
        <v>68515</v>
      </c>
      <c r="B823" s="9">
        <f t="shared" si="85"/>
        <v>0</v>
      </c>
      <c r="C823" s="127"/>
      <c r="D823" s="4">
        <f t="shared" si="86"/>
        <v>0</v>
      </c>
      <c r="E823" s="128">
        <f t="shared" si="87"/>
        <v>0</v>
      </c>
      <c r="F823" s="4">
        <f t="shared" si="88"/>
        <v>0</v>
      </c>
      <c r="G823" s="19">
        <f>IF(AND(C823&lt;&gt;"",SUM(G$30:G822)&lt;D$21),$D$21/$D$26,0)</f>
        <v>0</v>
      </c>
      <c r="H823" s="4">
        <f t="shared" si="89"/>
        <v>0</v>
      </c>
      <c r="I823" s="4">
        <f t="shared" si="90"/>
        <v>0</v>
      </c>
      <c r="J823" s="58" t="str">
        <f t="shared" si="91"/>
        <v>2087–2088</v>
      </c>
    </row>
    <row r="824" spans="1:10" ht="19.899999999999999" customHeight="1" x14ac:dyDescent="0.2">
      <c r="A824" s="126">
        <v>68546</v>
      </c>
      <c r="B824" s="9">
        <f t="shared" si="85"/>
        <v>0</v>
      </c>
      <c r="C824" s="127"/>
      <c r="D824" s="4">
        <f t="shared" si="86"/>
        <v>0</v>
      </c>
      <c r="E824" s="128">
        <f t="shared" si="87"/>
        <v>0</v>
      </c>
      <c r="F824" s="4">
        <f t="shared" si="88"/>
        <v>0</v>
      </c>
      <c r="G824" s="19">
        <f>IF(AND(C824&lt;&gt;"",SUM(G$30:G823)&lt;D$21),$D$21/$D$26,0)</f>
        <v>0</v>
      </c>
      <c r="H824" s="4">
        <f t="shared" si="89"/>
        <v>0</v>
      </c>
      <c r="I824" s="4">
        <f t="shared" si="90"/>
        <v>0</v>
      </c>
      <c r="J824" s="58" t="str">
        <f t="shared" si="91"/>
        <v>2087–2088</v>
      </c>
    </row>
    <row r="825" spans="1:10" ht="19.899999999999999" customHeight="1" x14ac:dyDescent="0.2">
      <c r="A825" s="126">
        <v>68576</v>
      </c>
      <c r="B825" s="9">
        <f t="shared" si="85"/>
        <v>0</v>
      </c>
      <c r="C825" s="127"/>
      <c r="D825" s="4">
        <f t="shared" si="86"/>
        <v>0</v>
      </c>
      <c r="E825" s="128">
        <f t="shared" si="87"/>
        <v>0</v>
      </c>
      <c r="F825" s="4">
        <f t="shared" si="88"/>
        <v>0</v>
      </c>
      <c r="G825" s="19">
        <f>IF(AND(C825&lt;&gt;"",SUM(G$30:G824)&lt;D$21),$D$21/$D$26,0)</f>
        <v>0</v>
      </c>
      <c r="H825" s="4">
        <f t="shared" si="89"/>
        <v>0</v>
      </c>
      <c r="I825" s="4">
        <f t="shared" si="90"/>
        <v>0</v>
      </c>
      <c r="J825" s="58" t="str">
        <f t="shared" si="91"/>
        <v>2087–2088</v>
      </c>
    </row>
    <row r="826" spans="1:10" ht="19.899999999999999" customHeight="1" x14ac:dyDescent="0.2">
      <c r="A826" s="126">
        <v>68607</v>
      </c>
      <c r="B826" s="9">
        <f t="shared" si="85"/>
        <v>0</v>
      </c>
      <c r="C826" s="127"/>
      <c r="D826" s="4">
        <f t="shared" si="86"/>
        <v>0</v>
      </c>
      <c r="E826" s="128">
        <f t="shared" si="87"/>
        <v>0</v>
      </c>
      <c r="F826" s="4">
        <f t="shared" si="88"/>
        <v>0</v>
      </c>
      <c r="G826" s="19">
        <f>IF(AND(C826&lt;&gt;"",SUM(G$30:G825)&lt;D$21),$D$21/$D$26,0)</f>
        <v>0</v>
      </c>
      <c r="H826" s="4">
        <f t="shared" si="89"/>
        <v>0</v>
      </c>
      <c r="I826" s="4">
        <f t="shared" si="90"/>
        <v>0</v>
      </c>
      <c r="J826" s="58" t="str">
        <f t="shared" si="91"/>
        <v>2087–2088</v>
      </c>
    </row>
    <row r="827" spans="1:10" ht="19.899999999999999" customHeight="1" x14ac:dyDescent="0.2">
      <c r="A827" s="126">
        <v>68637</v>
      </c>
      <c r="B827" s="9">
        <f t="shared" si="85"/>
        <v>0</v>
      </c>
      <c r="C827" s="127"/>
      <c r="D827" s="4">
        <f t="shared" si="86"/>
        <v>0</v>
      </c>
      <c r="E827" s="128">
        <f t="shared" si="87"/>
        <v>0</v>
      </c>
      <c r="F827" s="4">
        <f t="shared" si="88"/>
        <v>0</v>
      </c>
      <c r="G827" s="19">
        <f>IF(AND(C827&lt;&gt;"",SUM(G$30:G826)&lt;D$21),$D$21/$D$26,0)</f>
        <v>0</v>
      </c>
      <c r="H827" s="4">
        <f t="shared" si="89"/>
        <v>0</v>
      </c>
      <c r="I827" s="4">
        <f t="shared" si="90"/>
        <v>0</v>
      </c>
      <c r="J827" s="58" t="str">
        <f t="shared" si="91"/>
        <v>2087–2088</v>
      </c>
    </row>
    <row r="828" spans="1:10" ht="19.899999999999999" customHeight="1" x14ac:dyDescent="0.2">
      <c r="A828" s="126">
        <v>68668</v>
      </c>
      <c r="B828" s="9">
        <f t="shared" si="85"/>
        <v>0</v>
      </c>
      <c r="C828" s="127"/>
      <c r="D828" s="4">
        <f t="shared" si="86"/>
        <v>0</v>
      </c>
      <c r="E828" s="128">
        <f t="shared" si="87"/>
        <v>0</v>
      </c>
      <c r="F828" s="4">
        <f t="shared" si="88"/>
        <v>0</v>
      </c>
      <c r="G828" s="19">
        <f>IF(AND(C828&lt;&gt;"",SUM(G$30:G827)&lt;D$21),$D$21/$D$26,0)</f>
        <v>0</v>
      </c>
      <c r="H828" s="4">
        <f t="shared" si="89"/>
        <v>0</v>
      </c>
      <c r="I828" s="4">
        <f t="shared" si="90"/>
        <v>0</v>
      </c>
      <c r="J828" s="58" t="str">
        <f t="shared" si="91"/>
        <v>2087–2088</v>
      </c>
    </row>
    <row r="829" spans="1:10" ht="19.899999999999999" customHeight="1" x14ac:dyDescent="0.2">
      <c r="A829" s="126">
        <v>68699</v>
      </c>
      <c r="B829" s="9">
        <f t="shared" si="85"/>
        <v>0</v>
      </c>
      <c r="C829" s="127"/>
      <c r="D829" s="4">
        <f t="shared" si="86"/>
        <v>0</v>
      </c>
      <c r="E829" s="128">
        <f t="shared" si="87"/>
        <v>0</v>
      </c>
      <c r="F829" s="4">
        <f t="shared" si="88"/>
        <v>0</v>
      </c>
      <c r="G829" s="19">
        <f>IF(AND(C829&lt;&gt;"",SUM(G$30:G828)&lt;D$21),$D$21/$D$26,0)</f>
        <v>0</v>
      </c>
      <c r="H829" s="4">
        <f t="shared" si="89"/>
        <v>0</v>
      </c>
      <c r="I829" s="4">
        <f t="shared" si="90"/>
        <v>0</v>
      </c>
      <c r="J829" s="58" t="str">
        <f t="shared" si="91"/>
        <v>2087–2088</v>
      </c>
    </row>
    <row r="830" spans="1:10" ht="19.899999999999999" customHeight="1" x14ac:dyDescent="0.2">
      <c r="A830" s="126">
        <v>68728</v>
      </c>
      <c r="B830" s="9">
        <f t="shared" si="85"/>
        <v>0</v>
      </c>
      <c r="C830" s="127"/>
      <c r="D830" s="4">
        <f t="shared" si="86"/>
        <v>0</v>
      </c>
      <c r="E830" s="128">
        <f t="shared" si="87"/>
        <v>0</v>
      </c>
      <c r="F830" s="4">
        <f t="shared" si="88"/>
        <v>0</v>
      </c>
      <c r="G830" s="19">
        <f>IF(AND(C830&lt;&gt;"",SUM(G$30:G829)&lt;D$21),$D$21/$D$26,0)</f>
        <v>0</v>
      </c>
      <c r="H830" s="4">
        <f t="shared" si="89"/>
        <v>0</v>
      </c>
      <c r="I830" s="4">
        <f t="shared" si="90"/>
        <v>0</v>
      </c>
      <c r="J830" s="58" t="str">
        <f t="shared" si="91"/>
        <v>2087–2088</v>
      </c>
    </row>
    <row r="831" spans="1:10" ht="19.899999999999999" customHeight="1" x14ac:dyDescent="0.2">
      <c r="A831" s="126">
        <v>68759</v>
      </c>
      <c r="B831" s="9">
        <f t="shared" si="85"/>
        <v>0</v>
      </c>
      <c r="C831" s="127"/>
      <c r="D831" s="4">
        <f t="shared" si="86"/>
        <v>0</v>
      </c>
      <c r="E831" s="128">
        <f t="shared" si="87"/>
        <v>0</v>
      </c>
      <c r="F831" s="4">
        <f t="shared" si="88"/>
        <v>0</v>
      </c>
      <c r="G831" s="19">
        <f>IF(AND(C831&lt;&gt;"",SUM(G$30:G830)&lt;D$21),$D$21/$D$26,0)</f>
        <v>0</v>
      </c>
      <c r="H831" s="4">
        <f t="shared" si="89"/>
        <v>0</v>
      </c>
      <c r="I831" s="4">
        <f t="shared" si="90"/>
        <v>0</v>
      </c>
      <c r="J831" s="58" t="str">
        <f t="shared" si="91"/>
        <v>2087–2088</v>
      </c>
    </row>
    <row r="832" spans="1:10" ht="19.899999999999999" customHeight="1" x14ac:dyDescent="0.2">
      <c r="A832" s="126">
        <v>68789</v>
      </c>
      <c r="B832" s="9">
        <f t="shared" si="85"/>
        <v>0</v>
      </c>
      <c r="C832" s="127"/>
      <c r="D832" s="4">
        <f t="shared" si="86"/>
        <v>0</v>
      </c>
      <c r="E832" s="128">
        <f t="shared" si="87"/>
        <v>0</v>
      </c>
      <c r="F832" s="4">
        <f t="shared" si="88"/>
        <v>0</v>
      </c>
      <c r="G832" s="19">
        <f>IF(AND(C832&lt;&gt;"",SUM(G$30:G831)&lt;D$21),$D$21/$D$26,0)</f>
        <v>0</v>
      </c>
      <c r="H832" s="4">
        <f t="shared" si="89"/>
        <v>0</v>
      </c>
      <c r="I832" s="4">
        <f t="shared" si="90"/>
        <v>0</v>
      </c>
      <c r="J832" s="58" t="str">
        <f t="shared" si="91"/>
        <v>2087–2088</v>
      </c>
    </row>
    <row r="833" spans="1:10" ht="19.899999999999999" customHeight="1" x14ac:dyDescent="0.2">
      <c r="A833" s="126">
        <v>68820</v>
      </c>
      <c r="B833" s="9">
        <f t="shared" si="85"/>
        <v>0</v>
      </c>
      <c r="C833" s="127"/>
      <c r="D833" s="4">
        <f t="shared" si="86"/>
        <v>0</v>
      </c>
      <c r="E833" s="128">
        <f t="shared" si="87"/>
        <v>0</v>
      </c>
      <c r="F833" s="4">
        <f t="shared" si="88"/>
        <v>0</v>
      </c>
      <c r="G833" s="19">
        <f>IF(AND(C833&lt;&gt;"",SUM(G$30:G832)&lt;D$21),$D$21/$D$26,0)</f>
        <v>0</v>
      </c>
      <c r="H833" s="4">
        <f t="shared" si="89"/>
        <v>0</v>
      </c>
      <c r="I833" s="4">
        <f t="shared" si="90"/>
        <v>0</v>
      </c>
      <c r="J833" s="58" t="str">
        <f t="shared" si="91"/>
        <v>2087–2088</v>
      </c>
    </row>
    <row r="834" spans="1:10" ht="19.899999999999999" customHeight="1" x14ac:dyDescent="0.2">
      <c r="A834" s="126">
        <v>68850</v>
      </c>
      <c r="B834" s="9">
        <f t="shared" si="85"/>
        <v>0</v>
      </c>
      <c r="C834" s="127"/>
      <c r="D834" s="4">
        <f t="shared" si="86"/>
        <v>0</v>
      </c>
      <c r="E834" s="128">
        <f t="shared" si="87"/>
        <v>0</v>
      </c>
      <c r="F834" s="4">
        <f t="shared" si="88"/>
        <v>0</v>
      </c>
      <c r="G834" s="19">
        <f>IF(AND(C834&lt;&gt;"",SUM(G$30:G833)&lt;D$21),$D$21/$D$26,0)</f>
        <v>0</v>
      </c>
      <c r="H834" s="4">
        <f t="shared" si="89"/>
        <v>0</v>
      </c>
      <c r="I834" s="4">
        <f t="shared" si="90"/>
        <v>0</v>
      </c>
      <c r="J834" s="58" t="str">
        <f t="shared" si="91"/>
        <v>2088–2089</v>
      </c>
    </row>
    <row r="835" spans="1:10" ht="19.899999999999999" customHeight="1" x14ac:dyDescent="0.2">
      <c r="A835" s="126">
        <v>68881</v>
      </c>
      <c r="B835" s="9">
        <f t="shared" si="85"/>
        <v>0</v>
      </c>
      <c r="C835" s="127"/>
      <c r="D835" s="4">
        <f t="shared" si="86"/>
        <v>0</v>
      </c>
      <c r="E835" s="128">
        <f t="shared" si="87"/>
        <v>0</v>
      </c>
      <c r="F835" s="4">
        <f t="shared" si="88"/>
        <v>0</v>
      </c>
      <c r="G835" s="19">
        <f>IF(AND(C835&lt;&gt;"",SUM(G$30:G834)&lt;D$21),$D$21/$D$26,0)</f>
        <v>0</v>
      </c>
      <c r="H835" s="4">
        <f t="shared" si="89"/>
        <v>0</v>
      </c>
      <c r="I835" s="4">
        <f t="shared" si="90"/>
        <v>0</v>
      </c>
      <c r="J835" s="58" t="str">
        <f t="shared" si="91"/>
        <v>2088–2089</v>
      </c>
    </row>
    <row r="836" spans="1:10" ht="19.899999999999999" customHeight="1" x14ac:dyDescent="0.2">
      <c r="A836" s="126">
        <v>68912</v>
      </c>
      <c r="B836" s="9">
        <f t="shared" si="85"/>
        <v>0</v>
      </c>
      <c r="C836" s="127"/>
      <c r="D836" s="4">
        <f t="shared" si="86"/>
        <v>0</v>
      </c>
      <c r="E836" s="128">
        <f t="shared" si="87"/>
        <v>0</v>
      </c>
      <c r="F836" s="4">
        <f t="shared" si="88"/>
        <v>0</v>
      </c>
      <c r="G836" s="19">
        <f>IF(AND(C836&lt;&gt;"",SUM(G$30:G835)&lt;D$21),$D$21/$D$26,0)</f>
        <v>0</v>
      </c>
      <c r="H836" s="4">
        <f t="shared" si="89"/>
        <v>0</v>
      </c>
      <c r="I836" s="4">
        <f t="shared" si="90"/>
        <v>0</v>
      </c>
      <c r="J836" s="58" t="str">
        <f t="shared" si="91"/>
        <v>2088–2089</v>
      </c>
    </row>
    <row r="837" spans="1:10" ht="19.899999999999999" customHeight="1" x14ac:dyDescent="0.2">
      <c r="A837" s="126">
        <v>68942</v>
      </c>
      <c r="B837" s="9">
        <f t="shared" si="85"/>
        <v>0</v>
      </c>
      <c r="C837" s="127"/>
      <c r="D837" s="4">
        <f t="shared" si="86"/>
        <v>0</v>
      </c>
      <c r="E837" s="128">
        <f t="shared" si="87"/>
        <v>0</v>
      </c>
      <c r="F837" s="4">
        <f t="shared" si="88"/>
        <v>0</v>
      </c>
      <c r="G837" s="19">
        <f>IF(AND(C837&lt;&gt;"",SUM(G$30:G836)&lt;D$21),$D$21/$D$26,0)</f>
        <v>0</v>
      </c>
      <c r="H837" s="4">
        <f t="shared" si="89"/>
        <v>0</v>
      </c>
      <c r="I837" s="4">
        <f t="shared" si="90"/>
        <v>0</v>
      </c>
      <c r="J837" s="58" t="str">
        <f t="shared" si="91"/>
        <v>2088–2089</v>
      </c>
    </row>
    <row r="838" spans="1:10" ht="19.899999999999999" customHeight="1" x14ac:dyDescent="0.2">
      <c r="A838" s="126">
        <v>68973</v>
      </c>
      <c r="B838" s="9">
        <f t="shared" si="85"/>
        <v>0</v>
      </c>
      <c r="C838" s="127"/>
      <c r="D838" s="4">
        <f t="shared" si="86"/>
        <v>0</v>
      </c>
      <c r="E838" s="128">
        <f t="shared" si="87"/>
        <v>0</v>
      </c>
      <c r="F838" s="4">
        <f t="shared" si="88"/>
        <v>0</v>
      </c>
      <c r="G838" s="19">
        <f>IF(AND(C838&lt;&gt;"",SUM(G$30:G837)&lt;D$21),$D$21/$D$26,0)</f>
        <v>0</v>
      </c>
      <c r="H838" s="4">
        <f t="shared" si="89"/>
        <v>0</v>
      </c>
      <c r="I838" s="4">
        <f t="shared" si="90"/>
        <v>0</v>
      </c>
      <c r="J838" s="58" t="str">
        <f t="shared" si="91"/>
        <v>2088–2089</v>
      </c>
    </row>
    <row r="839" spans="1:10" ht="19.899999999999999" customHeight="1" x14ac:dyDescent="0.2">
      <c r="A839" s="126">
        <v>69003</v>
      </c>
      <c r="B839" s="9">
        <f t="shared" si="85"/>
        <v>0</v>
      </c>
      <c r="C839" s="127"/>
      <c r="D839" s="4">
        <f t="shared" si="86"/>
        <v>0</v>
      </c>
      <c r="E839" s="128">
        <f t="shared" si="87"/>
        <v>0</v>
      </c>
      <c r="F839" s="4">
        <f t="shared" si="88"/>
        <v>0</v>
      </c>
      <c r="G839" s="19">
        <f>IF(AND(C839&lt;&gt;"",SUM(G$30:G838)&lt;D$21),$D$21/$D$26,0)</f>
        <v>0</v>
      </c>
      <c r="H839" s="4">
        <f t="shared" si="89"/>
        <v>0</v>
      </c>
      <c r="I839" s="4">
        <f t="shared" si="90"/>
        <v>0</v>
      </c>
      <c r="J839" s="58" t="str">
        <f t="shared" si="91"/>
        <v>2088–2089</v>
      </c>
    </row>
    <row r="840" spans="1:10" ht="19.899999999999999" customHeight="1" x14ac:dyDescent="0.2">
      <c r="A840" s="126">
        <v>69034</v>
      </c>
      <c r="B840" s="9">
        <f t="shared" si="85"/>
        <v>0</v>
      </c>
      <c r="C840" s="127"/>
      <c r="D840" s="4">
        <f t="shared" si="86"/>
        <v>0</v>
      </c>
      <c r="E840" s="128">
        <f t="shared" si="87"/>
        <v>0</v>
      </c>
      <c r="F840" s="4">
        <f t="shared" si="88"/>
        <v>0</v>
      </c>
      <c r="G840" s="19">
        <f>IF(AND(C840&lt;&gt;"",SUM(G$30:G839)&lt;D$21),$D$21/$D$26,0)</f>
        <v>0</v>
      </c>
      <c r="H840" s="4">
        <f t="shared" si="89"/>
        <v>0</v>
      </c>
      <c r="I840" s="4">
        <f t="shared" si="90"/>
        <v>0</v>
      </c>
      <c r="J840" s="58" t="str">
        <f t="shared" si="91"/>
        <v>2088–2089</v>
      </c>
    </row>
    <row r="841" spans="1:10" ht="19.899999999999999" customHeight="1" x14ac:dyDescent="0.2">
      <c r="A841" s="126">
        <v>69065</v>
      </c>
      <c r="B841" s="9">
        <f t="shared" si="85"/>
        <v>0</v>
      </c>
      <c r="C841" s="127"/>
      <c r="D841" s="4">
        <f t="shared" si="86"/>
        <v>0</v>
      </c>
      <c r="E841" s="128">
        <f t="shared" si="87"/>
        <v>0</v>
      </c>
      <c r="F841" s="4">
        <f t="shared" si="88"/>
        <v>0</v>
      </c>
      <c r="G841" s="19">
        <f>IF(AND(C841&lt;&gt;"",SUM(G$30:G840)&lt;D$21),$D$21/$D$26,0)</f>
        <v>0</v>
      </c>
      <c r="H841" s="4">
        <f t="shared" si="89"/>
        <v>0</v>
      </c>
      <c r="I841" s="4">
        <f t="shared" si="90"/>
        <v>0</v>
      </c>
      <c r="J841" s="58" t="str">
        <f t="shared" si="91"/>
        <v>2088–2089</v>
      </c>
    </row>
    <row r="842" spans="1:10" ht="19.899999999999999" customHeight="1" x14ac:dyDescent="0.2">
      <c r="A842" s="126">
        <v>69093</v>
      </c>
      <c r="B842" s="9">
        <f t="shared" si="85"/>
        <v>0</v>
      </c>
      <c r="C842" s="127"/>
      <c r="D842" s="4">
        <f t="shared" si="86"/>
        <v>0</v>
      </c>
      <c r="E842" s="128">
        <f t="shared" si="87"/>
        <v>0</v>
      </c>
      <c r="F842" s="4">
        <f t="shared" si="88"/>
        <v>0</v>
      </c>
      <c r="G842" s="19">
        <f>IF(AND(C842&lt;&gt;"",SUM(G$30:G841)&lt;D$21),$D$21/$D$26,0)</f>
        <v>0</v>
      </c>
      <c r="H842" s="4">
        <f t="shared" si="89"/>
        <v>0</v>
      </c>
      <c r="I842" s="4">
        <f t="shared" si="90"/>
        <v>0</v>
      </c>
      <c r="J842" s="58" t="str">
        <f t="shared" si="91"/>
        <v>2088–2089</v>
      </c>
    </row>
    <row r="843" spans="1:10" ht="19.899999999999999" customHeight="1" x14ac:dyDescent="0.2">
      <c r="A843" s="126">
        <v>69124</v>
      </c>
      <c r="B843" s="9">
        <f t="shared" si="85"/>
        <v>0</v>
      </c>
      <c r="C843" s="127"/>
      <c r="D843" s="4">
        <f t="shared" si="86"/>
        <v>0</v>
      </c>
      <c r="E843" s="128">
        <f t="shared" si="87"/>
        <v>0</v>
      </c>
      <c r="F843" s="4">
        <f t="shared" si="88"/>
        <v>0</v>
      </c>
      <c r="G843" s="19">
        <f>IF(AND(C843&lt;&gt;"",SUM(G$30:G842)&lt;D$21),$D$21/$D$26,0)</f>
        <v>0</v>
      </c>
      <c r="H843" s="4">
        <f t="shared" si="89"/>
        <v>0</v>
      </c>
      <c r="I843" s="4">
        <f t="shared" si="90"/>
        <v>0</v>
      </c>
      <c r="J843" s="58" t="str">
        <f t="shared" si="91"/>
        <v>2088–2089</v>
      </c>
    </row>
    <row r="844" spans="1:10" ht="19.899999999999999" customHeight="1" x14ac:dyDescent="0.2">
      <c r="A844" s="126">
        <v>69154</v>
      </c>
      <c r="B844" s="9">
        <f t="shared" si="85"/>
        <v>0</v>
      </c>
      <c r="C844" s="127"/>
      <c r="D844" s="4">
        <f t="shared" si="86"/>
        <v>0</v>
      </c>
      <c r="E844" s="128">
        <f t="shared" si="87"/>
        <v>0</v>
      </c>
      <c r="F844" s="4">
        <f t="shared" si="88"/>
        <v>0</v>
      </c>
      <c r="G844" s="19">
        <f>IF(AND(C844&lt;&gt;"",SUM(G$30:G843)&lt;D$21),$D$21/$D$26,0)</f>
        <v>0</v>
      </c>
      <c r="H844" s="4">
        <f t="shared" si="89"/>
        <v>0</v>
      </c>
      <c r="I844" s="4">
        <f t="shared" si="90"/>
        <v>0</v>
      </c>
      <c r="J844" s="58" t="str">
        <f t="shared" si="91"/>
        <v>2088–2089</v>
      </c>
    </row>
    <row r="845" spans="1:10" ht="19.899999999999999" customHeight="1" x14ac:dyDescent="0.2">
      <c r="A845" s="126">
        <v>69185</v>
      </c>
      <c r="B845" s="9">
        <f t="shared" si="85"/>
        <v>0</v>
      </c>
      <c r="C845" s="127"/>
      <c r="D845" s="4">
        <f t="shared" si="86"/>
        <v>0</v>
      </c>
      <c r="E845" s="128">
        <f t="shared" si="87"/>
        <v>0</v>
      </c>
      <c r="F845" s="4">
        <f t="shared" si="88"/>
        <v>0</v>
      </c>
      <c r="G845" s="19">
        <f>IF(AND(C845&lt;&gt;"",SUM(G$30:G844)&lt;D$21),$D$21/$D$26,0)</f>
        <v>0</v>
      </c>
      <c r="H845" s="4">
        <f t="shared" si="89"/>
        <v>0</v>
      </c>
      <c r="I845" s="4">
        <f t="shared" si="90"/>
        <v>0</v>
      </c>
      <c r="J845" s="58" t="str">
        <f t="shared" si="91"/>
        <v>2088–2089</v>
      </c>
    </row>
    <row r="846" spans="1:10" ht="19.899999999999999" customHeight="1" x14ac:dyDescent="0.2">
      <c r="A846" s="126">
        <v>69215</v>
      </c>
      <c r="B846" s="9">
        <f t="shared" si="85"/>
        <v>0</v>
      </c>
      <c r="C846" s="127"/>
      <c r="D846" s="4">
        <f t="shared" si="86"/>
        <v>0</v>
      </c>
      <c r="E846" s="128">
        <f t="shared" si="87"/>
        <v>0</v>
      </c>
      <c r="F846" s="4">
        <f t="shared" si="88"/>
        <v>0</v>
      </c>
      <c r="G846" s="19">
        <f>IF(AND(C846&lt;&gt;"",SUM(G$30:G845)&lt;D$21),$D$21/$D$26,0)</f>
        <v>0</v>
      </c>
      <c r="H846" s="4">
        <f t="shared" si="89"/>
        <v>0</v>
      </c>
      <c r="I846" s="4">
        <f t="shared" si="90"/>
        <v>0</v>
      </c>
      <c r="J846" s="58" t="str">
        <f t="shared" si="91"/>
        <v>2089–2090</v>
      </c>
    </row>
    <row r="847" spans="1:10" ht="19.899999999999999" customHeight="1" x14ac:dyDescent="0.2">
      <c r="A847" s="126">
        <v>69246</v>
      </c>
      <c r="B847" s="9">
        <f t="shared" si="85"/>
        <v>0</v>
      </c>
      <c r="C847" s="127"/>
      <c r="D847" s="4">
        <f t="shared" si="86"/>
        <v>0</v>
      </c>
      <c r="E847" s="128">
        <f t="shared" si="87"/>
        <v>0</v>
      </c>
      <c r="F847" s="4">
        <f t="shared" si="88"/>
        <v>0</v>
      </c>
      <c r="G847" s="19">
        <f>IF(AND(C847&lt;&gt;"",SUM(G$30:G846)&lt;D$21),$D$21/$D$26,0)</f>
        <v>0</v>
      </c>
      <c r="H847" s="4">
        <f t="shared" si="89"/>
        <v>0</v>
      </c>
      <c r="I847" s="4">
        <f t="shared" si="90"/>
        <v>0</v>
      </c>
      <c r="J847" s="58" t="str">
        <f t="shared" si="91"/>
        <v>2089–2090</v>
      </c>
    </row>
    <row r="848" spans="1:10" ht="19.899999999999999" customHeight="1" x14ac:dyDescent="0.2">
      <c r="A848" s="126">
        <v>69277</v>
      </c>
      <c r="B848" s="9">
        <f t="shared" si="85"/>
        <v>0</v>
      </c>
      <c r="C848" s="127"/>
      <c r="D848" s="4">
        <f t="shared" si="86"/>
        <v>0</v>
      </c>
      <c r="E848" s="128">
        <f t="shared" si="87"/>
        <v>0</v>
      </c>
      <c r="F848" s="4">
        <f t="shared" si="88"/>
        <v>0</v>
      </c>
      <c r="G848" s="19">
        <f>IF(AND(C848&lt;&gt;"",SUM(G$30:G847)&lt;D$21),$D$21/$D$26,0)</f>
        <v>0</v>
      </c>
      <c r="H848" s="4">
        <f t="shared" si="89"/>
        <v>0</v>
      </c>
      <c r="I848" s="4">
        <f t="shared" si="90"/>
        <v>0</v>
      </c>
      <c r="J848" s="58" t="str">
        <f t="shared" si="91"/>
        <v>2089–2090</v>
      </c>
    </row>
    <row r="849" spans="1:10" ht="19.899999999999999" customHeight="1" x14ac:dyDescent="0.2">
      <c r="A849" s="126">
        <v>69307</v>
      </c>
      <c r="B849" s="9">
        <f t="shared" si="85"/>
        <v>0</v>
      </c>
      <c r="C849" s="127"/>
      <c r="D849" s="4">
        <f t="shared" si="86"/>
        <v>0</v>
      </c>
      <c r="E849" s="128">
        <f t="shared" si="87"/>
        <v>0</v>
      </c>
      <c r="F849" s="4">
        <f t="shared" si="88"/>
        <v>0</v>
      </c>
      <c r="G849" s="19">
        <f>IF(AND(C849&lt;&gt;"",SUM(G$30:G848)&lt;D$21),$D$21/$D$26,0)</f>
        <v>0</v>
      </c>
      <c r="H849" s="4">
        <f t="shared" si="89"/>
        <v>0</v>
      </c>
      <c r="I849" s="4">
        <f t="shared" si="90"/>
        <v>0</v>
      </c>
      <c r="J849" s="58" t="str">
        <f t="shared" si="91"/>
        <v>2089–2090</v>
      </c>
    </row>
    <row r="850" spans="1:10" ht="19.899999999999999" customHeight="1" x14ac:dyDescent="0.2">
      <c r="A850" s="126">
        <v>69338</v>
      </c>
      <c r="B850" s="9">
        <f t="shared" si="85"/>
        <v>0</v>
      </c>
      <c r="C850" s="127"/>
      <c r="D850" s="4">
        <f t="shared" si="86"/>
        <v>0</v>
      </c>
      <c r="E850" s="128">
        <f t="shared" si="87"/>
        <v>0</v>
      </c>
      <c r="F850" s="4">
        <f t="shared" si="88"/>
        <v>0</v>
      </c>
      <c r="G850" s="19">
        <f>IF(AND(C850&lt;&gt;"",SUM(G$30:G849)&lt;D$21),$D$21/$D$26,0)</f>
        <v>0</v>
      </c>
      <c r="H850" s="4">
        <f t="shared" si="89"/>
        <v>0</v>
      </c>
      <c r="I850" s="4">
        <f t="shared" si="90"/>
        <v>0</v>
      </c>
      <c r="J850" s="58" t="str">
        <f t="shared" si="91"/>
        <v>2089–2090</v>
      </c>
    </row>
    <row r="851" spans="1:10" ht="19.899999999999999" customHeight="1" x14ac:dyDescent="0.2">
      <c r="A851" s="126">
        <v>69368</v>
      </c>
      <c r="B851" s="9">
        <f t="shared" si="85"/>
        <v>0</v>
      </c>
      <c r="C851" s="127"/>
      <c r="D851" s="4">
        <f t="shared" si="86"/>
        <v>0</v>
      </c>
      <c r="E851" s="128">
        <f t="shared" si="87"/>
        <v>0</v>
      </c>
      <c r="F851" s="4">
        <f t="shared" si="88"/>
        <v>0</v>
      </c>
      <c r="G851" s="19">
        <f>IF(AND(C851&lt;&gt;"",SUM(G$30:G850)&lt;D$21),$D$21/$D$26,0)</f>
        <v>0</v>
      </c>
      <c r="H851" s="4">
        <f t="shared" si="89"/>
        <v>0</v>
      </c>
      <c r="I851" s="4">
        <f t="shared" si="90"/>
        <v>0</v>
      </c>
      <c r="J851" s="58" t="str">
        <f t="shared" si="91"/>
        <v>2089–2090</v>
      </c>
    </row>
    <row r="852" spans="1:10" ht="19.899999999999999" customHeight="1" x14ac:dyDescent="0.2">
      <c r="A852" s="126">
        <v>69399</v>
      </c>
      <c r="B852" s="9">
        <f t="shared" si="85"/>
        <v>0</v>
      </c>
      <c r="C852" s="127"/>
      <c r="D852" s="4">
        <f t="shared" si="86"/>
        <v>0</v>
      </c>
      <c r="E852" s="128">
        <f t="shared" si="87"/>
        <v>0</v>
      </c>
      <c r="F852" s="4">
        <f t="shared" si="88"/>
        <v>0</v>
      </c>
      <c r="G852" s="19">
        <f>IF(AND(C852&lt;&gt;"",SUM(G$30:G851)&lt;D$21),$D$21/$D$26,0)</f>
        <v>0</v>
      </c>
      <c r="H852" s="4">
        <f t="shared" si="89"/>
        <v>0</v>
      </c>
      <c r="I852" s="4">
        <f t="shared" si="90"/>
        <v>0</v>
      </c>
      <c r="J852" s="58" t="str">
        <f t="shared" si="91"/>
        <v>2089–2090</v>
      </c>
    </row>
    <row r="853" spans="1:10" ht="19.899999999999999" customHeight="1" x14ac:dyDescent="0.2">
      <c r="A853" s="126">
        <v>69430</v>
      </c>
      <c r="B853" s="9">
        <f t="shared" si="85"/>
        <v>0</v>
      </c>
      <c r="C853" s="127"/>
      <c r="D853" s="4">
        <f t="shared" si="86"/>
        <v>0</v>
      </c>
      <c r="E853" s="128">
        <f t="shared" si="87"/>
        <v>0</v>
      </c>
      <c r="F853" s="4">
        <f t="shared" si="88"/>
        <v>0</v>
      </c>
      <c r="G853" s="19">
        <f>IF(AND(C853&lt;&gt;"",SUM(G$30:G852)&lt;D$21),$D$21/$D$26,0)</f>
        <v>0</v>
      </c>
      <c r="H853" s="4">
        <f t="shared" si="89"/>
        <v>0</v>
      </c>
      <c r="I853" s="4">
        <f t="shared" si="90"/>
        <v>0</v>
      </c>
      <c r="J853" s="58" t="str">
        <f t="shared" si="91"/>
        <v>2089–2090</v>
      </c>
    </row>
    <row r="854" spans="1:10" ht="19.899999999999999" customHeight="1" x14ac:dyDescent="0.2">
      <c r="A854" s="126">
        <v>69458</v>
      </c>
      <c r="B854" s="9">
        <f t="shared" si="85"/>
        <v>0</v>
      </c>
      <c r="C854" s="127"/>
      <c r="D854" s="4">
        <f t="shared" si="86"/>
        <v>0</v>
      </c>
      <c r="E854" s="128">
        <f t="shared" si="87"/>
        <v>0</v>
      </c>
      <c r="F854" s="4">
        <f t="shared" si="88"/>
        <v>0</v>
      </c>
      <c r="G854" s="19">
        <f>IF(AND(C854&lt;&gt;"",SUM(G$30:G853)&lt;D$21),$D$21/$D$26,0)</f>
        <v>0</v>
      </c>
      <c r="H854" s="4">
        <f t="shared" si="89"/>
        <v>0</v>
      </c>
      <c r="I854" s="4">
        <f t="shared" si="90"/>
        <v>0</v>
      </c>
      <c r="J854" s="58" t="str">
        <f t="shared" si="91"/>
        <v>2089–2090</v>
      </c>
    </row>
    <row r="855" spans="1:10" ht="19.899999999999999" customHeight="1" x14ac:dyDescent="0.2">
      <c r="A855" s="126">
        <v>69489</v>
      </c>
      <c r="B855" s="9">
        <f t="shared" si="85"/>
        <v>0</v>
      </c>
      <c r="C855" s="127"/>
      <c r="D855" s="4">
        <f t="shared" si="86"/>
        <v>0</v>
      </c>
      <c r="E855" s="128">
        <f t="shared" si="87"/>
        <v>0</v>
      </c>
      <c r="F855" s="4">
        <f t="shared" si="88"/>
        <v>0</v>
      </c>
      <c r="G855" s="19">
        <f>IF(AND(C855&lt;&gt;"",SUM(G$30:G854)&lt;D$21),$D$21/$D$26,0)</f>
        <v>0</v>
      </c>
      <c r="H855" s="4">
        <f t="shared" si="89"/>
        <v>0</v>
      </c>
      <c r="I855" s="4">
        <f t="shared" si="90"/>
        <v>0</v>
      </c>
      <c r="J855" s="58" t="str">
        <f t="shared" si="91"/>
        <v>2089–2090</v>
      </c>
    </row>
    <row r="856" spans="1:10" ht="19.899999999999999" customHeight="1" x14ac:dyDescent="0.2">
      <c r="A856" s="126">
        <v>69519</v>
      </c>
      <c r="B856" s="9">
        <f t="shared" si="85"/>
        <v>0</v>
      </c>
      <c r="C856" s="127"/>
      <c r="D856" s="4">
        <f t="shared" si="86"/>
        <v>0</v>
      </c>
      <c r="E856" s="128">
        <f t="shared" si="87"/>
        <v>0</v>
      </c>
      <c r="F856" s="4">
        <f t="shared" si="88"/>
        <v>0</v>
      </c>
      <c r="G856" s="19">
        <f>IF(AND(C856&lt;&gt;"",SUM(G$30:G855)&lt;D$21),$D$21/$D$26,0)</f>
        <v>0</v>
      </c>
      <c r="H856" s="4">
        <f t="shared" si="89"/>
        <v>0</v>
      </c>
      <c r="I856" s="4">
        <f t="shared" si="90"/>
        <v>0</v>
      </c>
      <c r="J856" s="58" t="str">
        <f t="shared" si="91"/>
        <v>2089–2090</v>
      </c>
    </row>
    <row r="857" spans="1:10" ht="19.899999999999999" customHeight="1" x14ac:dyDescent="0.2">
      <c r="A857" s="126">
        <v>69550</v>
      </c>
      <c r="B857" s="9">
        <f t="shared" si="85"/>
        <v>0</v>
      </c>
      <c r="C857" s="127"/>
      <c r="D857" s="4">
        <f t="shared" si="86"/>
        <v>0</v>
      </c>
      <c r="E857" s="128">
        <f t="shared" si="87"/>
        <v>0</v>
      </c>
      <c r="F857" s="4">
        <f t="shared" si="88"/>
        <v>0</v>
      </c>
      <c r="G857" s="19">
        <f>IF(AND(C857&lt;&gt;"",SUM(G$30:G856)&lt;D$21),$D$21/$D$26,0)</f>
        <v>0</v>
      </c>
      <c r="H857" s="4">
        <f t="shared" si="89"/>
        <v>0</v>
      </c>
      <c r="I857" s="4">
        <f t="shared" si="90"/>
        <v>0</v>
      </c>
      <c r="J857" s="58" t="str">
        <f t="shared" si="91"/>
        <v>2089–2090</v>
      </c>
    </row>
    <row r="858" spans="1:10" ht="19.899999999999999" customHeight="1" x14ac:dyDescent="0.2">
      <c r="A858" s="126">
        <v>69580</v>
      </c>
      <c r="B858" s="9">
        <f t="shared" si="85"/>
        <v>0</v>
      </c>
      <c r="C858" s="127"/>
      <c r="D858" s="4">
        <f t="shared" si="86"/>
        <v>0</v>
      </c>
      <c r="E858" s="128">
        <f t="shared" si="87"/>
        <v>0</v>
      </c>
      <c r="F858" s="4">
        <f t="shared" si="88"/>
        <v>0</v>
      </c>
      <c r="G858" s="19">
        <f>IF(AND(C858&lt;&gt;"",SUM(G$30:G857)&lt;D$21),$D$21/$D$26,0)</f>
        <v>0</v>
      </c>
      <c r="H858" s="4">
        <f t="shared" si="89"/>
        <v>0</v>
      </c>
      <c r="I858" s="4">
        <f t="shared" si="90"/>
        <v>0</v>
      </c>
      <c r="J858" s="58" t="str">
        <f t="shared" si="91"/>
        <v>2090–2091</v>
      </c>
    </row>
    <row r="859" spans="1:10" ht="19.899999999999999" customHeight="1" x14ac:dyDescent="0.2">
      <c r="A859" s="126">
        <v>69611</v>
      </c>
      <c r="B859" s="9">
        <f t="shared" si="85"/>
        <v>0</v>
      </c>
      <c r="C859" s="127"/>
      <c r="D859" s="4">
        <f t="shared" si="86"/>
        <v>0</v>
      </c>
      <c r="E859" s="128">
        <f t="shared" si="87"/>
        <v>0</v>
      </c>
      <c r="F859" s="4">
        <f t="shared" si="88"/>
        <v>0</v>
      </c>
      <c r="G859" s="19">
        <f>IF(AND(C859&lt;&gt;"",SUM(G$30:G858)&lt;D$21),$D$21/$D$26,0)</f>
        <v>0</v>
      </c>
      <c r="H859" s="4">
        <f t="shared" si="89"/>
        <v>0</v>
      </c>
      <c r="I859" s="4">
        <f t="shared" si="90"/>
        <v>0</v>
      </c>
      <c r="J859" s="58" t="str">
        <f t="shared" si="91"/>
        <v>2090–2091</v>
      </c>
    </row>
    <row r="860" spans="1:10" ht="19.899999999999999" customHeight="1" x14ac:dyDescent="0.2">
      <c r="A860" s="126">
        <v>69642</v>
      </c>
      <c r="B860" s="9">
        <f t="shared" si="85"/>
        <v>0</v>
      </c>
      <c r="C860" s="127"/>
      <c r="D860" s="4">
        <f t="shared" si="86"/>
        <v>0</v>
      </c>
      <c r="E860" s="128">
        <f t="shared" si="87"/>
        <v>0</v>
      </c>
      <c r="F860" s="4">
        <f t="shared" si="88"/>
        <v>0</v>
      </c>
      <c r="G860" s="19">
        <f>IF(AND(C860&lt;&gt;"",SUM(G$30:G859)&lt;D$21),$D$21/$D$26,0)</f>
        <v>0</v>
      </c>
      <c r="H860" s="4">
        <f t="shared" si="89"/>
        <v>0</v>
      </c>
      <c r="I860" s="4">
        <f t="shared" si="90"/>
        <v>0</v>
      </c>
      <c r="J860" s="58" t="str">
        <f t="shared" si="91"/>
        <v>2090–2091</v>
      </c>
    </row>
    <row r="861" spans="1:10" ht="19.899999999999999" customHeight="1" x14ac:dyDescent="0.2">
      <c r="A861" s="126">
        <v>69672</v>
      </c>
      <c r="B861" s="9">
        <f t="shared" si="85"/>
        <v>0</v>
      </c>
      <c r="C861" s="127"/>
      <c r="D861" s="4">
        <f t="shared" si="86"/>
        <v>0</v>
      </c>
      <c r="E861" s="128">
        <f t="shared" si="87"/>
        <v>0</v>
      </c>
      <c r="F861" s="4">
        <f t="shared" si="88"/>
        <v>0</v>
      </c>
      <c r="G861" s="19">
        <f>IF(AND(C861&lt;&gt;"",SUM(G$30:G860)&lt;D$21),$D$21/$D$26,0)</f>
        <v>0</v>
      </c>
      <c r="H861" s="4">
        <f t="shared" si="89"/>
        <v>0</v>
      </c>
      <c r="I861" s="4">
        <f t="shared" si="90"/>
        <v>0</v>
      </c>
      <c r="J861" s="58" t="str">
        <f t="shared" si="91"/>
        <v>2090–2091</v>
      </c>
    </row>
    <row r="862" spans="1:10" ht="19.899999999999999" customHeight="1" x14ac:dyDescent="0.2">
      <c r="A862" s="126">
        <v>69703</v>
      </c>
      <c r="B862" s="9">
        <f t="shared" si="85"/>
        <v>0</v>
      </c>
      <c r="C862" s="127"/>
      <c r="D862" s="4">
        <f t="shared" si="86"/>
        <v>0</v>
      </c>
      <c r="E862" s="128">
        <f t="shared" si="87"/>
        <v>0</v>
      </c>
      <c r="F862" s="4">
        <f t="shared" si="88"/>
        <v>0</v>
      </c>
      <c r="G862" s="19">
        <f>IF(AND(C862&lt;&gt;"",SUM(G$30:G861)&lt;D$21),$D$21/$D$26,0)</f>
        <v>0</v>
      </c>
      <c r="H862" s="4">
        <f t="shared" si="89"/>
        <v>0</v>
      </c>
      <c r="I862" s="4">
        <f t="shared" si="90"/>
        <v>0</v>
      </c>
      <c r="J862" s="58" t="str">
        <f t="shared" si="91"/>
        <v>2090–2091</v>
      </c>
    </row>
    <row r="863" spans="1:10" ht="19.899999999999999" customHeight="1" x14ac:dyDescent="0.2">
      <c r="A863" s="126">
        <v>69733</v>
      </c>
      <c r="B863" s="9">
        <f t="shared" ref="B863:B926" si="92">IF(C863&gt;0,C863*-1,C863)</f>
        <v>0</v>
      </c>
      <c r="C863" s="127"/>
      <c r="D863" s="4">
        <f t="shared" ref="D863:D926" si="93">IF(C863="",0,IF($D$14="Beginning",IF(C862&lt;&gt;"",$F862*$D$7/12,0),IF(C862&lt;&gt;"",$F862*$D$7/12,$D$19*$D$7/12)))</f>
        <v>0</v>
      </c>
      <c r="E863" s="128">
        <f t="shared" si="87"/>
        <v>0</v>
      </c>
      <c r="F863" s="4">
        <f t="shared" si="88"/>
        <v>0</v>
      </c>
      <c r="G863" s="19">
        <f>IF(AND(C863&lt;&gt;"",SUM(G$30:G862)&lt;D$21),$D$21/$D$26,0)</f>
        <v>0</v>
      </c>
      <c r="H863" s="4">
        <f t="shared" si="89"/>
        <v>0</v>
      </c>
      <c r="I863" s="4">
        <f t="shared" si="90"/>
        <v>0</v>
      </c>
      <c r="J863" s="58" t="str">
        <f t="shared" si="91"/>
        <v>2090–2091</v>
      </c>
    </row>
    <row r="864" spans="1:10" ht="19.899999999999999" customHeight="1" x14ac:dyDescent="0.2">
      <c r="A864" s="126">
        <v>69764</v>
      </c>
      <c r="B864" s="9">
        <f t="shared" si="92"/>
        <v>0</v>
      </c>
      <c r="C864" s="127"/>
      <c r="D864" s="4">
        <f t="shared" si="93"/>
        <v>0</v>
      </c>
      <c r="E864" s="128">
        <f t="shared" ref="E864:E927" si="94">C864-D864</f>
        <v>0</v>
      </c>
      <c r="F864" s="4">
        <f t="shared" ref="F864:F927" si="95">IF(C864="",0,IF(C863="",$D$19-E864,IF(C864&lt;&gt;"",F863-E864)))</f>
        <v>0</v>
      </c>
      <c r="G864" s="19">
        <f>IF(AND(C864&lt;&gt;"",SUM(G$30:G863)&lt;D$21),$D$21/$D$26,0)</f>
        <v>0</v>
      </c>
      <c r="H864" s="4">
        <f t="shared" ref="H864:H927" si="96">IF(C864&lt;&gt;"",G864+H863,0)</f>
        <v>0</v>
      </c>
      <c r="I864" s="4">
        <f t="shared" ref="I864:I927" si="97">IF(C864&lt;&gt;"",$D$21-H864,0)</f>
        <v>0</v>
      </c>
      <c r="J864" s="58" t="str">
        <f t="shared" si="91"/>
        <v>2090–2091</v>
      </c>
    </row>
    <row r="865" spans="1:10" ht="19.899999999999999" customHeight="1" x14ac:dyDescent="0.2">
      <c r="A865" s="126">
        <v>69795</v>
      </c>
      <c r="B865" s="9">
        <f t="shared" si="92"/>
        <v>0</v>
      </c>
      <c r="C865" s="127"/>
      <c r="D865" s="4">
        <f t="shared" si="93"/>
        <v>0</v>
      </c>
      <c r="E865" s="128">
        <f t="shared" si="94"/>
        <v>0</v>
      </c>
      <c r="F865" s="4">
        <f t="shared" si="95"/>
        <v>0</v>
      </c>
      <c r="G865" s="19">
        <f>IF(AND(C865&lt;&gt;"",SUM(G$30:G864)&lt;D$21),$D$21/$D$26,0)</f>
        <v>0</v>
      </c>
      <c r="H865" s="4">
        <f t="shared" si="96"/>
        <v>0</v>
      </c>
      <c r="I865" s="4">
        <f t="shared" si="97"/>
        <v>0</v>
      </c>
      <c r="J865" s="58" t="str">
        <f t="shared" si="91"/>
        <v>2090–2091</v>
      </c>
    </row>
    <row r="866" spans="1:10" ht="19.899999999999999" customHeight="1" x14ac:dyDescent="0.2">
      <c r="A866" s="126">
        <v>69823</v>
      </c>
      <c r="B866" s="9">
        <f t="shared" si="92"/>
        <v>0</v>
      </c>
      <c r="C866" s="127"/>
      <c r="D866" s="4">
        <f t="shared" si="93"/>
        <v>0</v>
      </c>
      <c r="E866" s="128">
        <f t="shared" si="94"/>
        <v>0</v>
      </c>
      <c r="F866" s="4">
        <f t="shared" si="95"/>
        <v>0</v>
      </c>
      <c r="G866" s="19">
        <f>IF(AND(C866&lt;&gt;"",SUM(G$30:G865)&lt;D$21),$D$21/$D$26,0)</f>
        <v>0</v>
      </c>
      <c r="H866" s="4">
        <f t="shared" si="96"/>
        <v>0</v>
      </c>
      <c r="I866" s="4">
        <f t="shared" si="97"/>
        <v>0</v>
      </c>
      <c r="J866" s="58" t="str">
        <f t="shared" si="91"/>
        <v>2090–2091</v>
      </c>
    </row>
    <row r="867" spans="1:10" ht="19.899999999999999" customHeight="1" x14ac:dyDescent="0.2">
      <c r="A867" s="126">
        <v>69854</v>
      </c>
      <c r="B867" s="9">
        <f t="shared" si="92"/>
        <v>0</v>
      </c>
      <c r="C867" s="127"/>
      <c r="D867" s="4">
        <f t="shared" si="93"/>
        <v>0</v>
      </c>
      <c r="E867" s="128">
        <f t="shared" si="94"/>
        <v>0</v>
      </c>
      <c r="F867" s="4">
        <f t="shared" si="95"/>
        <v>0</v>
      </c>
      <c r="G867" s="19">
        <f>IF(AND(C867&lt;&gt;"",SUM(G$30:G866)&lt;D$21),$D$21/$D$26,0)</f>
        <v>0</v>
      </c>
      <c r="H867" s="4">
        <f t="shared" si="96"/>
        <v>0</v>
      </c>
      <c r="I867" s="4">
        <f t="shared" si="97"/>
        <v>0</v>
      </c>
      <c r="J867" s="58" t="str">
        <f t="shared" si="91"/>
        <v>2090–2091</v>
      </c>
    </row>
    <row r="868" spans="1:10" ht="19.899999999999999" customHeight="1" x14ac:dyDescent="0.2">
      <c r="A868" s="126">
        <v>69884</v>
      </c>
      <c r="B868" s="9">
        <f t="shared" si="92"/>
        <v>0</v>
      </c>
      <c r="C868" s="127"/>
      <c r="D868" s="4">
        <f t="shared" si="93"/>
        <v>0</v>
      </c>
      <c r="E868" s="128">
        <f t="shared" si="94"/>
        <v>0</v>
      </c>
      <c r="F868" s="4">
        <f t="shared" si="95"/>
        <v>0</v>
      </c>
      <c r="G868" s="19">
        <f>IF(AND(C868&lt;&gt;"",SUM(G$30:G867)&lt;D$21),$D$21/$D$26,0)</f>
        <v>0</v>
      </c>
      <c r="H868" s="4">
        <f t="shared" si="96"/>
        <v>0</v>
      </c>
      <c r="I868" s="4">
        <f t="shared" si="97"/>
        <v>0</v>
      </c>
      <c r="J868" s="58" t="str">
        <f t="shared" si="91"/>
        <v>2090–2091</v>
      </c>
    </row>
    <row r="869" spans="1:10" ht="19.899999999999999" customHeight="1" x14ac:dyDescent="0.2">
      <c r="A869" s="126">
        <v>69915</v>
      </c>
      <c r="B869" s="9">
        <f t="shared" si="92"/>
        <v>0</v>
      </c>
      <c r="C869" s="127"/>
      <c r="D869" s="4">
        <f t="shared" si="93"/>
        <v>0</v>
      </c>
      <c r="E869" s="128">
        <f t="shared" si="94"/>
        <v>0</v>
      </c>
      <c r="F869" s="4">
        <f t="shared" si="95"/>
        <v>0</v>
      </c>
      <c r="G869" s="19">
        <f>IF(AND(C869&lt;&gt;"",SUM(G$30:G868)&lt;D$21),$D$21/$D$26,0)</f>
        <v>0</v>
      </c>
      <c r="H869" s="4">
        <f t="shared" si="96"/>
        <v>0</v>
      </c>
      <c r="I869" s="4">
        <f t="shared" si="97"/>
        <v>0</v>
      </c>
      <c r="J869" s="58" t="str">
        <f t="shared" si="91"/>
        <v>2090–2091</v>
      </c>
    </row>
    <row r="870" spans="1:10" ht="19.899999999999999" customHeight="1" x14ac:dyDescent="0.2">
      <c r="A870" s="126">
        <v>69945</v>
      </c>
      <c r="B870" s="9">
        <f t="shared" si="92"/>
        <v>0</v>
      </c>
      <c r="C870" s="127"/>
      <c r="D870" s="4">
        <f t="shared" si="93"/>
        <v>0</v>
      </c>
      <c r="E870" s="128">
        <f t="shared" si="94"/>
        <v>0</v>
      </c>
      <c r="F870" s="4">
        <f t="shared" si="95"/>
        <v>0</v>
      </c>
      <c r="G870" s="19">
        <f>IF(AND(C870&lt;&gt;"",SUM(G$30:G869)&lt;D$21),$D$21/$D$26,0)</f>
        <v>0</v>
      </c>
      <c r="H870" s="4">
        <f t="shared" si="96"/>
        <v>0</v>
      </c>
      <c r="I870" s="4">
        <f t="shared" si="97"/>
        <v>0</v>
      </c>
      <c r="J870" s="58" t="str">
        <f t="shared" si="91"/>
        <v>2091–2092</v>
      </c>
    </row>
    <row r="871" spans="1:10" ht="19.899999999999999" customHeight="1" x14ac:dyDescent="0.2">
      <c r="A871" s="126">
        <v>69976</v>
      </c>
      <c r="B871" s="9">
        <f t="shared" si="92"/>
        <v>0</v>
      </c>
      <c r="C871" s="127"/>
      <c r="D871" s="4">
        <f t="shared" si="93"/>
        <v>0</v>
      </c>
      <c r="E871" s="128">
        <f t="shared" si="94"/>
        <v>0</v>
      </c>
      <c r="F871" s="4">
        <f t="shared" si="95"/>
        <v>0</v>
      </c>
      <c r="G871" s="19">
        <f>IF(AND(C871&lt;&gt;"",SUM(G$30:G870)&lt;D$21),$D$21/$D$26,0)</f>
        <v>0</v>
      </c>
      <c r="H871" s="4">
        <f t="shared" si="96"/>
        <v>0</v>
      </c>
      <c r="I871" s="4">
        <f t="shared" si="97"/>
        <v>0</v>
      </c>
      <c r="J871" s="58" t="str">
        <f t="shared" si="91"/>
        <v>2091–2092</v>
      </c>
    </row>
    <row r="872" spans="1:10" ht="19.899999999999999" customHeight="1" x14ac:dyDescent="0.2">
      <c r="A872" s="126">
        <v>70007</v>
      </c>
      <c r="B872" s="9">
        <f t="shared" si="92"/>
        <v>0</v>
      </c>
      <c r="C872" s="127"/>
      <c r="D872" s="4">
        <f t="shared" si="93"/>
        <v>0</v>
      </c>
      <c r="E872" s="128">
        <f t="shared" si="94"/>
        <v>0</v>
      </c>
      <c r="F872" s="4">
        <f t="shared" si="95"/>
        <v>0</v>
      </c>
      <c r="G872" s="19">
        <f>IF(AND(C872&lt;&gt;"",SUM(G$30:G871)&lt;D$21),$D$21/$D$26,0)</f>
        <v>0</v>
      </c>
      <c r="H872" s="4">
        <f t="shared" si="96"/>
        <v>0</v>
      </c>
      <c r="I872" s="4">
        <f t="shared" si="97"/>
        <v>0</v>
      </c>
      <c r="J872" s="58" t="str">
        <f t="shared" si="91"/>
        <v>2091–2092</v>
      </c>
    </row>
    <row r="873" spans="1:10" ht="19.899999999999999" customHeight="1" x14ac:dyDescent="0.2">
      <c r="A873" s="126">
        <v>70037</v>
      </c>
      <c r="B873" s="9">
        <f t="shared" si="92"/>
        <v>0</v>
      </c>
      <c r="C873" s="127"/>
      <c r="D873" s="4">
        <f t="shared" si="93"/>
        <v>0</v>
      </c>
      <c r="E873" s="128">
        <f t="shared" si="94"/>
        <v>0</v>
      </c>
      <c r="F873" s="4">
        <f t="shared" si="95"/>
        <v>0</v>
      </c>
      <c r="G873" s="19">
        <f>IF(AND(C873&lt;&gt;"",SUM(G$30:G872)&lt;D$21),$D$21/$D$26,0)</f>
        <v>0</v>
      </c>
      <c r="H873" s="4">
        <f t="shared" si="96"/>
        <v>0</v>
      </c>
      <c r="I873" s="4">
        <f t="shared" si="97"/>
        <v>0</v>
      </c>
      <c r="J873" s="58" t="str">
        <f t="shared" si="91"/>
        <v>2091–2092</v>
      </c>
    </row>
    <row r="874" spans="1:10" ht="19.899999999999999" customHeight="1" x14ac:dyDescent="0.2">
      <c r="A874" s="126">
        <v>70068</v>
      </c>
      <c r="B874" s="9">
        <f t="shared" si="92"/>
        <v>0</v>
      </c>
      <c r="C874" s="127"/>
      <c r="D874" s="4">
        <f t="shared" si="93"/>
        <v>0</v>
      </c>
      <c r="E874" s="128">
        <f t="shared" si="94"/>
        <v>0</v>
      </c>
      <c r="F874" s="4">
        <f t="shared" si="95"/>
        <v>0</v>
      </c>
      <c r="G874" s="19">
        <f>IF(AND(C874&lt;&gt;"",SUM(G$30:G873)&lt;D$21),$D$21/$D$26,0)</f>
        <v>0</v>
      </c>
      <c r="H874" s="4">
        <f t="shared" si="96"/>
        <v>0</v>
      </c>
      <c r="I874" s="4">
        <f t="shared" si="97"/>
        <v>0</v>
      </c>
      <c r="J874" s="58" t="str">
        <f t="shared" si="91"/>
        <v>2091–2092</v>
      </c>
    </row>
    <row r="875" spans="1:10" ht="19.899999999999999" customHeight="1" x14ac:dyDescent="0.2">
      <c r="A875" s="126">
        <v>70098</v>
      </c>
      <c r="B875" s="9">
        <f t="shared" si="92"/>
        <v>0</v>
      </c>
      <c r="C875" s="127"/>
      <c r="D875" s="4">
        <f t="shared" si="93"/>
        <v>0</v>
      </c>
      <c r="E875" s="128">
        <f t="shared" si="94"/>
        <v>0</v>
      </c>
      <c r="F875" s="4">
        <f t="shared" si="95"/>
        <v>0</v>
      </c>
      <c r="G875" s="19">
        <f>IF(AND(C875&lt;&gt;"",SUM(G$30:G874)&lt;D$21),$D$21/$D$26,0)</f>
        <v>0</v>
      </c>
      <c r="H875" s="4">
        <f t="shared" si="96"/>
        <v>0</v>
      </c>
      <c r="I875" s="4">
        <f t="shared" si="97"/>
        <v>0</v>
      </c>
      <c r="J875" s="58" t="str">
        <f t="shared" ref="J875:J938" si="98">IF(OR(MONTH(A875)=1,MONTH(A875)=2,MONTH(A875)=3,MONTH(A875)=4,MONTH(A875)=5,MONTH(A875)=6),YEAR(A875)-1&amp;"–"&amp;YEAR(A875),YEAR(A875)&amp;"–"&amp;YEAR(A875)+1)</f>
        <v>2091–2092</v>
      </c>
    </row>
    <row r="876" spans="1:10" ht="19.899999999999999" customHeight="1" x14ac:dyDescent="0.2">
      <c r="A876" s="126">
        <v>70129</v>
      </c>
      <c r="B876" s="9">
        <f t="shared" si="92"/>
        <v>0</v>
      </c>
      <c r="C876" s="127"/>
      <c r="D876" s="4">
        <f t="shared" si="93"/>
        <v>0</v>
      </c>
      <c r="E876" s="128">
        <f t="shared" si="94"/>
        <v>0</v>
      </c>
      <c r="F876" s="4">
        <f t="shared" si="95"/>
        <v>0</v>
      </c>
      <c r="G876" s="19">
        <f>IF(AND(C876&lt;&gt;"",SUM(G$30:G875)&lt;D$21),$D$21/$D$26,0)</f>
        <v>0</v>
      </c>
      <c r="H876" s="4">
        <f t="shared" si="96"/>
        <v>0</v>
      </c>
      <c r="I876" s="4">
        <f t="shared" si="97"/>
        <v>0</v>
      </c>
      <c r="J876" s="58" t="str">
        <f t="shared" si="98"/>
        <v>2091–2092</v>
      </c>
    </row>
    <row r="877" spans="1:10" ht="19.899999999999999" customHeight="1" x14ac:dyDescent="0.2">
      <c r="A877" s="126">
        <v>70160</v>
      </c>
      <c r="B877" s="9">
        <f t="shared" si="92"/>
        <v>0</v>
      </c>
      <c r="C877" s="127"/>
      <c r="D877" s="4">
        <f t="shared" si="93"/>
        <v>0</v>
      </c>
      <c r="E877" s="128">
        <f t="shared" si="94"/>
        <v>0</v>
      </c>
      <c r="F877" s="4">
        <f t="shared" si="95"/>
        <v>0</v>
      </c>
      <c r="G877" s="19">
        <f>IF(AND(C877&lt;&gt;"",SUM(G$30:G876)&lt;D$21),$D$21/$D$26,0)</f>
        <v>0</v>
      </c>
      <c r="H877" s="4">
        <f t="shared" si="96"/>
        <v>0</v>
      </c>
      <c r="I877" s="4">
        <f t="shared" si="97"/>
        <v>0</v>
      </c>
      <c r="J877" s="58" t="str">
        <f t="shared" si="98"/>
        <v>2091–2092</v>
      </c>
    </row>
    <row r="878" spans="1:10" ht="19.899999999999999" customHeight="1" x14ac:dyDescent="0.2">
      <c r="A878" s="126">
        <v>70189</v>
      </c>
      <c r="B878" s="9">
        <f t="shared" si="92"/>
        <v>0</v>
      </c>
      <c r="C878" s="127"/>
      <c r="D878" s="4">
        <f t="shared" si="93"/>
        <v>0</v>
      </c>
      <c r="E878" s="128">
        <f t="shared" si="94"/>
        <v>0</v>
      </c>
      <c r="F878" s="4">
        <f t="shared" si="95"/>
        <v>0</v>
      </c>
      <c r="G878" s="19">
        <f>IF(AND(C878&lt;&gt;"",SUM(G$30:G877)&lt;D$21),$D$21/$D$26,0)</f>
        <v>0</v>
      </c>
      <c r="H878" s="4">
        <f t="shared" si="96"/>
        <v>0</v>
      </c>
      <c r="I878" s="4">
        <f t="shared" si="97"/>
        <v>0</v>
      </c>
      <c r="J878" s="58" t="str">
        <f t="shared" si="98"/>
        <v>2091–2092</v>
      </c>
    </row>
    <row r="879" spans="1:10" ht="19.899999999999999" customHeight="1" x14ac:dyDescent="0.2">
      <c r="A879" s="126">
        <v>70220</v>
      </c>
      <c r="B879" s="9">
        <f t="shared" si="92"/>
        <v>0</v>
      </c>
      <c r="C879" s="127"/>
      <c r="D879" s="4">
        <f t="shared" si="93"/>
        <v>0</v>
      </c>
      <c r="E879" s="128">
        <f t="shared" si="94"/>
        <v>0</v>
      </c>
      <c r="F879" s="4">
        <f t="shared" si="95"/>
        <v>0</v>
      </c>
      <c r="G879" s="19">
        <f>IF(AND(C879&lt;&gt;"",SUM(G$30:G878)&lt;D$21),$D$21/$D$26,0)</f>
        <v>0</v>
      </c>
      <c r="H879" s="4">
        <f t="shared" si="96"/>
        <v>0</v>
      </c>
      <c r="I879" s="4">
        <f t="shared" si="97"/>
        <v>0</v>
      </c>
      <c r="J879" s="58" t="str">
        <f t="shared" si="98"/>
        <v>2091–2092</v>
      </c>
    </row>
    <row r="880" spans="1:10" ht="19.899999999999999" customHeight="1" x14ac:dyDescent="0.2">
      <c r="A880" s="126">
        <v>70250</v>
      </c>
      <c r="B880" s="9">
        <f t="shared" si="92"/>
        <v>0</v>
      </c>
      <c r="C880" s="127"/>
      <c r="D880" s="4">
        <f t="shared" si="93"/>
        <v>0</v>
      </c>
      <c r="E880" s="128">
        <f t="shared" si="94"/>
        <v>0</v>
      </c>
      <c r="F880" s="4">
        <f t="shared" si="95"/>
        <v>0</v>
      </c>
      <c r="G880" s="19">
        <f>IF(AND(C880&lt;&gt;"",SUM(G$30:G879)&lt;D$21),$D$21/$D$26,0)</f>
        <v>0</v>
      </c>
      <c r="H880" s="4">
        <f t="shared" si="96"/>
        <v>0</v>
      </c>
      <c r="I880" s="4">
        <f t="shared" si="97"/>
        <v>0</v>
      </c>
      <c r="J880" s="58" t="str">
        <f t="shared" si="98"/>
        <v>2091–2092</v>
      </c>
    </row>
    <row r="881" spans="1:10" ht="19.899999999999999" customHeight="1" x14ac:dyDescent="0.2">
      <c r="A881" s="126">
        <v>70281</v>
      </c>
      <c r="B881" s="9">
        <f t="shared" si="92"/>
        <v>0</v>
      </c>
      <c r="C881" s="127"/>
      <c r="D881" s="4">
        <f t="shared" si="93"/>
        <v>0</v>
      </c>
      <c r="E881" s="128">
        <f t="shared" si="94"/>
        <v>0</v>
      </c>
      <c r="F881" s="4">
        <f t="shared" si="95"/>
        <v>0</v>
      </c>
      <c r="G881" s="19">
        <f>IF(AND(C881&lt;&gt;"",SUM(G$30:G880)&lt;D$21),$D$21/$D$26,0)</f>
        <v>0</v>
      </c>
      <c r="H881" s="4">
        <f t="shared" si="96"/>
        <v>0</v>
      </c>
      <c r="I881" s="4">
        <f t="shared" si="97"/>
        <v>0</v>
      </c>
      <c r="J881" s="58" t="str">
        <f t="shared" si="98"/>
        <v>2091–2092</v>
      </c>
    </row>
    <row r="882" spans="1:10" ht="19.899999999999999" customHeight="1" x14ac:dyDescent="0.2">
      <c r="A882" s="126">
        <v>70311</v>
      </c>
      <c r="B882" s="9">
        <f t="shared" si="92"/>
        <v>0</v>
      </c>
      <c r="C882" s="127"/>
      <c r="D882" s="4">
        <f t="shared" si="93"/>
        <v>0</v>
      </c>
      <c r="E882" s="128">
        <f t="shared" si="94"/>
        <v>0</v>
      </c>
      <c r="F882" s="4">
        <f t="shared" si="95"/>
        <v>0</v>
      </c>
      <c r="G882" s="19">
        <f>IF(AND(C882&lt;&gt;"",SUM(G$30:G881)&lt;D$21),$D$21/$D$26,0)</f>
        <v>0</v>
      </c>
      <c r="H882" s="4">
        <f t="shared" si="96"/>
        <v>0</v>
      </c>
      <c r="I882" s="4">
        <f t="shared" si="97"/>
        <v>0</v>
      </c>
      <c r="J882" s="58" t="str">
        <f t="shared" si="98"/>
        <v>2092–2093</v>
      </c>
    </row>
    <row r="883" spans="1:10" ht="19.899999999999999" customHeight="1" x14ac:dyDescent="0.2">
      <c r="A883" s="126">
        <v>70342</v>
      </c>
      <c r="B883" s="9">
        <f t="shared" si="92"/>
        <v>0</v>
      </c>
      <c r="C883" s="127"/>
      <c r="D883" s="4">
        <f t="shared" si="93"/>
        <v>0</v>
      </c>
      <c r="E883" s="128">
        <f t="shared" si="94"/>
        <v>0</v>
      </c>
      <c r="F883" s="4">
        <f t="shared" si="95"/>
        <v>0</v>
      </c>
      <c r="G883" s="19">
        <f>IF(AND(C883&lt;&gt;"",SUM(G$30:G882)&lt;D$21),$D$21/$D$26,0)</f>
        <v>0</v>
      </c>
      <c r="H883" s="4">
        <f t="shared" si="96"/>
        <v>0</v>
      </c>
      <c r="I883" s="4">
        <f t="shared" si="97"/>
        <v>0</v>
      </c>
      <c r="J883" s="58" t="str">
        <f t="shared" si="98"/>
        <v>2092–2093</v>
      </c>
    </row>
    <row r="884" spans="1:10" ht="19.899999999999999" customHeight="1" x14ac:dyDescent="0.2">
      <c r="A884" s="126">
        <v>70373</v>
      </c>
      <c r="B884" s="9">
        <f t="shared" si="92"/>
        <v>0</v>
      </c>
      <c r="C884" s="127"/>
      <c r="D884" s="4">
        <f t="shared" si="93"/>
        <v>0</v>
      </c>
      <c r="E884" s="128">
        <f t="shared" si="94"/>
        <v>0</v>
      </c>
      <c r="F884" s="4">
        <f t="shared" si="95"/>
        <v>0</v>
      </c>
      <c r="G884" s="19">
        <f>IF(AND(C884&lt;&gt;"",SUM(G$30:G883)&lt;D$21),$D$21/$D$26,0)</f>
        <v>0</v>
      </c>
      <c r="H884" s="4">
        <f t="shared" si="96"/>
        <v>0</v>
      </c>
      <c r="I884" s="4">
        <f t="shared" si="97"/>
        <v>0</v>
      </c>
      <c r="J884" s="58" t="str">
        <f t="shared" si="98"/>
        <v>2092–2093</v>
      </c>
    </row>
    <row r="885" spans="1:10" ht="19.899999999999999" customHeight="1" x14ac:dyDescent="0.2">
      <c r="A885" s="126">
        <v>70403</v>
      </c>
      <c r="B885" s="9">
        <f t="shared" si="92"/>
        <v>0</v>
      </c>
      <c r="C885" s="127"/>
      <c r="D885" s="4">
        <f t="shared" si="93"/>
        <v>0</v>
      </c>
      <c r="E885" s="128">
        <f t="shared" si="94"/>
        <v>0</v>
      </c>
      <c r="F885" s="4">
        <f t="shared" si="95"/>
        <v>0</v>
      </c>
      <c r="G885" s="19">
        <f>IF(AND(C885&lt;&gt;"",SUM(G$30:G884)&lt;D$21),$D$21/$D$26,0)</f>
        <v>0</v>
      </c>
      <c r="H885" s="4">
        <f t="shared" si="96"/>
        <v>0</v>
      </c>
      <c r="I885" s="4">
        <f t="shared" si="97"/>
        <v>0</v>
      </c>
      <c r="J885" s="58" t="str">
        <f t="shared" si="98"/>
        <v>2092–2093</v>
      </c>
    </row>
    <row r="886" spans="1:10" ht="19.899999999999999" customHeight="1" x14ac:dyDescent="0.2">
      <c r="A886" s="126">
        <v>70434</v>
      </c>
      <c r="B886" s="9">
        <f t="shared" si="92"/>
        <v>0</v>
      </c>
      <c r="C886" s="127"/>
      <c r="D886" s="4">
        <f t="shared" si="93"/>
        <v>0</v>
      </c>
      <c r="E886" s="128">
        <f t="shared" si="94"/>
        <v>0</v>
      </c>
      <c r="F886" s="4">
        <f t="shared" si="95"/>
        <v>0</v>
      </c>
      <c r="G886" s="19">
        <f>IF(AND(C886&lt;&gt;"",SUM(G$30:G885)&lt;D$21),$D$21/$D$26,0)</f>
        <v>0</v>
      </c>
      <c r="H886" s="4">
        <f t="shared" si="96"/>
        <v>0</v>
      </c>
      <c r="I886" s="4">
        <f t="shared" si="97"/>
        <v>0</v>
      </c>
      <c r="J886" s="58" t="str">
        <f t="shared" si="98"/>
        <v>2092–2093</v>
      </c>
    </row>
    <row r="887" spans="1:10" ht="19.899999999999999" customHeight="1" x14ac:dyDescent="0.2">
      <c r="A887" s="126">
        <v>70464</v>
      </c>
      <c r="B887" s="9">
        <f t="shared" si="92"/>
        <v>0</v>
      </c>
      <c r="C887" s="127"/>
      <c r="D887" s="4">
        <f t="shared" si="93"/>
        <v>0</v>
      </c>
      <c r="E887" s="128">
        <f t="shared" si="94"/>
        <v>0</v>
      </c>
      <c r="F887" s="4">
        <f t="shared" si="95"/>
        <v>0</v>
      </c>
      <c r="G887" s="19">
        <f>IF(AND(C887&lt;&gt;"",SUM(G$30:G886)&lt;D$21),$D$21/$D$26,0)</f>
        <v>0</v>
      </c>
      <c r="H887" s="4">
        <f t="shared" si="96"/>
        <v>0</v>
      </c>
      <c r="I887" s="4">
        <f t="shared" si="97"/>
        <v>0</v>
      </c>
      <c r="J887" s="58" t="str">
        <f t="shared" si="98"/>
        <v>2092–2093</v>
      </c>
    </row>
    <row r="888" spans="1:10" ht="19.899999999999999" customHeight="1" x14ac:dyDescent="0.2">
      <c r="A888" s="126">
        <v>70495</v>
      </c>
      <c r="B888" s="9">
        <f t="shared" si="92"/>
        <v>0</v>
      </c>
      <c r="C888" s="127"/>
      <c r="D888" s="4">
        <f t="shared" si="93"/>
        <v>0</v>
      </c>
      <c r="E888" s="128">
        <f t="shared" si="94"/>
        <v>0</v>
      </c>
      <c r="F888" s="4">
        <f t="shared" si="95"/>
        <v>0</v>
      </c>
      <c r="G888" s="19">
        <f>IF(AND(C888&lt;&gt;"",SUM(G$30:G887)&lt;D$21),$D$21/$D$26,0)</f>
        <v>0</v>
      </c>
      <c r="H888" s="4">
        <f t="shared" si="96"/>
        <v>0</v>
      </c>
      <c r="I888" s="4">
        <f t="shared" si="97"/>
        <v>0</v>
      </c>
      <c r="J888" s="58" t="str">
        <f t="shared" si="98"/>
        <v>2092–2093</v>
      </c>
    </row>
    <row r="889" spans="1:10" ht="19.899999999999999" customHeight="1" x14ac:dyDescent="0.2">
      <c r="A889" s="126">
        <v>70526</v>
      </c>
      <c r="B889" s="9">
        <f t="shared" si="92"/>
        <v>0</v>
      </c>
      <c r="C889" s="127"/>
      <c r="D889" s="4">
        <f t="shared" si="93"/>
        <v>0</v>
      </c>
      <c r="E889" s="128">
        <f t="shared" si="94"/>
        <v>0</v>
      </c>
      <c r="F889" s="4">
        <f t="shared" si="95"/>
        <v>0</v>
      </c>
      <c r="G889" s="19">
        <f>IF(AND(C889&lt;&gt;"",SUM(G$30:G888)&lt;D$21),$D$21/$D$26,0)</f>
        <v>0</v>
      </c>
      <c r="H889" s="4">
        <f t="shared" si="96"/>
        <v>0</v>
      </c>
      <c r="I889" s="4">
        <f t="shared" si="97"/>
        <v>0</v>
      </c>
      <c r="J889" s="58" t="str">
        <f t="shared" si="98"/>
        <v>2092–2093</v>
      </c>
    </row>
    <row r="890" spans="1:10" ht="19.899999999999999" customHeight="1" x14ac:dyDescent="0.2">
      <c r="A890" s="126">
        <v>70554</v>
      </c>
      <c r="B890" s="9">
        <f t="shared" si="92"/>
        <v>0</v>
      </c>
      <c r="C890" s="127"/>
      <c r="D890" s="4">
        <f t="shared" si="93"/>
        <v>0</v>
      </c>
      <c r="E890" s="128">
        <f t="shared" si="94"/>
        <v>0</v>
      </c>
      <c r="F890" s="4">
        <f t="shared" si="95"/>
        <v>0</v>
      </c>
      <c r="G890" s="19">
        <f>IF(AND(C890&lt;&gt;"",SUM(G$30:G889)&lt;D$21),$D$21/$D$26,0)</f>
        <v>0</v>
      </c>
      <c r="H890" s="4">
        <f t="shared" si="96"/>
        <v>0</v>
      </c>
      <c r="I890" s="4">
        <f t="shared" si="97"/>
        <v>0</v>
      </c>
      <c r="J890" s="58" t="str">
        <f t="shared" si="98"/>
        <v>2092–2093</v>
      </c>
    </row>
    <row r="891" spans="1:10" ht="19.899999999999999" customHeight="1" x14ac:dyDescent="0.2">
      <c r="A891" s="126">
        <v>70585</v>
      </c>
      <c r="B891" s="9">
        <f t="shared" si="92"/>
        <v>0</v>
      </c>
      <c r="C891" s="127"/>
      <c r="D891" s="4">
        <f t="shared" si="93"/>
        <v>0</v>
      </c>
      <c r="E891" s="128">
        <f t="shared" si="94"/>
        <v>0</v>
      </c>
      <c r="F891" s="4">
        <f t="shared" si="95"/>
        <v>0</v>
      </c>
      <c r="G891" s="19">
        <f>IF(AND(C891&lt;&gt;"",SUM(G$30:G890)&lt;D$21),$D$21/$D$26,0)</f>
        <v>0</v>
      </c>
      <c r="H891" s="4">
        <f t="shared" si="96"/>
        <v>0</v>
      </c>
      <c r="I891" s="4">
        <f t="shared" si="97"/>
        <v>0</v>
      </c>
      <c r="J891" s="58" t="str">
        <f t="shared" si="98"/>
        <v>2092–2093</v>
      </c>
    </row>
    <row r="892" spans="1:10" ht="19.899999999999999" customHeight="1" x14ac:dyDescent="0.2">
      <c r="A892" s="126">
        <v>70615</v>
      </c>
      <c r="B892" s="9">
        <f t="shared" si="92"/>
        <v>0</v>
      </c>
      <c r="C892" s="127"/>
      <c r="D892" s="4">
        <f t="shared" si="93"/>
        <v>0</v>
      </c>
      <c r="E892" s="128">
        <f t="shared" si="94"/>
        <v>0</v>
      </c>
      <c r="F892" s="4">
        <f t="shared" si="95"/>
        <v>0</v>
      </c>
      <c r="G892" s="19">
        <f>IF(AND(C892&lt;&gt;"",SUM(G$30:G891)&lt;D$21),$D$21/$D$26,0)</f>
        <v>0</v>
      </c>
      <c r="H892" s="4">
        <f t="shared" si="96"/>
        <v>0</v>
      </c>
      <c r="I892" s="4">
        <f t="shared" si="97"/>
        <v>0</v>
      </c>
      <c r="J892" s="58" t="str">
        <f t="shared" si="98"/>
        <v>2092–2093</v>
      </c>
    </row>
    <row r="893" spans="1:10" ht="19.899999999999999" customHeight="1" x14ac:dyDescent="0.2">
      <c r="A893" s="126">
        <v>70646</v>
      </c>
      <c r="B893" s="9">
        <f t="shared" si="92"/>
        <v>0</v>
      </c>
      <c r="C893" s="127"/>
      <c r="D893" s="4">
        <f t="shared" si="93"/>
        <v>0</v>
      </c>
      <c r="E893" s="128">
        <f t="shared" si="94"/>
        <v>0</v>
      </c>
      <c r="F893" s="4">
        <f t="shared" si="95"/>
        <v>0</v>
      </c>
      <c r="G893" s="19">
        <f>IF(AND(C893&lt;&gt;"",SUM(G$30:G892)&lt;D$21),$D$21/$D$26,0)</f>
        <v>0</v>
      </c>
      <c r="H893" s="4">
        <f t="shared" si="96"/>
        <v>0</v>
      </c>
      <c r="I893" s="4">
        <f t="shared" si="97"/>
        <v>0</v>
      </c>
      <c r="J893" s="58" t="str">
        <f t="shared" si="98"/>
        <v>2092–2093</v>
      </c>
    </row>
    <row r="894" spans="1:10" ht="19.899999999999999" customHeight="1" x14ac:dyDescent="0.2">
      <c r="A894" s="126">
        <v>70676</v>
      </c>
      <c r="B894" s="9">
        <f t="shared" si="92"/>
        <v>0</v>
      </c>
      <c r="C894" s="127"/>
      <c r="D894" s="4">
        <f t="shared" si="93"/>
        <v>0</v>
      </c>
      <c r="E894" s="128">
        <f t="shared" si="94"/>
        <v>0</v>
      </c>
      <c r="F894" s="4">
        <f t="shared" si="95"/>
        <v>0</v>
      </c>
      <c r="G894" s="19">
        <f>IF(AND(C894&lt;&gt;"",SUM(G$30:G893)&lt;D$21),$D$21/$D$26,0)</f>
        <v>0</v>
      </c>
      <c r="H894" s="4">
        <f t="shared" si="96"/>
        <v>0</v>
      </c>
      <c r="I894" s="4">
        <f t="shared" si="97"/>
        <v>0</v>
      </c>
      <c r="J894" s="58" t="str">
        <f t="shared" si="98"/>
        <v>2093–2094</v>
      </c>
    </row>
    <row r="895" spans="1:10" ht="19.899999999999999" customHeight="1" x14ac:dyDescent="0.2">
      <c r="A895" s="126">
        <v>70707</v>
      </c>
      <c r="B895" s="9">
        <f t="shared" si="92"/>
        <v>0</v>
      </c>
      <c r="C895" s="127"/>
      <c r="D895" s="4">
        <f t="shared" si="93"/>
        <v>0</v>
      </c>
      <c r="E895" s="128">
        <f t="shared" si="94"/>
        <v>0</v>
      </c>
      <c r="F895" s="4">
        <f t="shared" si="95"/>
        <v>0</v>
      </c>
      <c r="G895" s="19">
        <f>IF(AND(C895&lt;&gt;"",SUM(G$30:G894)&lt;D$21),$D$21/$D$26,0)</f>
        <v>0</v>
      </c>
      <c r="H895" s="4">
        <f t="shared" si="96"/>
        <v>0</v>
      </c>
      <c r="I895" s="4">
        <f t="shared" si="97"/>
        <v>0</v>
      </c>
      <c r="J895" s="58" t="str">
        <f t="shared" si="98"/>
        <v>2093–2094</v>
      </c>
    </row>
    <row r="896" spans="1:10" ht="19.899999999999999" customHeight="1" x14ac:dyDescent="0.2">
      <c r="A896" s="126">
        <v>70738</v>
      </c>
      <c r="B896" s="9">
        <f t="shared" si="92"/>
        <v>0</v>
      </c>
      <c r="C896" s="127"/>
      <c r="D896" s="4">
        <f t="shared" si="93"/>
        <v>0</v>
      </c>
      <c r="E896" s="128">
        <f t="shared" si="94"/>
        <v>0</v>
      </c>
      <c r="F896" s="4">
        <f t="shared" si="95"/>
        <v>0</v>
      </c>
      <c r="G896" s="19">
        <f>IF(AND(C896&lt;&gt;"",SUM(G$30:G895)&lt;D$21),$D$21/$D$26,0)</f>
        <v>0</v>
      </c>
      <c r="H896" s="4">
        <f t="shared" si="96"/>
        <v>0</v>
      </c>
      <c r="I896" s="4">
        <f t="shared" si="97"/>
        <v>0</v>
      </c>
      <c r="J896" s="58" t="str">
        <f t="shared" si="98"/>
        <v>2093–2094</v>
      </c>
    </row>
    <row r="897" spans="1:10" ht="19.899999999999999" customHeight="1" x14ac:dyDescent="0.2">
      <c r="A897" s="126">
        <v>70768</v>
      </c>
      <c r="B897" s="9">
        <f t="shared" si="92"/>
        <v>0</v>
      </c>
      <c r="C897" s="127"/>
      <c r="D897" s="4">
        <f t="shared" si="93"/>
        <v>0</v>
      </c>
      <c r="E897" s="128">
        <f t="shared" si="94"/>
        <v>0</v>
      </c>
      <c r="F897" s="4">
        <f t="shared" si="95"/>
        <v>0</v>
      </c>
      <c r="G897" s="19">
        <f>IF(AND(C897&lt;&gt;"",SUM(G$30:G896)&lt;D$21),$D$21/$D$26,0)</f>
        <v>0</v>
      </c>
      <c r="H897" s="4">
        <f t="shared" si="96"/>
        <v>0</v>
      </c>
      <c r="I897" s="4">
        <f t="shared" si="97"/>
        <v>0</v>
      </c>
      <c r="J897" s="58" t="str">
        <f t="shared" si="98"/>
        <v>2093–2094</v>
      </c>
    </row>
    <row r="898" spans="1:10" ht="19.899999999999999" customHeight="1" x14ac:dyDescent="0.2">
      <c r="A898" s="126">
        <v>70799</v>
      </c>
      <c r="B898" s="9">
        <f t="shared" si="92"/>
        <v>0</v>
      </c>
      <c r="C898" s="127"/>
      <c r="D898" s="4">
        <f t="shared" si="93"/>
        <v>0</v>
      </c>
      <c r="E898" s="128">
        <f t="shared" si="94"/>
        <v>0</v>
      </c>
      <c r="F898" s="4">
        <f t="shared" si="95"/>
        <v>0</v>
      </c>
      <c r="G898" s="19">
        <f>IF(AND(C898&lt;&gt;"",SUM(G$30:G897)&lt;D$21),$D$21/$D$26,0)</f>
        <v>0</v>
      </c>
      <c r="H898" s="4">
        <f t="shared" si="96"/>
        <v>0</v>
      </c>
      <c r="I898" s="4">
        <f t="shared" si="97"/>
        <v>0</v>
      </c>
      <c r="J898" s="58" t="str">
        <f t="shared" si="98"/>
        <v>2093–2094</v>
      </c>
    </row>
    <row r="899" spans="1:10" ht="19.899999999999999" customHeight="1" x14ac:dyDescent="0.2">
      <c r="A899" s="126">
        <v>70829</v>
      </c>
      <c r="B899" s="9">
        <f t="shared" si="92"/>
        <v>0</v>
      </c>
      <c r="C899" s="127"/>
      <c r="D899" s="4">
        <f t="shared" si="93"/>
        <v>0</v>
      </c>
      <c r="E899" s="128">
        <f t="shared" si="94"/>
        <v>0</v>
      </c>
      <c r="F899" s="4">
        <f t="shared" si="95"/>
        <v>0</v>
      </c>
      <c r="G899" s="19">
        <f>IF(AND(C899&lt;&gt;"",SUM(G$30:G898)&lt;D$21),$D$21/$D$26,0)</f>
        <v>0</v>
      </c>
      <c r="H899" s="4">
        <f t="shared" si="96"/>
        <v>0</v>
      </c>
      <c r="I899" s="4">
        <f t="shared" si="97"/>
        <v>0</v>
      </c>
      <c r="J899" s="58" t="str">
        <f t="shared" si="98"/>
        <v>2093–2094</v>
      </c>
    </row>
    <row r="900" spans="1:10" ht="19.899999999999999" customHeight="1" x14ac:dyDescent="0.2">
      <c r="A900" s="126">
        <v>70860</v>
      </c>
      <c r="B900" s="9">
        <f t="shared" si="92"/>
        <v>0</v>
      </c>
      <c r="C900" s="127"/>
      <c r="D900" s="4">
        <f t="shared" si="93"/>
        <v>0</v>
      </c>
      <c r="E900" s="128">
        <f t="shared" si="94"/>
        <v>0</v>
      </c>
      <c r="F900" s="4">
        <f t="shared" si="95"/>
        <v>0</v>
      </c>
      <c r="G900" s="19">
        <f>IF(AND(C900&lt;&gt;"",SUM(G$30:G899)&lt;D$21),$D$21/$D$26,0)</f>
        <v>0</v>
      </c>
      <c r="H900" s="4">
        <f t="shared" si="96"/>
        <v>0</v>
      </c>
      <c r="I900" s="4">
        <f t="shared" si="97"/>
        <v>0</v>
      </c>
      <c r="J900" s="58" t="str">
        <f t="shared" si="98"/>
        <v>2093–2094</v>
      </c>
    </row>
    <row r="901" spans="1:10" ht="19.899999999999999" customHeight="1" x14ac:dyDescent="0.2">
      <c r="A901" s="126">
        <v>70891</v>
      </c>
      <c r="B901" s="9">
        <f t="shared" si="92"/>
        <v>0</v>
      </c>
      <c r="C901" s="127"/>
      <c r="D901" s="4">
        <f t="shared" si="93"/>
        <v>0</v>
      </c>
      <c r="E901" s="128">
        <f t="shared" si="94"/>
        <v>0</v>
      </c>
      <c r="F901" s="4">
        <f t="shared" si="95"/>
        <v>0</v>
      </c>
      <c r="G901" s="19">
        <f>IF(AND(C901&lt;&gt;"",SUM(G$30:G900)&lt;D$21),$D$21/$D$26,0)</f>
        <v>0</v>
      </c>
      <c r="H901" s="4">
        <f t="shared" si="96"/>
        <v>0</v>
      </c>
      <c r="I901" s="4">
        <f t="shared" si="97"/>
        <v>0</v>
      </c>
      <c r="J901" s="58" t="str">
        <f t="shared" si="98"/>
        <v>2093–2094</v>
      </c>
    </row>
    <row r="902" spans="1:10" ht="19.899999999999999" customHeight="1" x14ac:dyDescent="0.2">
      <c r="A902" s="126">
        <v>70919</v>
      </c>
      <c r="B902" s="9">
        <f t="shared" si="92"/>
        <v>0</v>
      </c>
      <c r="C902" s="127"/>
      <c r="D902" s="4">
        <f t="shared" si="93"/>
        <v>0</v>
      </c>
      <c r="E902" s="128">
        <f t="shared" si="94"/>
        <v>0</v>
      </c>
      <c r="F902" s="4">
        <f t="shared" si="95"/>
        <v>0</v>
      </c>
      <c r="G902" s="19">
        <f>IF(AND(C902&lt;&gt;"",SUM(G$30:G901)&lt;D$21),$D$21/$D$26,0)</f>
        <v>0</v>
      </c>
      <c r="H902" s="4">
        <f t="shared" si="96"/>
        <v>0</v>
      </c>
      <c r="I902" s="4">
        <f t="shared" si="97"/>
        <v>0</v>
      </c>
      <c r="J902" s="58" t="str">
        <f t="shared" si="98"/>
        <v>2093–2094</v>
      </c>
    </row>
    <row r="903" spans="1:10" ht="19.899999999999999" customHeight="1" x14ac:dyDescent="0.2">
      <c r="A903" s="126">
        <v>70950</v>
      </c>
      <c r="B903" s="9">
        <f t="shared" si="92"/>
        <v>0</v>
      </c>
      <c r="C903" s="127"/>
      <c r="D903" s="4">
        <f t="shared" si="93"/>
        <v>0</v>
      </c>
      <c r="E903" s="128">
        <f t="shared" si="94"/>
        <v>0</v>
      </c>
      <c r="F903" s="4">
        <f t="shared" si="95"/>
        <v>0</v>
      </c>
      <c r="G903" s="19">
        <f>IF(AND(C903&lt;&gt;"",SUM(G$30:G902)&lt;D$21),$D$21/$D$26,0)</f>
        <v>0</v>
      </c>
      <c r="H903" s="4">
        <f t="shared" si="96"/>
        <v>0</v>
      </c>
      <c r="I903" s="4">
        <f t="shared" si="97"/>
        <v>0</v>
      </c>
      <c r="J903" s="58" t="str">
        <f t="shared" si="98"/>
        <v>2093–2094</v>
      </c>
    </row>
    <row r="904" spans="1:10" ht="19.899999999999999" customHeight="1" x14ac:dyDescent="0.2">
      <c r="A904" s="126">
        <v>70980</v>
      </c>
      <c r="B904" s="9">
        <f t="shared" si="92"/>
        <v>0</v>
      </c>
      <c r="C904" s="127"/>
      <c r="D904" s="4">
        <f t="shared" si="93"/>
        <v>0</v>
      </c>
      <c r="E904" s="128">
        <f t="shared" si="94"/>
        <v>0</v>
      </c>
      <c r="F904" s="4">
        <f t="shared" si="95"/>
        <v>0</v>
      </c>
      <c r="G904" s="19">
        <f>IF(AND(C904&lt;&gt;"",SUM(G$30:G903)&lt;D$21),$D$21/$D$26,0)</f>
        <v>0</v>
      </c>
      <c r="H904" s="4">
        <f t="shared" si="96"/>
        <v>0</v>
      </c>
      <c r="I904" s="4">
        <f t="shared" si="97"/>
        <v>0</v>
      </c>
      <c r="J904" s="58" t="str">
        <f t="shared" si="98"/>
        <v>2093–2094</v>
      </c>
    </row>
    <row r="905" spans="1:10" ht="19.899999999999999" customHeight="1" x14ac:dyDescent="0.2">
      <c r="A905" s="126">
        <v>71011</v>
      </c>
      <c r="B905" s="9">
        <f t="shared" si="92"/>
        <v>0</v>
      </c>
      <c r="C905" s="127"/>
      <c r="D905" s="4">
        <f t="shared" si="93"/>
        <v>0</v>
      </c>
      <c r="E905" s="128">
        <f t="shared" si="94"/>
        <v>0</v>
      </c>
      <c r="F905" s="4">
        <f t="shared" si="95"/>
        <v>0</v>
      </c>
      <c r="G905" s="19">
        <f>IF(AND(C905&lt;&gt;"",SUM(G$30:G904)&lt;D$21),$D$21/$D$26,0)</f>
        <v>0</v>
      </c>
      <c r="H905" s="4">
        <f t="shared" si="96"/>
        <v>0</v>
      </c>
      <c r="I905" s="4">
        <f t="shared" si="97"/>
        <v>0</v>
      </c>
      <c r="J905" s="58" t="str">
        <f t="shared" si="98"/>
        <v>2093–2094</v>
      </c>
    </row>
    <row r="906" spans="1:10" ht="19.899999999999999" customHeight="1" x14ac:dyDescent="0.2">
      <c r="A906" s="126">
        <v>71041</v>
      </c>
      <c r="B906" s="9">
        <f t="shared" si="92"/>
        <v>0</v>
      </c>
      <c r="C906" s="127"/>
      <c r="D906" s="4">
        <f t="shared" si="93"/>
        <v>0</v>
      </c>
      <c r="E906" s="128">
        <f t="shared" si="94"/>
        <v>0</v>
      </c>
      <c r="F906" s="4">
        <f t="shared" si="95"/>
        <v>0</v>
      </c>
      <c r="G906" s="19">
        <f>IF(AND(C906&lt;&gt;"",SUM(G$30:G905)&lt;D$21),$D$21/$D$26,0)</f>
        <v>0</v>
      </c>
      <c r="H906" s="4">
        <f t="shared" si="96"/>
        <v>0</v>
      </c>
      <c r="I906" s="4">
        <f t="shared" si="97"/>
        <v>0</v>
      </c>
      <c r="J906" s="58" t="str">
        <f t="shared" si="98"/>
        <v>2094–2095</v>
      </c>
    </row>
    <row r="907" spans="1:10" ht="19.899999999999999" customHeight="1" x14ac:dyDescent="0.2">
      <c r="A907" s="126">
        <v>71072</v>
      </c>
      <c r="B907" s="9">
        <f t="shared" si="92"/>
        <v>0</v>
      </c>
      <c r="C907" s="127"/>
      <c r="D907" s="4">
        <f t="shared" si="93"/>
        <v>0</v>
      </c>
      <c r="E907" s="128">
        <f t="shared" si="94"/>
        <v>0</v>
      </c>
      <c r="F907" s="4">
        <f t="shared" si="95"/>
        <v>0</v>
      </c>
      <c r="G907" s="19">
        <f>IF(AND(C907&lt;&gt;"",SUM(G$30:G906)&lt;D$21),$D$21/$D$26,0)</f>
        <v>0</v>
      </c>
      <c r="H907" s="4">
        <f t="shared" si="96"/>
        <v>0</v>
      </c>
      <c r="I907" s="4">
        <f t="shared" si="97"/>
        <v>0</v>
      </c>
      <c r="J907" s="58" t="str">
        <f t="shared" si="98"/>
        <v>2094–2095</v>
      </c>
    </row>
    <row r="908" spans="1:10" ht="19.899999999999999" customHeight="1" x14ac:dyDescent="0.2">
      <c r="A908" s="126">
        <v>71103</v>
      </c>
      <c r="B908" s="9">
        <f t="shared" si="92"/>
        <v>0</v>
      </c>
      <c r="C908" s="127"/>
      <c r="D908" s="4">
        <f t="shared" si="93"/>
        <v>0</v>
      </c>
      <c r="E908" s="128">
        <f t="shared" si="94"/>
        <v>0</v>
      </c>
      <c r="F908" s="4">
        <f t="shared" si="95"/>
        <v>0</v>
      </c>
      <c r="G908" s="19">
        <f>IF(AND(C908&lt;&gt;"",SUM(G$30:G907)&lt;D$21),$D$21/$D$26,0)</f>
        <v>0</v>
      </c>
      <c r="H908" s="4">
        <f t="shared" si="96"/>
        <v>0</v>
      </c>
      <c r="I908" s="4">
        <f t="shared" si="97"/>
        <v>0</v>
      </c>
      <c r="J908" s="58" t="str">
        <f t="shared" si="98"/>
        <v>2094–2095</v>
      </c>
    </row>
    <row r="909" spans="1:10" ht="19.899999999999999" customHeight="1" x14ac:dyDescent="0.2">
      <c r="A909" s="126">
        <v>71133</v>
      </c>
      <c r="B909" s="9">
        <f t="shared" si="92"/>
        <v>0</v>
      </c>
      <c r="C909" s="127"/>
      <c r="D909" s="4">
        <f t="shared" si="93"/>
        <v>0</v>
      </c>
      <c r="E909" s="128">
        <f t="shared" si="94"/>
        <v>0</v>
      </c>
      <c r="F909" s="4">
        <f t="shared" si="95"/>
        <v>0</v>
      </c>
      <c r="G909" s="19">
        <f>IF(AND(C909&lt;&gt;"",SUM(G$30:G908)&lt;D$21),$D$21/$D$26,0)</f>
        <v>0</v>
      </c>
      <c r="H909" s="4">
        <f t="shared" si="96"/>
        <v>0</v>
      </c>
      <c r="I909" s="4">
        <f t="shared" si="97"/>
        <v>0</v>
      </c>
      <c r="J909" s="58" t="str">
        <f t="shared" si="98"/>
        <v>2094–2095</v>
      </c>
    </row>
    <row r="910" spans="1:10" ht="19.899999999999999" customHeight="1" x14ac:dyDescent="0.2">
      <c r="A910" s="126">
        <v>71164</v>
      </c>
      <c r="B910" s="9">
        <f t="shared" si="92"/>
        <v>0</v>
      </c>
      <c r="C910" s="127"/>
      <c r="D910" s="4">
        <f t="shared" si="93"/>
        <v>0</v>
      </c>
      <c r="E910" s="128">
        <f t="shared" si="94"/>
        <v>0</v>
      </c>
      <c r="F910" s="4">
        <f t="shared" si="95"/>
        <v>0</v>
      </c>
      <c r="G910" s="19">
        <f>IF(AND(C910&lt;&gt;"",SUM(G$30:G909)&lt;D$21),$D$21/$D$26,0)</f>
        <v>0</v>
      </c>
      <c r="H910" s="4">
        <f t="shared" si="96"/>
        <v>0</v>
      </c>
      <c r="I910" s="4">
        <f t="shared" si="97"/>
        <v>0</v>
      </c>
      <c r="J910" s="58" t="str">
        <f t="shared" si="98"/>
        <v>2094–2095</v>
      </c>
    </row>
    <row r="911" spans="1:10" ht="19.899999999999999" customHeight="1" x14ac:dyDescent="0.2">
      <c r="A911" s="126">
        <v>71194</v>
      </c>
      <c r="B911" s="9">
        <f t="shared" si="92"/>
        <v>0</v>
      </c>
      <c r="C911" s="127"/>
      <c r="D911" s="4">
        <f t="shared" si="93"/>
        <v>0</v>
      </c>
      <c r="E911" s="128">
        <f t="shared" si="94"/>
        <v>0</v>
      </c>
      <c r="F911" s="4">
        <f t="shared" si="95"/>
        <v>0</v>
      </c>
      <c r="G911" s="19">
        <f>IF(AND(C911&lt;&gt;"",SUM(G$30:G910)&lt;D$21),$D$21/$D$26,0)</f>
        <v>0</v>
      </c>
      <c r="H911" s="4">
        <f t="shared" si="96"/>
        <v>0</v>
      </c>
      <c r="I911" s="4">
        <f t="shared" si="97"/>
        <v>0</v>
      </c>
      <c r="J911" s="58" t="str">
        <f t="shared" si="98"/>
        <v>2094–2095</v>
      </c>
    </row>
    <row r="912" spans="1:10" ht="19.899999999999999" customHeight="1" x14ac:dyDescent="0.2">
      <c r="A912" s="126">
        <v>71225</v>
      </c>
      <c r="B912" s="9">
        <f t="shared" si="92"/>
        <v>0</v>
      </c>
      <c r="C912" s="127"/>
      <c r="D912" s="4">
        <f t="shared" si="93"/>
        <v>0</v>
      </c>
      <c r="E912" s="128">
        <f t="shared" si="94"/>
        <v>0</v>
      </c>
      <c r="F912" s="4">
        <f t="shared" si="95"/>
        <v>0</v>
      </c>
      <c r="G912" s="19">
        <f>IF(AND(C912&lt;&gt;"",SUM(G$30:G911)&lt;D$21),$D$21/$D$26,0)</f>
        <v>0</v>
      </c>
      <c r="H912" s="4">
        <f t="shared" si="96"/>
        <v>0</v>
      </c>
      <c r="I912" s="4">
        <f t="shared" si="97"/>
        <v>0</v>
      </c>
      <c r="J912" s="58" t="str">
        <f t="shared" si="98"/>
        <v>2094–2095</v>
      </c>
    </row>
    <row r="913" spans="1:10" ht="19.899999999999999" customHeight="1" x14ac:dyDescent="0.2">
      <c r="A913" s="126">
        <v>71256</v>
      </c>
      <c r="B913" s="9">
        <f t="shared" si="92"/>
        <v>0</v>
      </c>
      <c r="C913" s="127"/>
      <c r="D913" s="4">
        <f t="shared" si="93"/>
        <v>0</v>
      </c>
      <c r="E913" s="128">
        <f t="shared" si="94"/>
        <v>0</v>
      </c>
      <c r="F913" s="4">
        <f t="shared" si="95"/>
        <v>0</v>
      </c>
      <c r="G913" s="19">
        <f>IF(AND(C913&lt;&gt;"",SUM(G$30:G912)&lt;D$21),$D$21/$D$26,0)</f>
        <v>0</v>
      </c>
      <c r="H913" s="4">
        <f t="shared" si="96"/>
        <v>0</v>
      </c>
      <c r="I913" s="4">
        <f t="shared" si="97"/>
        <v>0</v>
      </c>
      <c r="J913" s="58" t="str">
        <f t="shared" si="98"/>
        <v>2094–2095</v>
      </c>
    </row>
    <row r="914" spans="1:10" ht="19.899999999999999" customHeight="1" x14ac:dyDescent="0.2">
      <c r="A914" s="126">
        <v>71284</v>
      </c>
      <c r="B914" s="9">
        <f t="shared" si="92"/>
        <v>0</v>
      </c>
      <c r="C914" s="127"/>
      <c r="D914" s="4">
        <f t="shared" si="93"/>
        <v>0</v>
      </c>
      <c r="E914" s="128">
        <f t="shared" si="94"/>
        <v>0</v>
      </c>
      <c r="F914" s="4">
        <f t="shared" si="95"/>
        <v>0</v>
      </c>
      <c r="G914" s="19">
        <f>IF(AND(C914&lt;&gt;"",SUM(G$30:G913)&lt;D$21),$D$21/$D$26,0)</f>
        <v>0</v>
      </c>
      <c r="H914" s="4">
        <f t="shared" si="96"/>
        <v>0</v>
      </c>
      <c r="I914" s="4">
        <f t="shared" si="97"/>
        <v>0</v>
      </c>
      <c r="J914" s="58" t="str">
        <f t="shared" si="98"/>
        <v>2094–2095</v>
      </c>
    </row>
    <row r="915" spans="1:10" ht="19.899999999999999" customHeight="1" x14ac:dyDescent="0.2">
      <c r="A915" s="126">
        <v>71315</v>
      </c>
      <c r="B915" s="9">
        <f t="shared" si="92"/>
        <v>0</v>
      </c>
      <c r="C915" s="127"/>
      <c r="D915" s="4">
        <f t="shared" si="93"/>
        <v>0</v>
      </c>
      <c r="E915" s="128">
        <f t="shared" si="94"/>
        <v>0</v>
      </c>
      <c r="F915" s="4">
        <f t="shared" si="95"/>
        <v>0</v>
      </c>
      <c r="G915" s="19">
        <f>IF(AND(C915&lt;&gt;"",SUM(G$30:G914)&lt;D$21),$D$21/$D$26,0)</f>
        <v>0</v>
      </c>
      <c r="H915" s="4">
        <f t="shared" si="96"/>
        <v>0</v>
      </c>
      <c r="I915" s="4">
        <f t="shared" si="97"/>
        <v>0</v>
      </c>
      <c r="J915" s="58" t="str">
        <f t="shared" si="98"/>
        <v>2094–2095</v>
      </c>
    </row>
    <row r="916" spans="1:10" ht="19.899999999999999" customHeight="1" x14ac:dyDescent="0.2">
      <c r="A916" s="126">
        <v>71345</v>
      </c>
      <c r="B916" s="9">
        <f t="shared" si="92"/>
        <v>0</v>
      </c>
      <c r="C916" s="127"/>
      <c r="D916" s="4">
        <f t="shared" si="93"/>
        <v>0</v>
      </c>
      <c r="E916" s="128">
        <f t="shared" si="94"/>
        <v>0</v>
      </c>
      <c r="F916" s="4">
        <f t="shared" si="95"/>
        <v>0</v>
      </c>
      <c r="G916" s="19">
        <f>IF(AND(C916&lt;&gt;"",SUM(G$30:G915)&lt;D$21),$D$21/$D$26,0)</f>
        <v>0</v>
      </c>
      <c r="H916" s="4">
        <f t="shared" si="96"/>
        <v>0</v>
      </c>
      <c r="I916" s="4">
        <f t="shared" si="97"/>
        <v>0</v>
      </c>
      <c r="J916" s="58" t="str">
        <f t="shared" si="98"/>
        <v>2094–2095</v>
      </c>
    </row>
    <row r="917" spans="1:10" ht="19.899999999999999" customHeight="1" x14ac:dyDescent="0.2">
      <c r="A917" s="126">
        <v>71376</v>
      </c>
      <c r="B917" s="9">
        <f t="shared" si="92"/>
        <v>0</v>
      </c>
      <c r="C917" s="127"/>
      <c r="D917" s="4">
        <f t="shared" si="93"/>
        <v>0</v>
      </c>
      <c r="E917" s="128">
        <f t="shared" si="94"/>
        <v>0</v>
      </c>
      <c r="F917" s="4">
        <f t="shared" si="95"/>
        <v>0</v>
      </c>
      <c r="G917" s="19">
        <f>IF(AND(C917&lt;&gt;"",SUM(G$30:G916)&lt;D$21),$D$21/$D$26,0)</f>
        <v>0</v>
      </c>
      <c r="H917" s="4">
        <f t="shared" si="96"/>
        <v>0</v>
      </c>
      <c r="I917" s="4">
        <f t="shared" si="97"/>
        <v>0</v>
      </c>
      <c r="J917" s="58" t="str">
        <f t="shared" si="98"/>
        <v>2094–2095</v>
      </c>
    </row>
    <row r="918" spans="1:10" ht="19.899999999999999" customHeight="1" x14ac:dyDescent="0.2">
      <c r="A918" s="126">
        <v>71406</v>
      </c>
      <c r="B918" s="9">
        <f t="shared" si="92"/>
        <v>0</v>
      </c>
      <c r="C918" s="127"/>
      <c r="D918" s="4">
        <f t="shared" si="93"/>
        <v>0</v>
      </c>
      <c r="E918" s="128">
        <f t="shared" si="94"/>
        <v>0</v>
      </c>
      <c r="F918" s="4">
        <f t="shared" si="95"/>
        <v>0</v>
      </c>
      <c r="G918" s="19">
        <f>IF(AND(C918&lt;&gt;"",SUM(G$30:G917)&lt;D$21),$D$21/$D$26,0)</f>
        <v>0</v>
      </c>
      <c r="H918" s="4">
        <f t="shared" si="96"/>
        <v>0</v>
      </c>
      <c r="I918" s="4">
        <f t="shared" si="97"/>
        <v>0</v>
      </c>
      <c r="J918" s="58" t="str">
        <f t="shared" si="98"/>
        <v>2095–2096</v>
      </c>
    </row>
    <row r="919" spans="1:10" ht="19.899999999999999" customHeight="1" x14ac:dyDescent="0.2">
      <c r="A919" s="126">
        <v>71437</v>
      </c>
      <c r="B919" s="9">
        <f t="shared" si="92"/>
        <v>0</v>
      </c>
      <c r="C919" s="127"/>
      <c r="D919" s="4">
        <f t="shared" si="93"/>
        <v>0</v>
      </c>
      <c r="E919" s="128">
        <f t="shared" si="94"/>
        <v>0</v>
      </c>
      <c r="F919" s="4">
        <f t="shared" si="95"/>
        <v>0</v>
      </c>
      <c r="G919" s="19">
        <f>IF(AND(C919&lt;&gt;"",SUM(G$30:G918)&lt;D$21),$D$21/$D$26,0)</f>
        <v>0</v>
      </c>
      <c r="H919" s="4">
        <f t="shared" si="96"/>
        <v>0</v>
      </c>
      <c r="I919" s="4">
        <f t="shared" si="97"/>
        <v>0</v>
      </c>
      <c r="J919" s="58" t="str">
        <f t="shared" si="98"/>
        <v>2095–2096</v>
      </c>
    </row>
    <row r="920" spans="1:10" ht="19.899999999999999" customHeight="1" x14ac:dyDescent="0.2">
      <c r="A920" s="126">
        <v>71468</v>
      </c>
      <c r="B920" s="9">
        <f t="shared" si="92"/>
        <v>0</v>
      </c>
      <c r="C920" s="127"/>
      <c r="D920" s="4">
        <f t="shared" si="93"/>
        <v>0</v>
      </c>
      <c r="E920" s="128">
        <f t="shared" si="94"/>
        <v>0</v>
      </c>
      <c r="F920" s="4">
        <f t="shared" si="95"/>
        <v>0</v>
      </c>
      <c r="G920" s="19">
        <f>IF(AND(C920&lt;&gt;"",SUM(G$30:G919)&lt;D$21),$D$21/$D$26,0)</f>
        <v>0</v>
      </c>
      <c r="H920" s="4">
        <f t="shared" si="96"/>
        <v>0</v>
      </c>
      <c r="I920" s="4">
        <f t="shared" si="97"/>
        <v>0</v>
      </c>
      <c r="J920" s="58" t="str">
        <f t="shared" si="98"/>
        <v>2095–2096</v>
      </c>
    </row>
    <row r="921" spans="1:10" ht="19.899999999999999" customHeight="1" x14ac:dyDescent="0.2">
      <c r="A921" s="126">
        <v>71498</v>
      </c>
      <c r="B921" s="9">
        <f t="shared" si="92"/>
        <v>0</v>
      </c>
      <c r="C921" s="127"/>
      <c r="D921" s="4">
        <f t="shared" si="93"/>
        <v>0</v>
      </c>
      <c r="E921" s="128">
        <f t="shared" si="94"/>
        <v>0</v>
      </c>
      <c r="F921" s="4">
        <f t="shared" si="95"/>
        <v>0</v>
      </c>
      <c r="G921" s="19">
        <f>IF(AND(C921&lt;&gt;"",SUM(G$30:G920)&lt;D$21),$D$21/$D$26,0)</f>
        <v>0</v>
      </c>
      <c r="H921" s="4">
        <f t="shared" si="96"/>
        <v>0</v>
      </c>
      <c r="I921" s="4">
        <f t="shared" si="97"/>
        <v>0</v>
      </c>
      <c r="J921" s="58" t="str">
        <f t="shared" si="98"/>
        <v>2095–2096</v>
      </c>
    </row>
    <row r="922" spans="1:10" ht="19.899999999999999" customHeight="1" x14ac:dyDescent="0.2">
      <c r="A922" s="126">
        <v>71529</v>
      </c>
      <c r="B922" s="9">
        <f t="shared" si="92"/>
        <v>0</v>
      </c>
      <c r="C922" s="127"/>
      <c r="D922" s="4">
        <f t="shared" si="93"/>
        <v>0</v>
      </c>
      <c r="E922" s="128">
        <f t="shared" si="94"/>
        <v>0</v>
      </c>
      <c r="F922" s="4">
        <f t="shared" si="95"/>
        <v>0</v>
      </c>
      <c r="G922" s="19">
        <f>IF(AND(C922&lt;&gt;"",SUM(G$30:G921)&lt;D$21),$D$21/$D$26,0)</f>
        <v>0</v>
      </c>
      <c r="H922" s="4">
        <f t="shared" si="96"/>
        <v>0</v>
      </c>
      <c r="I922" s="4">
        <f t="shared" si="97"/>
        <v>0</v>
      </c>
      <c r="J922" s="58" t="str">
        <f t="shared" si="98"/>
        <v>2095–2096</v>
      </c>
    </row>
    <row r="923" spans="1:10" ht="19.899999999999999" customHeight="1" x14ac:dyDescent="0.2">
      <c r="A923" s="126">
        <v>71559</v>
      </c>
      <c r="B923" s="9">
        <f t="shared" si="92"/>
        <v>0</v>
      </c>
      <c r="C923" s="127"/>
      <c r="D923" s="4">
        <f t="shared" si="93"/>
        <v>0</v>
      </c>
      <c r="E923" s="128">
        <f t="shared" si="94"/>
        <v>0</v>
      </c>
      <c r="F923" s="4">
        <f t="shared" si="95"/>
        <v>0</v>
      </c>
      <c r="G923" s="19">
        <f>IF(AND(C923&lt;&gt;"",SUM(G$30:G922)&lt;D$21),$D$21/$D$26,0)</f>
        <v>0</v>
      </c>
      <c r="H923" s="4">
        <f t="shared" si="96"/>
        <v>0</v>
      </c>
      <c r="I923" s="4">
        <f t="shared" si="97"/>
        <v>0</v>
      </c>
      <c r="J923" s="58" t="str">
        <f t="shared" si="98"/>
        <v>2095–2096</v>
      </c>
    </row>
    <row r="924" spans="1:10" ht="19.899999999999999" customHeight="1" x14ac:dyDescent="0.2">
      <c r="A924" s="126">
        <v>71590</v>
      </c>
      <c r="B924" s="9">
        <f t="shared" si="92"/>
        <v>0</v>
      </c>
      <c r="C924" s="127"/>
      <c r="D924" s="4">
        <f t="shared" si="93"/>
        <v>0</v>
      </c>
      <c r="E924" s="128">
        <f t="shared" si="94"/>
        <v>0</v>
      </c>
      <c r="F924" s="4">
        <f t="shared" si="95"/>
        <v>0</v>
      </c>
      <c r="G924" s="19">
        <f>IF(AND(C924&lt;&gt;"",SUM(G$30:G923)&lt;D$21),$D$21/$D$26,0)</f>
        <v>0</v>
      </c>
      <c r="H924" s="4">
        <f t="shared" si="96"/>
        <v>0</v>
      </c>
      <c r="I924" s="4">
        <f t="shared" si="97"/>
        <v>0</v>
      </c>
      <c r="J924" s="58" t="str">
        <f t="shared" si="98"/>
        <v>2095–2096</v>
      </c>
    </row>
    <row r="925" spans="1:10" ht="19.899999999999999" customHeight="1" x14ac:dyDescent="0.2">
      <c r="A925" s="126">
        <v>71621</v>
      </c>
      <c r="B925" s="9">
        <f t="shared" si="92"/>
        <v>0</v>
      </c>
      <c r="C925" s="127"/>
      <c r="D925" s="4">
        <f t="shared" si="93"/>
        <v>0</v>
      </c>
      <c r="E925" s="128">
        <f t="shared" si="94"/>
        <v>0</v>
      </c>
      <c r="F925" s="4">
        <f t="shared" si="95"/>
        <v>0</v>
      </c>
      <c r="G925" s="19">
        <f>IF(AND(C925&lt;&gt;"",SUM(G$30:G924)&lt;D$21),$D$21/$D$26,0)</f>
        <v>0</v>
      </c>
      <c r="H925" s="4">
        <f t="shared" si="96"/>
        <v>0</v>
      </c>
      <c r="I925" s="4">
        <f t="shared" si="97"/>
        <v>0</v>
      </c>
      <c r="J925" s="58" t="str">
        <f t="shared" si="98"/>
        <v>2095–2096</v>
      </c>
    </row>
    <row r="926" spans="1:10" ht="19.899999999999999" customHeight="1" x14ac:dyDescent="0.2">
      <c r="A926" s="126">
        <v>71650</v>
      </c>
      <c r="B926" s="9">
        <f t="shared" si="92"/>
        <v>0</v>
      </c>
      <c r="C926" s="127"/>
      <c r="D926" s="4">
        <f t="shared" si="93"/>
        <v>0</v>
      </c>
      <c r="E926" s="128">
        <f t="shared" si="94"/>
        <v>0</v>
      </c>
      <c r="F926" s="4">
        <f t="shared" si="95"/>
        <v>0</v>
      </c>
      <c r="G926" s="19">
        <f>IF(AND(C926&lt;&gt;"",SUM(G$30:G925)&lt;D$21),$D$21/$D$26,0)</f>
        <v>0</v>
      </c>
      <c r="H926" s="4">
        <f t="shared" si="96"/>
        <v>0</v>
      </c>
      <c r="I926" s="4">
        <f t="shared" si="97"/>
        <v>0</v>
      </c>
      <c r="J926" s="58" t="str">
        <f t="shared" si="98"/>
        <v>2095–2096</v>
      </c>
    </row>
    <row r="927" spans="1:10" ht="19.899999999999999" customHeight="1" x14ac:dyDescent="0.2">
      <c r="A927" s="126">
        <v>71681</v>
      </c>
      <c r="B927" s="9">
        <f t="shared" ref="B927:B990" si="99">IF(C927&gt;0,C927*-1,C927)</f>
        <v>0</v>
      </c>
      <c r="C927" s="127"/>
      <c r="D927" s="4">
        <f t="shared" ref="D927:D990" si="100">IF(C927="",0,IF($D$14="Beginning",IF(C926&lt;&gt;"",$F926*$D$7/12,0),IF(C926&lt;&gt;"",$F926*$D$7/12,$D$19*$D$7/12)))</f>
        <v>0</v>
      </c>
      <c r="E927" s="128">
        <f t="shared" si="94"/>
        <v>0</v>
      </c>
      <c r="F927" s="4">
        <f t="shared" si="95"/>
        <v>0</v>
      </c>
      <c r="G927" s="19">
        <f>IF(AND(C927&lt;&gt;"",SUM(G$30:G926)&lt;D$21),$D$21/$D$26,0)</f>
        <v>0</v>
      </c>
      <c r="H927" s="4">
        <f t="shared" si="96"/>
        <v>0</v>
      </c>
      <c r="I927" s="4">
        <f t="shared" si="97"/>
        <v>0</v>
      </c>
      <c r="J927" s="58" t="str">
        <f t="shared" si="98"/>
        <v>2095–2096</v>
      </c>
    </row>
    <row r="928" spans="1:10" ht="19.899999999999999" customHeight="1" x14ac:dyDescent="0.2">
      <c r="A928" s="126">
        <v>71711</v>
      </c>
      <c r="B928" s="9">
        <f t="shared" si="99"/>
        <v>0</v>
      </c>
      <c r="C928" s="127"/>
      <c r="D928" s="4">
        <f t="shared" si="100"/>
        <v>0</v>
      </c>
      <c r="E928" s="128">
        <f t="shared" ref="E928:E991" si="101">C928-D928</f>
        <v>0</v>
      </c>
      <c r="F928" s="4">
        <f t="shared" ref="F928:F991" si="102">IF(C928="",0,IF(C927="",$D$19-E928,IF(C928&lt;&gt;"",F927-E928)))</f>
        <v>0</v>
      </c>
      <c r="G928" s="19">
        <f>IF(AND(C928&lt;&gt;"",SUM(G$30:G927)&lt;D$21),$D$21/$D$26,0)</f>
        <v>0</v>
      </c>
      <c r="H928" s="4">
        <f t="shared" ref="H928:H991" si="103">IF(C928&lt;&gt;"",G928+H927,0)</f>
        <v>0</v>
      </c>
      <c r="I928" s="4">
        <f t="shared" ref="I928:I991" si="104">IF(C928&lt;&gt;"",$D$21-H928,0)</f>
        <v>0</v>
      </c>
      <c r="J928" s="58" t="str">
        <f t="shared" si="98"/>
        <v>2095–2096</v>
      </c>
    </row>
    <row r="929" spans="1:10" ht="19.899999999999999" customHeight="1" x14ac:dyDescent="0.2">
      <c r="A929" s="126">
        <v>71742</v>
      </c>
      <c r="B929" s="9">
        <f t="shared" si="99"/>
        <v>0</v>
      </c>
      <c r="C929" s="127"/>
      <c r="D929" s="4">
        <f t="shared" si="100"/>
        <v>0</v>
      </c>
      <c r="E929" s="128">
        <f t="shared" si="101"/>
        <v>0</v>
      </c>
      <c r="F929" s="4">
        <f t="shared" si="102"/>
        <v>0</v>
      </c>
      <c r="G929" s="19">
        <f>IF(AND(C929&lt;&gt;"",SUM(G$30:G928)&lt;D$21),$D$21/$D$26,0)</f>
        <v>0</v>
      </c>
      <c r="H929" s="4">
        <f t="shared" si="103"/>
        <v>0</v>
      </c>
      <c r="I929" s="4">
        <f t="shared" si="104"/>
        <v>0</v>
      </c>
      <c r="J929" s="58" t="str">
        <f t="shared" si="98"/>
        <v>2095–2096</v>
      </c>
    </row>
    <row r="930" spans="1:10" ht="19.899999999999999" customHeight="1" x14ac:dyDescent="0.2">
      <c r="A930" s="126">
        <v>71772</v>
      </c>
      <c r="B930" s="9">
        <f t="shared" si="99"/>
        <v>0</v>
      </c>
      <c r="C930" s="127"/>
      <c r="D930" s="4">
        <f t="shared" si="100"/>
        <v>0</v>
      </c>
      <c r="E930" s="128">
        <f t="shared" si="101"/>
        <v>0</v>
      </c>
      <c r="F930" s="4">
        <f t="shared" si="102"/>
        <v>0</v>
      </c>
      <c r="G930" s="19">
        <f>IF(AND(C930&lt;&gt;"",SUM(G$30:G929)&lt;D$21),$D$21/$D$26,0)</f>
        <v>0</v>
      </c>
      <c r="H930" s="4">
        <f t="shared" si="103"/>
        <v>0</v>
      </c>
      <c r="I930" s="4">
        <f t="shared" si="104"/>
        <v>0</v>
      </c>
      <c r="J930" s="58" t="str">
        <f t="shared" si="98"/>
        <v>2096–2097</v>
      </c>
    </row>
    <row r="931" spans="1:10" ht="19.899999999999999" customHeight="1" x14ac:dyDescent="0.2">
      <c r="A931" s="126">
        <v>71803</v>
      </c>
      <c r="B931" s="9">
        <f t="shared" si="99"/>
        <v>0</v>
      </c>
      <c r="C931" s="127"/>
      <c r="D931" s="4">
        <f t="shared" si="100"/>
        <v>0</v>
      </c>
      <c r="E931" s="128">
        <f t="shared" si="101"/>
        <v>0</v>
      </c>
      <c r="F931" s="4">
        <f t="shared" si="102"/>
        <v>0</v>
      </c>
      <c r="G931" s="19">
        <f>IF(AND(C931&lt;&gt;"",SUM(G$30:G930)&lt;D$21),$D$21/$D$26,0)</f>
        <v>0</v>
      </c>
      <c r="H931" s="4">
        <f t="shared" si="103"/>
        <v>0</v>
      </c>
      <c r="I931" s="4">
        <f t="shared" si="104"/>
        <v>0</v>
      </c>
      <c r="J931" s="58" t="str">
        <f t="shared" si="98"/>
        <v>2096–2097</v>
      </c>
    </row>
    <row r="932" spans="1:10" ht="19.899999999999999" customHeight="1" x14ac:dyDescent="0.2">
      <c r="A932" s="126">
        <v>71834</v>
      </c>
      <c r="B932" s="9">
        <f t="shared" si="99"/>
        <v>0</v>
      </c>
      <c r="C932" s="127"/>
      <c r="D932" s="4">
        <f t="shared" si="100"/>
        <v>0</v>
      </c>
      <c r="E932" s="128">
        <f t="shared" si="101"/>
        <v>0</v>
      </c>
      <c r="F932" s="4">
        <f t="shared" si="102"/>
        <v>0</v>
      </c>
      <c r="G932" s="19">
        <f>IF(AND(C932&lt;&gt;"",SUM(G$30:G931)&lt;D$21),$D$21/$D$26,0)</f>
        <v>0</v>
      </c>
      <c r="H932" s="4">
        <f t="shared" si="103"/>
        <v>0</v>
      </c>
      <c r="I932" s="4">
        <f t="shared" si="104"/>
        <v>0</v>
      </c>
      <c r="J932" s="58" t="str">
        <f t="shared" si="98"/>
        <v>2096–2097</v>
      </c>
    </row>
    <row r="933" spans="1:10" ht="19.899999999999999" customHeight="1" x14ac:dyDescent="0.2">
      <c r="A933" s="126">
        <v>71864</v>
      </c>
      <c r="B933" s="9">
        <f t="shared" si="99"/>
        <v>0</v>
      </c>
      <c r="C933" s="127"/>
      <c r="D933" s="4">
        <f t="shared" si="100"/>
        <v>0</v>
      </c>
      <c r="E933" s="128">
        <f t="shared" si="101"/>
        <v>0</v>
      </c>
      <c r="F933" s="4">
        <f t="shared" si="102"/>
        <v>0</v>
      </c>
      <c r="G933" s="19">
        <f>IF(AND(C933&lt;&gt;"",SUM(G$30:G932)&lt;D$21),$D$21/$D$26,0)</f>
        <v>0</v>
      </c>
      <c r="H933" s="4">
        <f t="shared" si="103"/>
        <v>0</v>
      </c>
      <c r="I933" s="4">
        <f t="shared" si="104"/>
        <v>0</v>
      </c>
      <c r="J933" s="58" t="str">
        <f t="shared" si="98"/>
        <v>2096–2097</v>
      </c>
    </row>
    <row r="934" spans="1:10" ht="19.899999999999999" customHeight="1" x14ac:dyDescent="0.2">
      <c r="A934" s="126">
        <v>71895</v>
      </c>
      <c r="B934" s="9">
        <f t="shared" si="99"/>
        <v>0</v>
      </c>
      <c r="C934" s="127"/>
      <c r="D934" s="4">
        <f t="shared" si="100"/>
        <v>0</v>
      </c>
      <c r="E934" s="128">
        <f t="shared" si="101"/>
        <v>0</v>
      </c>
      <c r="F934" s="4">
        <f t="shared" si="102"/>
        <v>0</v>
      </c>
      <c r="G934" s="19">
        <f>IF(AND(C934&lt;&gt;"",SUM(G$30:G933)&lt;D$21),$D$21/$D$26,0)</f>
        <v>0</v>
      </c>
      <c r="H934" s="4">
        <f t="shared" si="103"/>
        <v>0</v>
      </c>
      <c r="I934" s="4">
        <f t="shared" si="104"/>
        <v>0</v>
      </c>
      <c r="J934" s="58" t="str">
        <f t="shared" si="98"/>
        <v>2096–2097</v>
      </c>
    </row>
    <row r="935" spans="1:10" ht="19.899999999999999" customHeight="1" x14ac:dyDescent="0.2">
      <c r="A935" s="126">
        <v>71925</v>
      </c>
      <c r="B935" s="9">
        <f t="shared" si="99"/>
        <v>0</v>
      </c>
      <c r="C935" s="127"/>
      <c r="D935" s="4">
        <f t="shared" si="100"/>
        <v>0</v>
      </c>
      <c r="E935" s="128">
        <f t="shared" si="101"/>
        <v>0</v>
      </c>
      <c r="F935" s="4">
        <f t="shared" si="102"/>
        <v>0</v>
      </c>
      <c r="G935" s="19">
        <f>IF(AND(C935&lt;&gt;"",SUM(G$30:G934)&lt;D$21),$D$21/$D$26,0)</f>
        <v>0</v>
      </c>
      <c r="H935" s="4">
        <f t="shared" si="103"/>
        <v>0</v>
      </c>
      <c r="I935" s="4">
        <f t="shared" si="104"/>
        <v>0</v>
      </c>
      <c r="J935" s="58" t="str">
        <f t="shared" si="98"/>
        <v>2096–2097</v>
      </c>
    </row>
    <row r="936" spans="1:10" ht="19.899999999999999" customHeight="1" x14ac:dyDescent="0.2">
      <c r="A936" s="126">
        <v>71956</v>
      </c>
      <c r="B936" s="9">
        <f t="shared" si="99"/>
        <v>0</v>
      </c>
      <c r="C936" s="127"/>
      <c r="D936" s="4">
        <f t="shared" si="100"/>
        <v>0</v>
      </c>
      <c r="E936" s="128">
        <f t="shared" si="101"/>
        <v>0</v>
      </c>
      <c r="F936" s="4">
        <f t="shared" si="102"/>
        <v>0</v>
      </c>
      <c r="G936" s="19">
        <f>IF(AND(C936&lt;&gt;"",SUM(G$30:G935)&lt;D$21),$D$21/$D$26,0)</f>
        <v>0</v>
      </c>
      <c r="H936" s="4">
        <f t="shared" si="103"/>
        <v>0</v>
      </c>
      <c r="I936" s="4">
        <f t="shared" si="104"/>
        <v>0</v>
      </c>
      <c r="J936" s="58" t="str">
        <f t="shared" si="98"/>
        <v>2096–2097</v>
      </c>
    </row>
    <row r="937" spans="1:10" ht="19.899999999999999" customHeight="1" x14ac:dyDescent="0.2">
      <c r="A937" s="126">
        <v>71987</v>
      </c>
      <c r="B937" s="9">
        <f t="shared" si="99"/>
        <v>0</v>
      </c>
      <c r="C937" s="127"/>
      <c r="D937" s="4">
        <f t="shared" si="100"/>
        <v>0</v>
      </c>
      <c r="E937" s="128">
        <f t="shared" si="101"/>
        <v>0</v>
      </c>
      <c r="F937" s="4">
        <f t="shared" si="102"/>
        <v>0</v>
      </c>
      <c r="G937" s="19">
        <f>IF(AND(C937&lt;&gt;"",SUM(G$30:G936)&lt;D$21),$D$21/$D$26,0)</f>
        <v>0</v>
      </c>
      <c r="H937" s="4">
        <f t="shared" si="103"/>
        <v>0</v>
      </c>
      <c r="I937" s="4">
        <f t="shared" si="104"/>
        <v>0</v>
      </c>
      <c r="J937" s="58" t="str">
        <f t="shared" si="98"/>
        <v>2096–2097</v>
      </c>
    </row>
    <row r="938" spans="1:10" ht="19.899999999999999" customHeight="1" x14ac:dyDescent="0.2">
      <c r="A938" s="126">
        <v>72015</v>
      </c>
      <c r="B938" s="9">
        <f t="shared" si="99"/>
        <v>0</v>
      </c>
      <c r="C938" s="127"/>
      <c r="D938" s="4">
        <f t="shared" si="100"/>
        <v>0</v>
      </c>
      <c r="E938" s="128">
        <f t="shared" si="101"/>
        <v>0</v>
      </c>
      <c r="F938" s="4">
        <f t="shared" si="102"/>
        <v>0</v>
      </c>
      <c r="G938" s="19">
        <f>IF(AND(C938&lt;&gt;"",SUM(G$30:G937)&lt;D$21),$D$21/$D$26,0)</f>
        <v>0</v>
      </c>
      <c r="H938" s="4">
        <f t="shared" si="103"/>
        <v>0</v>
      </c>
      <c r="I938" s="4">
        <f t="shared" si="104"/>
        <v>0</v>
      </c>
      <c r="J938" s="58" t="str">
        <f t="shared" si="98"/>
        <v>2096–2097</v>
      </c>
    </row>
    <row r="939" spans="1:10" ht="19.899999999999999" customHeight="1" x14ac:dyDescent="0.2">
      <c r="A939" s="126">
        <v>72046</v>
      </c>
      <c r="B939" s="9">
        <f t="shared" si="99"/>
        <v>0</v>
      </c>
      <c r="C939" s="127"/>
      <c r="D939" s="4">
        <f t="shared" si="100"/>
        <v>0</v>
      </c>
      <c r="E939" s="128">
        <f t="shared" si="101"/>
        <v>0</v>
      </c>
      <c r="F939" s="4">
        <f t="shared" si="102"/>
        <v>0</v>
      </c>
      <c r="G939" s="19">
        <f>IF(AND(C939&lt;&gt;"",SUM(G$30:G938)&lt;D$21),$D$21/$D$26,0)</f>
        <v>0</v>
      </c>
      <c r="H939" s="4">
        <f t="shared" si="103"/>
        <v>0</v>
      </c>
      <c r="I939" s="4">
        <f t="shared" si="104"/>
        <v>0</v>
      </c>
      <c r="J939" s="58" t="str">
        <f t="shared" ref="J939:J1002" si="105">IF(OR(MONTH(A939)=1,MONTH(A939)=2,MONTH(A939)=3,MONTH(A939)=4,MONTH(A939)=5,MONTH(A939)=6),YEAR(A939)-1&amp;"–"&amp;YEAR(A939),YEAR(A939)&amp;"–"&amp;YEAR(A939)+1)</f>
        <v>2096–2097</v>
      </c>
    </row>
    <row r="940" spans="1:10" ht="19.899999999999999" customHeight="1" x14ac:dyDescent="0.2">
      <c r="A940" s="126">
        <v>72076</v>
      </c>
      <c r="B940" s="9">
        <f t="shared" si="99"/>
        <v>0</v>
      </c>
      <c r="C940" s="127"/>
      <c r="D940" s="4">
        <f t="shared" si="100"/>
        <v>0</v>
      </c>
      <c r="E940" s="128">
        <f t="shared" si="101"/>
        <v>0</v>
      </c>
      <c r="F940" s="4">
        <f t="shared" si="102"/>
        <v>0</v>
      </c>
      <c r="G940" s="19">
        <f>IF(AND(C940&lt;&gt;"",SUM(G$30:G939)&lt;D$21),$D$21/$D$26,0)</f>
        <v>0</v>
      </c>
      <c r="H940" s="4">
        <f t="shared" si="103"/>
        <v>0</v>
      </c>
      <c r="I940" s="4">
        <f t="shared" si="104"/>
        <v>0</v>
      </c>
      <c r="J940" s="58" t="str">
        <f t="shared" si="105"/>
        <v>2096–2097</v>
      </c>
    </row>
    <row r="941" spans="1:10" ht="19.899999999999999" customHeight="1" x14ac:dyDescent="0.2">
      <c r="A941" s="126">
        <v>72107</v>
      </c>
      <c r="B941" s="9">
        <f t="shared" si="99"/>
        <v>0</v>
      </c>
      <c r="C941" s="127"/>
      <c r="D941" s="4">
        <f t="shared" si="100"/>
        <v>0</v>
      </c>
      <c r="E941" s="128">
        <f t="shared" si="101"/>
        <v>0</v>
      </c>
      <c r="F941" s="4">
        <f t="shared" si="102"/>
        <v>0</v>
      </c>
      <c r="G941" s="19">
        <f>IF(AND(C941&lt;&gt;"",SUM(G$30:G940)&lt;D$21),$D$21/$D$26,0)</f>
        <v>0</v>
      </c>
      <c r="H941" s="4">
        <f t="shared" si="103"/>
        <v>0</v>
      </c>
      <c r="I941" s="4">
        <f t="shared" si="104"/>
        <v>0</v>
      </c>
      <c r="J941" s="58" t="str">
        <f t="shared" si="105"/>
        <v>2096–2097</v>
      </c>
    </row>
    <row r="942" spans="1:10" ht="19.899999999999999" customHeight="1" x14ac:dyDescent="0.2">
      <c r="A942" s="126">
        <v>72137</v>
      </c>
      <c r="B942" s="9">
        <f t="shared" si="99"/>
        <v>0</v>
      </c>
      <c r="C942" s="127"/>
      <c r="D942" s="4">
        <f t="shared" si="100"/>
        <v>0</v>
      </c>
      <c r="E942" s="128">
        <f t="shared" si="101"/>
        <v>0</v>
      </c>
      <c r="F942" s="4">
        <f t="shared" si="102"/>
        <v>0</v>
      </c>
      <c r="G942" s="19">
        <f>IF(AND(C942&lt;&gt;"",SUM(G$30:G941)&lt;D$21),$D$21/$D$26,0)</f>
        <v>0</v>
      </c>
      <c r="H942" s="4">
        <f t="shared" si="103"/>
        <v>0</v>
      </c>
      <c r="I942" s="4">
        <f t="shared" si="104"/>
        <v>0</v>
      </c>
      <c r="J942" s="58" t="str">
        <f t="shared" si="105"/>
        <v>2097–2098</v>
      </c>
    </row>
    <row r="943" spans="1:10" ht="19.899999999999999" customHeight="1" x14ac:dyDescent="0.2">
      <c r="A943" s="126">
        <v>72168</v>
      </c>
      <c r="B943" s="9">
        <f t="shared" si="99"/>
        <v>0</v>
      </c>
      <c r="C943" s="127"/>
      <c r="D943" s="4">
        <f t="shared" si="100"/>
        <v>0</v>
      </c>
      <c r="E943" s="128">
        <f t="shared" si="101"/>
        <v>0</v>
      </c>
      <c r="F943" s="4">
        <f t="shared" si="102"/>
        <v>0</v>
      </c>
      <c r="G943" s="19">
        <f>IF(AND(C943&lt;&gt;"",SUM(G$30:G942)&lt;D$21),$D$21/$D$26,0)</f>
        <v>0</v>
      </c>
      <c r="H943" s="4">
        <f t="shared" si="103"/>
        <v>0</v>
      </c>
      <c r="I943" s="4">
        <f t="shared" si="104"/>
        <v>0</v>
      </c>
      <c r="J943" s="58" t="str">
        <f t="shared" si="105"/>
        <v>2097–2098</v>
      </c>
    </row>
    <row r="944" spans="1:10" ht="19.899999999999999" customHeight="1" x14ac:dyDescent="0.2">
      <c r="A944" s="126">
        <v>72199</v>
      </c>
      <c r="B944" s="9">
        <f t="shared" si="99"/>
        <v>0</v>
      </c>
      <c r="C944" s="127"/>
      <c r="D944" s="4">
        <f t="shared" si="100"/>
        <v>0</v>
      </c>
      <c r="E944" s="128">
        <f t="shared" si="101"/>
        <v>0</v>
      </c>
      <c r="F944" s="4">
        <f t="shared" si="102"/>
        <v>0</v>
      </c>
      <c r="G944" s="19">
        <f>IF(AND(C944&lt;&gt;"",SUM(G$30:G943)&lt;D$21),$D$21/$D$26,0)</f>
        <v>0</v>
      </c>
      <c r="H944" s="4">
        <f t="shared" si="103"/>
        <v>0</v>
      </c>
      <c r="I944" s="4">
        <f t="shared" si="104"/>
        <v>0</v>
      </c>
      <c r="J944" s="58" t="str">
        <f t="shared" si="105"/>
        <v>2097–2098</v>
      </c>
    </row>
    <row r="945" spans="1:10" ht="19.899999999999999" customHeight="1" x14ac:dyDescent="0.2">
      <c r="A945" s="126">
        <v>72229</v>
      </c>
      <c r="B945" s="9">
        <f t="shared" si="99"/>
        <v>0</v>
      </c>
      <c r="C945" s="127"/>
      <c r="D945" s="4">
        <f t="shared" si="100"/>
        <v>0</v>
      </c>
      <c r="E945" s="128">
        <f t="shared" si="101"/>
        <v>0</v>
      </c>
      <c r="F945" s="4">
        <f t="shared" si="102"/>
        <v>0</v>
      </c>
      <c r="G945" s="19">
        <f>IF(AND(C945&lt;&gt;"",SUM(G$30:G944)&lt;D$21),$D$21/$D$26,0)</f>
        <v>0</v>
      </c>
      <c r="H945" s="4">
        <f t="shared" si="103"/>
        <v>0</v>
      </c>
      <c r="I945" s="4">
        <f t="shared" si="104"/>
        <v>0</v>
      </c>
      <c r="J945" s="58" t="str">
        <f t="shared" si="105"/>
        <v>2097–2098</v>
      </c>
    </row>
    <row r="946" spans="1:10" ht="19.899999999999999" customHeight="1" x14ac:dyDescent="0.2">
      <c r="A946" s="126">
        <v>72260</v>
      </c>
      <c r="B946" s="9">
        <f t="shared" si="99"/>
        <v>0</v>
      </c>
      <c r="C946" s="127"/>
      <c r="D946" s="4">
        <f t="shared" si="100"/>
        <v>0</v>
      </c>
      <c r="E946" s="128">
        <f t="shared" si="101"/>
        <v>0</v>
      </c>
      <c r="F946" s="4">
        <f t="shared" si="102"/>
        <v>0</v>
      </c>
      <c r="G946" s="19">
        <f>IF(AND(C946&lt;&gt;"",SUM(G$30:G945)&lt;D$21),$D$21/$D$26,0)</f>
        <v>0</v>
      </c>
      <c r="H946" s="4">
        <f t="shared" si="103"/>
        <v>0</v>
      </c>
      <c r="I946" s="4">
        <f t="shared" si="104"/>
        <v>0</v>
      </c>
      <c r="J946" s="58" t="str">
        <f t="shared" si="105"/>
        <v>2097–2098</v>
      </c>
    </row>
    <row r="947" spans="1:10" ht="19.899999999999999" customHeight="1" x14ac:dyDescent="0.2">
      <c r="A947" s="126">
        <v>72290</v>
      </c>
      <c r="B947" s="9">
        <f t="shared" si="99"/>
        <v>0</v>
      </c>
      <c r="C947" s="127"/>
      <c r="D947" s="4">
        <f t="shared" si="100"/>
        <v>0</v>
      </c>
      <c r="E947" s="128">
        <f t="shared" si="101"/>
        <v>0</v>
      </c>
      <c r="F947" s="4">
        <f t="shared" si="102"/>
        <v>0</v>
      </c>
      <c r="G947" s="19">
        <f>IF(AND(C947&lt;&gt;"",SUM(G$30:G946)&lt;D$21),$D$21/$D$26,0)</f>
        <v>0</v>
      </c>
      <c r="H947" s="4">
        <f t="shared" si="103"/>
        <v>0</v>
      </c>
      <c r="I947" s="4">
        <f t="shared" si="104"/>
        <v>0</v>
      </c>
      <c r="J947" s="58" t="str">
        <f t="shared" si="105"/>
        <v>2097–2098</v>
      </c>
    </row>
    <row r="948" spans="1:10" ht="19.899999999999999" customHeight="1" x14ac:dyDescent="0.2">
      <c r="A948" s="126">
        <v>72321</v>
      </c>
      <c r="B948" s="9">
        <f t="shared" si="99"/>
        <v>0</v>
      </c>
      <c r="C948" s="127"/>
      <c r="D948" s="4">
        <f t="shared" si="100"/>
        <v>0</v>
      </c>
      <c r="E948" s="128">
        <f t="shared" si="101"/>
        <v>0</v>
      </c>
      <c r="F948" s="4">
        <f t="shared" si="102"/>
        <v>0</v>
      </c>
      <c r="G948" s="19">
        <f>IF(AND(C948&lt;&gt;"",SUM(G$30:G947)&lt;D$21),$D$21/$D$26,0)</f>
        <v>0</v>
      </c>
      <c r="H948" s="4">
        <f t="shared" si="103"/>
        <v>0</v>
      </c>
      <c r="I948" s="4">
        <f t="shared" si="104"/>
        <v>0</v>
      </c>
      <c r="J948" s="58" t="str">
        <f t="shared" si="105"/>
        <v>2097–2098</v>
      </c>
    </row>
    <row r="949" spans="1:10" ht="19.899999999999999" customHeight="1" x14ac:dyDescent="0.2">
      <c r="A949" s="126">
        <v>72352</v>
      </c>
      <c r="B949" s="9">
        <f t="shared" si="99"/>
        <v>0</v>
      </c>
      <c r="C949" s="127"/>
      <c r="D949" s="4">
        <f t="shared" si="100"/>
        <v>0</v>
      </c>
      <c r="E949" s="128">
        <f t="shared" si="101"/>
        <v>0</v>
      </c>
      <c r="F949" s="4">
        <f t="shared" si="102"/>
        <v>0</v>
      </c>
      <c r="G949" s="19">
        <f>IF(AND(C949&lt;&gt;"",SUM(G$30:G948)&lt;D$21),$D$21/$D$26,0)</f>
        <v>0</v>
      </c>
      <c r="H949" s="4">
        <f t="shared" si="103"/>
        <v>0</v>
      </c>
      <c r="I949" s="4">
        <f t="shared" si="104"/>
        <v>0</v>
      </c>
      <c r="J949" s="58" t="str">
        <f t="shared" si="105"/>
        <v>2097–2098</v>
      </c>
    </row>
    <row r="950" spans="1:10" ht="19.899999999999999" customHeight="1" x14ac:dyDescent="0.2">
      <c r="A950" s="126">
        <v>72380</v>
      </c>
      <c r="B950" s="9">
        <f t="shared" si="99"/>
        <v>0</v>
      </c>
      <c r="C950" s="127"/>
      <c r="D950" s="4">
        <f t="shared" si="100"/>
        <v>0</v>
      </c>
      <c r="E950" s="128">
        <f t="shared" si="101"/>
        <v>0</v>
      </c>
      <c r="F950" s="4">
        <f t="shared" si="102"/>
        <v>0</v>
      </c>
      <c r="G950" s="19">
        <f>IF(AND(C950&lt;&gt;"",SUM(G$30:G949)&lt;D$21),$D$21/$D$26,0)</f>
        <v>0</v>
      </c>
      <c r="H950" s="4">
        <f t="shared" si="103"/>
        <v>0</v>
      </c>
      <c r="I950" s="4">
        <f t="shared" si="104"/>
        <v>0</v>
      </c>
      <c r="J950" s="58" t="str">
        <f t="shared" si="105"/>
        <v>2097–2098</v>
      </c>
    </row>
    <row r="951" spans="1:10" ht="19.899999999999999" customHeight="1" x14ac:dyDescent="0.2">
      <c r="A951" s="126">
        <v>72411</v>
      </c>
      <c r="B951" s="9">
        <f t="shared" si="99"/>
        <v>0</v>
      </c>
      <c r="C951" s="127"/>
      <c r="D951" s="4">
        <f t="shared" si="100"/>
        <v>0</v>
      </c>
      <c r="E951" s="128">
        <f t="shared" si="101"/>
        <v>0</v>
      </c>
      <c r="F951" s="4">
        <f t="shared" si="102"/>
        <v>0</v>
      </c>
      <c r="G951" s="19">
        <f>IF(AND(C951&lt;&gt;"",SUM(G$30:G950)&lt;D$21),$D$21/$D$26,0)</f>
        <v>0</v>
      </c>
      <c r="H951" s="4">
        <f t="shared" si="103"/>
        <v>0</v>
      </c>
      <c r="I951" s="4">
        <f t="shared" si="104"/>
        <v>0</v>
      </c>
      <c r="J951" s="58" t="str">
        <f t="shared" si="105"/>
        <v>2097–2098</v>
      </c>
    </row>
    <row r="952" spans="1:10" ht="19.899999999999999" customHeight="1" x14ac:dyDescent="0.2">
      <c r="A952" s="126">
        <v>72441</v>
      </c>
      <c r="B952" s="9">
        <f t="shared" si="99"/>
        <v>0</v>
      </c>
      <c r="C952" s="127"/>
      <c r="D952" s="4">
        <f t="shared" si="100"/>
        <v>0</v>
      </c>
      <c r="E952" s="128">
        <f t="shared" si="101"/>
        <v>0</v>
      </c>
      <c r="F952" s="4">
        <f t="shared" si="102"/>
        <v>0</v>
      </c>
      <c r="G952" s="19">
        <f>IF(AND(C952&lt;&gt;"",SUM(G$30:G951)&lt;D$21),$D$21/$D$26,0)</f>
        <v>0</v>
      </c>
      <c r="H952" s="4">
        <f t="shared" si="103"/>
        <v>0</v>
      </c>
      <c r="I952" s="4">
        <f t="shared" si="104"/>
        <v>0</v>
      </c>
      <c r="J952" s="58" t="str">
        <f t="shared" si="105"/>
        <v>2097–2098</v>
      </c>
    </row>
    <row r="953" spans="1:10" ht="19.899999999999999" customHeight="1" x14ac:dyDescent="0.2">
      <c r="A953" s="126">
        <v>72472</v>
      </c>
      <c r="B953" s="9">
        <f t="shared" si="99"/>
        <v>0</v>
      </c>
      <c r="C953" s="127"/>
      <c r="D953" s="4">
        <f t="shared" si="100"/>
        <v>0</v>
      </c>
      <c r="E953" s="128">
        <f t="shared" si="101"/>
        <v>0</v>
      </c>
      <c r="F953" s="4">
        <f t="shared" si="102"/>
        <v>0</v>
      </c>
      <c r="G953" s="19">
        <f>IF(AND(C953&lt;&gt;"",SUM(G$30:G952)&lt;D$21),$D$21/$D$26,0)</f>
        <v>0</v>
      </c>
      <c r="H953" s="4">
        <f t="shared" si="103"/>
        <v>0</v>
      </c>
      <c r="I953" s="4">
        <f t="shared" si="104"/>
        <v>0</v>
      </c>
      <c r="J953" s="58" t="str">
        <f t="shared" si="105"/>
        <v>2097–2098</v>
      </c>
    </row>
    <row r="954" spans="1:10" ht="19.899999999999999" customHeight="1" x14ac:dyDescent="0.2">
      <c r="A954" s="126">
        <v>72502</v>
      </c>
      <c r="B954" s="9">
        <f t="shared" si="99"/>
        <v>0</v>
      </c>
      <c r="C954" s="127"/>
      <c r="D954" s="4">
        <f t="shared" si="100"/>
        <v>0</v>
      </c>
      <c r="E954" s="128">
        <f t="shared" si="101"/>
        <v>0</v>
      </c>
      <c r="F954" s="4">
        <f t="shared" si="102"/>
        <v>0</v>
      </c>
      <c r="G954" s="19">
        <f>IF(AND(C954&lt;&gt;"",SUM(G$30:G953)&lt;D$21),$D$21/$D$26,0)</f>
        <v>0</v>
      </c>
      <c r="H954" s="4">
        <f t="shared" si="103"/>
        <v>0</v>
      </c>
      <c r="I954" s="4">
        <f t="shared" si="104"/>
        <v>0</v>
      </c>
      <c r="J954" s="58" t="str">
        <f t="shared" si="105"/>
        <v>2098–2099</v>
      </c>
    </row>
    <row r="955" spans="1:10" ht="19.899999999999999" customHeight="1" x14ac:dyDescent="0.2">
      <c r="A955" s="126">
        <v>72533</v>
      </c>
      <c r="B955" s="9">
        <f t="shared" si="99"/>
        <v>0</v>
      </c>
      <c r="C955" s="127"/>
      <c r="D955" s="4">
        <f t="shared" si="100"/>
        <v>0</v>
      </c>
      <c r="E955" s="128">
        <f t="shared" si="101"/>
        <v>0</v>
      </c>
      <c r="F955" s="4">
        <f t="shared" si="102"/>
        <v>0</v>
      </c>
      <c r="G955" s="19">
        <f>IF(AND(C955&lt;&gt;"",SUM(G$30:G954)&lt;D$21),$D$21/$D$26,0)</f>
        <v>0</v>
      </c>
      <c r="H955" s="4">
        <f t="shared" si="103"/>
        <v>0</v>
      </c>
      <c r="I955" s="4">
        <f t="shared" si="104"/>
        <v>0</v>
      </c>
      <c r="J955" s="58" t="str">
        <f t="shared" si="105"/>
        <v>2098–2099</v>
      </c>
    </row>
    <row r="956" spans="1:10" ht="19.899999999999999" customHeight="1" x14ac:dyDescent="0.2">
      <c r="A956" s="126">
        <v>72564</v>
      </c>
      <c r="B956" s="9">
        <f t="shared" si="99"/>
        <v>0</v>
      </c>
      <c r="C956" s="127"/>
      <c r="D956" s="4">
        <f t="shared" si="100"/>
        <v>0</v>
      </c>
      <c r="E956" s="128">
        <f t="shared" si="101"/>
        <v>0</v>
      </c>
      <c r="F956" s="4">
        <f t="shared" si="102"/>
        <v>0</v>
      </c>
      <c r="G956" s="19">
        <f>IF(AND(C956&lt;&gt;"",SUM(G$30:G955)&lt;D$21),$D$21/$D$26,0)</f>
        <v>0</v>
      </c>
      <c r="H956" s="4">
        <f t="shared" si="103"/>
        <v>0</v>
      </c>
      <c r="I956" s="4">
        <f t="shared" si="104"/>
        <v>0</v>
      </c>
      <c r="J956" s="58" t="str">
        <f t="shared" si="105"/>
        <v>2098–2099</v>
      </c>
    </row>
    <row r="957" spans="1:10" ht="19.899999999999999" customHeight="1" x14ac:dyDescent="0.2">
      <c r="A957" s="126">
        <v>72594</v>
      </c>
      <c r="B957" s="9">
        <f t="shared" si="99"/>
        <v>0</v>
      </c>
      <c r="C957" s="127"/>
      <c r="D957" s="4">
        <f t="shared" si="100"/>
        <v>0</v>
      </c>
      <c r="E957" s="128">
        <f t="shared" si="101"/>
        <v>0</v>
      </c>
      <c r="F957" s="4">
        <f t="shared" si="102"/>
        <v>0</v>
      </c>
      <c r="G957" s="19">
        <f>IF(AND(C957&lt;&gt;"",SUM(G$30:G956)&lt;D$21),$D$21/$D$26,0)</f>
        <v>0</v>
      </c>
      <c r="H957" s="4">
        <f t="shared" si="103"/>
        <v>0</v>
      </c>
      <c r="I957" s="4">
        <f t="shared" si="104"/>
        <v>0</v>
      </c>
      <c r="J957" s="58" t="str">
        <f t="shared" si="105"/>
        <v>2098–2099</v>
      </c>
    </row>
    <row r="958" spans="1:10" ht="19.899999999999999" customHeight="1" x14ac:dyDescent="0.2">
      <c r="A958" s="126">
        <v>72625</v>
      </c>
      <c r="B958" s="9">
        <f t="shared" si="99"/>
        <v>0</v>
      </c>
      <c r="C958" s="127"/>
      <c r="D958" s="4">
        <f t="shared" si="100"/>
        <v>0</v>
      </c>
      <c r="E958" s="128">
        <f t="shared" si="101"/>
        <v>0</v>
      </c>
      <c r="F958" s="4">
        <f t="shared" si="102"/>
        <v>0</v>
      </c>
      <c r="G958" s="19">
        <f>IF(AND(C958&lt;&gt;"",SUM(G$30:G957)&lt;D$21),$D$21/$D$26,0)</f>
        <v>0</v>
      </c>
      <c r="H958" s="4">
        <f t="shared" si="103"/>
        <v>0</v>
      </c>
      <c r="I958" s="4">
        <f t="shared" si="104"/>
        <v>0</v>
      </c>
      <c r="J958" s="58" t="str">
        <f t="shared" si="105"/>
        <v>2098–2099</v>
      </c>
    </row>
    <row r="959" spans="1:10" ht="19.899999999999999" customHeight="1" x14ac:dyDescent="0.2">
      <c r="A959" s="126">
        <v>72655</v>
      </c>
      <c r="B959" s="9">
        <f t="shared" si="99"/>
        <v>0</v>
      </c>
      <c r="C959" s="127"/>
      <c r="D959" s="4">
        <f t="shared" si="100"/>
        <v>0</v>
      </c>
      <c r="E959" s="128">
        <f t="shared" si="101"/>
        <v>0</v>
      </c>
      <c r="F959" s="4">
        <f t="shared" si="102"/>
        <v>0</v>
      </c>
      <c r="G959" s="19">
        <f>IF(AND(C959&lt;&gt;"",SUM(G$30:G958)&lt;D$21),$D$21/$D$26,0)</f>
        <v>0</v>
      </c>
      <c r="H959" s="4">
        <f t="shared" si="103"/>
        <v>0</v>
      </c>
      <c r="I959" s="4">
        <f t="shared" si="104"/>
        <v>0</v>
      </c>
      <c r="J959" s="58" t="str">
        <f t="shared" si="105"/>
        <v>2098–2099</v>
      </c>
    </row>
    <row r="960" spans="1:10" ht="19.899999999999999" customHeight="1" x14ac:dyDescent="0.2">
      <c r="A960" s="126">
        <v>72686</v>
      </c>
      <c r="B960" s="9">
        <f t="shared" si="99"/>
        <v>0</v>
      </c>
      <c r="C960" s="127"/>
      <c r="D960" s="4">
        <f t="shared" si="100"/>
        <v>0</v>
      </c>
      <c r="E960" s="128">
        <f t="shared" si="101"/>
        <v>0</v>
      </c>
      <c r="F960" s="4">
        <f t="shared" si="102"/>
        <v>0</v>
      </c>
      <c r="G960" s="19">
        <f>IF(AND(C960&lt;&gt;"",SUM(G$30:G959)&lt;D$21),$D$21/$D$26,0)</f>
        <v>0</v>
      </c>
      <c r="H960" s="4">
        <f t="shared" si="103"/>
        <v>0</v>
      </c>
      <c r="I960" s="4">
        <f t="shared" si="104"/>
        <v>0</v>
      </c>
      <c r="J960" s="58" t="str">
        <f t="shared" si="105"/>
        <v>2098–2099</v>
      </c>
    </row>
    <row r="961" spans="1:10" ht="19.899999999999999" customHeight="1" x14ac:dyDescent="0.2">
      <c r="A961" s="126">
        <v>72717</v>
      </c>
      <c r="B961" s="9">
        <f t="shared" si="99"/>
        <v>0</v>
      </c>
      <c r="C961" s="127"/>
      <c r="D961" s="4">
        <f t="shared" si="100"/>
        <v>0</v>
      </c>
      <c r="E961" s="128">
        <f t="shared" si="101"/>
        <v>0</v>
      </c>
      <c r="F961" s="4">
        <f t="shared" si="102"/>
        <v>0</v>
      </c>
      <c r="G961" s="19">
        <f>IF(AND(C961&lt;&gt;"",SUM(G$30:G960)&lt;D$21),$D$21/$D$26,0)</f>
        <v>0</v>
      </c>
      <c r="H961" s="4">
        <f t="shared" si="103"/>
        <v>0</v>
      </c>
      <c r="I961" s="4">
        <f t="shared" si="104"/>
        <v>0</v>
      </c>
      <c r="J961" s="58" t="str">
        <f t="shared" si="105"/>
        <v>2098–2099</v>
      </c>
    </row>
    <row r="962" spans="1:10" ht="19.899999999999999" customHeight="1" x14ac:dyDescent="0.2">
      <c r="A962" s="126">
        <v>72745</v>
      </c>
      <c r="B962" s="9">
        <f t="shared" si="99"/>
        <v>0</v>
      </c>
      <c r="C962" s="127"/>
      <c r="D962" s="4">
        <f t="shared" si="100"/>
        <v>0</v>
      </c>
      <c r="E962" s="128">
        <f t="shared" si="101"/>
        <v>0</v>
      </c>
      <c r="F962" s="4">
        <f t="shared" si="102"/>
        <v>0</v>
      </c>
      <c r="G962" s="19">
        <f>IF(AND(C962&lt;&gt;"",SUM(G$30:G961)&lt;D$21),$D$21/$D$26,0)</f>
        <v>0</v>
      </c>
      <c r="H962" s="4">
        <f t="shared" si="103"/>
        <v>0</v>
      </c>
      <c r="I962" s="4">
        <f t="shared" si="104"/>
        <v>0</v>
      </c>
      <c r="J962" s="58" t="str">
        <f t="shared" si="105"/>
        <v>2098–2099</v>
      </c>
    </row>
    <row r="963" spans="1:10" ht="19.899999999999999" customHeight="1" x14ac:dyDescent="0.2">
      <c r="A963" s="126">
        <v>72776</v>
      </c>
      <c r="B963" s="9">
        <f t="shared" si="99"/>
        <v>0</v>
      </c>
      <c r="C963" s="127"/>
      <c r="D963" s="4">
        <f t="shared" si="100"/>
        <v>0</v>
      </c>
      <c r="E963" s="128">
        <f t="shared" si="101"/>
        <v>0</v>
      </c>
      <c r="F963" s="4">
        <f t="shared" si="102"/>
        <v>0</v>
      </c>
      <c r="G963" s="19">
        <f>IF(AND(C963&lt;&gt;"",SUM(G$30:G962)&lt;D$21),$D$21/$D$26,0)</f>
        <v>0</v>
      </c>
      <c r="H963" s="4">
        <f t="shared" si="103"/>
        <v>0</v>
      </c>
      <c r="I963" s="4">
        <f t="shared" si="104"/>
        <v>0</v>
      </c>
      <c r="J963" s="58" t="str">
        <f t="shared" si="105"/>
        <v>2098–2099</v>
      </c>
    </row>
    <row r="964" spans="1:10" ht="19.899999999999999" customHeight="1" x14ac:dyDescent="0.2">
      <c r="A964" s="126">
        <v>72806</v>
      </c>
      <c r="B964" s="9">
        <f t="shared" si="99"/>
        <v>0</v>
      </c>
      <c r="C964" s="127"/>
      <c r="D964" s="4">
        <f t="shared" si="100"/>
        <v>0</v>
      </c>
      <c r="E964" s="128">
        <f t="shared" si="101"/>
        <v>0</v>
      </c>
      <c r="F964" s="4">
        <f t="shared" si="102"/>
        <v>0</v>
      </c>
      <c r="G964" s="19">
        <f>IF(AND(C964&lt;&gt;"",SUM(G$30:G963)&lt;D$21),$D$21/$D$26,0)</f>
        <v>0</v>
      </c>
      <c r="H964" s="4">
        <f t="shared" si="103"/>
        <v>0</v>
      </c>
      <c r="I964" s="4">
        <f t="shared" si="104"/>
        <v>0</v>
      </c>
      <c r="J964" s="58" t="str">
        <f t="shared" si="105"/>
        <v>2098–2099</v>
      </c>
    </row>
    <row r="965" spans="1:10" ht="19.899999999999999" customHeight="1" x14ac:dyDescent="0.2">
      <c r="A965" s="126">
        <v>72837</v>
      </c>
      <c r="B965" s="9">
        <f t="shared" si="99"/>
        <v>0</v>
      </c>
      <c r="C965" s="127"/>
      <c r="D965" s="4">
        <f t="shared" si="100"/>
        <v>0</v>
      </c>
      <c r="E965" s="128">
        <f t="shared" si="101"/>
        <v>0</v>
      </c>
      <c r="F965" s="4">
        <f t="shared" si="102"/>
        <v>0</v>
      </c>
      <c r="G965" s="19">
        <f>IF(AND(C965&lt;&gt;"",SUM(G$30:G964)&lt;D$21),$D$21/$D$26,0)</f>
        <v>0</v>
      </c>
      <c r="H965" s="4">
        <f t="shared" si="103"/>
        <v>0</v>
      </c>
      <c r="I965" s="4">
        <f t="shared" si="104"/>
        <v>0</v>
      </c>
      <c r="J965" s="58" t="str">
        <f t="shared" si="105"/>
        <v>2098–2099</v>
      </c>
    </row>
    <row r="966" spans="1:10" ht="19.899999999999999" customHeight="1" x14ac:dyDescent="0.2">
      <c r="A966" s="126">
        <v>72867</v>
      </c>
      <c r="B966" s="9">
        <f t="shared" si="99"/>
        <v>0</v>
      </c>
      <c r="C966" s="127"/>
      <c r="D966" s="4">
        <f t="shared" si="100"/>
        <v>0</v>
      </c>
      <c r="E966" s="128">
        <f t="shared" si="101"/>
        <v>0</v>
      </c>
      <c r="F966" s="4">
        <f t="shared" si="102"/>
        <v>0</v>
      </c>
      <c r="G966" s="19">
        <f>IF(AND(C966&lt;&gt;"",SUM(G$30:G965)&lt;D$21),$D$21/$D$26,0)</f>
        <v>0</v>
      </c>
      <c r="H966" s="4">
        <f t="shared" si="103"/>
        <v>0</v>
      </c>
      <c r="I966" s="4">
        <f t="shared" si="104"/>
        <v>0</v>
      </c>
      <c r="J966" s="58" t="str">
        <f t="shared" si="105"/>
        <v>2099–2100</v>
      </c>
    </row>
    <row r="967" spans="1:10" ht="19.899999999999999" customHeight="1" x14ac:dyDescent="0.2">
      <c r="A967" s="126">
        <v>72898</v>
      </c>
      <c r="B967" s="9">
        <f t="shared" si="99"/>
        <v>0</v>
      </c>
      <c r="C967" s="127"/>
      <c r="D967" s="4">
        <f t="shared" si="100"/>
        <v>0</v>
      </c>
      <c r="E967" s="128">
        <f t="shared" si="101"/>
        <v>0</v>
      </c>
      <c r="F967" s="4">
        <f t="shared" si="102"/>
        <v>0</v>
      </c>
      <c r="G967" s="19">
        <f>IF(AND(C967&lt;&gt;"",SUM(G$30:G966)&lt;D$21),$D$21/$D$26,0)</f>
        <v>0</v>
      </c>
      <c r="H967" s="4">
        <f t="shared" si="103"/>
        <v>0</v>
      </c>
      <c r="I967" s="4">
        <f t="shared" si="104"/>
        <v>0</v>
      </c>
      <c r="J967" s="58" t="str">
        <f t="shared" si="105"/>
        <v>2099–2100</v>
      </c>
    </row>
    <row r="968" spans="1:10" ht="19.899999999999999" customHeight="1" x14ac:dyDescent="0.2">
      <c r="A968" s="126">
        <v>72929</v>
      </c>
      <c r="B968" s="9">
        <f t="shared" si="99"/>
        <v>0</v>
      </c>
      <c r="C968" s="127"/>
      <c r="D968" s="4">
        <f t="shared" si="100"/>
        <v>0</v>
      </c>
      <c r="E968" s="128">
        <f t="shared" si="101"/>
        <v>0</v>
      </c>
      <c r="F968" s="4">
        <f t="shared" si="102"/>
        <v>0</v>
      </c>
      <c r="G968" s="19">
        <f>IF(AND(C968&lt;&gt;"",SUM(G$30:G967)&lt;D$21),$D$21/$D$26,0)</f>
        <v>0</v>
      </c>
      <c r="H968" s="4">
        <f t="shared" si="103"/>
        <v>0</v>
      </c>
      <c r="I968" s="4">
        <f t="shared" si="104"/>
        <v>0</v>
      </c>
      <c r="J968" s="58" t="str">
        <f t="shared" si="105"/>
        <v>2099–2100</v>
      </c>
    </row>
    <row r="969" spans="1:10" ht="19.899999999999999" customHeight="1" x14ac:dyDescent="0.2">
      <c r="A969" s="126">
        <v>72959</v>
      </c>
      <c r="B969" s="9">
        <f t="shared" si="99"/>
        <v>0</v>
      </c>
      <c r="C969" s="127"/>
      <c r="D969" s="4">
        <f t="shared" si="100"/>
        <v>0</v>
      </c>
      <c r="E969" s="128">
        <f t="shared" si="101"/>
        <v>0</v>
      </c>
      <c r="F969" s="4">
        <f t="shared" si="102"/>
        <v>0</v>
      </c>
      <c r="G969" s="19">
        <f>IF(AND(C969&lt;&gt;"",SUM(G$30:G968)&lt;D$21),$D$21/$D$26,0)</f>
        <v>0</v>
      </c>
      <c r="H969" s="4">
        <f t="shared" si="103"/>
        <v>0</v>
      </c>
      <c r="I969" s="4">
        <f t="shared" si="104"/>
        <v>0</v>
      </c>
      <c r="J969" s="58" t="str">
        <f t="shared" si="105"/>
        <v>2099–2100</v>
      </c>
    </row>
    <row r="970" spans="1:10" ht="19.899999999999999" customHeight="1" x14ac:dyDescent="0.2">
      <c r="A970" s="126">
        <v>72990</v>
      </c>
      <c r="B970" s="9">
        <f t="shared" si="99"/>
        <v>0</v>
      </c>
      <c r="C970" s="127"/>
      <c r="D970" s="4">
        <f t="shared" si="100"/>
        <v>0</v>
      </c>
      <c r="E970" s="128">
        <f t="shared" si="101"/>
        <v>0</v>
      </c>
      <c r="F970" s="4">
        <f t="shared" si="102"/>
        <v>0</v>
      </c>
      <c r="G970" s="19">
        <f>IF(AND(C970&lt;&gt;"",SUM(G$30:G969)&lt;D$21),$D$21/$D$26,0)</f>
        <v>0</v>
      </c>
      <c r="H970" s="4">
        <f t="shared" si="103"/>
        <v>0</v>
      </c>
      <c r="I970" s="4">
        <f t="shared" si="104"/>
        <v>0</v>
      </c>
      <c r="J970" s="58" t="str">
        <f t="shared" si="105"/>
        <v>2099–2100</v>
      </c>
    </row>
    <row r="971" spans="1:10" ht="19.899999999999999" customHeight="1" x14ac:dyDescent="0.2">
      <c r="A971" s="126">
        <v>73020</v>
      </c>
      <c r="B971" s="9">
        <f t="shared" si="99"/>
        <v>0</v>
      </c>
      <c r="C971" s="127"/>
      <c r="D971" s="4">
        <f t="shared" si="100"/>
        <v>0</v>
      </c>
      <c r="E971" s="128">
        <f t="shared" si="101"/>
        <v>0</v>
      </c>
      <c r="F971" s="4">
        <f t="shared" si="102"/>
        <v>0</v>
      </c>
      <c r="G971" s="19">
        <f>IF(AND(C971&lt;&gt;"",SUM(G$30:G970)&lt;D$21),$D$21/$D$26,0)</f>
        <v>0</v>
      </c>
      <c r="H971" s="4">
        <f t="shared" si="103"/>
        <v>0</v>
      </c>
      <c r="I971" s="4">
        <f t="shared" si="104"/>
        <v>0</v>
      </c>
      <c r="J971" s="58" t="str">
        <f t="shared" si="105"/>
        <v>2099–2100</v>
      </c>
    </row>
    <row r="972" spans="1:10" ht="19.899999999999999" customHeight="1" x14ac:dyDescent="0.2">
      <c r="A972" s="126">
        <v>73051</v>
      </c>
      <c r="B972" s="9">
        <f t="shared" si="99"/>
        <v>0</v>
      </c>
      <c r="C972" s="127"/>
      <c r="D972" s="4">
        <f t="shared" si="100"/>
        <v>0</v>
      </c>
      <c r="E972" s="128">
        <f t="shared" si="101"/>
        <v>0</v>
      </c>
      <c r="F972" s="4">
        <f t="shared" si="102"/>
        <v>0</v>
      </c>
      <c r="G972" s="19">
        <f>IF(AND(C972&lt;&gt;"",SUM(G$30:G971)&lt;D$21),$D$21/$D$26,0)</f>
        <v>0</v>
      </c>
      <c r="H972" s="4">
        <f t="shared" si="103"/>
        <v>0</v>
      </c>
      <c r="I972" s="4">
        <f t="shared" si="104"/>
        <v>0</v>
      </c>
      <c r="J972" s="58" t="str">
        <f t="shared" si="105"/>
        <v>2099–2100</v>
      </c>
    </row>
    <row r="973" spans="1:10" ht="19.899999999999999" customHeight="1" x14ac:dyDescent="0.2">
      <c r="A973" s="126">
        <v>73082</v>
      </c>
      <c r="B973" s="9">
        <f t="shared" si="99"/>
        <v>0</v>
      </c>
      <c r="C973" s="127"/>
      <c r="D973" s="4">
        <f t="shared" si="100"/>
        <v>0</v>
      </c>
      <c r="E973" s="128">
        <f t="shared" si="101"/>
        <v>0</v>
      </c>
      <c r="F973" s="4">
        <f t="shared" si="102"/>
        <v>0</v>
      </c>
      <c r="G973" s="19">
        <f>IF(AND(C973&lt;&gt;"",SUM(G$30:G972)&lt;D$21),$D$21/$D$26,0)</f>
        <v>0</v>
      </c>
      <c r="H973" s="4">
        <f t="shared" si="103"/>
        <v>0</v>
      </c>
      <c r="I973" s="4">
        <f t="shared" si="104"/>
        <v>0</v>
      </c>
      <c r="J973" s="58" t="str">
        <f t="shared" si="105"/>
        <v>2099–2100</v>
      </c>
    </row>
    <row r="974" spans="1:10" ht="19.899999999999999" customHeight="1" x14ac:dyDescent="0.2">
      <c r="A974" s="126">
        <v>73110</v>
      </c>
      <c r="B974" s="9">
        <f t="shared" si="99"/>
        <v>0</v>
      </c>
      <c r="C974" s="127"/>
      <c r="D974" s="4">
        <f t="shared" si="100"/>
        <v>0</v>
      </c>
      <c r="E974" s="128">
        <f t="shared" si="101"/>
        <v>0</v>
      </c>
      <c r="F974" s="4">
        <f t="shared" si="102"/>
        <v>0</v>
      </c>
      <c r="G974" s="19">
        <f>IF(AND(C974&lt;&gt;"",SUM(G$30:G973)&lt;D$21),$D$21/$D$26,0)</f>
        <v>0</v>
      </c>
      <c r="H974" s="4">
        <f t="shared" si="103"/>
        <v>0</v>
      </c>
      <c r="I974" s="4">
        <f t="shared" si="104"/>
        <v>0</v>
      </c>
      <c r="J974" s="58" t="str">
        <f t="shared" si="105"/>
        <v>2099–2100</v>
      </c>
    </row>
    <row r="975" spans="1:10" ht="19.899999999999999" customHeight="1" x14ac:dyDescent="0.2">
      <c r="A975" s="126">
        <v>73141</v>
      </c>
      <c r="B975" s="9">
        <f t="shared" si="99"/>
        <v>0</v>
      </c>
      <c r="C975" s="127"/>
      <c r="D975" s="4">
        <f t="shared" si="100"/>
        <v>0</v>
      </c>
      <c r="E975" s="128">
        <f t="shared" si="101"/>
        <v>0</v>
      </c>
      <c r="F975" s="4">
        <f t="shared" si="102"/>
        <v>0</v>
      </c>
      <c r="G975" s="19">
        <f>IF(AND(C975&lt;&gt;"",SUM(G$30:G974)&lt;D$21),$D$21/$D$26,0)</f>
        <v>0</v>
      </c>
      <c r="H975" s="4">
        <f t="shared" si="103"/>
        <v>0</v>
      </c>
      <c r="I975" s="4">
        <f t="shared" si="104"/>
        <v>0</v>
      </c>
      <c r="J975" s="58" t="str">
        <f t="shared" si="105"/>
        <v>2099–2100</v>
      </c>
    </row>
    <row r="976" spans="1:10" ht="19.899999999999999" customHeight="1" x14ac:dyDescent="0.2">
      <c r="A976" s="126">
        <v>73171</v>
      </c>
      <c r="B976" s="9">
        <f t="shared" si="99"/>
        <v>0</v>
      </c>
      <c r="C976" s="127"/>
      <c r="D976" s="4">
        <f t="shared" si="100"/>
        <v>0</v>
      </c>
      <c r="E976" s="128">
        <f t="shared" si="101"/>
        <v>0</v>
      </c>
      <c r="F976" s="4">
        <f t="shared" si="102"/>
        <v>0</v>
      </c>
      <c r="G976" s="19">
        <f>IF(AND(C976&lt;&gt;"",SUM(G$30:G975)&lt;D$21),$D$21/$D$26,0)</f>
        <v>0</v>
      </c>
      <c r="H976" s="4">
        <f t="shared" si="103"/>
        <v>0</v>
      </c>
      <c r="I976" s="4">
        <f t="shared" si="104"/>
        <v>0</v>
      </c>
      <c r="J976" s="58" t="str">
        <f t="shared" si="105"/>
        <v>2099–2100</v>
      </c>
    </row>
    <row r="977" spans="1:10" ht="19.899999999999999" customHeight="1" x14ac:dyDescent="0.2">
      <c r="A977" s="126">
        <v>73202</v>
      </c>
      <c r="B977" s="9">
        <f t="shared" si="99"/>
        <v>0</v>
      </c>
      <c r="C977" s="127"/>
      <c r="D977" s="4">
        <f t="shared" si="100"/>
        <v>0</v>
      </c>
      <c r="E977" s="128">
        <f t="shared" si="101"/>
        <v>0</v>
      </c>
      <c r="F977" s="4">
        <f t="shared" si="102"/>
        <v>0</v>
      </c>
      <c r="G977" s="19">
        <f>IF(AND(C977&lt;&gt;"",SUM(G$30:G976)&lt;D$21),$D$21/$D$26,0)</f>
        <v>0</v>
      </c>
      <c r="H977" s="4">
        <f t="shared" si="103"/>
        <v>0</v>
      </c>
      <c r="I977" s="4">
        <f t="shared" si="104"/>
        <v>0</v>
      </c>
      <c r="J977" s="58" t="str">
        <f t="shared" si="105"/>
        <v>2099–2100</v>
      </c>
    </row>
    <row r="978" spans="1:10" ht="19.899999999999999" customHeight="1" x14ac:dyDescent="0.2">
      <c r="A978" s="126">
        <v>73232</v>
      </c>
      <c r="B978" s="9">
        <f t="shared" si="99"/>
        <v>0</v>
      </c>
      <c r="C978" s="127"/>
      <c r="D978" s="4">
        <f t="shared" si="100"/>
        <v>0</v>
      </c>
      <c r="E978" s="128">
        <f t="shared" si="101"/>
        <v>0</v>
      </c>
      <c r="F978" s="4">
        <f t="shared" si="102"/>
        <v>0</v>
      </c>
      <c r="G978" s="19">
        <f>IF(AND(C978&lt;&gt;"",SUM(G$30:G977)&lt;D$21),$D$21/$D$26,0)</f>
        <v>0</v>
      </c>
      <c r="H978" s="4">
        <f t="shared" si="103"/>
        <v>0</v>
      </c>
      <c r="I978" s="4">
        <f t="shared" si="104"/>
        <v>0</v>
      </c>
      <c r="J978" s="58" t="str">
        <f t="shared" si="105"/>
        <v>2100–2101</v>
      </c>
    </row>
    <row r="979" spans="1:10" ht="19.899999999999999" customHeight="1" x14ac:dyDescent="0.2">
      <c r="A979" s="126">
        <v>73263</v>
      </c>
      <c r="B979" s="9">
        <f t="shared" si="99"/>
        <v>0</v>
      </c>
      <c r="C979" s="127"/>
      <c r="D979" s="4">
        <f t="shared" si="100"/>
        <v>0</v>
      </c>
      <c r="E979" s="128">
        <f t="shared" si="101"/>
        <v>0</v>
      </c>
      <c r="F979" s="4">
        <f t="shared" si="102"/>
        <v>0</v>
      </c>
      <c r="G979" s="19">
        <f>IF(AND(C979&lt;&gt;"",SUM(G$30:G978)&lt;D$21),$D$21/$D$26,0)</f>
        <v>0</v>
      </c>
      <c r="H979" s="4">
        <f t="shared" si="103"/>
        <v>0</v>
      </c>
      <c r="I979" s="4">
        <f t="shared" si="104"/>
        <v>0</v>
      </c>
      <c r="J979" s="58" t="str">
        <f t="shared" si="105"/>
        <v>2100–2101</v>
      </c>
    </row>
    <row r="980" spans="1:10" ht="19.899999999999999" customHeight="1" x14ac:dyDescent="0.2">
      <c r="A980" s="126">
        <v>73294</v>
      </c>
      <c r="B980" s="9">
        <f t="shared" si="99"/>
        <v>0</v>
      </c>
      <c r="C980" s="127"/>
      <c r="D980" s="4">
        <f t="shared" si="100"/>
        <v>0</v>
      </c>
      <c r="E980" s="128">
        <f t="shared" si="101"/>
        <v>0</v>
      </c>
      <c r="F980" s="4">
        <f t="shared" si="102"/>
        <v>0</v>
      </c>
      <c r="G980" s="19">
        <f>IF(AND(C980&lt;&gt;"",SUM(G$30:G979)&lt;D$21),$D$21/$D$26,0)</f>
        <v>0</v>
      </c>
      <c r="H980" s="4">
        <f t="shared" si="103"/>
        <v>0</v>
      </c>
      <c r="I980" s="4">
        <f t="shared" si="104"/>
        <v>0</v>
      </c>
      <c r="J980" s="58" t="str">
        <f t="shared" si="105"/>
        <v>2100–2101</v>
      </c>
    </row>
    <row r="981" spans="1:10" ht="19.899999999999999" customHeight="1" x14ac:dyDescent="0.2">
      <c r="A981" s="126">
        <v>73324</v>
      </c>
      <c r="B981" s="9">
        <f t="shared" si="99"/>
        <v>0</v>
      </c>
      <c r="C981" s="127"/>
      <c r="D981" s="4">
        <f t="shared" si="100"/>
        <v>0</v>
      </c>
      <c r="E981" s="128">
        <f t="shared" si="101"/>
        <v>0</v>
      </c>
      <c r="F981" s="4">
        <f t="shared" si="102"/>
        <v>0</v>
      </c>
      <c r="G981" s="19">
        <f>IF(AND(C981&lt;&gt;"",SUM(G$30:G980)&lt;D$21),$D$21/$D$26,0)</f>
        <v>0</v>
      </c>
      <c r="H981" s="4">
        <f t="shared" si="103"/>
        <v>0</v>
      </c>
      <c r="I981" s="4">
        <f t="shared" si="104"/>
        <v>0</v>
      </c>
      <c r="J981" s="58" t="str">
        <f t="shared" si="105"/>
        <v>2100–2101</v>
      </c>
    </row>
    <row r="982" spans="1:10" ht="19.899999999999999" customHeight="1" x14ac:dyDescent="0.2">
      <c r="A982" s="126">
        <v>73355</v>
      </c>
      <c r="B982" s="9">
        <f t="shared" si="99"/>
        <v>0</v>
      </c>
      <c r="C982" s="127"/>
      <c r="D982" s="4">
        <f t="shared" si="100"/>
        <v>0</v>
      </c>
      <c r="E982" s="128">
        <f t="shared" si="101"/>
        <v>0</v>
      </c>
      <c r="F982" s="4">
        <f t="shared" si="102"/>
        <v>0</v>
      </c>
      <c r="G982" s="19">
        <f>IF(AND(C982&lt;&gt;"",SUM(G$30:G981)&lt;D$21),$D$21/$D$26,0)</f>
        <v>0</v>
      </c>
      <c r="H982" s="4">
        <f t="shared" si="103"/>
        <v>0</v>
      </c>
      <c r="I982" s="4">
        <f t="shared" si="104"/>
        <v>0</v>
      </c>
      <c r="J982" s="58" t="str">
        <f t="shared" si="105"/>
        <v>2100–2101</v>
      </c>
    </row>
    <row r="983" spans="1:10" ht="19.899999999999999" customHeight="1" x14ac:dyDescent="0.2">
      <c r="A983" s="126">
        <v>73385</v>
      </c>
      <c r="B983" s="9">
        <f t="shared" si="99"/>
        <v>0</v>
      </c>
      <c r="C983" s="127"/>
      <c r="D983" s="4">
        <f t="shared" si="100"/>
        <v>0</v>
      </c>
      <c r="E983" s="128">
        <f t="shared" si="101"/>
        <v>0</v>
      </c>
      <c r="F983" s="4">
        <f t="shared" si="102"/>
        <v>0</v>
      </c>
      <c r="G983" s="19">
        <f>IF(AND(C983&lt;&gt;"",SUM(G$30:G982)&lt;D$21),$D$21/$D$26,0)</f>
        <v>0</v>
      </c>
      <c r="H983" s="4">
        <f t="shared" si="103"/>
        <v>0</v>
      </c>
      <c r="I983" s="4">
        <f t="shared" si="104"/>
        <v>0</v>
      </c>
      <c r="J983" s="58" t="str">
        <f t="shared" si="105"/>
        <v>2100–2101</v>
      </c>
    </row>
    <row r="984" spans="1:10" ht="19.899999999999999" customHeight="1" x14ac:dyDescent="0.2">
      <c r="A984" s="126">
        <v>73416</v>
      </c>
      <c r="B984" s="9">
        <f t="shared" si="99"/>
        <v>0</v>
      </c>
      <c r="C984" s="127"/>
      <c r="D984" s="4">
        <f t="shared" si="100"/>
        <v>0</v>
      </c>
      <c r="E984" s="128">
        <f t="shared" si="101"/>
        <v>0</v>
      </c>
      <c r="F984" s="4">
        <f t="shared" si="102"/>
        <v>0</v>
      </c>
      <c r="G984" s="19">
        <f>IF(AND(C984&lt;&gt;"",SUM(G$30:G983)&lt;D$21),$D$21/$D$26,0)</f>
        <v>0</v>
      </c>
      <c r="H984" s="4">
        <f t="shared" si="103"/>
        <v>0</v>
      </c>
      <c r="I984" s="4">
        <f t="shared" si="104"/>
        <v>0</v>
      </c>
      <c r="J984" s="58" t="str">
        <f t="shared" si="105"/>
        <v>2100–2101</v>
      </c>
    </row>
    <row r="985" spans="1:10" ht="19.899999999999999" customHeight="1" x14ac:dyDescent="0.2">
      <c r="A985" s="126">
        <v>73447</v>
      </c>
      <c r="B985" s="9">
        <f t="shared" si="99"/>
        <v>0</v>
      </c>
      <c r="C985" s="127"/>
      <c r="D985" s="4">
        <f t="shared" si="100"/>
        <v>0</v>
      </c>
      <c r="E985" s="128">
        <f t="shared" si="101"/>
        <v>0</v>
      </c>
      <c r="F985" s="4">
        <f t="shared" si="102"/>
        <v>0</v>
      </c>
      <c r="G985" s="19">
        <f>IF(AND(C985&lt;&gt;"",SUM(G$30:G984)&lt;D$21),$D$21/$D$26,0)</f>
        <v>0</v>
      </c>
      <c r="H985" s="4">
        <f t="shared" si="103"/>
        <v>0</v>
      </c>
      <c r="I985" s="4">
        <f t="shared" si="104"/>
        <v>0</v>
      </c>
      <c r="J985" s="58" t="str">
        <f t="shared" si="105"/>
        <v>2100–2101</v>
      </c>
    </row>
    <row r="986" spans="1:10" ht="19.899999999999999" customHeight="1" x14ac:dyDescent="0.2">
      <c r="A986" s="126">
        <v>73475</v>
      </c>
      <c r="B986" s="9">
        <f t="shared" si="99"/>
        <v>0</v>
      </c>
      <c r="C986" s="127"/>
      <c r="D986" s="4">
        <f t="shared" si="100"/>
        <v>0</v>
      </c>
      <c r="E986" s="128">
        <f t="shared" si="101"/>
        <v>0</v>
      </c>
      <c r="F986" s="4">
        <f t="shared" si="102"/>
        <v>0</v>
      </c>
      <c r="G986" s="19">
        <f>IF(AND(C986&lt;&gt;"",SUM(G$30:G985)&lt;D$21),$D$21/$D$26,0)</f>
        <v>0</v>
      </c>
      <c r="H986" s="4">
        <f t="shared" si="103"/>
        <v>0</v>
      </c>
      <c r="I986" s="4">
        <f t="shared" si="104"/>
        <v>0</v>
      </c>
      <c r="J986" s="58" t="str">
        <f t="shared" si="105"/>
        <v>2100–2101</v>
      </c>
    </row>
    <row r="987" spans="1:10" ht="19.899999999999999" customHeight="1" x14ac:dyDescent="0.2">
      <c r="A987" s="126">
        <v>73506</v>
      </c>
      <c r="B987" s="9">
        <f t="shared" si="99"/>
        <v>0</v>
      </c>
      <c r="C987" s="127"/>
      <c r="D987" s="4">
        <f t="shared" si="100"/>
        <v>0</v>
      </c>
      <c r="E987" s="128">
        <f t="shared" si="101"/>
        <v>0</v>
      </c>
      <c r="F987" s="4">
        <f t="shared" si="102"/>
        <v>0</v>
      </c>
      <c r="G987" s="19">
        <f>IF(AND(C987&lt;&gt;"",SUM(G$30:G986)&lt;D$21),$D$21/$D$26,0)</f>
        <v>0</v>
      </c>
      <c r="H987" s="4">
        <f t="shared" si="103"/>
        <v>0</v>
      </c>
      <c r="I987" s="4">
        <f t="shared" si="104"/>
        <v>0</v>
      </c>
      <c r="J987" s="58" t="str">
        <f t="shared" si="105"/>
        <v>2100–2101</v>
      </c>
    </row>
    <row r="988" spans="1:10" ht="19.899999999999999" customHeight="1" x14ac:dyDescent="0.2">
      <c r="A988" s="126">
        <v>73536</v>
      </c>
      <c r="B988" s="9">
        <f t="shared" si="99"/>
        <v>0</v>
      </c>
      <c r="C988" s="127"/>
      <c r="D988" s="4">
        <f t="shared" si="100"/>
        <v>0</v>
      </c>
      <c r="E988" s="128">
        <f t="shared" si="101"/>
        <v>0</v>
      </c>
      <c r="F988" s="4">
        <f t="shared" si="102"/>
        <v>0</v>
      </c>
      <c r="G988" s="19">
        <f>IF(AND(C988&lt;&gt;"",SUM(G$30:G987)&lt;D$21),$D$21/$D$26,0)</f>
        <v>0</v>
      </c>
      <c r="H988" s="4">
        <f t="shared" si="103"/>
        <v>0</v>
      </c>
      <c r="I988" s="4">
        <f t="shared" si="104"/>
        <v>0</v>
      </c>
      <c r="J988" s="58" t="str">
        <f t="shared" si="105"/>
        <v>2100–2101</v>
      </c>
    </row>
    <row r="989" spans="1:10" ht="19.899999999999999" customHeight="1" x14ac:dyDescent="0.2">
      <c r="A989" s="126">
        <v>73567</v>
      </c>
      <c r="B989" s="9">
        <f t="shared" si="99"/>
        <v>0</v>
      </c>
      <c r="C989" s="127"/>
      <c r="D989" s="4">
        <f t="shared" si="100"/>
        <v>0</v>
      </c>
      <c r="E989" s="128">
        <f t="shared" si="101"/>
        <v>0</v>
      </c>
      <c r="F989" s="4">
        <f t="shared" si="102"/>
        <v>0</v>
      </c>
      <c r="G989" s="19">
        <f>IF(AND(C989&lt;&gt;"",SUM(G$30:G988)&lt;D$21),$D$21/$D$26,0)</f>
        <v>0</v>
      </c>
      <c r="H989" s="4">
        <f t="shared" si="103"/>
        <v>0</v>
      </c>
      <c r="I989" s="4">
        <f t="shared" si="104"/>
        <v>0</v>
      </c>
      <c r="J989" s="58" t="str">
        <f t="shared" si="105"/>
        <v>2100–2101</v>
      </c>
    </row>
    <row r="990" spans="1:10" ht="19.899999999999999" customHeight="1" x14ac:dyDescent="0.2">
      <c r="A990" s="126">
        <v>73597</v>
      </c>
      <c r="B990" s="9">
        <f t="shared" si="99"/>
        <v>0</v>
      </c>
      <c r="C990" s="127"/>
      <c r="D990" s="4">
        <f t="shared" si="100"/>
        <v>0</v>
      </c>
      <c r="E990" s="128">
        <f t="shared" si="101"/>
        <v>0</v>
      </c>
      <c r="F990" s="4">
        <f t="shared" si="102"/>
        <v>0</v>
      </c>
      <c r="G990" s="19">
        <f>IF(AND(C990&lt;&gt;"",SUM(G$30:G989)&lt;D$21),$D$21/$D$26,0)</f>
        <v>0</v>
      </c>
      <c r="H990" s="4">
        <f t="shared" si="103"/>
        <v>0</v>
      </c>
      <c r="I990" s="4">
        <f t="shared" si="104"/>
        <v>0</v>
      </c>
      <c r="J990" s="58" t="str">
        <f t="shared" si="105"/>
        <v>2101–2102</v>
      </c>
    </row>
    <row r="991" spans="1:10" ht="19.899999999999999" customHeight="1" x14ac:dyDescent="0.2">
      <c r="A991" s="126">
        <v>73628</v>
      </c>
      <c r="B991" s="9">
        <f t="shared" ref="B991:B1054" si="106">IF(C991&gt;0,C991*-1,C991)</f>
        <v>0</v>
      </c>
      <c r="C991" s="127"/>
      <c r="D991" s="4">
        <f t="shared" ref="D991:D1054" si="107">IF(C991="",0,IF($D$14="Beginning",IF(C990&lt;&gt;"",$F990*$D$7/12,0),IF(C990&lt;&gt;"",$F990*$D$7/12,$D$19*$D$7/12)))</f>
        <v>0</v>
      </c>
      <c r="E991" s="128">
        <f t="shared" si="101"/>
        <v>0</v>
      </c>
      <c r="F991" s="4">
        <f t="shared" si="102"/>
        <v>0</v>
      </c>
      <c r="G991" s="19">
        <f>IF(AND(C991&lt;&gt;"",SUM(G$30:G990)&lt;D$21),$D$21/$D$26,0)</f>
        <v>0</v>
      </c>
      <c r="H991" s="4">
        <f t="shared" si="103"/>
        <v>0</v>
      </c>
      <c r="I991" s="4">
        <f t="shared" si="104"/>
        <v>0</v>
      </c>
      <c r="J991" s="58" t="str">
        <f t="shared" si="105"/>
        <v>2101–2102</v>
      </c>
    </row>
    <row r="992" spans="1:10" ht="19.899999999999999" customHeight="1" x14ac:dyDescent="0.2">
      <c r="A992" s="126">
        <v>73659</v>
      </c>
      <c r="B992" s="9">
        <f t="shared" si="106"/>
        <v>0</v>
      </c>
      <c r="C992" s="127"/>
      <c r="D992" s="4">
        <f t="shared" si="107"/>
        <v>0</v>
      </c>
      <c r="E992" s="128">
        <f t="shared" ref="E992:E1055" si="108">C992-D992</f>
        <v>0</v>
      </c>
      <c r="F992" s="4">
        <f t="shared" ref="F992:F1055" si="109">IF(C992="",0,IF(C991="",$D$19-E992,IF(C992&lt;&gt;"",F991-E992)))</f>
        <v>0</v>
      </c>
      <c r="G992" s="19">
        <f>IF(AND(C992&lt;&gt;"",SUM(G$30:G991)&lt;D$21),$D$21/$D$26,0)</f>
        <v>0</v>
      </c>
      <c r="H992" s="4">
        <f t="shared" ref="H992:H1055" si="110">IF(C992&lt;&gt;"",G992+H991,0)</f>
        <v>0</v>
      </c>
      <c r="I992" s="4">
        <f t="shared" ref="I992:I1055" si="111">IF(C992&lt;&gt;"",$D$21-H992,0)</f>
        <v>0</v>
      </c>
      <c r="J992" s="58" t="str">
        <f t="shared" si="105"/>
        <v>2101–2102</v>
      </c>
    </row>
    <row r="993" spans="1:10" ht="19.899999999999999" customHeight="1" x14ac:dyDescent="0.2">
      <c r="A993" s="126">
        <v>73689</v>
      </c>
      <c r="B993" s="9">
        <f t="shared" si="106"/>
        <v>0</v>
      </c>
      <c r="C993" s="127"/>
      <c r="D993" s="4">
        <f t="shared" si="107"/>
        <v>0</v>
      </c>
      <c r="E993" s="128">
        <f t="shared" si="108"/>
        <v>0</v>
      </c>
      <c r="F993" s="4">
        <f t="shared" si="109"/>
        <v>0</v>
      </c>
      <c r="G993" s="19">
        <f>IF(AND(C993&lt;&gt;"",SUM(G$30:G992)&lt;D$21),$D$21/$D$26,0)</f>
        <v>0</v>
      </c>
      <c r="H993" s="4">
        <f t="shared" si="110"/>
        <v>0</v>
      </c>
      <c r="I993" s="4">
        <f t="shared" si="111"/>
        <v>0</v>
      </c>
      <c r="J993" s="58" t="str">
        <f t="shared" si="105"/>
        <v>2101–2102</v>
      </c>
    </row>
    <row r="994" spans="1:10" ht="19.899999999999999" customHeight="1" x14ac:dyDescent="0.2">
      <c r="A994" s="126">
        <v>73720</v>
      </c>
      <c r="B994" s="9">
        <f t="shared" si="106"/>
        <v>0</v>
      </c>
      <c r="C994" s="127"/>
      <c r="D994" s="4">
        <f t="shared" si="107"/>
        <v>0</v>
      </c>
      <c r="E994" s="128">
        <f t="shared" si="108"/>
        <v>0</v>
      </c>
      <c r="F994" s="4">
        <f t="shared" si="109"/>
        <v>0</v>
      </c>
      <c r="G994" s="19">
        <f>IF(AND(C994&lt;&gt;"",SUM(G$30:G993)&lt;D$21),$D$21/$D$26,0)</f>
        <v>0</v>
      </c>
      <c r="H994" s="4">
        <f t="shared" si="110"/>
        <v>0</v>
      </c>
      <c r="I994" s="4">
        <f t="shared" si="111"/>
        <v>0</v>
      </c>
      <c r="J994" s="58" t="str">
        <f t="shared" si="105"/>
        <v>2101–2102</v>
      </c>
    </row>
    <row r="995" spans="1:10" ht="19.899999999999999" customHeight="1" x14ac:dyDescent="0.2">
      <c r="A995" s="126">
        <v>73750</v>
      </c>
      <c r="B995" s="9">
        <f t="shared" si="106"/>
        <v>0</v>
      </c>
      <c r="C995" s="127"/>
      <c r="D995" s="4">
        <f t="shared" si="107"/>
        <v>0</v>
      </c>
      <c r="E995" s="128">
        <f t="shared" si="108"/>
        <v>0</v>
      </c>
      <c r="F995" s="4">
        <f t="shared" si="109"/>
        <v>0</v>
      </c>
      <c r="G995" s="19">
        <f>IF(AND(C995&lt;&gt;"",SUM(G$30:G994)&lt;D$21),$D$21/$D$26,0)</f>
        <v>0</v>
      </c>
      <c r="H995" s="4">
        <f t="shared" si="110"/>
        <v>0</v>
      </c>
      <c r="I995" s="4">
        <f t="shared" si="111"/>
        <v>0</v>
      </c>
      <c r="J995" s="58" t="str">
        <f t="shared" si="105"/>
        <v>2101–2102</v>
      </c>
    </row>
    <row r="996" spans="1:10" ht="19.899999999999999" customHeight="1" x14ac:dyDescent="0.2">
      <c r="A996" s="126">
        <v>73781</v>
      </c>
      <c r="B996" s="9">
        <f t="shared" si="106"/>
        <v>0</v>
      </c>
      <c r="C996" s="127"/>
      <c r="D996" s="4">
        <f t="shared" si="107"/>
        <v>0</v>
      </c>
      <c r="E996" s="128">
        <f t="shared" si="108"/>
        <v>0</v>
      </c>
      <c r="F996" s="4">
        <f t="shared" si="109"/>
        <v>0</v>
      </c>
      <c r="G996" s="19">
        <f>IF(AND(C996&lt;&gt;"",SUM(G$30:G995)&lt;D$21),$D$21/$D$26,0)</f>
        <v>0</v>
      </c>
      <c r="H996" s="4">
        <f t="shared" si="110"/>
        <v>0</v>
      </c>
      <c r="I996" s="4">
        <f t="shared" si="111"/>
        <v>0</v>
      </c>
      <c r="J996" s="58" t="str">
        <f t="shared" si="105"/>
        <v>2101–2102</v>
      </c>
    </row>
    <row r="997" spans="1:10" ht="19.899999999999999" customHeight="1" x14ac:dyDescent="0.2">
      <c r="A997" s="126">
        <v>73812</v>
      </c>
      <c r="B997" s="9">
        <f t="shared" si="106"/>
        <v>0</v>
      </c>
      <c r="C997" s="127"/>
      <c r="D997" s="4">
        <f t="shared" si="107"/>
        <v>0</v>
      </c>
      <c r="E997" s="128">
        <f t="shared" si="108"/>
        <v>0</v>
      </c>
      <c r="F997" s="4">
        <f t="shared" si="109"/>
        <v>0</v>
      </c>
      <c r="G997" s="19">
        <f>IF(AND(C997&lt;&gt;"",SUM(G$30:G996)&lt;D$21),$D$21/$D$26,0)</f>
        <v>0</v>
      </c>
      <c r="H997" s="4">
        <f t="shared" si="110"/>
        <v>0</v>
      </c>
      <c r="I997" s="4">
        <f t="shared" si="111"/>
        <v>0</v>
      </c>
      <c r="J997" s="58" t="str">
        <f t="shared" si="105"/>
        <v>2101–2102</v>
      </c>
    </row>
    <row r="998" spans="1:10" ht="19.899999999999999" customHeight="1" x14ac:dyDescent="0.2">
      <c r="A998" s="126">
        <v>73840</v>
      </c>
      <c r="B998" s="9">
        <f t="shared" si="106"/>
        <v>0</v>
      </c>
      <c r="C998" s="127"/>
      <c r="D998" s="4">
        <f t="shared" si="107"/>
        <v>0</v>
      </c>
      <c r="E998" s="128">
        <f t="shared" si="108"/>
        <v>0</v>
      </c>
      <c r="F998" s="4">
        <f t="shared" si="109"/>
        <v>0</v>
      </c>
      <c r="G998" s="19">
        <f>IF(AND(C998&lt;&gt;"",SUM(G$30:G997)&lt;D$21),$D$21/$D$26,0)</f>
        <v>0</v>
      </c>
      <c r="H998" s="4">
        <f t="shared" si="110"/>
        <v>0</v>
      </c>
      <c r="I998" s="4">
        <f t="shared" si="111"/>
        <v>0</v>
      </c>
      <c r="J998" s="58" t="str">
        <f t="shared" si="105"/>
        <v>2101–2102</v>
      </c>
    </row>
    <row r="999" spans="1:10" ht="19.899999999999999" customHeight="1" x14ac:dyDescent="0.2">
      <c r="A999" s="126">
        <v>73871</v>
      </c>
      <c r="B999" s="9">
        <f t="shared" si="106"/>
        <v>0</v>
      </c>
      <c r="C999" s="127"/>
      <c r="D999" s="4">
        <f t="shared" si="107"/>
        <v>0</v>
      </c>
      <c r="E999" s="128">
        <f t="shared" si="108"/>
        <v>0</v>
      </c>
      <c r="F999" s="4">
        <f t="shared" si="109"/>
        <v>0</v>
      </c>
      <c r="G999" s="19">
        <f>IF(AND(C999&lt;&gt;"",SUM(G$30:G998)&lt;D$21),$D$21/$D$26,0)</f>
        <v>0</v>
      </c>
      <c r="H999" s="4">
        <f t="shared" si="110"/>
        <v>0</v>
      </c>
      <c r="I999" s="4">
        <f t="shared" si="111"/>
        <v>0</v>
      </c>
      <c r="J999" s="58" t="str">
        <f t="shared" si="105"/>
        <v>2101–2102</v>
      </c>
    </row>
    <row r="1000" spans="1:10" ht="19.899999999999999" customHeight="1" x14ac:dyDescent="0.2">
      <c r="A1000" s="126">
        <v>73901</v>
      </c>
      <c r="B1000" s="9">
        <f t="shared" si="106"/>
        <v>0</v>
      </c>
      <c r="C1000" s="127"/>
      <c r="D1000" s="4">
        <f t="shared" si="107"/>
        <v>0</v>
      </c>
      <c r="E1000" s="128">
        <f t="shared" si="108"/>
        <v>0</v>
      </c>
      <c r="F1000" s="4">
        <f t="shared" si="109"/>
        <v>0</v>
      </c>
      <c r="G1000" s="19">
        <f>IF(AND(C1000&lt;&gt;"",SUM(G$30:G999)&lt;D$21),$D$21/$D$26,0)</f>
        <v>0</v>
      </c>
      <c r="H1000" s="4">
        <f t="shared" si="110"/>
        <v>0</v>
      </c>
      <c r="I1000" s="4">
        <f t="shared" si="111"/>
        <v>0</v>
      </c>
      <c r="J1000" s="58" t="str">
        <f t="shared" si="105"/>
        <v>2101–2102</v>
      </c>
    </row>
    <row r="1001" spans="1:10" ht="19.899999999999999" customHeight="1" x14ac:dyDescent="0.2">
      <c r="A1001" s="126">
        <v>73932</v>
      </c>
      <c r="B1001" s="9">
        <f t="shared" si="106"/>
        <v>0</v>
      </c>
      <c r="C1001" s="127"/>
      <c r="D1001" s="4">
        <f t="shared" si="107"/>
        <v>0</v>
      </c>
      <c r="E1001" s="128">
        <f t="shared" si="108"/>
        <v>0</v>
      </c>
      <c r="F1001" s="4">
        <f t="shared" si="109"/>
        <v>0</v>
      </c>
      <c r="G1001" s="19">
        <f>IF(AND(C1001&lt;&gt;"",SUM(G$30:G1000)&lt;D$21),$D$21/$D$26,0)</f>
        <v>0</v>
      </c>
      <c r="H1001" s="4">
        <f t="shared" si="110"/>
        <v>0</v>
      </c>
      <c r="I1001" s="4">
        <f t="shared" si="111"/>
        <v>0</v>
      </c>
      <c r="J1001" s="58" t="str">
        <f t="shared" si="105"/>
        <v>2101–2102</v>
      </c>
    </row>
    <row r="1002" spans="1:10" ht="19.899999999999999" customHeight="1" x14ac:dyDescent="0.2">
      <c r="A1002" s="126">
        <v>73962</v>
      </c>
      <c r="B1002" s="9">
        <f t="shared" si="106"/>
        <v>0</v>
      </c>
      <c r="C1002" s="127"/>
      <c r="D1002" s="4">
        <f t="shared" si="107"/>
        <v>0</v>
      </c>
      <c r="E1002" s="128">
        <f t="shared" si="108"/>
        <v>0</v>
      </c>
      <c r="F1002" s="4">
        <f t="shared" si="109"/>
        <v>0</v>
      </c>
      <c r="G1002" s="19">
        <f>IF(AND(C1002&lt;&gt;"",SUM(G$30:G1001)&lt;D$21),$D$21/$D$26,0)</f>
        <v>0</v>
      </c>
      <c r="H1002" s="4">
        <f t="shared" si="110"/>
        <v>0</v>
      </c>
      <c r="I1002" s="4">
        <f t="shared" si="111"/>
        <v>0</v>
      </c>
      <c r="J1002" s="58" t="str">
        <f t="shared" si="105"/>
        <v>2102–2103</v>
      </c>
    </row>
    <row r="1003" spans="1:10" ht="19.899999999999999" customHeight="1" x14ac:dyDescent="0.2">
      <c r="A1003" s="126">
        <v>73993</v>
      </c>
      <c r="B1003" s="9">
        <f t="shared" si="106"/>
        <v>0</v>
      </c>
      <c r="C1003" s="127"/>
      <c r="D1003" s="4">
        <f t="shared" si="107"/>
        <v>0</v>
      </c>
      <c r="E1003" s="128">
        <f t="shared" si="108"/>
        <v>0</v>
      </c>
      <c r="F1003" s="4">
        <f t="shared" si="109"/>
        <v>0</v>
      </c>
      <c r="G1003" s="19">
        <f>IF(AND(C1003&lt;&gt;"",SUM(G$30:G1002)&lt;D$21),$D$21/$D$26,0)</f>
        <v>0</v>
      </c>
      <c r="H1003" s="4">
        <f t="shared" si="110"/>
        <v>0</v>
      </c>
      <c r="I1003" s="4">
        <f t="shared" si="111"/>
        <v>0</v>
      </c>
      <c r="J1003" s="58" t="str">
        <f t="shared" ref="J1003:J1066" si="112">IF(OR(MONTH(A1003)=1,MONTH(A1003)=2,MONTH(A1003)=3,MONTH(A1003)=4,MONTH(A1003)=5,MONTH(A1003)=6),YEAR(A1003)-1&amp;"–"&amp;YEAR(A1003),YEAR(A1003)&amp;"–"&amp;YEAR(A1003)+1)</f>
        <v>2102–2103</v>
      </c>
    </row>
    <row r="1004" spans="1:10" ht="19.899999999999999" customHeight="1" x14ac:dyDescent="0.2">
      <c r="A1004" s="126">
        <v>74024</v>
      </c>
      <c r="B1004" s="9">
        <f t="shared" si="106"/>
        <v>0</v>
      </c>
      <c r="C1004" s="127"/>
      <c r="D1004" s="4">
        <f t="shared" si="107"/>
        <v>0</v>
      </c>
      <c r="E1004" s="128">
        <f t="shared" si="108"/>
        <v>0</v>
      </c>
      <c r="F1004" s="4">
        <f t="shared" si="109"/>
        <v>0</v>
      </c>
      <c r="G1004" s="19">
        <f>IF(AND(C1004&lt;&gt;"",SUM(G$30:G1003)&lt;D$21),$D$21/$D$26,0)</f>
        <v>0</v>
      </c>
      <c r="H1004" s="4">
        <f t="shared" si="110"/>
        <v>0</v>
      </c>
      <c r="I1004" s="4">
        <f t="shared" si="111"/>
        <v>0</v>
      </c>
      <c r="J1004" s="58" t="str">
        <f t="shared" si="112"/>
        <v>2102–2103</v>
      </c>
    </row>
    <row r="1005" spans="1:10" ht="19.899999999999999" customHeight="1" x14ac:dyDescent="0.2">
      <c r="A1005" s="126">
        <v>74054</v>
      </c>
      <c r="B1005" s="9">
        <f t="shared" si="106"/>
        <v>0</v>
      </c>
      <c r="C1005" s="127"/>
      <c r="D1005" s="4">
        <f t="shared" si="107"/>
        <v>0</v>
      </c>
      <c r="E1005" s="128">
        <f t="shared" si="108"/>
        <v>0</v>
      </c>
      <c r="F1005" s="4">
        <f t="shared" si="109"/>
        <v>0</v>
      </c>
      <c r="G1005" s="19">
        <f>IF(AND(C1005&lt;&gt;"",SUM(G$30:G1004)&lt;D$21),$D$21/$D$26,0)</f>
        <v>0</v>
      </c>
      <c r="H1005" s="4">
        <f t="shared" si="110"/>
        <v>0</v>
      </c>
      <c r="I1005" s="4">
        <f t="shared" si="111"/>
        <v>0</v>
      </c>
      <c r="J1005" s="58" t="str">
        <f t="shared" si="112"/>
        <v>2102–2103</v>
      </c>
    </row>
    <row r="1006" spans="1:10" ht="19.899999999999999" customHeight="1" x14ac:dyDescent="0.2">
      <c r="A1006" s="126">
        <v>74085</v>
      </c>
      <c r="B1006" s="9">
        <f t="shared" si="106"/>
        <v>0</v>
      </c>
      <c r="C1006" s="127"/>
      <c r="D1006" s="4">
        <f t="shared" si="107"/>
        <v>0</v>
      </c>
      <c r="E1006" s="128">
        <f t="shared" si="108"/>
        <v>0</v>
      </c>
      <c r="F1006" s="4">
        <f t="shared" si="109"/>
        <v>0</v>
      </c>
      <c r="G1006" s="19">
        <f>IF(AND(C1006&lt;&gt;"",SUM(G$30:G1005)&lt;D$21),$D$21/$D$26,0)</f>
        <v>0</v>
      </c>
      <c r="H1006" s="4">
        <f t="shared" si="110"/>
        <v>0</v>
      </c>
      <c r="I1006" s="4">
        <f t="shared" si="111"/>
        <v>0</v>
      </c>
      <c r="J1006" s="58" t="str">
        <f t="shared" si="112"/>
        <v>2102–2103</v>
      </c>
    </row>
    <row r="1007" spans="1:10" ht="19.899999999999999" customHeight="1" x14ac:dyDescent="0.2">
      <c r="A1007" s="126">
        <v>74115</v>
      </c>
      <c r="B1007" s="9">
        <f t="shared" si="106"/>
        <v>0</v>
      </c>
      <c r="C1007" s="127"/>
      <c r="D1007" s="4">
        <f t="shared" si="107"/>
        <v>0</v>
      </c>
      <c r="E1007" s="128">
        <f t="shared" si="108"/>
        <v>0</v>
      </c>
      <c r="F1007" s="4">
        <f t="shared" si="109"/>
        <v>0</v>
      </c>
      <c r="G1007" s="19">
        <f>IF(AND(C1007&lt;&gt;"",SUM(G$30:G1006)&lt;D$21),$D$21/$D$26,0)</f>
        <v>0</v>
      </c>
      <c r="H1007" s="4">
        <f t="shared" si="110"/>
        <v>0</v>
      </c>
      <c r="I1007" s="4">
        <f t="shared" si="111"/>
        <v>0</v>
      </c>
      <c r="J1007" s="58" t="str">
        <f t="shared" si="112"/>
        <v>2102–2103</v>
      </c>
    </row>
    <row r="1008" spans="1:10" ht="19.899999999999999" customHeight="1" x14ac:dyDescent="0.2">
      <c r="A1008" s="126">
        <v>74146</v>
      </c>
      <c r="B1008" s="9">
        <f t="shared" si="106"/>
        <v>0</v>
      </c>
      <c r="C1008" s="127"/>
      <c r="D1008" s="4">
        <f t="shared" si="107"/>
        <v>0</v>
      </c>
      <c r="E1008" s="128">
        <f t="shared" si="108"/>
        <v>0</v>
      </c>
      <c r="F1008" s="4">
        <f t="shared" si="109"/>
        <v>0</v>
      </c>
      <c r="G1008" s="19">
        <f>IF(AND(C1008&lt;&gt;"",SUM(G$30:G1007)&lt;D$21),$D$21/$D$26,0)</f>
        <v>0</v>
      </c>
      <c r="H1008" s="4">
        <f t="shared" si="110"/>
        <v>0</v>
      </c>
      <c r="I1008" s="4">
        <f t="shared" si="111"/>
        <v>0</v>
      </c>
      <c r="J1008" s="58" t="str">
        <f t="shared" si="112"/>
        <v>2102–2103</v>
      </c>
    </row>
    <row r="1009" spans="1:10" ht="19.899999999999999" customHeight="1" x14ac:dyDescent="0.2">
      <c r="A1009" s="126">
        <v>74177</v>
      </c>
      <c r="B1009" s="9">
        <f t="shared" si="106"/>
        <v>0</v>
      </c>
      <c r="C1009" s="127"/>
      <c r="D1009" s="4">
        <f t="shared" si="107"/>
        <v>0</v>
      </c>
      <c r="E1009" s="128">
        <f t="shared" si="108"/>
        <v>0</v>
      </c>
      <c r="F1009" s="4">
        <f t="shared" si="109"/>
        <v>0</v>
      </c>
      <c r="G1009" s="19">
        <f>IF(AND(C1009&lt;&gt;"",SUM(G$30:G1008)&lt;D$21),$D$21/$D$26,0)</f>
        <v>0</v>
      </c>
      <c r="H1009" s="4">
        <f t="shared" si="110"/>
        <v>0</v>
      </c>
      <c r="I1009" s="4">
        <f t="shared" si="111"/>
        <v>0</v>
      </c>
      <c r="J1009" s="58" t="str">
        <f t="shared" si="112"/>
        <v>2102–2103</v>
      </c>
    </row>
    <row r="1010" spans="1:10" ht="19.899999999999999" customHeight="1" x14ac:dyDescent="0.2">
      <c r="A1010" s="126">
        <v>74205</v>
      </c>
      <c r="B1010" s="9">
        <f t="shared" si="106"/>
        <v>0</v>
      </c>
      <c r="C1010" s="127"/>
      <c r="D1010" s="4">
        <f t="shared" si="107"/>
        <v>0</v>
      </c>
      <c r="E1010" s="128">
        <f t="shared" si="108"/>
        <v>0</v>
      </c>
      <c r="F1010" s="4">
        <f t="shared" si="109"/>
        <v>0</v>
      </c>
      <c r="G1010" s="19">
        <f>IF(AND(C1010&lt;&gt;"",SUM(G$30:G1009)&lt;D$21),$D$21/$D$26,0)</f>
        <v>0</v>
      </c>
      <c r="H1010" s="4">
        <f t="shared" si="110"/>
        <v>0</v>
      </c>
      <c r="I1010" s="4">
        <f t="shared" si="111"/>
        <v>0</v>
      </c>
      <c r="J1010" s="58" t="str">
        <f t="shared" si="112"/>
        <v>2102–2103</v>
      </c>
    </row>
    <row r="1011" spans="1:10" ht="19.899999999999999" customHeight="1" x14ac:dyDescent="0.2">
      <c r="A1011" s="126">
        <v>74236</v>
      </c>
      <c r="B1011" s="9">
        <f t="shared" si="106"/>
        <v>0</v>
      </c>
      <c r="C1011" s="127"/>
      <c r="D1011" s="4">
        <f t="shared" si="107"/>
        <v>0</v>
      </c>
      <c r="E1011" s="128">
        <f t="shared" si="108"/>
        <v>0</v>
      </c>
      <c r="F1011" s="4">
        <f t="shared" si="109"/>
        <v>0</v>
      </c>
      <c r="G1011" s="19">
        <f>IF(AND(C1011&lt;&gt;"",SUM(G$30:G1010)&lt;D$21),$D$21/$D$26,0)</f>
        <v>0</v>
      </c>
      <c r="H1011" s="4">
        <f t="shared" si="110"/>
        <v>0</v>
      </c>
      <c r="I1011" s="4">
        <f t="shared" si="111"/>
        <v>0</v>
      </c>
      <c r="J1011" s="58" t="str">
        <f t="shared" si="112"/>
        <v>2102–2103</v>
      </c>
    </row>
    <row r="1012" spans="1:10" ht="19.899999999999999" customHeight="1" x14ac:dyDescent="0.2">
      <c r="A1012" s="126">
        <v>74266</v>
      </c>
      <c r="B1012" s="9">
        <f t="shared" si="106"/>
        <v>0</v>
      </c>
      <c r="C1012" s="127"/>
      <c r="D1012" s="4">
        <f t="shared" si="107"/>
        <v>0</v>
      </c>
      <c r="E1012" s="128">
        <f t="shared" si="108"/>
        <v>0</v>
      </c>
      <c r="F1012" s="4">
        <f t="shared" si="109"/>
        <v>0</v>
      </c>
      <c r="G1012" s="19">
        <f>IF(AND(C1012&lt;&gt;"",SUM(G$30:G1011)&lt;D$21),$D$21/$D$26,0)</f>
        <v>0</v>
      </c>
      <c r="H1012" s="4">
        <f t="shared" si="110"/>
        <v>0</v>
      </c>
      <c r="I1012" s="4">
        <f t="shared" si="111"/>
        <v>0</v>
      </c>
      <c r="J1012" s="58" t="str">
        <f t="shared" si="112"/>
        <v>2102–2103</v>
      </c>
    </row>
    <row r="1013" spans="1:10" ht="19.899999999999999" customHeight="1" x14ac:dyDescent="0.2">
      <c r="A1013" s="126">
        <v>74297</v>
      </c>
      <c r="B1013" s="9">
        <f t="shared" si="106"/>
        <v>0</v>
      </c>
      <c r="C1013" s="127"/>
      <c r="D1013" s="4">
        <f t="shared" si="107"/>
        <v>0</v>
      </c>
      <c r="E1013" s="128">
        <f t="shared" si="108"/>
        <v>0</v>
      </c>
      <c r="F1013" s="4">
        <f t="shared" si="109"/>
        <v>0</v>
      </c>
      <c r="G1013" s="19">
        <f>IF(AND(C1013&lt;&gt;"",SUM(G$30:G1012)&lt;D$21),$D$21/$D$26,0)</f>
        <v>0</v>
      </c>
      <c r="H1013" s="4">
        <f t="shared" si="110"/>
        <v>0</v>
      </c>
      <c r="I1013" s="4">
        <f t="shared" si="111"/>
        <v>0</v>
      </c>
      <c r="J1013" s="58" t="str">
        <f t="shared" si="112"/>
        <v>2102–2103</v>
      </c>
    </row>
    <row r="1014" spans="1:10" ht="19.899999999999999" customHeight="1" x14ac:dyDescent="0.2">
      <c r="A1014" s="126">
        <v>74327</v>
      </c>
      <c r="B1014" s="9">
        <f t="shared" si="106"/>
        <v>0</v>
      </c>
      <c r="C1014" s="127"/>
      <c r="D1014" s="4">
        <f t="shared" si="107"/>
        <v>0</v>
      </c>
      <c r="E1014" s="128">
        <f t="shared" si="108"/>
        <v>0</v>
      </c>
      <c r="F1014" s="4">
        <f t="shared" si="109"/>
        <v>0</v>
      </c>
      <c r="G1014" s="19">
        <f>IF(AND(C1014&lt;&gt;"",SUM(G$30:G1013)&lt;D$21),$D$21/$D$26,0)</f>
        <v>0</v>
      </c>
      <c r="H1014" s="4">
        <f t="shared" si="110"/>
        <v>0</v>
      </c>
      <c r="I1014" s="4">
        <f t="shared" si="111"/>
        <v>0</v>
      </c>
      <c r="J1014" s="58" t="str">
        <f t="shared" si="112"/>
        <v>2103–2104</v>
      </c>
    </row>
    <row r="1015" spans="1:10" ht="19.899999999999999" customHeight="1" x14ac:dyDescent="0.2">
      <c r="A1015" s="126">
        <v>74358</v>
      </c>
      <c r="B1015" s="9">
        <f t="shared" si="106"/>
        <v>0</v>
      </c>
      <c r="C1015" s="127"/>
      <c r="D1015" s="4">
        <f t="shared" si="107"/>
        <v>0</v>
      </c>
      <c r="E1015" s="128">
        <f t="shared" si="108"/>
        <v>0</v>
      </c>
      <c r="F1015" s="4">
        <f t="shared" si="109"/>
        <v>0</v>
      </c>
      <c r="G1015" s="19">
        <f>IF(AND(C1015&lt;&gt;"",SUM(G$30:G1014)&lt;D$21),$D$21/$D$26,0)</f>
        <v>0</v>
      </c>
      <c r="H1015" s="4">
        <f t="shared" si="110"/>
        <v>0</v>
      </c>
      <c r="I1015" s="4">
        <f t="shared" si="111"/>
        <v>0</v>
      </c>
      <c r="J1015" s="58" t="str">
        <f t="shared" si="112"/>
        <v>2103–2104</v>
      </c>
    </row>
    <row r="1016" spans="1:10" ht="19.899999999999999" customHeight="1" x14ac:dyDescent="0.2">
      <c r="A1016" s="126">
        <v>74389</v>
      </c>
      <c r="B1016" s="9">
        <f t="shared" si="106"/>
        <v>0</v>
      </c>
      <c r="C1016" s="127"/>
      <c r="D1016" s="4">
        <f t="shared" si="107"/>
        <v>0</v>
      </c>
      <c r="E1016" s="128">
        <f t="shared" si="108"/>
        <v>0</v>
      </c>
      <c r="F1016" s="4">
        <f t="shared" si="109"/>
        <v>0</v>
      </c>
      <c r="G1016" s="19">
        <f>IF(AND(C1016&lt;&gt;"",SUM(G$30:G1015)&lt;D$21),$D$21/$D$26,0)</f>
        <v>0</v>
      </c>
      <c r="H1016" s="4">
        <f t="shared" si="110"/>
        <v>0</v>
      </c>
      <c r="I1016" s="4">
        <f t="shared" si="111"/>
        <v>0</v>
      </c>
      <c r="J1016" s="58" t="str">
        <f t="shared" si="112"/>
        <v>2103–2104</v>
      </c>
    </row>
    <row r="1017" spans="1:10" ht="19.899999999999999" customHeight="1" x14ac:dyDescent="0.2">
      <c r="A1017" s="126">
        <v>74419</v>
      </c>
      <c r="B1017" s="9">
        <f t="shared" si="106"/>
        <v>0</v>
      </c>
      <c r="C1017" s="127"/>
      <c r="D1017" s="4">
        <f t="shared" si="107"/>
        <v>0</v>
      </c>
      <c r="E1017" s="128">
        <f t="shared" si="108"/>
        <v>0</v>
      </c>
      <c r="F1017" s="4">
        <f t="shared" si="109"/>
        <v>0</v>
      </c>
      <c r="G1017" s="19">
        <f>IF(AND(C1017&lt;&gt;"",SUM(G$30:G1016)&lt;D$21),$D$21/$D$26,0)</f>
        <v>0</v>
      </c>
      <c r="H1017" s="4">
        <f t="shared" si="110"/>
        <v>0</v>
      </c>
      <c r="I1017" s="4">
        <f t="shared" si="111"/>
        <v>0</v>
      </c>
      <c r="J1017" s="58" t="str">
        <f t="shared" si="112"/>
        <v>2103–2104</v>
      </c>
    </row>
    <row r="1018" spans="1:10" ht="19.899999999999999" customHeight="1" x14ac:dyDescent="0.2">
      <c r="A1018" s="126">
        <v>74450</v>
      </c>
      <c r="B1018" s="9">
        <f t="shared" si="106"/>
        <v>0</v>
      </c>
      <c r="C1018" s="127"/>
      <c r="D1018" s="4">
        <f t="shared" si="107"/>
        <v>0</v>
      </c>
      <c r="E1018" s="128">
        <f t="shared" si="108"/>
        <v>0</v>
      </c>
      <c r="F1018" s="4">
        <f t="shared" si="109"/>
        <v>0</v>
      </c>
      <c r="G1018" s="19">
        <f>IF(AND(C1018&lt;&gt;"",SUM(G$30:G1017)&lt;D$21),$D$21/$D$26,0)</f>
        <v>0</v>
      </c>
      <c r="H1018" s="4">
        <f t="shared" si="110"/>
        <v>0</v>
      </c>
      <c r="I1018" s="4">
        <f t="shared" si="111"/>
        <v>0</v>
      </c>
      <c r="J1018" s="58" t="str">
        <f t="shared" si="112"/>
        <v>2103–2104</v>
      </c>
    </row>
    <row r="1019" spans="1:10" ht="19.899999999999999" customHeight="1" x14ac:dyDescent="0.2">
      <c r="A1019" s="126">
        <v>74480</v>
      </c>
      <c r="B1019" s="9">
        <f t="shared" si="106"/>
        <v>0</v>
      </c>
      <c r="C1019" s="127"/>
      <c r="D1019" s="4">
        <f t="shared" si="107"/>
        <v>0</v>
      </c>
      <c r="E1019" s="128">
        <f t="shared" si="108"/>
        <v>0</v>
      </c>
      <c r="F1019" s="4">
        <f t="shared" si="109"/>
        <v>0</v>
      </c>
      <c r="G1019" s="19">
        <f>IF(AND(C1019&lt;&gt;"",SUM(G$30:G1018)&lt;D$21),$D$21/$D$26,0)</f>
        <v>0</v>
      </c>
      <c r="H1019" s="4">
        <f t="shared" si="110"/>
        <v>0</v>
      </c>
      <c r="I1019" s="4">
        <f t="shared" si="111"/>
        <v>0</v>
      </c>
      <c r="J1019" s="58" t="str">
        <f t="shared" si="112"/>
        <v>2103–2104</v>
      </c>
    </row>
    <row r="1020" spans="1:10" ht="19.899999999999999" customHeight="1" x14ac:dyDescent="0.2">
      <c r="A1020" s="126">
        <v>74511</v>
      </c>
      <c r="B1020" s="9">
        <f t="shared" si="106"/>
        <v>0</v>
      </c>
      <c r="C1020" s="127"/>
      <c r="D1020" s="4">
        <f t="shared" si="107"/>
        <v>0</v>
      </c>
      <c r="E1020" s="128">
        <f t="shared" si="108"/>
        <v>0</v>
      </c>
      <c r="F1020" s="4">
        <f t="shared" si="109"/>
        <v>0</v>
      </c>
      <c r="G1020" s="19">
        <f>IF(AND(C1020&lt;&gt;"",SUM(G$30:G1019)&lt;D$21),$D$21/$D$26,0)</f>
        <v>0</v>
      </c>
      <c r="H1020" s="4">
        <f t="shared" si="110"/>
        <v>0</v>
      </c>
      <c r="I1020" s="4">
        <f t="shared" si="111"/>
        <v>0</v>
      </c>
      <c r="J1020" s="58" t="str">
        <f t="shared" si="112"/>
        <v>2103–2104</v>
      </c>
    </row>
    <row r="1021" spans="1:10" ht="19.899999999999999" customHeight="1" x14ac:dyDescent="0.2">
      <c r="A1021" s="126">
        <v>74542</v>
      </c>
      <c r="B1021" s="9">
        <f t="shared" si="106"/>
        <v>0</v>
      </c>
      <c r="C1021" s="127"/>
      <c r="D1021" s="4">
        <f t="shared" si="107"/>
        <v>0</v>
      </c>
      <c r="E1021" s="128">
        <f t="shared" si="108"/>
        <v>0</v>
      </c>
      <c r="F1021" s="4">
        <f t="shared" si="109"/>
        <v>0</v>
      </c>
      <c r="G1021" s="19">
        <f>IF(AND(C1021&lt;&gt;"",SUM(G$30:G1020)&lt;D$21),$D$21/$D$26,0)</f>
        <v>0</v>
      </c>
      <c r="H1021" s="4">
        <f t="shared" si="110"/>
        <v>0</v>
      </c>
      <c r="I1021" s="4">
        <f t="shared" si="111"/>
        <v>0</v>
      </c>
      <c r="J1021" s="58" t="str">
        <f t="shared" si="112"/>
        <v>2103–2104</v>
      </c>
    </row>
    <row r="1022" spans="1:10" ht="19.899999999999999" customHeight="1" x14ac:dyDescent="0.2">
      <c r="A1022" s="126">
        <v>74571</v>
      </c>
      <c r="B1022" s="9">
        <f t="shared" si="106"/>
        <v>0</v>
      </c>
      <c r="C1022" s="127"/>
      <c r="D1022" s="4">
        <f t="shared" si="107"/>
        <v>0</v>
      </c>
      <c r="E1022" s="128">
        <f t="shared" si="108"/>
        <v>0</v>
      </c>
      <c r="F1022" s="4">
        <f t="shared" si="109"/>
        <v>0</v>
      </c>
      <c r="G1022" s="19">
        <f>IF(AND(C1022&lt;&gt;"",SUM(G$30:G1021)&lt;D$21),$D$21/$D$26,0)</f>
        <v>0</v>
      </c>
      <c r="H1022" s="4">
        <f t="shared" si="110"/>
        <v>0</v>
      </c>
      <c r="I1022" s="4">
        <f t="shared" si="111"/>
        <v>0</v>
      </c>
      <c r="J1022" s="58" t="str">
        <f t="shared" si="112"/>
        <v>2103–2104</v>
      </c>
    </row>
    <row r="1023" spans="1:10" ht="19.899999999999999" customHeight="1" x14ac:dyDescent="0.2">
      <c r="A1023" s="126">
        <v>74602</v>
      </c>
      <c r="B1023" s="9">
        <f t="shared" si="106"/>
        <v>0</v>
      </c>
      <c r="C1023" s="127"/>
      <c r="D1023" s="4">
        <f t="shared" si="107"/>
        <v>0</v>
      </c>
      <c r="E1023" s="128">
        <f t="shared" si="108"/>
        <v>0</v>
      </c>
      <c r="F1023" s="4">
        <f t="shared" si="109"/>
        <v>0</v>
      </c>
      <c r="G1023" s="19">
        <f>IF(AND(C1023&lt;&gt;"",SUM(G$30:G1022)&lt;D$21),$D$21/$D$26,0)</f>
        <v>0</v>
      </c>
      <c r="H1023" s="4">
        <f t="shared" si="110"/>
        <v>0</v>
      </c>
      <c r="I1023" s="4">
        <f t="shared" si="111"/>
        <v>0</v>
      </c>
      <c r="J1023" s="58" t="str">
        <f t="shared" si="112"/>
        <v>2103–2104</v>
      </c>
    </row>
    <row r="1024" spans="1:10" ht="19.899999999999999" customHeight="1" x14ac:dyDescent="0.2">
      <c r="A1024" s="126">
        <v>74632</v>
      </c>
      <c r="B1024" s="9">
        <f t="shared" si="106"/>
        <v>0</v>
      </c>
      <c r="C1024" s="127"/>
      <c r="D1024" s="4">
        <f t="shared" si="107"/>
        <v>0</v>
      </c>
      <c r="E1024" s="128">
        <f t="shared" si="108"/>
        <v>0</v>
      </c>
      <c r="F1024" s="4">
        <f t="shared" si="109"/>
        <v>0</v>
      </c>
      <c r="G1024" s="19">
        <f>IF(AND(C1024&lt;&gt;"",SUM(G$30:G1023)&lt;D$21),$D$21/$D$26,0)</f>
        <v>0</v>
      </c>
      <c r="H1024" s="4">
        <f t="shared" si="110"/>
        <v>0</v>
      </c>
      <c r="I1024" s="4">
        <f t="shared" si="111"/>
        <v>0</v>
      </c>
      <c r="J1024" s="58" t="str">
        <f t="shared" si="112"/>
        <v>2103–2104</v>
      </c>
    </row>
    <row r="1025" spans="1:10" ht="19.899999999999999" customHeight="1" x14ac:dyDescent="0.2">
      <c r="A1025" s="126">
        <v>74663</v>
      </c>
      <c r="B1025" s="9">
        <f t="shared" si="106"/>
        <v>0</v>
      </c>
      <c r="C1025" s="127"/>
      <c r="D1025" s="4">
        <f t="shared" si="107"/>
        <v>0</v>
      </c>
      <c r="E1025" s="128">
        <f t="shared" si="108"/>
        <v>0</v>
      </c>
      <c r="F1025" s="4">
        <f t="shared" si="109"/>
        <v>0</v>
      </c>
      <c r="G1025" s="19">
        <f>IF(AND(C1025&lt;&gt;"",SUM(G$30:G1024)&lt;D$21),$D$21/$D$26,0)</f>
        <v>0</v>
      </c>
      <c r="H1025" s="4">
        <f t="shared" si="110"/>
        <v>0</v>
      </c>
      <c r="I1025" s="4">
        <f t="shared" si="111"/>
        <v>0</v>
      </c>
      <c r="J1025" s="58" t="str">
        <f t="shared" si="112"/>
        <v>2103–2104</v>
      </c>
    </row>
    <row r="1026" spans="1:10" ht="19.899999999999999" customHeight="1" x14ac:dyDescent="0.2">
      <c r="A1026" s="126">
        <v>74693</v>
      </c>
      <c r="B1026" s="9">
        <f t="shared" si="106"/>
        <v>0</v>
      </c>
      <c r="C1026" s="127"/>
      <c r="D1026" s="4">
        <f t="shared" si="107"/>
        <v>0</v>
      </c>
      <c r="E1026" s="128">
        <f t="shared" si="108"/>
        <v>0</v>
      </c>
      <c r="F1026" s="4">
        <f t="shared" si="109"/>
        <v>0</v>
      </c>
      <c r="G1026" s="19">
        <f>IF(AND(C1026&lt;&gt;"",SUM(G$30:G1025)&lt;D$21),$D$21/$D$26,0)</f>
        <v>0</v>
      </c>
      <c r="H1026" s="4">
        <f t="shared" si="110"/>
        <v>0</v>
      </c>
      <c r="I1026" s="4">
        <f t="shared" si="111"/>
        <v>0</v>
      </c>
      <c r="J1026" s="58" t="str">
        <f t="shared" si="112"/>
        <v>2104–2105</v>
      </c>
    </row>
    <row r="1027" spans="1:10" ht="19.899999999999999" customHeight="1" x14ac:dyDescent="0.2">
      <c r="A1027" s="126">
        <v>74724</v>
      </c>
      <c r="B1027" s="9">
        <f t="shared" si="106"/>
        <v>0</v>
      </c>
      <c r="C1027" s="127"/>
      <c r="D1027" s="4">
        <f t="shared" si="107"/>
        <v>0</v>
      </c>
      <c r="E1027" s="128">
        <f t="shared" si="108"/>
        <v>0</v>
      </c>
      <c r="F1027" s="4">
        <f t="shared" si="109"/>
        <v>0</v>
      </c>
      <c r="G1027" s="19">
        <f>IF(AND(C1027&lt;&gt;"",SUM(G$30:G1026)&lt;D$21),$D$21/$D$26,0)</f>
        <v>0</v>
      </c>
      <c r="H1027" s="4">
        <f t="shared" si="110"/>
        <v>0</v>
      </c>
      <c r="I1027" s="4">
        <f t="shared" si="111"/>
        <v>0</v>
      </c>
      <c r="J1027" s="58" t="str">
        <f t="shared" si="112"/>
        <v>2104–2105</v>
      </c>
    </row>
    <row r="1028" spans="1:10" ht="19.899999999999999" customHeight="1" x14ac:dyDescent="0.2">
      <c r="A1028" s="126">
        <v>74755</v>
      </c>
      <c r="B1028" s="9">
        <f t="shared" si="106"/>
        <v>0</v>
      </c>
      <c r="C1028" s="127"/>
      <c r="D1028" s="4">
        <f t="shared" si="107"/>
        <v>0</v>
      </c>
      <c r="E1028" s="128">
        <f t="shared" si="108"/>
        <v>0</v>
      </c>
      <c r="F1028" s="4">
        <f t="shared" si="109"/>
        <v>0</v>
      </c>
      <c r="G1028" s="19">
        <f>IF(AND(C1028&lt;&gt;"",SUM(G$30:G1027)&lt;D$21),$D$21/$D$26,0)</f>
        <v>0</v>
      </c>
      <c r="H1028" s="4">
        <f t="shared" si="110"/>
        <v>0</v>
      </c>
      <c r="I1028" s="4">
        <f t="shared" si="111"/>
        <v>0</v>
      </c>
      <c r="J1028" s="58" t="str">
        <f t="shared" si="112"/>
        <v>2104–2105</v>
      </c>
    </row>
    <row r="1029" spans="1:10" ht="19.899999999999999" customHeight="1" x14ac:dyDescent="0.2">
      <c r="A1029" s="126">
        <v>74785</v>
      </c>
      <c r="B1029" s="9">
        <f t="shared" si="106"/>
        <v>0</v>
      </c>
      <c r="C1029" s="127"/>
      <c r="D1029" s="4">
        <f t="shared" si="107"/>
        <v>0</v>
      </c>
      <c r="E1029" s="128">
        <f t="shared" si="108"/>
        <v>0</v>
      </c>
      <c r="F1029" s="4">
        <f t="shared" si="109"/>
        <v>0</v>
      </c>
      <c r="G1029" s="19">
        <f>IF(AND(C1029&lt;&gt;"",SUM(G$30:G1028)&lt;D$21),$D$21/$D$26,0)</f>
        <v>0</v>
      </c>
      <c r="H1029" s="4">
        <f t="shared" si="110"/>
        <v>0</v>
      </c>
      <c r="I1029" s="4">
        <f t="shared" si="111"/>
        <v>0</v>
      </c>
      <c r="J1029" s="58" t="str">
        <f t="shared" si="112"/>
        <v>2104–2105</v>
      </c>
    </row>
    <row r="1030" spans="1:10" ht="19.899999999999999" customHeight="1" x14ac:dyDescent="0.2">
      <c r="A1030" s="126">
        <v>74816</v>
      </c>
      <c r="B1030" s="9">
        <f t="shared" si="106"/>
        <v>0</v>
      </c>
      <c r="C1030" s="127"/>
      <c r="D1030" s="4">
        <f t="shared" si="107"/>
        <v>0</v>
      </c>
      <c r="E1030" s="128">
        <f t="shared" si="108"/>
        <v>0</v>
      </c>
      <c r="F1030" s="4">
        <f t="shared" si="109"/>
        <v>0</v>
      </c>
      <c r="G1030" s="19">
        <f>IF(AND(C1030&lt;&gt;"",SUM(G$30:G1029)&lt;D$21),$D$21/$D$26,0)</f>
        <v>0</v>
      </c>
      <c r="H1030" s="4">
        <f t="shared" si="110"/>
        <v>0</v>
      </c>
      <c r="I1030" s="4">
        <f t="shared" si="111"/>
        <v>0</v>
      </c>
      <c r="J1030" s="58" t="str">
        <f t="shared" si="112"/>
        <v>2104–2105</v>
      </c>
    </row>
    <row r="1031" spans="1:10" ht="19.899999999999999" customHeight="1" x14ac:dyDescent="0.2">
      <c r="A1031" s="126">
        <v>74846</v>
      </c>
      <c r="B1031" s="9">
        <f t="shared" si="106"/>
        <v>0</v>
      </c>
      <c r="C1031" s="127"/>
      <c r="D1031" s="4">
        <f t="shared" si="107"/>
        <v>0</v>
      </c>
      <c r="E1031" s="128">
        <f t="shared" si="108"/>
        <v>0</v>
      </c>
      <c r="F1031" s="4">
        <f t="shared" si="109"/>
        <v>0</v>
      </c>
      <c r="G1031" s="19">
        <f>IF(AND(C1031&lt;&gt;"",SUM(G$30:G1030)&lt;D$21),$D$21/$D$26,0)</f>
        <v>0</v>
      </c>
      <c r="H1031" s="4">
        <f t="shared" si="110"/>
        <v>0</v>
      </c>
      <c r="I1031" s="4">
        <f t="shared" si="111"/>
        <v>0</v>
      </c>
      <c r="J1031" s="58" t="str">
        <f t="shared" si="112"/>
        <v>2104–2105</v>
      </c>
    </row>
    <row r="1032" spans="1:10" ht="19.899999999999999" customHeight="1" x14ac:dyDescent="0.2">
      <c r="A1032" s="126">
        <v>74877</v>
      </c>
      <c r="B1032" s="9">
        <f t="shared" si="106"/>
        <v>0</v>
      </c>
      <c r="C1032" s="127"/>
      <c r="D1032" s="4">
        <f t="shared" si="107"/>
        <v>0</v>
      </c>
      <c r="E1032" s="128">
        <f t="shared" si="108"/>
        <v>0</v>
      </c>
      <c r="F1032" s="4">
        <f t="shared" si="109"/>
        <v>0</v>
      </c>
      <c r="G1032" s="19">
        <f>IF(AND(C1032&lt;&gt;"",SUM(G$30:G1031)&lt;D$21),$D$21/$D$26,0)</f>
        <v>0</v>
      </c>
      <c r="H1032" s="4">
        <f t="shared" si="110"/>
        <v>0</v>
      </c>
      <c r="I1032" s="4">
        <f t="shared" si="111"/>
        <v>0</v>
      </c>
      <c r="J1032" s="58" t="str">
        <f t="shared" si="112"/>
        <v>2104–2105</v>
      </c>
    </row>
    <row r="1033" spans="1:10" ht="19.899999999999999" customHeight="1" x14ac:dyDescent="0.2">
      <c r="A1033" s="126">
        <v>74908</v>
      </c>
      <c r="B1033" s="9">
        <f t="shared" si="106"/>
        <v>0</v>
      </c>
      <c r="C1033" s="127"/>
      <c r="D1033" s="4">
        <f t="shared" si="107"/>
        <v>0</v>
      </c>
      <c r="E1033" s="128">
        <f t="shared" si="108"/>
        <v>0</v>
      </c>
      <c r="F1033" s="4">
        <f t="shared" si="109"/>
        <v>0</v>
      </c>
      <c r="G1033" s="19">
        <f>IF(AND(C1033&lt;&gt;"",SUM(G$30:G1032)&lt;D$21),$D$21/$D$26,0)</f>
        <v>0</v>
      </c>
      <c r="H1033" s="4">
        <f t="shared" si="110"/>
        <v>0</v>
      </c>
      <c r="I1033" s="4">
        <f t="shared" si="111"/>
        <v>0</v>
      </c>
      <c r="J1033" s="58" t="str">
        <f t="shared" si="112"/>
        <v>2104–2105</v>
      </c>
    </row>
    <row r="1034" spans="1:10" ht="19.899999999999999" customHeight="1" x14ac:dyDescent="0.2">
      <c r="A1034" s="126">
        <v>74936</v>
      </c>
      <c r="B1034" s="9">
        <f t="shared" si="106"/>
        <v>0</v>
      </c>
      <c r="C1034" s="127"/>
      <c r="D1034" s="4">
        <f t="shared" si="107"/>
        <v>0</v>
      </c>
      <c r="E1034" s="128">
        <f t="shared" si="108"/>
        <v>0</v>
      </c>
      <c r="F1034" s="4">
        <f t="shared" si="109"/>
        <v>0</v>
      </c>
      <c r="G1034" s="19">
        <f>IF(AND(C1034&lt;&gt;"",SUM(G$30:G1033)&lt;D$21),$D$21/$D$26,0)</f>
        <v>0</v>
      </c>
      <c r="H1034" s="4">
        <f t="shared" si="110"/>
        <v>0</v>
      </c>
      <c r="I1034" s="4">
        <f t="shared" si="111"/>
        <v>0</v>
      </c>
      <c r="J1034" s="58" t="str">
        <f t="shared" si="112"/>
        <v>2104–2105</v>
      </c>
    </row>
    <row r="1035" spans="1:10" ht="19.899999999999999" customHeight="1" x14ac:dyDescent="0.2">
      <c r="A1035" s="126">
        <v>74967</v>
      </c>
      <c r="B1035" s="9">
        <f t="shared" si="106"/>
        <v>0</v>
      </c>
      <c r="C1035" s="127"/>
      <c r="D1035" s="4">
        <f t="shared" si="107"/>
        <v>0</v>
      </c>
      <c r="E1035" s="128">
        <f t="shared" si="108"/>
        <v>0</v>
      </c>
      <c r="F1035" s="4">
        <f t="shared" si="109"/>
        <v>0</v>
      </c>
      <c r="G1035" s="19">
        <f>IF(AND(C1035&lt;&gt;"",SUM(G$30:G1034)&lt;D$21),$D$21/$D$26,0)</f>
        <v>0</v>
      </c>
      <c r="H1035" s="4">
        <f t="shared" si="110"/>
        <v>0</v>
      </c>
      <c r="I1035" s="4">
        <f t="shared" si="111"/>
        <v>0</v>
      </c>
      <c r="J1035" s="58" t="str">
        <f t="shared" si="112"/>
        <v>2104–2105</v>
      </c>
    </row>
    <row r="1036" spans="1:10" ht="19.899999999999999" customHeight="1" x14ac:dyDescent="0.2">
      <c r="A1036" s="126">
        <v>74997</v>
      </c>
      <c r="B1036" s="9">
        <f t="shared" si="106"/>
        <v>0</v>
      </c>
      <c r="C1036" s="127"/>
      <c r="D1036" s="4">
        <f t="shared" si="107"/>
        <v>0</v>
      </c>
      <c r="E1036" s="128">
        <f t="shared" si="108"/>
        <v>0</v>
      </c>
      <c r="F1036" s="4">
        <f t="shared" si="109"/>
        <v>0</v>
      </c>
      <c r="G1036" s="19">
        <f>IF(AND(C1036&lt;&gt;"",SUM(G$30:G1035)&lt;D$21),$D$21/$D$26,0)</f>
        <v>0</v>
      </c>
      <c r="H1036" s="4">
        <f t="shared" si="110"/>
        <v>0</v>
      </c>
      <c r="I1036" s="4">
        <f t="shared" si="111"/>
        <v>0</v>
      </c>
      <c r="J1036" s="58" t="str">
        <f t="shared" si="112"/>
        <v>2104–2105</v>
      </c>
    </row>
    <row r="1037" spans="1:10" ht="19.899999999999999" customHeight="1" x14ac:dyDescent="0.2">
      <c r="A1037" s="126">
        <v>75028</v>
      </c>
      <c r="B1037" s="9">
        <f t="shared" si="106"/>
        <v>0</v>
      </c>
      <c r="C1037" s="127"/>
      <c r="D1037" s="4">
        <f t="shared" si="107"/>
        <v>0</v>
      </c>
      <c r="E1037" s="128">
        <f t="shared" si="108"/>
        <v>0</v>
      </c>
      <c r="F1037" s="4">
        <f t="shared" si="109"/>
        <v>0</v>
      </c>
      <c r="G1037" s="19">
        <f>IF(AND(C1037&lt;&gt;"",SUM(G$30:G1036)&lt;D$21),$D$21/$D$26,0)</f>
        <v>0</v>
      </c>
      <c r="H1037" s="4">
        <f t="shared" si="110"/>
        <v>0</v>
      </c>
      <c r="I1037" s="4">
        <f t="shared" si="111"/>
        <v>0</v>
      </c>
      <c r="J1037" s="58" t="str">
        <f t="shared" si="112"/>
        <v>2104–2105</v>
      </c>
    </row>
    <row r="1038" spans="1:10" ht="19.899999999999999" customHeight="1" x14ac:dyDescent="0.2">
      <c r="A1038" s="126">
        <v>75058</v>
      </c>
      <c r="B1038" s="9">
        <f t="shared" si="106"/>
        <v>0</v>
      </c>
      <c r="C1038" s="127"/>
      <c r="D1038" s="4">
        <f t="shared" si="107"/>
        <v>0</v>
      </c>
      <c r="E1038" s="128">
        <f t="shared" si="108"/>
        <v>0</v>
      </c>
      <c r="F1038" s="4">
        <f t="shared" si="109"/>
        <v>0</v>
      </c>
      <c r="G1038" s="19">
        <f>IF(AND(C1038&lt;&gt;"",SUM(G$30:G1037)&lt;D$21),$D$21/$D$26,0)</f>
        <v>0</v>
      </c>
      <c r="H1038" s="4">
        <f t="shared" si="110"/>
        <v>0</v>
      </c>
      <c r="I1038" s="4">
        <f t="shared" si="111"/>
        <v>0</v>
      </c>
      <c r="J1038" s="58" t="str">
        <f t="shared" si="112"/>
        <v>2105–2106</v>
      </c>
    </row>
    <row r="1039" spans="1:10" ht="19.899999999999999" customHeight="1" x14ac:dyDescent="0.2">
      <c r="A1039" s="126">
        <v>75089</v>
      </c>
      <c r="B1039" s="9">
        <f t="shared" si="106"/>
        <v>0</v>
      </c>
      <c r="C1039" s="127"/>
      <c r="D1039" s="4">
        <f t="shared" si="107"/>
        <v>0</v>
      </c>
      <c r="E1039" s="128">
        <f t="shared" si="108"/>
        <v>0</v>
      </c>
      <c r="F1039" s="4">
        <f t="shared" si="109"/>
        <v>0</v>
      </c>
      <c r="G1039" s="19">
        <f>IF(AND(C1039&lt;&gt;"",SUM(G$30:G1038)&lt;D$21),$D$21/$D$26,0)</f>
        <v>0</v>
      </c>
      <c r="H1039" s="4">
        <f t="shared" si="110"/>
        <v>0</v>
      </c>
      <c r="I1039" s="4">
        <f t="shared" si="111"/>
        <v>0</v>
      </c>
      <c r="J1039" s="58" t="str">
        <f t="shared" si="112"/>
        <v>2105–2106</v>
      </c>
    </row>
    <row r="1040" spans="1:10" ht="19.899999999999999" customHeight="1" x14ac:dyDescent="0.2">
      <c r="A1040" s="126">
        <v>75120</v>
      </c>
      <c r="B1040" s="9">
        <f t="shared" si="106"/>
        <v>0</v>
      </c>
      <c r="C1040" s="127"/>
      <c r="D1040" s="4">
        <f t="shared" si="107"/>
        <v>0</v>
      </c>
      <c r="E1040" s="128">
        <f t="shared" si="108"/>
        <v>0</v>
      </c>
      <c r="F1040" s="4">
        <f t="shared" si="109"/>
        <v>0</v>
      </c>
      <c r="G1040" s="19">
        <f>IF(AND(C1040&lt;&gt;"",SUM(G$30:G1039)&lt;D$21),$D$21/$D$26,0)</f>
        <v>0</v>
      </c>
      <c r="H1040" s="4">
        <f t="shared" si="110"/>
        <v>0</v>
      </c>
      <c r="I1040" s="4">
        <f t="shared" si="111"/>
        <v>0</v>
      </c>
      <c r="J1040" s="58" t="str">
        <f t="shared" si="112"/>
        <v>2105–2106</v>
      </c>
    </row>
    <row r="1041" spans="1:10" ht="19.899999999999999" customHeight="1" x14ac:dyDescent="0.2">
      <c r="A1041" s="126">
        <v>75150</v>
      </c>
      <c r="B1041" s="9">
        <f t="shared" si="106"/>
        <v>0</v>
      </c>
      <c r="C1041" s="127"/>
      <c r="D1041" s="4">
        <f t="shared" si="107"/>
        <v>0</v>
      </c>
      <c r="E1041" s="128">
        <f t="shared" si="108"/>
        <v>0</v>
      </c>
      <c r="F1041" s="4">
        <f t="shared" si="109"/>
        <v>0</v>
      </c>
      <c r="G1041" s="19">
        <f>IF(AND(C1041&lt;&gt;"",SUM(G$30:G1040)&lt;D$21),$D$21/$D$26,0)</f>
        <v>0</v>
      </c>
      <c r="H1041" s="4">
        <f t="shared" si="110"/>
        <v>0</v>
      </c>
      <c r="I1041" s="4">
        <f t="shared" si="111"/>
        <v>0</v>
      </c>
      <c r="J1041" s="58" t="str">
        <f t="shared" si="112"/>
        <v>2105–2106</v>
      </c>
    </row>
    <row r="1042" spans="1:10" ht="19.899999999999999" customHeight="1" x14ac:dyDescent="0.2">
      <c r="A1042" s="126">
        <v>75181</v>
      </c>
      <c r="B1042" s="9">
        <f t="shared" si="106"/>
        <v>0</v>
      </c>
      <c r="C1042" s="127"/>
      <c r="D1042" s="4">
        <f t="shared" si="107"/>
        <v>0</v>
      </c>
      <c r="E1042" s="128">
        <f t="shared" si="108"/>
        <v>0</v>
      </c>
      <c r="F1042" s="4">
        <f t="shared" si="109"/>
        <v>0</v>
      </c>
      <c r="G1042" s="19">
        <f>IF(AND(C1042&lt;&gt;"",SUM(G$30:G1041)&lt;D$21),$D$21/$D$26,0)</f>
        <v>0</v>
      </c>
      <c r="H1042" s="4">
        <f t="shared" si="110"/>
        <v>0</v>
      </c>
      <c r="I1042" s="4">
        <f t="shared" si="111"/>
        <v>0</v>
      </c>
      <c r="J1042" s="58" t="str">
        <f t="shared" si="112"/>
        <v>2105–2106</v>
      </c>
    </row>
    <row r="1043" spans="1:10" ht="19.899999999999999" customHeight="1" x14ac:dyDescent="0.2">
      <c r="A1043" s="126">
        <v>75211</v>
      </c>
      <c r="B1043" s="9">
        <f t="shared" si="106"/>
        <v>0</v>
      </c>
      <c r="C1043" s="127"/>
      <c r="D1043" s="4">
        <f t="shared" si="107"/>
        <v>0</v>
      </c>
      <c r="E1043" s="128">
        <f t="shared" si="108"/>
        <v>0</v>
      </c>
      <c r="F1043" s="4">
        <f t="shared" si="109"/>
        <v>0</v>
      </c>
      <c r="G1043" s="19">
        <f>IF(AND(C1043&lt;&gt;"",SUM(G$30:G1042)&lt;D$21),$D$21/$D$26,0)</f>
        <v>0</v>
      </c>
      <c r="H1043" s="4">
        <f t="shared" si="110"/>
        <v>0</v>
      </c>
      <c r="I1043" s="4">
        <f t="shared" si="111"/>
        <v>0</v>
      </c>
      <c r="J1043" s="58" t="str">
        <f t="shared" si="112"/>
        <v>2105–2106</v>
      </c>
    </row>
    <row r="1044" spans="1:10" ht="19.899999999999999" customHeight="1" x14ac:dyDescent="0.2">
      <c r="A1044" s="126">
        <v>75242</v>
      </c>
      <c r="B1044" s="9">
        <f t="shared" si="106"/>
        <v>0</v>
      </c>
      <c r="C1044" s="127"/>
      <c r="D1044" s="4">
        <f t="shared" si="107"/>
        <v>0</v>
      </c>
      <c r="E1044" s="128">
        <f t="shared" si="108"/>
        <v>0</v>
      </c>
      <c r="F1044" s="4">
        <f t="shared" si="109"/>
        <v>0</v>
      </c>
      <c r="G1044" s="19">
        <f>IF(AND(C1044&lt;&gt;"",SUM(G$30:G1043)&lt;D$21),$D$21/$D$26,0)</f>
        <v>0</v>
      </c>
      <c r="H1044" s="4">
        <f t="shared" si="110"/>
        <v>0</v>
      </c>
      <c r="I1044" s="4">
        <f t="shared" si="111"/>
        <v>0</v>
      </c>
      <c r="J1044" s="58" t="str">
        <f t="shared" si="112"/>
        <v>2105–2106</v>
      </c>
    </row>
    <row r="1045" spans="1:10" ht="19.899999999999999" customHeight="1" x14ac:dyDescent="0.2">
      <c r="A1045" s="126">
        <v>75273</v>
      </c>
      <c r="B1045" s="9">
        <f t="shared" si="106"/>
        <v>0</v>
      </c>
      <c r="C1045" s="127"/>
      <c r="D1045" s="4">
        <f t="shared" si="107"/>
        <v>0</v>
      </c>
      <c r="E1045" s="128">
        <f t="shared" si="108"/>
        <v>0</v>
      </c>
      <c r="F1045" s="4">
        <f t="shared" si="109"/>
        <v>0</v>
      </c>
      <c r="G1045" s="19">
        <f>IF(AND(C1045&lt;&gt;"",SUM(G$30:G1044)&lt;D$21),$D$21/$D$26,0)</f>
        <v>0</v>
      </c>
      <c r="H1045" s="4">
        <f t="shared" si="110"/>
        <v>0</v>
      </c>
      <c r="I1045" s="4">
        <f t="shared" si="111"/>
        <v>0</v>
      </c>
      <c r="J1045" s="58" t="str">
        <f t="shared" si="112"/>
        <v>2105–2106</v>
      </c>
    </row>
    <row r="1046" spans="1:10" ht="19.899999999999999" customHeight="1" x14ac:dyDescent="0.2">
      <c r="A1046" s="126">
        <v>75301</v>
      </c>
      <c r="B1046" s="9">
        <f t="shared" si="106"/>
        <v>0</v>
      </c>
      <c r="C1046" s="127"/>
      <c r="D1046" s="4">
        <f t="shared" si="107"/>
        <v>0</v>
      </c>
      <c r="E1046" s="128">
        <f t="shared" si="108"/>
        <v>0</v>
      </c>
      <c r="F1046" s="4">
        <f t="shared" si="109"/>
        <v>0</v>
      </c>
      <c r="G1046" s="19">
        <f>IF(AND(C1046&lt;&gt;"",SUM(G$30:G1045)&lt;D$21),$D$21/$D$26,0)</f>
        <v>0</v>
      </c>
      <c r="H1046" s="4">
        <f t="shared" si="110"/>
        <v>0</v>
      </c>
      <c r="I1046" s="4">
        <f t="shared" si="111"/>
        <v>0</v>
      </c>
      <c r="J1046" s="58" t="str">
        <f t="shared" si="112"/>
        <v>2105–2106</v>
      </c>
    </row>
    <row r="1047" spans="1:10" ht="19.899999999999999" customHeight="1" x14ac:dyDescent="0.2">
      <c r="A1047" s="126">
        <v>75332</v>
      </c>
      <c r="B1047" s="9">
        <f t="shared" si="106"/>
        <v>0</v>
      </c>
      <c r="C1047" s="127"/>
      <c r="D1047" s="4">
        <f t="shared" si="107"/>
        <v>0</v>
      </c>
      <c r="E1047" s="128">
        <f t="shared" si="108"/>
        <v>0</v>
      </c>
      <c r="F1047" s="4">
        <f t="shared" si="109"/>
        <v>0</v>
      </c>
      <c r="G1047" s="19">
        <f>IF(AND(C1047&lt;&gt;"",SUM(G$30:G1046)&lt;D$21),$D$21/$D$26,0)</f>
        <v>0</v>
      </c>
      <c r="H1047" s="4">
        <f t="shared" si="110"/>
        <v>0</v>
      </c>
      <c r="I1047" s="4">
        <f t="shared" si="111"/>
        <v>0</v>
      </c>
      <c r="J1047" s="58" t="str">
        <f t="shared" si="112"/>
        <v>2105–2106</v>
      </c>
    </row>
    <row r="1048" spans="1:10" ht="19.899999999999999" customHeight="1" x14ac:dyDescent="0.2">
      <c r="A1048" s="126">
        <v>75362</v>
      </c>
      <c r="B1048" s="9">
        <f t="shared" si="106"/>
        <v>0</v>
      </c>
      <c r="C1048" s="127"/>
      <c r="D1048" s="4">
        <f t="shared" si="107"/>
        <v>0</v>
      </c>
      <c r="E1048" s="128">
        <f t="shared" si="108"/>
        <v>0</v>
      </c>
      <c r="F1048" s="4">
        <f t="shared" si="109"/>
        <v>0</v>
      </c>
      <c r="G1048" s="19">
        <f>IF(AND(C1048&lt;&gt;"",SUM(G$30:G1047)&lt;D$21),$D$21/$D$26,0)</f>
        <v>0</v>
      </c>
      <c r="H1048" s="4">
        <f t="shared" si="110"/>
        <v>0</v>
      </c>
      <c r="I1048" s="4">
        <f t="shared" si="111"/>
        <v>0</v>
      </c>
      <c r="J1048" s="58" t="str">
        <f t="shared" si="112"/>
        <v>2105–2106</v>
      </c>
    </row>
    <row r="1049" spans="1:10" ht="19.899999999999999" customHeight="1" x14ac:dyDescent="0.2">
      <c r="A1049" s="126">
        <v>75393</v>
      </c>
      <c r="B1049" s="9">
        <f t="shared" si="106"/>
        <v>0</v>
      </c>
      <c r="C1049" s="127"/>
      <c r="D1049" s="4">
        <f t="shared" si="107"/>
        <v>0</v>
      </c>
      <c r="E1049" s="128">
        <f t="shared" si="108"/>
        <v>0</v>
      </c>
      <c r="F1049" s="4">
        <f t="shared" si="109"/>
        <v>0</v>
      </c>
      <c r="G1049" s="19">
        <f>IF(AND(C1049&lt;&gt;"",SUM(G$30:G1048)&lt;D$21),$D$21/$D$26,0)</f>
        <v>0</v>
      </c>
      <c r="H1049" s="4">
        <f t="shared" si="110"/>
        <v>0</v>
      </c>
      <c r="I1049" s="4">
        <f t="shared" si="111"/>
        <v>0</v>
      </c>
      <c r="J1049" s="58" t="str">
        <f t="shared" si="112"/>
        <v>2105–2106</v>
      </c>
    </row>
    <row r="1050" spans="1:10" ht="19.899999999999999" customHeight="1" x14ac:dyDescent="0.2">
      <c r="A1050" s="126">
        <v>75423</v>
      </c>
      <c r="B1050" s="9">
        <f t="shared" si="106"/>
        <v>0</v>
      </c>
      <c r="C1050" s="127"/>
      <c r="D1050" s="4">
        <f t="shared" si="107"/>
        <v>0</v>
      </c>
      <c r="E1050" s="128">
        <f t="shared" si="108"/>
        <v>0</v>
      </c>
      <c r="F1050" s="4">
        <f t="shared" si="109"/>
        <v>0</v>
      </c>
      <c r="G1050" s="19">
        <f>IF(AND(C1050&lt;&gt;"",SUM(G$30:G1049)&lt;D$21),$D$21/$D$26,0)</f>
        <v>0</v>
      </c>
      <c r="H1050" s="4">
        <f t="shared" si="110"/>
        <v>0</v>
      </c>
      <c r="I1050" s="4">
        <f t="shared" si="111"/>
        <v>0</v>
      </c>
      <c r="J1050" s="58" t="str">
        <f t="shared" si="112"/>
        <v>2106–2107</v>
      </c>
    </row>
    <row r="1051" spans="1:10" ht="19.899999999999999" customHeight="1" x14ac:dyDescent="0.2">
      <c r="A1051" s="126">
        <v>75454</v>
      </c>
      <c r="B1051" s="9">
        <f t="shared" si="106"/>
        <v>0</v>
      </c>
      <c r="C1051" s="127"/>
      <c r="D1051" s="4">
        <f t="shared" si="107"/>
        <v>0</v>
      </c>
      <c r="E1051" s="128">
        <f t="shared" si="108"/>
        <v>0</v>
      </c>
      <c r="F1051" s="4">
        <f t="shared" si="109"/>
        <v>0</v>
      </c>
      <c r="G1051" s="19">
        <f>IF(AND(C1051&lt;&gt;"",SUM(G$30:G1050)&lt;D$21),$D$21/$D$26,0)</f>
        <v>0</v>
      </c>
      <c r="H1051" s="4">
        <f t="shared" si="110"/>
        <v>0</v>
      </c>
      <c r="I1051" s="4">
        <f t="shared" si="111"/>
        <v>0</v>
      </c>
      <c r="J1051" s="58" t="str">
        <f t="shared" si="112"/>
        <v>2106–2107</v>
      </c>
    </row>
    <row r="1052" spans="1:10" ht="19.899999999999999" customHeight="1" x14ac:dyDescent="0.2">
      <c r="A1052" s="126">
        <v>75485</v>
      </c>
      <c r="B1052" s="9">
        <f t="shared" si="106"/>
        <v>0</v>
      </c>
      <c r="C1052" s="127"/>
      <c r="D1052" s="4">
        <f t="shared" si="107"/>
        <v>0</v>
      </c>
      <c r="E1052" s="128">
        <f t="shared" si="108"/>
        <v>0</v>
      </c>
      <c r="F1052" s="4">
        <f t="shared" si="109"/>
        <v>0</v>
      </c>
      <c r="G1052" s="19">
        <f>IF(AND(C1052&lt;&gt;"",SUM(G$30:G1051)&lt;D$21),$D$21/$D$26,0)</f>
        <v>0</v>
      </c>
      <c r="H1052" s="4">
        <f t="shared" si="110"/>
        <v>0</v>
      </c>
      <c r="I1052" s="4">
        <f t="shared" si="111"/>
        <v>0</v>
      </c>
      <c r="J1052" s="58" t="str">
        <f t="shared" si="112"/>
        <v>2106–2107</v>
      </c>
    </row>
    <row r="1053" spans="1:10" ht="19.899999999999999" customHeight="1" x14ac:dyDescent="0.2">
      <c r="A1053" s="126">
        <v>75515</v>
      </c>
      <c r="B1053" s="9">
        <f t="shared" si="106"/>
        <v>0</v>
      </c>
      <c r="C1053" s="127"/>
      <c r="D1053" s="4">
        <f t="shared" si="107"/>
        <v>0</v>
      </c>
      <c r="E1053" s="128">
        <f t="shared" si="108"/>
        <v>0</v>
      </c>
      <c r="F1053" s="4">
        <f t="shared" si="109"/>
        <v>0</v>
      </c>
      <c r="G1053" s="19">
        <f>IF(AND(C1053&lt;&gt;"",SUM(G$30:G1052)&lt;D$21),$D$21/$D$26,0)</f>
        <v>0</v>
      </c>
      <c r="H1053" s="4">
        <f t="shared" si="110"/>
        <v>0</v>
      </c>
      <c r="I1053" s="4">
        <f t="shared" si="111"/>
        <v>0</v>
      </c>
      <c r="J1053" s="58" t="str">
        <f t="shared" si="112"/>
        <v>2106–2107</v>
      </c>
    </row>
    <row r="1054" spans="1:10" ht="19.899999999999999" customHeight="1" x14ac:dyDescent="0.2">
      <c r="A1054" s="126">
        <v>75546</v>
      </c>
      <c r="B1054" s="9">
        <f t="shared" si="106"/>
        <v>0</v>
      </c>
      <c r="C1054" s="127"/>
      <c r="D1054" s="4">
        <f t="shared" si="107"/>
        <v>0</v>
      </c>
      <c r="E1054" s="128">
        <f t="shared" si="108"/>
        <v>0</v>
      </c>
      <c r="F1054" s="4">
        <f t="shared" si="109"/>
        <v>0</v>
      </c>
      <c r="G1054" s="19">
        <f>IF(AND(C1054&lt;&gt;"",SUM(G$30:G1053)&lt;D$21),$D$21/$D$26,0)</f>
        <v>0</v>
      </c>
      <c r="H1054" s="4">
        <f t="shared" si="110"/>
        <v>0</v>
      </c>
      <c r="I1054" s="4">
        <f t="shared" si="111"/>
        <v>0</v>
      </c>
      <c r="J1054" s="58" t="str">
        <f t="shared" si="112"/>
        <v>2106–2107</v>
      </c>
    </row>
    <row r="1055" spans="1:10" ht="19.899999999999999" customHeight="1" x14ac:dyDescent="0.2">
      <c r="A1055" s="126">
        <v>75576</v>
      </c>
      <c r="B1055" s="9">
        <f t="shared" ref="B1055:B1118" si="113">IF(C1055&gt;0,C1055*-1,C1055)</f>
        <v>0</v>
      </c>
      <c r="C1055" s="127"/>
      <c r="D1055" s="4">
        <f t="shared" ref="D1055:D1118" si="114">IF(C1055="",0,IF($D$14="Beginning",IF(C1054&lt;&gt;"",$F1054*$D$7/12,0),IF(C1054&lt;&gt;"",$F1054*$D$7/12,$D$19*$D$7/12)))</f>
        <v>0</v>
      </c>
      <c r="E1055" s="128">
        <f t="shared" si="108"/>
        <v>0</v>
      </c>
      <c r="F1055" s="4">
        <f t="shared" si="109"/>
        <v>0</v>
      </c>
      <c r="G1055" s="19">
        <f>IF(AND(C1055&lt;&gt;"",SUM(G$30:G1054)&lt;D$21),$D$21/$D$26,0)</f>
        <v>0</v>
      </c>
      <c r="H1055" s="4">
        <f t="shared" si="110"/>
        <v>0</v>
      </c>
      <c r="I1055" s="4">
        <f t="shared" si="111"/>
        <v>0</v>
      </c>
      <c r="J1055" s="58" t="str">
        <f t="shared" si="112"/>
        <v>2106–2107</v>
      </c>
    </row>
    <row r="1056" spans="1:10" ht="19.899999999999999" customHeight="1" x14ac:dyDescent="0.2">
      <c r="A1056" s="126">
        <v>75607</v>
      </c>
      <c r="B1056" s="9">
        <f t="shared" si="113"/>
        <v>0</v>
      </c>
      <c r="C1056" s="127"/>
      <c r="D1056" s="4">
        <f t="shared" si="114"/>
        <v>0</v>
      </c>
      <c r="E1056" s="128">
        <f t="shared" ref="E1056:E1119" si="115">C1056-D1056</f>
        <v>0</v>
      </c>
      <c r="F1056" s="4">
        <f t="shared" ref="F1056:F1119" si="116">IF(C1056="",0,IF(C1055="",$D$19-E1056,IF(C1056&lt;&gt;"",F1055-E1056)))</f>
        <v>0</v>
      </c>
      <c r="G1056" s="19">
        <f>IF(AND(C1056&lt;&gt;"",SUM(G$30:G1055)&lt;D$21),$D$21/$D$26,0)</f>
        <v>0</v>
      </c>
      <c r="H1056" s="4">
        <f t="shared" ref="H1056:H1119" si="117">IF(C1056&lt;&gt;"",G1056+H1055,0)</f>
        <v>0</v>
      </c>
      <c r="I1056" s="4">
        <f t="shared" ref="I1056:I1119" si="118">IF(C1056&lt;&gt;"",$D$21-H1056,0)</f>
        <v>0</v>
      </c>
      <c r="J1056" s="58" t="str">
        <f t="shared" si="112"/>
        <v>2106–2107</v>
      </c>
    </row>
    <row r="1057" spans="1:10" ht="19.899999999999999" customHeight="1" x14ac:dyDescent="0.2">
      <c r="A1057" s="126">
        <v>75638</v>
      </c>
      <c r="B1057" s="9">
        <f t="shared" si="113"/>
        <v>0</v>
      </c>
      <c r="C1057" s="127"/>
      <c r="D1057" s="4">
        <f t="shared" si="114"/>
        <v>0</v>
      </c>
      <c r="E1057" s="128">
        <f t="shared" si="115"/>
        <v>0</v>
      </c>
      <c r="F1057" s="4">
        <f t="shared" si="116"/>
        <v>0</v>
      </c>
      <c r="G1057" s="19">
        <f>IF(AND(C1057&lt;&gt;"",SUM(G$30:G1056)&lt;D$21),$D$21/$D$26,0)</f>
        <v>0</v>
      </c>
      <c r="H1057" s="4">
        <f t="shared" si="117"/>
        <v>0</v>
      </c>
      <c r="I1057" s="4">
        <f t="shared" si="118"/>
        <v>0</v>
      </c>
      <c r="J1057" s="58" t="str">
        <f t="shared" si="112"/>
        <v>2106–2107</v>
      </c>
    </row>
    <row r="1058" spans="1:10" ht="19.899999999999999" customHeight="1" x14ac:dyDescent="0.2">
      <c r="A1058" s="126">
        <v>75666</v>
      </c>
      <c r="B1058" s="9">
        <f t="shared" si="113"/>
        <v>0</v>
      </c>
      <c r="C1058" s="127"/>
      <c r="D1058" s="4">
        <f t="shared" si="114"/>
        <v>0</v>
      </c>
      <c r="E1058" s="128">
        <f t="shared" si="115"/>
        <v>0</v>
      </c>
      <c r="F1058" s="4">
        <f t="shared" si="116"/>
        <v>0</v>
      </c>
      <c r="G1058" s="19">
        <f>IF(AND(C1058&lt;&gt;"",SUM(G$30:G1057)&lt;D$21),$D$21/$D$26,0)</f>
        <v>0</v>
      </c>
      <c r="H1058" s="4">
        <f t="shared" si="117"/>
        <v>0</v>
      </c>
      <c r="I1058" s="4">
        <f t="shared" si="118"/>
        <v>0</v>
      </c>
      <c r="J1058" s="58" t="str">
        <f t="shared" si="112"/>
        <v>2106–2107</v>
      </c>
    </row>
    <row r="1059" spans="1:10" ht="19.899999999999999" customHeight="1" x14ac:dyDescent="0.2">
      <c r="A1059" s="126">
        <v>75697</v>
      </c>
      <c r="B1059" s="9">
        <f t="shared" si="113"/>
        <v>0</v>
      </c>
      <c r="C1059" s="127"/>
      <c r="D1059" s="4">
        <f t="shared" si="114"/>
        <v>0</v>
      </c>
      <c r="E1059" s="128">
        <f t="shared" si="115"/>
        <v>0</v>
      </c>
      <c r="F1059" s="4">
        <f t="shared" si="116"/>
        <v>0</v>
      </c>
      <c r="G1059" s="19">
        <f>IF(AND(C1059&lt;&gt;"",SUM(G$30:G1058)&lt;D$21),$D$21/$D$26,0)</f>
        <v>0</v>
      </c>
      <c r="H1059" s="4">
        <f t="shared" si="117"/>
        <v>0</v>
      </c>
      <c r="I1059" s="4">
        <f t="shared" si="118"/>
        <v>0</v>
      </c>
      <c r="J1059" s="58" t="str">
        <f t="shared" si="112"/>
        <v>2106–2107</v>
      </c>
    </row>
    <row r="1060" spans="1:10" ht="19.899999999999999" customHeight="1" x14ac:dyDescent="0.2">
      <c r="A1060" s="126">
        <v>75727</v>
      </c>
      <c r="B1060" s="9">
        <f t="shared" si="113"/>
        <v>0</v>
      </c>
      <c r="C1060" s="127"/>
      <c r="D1060" s="4">
        <f t="shared" si="114"/>
        <v>0</v>
      </c>
      <c r="E1060" s="128">
        <f t="shared" si="115"/>
        <v>0</v>
      </c>
      <c r="F1060" s="4">
        <f t="shared" si="116"/>
        <v>0</v>
      </c>
      <c r="G1060" s="19">
        <f>IF(AND(C1060&lt;&gt;"",SUM(G$30:G1059)&lt;D$21),$D$21/$D$26,0)</f>
        <v>0</v>
      </c>
      <c r="H1060" s="4">
        <f t="shared" si="117"/>
        <v>0</v>
      </c>
      <c r="I1060" s="4">
        <f t="shared" si="118"/>
        <v>0</v>
      </c>
      <c r="J1060" s="58" t="str">
        <f t="shared" si="112"/>
        <v>2106–2107</v>
      </c>
    </row>
    <row r="1061" spans="1:10" ht="19.899999999999999" customHeight="1" x14ac:dyDescent="0.2">
      <c r="A1061" s="126">
        <v>75758</v>
      </c>
      <c r="B1061" s="9">
        <f t="shared" si="113"/>
        <v>0</v>
      </c>
      <c r="C1061" s="127"/>
      <c r="D1061" s="4">
        <f t="shared" si="114"/>
        <v>0</v>
      </c>
      <c r="E1061" s="128">
        <f t="shared" si="115"/>
        <v>0</v>
      </c>
      <c r="F1061" s="4">
        <f t="shared" si="116"/>
        <v>0</v>
      </c>
      <c r="G1061" s="19">
        <f>IF(AND(C1061&lt;&gt;"",SUM(G$30:G1060)&lt;D$21),$D$21/$D$26,0)</f>
        <v>0</v>
      </c>
      <c r="H1061" s="4">
        <f t="shared" si="117"/>
        <v>0</v>
      </c>
      <c r="I1061" s="4">
        <f t="shared" si="118"/>
        <v>0</v>
      </c>
      <c r="J1061" s="58" t="str">
        <f t="shared" si="112"/>
        <v>2106–2107</v>
      </c>
    </row>
    <row r="1062" spans="1:10" ht="19.899999999999999" customHeight="1" x14ac:dyDescent="0.2">
      <c r="A1062" s="126">
        <v>75788</v>
      </c>
      <c r="B1062" s="9">
        <f t="shared" si="113"/>
        <v>0</v>
      </c>
      <c r="C1062" s="127"/>
      <c r="D1062" s="4">
        <f t="shared" si="114"/>
        <v>0</v>
      </c>
      <c r="E1062" s="128">
        <f t="shared" si="115"/>
        <v>0</v>
      </c>
      <c r="F1062" s="4">
        <f t="shared" si="116"/>
        <v>0</v>
      </c>
      <c r="G1062" s="19">
        <f>IF(AND(C1062&lt;&gt;"",SUM(G$30:G1061)&lt;D$21),$D$21/$D$26,0)</f>
        <v>0</v>
      </c>
      <c r="H1062" s="4">
        <f t="shared" si="117"/>
        <v>0</v>
      </c>
      <c r="I1062" s="4">
        <f t="shared" si="118"/>
        <v>0</v>
      </c>
      <c r="J1062" s="58" t="str">
        <f t="shared" si="112"/>
        <v>2107–2108</v>
      </c>
    </row>
    <row r="1063" spans="1:10" ht="19.899999999999999" customHeight="1" x14ac:dyDescent="0.2">
      <c r="A1063" s="126">
        <v>75819</v>
      </c>
      <c r="B1063" s="9">
        <f t="shared" si="113"/>
        <v>0</v>
      </c>
      <c r="C1063" s="127"/>
      <c r="D1063" s="4">
        <f t="shared" si="114"/>
        <v>0</v>
      </c>
      <c r="E1063" s="128">
        <f t="shared" si="115"/>
        <v>0</v>
      </c>
      <c r="F1063" s="4">
        <f t="shared" si="116"/>
        <v>0</v>
      </c>
      <c r="G1063" s="19">
        <f>IF(AND(C1063&lt;&gt;"",SUM(G$30:G1062)&lt;D$21),$D$21/$D$26,0)</f>
        <v>0</v>
      </c>
      <c r="H1063" s="4">
        <f t="shared" si="117"/>
        <v>0</v>
      </c>
      <c r="I1063" s="4">
        <f t="shared" si="118"/>
        <v>0</v>
      </c>
      <c r="J1063" s="58" t="str">
        <f t="shared" si="112"/>
        <v>2107–2108</v>
      </c>
    </row>
    <row r="1064" spans="1:10" ht="19.899999999999999" customHeight="1" x14ac:dyDescent="0.2">
      <c r="A1064" s="126">
        <v>75850</v>
      </c>
      <c r="B1064" s="9">
        <f t="shared" si="113"/>
        <v>0</v>
      </c>
      <c r="C1064" s="127"/>
      <c r="D1064" s="4">
        <f t="shared" si="114"/>
        <v>0</v>
      </c>
      <c r="E1064" s="128">
        <f t="shared" si="115"/>
        <v>0</v>
      </c>
      <c r="F1064" s="4">
        <f t="shared" si="116"/>
        <v>0</v>
      </c>
      <c r="G1064" s="19">
        <f>IF(AND(C1064&lt;&gt;"",SUM(G$30:G1063)&lt;D$21),$D$21/$D$26,0)</f>
        <v>0</v>
      </c>
      <c r="H1064" s="4">
        <f t="shared" si="117"/>
        <v>0</v>
      </c>
      <c r="I1064" s="4">
        <f t="shared" si="118"/>
        <v>0</v>
      </c>
      <c r="J1064" s="58" t="str">
        <f t="shared" si="112"/>
        <v>2107–2108</v>
      </c>
    </row>
    <row r="1065" spans="1:10" ht="19.899999999999999" customHeight="1" x14ac:dyDescent="0.2">
      <c r="A1065" s="126">
        <v>75880</v>
      </c>
      <c r="B1065" s="9">
        <f t="shared" si="113"/>
        <v>0</v>
      </c>
      <c r="C1065" s="127"/>
      <c r="D1065" s="4">
        <f t="shared" si="114"/>
        <v>0</v>
      </c>
      <c r="E1065" s="128">
        <f t="shared" si="115"/>
        <v>0</v>
      </c>
      <c r="F1065" s="4">
        <f t="shared" si="116"/>
        <v>0</v>
      </c>
      <c r="G1065" s="19">
        <f>IF(AND(C1065&lt;&gt;"",SUM(G$30:G1064)&lt;D$21),$D$21/$D$26,0)</f>
        <v>0</v>
      </c>
      <c r="H1065" s="4">
        <f t="shared" si="117"/>
        <v>0</v>
      </c>
      <c r="I1065" s="4">
        <f t="shared" si="118"/>
        <v>0</v>
      </c>
      <c r="J1065" s="58" t="str">
        <f t="shared" si="112"/>
        <v>2107–2108</v>
      </c>
    </row>
    <row r="1066" spans="1:10" ht="19.899999999999999" customHeight="1" x14ac:dyDescent="0.2">
      <c r="A1066" s="126">
        <v>75911</v>
      </c>
      <c r="B1066" s="9">
        <f t="shared" si="113"/>
        <v>0</v>
      </c>
      <c r="C1066" s="127"/>
      <c r="D1066" s="4">
        <f t="shared" si="114"/>
        <v>0</v>
      </c>
      <c r="E1066" s="128">
        <f t="shared" si="115"/>
        <v>0</v>
      </c>
      <c r="F1066" s="4">
        <f t="shared" si="116"/>
        <v>0</v>
      </c>
      <c r="G1066" s="19">
        <f>IF(AND(C1066&lt;&gt;"",SUM(G$30:G1065)&lt;D$21),$D$21/$D$26,0)</f>
        <v>0</v>
      </c>
      <c r="H1066" s="4">
        <f t="shared" si="117"/>
        <v>0</v>
      </c>
      <c r="I1066" s="4">
        <f t="shared" si="118"/>
        <v>0</v>
      </c>
      <c r="J1066" s="58" t="str">
        <f t="shared" si="112"/>
        <v>2107–2108</v>
      </c>
    </row>
    <row r="1067" spans="1:10" ht="19.899999999999999" customHeight="1" x14ac:dyDescent="0.2">
      <c r="A1067" s="126">
        <v>75941</v>
      </c>
      <c r="B1067" s="9">
        <f t="shared" si="113"/>
        <v>0</v>
      </c>
      <c r="C1067" s="127"/>
      <c r="D1067" s="4">
        <f t="shared" si="114"/>
        <v>0</v>
      </c>
      <c r="E1067" s="128">
        <f t="shared" si="115"/>
        <v>0</v>
      </c>
      <c r="F1067" s="4">
        <f t="shared" si="116"/>
        <v>0</v>
      </c>
      <c r="G1067" s="19">
        <f>IF(AND(C1067&lt;&gt;"",SUM(G$30:G1066)&lt;D$21),$D$21/$D$26,0)</f>
        <v>0</v>
      </c>
      <c r="H1067" s="4">
        <f t="shared" si="117"/>
        <v>0</v>
      </c>
      <c r="I1067" s="4">
        <f t="shared" si="118"/>
        <v>0</v>
      </c>
      <c r="J1067" s="58" t="str">
        <f t="shared" ref="J1067:J1130" si="119">IF(OR(MONTH(A1067)=1,MONTH(A1067)=2,MONTH(A1067)=3,MONTH(A1067)=4,MONTH(A1067)=5,MONTH(A1067)=6),YEAR(A1067)-1&amp;"–"&amp;YEAR(A1067),YEAR(A1067)&amp;"–"&amp;YEAR(A1067)+1)</f>
        <v>2107–2108</v>
      </c>
    </row>
    <row r="1068" spans="1:10" ht="19.899999999999999" customHeight="1" x14ac:dyDescent="0.2">
      <c r="A1068" s="126">
        <v>75972</v>
      </c>
      <c r="B1068" s="9">
        <f t="shared" si="113"/>
        <v>0</v>
      </c>
      <c r="C1068" s="127"/>
      <c r="D1068" s="4">
        <f t="shared" si="114"/>
        <v>0</v>
      </c>
      <c r="E1068" s="128">
        <f t="shared" si="115"/>
        <v>0</v>
      </c>
      <c r="F1068" s="4">
        <f t="shared" si="116"/>
        <v>0</v>
      </c>
      <c r="G1068" s="19">
        <f>IF(AND(C1068&lt;&gt;"",SUM(G$30:G1067)&lt;D$21),$D$21/$D$26,0)</f>
        <v>0</v>
      </c>
      <c r="H1068" s="4">
        <f t="shared" si="117"/>
        <v>0</v>
      </c>
      <c r="I1068" s="4">
        <f t="shared" si="118"/>
        <v>0</v>
      </c>
      <c r="J1068" s="58" t="str">
        <f t="shared" si="119"/>
        <v>2107–2108</v>
      </c>
    </row>
    <row r="1069" spans="1:10" ht="19.899999999999999" customHeight="1" x14ac:dyDescent="0.2">
      <c r="A1069" s="126">
        <v>76003</v>
      </c>
      <c r="B1069" s="9">
        <f t="shared" si="113"/>
        <v>0</v>
      </c>
      <c r="C1069" s="127"/>
      <c r="D1069" s="4">
        <f t="shared" si="114"/>
        <v>0</v>
      </c>
      <c r="E1069" s="128">
        <f t="shared" si="115"/>
        <v>0</v>
      </c>
      <c r="F1069" s="4">
        <f t="shared" si="116"/>
        <v>0</v>
      </c>
      <c r="G1069" s="19">
        <f>IF(AND(C1069&lt;&gt;"",SUM(G$30:G1068)&lt;D$21),$D$21/$D$26,0)</f>
        <v>0</v>
      </c>
      <c r="H1069" s="4">
        <f t="shared" si="117"/>
        <v>0</v>
      </c>
      <c r="I1069" s="4">
        <f t="shared" si="118"/>
        <v>0</v>
      </c>
      <c r="J1069" s="58" t="str">
        <f t="shared" si="119"/>
        <v>2107–2108</v>
      </c>
    </row>
    <row r="1070" spans="1:10" ht="19.899999999999999" customHeight="1" x14ac:dyDescent="0.2">
      <c r="A1070" s="126">
        <v>76032</v>
      </c>
      <c r="B1070" s="9">
        <f t="shared" si="113"/>
        <v>0</v>
      </c>
      <c r="C1070" s="127"/>
      <c r="D1070" s="4">
        <f t="shared" si="114"/>
        <v>0</v>
      </c>
      <c r="E1070" s="128">
        <f t="shared" si="115"/>
        <v>0</v>
      </c>
      <c r="F1070" s="4">
        <f t="shared" si="116"/>
        <v>0</v>
      </c>
      <c r="G1070" s="19">
        <f>IF(AND(C1070&lt;&gt;"",SUM(G$30:G1069)&lt;D$21),$D$21/$D$26,0)</f>
        <v>0</v>
      </c>
      <c r="H1070" s="4">
        <f t="shared" si="117"/>
        <v>0</v>
      </c>
      <c r="I1070" s="4">
        <f t="shared" si="118"/>
        <v>0</v>
      </c>
      <c r="J1070" s="58" t="str">
        <f t="shared" si="119"/>
        <v>2107–2108</v>
      </c>
    </row>
    <row r="1071" spans="1:10" ht="19.899999999999999" customHeight="1" x14ac:dyDescent="0.2">
      <c r="A1071" s="126">
        <v>76063</v>
      </c>
      <c r="B1071" s="9">
        <f t="shared" si="113"/>
        <v>0</v>
      </c>
      <c r="C1071" s="127"/>
      <c r="D1071" s="4">
        <f t="shared" si="114"/>
        <v>0</v>
      </c>
      <c r="E1071" s="128">
        <f t="shared" si="115"/>
        <v>0</v>
      </c>
      <c r="F1071" s="4">
        <f t="shared" si="116"/>
        <v>0</v>
      </c>
      <c r="G1071" s="19">
        <f>IF(AND(C1071&lt;&gt;"",SUM(G$30:G1070)&lt;D$21),$D$21/$D$26,0)</f>
        <v>0</v>
      </c>
      <c r="H1071" s="4">
        <f t="shared" si="117"/>
        <v>0</v>
      </c>
      <c r="I1071" s="4">
        <f t="shared" si="118"/>
        <v>0</v>
      </c>
      <c r="J1071" s="58" t="str">
        <f t="shared" si="119"/>
        <v>2107–2108</v>
      </c>
    </row>
    <row r="1072" spans="1:10" ht="19.899999999999999" customHeight="1" x14ac:dyDescent="0.2">
      <c r="A1072" s="126">
        <v>76093</v>
      </c>
      <c r="B1072" s="9">
        <f t="shared" si="113"/>
        <v>0</v>
      </c>
      <c r="C1072" s="127"/>
      <c r="D1072" s="4">
        <f t="shared" si="114"/>
        <v>0</v>
      </c>
      <c r="E1072" s="128">
        <f t="shared" si="115"/>
        <v>0</v>
      </c>
      <c r="F1072" s="4">
        <f t="shared" si="116"/>
        <v>0</v>
      </c>
      <c r="G1072" s="19">
        <f>IF(AND(C1072&lt;&gt;"",SUM(G$30:G1071)&lt;D$21),$D$21/$D$26,0)</f>
        <v>0</v>
      </c>
      <c r="H1072" s="4">
        <f t="shared" si="117"/>
        <v>0</v>
      </c>
      <c r="I1072" s="4">
        <f t="shared" si="118"/>
        <v>0</v>
      </c>
      <c r="J1072" s="58" t="str">
        <f t="shared" si="119"/>
        <v>2107–2108</v>
      </c>
    </row>
    <row r="1073" spans="1:10" ht="19.899999999999999" customHeight="1" x14ac:dyDescent="0.2">
      <c r="A1073" s="126">
        <v>76124</v>
      </c>
      <c r="B1073" s="9">
        <f t="shared" si="113"/>
        <v>0</v>
      </c>
      <c r="C1073" s="127"/>
      <c r="D1073" s="4">
        <f t="shared" si="114"/>
        <v>0</v>
      </c>
      <c r="E1073" s="128">
        <f t="shared" si="115"/>
        <v>0</v>
      </c>
      <c r="F1073" s="4">
        <f t="shared" si="116"/>
        <v>0</v>
      </c>
      <c r="G1073" s="19">
        <f>IF(AND(C1073&lt;&gt;"",SUM(G$30:G1072)&lt;D$21),$D$21/$D$26,0)</f>
        <v>0</v>
      </c>
      <c r="H1073" s="4">
        <f t="shared" si="117"/>
        <v>0</v>
      </c>
      <c r="I1073" s="4">
        <f t="shared" si="118"/>
        <v>0</v>
      </c>
      <c r="J1073" s="58" t="str">
        <f t="shared" si="119"/>
        <v>2107–2108</v>
      </c>
    </row>
    <row r="1074" spans="1:10" ht="19.899999999999999" customHeight="1" x14ac:dyDescent="0.2">
      <c r="A1074" s="126">
        <v>76154</v>
      </c>
      <c r="B1074" s="9">
        <f t="shared" si="113"/>
        <v>0</v>
      </c>
      <c r="C1074" s="127"/>
      <c r="D1074" s="4">
        <f t="shared" si="114"/>
        <v>0</v>
      </c>
      <c r="E1074" s="128">
        <f t="shared" si="115"/>
        <v>0</v>
      </c>
      <c r="F1074" s="4">
        <f t="shared" si="116"/>
        <v>0</v>
      </c>
      <c r="G1074" s="19">
        <f>IF(AND(C1074&lt;&gt;"",SUM(G$30:G1073)&lt;D$21),$D$21/$D$26,0)</f>
        <v>0</v>
      </c>
      <c r="H1074" s="4">
        <f t="shared" si="117"/>
        <v>0</v>
      </c>
      <c r="I1074" s="4">
        <f t="shared" si="118"/>
        <v>0</v>
      </c>
      <c r="J1074" s="58" t="str">
        <f t="shared" si="119"/>
        <v>2108–2109</v>
      </c>
    </row>
    <row r="1075" spans="1:10" ht="19.899999999999999" customHeight="1" x14ac:dyDescent="0.2">
      <c r="A1075" s="126">
        <v>76185</v>
      </c>
      <c r="B1075" s="9">
        <f t="shared" si="113"/>
        <v>0</v>
      </c>
      <c r="C1075" s="127"/>
      <c r="D1075" s="4">
        <f t="shared" si="114"/>
        <v>0</v>
      </c>
      <c r="E1075" s="128">
        <f t="shared" si="115"/>
        <v>0</v>
      </c>
      <c r="F1075" s="4">
        <f t="shared" si="116"/>
        <v>0</v>
      </c>
      <c r="G1075" s="19">
        <f>IF(AND(C1075&lt;&gt;"",SUM(G$30:G1074)&lt;D$21),$D$21/$D$26,0)</f>
        <v>0</v>
      </c>
      <c r="H1075" s="4">
        <f t="shared" si="117"/>
        <v>0</v>
      </c>
      <c r="I1075" s="4">
        <f t="shared" si="118"/>
        <v>0</v>
      </c>
      <c r="J1075" s="58" t="str">
        <f t="shared" si="119"/>
        <v>2108–2109</v>
      </c>
    </row>
    <row r="1076" spans="1:10" ht="19.899999999999999" customHeight="1" x14ac:dyDescent="0.2">
      <c r="A1076" s="126">
        <v>76216</v>
      </c>
      <c r="B1076" s="9">
        <f t="shared" si="113"/>
        <v>0</v>
      </c>
      <c r="C1076" s="127"/>
      <c r="D1076" s="4">
        <f t="shared" si="114"/>
        <v>0</v>
      </c>
      <c r="E1076" s="128">
        <f t="shared" si="115"/>
        <v>0</v>
      </c>
      <c r="F1076" s="4">
        <f t="shared" si="116"/>
        <v>0</v>
      </c>
      <c r="G1076" s="19">
        <f>IF(AND(C1076&lt;&gt;"",SUM(G$30:G1075)&lt;D$21),$D$21/$D$26,0)</f>
        <v>0</v>
      </c>
      <c r="H1076" s="4">
        <f t="shared" si="117"/>
        <v>0</v>
      </c>
      <c r="I1076" s="4">
        <f t="shared" si="118"/>
        <v>0</v>
      </c>
      <c r="J1076" s="58" t="str">
        <f t="shared" si="119"/>
        <v>2108–2109</v>
      </c>
    </row>
    <row r="1077" spans="1:10" ht="19.899999999999999" customHeight="1" x14ac:dyDescent="0.2">
      <c r="A1077" s="126">
        <v>76246</v>
      </c>
      <c r="B1077" s="9">
        <f t="shared" si="113"/>
        <v>0</v>
      </c>
      <c r="C1077" s="127"/>
      <c r="D1077" s="4">
        <f t="shared" si="114"/>
        <v>0</v>
      </c>
      <c r="E1077" s="128">
        <f t="shared" si="115"/>
        <v>0</v>
      </c>
      <c r="F1077" s="4">
        <f t="shared" si="116"/>
        <v>0</v>
      </c>
      <c r="G1077" s="19">
        <f>IF(AND(C1077&lt;&gt;"",SUM(G$30:G1076)&lt;D$21),$D$21/$D$26,0)</f>
        <v>0</v>
      </c>
      <c r="H1077" s="4">
        <f t="shared" si="117"/>
        <v>0</v>
      </c>
      <c r="I1077" s="4">
        <f t="shared" si="118"/>
        <v>0</v>
      </c>
      <c r="J1077" s="58" t="str">
        <f t="shared" si="119"/>
        <v>2108–2109</v>
      </c>
    </row>
    <row r="1078" spans="1:10" ht="19.899999999999999" customHeight="1" x14ac:dyDescent="0.2">
      <c r="A1078" s="126">
        <v>76277</v>
      </c>
      <c r="B1078" s="9">
        <f t="shared" si="113"/>
        <v>0</v>
      </c>
      <c r="C1078" s="127"/>
      <c r="D1078" s="4">
        <f t="shared" si="114"/>
        <v>0</v>
      </c>
      <c r="E1078" s="128">
        <f t="shared" si="115"/>
        <v>0</v>
      </c>
      <c r="F1078" s="4">
        <f t="shared" si="116"/>
        <v>0</v>
      </c>
      <c r="G1078" s="19">
        <f>IF(AND(C1078&lt;&gt;"",SUM(G$30:G1077)&lt;D$21),$D$21/$D$26,0)</f>
        <v>0</v>
      </c>
      <c r="H1078" s="4">
        <f t="shared" si="117"/>
        <v>0</v>
      </c>
      <c r="I1078" s="4">
        <f t="shared" si="118"/>
        <v>0</v>
      </c>
      <c r="J1078" s="58" t="str">
        <f t="shared" si="119"/>
        <v>2108–2109</v>
      </c>
    </row>
    <row r="1079" spans="1:10" ht="19.899999999999999" customHeight="1" x14ac:dyDescent="0.2">
      <c r="A1079" s="126">
        <v>76307</v>
      </c>
      <c r="B1079" s="9">
        <f t="shared" si="113"/>
        <v>0</v>
      </c>
      <c r="C1079" s="127"/>
      <c r="D1079" s="4">
        <f t="shared" si="114"/>
        <v>0</v>
      </c>
      <c r="E1079" s="128">
        <f t="shared" si="115"/>
        <v>0</v>
      </c>
      <c r="F1079" s="4">
        <f t="shared" si="116"/>
        <v>0</v>
      </c>
      <c r="G1079" s="19">
        <f>IF(AND(C1079&lt;&gt;"",SUM(G$30:G1078)&lt;D$21),$D$21/$D$26,0)</f>
        <v>0</v>
      </c>
      <c r="H1079" s="4">
        <f t="shared" si="117"/>
        <v>0</v>
      </c>
      <c r="I1079" s="4">
        <f t="shared" si="118"/>
        <v>0</v>
      </c>
      <c r="J1079" s="58" t="str">
        <f t="shared" si="119"/>
        <v>2108–2109</v>
      </c>
    </row>
    <row r="1080" spans="1:10" ht="19.899999999999999" customHeight="1" x14ac:dyDescent="0.2">
      <c r="A1080" s="126">
        <v>76338</v>
      </c>
      <c r="B1080" s="9">
        <f t="shared" si="113"/>
        <v>0</v>
      </c>
      <c r="C1080" s="127"/>
      <c r="D1080" s="4">
        <f t="shared" si="114"/>
        <v>0</v>
      </c>
      <c r="E1080" s="128">
        <f t="shared" si="115"/>
        <v>0</v>
      </c>
      <c r="F1080" s="4">
        <f t="shared" si="116"/>
        <v>0</v>
      </c>
      <c r="G1080" s="19">
        <f>IF(AND(C1080&lt;&gt;"",SUM(G$30:G1079)&lt;D$21),$D$21/$D$26,0)</f>
        <v>0</v>
      </c>
      <c r="H1080" s="4">
        <f t="shared" si="117"/>
        <v>0</v>
      </c>
      <c r="I1080" s="4">
        <f t="shared" si="118"/>
        <v>0</v>
      </c>
      <c r="J1080" s="58" t="str">
        <f t="shared" si="119"/>
        <v>2108–2109</v>
      </c>
    </row>
    <row r="1081" spans="1:10" ht="19.899999999999999" customHeight="1" x14ac:dyDescent="0.2">
      <c r="A1081" s="126">
        <v>76369</v>
      </c>
      <c r="B1081" s="9">
        <f t="shared" si="113"/>
        <v>0</v>
      </c>
      <c r="C1081" s="127"/>
      <c r="D1081" s="4">
        <f t="shared" si="114"/>
        <v>0</v>
      </c>
      <c r="E1081" s="128">
        <f t="shared" si="115"/>
        <v>0</v>
      </c>
      <c r="F1081" s="4">
        <f t="shared" si="116"/>
        <v>0</v>
      </c>
      <c r="G1081" s="19">
        <f>IF(AND(C1081&lt;&gt;"",SUM(G$30:G1080)&lt;D$21),$D$21/$D$26,0)</f>
        <v>0</v>
      </c>
      <c r="H1081" s="4">
        <f t="shared" si="117"/>
        <v>0</v>
      </c>
      <c r="I1081" s="4">
        <f t="shared" si="118"/>
        <v>0</v>
      </c>
      <c r="J1081" s="58" t="str">
        <f t="shared" si="119"/>
        <v>2108–2109</v>
      </c>
    </row>
    <row r="1082" spans="1:10" ht="19.899999999999999" customHeight="1" x14ac:dyDescent="0.2">
      <c r="A1082" s="126">
        <v>76397</v>
      </c>
      <c r="B1082" s="9">
        <f t="shared" si="113"/>
        <v>0</v>
      </c>
      <c r="C1082" s="127"/>
      <c r="D1082" s="4">
        <f t="shared" si="114"/>
        <v>0</v>
      </c>
      <c r="E1082" s="128">
        <f t="shared" si="115"/>
        <v>0</v>
      </c>
      <c r="F1082" s="4">
        <f t="shared" si="116"/>
        <v>0</v>
      </c>
      <c r="G1082" s="19">
        <f>IF(AND(C1082&lt;&gt;"",SUM(G$30:G1081)&lt;D$21),$D$21/$D$26,0)</f>
        <v>0</v>
      </c>
      <c r="H1082" s="4">
        <f t="shared" si="117"/>
        <v>0</v>
      </c>
      <c r="I1082" s="4">
        <f t="shared" si="118"/>
        <v>0</v>
      </c>
      <c r="J1082" s="58" t="str">
        <f t="shared" si="119"/>
        <v>2108–2109</v>
      </c>
    </row>
    <row r="1083" spans="1:10" ht="19.899999999999999" customHeight="1" x14ac:dyDescent="0.2">
      <c r="A1083" s="126">
        <v>76428</v>
      </c>
      <c r="B1083" s="9">
        <f t="shared" si="113"/>
        <v>0</v>
      </c>
      <c r="C1083" s="127"/>
      <c r="D1083" s="4">
        <f t="shared" si="114"/>
        <v>0</v>
      </c>
      <c r="E1083" s="128">
        <f t="shared" si="115"/>
        <v>0</v>
      </c>
      <c r="F1083" s="4">
        <f t="shared" si="116"/>
        <v>0</v>
      </c>
      <c r="G1083" s="19">
        <f>IF(AND(C1083&lt;&gt;"",SUM(G$30:G1082)&lt;D$21),$D$21/$D$26,0)</f>
        <v>0</v>
      </c>
      <c r="H1083" s="4">
        <f t="shared" si="117"/>
        <v>0</v>
      </c>
      <c r="I1083" s="4">
        <f t="shared" si="118"/>
        <v>0</v>
      </c>
      <c r="J1083" s="58" t="str">
        <f t="shared" si="119"/>
        <v>2108–2109</v>
      </c>
    </row>
    <row r="1084" spans="1:10" ht="19.899999999999999" customHeight="1" x14ac:dyDescent="0.2">
      <c r="A1084" s="126">
        <v>76458</v>
      </c>
      <c r="B1084" s="9">
        <f t="shared" si="113"/>
        <v>0</v>
      </c>
      <c r="C1084" s="127"/>
      <c r="D1084" s="4">
        <f t="shared" si="114"/>
        <v>0</v>
      </c>
      <c r="E1084" s="128">
        <f t="shared" si="115"/>
        <v>0</v>
      </c>
      <c r="F1084" s="4">
        <f t="shared" si="116"/>
        <v>0</v>
      </c>
      <c r="G1084" s="19">
        <f>IF(AND(C1084&lt;&gt;"",SUM(G$30:G1083)&lt;D$21),$D$21/$D$26,0)</f>
        <v>0</v>
      </c>
      <c r="H1084" s="4">
        <f t="shared" si="117"/>
        <v>0</v>
      </c>
      <c r="I1084" s="4">
        <f t="shared" si="118"/>
        <v>0</v>
      </c>
      <c r="J1084" s="58" t="str">
        <f t="shared" si="119"/>
        <v>2108–2109</v>
      </c>
    </row>
    <row r="1085" spans="1:10" ht="19.899999999999999" customHeight="1" x14ac:dyDescent="0.2">
      <c r="A1085" s="126">
        <v>76489</v>
      </c>
      <c r="B1085" s="9">
        <f t="shared" si="113"/>
        <v>0</v>
      </c>
      <c r="C1085" s="127"/>
      <c r="D1085" s="4">
        <f t="shared" si="114"/>
        <v>0</v>
      </c>
      <c r="E1085" s="128">
        <f t="shared" si="115"/>
        <v>0</v>
      </c>
      <c r="F1085" s="4">
        <f t="shared" si="116"/>
        <v>0</v>
      </c>
      <c r="G1085" s="19">
        <f>IF(AND(C1085&lt;&gt;"",SUM(G$30:G1084)&lt;D$21),$D$21/$D$26,0)</f>
        <v>0</v>
      </c>
      <c r="H1085" s="4">
        <f t="shared" si="117"/>
        <v>0</v>
      </c>
      <c r="I1085" s="4">
        <f t="shared" si="118"/>
        <v>0</v>
      </c>
      <c r="J1085" s="58" t="str">
        <f t="shared" si="119"/>
        <v>2108–2109</v>
      </c>
    </row>
    <row r="1086" spans="1:10" ht="19.899999999999999" customHeight="1" x14ac:dyDescent="0.2">
      <c r="A1086" s="126">
        <v>76519</v>
      </c>
      <c r="B1086" s="9">
        <f t="shared" si="113"/>
        <v>0</v>
      </c>
      <c r="C1086" s="127"/>
      <c r="D1086" s="4">
        <f t="shared" si="114"/>
        <v>0</v>
      </c>
      <c r="E1086" s="128">
        <f t="shared" si="115"/>
        <v>0</v>
      </c>
      <c r="F1086" s="4">
        <f t="shared" si="116"/>
        <v>0</v>
      </c>
      <c r="G1086" s="19">
        <f>IF(AND(C1086&lt;&gt;"",SUM(G$30:G1085)&lt;D$21),$D$21/$D$26,0)</f>
        <v>0</v>
      </c>
      <c r="H1086" s="4">
        <f t="shared" si="117"/>
        <v>0</v>
      </c>
      <c r="I1086" s="4">
        <f t="shared" si="118"/>
        <v>0</v>
      </c>
      <c r="J1086" s="58" t="str">
        <f t="shared" si="119"/>
        <v>2109–2110</v>
      </c>
    </row>
    <row r="1087" spans="1:10" ht="19.899999999999999" customHeight="1" x14ac:dyDescent="0.2">
      <c r="A1087" s="126">
        <v>76550</v>
      </c>
      <c r="B1087" s="9">
        <f t="shared" si="113"/>
        <v>0</v>
      </c>
      <c r="C1087" s="127"/>
      <c r="D1087" s="4">
        <f t="shared" si="114"/>
        <v>0</v>
      </c>
      <c r="E1087" s="128">
        <f t="shared" si="115"/>
        <v>0</v>
      </c>
      <c r="F1087" s="4">
        <f t="shared" si="116"/>
        <v>0</v>
      </c>
      <c r="G1087" s="19">
        <f>IF(AND(C1087&lt;&gt;"",SUM(G$30:G1086)&lt;D$21),$D$21/$D$26,0)</f>
        <v>0</v>
      </c>
      <c r="H1087" s="4">
        <f t="shared" si="117"/>
        <v>0</v>
      </c>
      <c r="I1087" s="4">
        <f t="shared" si="118"/>
        <v>0</v>
      </c>
      <c r="J1087" s="58" t="str">
        <f t="shared" si="119"/>
        <v>2109–2110</v>
      </c>
    </row>
    <row r="1088" spans="1:10" ht="19.899999999999999" customHeight="1" x14ac:dyDescent="0.2">
      <c r="A1088" s="126">
        <v>76581</v>
      </c>
      <c r="B1088" s="9">
        <f t="shared" si="113"/>
        <v>0</v>
      </c>
      <c r="C1088" s="127"/>
      <c r="D1088" s="4">
        <f t="shared" si="114"/>
        <v>0</v>
      </c>
      <c r="E1088" s="128">
        <f t="shared" si="115"/>
        <v>0</v>
      </c>
      <c r="F1088" s="4">
        <f t="shared" si="116"/>
        <v>0</v>
      </c>
      <c r="G1088" s="19">
        <f>IF(AND(C1088&lt;&gt;"",SUM(G$30:G1087)&lt;D$21),$D$21/$D$26,0)</f>
        <v>0</v>
      </c>
      <c r="H1088" s="4">
        <f t="shared" si="117"/>
        <v>0</v>
      </c>
      <c r="I1088" s="4">
        <f t="shared" si="118"/>
        <v>0</v>
      </c>
      <c r="J1088" s="58" t="str">
        <f t="shared" si="119"/>
        <v>2109–2110</v>
      </c>
    </row>
    <row r="1089" spans="1:10" ht="19.899999999999999" customHeight="1" x14ac:dyDescent="0.2">
      <c r="A1089" s="126">
        <v>76611</v>
      </c>
      <c r="B1089" s="9">
        <f t="shared" si="113"/>
        <v>0</v>
      </c>
      <c r="C1089" s="127"/>
      <c r="D1089" s="4">
        <f t="shared" si="114"/>
        <v>0</v>
      </c>
      <c r="E1089" s="128">
        <f t="shared" si="115"/>
        <v>0</v>
      </c>
      <c r="F1089" s="4">
        <f t="shared" si="116"/>
        <v>0</v>
      </c>
      <c r="G1089" s="19">
        <f>IF(AND(C1089&lt;&gt;"",SUM(G$30:G1088)&lt;D$21),$D$21/$D$26,0)</f>
        <v>0</v>
      </c>
      <c r="H1089" s="4">
        <f t="shared" si="117"/>
        <v>0</v>
      </c>
      <c r="I1089" s="4">
        <f t="shared" si="118"/>
        <v>0</v>
      </c>
      <c r="J1089" s="58" t="str">
        <f t="shared" si="119"/>
        <v>2109–2110</v>
      </c>
    </row>
    <row r="1090" spans="1:10" ht="19.899999999999999" customHeight="1" x14ac:dyDescent="0.2">
      <c r="A1090" s="126">
        <v>76642</v>
      </c>
      <c r="B1090" s="9">
        <f t="shared" si="113"/>
        <v>0</v>
      </c>
      <c r="C1090" s="127"/>
      <c r="D1090" s="4">
        <f t="shared" si="114"/>
        <v>0</v>
      </c>
      <c r="E1090" s="128">
        <f t="shared" si="115"/>
        <v>0</v>
      </c>
      <c r="F1090" s="4">
        <f t="shared" si="116"/>
        <v>0</v>
      </c>
      <c r="G1090" s="19">
        <f>IF(AND(C1090&lt;&gt;"",SUM(G$30:G1089)&lt;D$21),$D$21/$D$26,0)</f>
        <v>0</v>
      </c>
      <c r="H1090" s="4">
        <f t="shared" si="117"/>
        <v>0</v>
      </c>
      <c r="I1090" s="4">
        <f t="shared" si="118"/>
        <v>0</v>
      </c>
      <c r="J1090" s="58" t="str">
        <f t="shared" si="119"/>
        <v>2109–2110</v>
      </c>
    </row>
    <row r="1091" spans="1:10" ht="19.899999999999999" customHeight="1" x14ac:dyDescent="0.2">
      <c r="A1091" s="126">
        <v>76672</v>
      </c>
      <c r="B1091" s="9">
        <f t="shared" si="113"/>
        <v>0</v>
      </c>
      <c r="C1091" s="127"/>
      <c r="D1091" s="4">
        <f t="shared" si="114"/>
        <v>0</v>
      </c>
      <c r="E1091" s="128">
        <f t="shared" si="115"/>
        <v>0</v>
      </c>
      <c r="F1091" s="4">
        <f t="shared" si="116"/>
        <v>0</v>
      </c>
      <c r="G1091" s="19">
        <f>IF(AND(C1091&lt;&gt;"",SUM(G$30:G1090)&lt;D$21),$D$21/$D$26,0)</f>
        <v>0</v>
      </c>
      <c r="H1091" s="4">
        <f t="shared" si="117"/>
        <v>0</v>
      </c>
      <c r="I1091" s="4">
        <f t="shared" si="118"/>
        <v>0</v>
      </c>
      <c r="J1091" s="58" t="str">
        <f t="shared" si="119"/>
        <v>2109–2110</v>
      </c>
    </row>
    <row r="1092" spans="1:10" ht="19.899999999999999" customHeight="1" x14ac:dyDescent="0.2">
      <c r="A1092" s="126">
        <v>76703</v>
      </c>
      <c r="B1092" s="9">
        <f t="shared" si="113"/>
        <v>0</v>
      </c>
      <c r="C1092" s="127"/>
      <c r="D1092" s="4">
        <f t="shared" si="114"/>
        <v>0</v>
      </c>
      <c r="E1092" s="128">
        <f t="shared" si="115"/>
        <v>0</v>
      </c>
      <c r="F1092" s="4">
        <f t="shared" si="116"/>
        <v>0</v>
      </c>
      <c r="G1092" s="19">
        <f>IF(AND(C1092&lt;&gt;"",SUM(G$30:G1091)&lt;D$21),$D$21/$D$26,0)</f>
        <v>0</v>
      </c>
      <c r="H1092" s="4">
        <f t="shared" si="117"/>
        <v>0</v>
      </c>
      <c r="I1092" s="4">
        <f t="shared" si="118"/>
        <v>0</v>
      </c>
      <c r="J1092" s="58" t="str">
        <f t="shared" si="119"/>
        <v>2109–2110</v>
      </c>
    </row>
    <row r="1093" spans="1:10" ht="19.899999999999999" customHeight="1" x14ac:dyDescent="0.2">
      <c r="A1093" s="126">
        <v>76734</v>
      </c>
      <c r="B1093" s="9">
        <f t="shared" si="113"/>
        <v>0</v>
      </c>
      <c r="C1093" s="127"/>
      <c r="D1093" s="4">
        <f t="shared" si="114"/>
        <v>0</v>
      </c>
      <c r="E1093" s="128">
        <f t="shared" si="115"/>
        <v>0</v>
      </c>
      <c r="F1093" s="4">
        <f t="shared" si="116"/>
        <v>0</v>
      </c>
      <c r="G1093" s="19">
        <f>IF(AND(C1093&lt;&gt;"",SUM(G$30:G1092)&lt;D$21),$D$21/$D$26,0)</f>
        <v>0</v>
      </c>
      <c r="H1093" s="4">
        <f t="shared" si="117"/>
        <v>0</v>
      </c>
      <c r="I1093" s="4">
        <f t="shared" si="118"/>
        <v>0</v>
      </c>
      <c r="J1093" s="58" t="str">
        <f t="shared" si="119"/>
        <v>2109–2110</v>
      </c>
    </row>
    <row r="1094" spans="1:10" ht="19.899999999999999" customHeight="1" x14ac:dyDescent="0.2">
      <c r="A1094" s="126">
        <v>76762</v>
      </c>
      <c r="B1094" s="9">
        <f t="shared" si="113"/>
        <v>0</v>
      </c>
      <c r="C1094" s="127"/>
      <c r="D1094" s="4">
        <f t="shared" si="114"/>
        <v>0</v>
      </c>
      <c r="E1094" s="128">
        <f t="shared" si="115"/>
        <v>0</v>
      </c>
      <c r="F1094" s="4">
        <f t="shared" si="116"/>
        <v>0</v>
      </c>
      <c r="G1094" s="19">
        <f>IF(AND(C1094&lt;&gt;"",SUM(G$30:G1093)&lt;D$21),$D$21/$D$26,0)</f>
        <v>0</v>
      </c>
      <c r="H1094" s="4">
        <f t="shared" si="117"/>
        <v>0</v>
      </c>
      <c r="I1094" s="4">
        <f t="shared" si="118"/>
        <v>0</v>
      </c>
      <c r="J1094" s="58" t="str">
        <f t="shared" si="119"/>
        <v>2109–2110</v>
      </c>
    </row>
    <row r="1095" spans="1:10" ht="19.899999999999999" customHeight="1" x14ac:dyDescent="0.2">
      <c r="A1095" s="126">
        <v>76793</v>
      </c>
      <c r="B1095" s="9">
        <f t="shared" si="113"/>
        <v>0</v>
      </c>
      <c r="C1095" s="127"/>
      <c r="D1095" s="4">
        <f t="shared" si="114"/>
        <v>0</v>
      </c>
      <c r="E1095" s="128">
        <f t="shared" si="115"/>
        <v>0</v>
      </c>
      <c r="F1095" s="4">
        <f t="shared" si="116"/>
        <v>0</v>
      </c>
      <c r="G1095" s="19">
        <f>IF(AND(C1095&lt;&gt;"",SUM(G$30:G1094)&lt;D$21),$D$21/$D$26,0)</f>
        <v>0</v>
      </c>
      <c r="H1095" s="4">
        <f t="shared" si="117"/>
        <v>0</v>
      </c>
      <c r="I1095" s="4">
        <f t="shared" si="118"/>
        <v>0</v>
      </c>
      <c r="J1095" s="58" t="str">
        <f t="shared" si="119"/>
        <v>2109–2110</v>
      </c>
    </row>
    <row r="1096" spans="1:10" ht="19.899999999999999" customHeight="1" x14ac:dyDescent="0.2">
      <c r="A1096" s="126">
        <v>76823</v>
      </c>
      <c r="B1096" s="9">
        <f t="shared" si="113"/>
        <v>0</v>
      </c>
      <c r="C1096" s="127"/>
      <c r="D1096" s="4">
        <f t="shared" si="114"/>
        <v>0</v>
      </c>
      <c r="E1096" s="128">
        <f t="shared" si="115"/>
        <v>0</v>
      </c>
      <c r="F1096" s="4">
        <f t="shared" si="116"/>
        <v>0</v>
      </c>
      <c r="G1096" s="19">
        <f>IF(AND(C1096&lt;&gt;"",SUM(G$30:G1095)&lt;D$21),$D$21/$D$26,0)</f>
        <v>0</v>
      </c>
      <c r="H1096" s="4">
        <f t="shared" si="117"/>
        <v>0</v>
      </c>
      <c r="I1096" s="4">
        <f t="shared" si="118"/>
        <v>0</v>
      </c>
      <c r="J1096" s="58" t="str">
        <f t="shared" si="119"/>
        <v>2109–2110</v>
      </c>
    </row>
    <row r="1097" spans="1:10" ht="19.899999999999999" customHeight="1" x14ac:dyDescent="0.2">
      <c r="A1097" s="126">
        <v>76854</v>
      </c>
      <c r="B1097" s="9">
        <f t="shared" si="113"/>
        <v>0</v>
      </c>
      <c r="C1097" s="127"/>
      <c r="D1097" s="4">
        <f t="shared" si="114"/>
        <v>0</v>
      </c>
      <c r="E1097" s="128">
        <f t="shared" si="115"/>
        <v>0</v>
      </c>
      <c r="F1097" s="4">
        <f t="shared" si="116"/>
        <v>0</v>
      </c>
      <c r="G1097" s="19">
        <f>IF(AND(C1097&lt;&gt;"",SUM(G$30:G1096)&lt;D$21),$D$21/$D$26,0)</f>
        <v>0</v>
      </c>
      <c r="H1097" s="4">
        <f t="shared" si="117"/>
        <v>0</v>
      </c>
      <c r="I1097" s="4">
        <f t="shared" si="118"/>
        <v>0</v>
      </c>
      <c r="J1097" s="58" t="str">
        <f t="shared" si="119"/>
        <v>2109–2110</v>
      </c>
    </row>
    <row r="1098" spans="1:10" ht="19.899999999999999" customHeight="1" x14ac:dyDescent="0.2">
      <c r="A1098" s="126">
        <v>76884</v>
      </c>
      <c r="B1098" s="9">
        <f t="shared" si="113"/>
        <v>0</v>
      </c>
      <c r="C1098" s="127"/>
      <c r="D1098" s="4">
        <f t="shared" si="114"/>
        <v>0</v>
      </c>
      <c r="E1098" s="128">
        <f t="shared" si="115"/>
        <v>0</v>
      </c>
      <c r="F1098" s="4">
        <f t="shared" si="116"/>
        <v>0</v>
      </c>
      <c r="G1098" s="19">
        <f>IF(AND(C1098&lt;&gt;"",SUM(G$30:G1097)&lt;D$21),$D$21/$D$26,0)</f>
        <v>0</v>
      </c>
      <c r="H1098" s="4">
        <f t="shared" si="117"/>
        <v>0</v>
      </c>
      <c r="I1098" s="4">
        <f t="shared" si="118"/>
        <v>0</v>
      </c>
      <c r="J1098" s="58" t="str">
        <f t="shared" si="119"/>
        <v>2110–2111</v>
      </c>
    </row>
    <row r="1099" spans="1:10" ht="19.899999999999999" customHeight="1" x14ac:dyDescent="0.2">
      <c r="A1099" s="126">
        <v>76915</v>
      </c>
      <c r="B1099" s="9">
        <f t="shared" si="113"/>
        <v>0</v>
      </c>
      <c r="C1099" s="127"/>
      <c r="D1099" s="4">
        <f t="shared" si="114"/>
        <v>0</v>
      </c>
      <c r="E1099" s="128">
        <f t="shared" si="115"/>
        <v>0</v>
      </c>
      <c r="F1099" s="4">
        <f t="shared" si="116"/>
        <v>0</v>
      </c>
      <c r="G1099" s="19">
        <f>IF(AND(C1099&lt;&gt;"",SUM(G$30:G1098)&lt;D$21),$D$21/$D$26,0)</f>
        <v>0</v>
      </c>
      <c r="H1099" s="4">
        <f t="shared" si="117"/>
        <v>0</v>
      </c>
      <c r="I1099" s="4">
        <f t="shared" si="118"/>
        <v>0</v>
      </c>
      <c r="J1099" s="58" t="str">
        <f t="shared" si="119"/>
        <v>2110–2111</v>
      </c>
    </row>
    <row r="1100" spans="1:10" ht="19.899999999999999" customHeight="1" x14ac:dyDescent="0.2">
      <c r="A1100" s="126">
        <v>76946</v>
      </c>
      <c r="B1100" s="9">
        <f t="shared" si="113"/>
        <v>0</v>
      </c>
      <c r="C1100" s="127"/>
      <c r="D1100" s="4">
        <f t="shared" si="114"/>
        <v>0</v>
      </c>
      <c r="E1100" s="128">
        <f t="shared" si="115"/>
        <v>0</v>
      </c>
      <c r="F1100" s="4">
        <f t="shared" si="116"/>
        <v>0</v>
      </c>
      <c r="G1100" s="19">
        <f>IF(AND(C1100&lt;&gt;"",SUM(G$30:G1099)&lt;D$21),$D$21/$D$26,0)</f>
        <v>0</v>
      </c>
      <c r="H1100" s="4">
        <f t="shared" si="117"/>
        <v>0</v>
      </c>
      <c r="I1100" s="4">
        <f t="shared" si="118"/>
        <v>0</v>
      </c>
      <c r="J1100" s="58" t="str">
        <f t="shared" si="119"/>
        <v>2110–2111</v>
      </c>
    </row>
    <row r="1101" spans="1:10" ht="19.899999999999999" customHeight="1" x14ac:dyDescent="0.2">
      <c r="A1101" s="126">
        <v>76976</v>
      </c>
      <c r="B1101" s="9">
        <f t="shared" si="113"/>
        <v>0</v>
      </c>
      <c r="C1101" s="127"/>
      <c r="D1101" s="4">
        <f t="shared" si="114"/>
        <v>0</v>
      </c>
      <c r="E1101" s="128">
        <f t="shared" si="115"/>
        <v>0</v>
      </c>
      <c r="F1101" s="4">
        <f t="shared" si="116"/>
        <v>0</v>
      </c>
      <c r="G1101" s="19">
        <f>IF(AND(C1101&lt;&gt;"",SUM(G$30:G1100)&lt;D$21),$D$21/$D$26,0)</f>
        <v>0</v>
      </c>
      <c r="H1101" s="4">
        <f t="shared" si="117"/>
        <v>0</v>
      </c>
      <c r="I1101" s="4">
        <f t="shared" si="118"/>
        <v>0</v>
      </c>
      <c r="J1101" s="58" t="str">
        <f t="shared" si="119"/>
        <v>2110–2111</v>
      </c>
    </row>
    <row r="1102" spans="1:10" ht="19.899999999999999" customHeight="1" x14ac:dyDescent="0.2">
      <c r="A1102" s="126">
        <v>77007</v>
      </c>
      <c r="B1102" s="9">
        <f t="shared" si="113"/>
        <v>0</v>
      </c>
      <c r="C1102" s="127"/>
      <c r="D1102" s="4">
        <f t="shared" si="114"/>
        <v>0</v>
      </c>
      <c r="E1102" s="128">
        <f t="shared" si="115"/>
        <v>0</v>
      </c>
      <c r="F1102" s="4">
        <f t="shared" si="116"/>
        <v>0</v>
      </c>
      <c r="G1102" s="19">
        <f>IF(AND(C1102&lt;&gt;"",SUM(G$30:G1101)&lt;D$21),$D$21/$D$26,0)</f>
        <v>0</v>
      </c>
      <c r="H1102" s="4">
        <f t="shared" si="117"/>
        <v>0</v>
      </c>
      <c r="I1102" s="4">
        <f t="shared" si="118"/>
        <v>0</v>
      </c>
      <c r="J1102" s="58" t="str">
        <f t="shared" si="119"/>
        <v>2110–2111</v>
      </c>
    </row>
    <row r="1103" spans="1:10" ht="19.899999999999999" customHeight="1" x14ac:dyDescent="0.2">
      <c r="A1103" s="126">
        <v>77037</v>
      </c>
      <c r="B1103" s="9">
        <f t="shared" si="113"/>
        <v>0</v>
      </c>
      <c r="C1103" s="127"/>
      <c r="D1103" s="4">
        <f t="shared" si="114"/>
        <v>0</v>
      </c>
      <c r="E1103" s="128">
        <f t="shared" si="115"/>
        <v>0</v>
      </c>
      <c r="F1103" s="4">
        <f t="shared" si="116"/>
        <v>0</v>
      </c>
      <c r="G1103" s="19">
        <f>IF(AND(C1103&lt;&gt;"",SUM(G$30:G1102)&lt;D$21),$D$21/$D$26,0)</f>
        <v>0</v>
      </c>
      <c r="H1103" s="4">
        <f t="shared" si="117"/>
        <v>0</v>
      </c>
      <c r="I1103" s="4">
        <f t="shared" si="118"/>
        <v>0</v>
      </c>
      <c r="J1103" s="58" t="str">
        <f t="shared" si="119"/>
        <v>2110–2111</v>
      </c>
    </row>
    <row r="1104" spans="1:10" ht="19.899999999999999" customHeight="1" x14ac:dyDescent="0.2">
      <c r="A1104" s="126">
        <v>77068</v>
      </c>
      <c r="B1104" s="9">
        <f t="shared" si="113"/>
        <v>0</v>
      </c>
      <c r="C1104" s="127"/>
      <c r="D1104" s="4">
        <f t="shared" si="114"/>
        <v>0</v>
      </c>
      <c r="E1104" s="128">
        <f t="shared" si="115"/>
        <v>0</v>
      </c>
      <c r="F1104" s="4">
        <f t="shared" si="116"/>
        <v>0</v>
      </c>
      <c r="G1104" s="19">
        <f>IF(AND(C1104&lt;&gt;"",SUM(G$30:G1103)&lt;D$21),$D$21/$D$26,0)</f>
        <v>0</v>
      </c>
      <c r="H1104" s="4">
        <f t="shared" si="117"/>
        <v>0</v>
      </c>
      <c r="I1104" s="4">
        <f t="shared" si="118"/>
        <v>0</v>
      </c>
      <c r="J1104" s="58" t="str">
        <f t="shared" si="119"/>
        <v>2110–2111</v>
      </c>
    </row>
    <row r="1105" spans="1:10" ht="19.899999999999999" customHeight="1" x14ac:dyDescent="0.2">
      <c r="A1105" s="126">
        <v>77099</v>
      </c>
      <c r="B1105" s="9">
        <f t="shared" si="113"/>
        <v>0</v>
      </c>
      <c r="C1105" s="127"/>
      <c r="D1105" s="4">
        <f t="shared" si="114"/>
        <v>0</v>
      </c>
      <c r="E1105" s="128">
        <f t="shared" si="115"/>
        <v>0</v>
      </c>
      <c r="F1105" s="4">
        <f t="shared" si="116"/>
        <v>0</v>
      </c>
      <c r="G1105" s="19">
        <f>IF(AND(C1105&lt;&gt;"",SUM(G$30:G1104)&lt;D$21),$D$21/$D$26,0)</f>
        <v>0</v>
      </c>
      <c r="H1105" s="4">
        <f t="shared" si="117"/>
        <v>0</v>
      </c>
      <c r="I1105" s="4">
        <f t="shared" si="118"/>
        <v>0</v>
      </c>
      <c r="J1105" s="58" t="str">
        <f t="shared" si="119"/>
        <v>2110–2111</v>
      </c>
    </row>
    <row r="1106" spans="1:10" ht="19.899999999999999" customHeight="1" x14ac:dyDescent="0.2">
      <c r="A1106" s="126">
        <v>77127</v>
      </c>
      <c r="B1106" s="9">
        <f t="shared" si="113"/>
        <v>0</v>
      </c>
      <c r="C1106" s="127"/>
      <c r="D1106" s="4">
        <f t="shared" si="114"/>
        <v>0</v>
      </c>
      <c r="E1106" s="128">
        <f t="shared" si="115"/>
        <v>0</v>
      </c>
      <c r="F1106" s="4">
        <f t="shared" si="116"/>
        <v>0</v>
      </c>
      <c r="G1106" s="19">
        <f>IF(AND(C1106&lt;&gt;"",SUM(G$30:G1105)&lt;D$21),$D$21/$D$26,0)</f>
        <v>0</v>
      </c>
      <c r="H1106" s="4">
        <f t="shared" si="117"/>
        <v>0</v>
      </c>
      <c r="I1106" s="4">
        <f t="shared" si="118"/>
        <v>0</v>
      </c>
      <c r="J1106" s="58" t="str">
        <f t="shared" si="119"/>
        <v>2110–2111</v>
      </c>
    </row>
    <row r="1107" spans="1:10" ht="19.899999999999999" customHeight="1" x14ac:dyDescent="0.2">
      <c r="A1107" s="126">
        <v>77158</v>
      </c>
      <c r="B1107" s="9">
        <f t="shared" si="113"/>
        <v>0</v>
      </c>
      <c r="C1107" s="127"/>
      <c r="D1107" s="4">
        <f t="shared" si="114"/>
        <v>0</v>
      </c>
      <c r="E1107" s="128">
        <f t="shared" si="115"/>
        <v>0</v>
      </c>
      <c r="F1107" s="4">
        <f t="shared" si="116"/>
        <v>0</v>
      </c>
      <c r="G1107" s="19">
        <f>IF(AND(C1107&lt;&gt;"",SUM(G$30:G1106)&lt;D$21),$D$21/$D$26,0)</f>
        <v>0</v>
      </c>
      <c r="H1107" s="4">
        <f t="shared" si="117"/>
        <v>0</v>
      </c>
      <c r="I1107" s="4">
        <f t="shared" si="118"/>
        <v>0</v>
      </c>
      <c r="J1107" s="58" t="str">
        <f t="shared" si="119"/>
        <v>2110–2111</v>
      </c>
    </row>
    <row r="1108" spans="1:10" ht="19.899999999999999" customHeight="1" x14ac:dyDescent="0.2">
      <c r="A1108" s="126">
        <v>77188</v>
      </c>
      <c r="B1108" s="9">
        <f t="shared" si="113"/>
        <v>0</v>
      </c>
      <c r="C1108" s="127"/>
      <c r="D1108" s="4">
        <f t="shared" si="114"/>
        <v>0</v>
      </c>
      <c r="E1108" s="128">
        <f t="shared" si="115"/>
        <v>0</v>
      </c>
      <c r="F1108" s="4">
        <f t="shared" si="116"/>
        <v>0</v>
      </c>
      <c r="G1108" s="19">
        <f>IF(AND(C1108&lt;&gt;"",SUM(G$30:G1107)&lt;D$21),$D$21/$D$26,0)</f>
        <v>0</v>
      </c>
      <c r="H1108" s="4">
        <f t="shared" si="117"/>
        <v>0</v>
      </c>
      <c r="I1108" s="4">
        <f t="shared" si="118"/>
        <v>0</v>
      </c>
      <c r="J1108" s="58" t="str">
        <f t="shared" si="119"/>
        <v>2110–2111</v>
      </c>
    </row>
    <row r="1109" spans="1:10" ht="19.899999999999999" customHeight="1" x14ac:dyDescent="0.2">
      <c r="A1109" s="126">
        <v>77219</v>
      </c>
      <c r="B1109" s="9">
        <f t="shared" si="113"/>
        <v>0</v>
      </c>
      <c r="C1109" s="127"/>
      <c r="D1109" s="4">
        <f t="shared" si="114"/>
        <v>0</v>
      </c>
      <c r="E1109" s="128">
        <f t="shared" si="115"/>
        <v>0</v>
      </c>
      <c r="F1109" s="4">
        <f t="shared" si="116"/>
        <v>0</v>
      </c>
      <c r="G1109" s="19">
        <f>IF(AND(C1109&lt;&gt;"",SUM(G$30:G1108)&lt;D$21),$D$21/$D$26,0)</f>
        <v>0</v>
      </c>
      <c r="H1109" s="4">
        <f t="shared" si="117"/>
        <v>0</v>
      </c>
      <c r="I1109" s="4">
        <f t="shared" si="118"/>
        <v>0</v>
      </c>
      <c r="J1109" s="58" t="str">
        <f t="shared" si="119"/>
        <v>2110–2111</v>
      </c>
    </row>
    <row r="1110" spans="1:10" ht="19.899999999999999" customHeight="1" x14ac:dyDescent="0.2">
      <c r="A1110" s="126">
        <v>77249</v>
      </c>
      <c r="B1110" s="9">
        <f t="shared" si="113"/>
        <v>0</v>
      </c>
      <c r="C1110" s="127"/>
      <c r="D1110" s="4">
        <f t="shared" si="114"/>
        <v>0</v>
      </c>
      <c r="E1110" s="128">
        <f t="shared" si="115"/>
        <v>0</v>
      </c>
      <c r="F1110" s="4">
        <f t="shared" si="116"/>
        <v>0</v>
      </c>
      <c r="G1110" s="19">
        <f>IF(AND(C1110&lt;&gt;"",SUM(G$30:G1109)&lt;D$21),$D$21/$D$26,0)</f>
        <v>0</v>
      </c>
      <c r="H1110" s="4">
        <f t="shared" si="117"/>
        <v>0</v>
      </c>
      <c r="I1110" s="4">
        <f t="shared" si="118"/>
        <v>0</v>
      </c>
      <c r="J1110" s="58" t="str">
        <f t="shared" si="119"/>
        <v>2111–2112</v>
      </c>
    </row>
    <row r="1111" spans="1:10" ht="19.899999999999999" customHeight="1" x14ac:dyDescent="0.2">
      <c r="A1111" s="126">
        <v>77280</v>
      </c>
      <c r="B1111" s="9">
        <f t="shared" si="113"/>
        <v>0</v>
      </c>
      <c r="C1111" s="127"/>
      <c r="D1111" s="4">
        <f t="shared" si="114"/>
        <v>0</v>
      </c>
      <c r="E1111" s="128">
        <f t="shared" si="115"/>
        <v>0</v>
      </c>
      <c r="F1111" s="4">
        <f t="shared" si="116"/>
        <v>0</v>
      </c>
      <c r="G1111" s="19">
        <f>IF(AND(C1111&lt;&gt;"",SUM(G$30:G1110)&lt;D$21),$D$21/$D$26,0)</f>
        <v>0</v>
      </c>
      <c r="H1111" s="4">
        <f t="shared" si="117"/>
        <v>0</v>
      </c>
      <c r="I1111" s="4">
        <f t="shared" si="118"/>
        <v>0</v>
      </c>
      <c r="J1111" s="58" t="str">
        <f t="shared" si="119"/>
        <v>2111–2112</v>
      </c>
    </row>
    <row r="1112" spans="1:10" ht="19.899999999999999" customHeight="1" x14ac:dyDescent="0.2">
      <c r="A1112" s="126">
        <v>77311</v>
      </c>
      <c r="B1112" s="9">
        <f t="shared" si="113"/>
        <v>0</v>
      </c>
      <c r="C1112" s="127"/>
      <c r="D1112" s="4">
        <f t="shared" si="114"/>
        <v>0</v>
      </c>
      <c r="E1112" s="128">
        <f t="shared" si="115"/>
        <v>0</v>
      </c>
      <c r="F1112" s="4">
        <f t="shared" si="116"/>
        <v>0</v>
      </c>
      <c r="G1112" s="19">
        <f>IF(AND(C1112&lt;&gt;"",SUM(G$30:G1111)&lt;D$21),$D$21/$D$26,0)</f>
        <v>0</v>
      </c>
      <c r="H1112" s="4">
        <f t="shared" si="117"/>
        <v>0</v>
      </c>
      <c r="I1112" s="4">
        <f t="shared" si="118"/>
        <v>0</v>
      </c>
      <c r="J1112" s="58" t="str">
        <f t="shared" si="119"/>
        <v>2111–2112</v>
      </c>
    </row>
    <row r="1113" spans="1:10" ht="19.899999999999999" customHeight="1" x14ac:dyDescent="0.2">
      <c r="A1113" s="126">
        <v>77341</v>
      </c>
      <c r="B1113" s="9">
        <f t="shared" si="113"/>
        <v>0</v>
      </c>
      <c r="C1113" s="127"/>
      <c r="D1113" s="4">
        <f t="shared" si="114"/>
        <v>0</v>
      </c>
      <c r="E1113" s="128">
        <f t="shared" si="115"/>
        <v>0</v>
      </c>
      <c r="F1113" s="4">
        <f t="shared" si="116"/>
        <v>0</v>
      </c>
      <c r="G1113" s="19">
        <f>IF(AND(C1113&lt;&gt;"",SUM(G$30:G1112)&lt;D$21),$D$21/$D$26,0)</f>
        <v>0</v>
      </c>
      <c r="H1113" s="4">
        <f t="shared" si="117"/>
        <v>0</v>
      </c>
      <c r="I1113" s="4">
        <f t="shared" si="118"/>
        <v>0</v>
      </c>
      <c r="J1113" s="58" t="str">
        <f t="shared" si="119"/>
        <v>2111–2112</v>
      </c>
    </row>
    <row r="1114" spans="1:10" ht="19.899999999999999" customHeight="1" x14ac:dyDescent="0.2">
      <c r="A1114" s="126">
        <v>77372</v>
      </c>
      <c r="B1114" s="9">
        <f t="shared" si="113"/>
        <v>0</v>
      </c>
      <c r="C1114" s="127"/>
      <c r="D1114" s="4">
        <f t="shared" si="114"/>
        <v>0</v>
      </c>
      <c r="E1114" s="128">
        <f t="shared" si="115"/>
        <v>0</v>
      </c>
      <c r="F1114" s="4">
        <f t="shared" si="116"/>
        <v>0</v>
      </c>
      <c r="G1114" s="19">
        <f>IF(AND(C1114&lt;&gt;"",SUM(G$30:G1113)&lt;D$21),$D$21/$D$26,0)</f>
        <v>0</v>
      </c>
      <c r="H1114" s="4">
        <f t="shared" si="117"/>
        <v>0</v>
      </c>
      <c r="I1114" s="4">
        <f t="shared" si="118"/>
        <v>0</v>
      </c>
      <c r="J1114" s="58" t="str">
        <f t="shared" si="119"/>
        <v>2111–2112</v>
      </c>
    </row>
    <row r="1115" spans="1:10" ht="19.899999999999999" customHeight="1" x14ac:dyDescent="0.2">
      <c r="A1115" s="126">
        <v>77402</v>
      </c>
      <c r="B1115" s="9">
        <f t="shared" si="113"/>
        <v>0</v>
      </c>
      <c r="C1115" s="127"/>
      <c r="D1115" s="4">
        <f t="shared" si="114"/>
        <v>0</v>
      </c>
      <c r="E1115" s="128">
        <f t="shared" si="115"/>
        <v>0</v>
      </c>
      <c r="F1115" s="4">
        <f t="shared" si="116"/>
        <v>0</v>
      </c>
      <c r="G1115" s="19">
        <f>IF(AND(C1115&lt;&gt;"",SUM(G$30:G1114)&lt;D$21),$D$21/$D$26,0)</f>
        <v>0</v>
      </c>
      <c r="H1115" s="4">
        <f t="shared" si="117"/>
        <v>0</v>
      </c>
      <c r="I1115" s="4">
        <f t="shared" si="118"/>
        <v>0</v>
      </c>
      <c r="J1115" s="58" t="str">
        <f t="shared" si="119"/>
        <v>2111–2112</v>
      </c>
    </row>
    <row r="1116" spans="1:10" ht="19.899999999999999" customHeight="1" x14ac:dyDescent="0.2">
      <c r="A1116" s="126">
        <v>77433</v>
      </c>
      <c r="B1116" s="9">
        <f t="shared" si="113"/>
        <v>0</v>
      </c>
      <c r="C1116" s="127"/>
      <c r="D1116" s="4">
        <f t="shared" si="114"/>
        <v>0</v>
      </c>
      <c r="E1116" s="128">
        <f t="shared" si="115"/>
        <v>0</v>
      </c>
      <c r="F1116" s="4">
        <f t="shared" si="116"/>
        <v>0</v>
      </c>
      <c r="G1116" s="19">
        <f>IF(AND(C1116&lt;&gt;"",SUM(G$30:G1115)&lt;D$21),$D$21/$D$26,0)</f>
        <v>0</v>
      </c>
      <c r="H1116" s="4">
        <f t="shared" si="117"/>
        <v>0</v>
      </c>
      <c r="I1116" s="4">
        <f t="shared" si="118"/>
        <v>0</v>
      </c>
      <c r="J1116" s="58" t="str">
        <f t="shared" si="119"/>
        <v>2111–2112</v>
      </c>
    </row>
    <row r="1117" spans="1:10" ht="19.899999999999999" customHeight="1" x14ac:dyDescent="0.2">
      <c r="A1117" s="126">
        <v>77464</v>
      </c>
      <c r="B1117" s="9">
        <f t="shared" si="113"/>
        <v>0</v>
      </c>
      <c r="C1117" s="127"/>
      <c r="D1117" s="4">
        <f t="shared" si="114"/>
        <v>0</v>
      </c>
      <c r="E1117" s="128">
        <f t="shared" si="115"/>
        <v>0</v>
      </c>
      <c r="F1117" s="4">
        <f t="shared" si="116"/>
        <v>0</v>
      </c>
      <c r="G1117" s="19">
        <f>IF(AND(C1117&lt;&gt;"",SUM(G$30:G1116)&lt;D$21),$D$21/$D$26,0)</f>
        <v>0</v>
      </c>
      <c r="H1117" s="4">
        <f t="shared" si="117"/>
        <v>0</v>
      </c>
      <c r="I1117" s="4">
        <f t="shared" si="118"/>
        <v>0</v>
      </c>
      <c r="J1117" s="58" t="str">
        <f t="shared" si="119"/>
        <v>2111–2112</v>
      </c>
    </row>
    <row r="1118" spans="1:10" ht="19.899999999999999" customHeight="1" x14ac:dyDescent="0.2">
      <c r="A1118" s="126">
        <v>77493</v>
      </c>
      <c r="B1118" s="9">
        <f t="shared" si="113"/>
        <v>0</v>
      </c>
      <c r="C1118" s="127"/>
      <c r="D1118" s="4">
        <f t="shared" si="114"/>
        <v>0</v>
      </c>
      <c r="E1118" s="128">
        <f t="shared" si="115"/>
        <v>0</v>
      </c>
      <c r="F1118" s="4">
        <f t="shared" si="116"/>
        <v>0</v>
      </c>
      <c r="G1118" s="19">
        <f>IF(AND(C1118&lt;&gt;"",SUM(G$30:G1117)&lt;D$21),$D$21/$D$26,0)</f>
        <v>0</v>
      </c>
      <c r="H1118" s="4">
        <f t="shared" si="117"/>
        <v>0</v>
      </c>
      <c r="I1118" s="4">
        <f t="shared" si="118"/>
        <v>0</v>
      </c>
      <c r="J1118" s="58" t="str">
        <f t="shared" si="119"/>
        <v>2111–2112</v>
      </c>
    </row>
    <row r="1119" spans="1:10" ht="19.899999999999999" customHeight="1" x14ac:dyDescent="0.2">
      <c r="A1119" s="126">
        <v>77524</v>
      </c>
      <c r="B1119" s="9">
        <f t="shared" ref="B1119:B1182" si="120">IF(C1119&gt;0,C1119*-1,C1119)</f>
        <v>0</v>
      </c>
      <c r="C1119" s="127"/>
      <c r="D1119" s="4">
        <f t="shared" ref="D1119:D1182" si="121">IF(C1119="",0,IF($D$14="Beginning",IF(C1118&lt;&gt;"",$F1118*$D$7/12,0),IF(C1118&lt;&gt;"",$F1118*$D$7/12,$D$19*$D$7/12)))</f>
        <v>0</v>
      </c>
      <c r="E1119" s="128">
        <f t="shared" si="115"/>
        <v>0</v>
      </c>
      <c r="F1119" s="4">
        <f t="shared" si="116"/>
        <v>0</v>
      </c>
      <c r="G1119" s="19">
        <f>IF(AND(C1119&lt;&gt;"",SUM(G$30:G1118)&lt;D$21),$D$21/$D$26,0)</f>
        <v>0</v>
      </c>
      <c r="H1119" s="4">
        <f t="shared" si="117"/>
        <v>0</v>
      </c>
      <c r="I1119" s="4">
        <f t="shared" si="118"/>
        <v>0</v>
      </c>
      <c r="J1119" s="58" t="str">
        <f t="shared" si="119"/>
        <v>2111–2112</v>
      </c>
    </row>
    <row r="1120" spans="1:10" ht="19.899999999999999" customHeight="1" x14ac:dyDescent="0.2">
      <c r="A1120" s="126">
        <v>77554</v>
      </c>
      <c r="B1120" s="9">
        <f t="shared" si="120"/>
        <v>0</v>
      </c>
      <c r="C1120" s="127"/>
      <c r="D1120" s="4">
        <f t="shared" si="121"/>
        <v>0</v>
      </c>
      <c r="E1120" s="128">
        <f t="shared" ref="E1120:E1183" si="122">C1120-D1120</f>
        <v>0</v>
      </c>
      <c r="F1120" s="4">
        <f t="shared" ref="F1120:F1183" si="123">IF(C1120="",0,IF(C1119="",$D$19-E1120,IF(C1120&lt;&gt;"",F1119-E1120)))</f>
        <v>0</v>
      </c>
      <c r="G1120" s="19">
        <f>IF(AND(C1120&lt;&gt;"",SUM(G$30:G1119)&lt;D$21),$D$21/$D$26,0)</f>
        <v>0</v>
      </c>
      <c r="H1120" s="4">
        <f t="shared" ref="H1120:H1183" si="124">IF(C1120&lt;&gt;"",G1120+H1119,0)</f>
        <v>0</v>
      </c>
      <c r="I1120" s="4">
        <f t="shared" ref="I1120:I1183" si="125">IF(C1120&lt;&gt;"",$D$21-H1120,0)</f>
        <v>0</v>
      </c>
      <c r="J1120" s="58" t="str">
        <f t="shared" si="119"/>
        <v>2111–2112</v>
      </c>
    </row>
    <row r="1121" spans="1:10" ht="19.899999999999999" customHeight="1" x14ac:dyDescent="0.2">
      <c r="A1121" s="126">
        <v>77585</v>
      </c>
      <c r="B1121" s="9">
        <f t="shared" si="120"/>
        <v>0</v>
      </c>
      <c r="C1121" s="127"/>
      <c r="D1121" s="4">
        <f t="shared" si="121"/>
        <v>0</v>
      </c>
      <c r="E1121" s="128">
        <f t="shared" si="122"/>
        <v>0</v>
      </c>
      <c r="F1121" s="4">
        <f t="shared" si="123"/>
        <v>0</v>
      </c>
      <c r="G1121" s="19">
        <f>IF(AND(C1121&lt;&gt;"",SUM(G$30:G1120)&lt;D$21),$D$21/$D$26,0)</f>
        <v>0</v>
      </c>
      <c r="H1121" s="4">
        <f t="shared" si="124"/>
        <v>0</v>
      </c>
      <c r="I1121" s="4">
        <f t="shared" si="125"/>
        <v>0</v>
      </c>
      <c r="J1121" s="58" t="str">
        <f t="shared" si="119"/>
        <v>2111–2112</v>
      </c>
    </row>
    <row r="1122" spans="1:10" ht="19.899999999999999" customHeight="1" x14ac:dyDescent="0.2">
      <c r="A1122" s="126">
        <v>77615</v>
      </c>
      <c r="B1122" s="9">
        <f t="shared" si="120"/>
        <v>0</v>
      </c>
      <c r="C1122" s="127"/>
      <c r="D1122" s="4">
        <f t="shared" si="121"/>
        <v>0</v>
      </c>
      <c r="E1122" s="128">
        <f t="shared" si="122"/>
        <v>0</v>
      </c>
      <c r="F1122" s="4">
        <f t="shared" si="123"/>
        <v>0</v>
      </c>
      <c r="G1122" s="19">
        <f>IF(AND(C1122&lt;&gt;"",SUM(G$30:G1121)&lt;D$21),$D$21/$D$26,0)</f>
        <v>0</v>
      </c>
      <c r="H1122" s="4">
        <f t="shared" si="124"/>
        <v>0</v>
      </c>
      <c r="I1122" s="4">
        <f t="shared" si="125"/>
        <v>0</v>
      </c>
      <c r="J1122" s="58" t="str">
        <f t="shared" si="119"/>
        <v>2112–2113</v>
      </c>
    </row>
    <row r="1123" spans="1:10" ht="19.899999999999999" customHeight="1" x14ac:dyDescent="0.2">
      <c r="A1123" s="126">
        <v>77646</v>
      </c>
      <c r="B1123" s="9">
        <f t="shared" si="120"/>
        <v>0</v>
      </c>
      <c r="C1123" s="127"/>
      <c r="D1123" s="4">
        <f t="shared" si="121"/>
        <v>0</v>
      </c>
      <c r="E1123" s="128">
        <f t="shared" si="122"/>
        <v>0</v>
      </c>
      <c r="F1123" s="4">
        <f t="shared" si="123"/>
        <v>0</v>
      </c>
      <c r="G1123" s="19">
        <f>IF(AND(C1123&lt;&gt;"",SUM(G$30:G1122)&lt;D$21),$D$21/$D$26,0)</f>
        <v>0</v>
      </c>
      <c r="H1123" s="4">
        <f t="shared" si="124"/>
        <v>0</v>
      </c>
      <c r="I1123" s="4">
        <f t="shared" si="125"/>
        <v>0</v>
      </c>
      <c r="J1123" s="58" t="str">
        <f t="shared" si="119"/>
        <v>2112–2113</v>
      </c>
    </row>
    <row r="1124" spans="1:10" ht="19.899999999999999" customHeight="1" x14ac:dyDescent="0.2">
      <c r="A1124" s="126">
        <v>77677</v>
      </c>
      <c r="B1124" s="9">
        <f t="shared" si="120"/>
        <v>0</v>
      </c>
      <c r="C1124" s="127"/>
      <c r="D1124" s="4">
        <f t="shared" si="121"/>
        <v>0</v>
      </c>
      <c r="E1124" s="128">
        <f t="shared" si="122"/>
        <v>0</v>
      </c>
      <c r="F1124" s="4">
        <f t="shared" si="123"/>
        <v>0</v>
      </c>
      <c r="G1124" s="19">
        <f>IF(AND(C1124&lt;&gt;"",SUM(G$30:G1123)&lt;D$21),$D$21/$D$26,0)</f>
        <v>0</v>
      </c>
      <c r="H1124" s="4">
        <f t="shared" si="124"/>
        <v>0</v>
      </c>
      <c r="I1124" s="4">
        <f t="shared" si="125"/>
        <v>0</v>
      </c>
      <c r="J1124" s="58" t="str">
        <f t="shared" si="119"/>
        <v>2112–2113</v>
      </c>
    </row>
    <row r="1125" spans="1:10" ht="19.899999999999999" customHeight="1" x14ac:dyDescent="0.2">
      <c r="A1125" s="126">
        <v>77707</v>
      </c>
      <c r="B1125" s="9">
        <f t="shared" si="120"/>
        <v>0</v>
      </c>
      <c r="C1125" s="127"/>
      <c r="D1125" s="4">
        <f t="shared" si="121"/>
        <v>0</v>
      </c>
      <c r="E1125" s="128">
        <f t="shared" si="122"/>
        <v>0</v>
      </c>
      <c r="F1125" s="4">
        <f t="shared" si="123"/>
        <v>0</v>
      </c>
      <c r="G1125" s="19">
        <f>IF(AND(C1125&lt;&gt;"",SUM(G$30:G1124)&lt;D$21),$D$21/$D$26,0)</f>
        <v>0</v>
      </c>
      <c r="H1125" s="4">
        <f t="shared" si="124"/>
        <v>0</v>
      </c>
      <c r="I1125" s="4">
        <f t="shared" si="125"/>
        <v>0</v>
      </c>
      <c r="J1125" s="58" t="str">
        <f t="shared" si="119"/>
        <v>2112–2113</v>
      </c>
    </row>
    <row r="1126" spans="1:10" ht="19.899999999999999" customHeight="1" x14ac:dyDescent="0.2">
      <c r="A1126" s="126">
        <v>77738</v>
      </c>
      <c r="B1126" s="9">
        <f t="shared" si="120"/>
        <v>0</v>
      </c>
      <c r="C1126" s="127"/>
      <c r="D1126" s="4">
        <f t="shared" si="121"/>
        <v>0</v>
      </c>
      <c r="E1126" s="128">
        <f t="shared" si="122"/>
        <v>0</v>
      </c>
      <c r="F1126" s="4">
        <f t="shared" si="123"/>
        <v>0</v>
      </c>
      <c r="G1126" s="19">
        <f>IF(AND(C1126&lt;&gt;"",SUM(G$30:G1125)&lt;D$21),$D$21/$D$26,0)</f>
        <v>0</v>
      </c>
      <c r="H1126" s="4">
        <f t="shared" si="124"/>
        <v>0</v>
      </c>
      <c r="I1126" s="4">
        <f t="shared" si="125"/>
        <v>0</v>
      </c>
      <c r="J1126" s="58" t="str">
        <f t="shared" si="119"/>
        <v>2112–2113</v>
      </c>
    </row>
    <row r="1127" spans="1:10" ht="19.899999999999999" customHeight="1" x14ac:dyDescent="0.2">
      <c r="A1127" s="126">
        <v>77768</v>
      </c>
      <c r="B1127" s="9">
        <f t="shared" si="120"/>
        <v>0</v>
      </c>
      <c r="C1127" s="127"/>
      <c r="D1127" s="4">
        <f t="shared" si="121"/>
        <v>0</v>
      </c>
      <c r="E1127" s="128">
        <f t="shared" si="122"/>
        <v>0</v>
      </c>
      <c r="F1127" s="4">
        <f t="shared" si="123"/>
        <v>0</v>
      </c>
      <c r="G1127" s="19">
        <f>IF(AND(C1127&lt;&gt;"",SUM(G$30:G1126)&lt;D$21),$D$21/$D$26,0)</f>
        <v>0</v>
      </c>
      <c r="H1127" s="4">
        <f t="shared" si="124"/>
        <v>0</v>
      </c>
      <c r="I1127" s="4">
        <f t="shared" si="125"/>
        <v>0</v>
      </c>
      <c r="J1127" s="58" t="str">
        <f t="shared" si="119"/>
        <v>2112–2113</v>
      </c>
    </row>
    <row r="1128" spans="1:10" ht="19.899999999999999" customHeight="1" x14ac:dyDescent="0.2">
      <c r="A1128" s="126">
        <v>77799</v>
      </c>
      <c r="B1128" s="9">
        <f t="shared" si="120"/>
        <v>0</v>
      </c>
      <c r="C1128" s="127"/>
      <c r="D1128" s="4">
        <f t="shared" si="121"/>
        <v>0</v>
      </c>
      <c r="E1128" s="128">
        <f t="shared" si="122"/>
        <v>0</v>
      </c>
      <c r="F1128" s="4">
        <f t="shared" si="123"/>
        <v>0</v>
      </c>
      <c r="G1128" s="19">
        <f>IF(AND(C1128&lt;&gt;"",SUM(G$30:G1127)&lt;D$21),$D$21/$D$26,0)</f>
        <v>0</v>
      </c>
      <c r="H1128" s="4">
        <f t="shared" si="124"/>
        <v>0</v>
      </c>
      <c r="I1128" s="4">
        <f t="shared" si="125"/>
        <v>0</v>
      </c>
      <c r="J1128" s="58" t="str">
        <f t="shared" si="119"/>
        <v>2112–2113</v>
      </c>
    </row>
    <row r="1129" spans="1:10" ht="19.899999999999999" customHeight="1" x14ac:dyDescent="0.2">
      <c r="A1129" s="126">
        <v>77830</v>
      </c>
      <c r="B1129" s="9">
        <f t="shared" si="120"/>
        <v>0</v>
      </c>
      <c r="C1129" s="127"/>
      <c r="D1129" s="4">
        <f t="shared" si="121"/>
        <v>0</v>
      </c>
      <c r="E1129" s="128">
        <f t="shared" si="122"/>
        <v>0</v>
      </c>
      <c r="F1129" s="4">
        <f t="shared" si="123"/>
        <v>0</v>
      </c>
      <c r="G1129" s="19">
        <f>IF(AND(C1129&lt;&gt;"",SUM(G$30:G1128)&lt;D$21),$D$21/$D$26,0)</f>
        <v>0</v>
      </c>
      <c r="H1129" s="4">
        <f t="shared" si="124"/>
        <v>0</v>
      </c>
      <c r="I1129" s="4">
        <f t="shared" si="125"/>
        <v>0</v>
      </c>
      <c r="J1129" s="58" t="str">
        <f t="shared" si="119"/>
        <v>2112–2113</v>
      </c>
    </row>
    <row r="1130" spans="1:10" ht="19.899999999999999" customHeight="1" x14ac:dyDescent="0.2">
      <c r="A1130" s="126">
        <v>77858</v>
      </c>
      <c r="B1130" s="9">
        <f t="shared" si="120"/>
        <v>0</v>
      </c>
      <c r="C1130" s="127"/>
      <c r="D1130" s="4">
        <f t="shared" si="121"/>
        <v>0</v>
      </c>
      <c r="E1130" s="128">
        <f t="shared" si="122"/>
        <v>0</v>
      </c>
      <c r="F1130" s="4">
        <f t="shared" si="123"/>
        <v>0</v>
      </c>
      <c r="G1130" s="19">
        <f>IF(AND(C1130&lt;&gt;"",SUM(G$30:G1129)&lt;D$21),$D$21/$D$26,0)</f>
        <v>0</v>
      </c>
      <c r="H1130" s="4">
        <f t="shared" si="124"/>
        <v>0</v>
      </c>
      <c r="I1130" s="4">
        <f t="shared" si="125"/>
        <v>0</v>
      </c>
      <c r="J1130" s="58" t="str">
        <f t="shared" si="119"/>
        <v>2112–2113</v>
      </c>
    </row>
    <row r="1131" spans="1:10" ht="19.899999999999999" customHeight="1" x14ac:dyDescent="0.2">
      <c r="A1131" s="126">
        <v>77889</v>
      </c>
      <c r="B1131" s="9">
        <f t="shared" si="120"/>
        <v>0</v>
      </c>
      <c r="C1131" s="127"/>
      <c r="D1131" s="4">
        <f t="shared" si="121"/>
        <v>0</v>
      </c>
      <c r="E1131" s="128">
        <f t="shared" si="122"/>
        <v>0</v>
      </c>
      <c r="F1131" s="4">
        <f t="shared" si="123"/>
        <v>0</v>
      </c>
      <c r="G1131" s="19">
        <f>IF(AND(C1131&lt;&gt;"",SUM(G$30:G1130)&lt;D$21),$D$21/$D$26,0)</f>
        <v>0</v>
      </c>
      <c r="H1131" s="4">
        <f t="shared" si="124"/>
        <v>0</v>
      </c>
      <c r="I1131" s="4">
        <f t="shared" si="125"/>
        <v>0</v>
      </c>
      <c r="J1131" s="58" t="str">
        <f t="shared" ref="J1131:J1194" si="126">IF(OR(MONTH(A1131)=1,MONTH(A1131)=2,MONTH(A1131)=3,MONTH(A1131)=4,MONTH(A1131)=5,MONTH(A1131)=6),YEAR(A1131)-1&amp;"–"&amp;YEAR(A1131),YEAR(A1131)&amp;"–"&amp;YEAR(A1131)+1)</f>
        <v>2112–2113</v>
      </c>
    </row>
    <row r="1132" spans="1:10" ht="19.899999999999999" customHeight="1" x14ac:dyDescent="0.2">
      <c r="A1132" s="126">
        <v>77919</v>
      </c>
      <c r="B1132" s="9">
        <f t="shared" si="120"/>
        <v>0</v>
      </c>
      <c r="C1132" s="127"/>
      <c r="D1132" s="4">
        <f t="shared" si="121"/>
        <v>0</v>
      </c>
      <c r="E1132" s="128">
        <f t="shared" si="122"/>
        <v>0</v>
      </c>
      <c r="F1132" s="4">
        <f t="shared" si="123"/>
        <v>0</v>
      </c>
      <c r="G1132" s="19">
        <f>IF(AND(C1132&lt;&gt;"",SUM(G$30:G1131)&lt;D$21),$D$21/$D$26,0)</f>
        <v>0</v>
      </c>
      <c r="H1132" s="4">
        <f t="shared" si="124"/>
        <v>0</v>
      </c>
      <c r="I1132" s="4">
        <f t="shared" si="125"/>
        <v>0</v>
      </c>
      <c r="J1132" s="58" t="str">
        <f t="shared" si="126"/>
        <v>2112–2113</v>
      </c>
    </row>
    <row r="1133" spans="1:10" ht="19.899999999999999" customHeight="1" x14ac:dyDescent="0.2">
      <c r="A1133" s="126">
        <v>77950</v>
      </c>
      <c r="B1133" s="9">
        <f t="shared" si="120"/>
        <v>0</v>
      </c>
      <c r="C1133" s="127"/>
      <c r="D1133" s="4">
        <f t="shared" si="121"/>
        <v>0</v>
      </c>
      <c r="E1133" s="128">
        <f t="shared" si="122"/>
        <v>0</v>
      </c>
      <c r="F1133" s="4">
        <f t="shared" si="123"/>
        <v>0</v>
      </c>
      <c r="G1133" s="19">
        <f>IF(AND(C1133&lt;&gt;"",SUM(G$30:G1132)&lt;D$21),$D$21/$D$26,0)</f>
        <v>0</v>
      </c>
      <c r="H1133" s="4">
        <f t="shared" si="124"/>
        <v>0</v>
      </c>
      <c r="I1133" s="4">
        <f t="shared" si="125"/>
        <v>0</v>
      </c>
      <c r="J1133" s="58" t="str">
        <f t="shared" si="126"/>
        <v>2112–2113</v>
      </c>
    </row>
    <row r="1134" spans="1:10" ht="19.899999999999999" customHeight="1" x14ac:dyDescent="0.2">
      <c r="A1134" s="126">
        <v>77980</v>
      </c>
      <c r="B1134" s="9">
        <f t="shared" si="120"/>
        <v>0</v>
      </c>
      <c r="C1134" s="127"/>
      <c r="D1134" s="4">
        <f t="shared" si="121"/>
        <v>0</v>
      </c>
      <c r="E1134" s="128">
        <f t="shared" si="122"/>
        <v>0</v>
      </c>
      <c r="F1134" s="4">
        <f t="shared" si="123"/>
        <v>0</v>
      </c>
      <c r="G1134" s="19">
        <f>IF(AND(C1134&lt;&gt;"",SUM(G$30:G1133)&lt;D$21),$D$21/$D$26,0)</f>
        <v>0</v>
      </c>
      <c r="H1134" s="4">
        <f t="shared" si="124"/>
        <v>0</v>
      </c>
      <c r="I1134" s="4">
        <f t="shared" si="125"/>
        <v>0</v>
      </c>
      <c r="J1134" s="58" t="str">
        <f t="shared" si="126"/>
        <v>2113–2114</v>
      </c>
    </row>
    <row r="1135" spans="1:10" ht="19.899999999999999" customHeight="1" x14ac:dyDescent="0.2">
      <c r="A1135" s="126">
        <v>78011</v>
      </c>
      <c r="B1135" s="9">
        <f t="shared" si="120"/>
        <v>0</v>
      </c>
      <c r="C1135" s="127"/>
      <c r="D1135" s="4">
        <f t="shared" si="121"/>
        <v>0</v>
      </c>
      <c r="E1135" s="128">
        <f t="shared" si="122"/>
        <v>0</v>
      </c>
      <c r="F1135" s="4">
        <f t="shared" si="123"/>
        <v>0</v>
      </c>
      <c r="G1135" s="19">
        <f>IF(AND(C1135&lt;&gt;"",SUM(G$30:G1134)&lt;D$21),$D$21/$D$26,0)</f>
        <v>0</v>
      </c>
      <c r="H1135" s="4">
        <f t="shared" si="124"/>
        <v>0</v>
      </c>
      <c r="I1135" s="4">
        <f t="shared" si="125"/>
        <v>0</v>
      </c>
      <c r="J1135" s="58" t="str">
        <f t="shared" si="126"/>
        <v>2113–2114</v>
      </c>
    </row>
    <row r="1136" spans="1:10" ht="19.899999999999999" customHeight="1" x14ac:dyDescent="0.2">
      <c r="A1136" s="126">
        <v>78042</v>
      </c>
      <c r="B1136" s="9">
        <f t="shared" si="120"/>
        <v>0</v>
      </c>
      <c r="C1136" s="127"/>
      <c r="D1136" s="4">
        <f t="shared" si="121"/>
        <v>0</v>
      </c>
      <c r="E1136" s="128">
        <f t="shared" si="122"/>
        <v>0</v>
      </c>
      <c r="F1136" s="4">
        <f t="shared" si="123"/>
        <v>0</v>
      </c>
      <c r="G1136" s="19">
        <f>IF(AND(C1136&lt;&gt;"",SUM(G$30:G1135)&lt;D$21),$D$21/$D$26,0)</f>
        <v>0</v>
      </c>
      <c r="H1136" s="4">
        <f t="shared" si="124"/>
        <v>0</v>
      </c>
      <c r="I1136" s="4">
        <f t="shared" si="125"/>
        <v>0</v>
      </c>
      <c r="J1136" s="58" t="str">
        <f t="shared" si="126"/>
        <v>2113–2114</v>
      </c>
    </row>
    <row r="1137" spans="1:10" ht="19.899999999999999" customHeight="1" x14ac:dyDescent="0.2">
      <c r="A1137" s="126">
        <v>78072</v>
      </c>
      <c r="B1137" s="9">
        <f t="shared" si="120"/>
        <v>0</v>
      </c>
      <c r="C1137" s="127"/>
      <c r="D1137" s="4">
        <f t="shared" si="121"/>
        <v>0</v>
      </c>
      <c r="E1137" s="128">
        <f t="shared" si="122"/>
        <v>0</v>
      </c>
      <c r="F1137" s="4">
        <f t="shared" si="123"/>
        <v>0</v>
      </c>
      <c r="G1137" s="19">
        <f>IF(AND(C1137&lt;&gt;"",SUM(G$30:G1136)&lt;D$21),$D$21/$D$26,0)</f>
        <v>0</v>
      </c>
      <c r="H1137" s="4">
        <f t="shared" si="124"/>
        <v>0</v>
      </c>
      <c r="I1137" s="4">
        <f t="shared" si="125"/>
        <v>0</v>
      </c>
      <c r="J1137" s="58" t="str">
        <f t="shared" si="126"/>
        <v>2113–2114</v>
      </c>
    </row>
    <row r="1138" spans="1:10" ht="19.899999999999999" customHeight="1" x14ac:dyDescent="0.2">
      <c r="A1138" s="126">
        <v>78103</v>
      </c>
      <c r="B1138" s="9">
        <f t="shared" si="120"/>
        <v>0</v>
      </c>
      <c r="C1138" s="127"/>
      <c r="D1138" s="4">
        <f t="shared" si="121"/>
        <v>0</v>
      </c>
      <c r="E1138" s="128">
        <f t="shared" si="122"/>
        <v>0</v>
      </c>
      <c r="F1138" s="4">
        <f t="shared" si="123"/>
        <v>0</v>
      </c>
      <c r="G1138" s="19">
        <f>IF(AND(C1138&lt;&gt;"",SUM(G$30:G1137)&lt;D$21),$D$21/$D$26,0)</f>
        <v>0</v>
      </c>
      <c r="H1138" s="4">
        <f t="shared" si="124"/>
        <v>0</v>
      </c>
      <c r="I1138" s="4">
        <f t="shared" si="125"/>
        <v>0</v>
      </c>
      <c r="J1138" s="58" t="str">
        <f t="shared" si="126"/>
        <v>2113–2114</v>
      </c>
    </row>
    <row r="1139" spans="1:10" ht="19.899999999999999" customHeight="1" x14ac:dyDescent="0.2">
      <c r="A1139" s="126">
        <v>78133</v>
      </c>
      <c r="B1139" s="9">
        <f t="shared" si="120"/>
        <v>0</v>
      </c>
      <c r="C1139" s="127"/>
      <c r="D1139" s="4">
        <f t="shared" si="121"/>
        <v>0</v>
      </c>
      <c r="E1139" s="128">
        <f t="shared" si="122"/>
        <v>0</v>
      </c>
      <c r="F1139" s="4">
        <f t="shared" si="123"/>
        <v>0</v>
      </c>
      <c r="G1139" s="19">
        <f>IF(AND(C1139&lt;&gt;"",SUM(G$30:G1138)&lt;D$21),$D$21/$D$26,0)</f>
        <v>0</v>
      </c>
      <c r="H1139" s="4">
        <f t="shared" si="124"/>
        <v>0</v>
      </c>
      <c r="I1139" s="4">
        <f t="shared" si="125"/>
        <v>0</v>
      </c>
      <c r="J1139" s="58" t="str">
        <f t="shared" si="126"/>
        <v>2113–2114</v>
      </c>
    </row>
    <row r="1140" spans="1:10" ht="19.899999999999999" customHeight="1" x14ac:dyDescent="0.2">
      <c r="A1140" s="126">
        <v>78164</v>
      </c>
      <c r="B1140" s="9">
        <f t="shared" si="120"/>
        <v>0</v>
      </c>
      <c r="C1140" s="127"/>
      <c r="D1140" s="4">
        <f t="shared" si="121"/>
        <v>0</v>
      </c>
      <c r="E1140" s="128">
        <f t="shared" si="122"/>
        <v>0</v>
      </c>
      <c r="F1140" s="4">
        <f t="shared" si="123"/>
        <v>0</v>
      </c>
      <c r="G1140" s="19">
        <f>IF(AND(C1140&lt;&gt;"",SUM(G$30:G1139)&lt;D$21),$D$21/$D$26,0)</f>
        <v>0</v>
      </c>
      <c r="H1140" s="4">
        <f t="shared" si="124"/>
        <v>0</v>
      </c>
      <c r="I1140" s="4">
        <f t="shared" si="125"/>
        <v>0</v>
      </c>
      <c r="J1140" s="58" t="str">
        <f t="shared" si="126"/>
        <v>2113–2114</v>
      </c>
    </row>
    <row r="1141" spans="1:10" ht="19.899999999999999" customHeight="1" x14ac:dyDescent="0.2">
      <c r="A1141" s="126">
        <v>78195</v>
      </c>
      <c r="B1141" s="9">
        <f t="shared" si="120"/>
        <v>0</v>
      </c>
      <c r="C1141" s="127"/>
      <c r="D1141" s="4">
        <f t="shared" si="121"/>
        <v>0</v>
      </c>
      <c r="E1141" s="128">
        <f t="shared" si="122"/>
        <v>0</v>
      </c>
      <c r="F1141" s="4">
        <f t="shared" si="123"/>
        <v>0</v>
      </c>
      <c r="G1141" s="19">
        <f>IF(AND(C1141&lt;&gt;"",SUM(G$30:G1140)&lt;D$21),$D$21/$D$26,0)</f>
        <v>0</v>
      </c>
      <c r="H1141" s="4">
        <f t="shared" si="124"/>
        <v>0</v>
      </c>
      <c r="I1141" s="4">
        <f t="shared" si="125"/>
        <v>0</v>
      </c>
      <c r="J1141" s="58" t="str">
        <f t="shared" si="126"/>
        <v>2113–2114</v>
      </c>
    </row>
    <row r="1142" spans="1:10" ht="19.899999999999999" customHeight="1" x14ac:dyDescent="0.2">
      <c r="A1142" s="126">
        <v>78223</v>
      </c>
      <c r="B1142" s="9">
        <f t="shared" si="120"/>
        <v>0</v>
      </c>
      <c r="C1142" s="127"/>
      <c r="D1142" s="4">
        <f t="shared" si="121"/>
        <v>0</v>
      </c>
      <c r="E1142" s="128">
        <f t="shared" si="122"/>
        <v>0</v>
      </c>
      <c r="F1142" s="4">
        <f t="shared" si="123"/>
        <v>0</v>
      </c>
      <c r="G1142" s="19">
        <f>IF(AND(C1142&lt;&gt;"",SUM(G$30:G1141)&lt;D$21),$D$21/$D$26,0)</f>
        <v>0</v>
      </c>
      <c r="H1142" s="4">
        <f t="shared" si="124"/>
        <v>0</v>
      </c>
      <c r="I1142" s="4">
        <f t="shared" si="125"/>
        <v>0</v>
      </c>
      <c r="J1142" s="58" t="str">
        <f t="shared" si="126"/>
        <v>2113–2114</v>
      </c>
    </row>
    <row r="1143" spans="1:10" ht="19.899999999999999" customHeight="1" x14ac:dyDescent="0.2">
      <c r="A1143" s="126">
        <v>78254</v>
      </c>
      <c r="B1143" s="9">
        <f t="shared" si="120"/>
        <v>0</v>
      </c>
      <c r="C1143" s="127"/>
      <c r="D1143" s="4">
        <f t="shared" si="121"/>
        <v>0</v>
      </c>
      <c r="E1143" s="128">
        <f t="shared" si="122"/>
        <v>0</v>
      </c>
      <c r="F1143" s="4">
        <f t="shared" si="123"/>
        <v>0</v>
      </c>
      <c r="G1143" s="19">
        <f>IF(AND(C1143&lt;&gt;"",SUM(G$30:G1142)&lt;D$21),$D$21/$D$26,0)</f>
        <v>0</v>
      </c>
      <c r="H1143" s="4">
        <f t="shared" si="124"/>
        <v>0</v>
      </c>
      <c r="I1143" s="4">
        <f t="shared" si="125"/>
        <v>0</v>
      </c>
      <c r="J1143" s="58" t="str">
        <f t="shared" si="126"/>
        <v>2113–2114</v>
      </c>
    </row>
    <row r="1144" spans="1:10" ht="19.899999999999999" customHeight="1" x14ac:dyDescent="0.2">
      <c r="A1144" s="126">
        <v>78284</v>
      </c>
      <c r="B1144" s="9">
        <f t="shared" si="120"/>
        <v>0</v>
      </c>
      <c r="C1144" s="127"/>
      <c r="D1144" s="4">
        <f t="shared" si="121"/>
        <v>0</v>
      </c>
      <c r="E1144" s="128">
        <f t="shared" si="122"/>
        <v>0</v>
      </c>
      <c r="F1144" s="4">
        <f t="shared" si="123"/>
        <v>0</v>
      </c>
      <c r="G1144" s="19">
        <f>IF(AND(C1144&lt;&gt;"",SUM(G$30:G1143)&lt;D$21),$D$21/$D$26,0)</f>
        <v>0</v>
      </c>
      <c r="H1144" s="4">
        <f t="shared" si="124"/>
        <v>0</v>
      </c>
      <c r="I1144" s="4">
        <f t="shared" si="125"/>
        <v>0</v>
      </c>
      <c r="J1144" s="58" t="str">
        <f t="shared" si="126"/>
        <v>2113–2114</v>
      </c>
    </row>
    <row r="1145" spans="1:10" ht="19.899999999999999" customHeight="1" x14ac:dyDescent="0.2">
      <c r="A1145" s="126">
        <v>78315</v>
      </c>
      <c r="B1145" s="9">
        <f t="shared" si="120"/>
        <v>0</v>
      </c>
      <c r="C1145" s="127"/>
      <c r="D1145" s="4">
        <f t="shared" si="121"/>
        <v>0</v>
      </c>
      <c r="E1145" s="128">
        <f t="shared" si="122"/>
        <v>0</v>
      </c>
      <c r="F1145" s="4">
        <f t="shared" si="123"/>
        <v>0</v>
      </c>
      <c r="G1145" s="19">
        <f>IF(AND(C1145&lt;&gt;"",SUM(G$30:G1144)&lt;D$21),$D$21/$D$26,0)</f>
        <v>0</v>
      </c>
      <c r="H1145" s="4">
        <f t="shared" si="124"/>
        <v>0</v>
      </c>
      <c r="I1145" s="4">
        <f t="shared" si="125"/>
        <v>0</v>
      </c>
      <c r="J1145" s="58" t="str">
        <f t="shared" si="126"/>
        <v>2113–2114</v>
      </c>
    </row>
    <row r="1146" spans="1:10" ht="19.899999999999999" customHeight="1" x14ac:dyDescent="0.2">
      <c r="A1146" s="126">
        <v>78345</v>
      </c>
      <c r="B1146" s="9">
        <f t="shared" si="120"/>
        <v>0</v>
      </c>
      <c r="C1146" s="127"/>
      <c r="D1146" s="4">
        <f t="shared" si="121"/>
        <v>0</v>
      </c>
      <c r="E1146" s="128">
        <f t="shared" si="122"/>
        <v>0</v>
      </c>
      <c r="F1146" s="4">
        <f t="shared" si="123"/>
        <v>0</v>
      </c>
      <c r="G1146" s="19">
        <f>IF(AND(C1146&lt;&gt;"",SUM(G$30:G1145)&lt;D$21),$D$21/$D$26,0)</f>
        <v>0</v>
      </c>
      <c r="H1146" s="4">
        <f t="shared" si="124"/>
        <v>0</v>
      </c>
      <c r="I1146" s="4">
        <f t="shared" si="125"/>
        <v>0</v>
      </c>
      <c r="J1146" s="58" t="str">
        <f t="shared" si="126"/>
        <v>2114–2115</v>
      </c>
    </row>
    <row r="1147" spans="1:10" ht="19.899999999999999" customHeight="1" x14ac:dyDescent="0.2">
      <c r="A1147" s="126">
        <v>78376</v>
      </c>
      <c r="B1147" s="9">
        <f t="shared" si="120"/>
        <v>0</v>
      </c>
      <c r="C1147" s="127"/>
      <c r="D1147" s="4">
        <f t="shared" si="121"/>
        <v>0</v>
      </c>
      <c r="E1147" s="128">
        <f t="shared" si="122"/>
        <v>0</v>
      </c>
      <c r="F1147" s="4">
        <f t="shared" si="123"/>
        <v>0</v>
      </c>
      <c r="G1147" s="19">
        <f>IF(AND(C1147&lt;&gt;"",SUM(G$30:G1146)&lt;D$21),$D$21/$D$26,0)</f>
        <v>0</v>
      </c>
      <c r="H1147" s="4">
        <f t="shared" si="124"/>
        <v>0</v>
      </c>
      <c r="I1147" s="4">
        <f t="shared" si="125"/>
        <v>0</v>
      </c>
      <c r="J1147" s="58" t="str">
        <f t="shared" si="126"/>
        <v>2114–2115</v>
      </c>
    </row>
    <row r="1148" spans="1:10" ht="19.899999999999999" customHeight="1" x14ac:dyDescent="0.2">
      <c r="A1148" s="126">
        <v>78407</v>
      </c>
      <c r="B1148" s="9">
        <f t="shared" si="120"/>
        <v>0</v>
      </c>
      <c r="C1148" s="127"/>
      <c r="D1148" s="4">
        <f t="shared" si="121"/>
        <v>0</v>
      </c>
      <c r="E1148" s="128">
        <f t="shared" si="122"/>
        <v>0</v>
      </c>
      <c r="F1148" s="4">
        <f t="shared" si="123"/>
        <v>0</v>
      </c>
      <c r="G1148" s="19">
        <f>IF(AND(C1148&lt;&gt;"",SUM(G$30:G1147)&lt;D$21),$D$21/$D$26,0)</f>
        <v>0</v>
      </c>
      <c r="H1148" s="4">
        <f t="shared" si="124"/>
        <v>0</v>
      </c>
      <c r="I1148" s="4">
        <f t="shared" si="125"/>
        <v>0</v>
      </c>
      <c r="J1148" s="58" t="str">
        <f t="shared" si="126"/>
        <v>2114–2115</v>
      </c>
    </row>
    <row r="1149" spans="1:10" ht="19.899999999999999" customHeight="1" x14ac:dyDescent="0.2">
      <c r="A1149" s="126">
        <v>78437</v>
      </c>
      <c r="B1149" s="9">
        <f t="shared" si="120"/>
        <v>0</v>
      </c>
      <c r="C1149" s="127"/>
      <c r="D1149" s="4">
        <f t="shared" si="121"/>
        <v>0</v>
      </c>
      <c r="E1149" s="128">
        <f t="shared" si="122"/>
        <v>0</v>
      </c>
      <c r="F1149" s="4">
        <f t="shared" si="123"/>
        <v>0</v>
      </c>
      <c r="G1149" s="19">
        <f>IF(AND(C1149&lt;&gt;"",SUM(G$30:G1148)&lt;D$21),$D$21/$D$26,0)</f>
        <v>0</v>
      </c>
      <c r="H1149" s="4">
        <f t="shared" si="124"/>
        <v>0</v>
      </c>
      <c r="I1149" s="4">
        <f t="shared" si="125"/>
        <v>0</v>
      </c>
      <c r="J1149" s="58" t="str">
        <f t="shared" si="126"/>
        <v>2114–2115</v>
      </c>
    </row>
    <row r="1150" spans="1:10" ht="19.899999999999999" customHeight="1" x14ac:dyDescent="0.2">
      <c r="A1150" s="126">
        <v>78468</v>
      </c>
      <c r="B1150" s="9">
        <f t="shared" si="120"/>
        <v>0</v>
      </c>
      <c r="C1150" s="127"/>
      <c r="D1150" s="4">
        <f t="shared" si="121"/>
        <v>0</v>
      </c>
      <c r="E1150" s="128">
        <f t="shared" si="122"/>
        <v>0</v>
      </c>
      <c r="F1150" s="4">
        <f t="shared" si="123"/>
        <v>0</v>
      </c>
      <c r="G1150" s="19">
        <f>IF(AND(C1150&lt;&gt;"",SUM(G$30:G1149)&lt;D$21),$D$21/$D$26,0)</f>
        <v>0</v>
      </c>
      <c r="H1150" s="4">
        <f t="shared" si="124"/>
        <v>0</v>
      </c>
      <c r="I1150" s="4">
        <f t="shared" si="125"/>
        <v>0</v>
      </c>
      <c r="J1150" s="58" t="str">
        <f t="shared" si="126"/>
        <v>2114–2115</v>
      </c>
    </row>
    <row r="1151" spans="1:10" ht="19.899999999999999" customHeight="1" x14ac:dyDescent="0.2">
      <c r="A1151" s="126">
        <v>78498</v>
      </c>
      <c r="B1151" s="9">
        <f t="shared" si="120"/>
        <v>0</v>
      </c>
      <c r="C1151" s="127"/>
      <c r="D1151" s="4">
        <f t="shared" si="121"/>
        <v>0</v>
      </c>
      <c r="E1151" s="128">
        <f t="shared" si="122"/>
        <v>0</v>
      </c>
      <c r="F1151" s="4">
        <f t="shared" si="123"/>
        <v>0</v>
      </c>
      <c r="G1151" s="19">
        <f>IF(AND(C1151&lt;&gt;"",SUM(G$30:G1150)&lt;D$21),$D$21/$D$26,0)</f>
        <v>0</v>
      </c>
      <c r="H1151" s="4">
        <f t="shared" si="124"/>
        <v>0</v>
      </c>
      <c r="I1151" s="4">
        <f t="shared" si="125"/>
        <v>0</v>
      </c>
      <c r="J1151" s="58" t="str">
        <f t="shared" si="126"/>
        <v>2114–2115</v>
      </c>
    </row>
    <row r="1152" spans="1:10" ht="19.899999999999999" customHeight="1" x14ac:dyDescent="0.2">
      <c r="A1152" s="126">
        <v>78529</v>
      </c>
      <c r="B1152" s="9">
        <f t="shared" si="120"/>
        <v>0</v>
      </c>
      <c r="C1152" s="127"/>
      <c r="D1152" s="4">
        <f t="shared" si="121"/>
        <v>0</v>
      </c>
      <c r="E1152" s="128">
        <f t="shared" si="122"/>
        <v>0</v>
      </c>
      <c r="F1152" s="4">
        <f t="shared" si="123"/>
        <v>0</v>
      </c>
      <c r="G1152" s="19">
        <f>IF(AND(C1152&lt;&gt;"",SUM(G$30:G1151)&lt;D$21),$D$21/$D$26,0)</f>
        <v>0</v>
      </c>
      <c r="H1152" s="4">
        <f t="shared" si="124"/>
        <v>0</v>
      </c>
      <c r="I1152" s="4">
        <f t="shared" si="125"/>
        <v>0</v>
      </c>
      <c r="J1152" s="58" t="str">
        <f t="shared" si="126"/>
        <v>2114–2115</v>
      </c>
    </row>
    <row r="1153" spans="1:10" ht="19.899999999999999" customHeight="1" x14ac:dyDescent="0.2">
      <c r="A1153" s="126">
        <v>78560</v>
      </c>
      <c r="B1153" s="9">
        <f t="shared" si="120"/>
        <v>0</v>
      </c>
      <c r="C1153" s="127"/>
      <c r="D1153" s="4">
        <f t="shared" si="121"/>
        <v>0</v>
      </c>
      <c r="E1153" s="128">
        <f t="shared" si="122"/>
        <v>0</v>
      </c>
      <c r="F1153" s="4">
        <f t="shared" si="123"/>
        <v>0</v>
      </c>
      <c r="G1153" s="19">
        <f>IF(AND(C1153&lt;&gt;"",SUM(G$30:G1152)&lt;D$21),$D$21/$D$26,0)</f>
        <v>0</v>
      </c>
      <c r="H1153" s="4">
        <f t="shared" si="124"/>
        <v>0</v>
      </c>
      <c r="I1153" s="4">
        <f t="shared" si="125"/>
        <v>0</v>
      </c>
      <c r="J1153" s="58" t="str">
        <f t="shared" si="126"/>
        <v>2114–2115</v>
      </c>
    </row>
    <row r="1154" spans="1:10" ht="19.899999999999999" customHeight="1" x14ac:dyDescent="0.2">
      <c r="A1154" s="126">
        <v>78588</v>
      </c>
      <c r="B1154" s="9">
        <f t="shared" si="120"/>
        <v>0</v>
      </c>
      <c r="C1154" s="127"/>
      <c r="D1154" s="4">
        <f t="shared" si="121"/>
        <v>0</v>
      </c>
      <c r="E1154" s="128">
        <f t="shared" si="122"/>
        <v>0</v>
      </c>
      <c r="F1154" s="4">
        <f t="shared" si="123"/>
        <v>0</v>
      </c>
      <c r="G1154" s="19">
        <f>IF(AND(C1154&lt;&gt;"",SUM(G$30:G1153)&lt;D$21),$D$21/$D$26,0)</f>
        <v>0</v>
      </c>
      <c r="H1154" s="4">
        <f t="shared" si="124"/>
        <v>0</v>
      </c>
      <c r="I1154" s="4">
        <f t="shared" si="125"/>
        <v>0</v>
      </c>
      <c r="J1154" s="58" t="str">
        <f t="shared" si="126"/>
        <v>2114–2115</v>
      </c>
    </row>
    <row r="1155" spans="1:10" ht="19.899999999999999" customHeight="1" x14ac:dyDescent="0.2">
      <c r="A1155" s="126">
        <v>78619</v>
      </c>
      <c r="B1155" s="9">
        <f t="shared" si="120"/>
        <v>0</v>
      </c>
      <c r="C1155" s="127"/>
      <c r="D1155" s="4">
        <f t="shared" si="121"/>
        <v>0</v>
      </c>
      <c r="E1155" s="128">
        <f t="shared" si="122"/>
        <v>0</v>
      </c>
      <c r="F1155" s="4">
        <f t="shared" si="123"/>
        <v>0</v>
      </c>
      <c r="G1155" s="19">
        <f>IF(AND(C1155&lt;&gt;"",SUM(G$30:G1154)&lt;D$21),$D$21/$D$26,0)</f>
        <v>0</v>
      </c>
      <c r="H1155" s="4">
        <f t="shared" si="124"/>
        <v>0</v>
      </c>
      <c r="I1155" s="4">
        <f t="shared" si="125"/>
        <v>0</v>
      </c>
      <c r="J1155" s="58" t="str">
        <f t="shared" si="126"/>
        <v>2114–2115</v>
      </c>
    </row>
    <row r="1156" spans="1:10" ht="19.899999999999999" customHeight="1" x14ac:dyDescent="0.2">
      <c r="A1156" s="126">
        <v>78649</v>
      </c>
      <c r="B1156" s="9">
        <f t="shared" si="120"/>
        <v>0</v>
      </c>
      <c r="C1156" s="127"/>
      <c r="D1156" s="4">
        <f t="shared" si="121"/>
        <v>0</v>
      </c>
      <c r="E1156" s="128">
        <f t="shared" si="122"/>
        <v>0</v>
      </c>
      <c r="F1156" s="4">
        <f t="shared" si="123"/>
        <v>0</v>
      </c>
      <c r="G1156" s="19">
        <f>IF(AND(C1156&lt;&gt;"",SUM(G$30:G1155)&lt;D$21),$D$21/$D$26,0)</f>
        <v>0</v>
      </c>
      <c r="H1156" s="4">
        <f t="shared" si="124"/>
        <v>0</v>
      </c>
      <c r="I1156" s="4">
        <f t="shared" si="125"/>
        <v>0</v>
      </c>
      <c r="J1156" s="58" t="str">
        <f t="shared" si="126"/>
        <v>2114–2115</v>
      </c>
    </row>
    <row r="1157" spans="1:10" ht="19.899999999999999" customHeight="1" x14ac:dyDescent="0.2">
      <c r="A1157" s="126">
        <v>78680</v>
      </c>
      <c r="B1157" s="9">
        <f t="shared" si="120"/>
        <v>0</v>
      </c>
      <c r="C1157" s="127"/>
      <c r="D1157" s="4">
        <f t="shared" si="121"/>
        <v>0</v>
      </c>
      <c r="E1157" s="128">
        <f t="shared" si="122"/>
        <v>0</v>
      </c>
      <c r="F1157" s="4">
        <f t="shared" si="123"/>
        <v>0</v>
      </c>
      <c r="G1157" s="19">
        <f>IF(AND(C1157&lt;&gt;"",SUM(G$30:G1156)&lt;D$21),$D$21/$D$26,0)</f>
        <v>0</v>
      </c>
      <c r="H1157" s="4">
        <f t="shared" si="124"/>
        <v>0</v>
      </c>
      <c r="I1157" s="4">
        <f t="shared" si="125"/>
        <v>0</v>
      </c>
      <c r="J1157" s="58" t="str">
        <f t="shared" si="126"/>
        <v>2114–2115</v>
      </c>
    </row>
    <row r="1158" spans="1:10" ht="19.899999999999999" customHeight="1" x14ac:dyDescent="0.2">
      <c r="A1158" s="126">
        <v>78710</v>
      </c>
      <c r="B1158" s="9">
        <f t="shared" si="120"/>
        <v>0</v>
      </c>
      <c r="C1158" s="127"/>
      <c r="D1158" s="4">
        <f t="shared" si="121"/>
        <v>0</v>
      </c>
      <c r="E1158" s="128">
        <f t="shared" si="122"/>
        <v>0</v>
      </c>
      <c r="F1158" s="4">
        <f t="shared" si="123"/>
        <v>0</v>
      </c>
      <c r="G1158" s="19">
        <f>IF(AND(C1158&lt;&gt;"",SUM(G$30:G1157)&lt;D$21),$D$21/$D$26,0)</f>
        <v>0</v>
      </c>
      <c r="H1158" s="4">
        <f t="shared" si="124"/>
        <v>0</v>
      </c>
      <c r="I1158" s="4">
        <f t="shared" si="125"/>
        <v>0</v>
      </c>
      <c r="J1158" s="58" t="str">
        <f t="shared" si="126"/>
        <v>2115–2116</v>
      </c>
    </row>
    <row r="1159" spans="1:10" ht="19.899999999999999" customHeight="1" x14ac:dyDescent="0.2">
      <c r="A1159" s="126">
        <v>78741</v>
      </c>
      <c r="B1159" s="9">
        <f t="shared" si="120"/>
        <v>0</v>
      </c>
      <c r="C1159" s="127"/>
      <c r="D1159" s="4">
        <f t="shared" si="121"/>
        <v>0</v>
      </c>
      <c r="E1159" s="128">
        <f t="shared" si="122"/>
        <v>0</v>
      </c>
      <c r="F1159" s="4">
        <f t="shared" si="123"/>
        <v>0</v>
      </c>
      <c r="G1159" s="19">
        <f>IF(AND(C1159&lt;&gt;"",SUM(G$30:G1158)&lt;D$21),$D$21/$D$26,0)</f>
        <v>0</v>
      </c>
      <c r="H1159" s="4">
        <f t="shared" si="124"/>
        <v>0</v>
      </c>
      <c r="I1159" s="4">
        <f t="shared" si="125"/>
        <v>0</v>
      </c>
      <c r="J1159" s="58" t="str">
        <f t="shared" si="126"/>
        <v>2115–2116</v>
      </c>
    </row>
    <row r="1160" spans="1:10" ht="19.899999999999999" customHeight="1" x14ac:dyDescent="0.2">
      <c r="A1160" s="126">
        <v>78772</v>
      </c>
      <c r="B1160" s="9">
        <f t="shared" si="120"/>
        <v>0</v>
      </c>
      <c r="C1160" s="127"/>
      <c r="D1160" s="4">
        <f t="shared" si="121"/>
        <v>0</v>
      </c>
      <c r="E1160" s="128">
        <f t="shared" si="122"/>
        <v>0</v>
      </c>
      <c r="F1160" s="4">
        <f t="shared" si="123"/>
        <v>0</v>
      </c>
      <c r="G1160" s="19">
        <f>IF(AND(C1160&lt;&gt;"",SUM(G$30:G1159)&lt;D$21),$D$21/$D$26,0)</f>
        <v>0</v>
      </c>
      <c r="H1160" s="4">
        <f t="shared" si="124"/>
        <v>0</v>
      </c>
      <c r="I1160" s="4">
        <f t="shared" si="125"/>
        <v>0</v>
      </c>
      <c r="J1160" s="58" t="str">
        <f t="shared" si="126"/>
        <v>2115–2116</v>
      </c>
    </row>
    <row r="1161" spans="1:10" ht="19.899999999999999" customHeight="1" x14ac:dyDescent="0.2">
      <c r="A1161" s="126">
        <v>78802</v>
      </c>
      <c r="B1161" s="9">
        <f t="shared" si="120"/>
        <v>0</v>
      </c>
      <c r="C1161" s="127"/>
      <c r="D1161" s="4">
        <f t="shared" si="121"/>
        <v>0</v>
      </c>
      <c r="E1161" s="128">
        <f t="shared" si="122"/>
        <v>0</v>
      </c>
      <c r="F1161" s="4">
        <f t="shared" si="123"/>
        <v>0</v>
      </c>
      <c r="G1161" s="19">
        <f>IF(AND(C1161&lt;&gt;"",SUM(G$30:G1160)&lt;D$21),$D$21/$D$26,0)</f>
        <v>0</v>
      </c>
      <c r="H1161" s="4">
        <f t="shared" si="124"/>
        <v>0</v>
      </c>
      <c r="I1161" s="4">
        <f t="shared" si="125"/>
        <v>0</v>
      </c>
      <c r="J1161" s="58" t="str">
        <f t="shared" si="126"/>
        <v>2115–2116</v>
      </c>
    </row>
    <row r="1162" spans="1:10" ht="19.899999999999999" customHeight="1" x14ac:dyDescent="0.2">
      <c r="A1162" s="126">
        <v>78833</v>
      </c>
      <c r="B1162" s="9">
        <f t="shared" si="120"/>
        <v>0</v>
      </c>
      <c r="C1162" s="127"/>
      <c r="D1162" s="4">
        <f t="shared" si="121"/>
        <v>0</v>
      </c>
      <c r="E1162" s="128">
        <f t="shared" si="122"/>
        <v>0</v>
      </c>
      <c r="F1162" s="4">
        <f t="shared" si="123"/>
        <v>0</v>
      </c>
      <c r="G1162" s="19">
        <f>IF(AND(C1162&lt;&gt;"",SUM(G$30:G1161)&lt;D$21),$D$21/$D$26,0)</f>
        <v>0</v>
      </c>
      <c r="H1162" s="4">
        <f t="shared" si="124"/>
        <v>0</v>
      </c>
      <c r="I1162" s="4">
        <f t="shared" si="125"/>
        <v>0</v>
      </c>
      <c r="J1162" s="58" t="str">
        <f t="shared" si="126"/>
        <v>2115–2116</v>
      </c>
    </row>
    <row r="1163" spans="1:10" ht="19.899999999999999" customHeight="1" x14ac:dyDescent="0.2">
      <c r="A1163" s="126">
        <v>78863</v>
      </c>
      <c r="B1163" s="9">
        <f t="shared" si="120"/>
        <v>0</v>
      </c>
      <c r="C1163" s="127"/>
      <c r="D1163" s="4">
        <f t="shared" si="121"/>
        <v>0</v>
      </c>
      <c r="E1163" s="128">
        <f t="shared" si="122"/>
        <v>0</v>
      </c>
      <c r="F1163" s="4">
        <f t="shared" si="123"/>
        <v>0</v>
      </c>
      <c r="G1163" s="19">
        <f>IF(AND(C1163&lt;&gt;"",SUM(G$30:G1162)&lt;D$21),$D$21/$D$26,0)</f>
        <v>0</v>
      </c>
      <c r="H1163" s="4">
        <f t="shared" si="124"/>
        <v>0</v>
      </c>
      <c r="I1163" s="4">
        <f t="shared" si="125"/>
        <v>0</v>
      </c>
      <c r="J1163" s="58" t="str">
        <f t="shared" si="126"/>
        <v>2115–2116</v>
      </c>
    </row>
    <row r="1164" spans="1:10" ht="19.899999999999999" customHeight="1" x14ac:dyDescent="0.2">
      <c r="A1164" s="126">
        <v>78894</v>
      </c>
      <c r="B1164" s="9">
        <f t="shared" si="120"/>
        <v>0</v>
      </c>
      <c r="C1164" s="127"/>
      <c r="D1164" s="4">
        <f t="shared" si="121"/>
        <v>0</v>
      </c>
      <c r="E1164" s="128">
        <f t="shared" si="122"/>
        <v>0</v>
      </c>
      <c r="F1164" s="4">
        <f t="shared" si="123"/>
        <v>0</v>
      </c>
      <c r="G1164" s="19">
        <f>IF(AND(C1164&lt;&gt;"",SUM(G$30:G1163)&lt;D$21),$D$21/$D$26,0)</f>
        <v>0</v>
      </c>
      <c r="H1164" s="4">
        <f t="shared" si="124"/>
        <v>0</v>
      </c>
      <c r="I1164" s="4">
        <f t="shared" si="125"/>
        <v>0</v>
      </c>
      <c r="J1164" s="58" t="str">
        <f t="shared" si="126"/>
        <v>2115–2116</v>
      </c>
    </row>
    <row r="1165" spans="1:10" ht="19.899999999999999" customHeight="1" x14ac:dyDescent="0.2">
      <c r="A1165" s="126">
        <v>78925</v>
      </c>
      <c r="B1165" s="9">
        <f t="shared" si="120"/>
        <v>0</v>
      </c>
      <c r="C1165" s="127"/>
      <c r="D1165" s="4">
        <f t="shared" si="121"/>
        <v>0</v>
      </c>
      <c r="E1165" s="128">
        <f t="shared" si="122"/>
        <v>0</v>
      </c>
      <c r="F1165" s="4">
        <f t="shared" si="123"/>
        <v>0</v>
      </c>
      <c r="G1165" s="19">
        <f>IF(AND(C1165&lt;&gt;"",SUM(G$30:G1164)&lt;D$21),$D$21/$D$26,0)</f>
        <v>0</v>
      </c>
      <c r="H1165" s="4">
        <f t="shared" si="124"/>
        <v>0</v>
      </c>
      <c r="I1165" s="4">
        <f t="shared" si="125"/>
        <v>0</v>
      </c>
      <c r="J1165" s="58" t="str">
        <f t="shared" si="126"/>
        <v>2115–2116</v>
      </c>
    </row>
    <row r="1166" spans="1:10" ht="19.899999999999999" customHeight="1" x14ac:dyDescent="0.2">
      <c r="A1166" s="126">
        <v>78954</v>
      </c>
      <c r="B1166" s="9">
        <f t="shared" si="120"/>
        <v>0</v>
      </c>
      <c r="C1166" s="127"/>
      <c r="D1166" s="4">
        <f t="shared" si="121"/>
        <v>0</v>
      </c>
      <c r="E1166" s="128">
        <f t="shared" si="122"/>
        <v>0</v>
      </c>
      <c r="F1166" s="4">
        <f t="shared" si="123"/>
        <v>0</v>
      </c>
      <c r="G1166" s="19">
        <f>IF(AND(C1166&lt;&gt;"",SUM(G$30:G1165)&lt;D$21),$D$21/$D$26,0)</f>
        <v>0</v>
      </c>
      <c r="H1166" s="4">
        <f t="shared" si="124"/>
        <v>0</v>
      </c>
      <c r="I1166" s="4">
        <f t="shared" si="125"/>
        <v>0</v>
      </c>
      <c r="J1166" s="58" t="str">
        <f t="shared" si="126"/>
        <v>2115–2116</v>
      </c>
    </row>
    <row r="1167" spans="1:10" ht="19.899999999999999" customHeight="1" x14ac:dyDescent="0.2">
      <c r="A1167" s="126">
        <v>78985</v>
      </c>
      <c r="B1167" s="9">
        <f t="shared" si="120"/>
        <v>0</v>
      </c>
      <c r="C1167" s="127"/>
      <c r="D1167" s="4">
        <f t="shared" si="121"/>
        <v>0</v>
      </c>
      <c r="E1167" s="128">
        <f t="shared" si="122"/>
        <v>0</v>
      </c>
      <c r="F1167" s="4">
        <f t="shared" si="123"/>
        <v>0</v>
      </c>
      <c r="G1167" s="19">
        <f>IF(AND(C1167&lt;&gt;"",SUM(G$30:G1166)&lt;D$21),$D$21/$D$26,0)</f>
        <v>0</v>
      </c>
      <c r="H1167" s="4">
        <f t="shared" si="124"/>
        <v>0</v>
      </c>
      <c r="I1167" s="4">
        <f t="shared" si="125"/>
        <v>0</v>
      </c>
      <c r="J1167" s="58" t="str">
        <f t="shared" si="126"/>
        <v>2115–2116</v>
      </c>
    </row>
    <row r="1168" spans="1:10" ht="19.899999999999999" customHeight="1" x14ac:dyDescent="0.2">
      <c r="A1168" s="126">
        <v>79015</v>
      </c>
      <c r="B1168" s="9">
        <f t="shared" si="120"/>
        <v>0</v>
      </c>
      <c r="C1168" s="127"/>
      <c r="D1168" s="4">
        <f t="shared" si="121"/>
        <v>0</v>
      </c>
      <c r="E1168" s="128">
        <f t="shared" si="122"/>
        <v>0</v>
      </c>
      <c r="F1168" s="4">
        <f t="shared" si="123"/>
        <v>0</v>
      </c>
      <c r="G1168" s="19">
        <f>IF(AND(C1168&lt;&gt;"",SUM(G$30:G1167)&lt;D$21),$D$21/$D$26,0)</f>
        <v>0</v>
      </c>
      <c r="H1168" s="4">
        <f t="shared" si="124"/>
        <v>0</v>
      </c>
      <c r="I1168" s="4">
        <f t="shared" si="125"/>
        <v>0</v>
      </c>
      <c r="J1168" s="58" t="str">
        <f t="shared" si="126"/>
        <v>2115–2116</v>
      </c>
    </row>
    <row r="1169" spans="1:10" ht="19.899999999999999" customHeight="1" x14ac:dyDescent="0.2">
      <c r="A1169" s="126">
        <v>79046</v>
      </c>
      <c r="B1169" s="9">
        <f t="shared" si="120"/>
        <v>0</v>
      </c>
      <c r="C1169" s="127"/>
      <c r="D1169" s="4">
        <f t="shared" si="121"/>
        <v>0</v>
      </c>
      <c r="E1169" s="128">
        <f t="shared" si="122"/>
        <v>0</v>
      </c>
      <c r="F1169" s="4">
        <f t="shared" si="123"/>
        <v>0</v>
      </c>
      <c r="G1169" s="19">
        <f>IF(AND(C1169&lt;&gt;"",SUM(G$30:G1168)&lt;D$21),$D$21/$D$26,0)</f>
        <v>0</v>
      </c>
      <c r="H1169" s="4">
        <f t="shared" si="124"/>
        <v>0</v>
      </c>
      <c r="I1169" s="4">
        <f t="shared" si="125"/>
        <v>0</v>
      </c>
      <c r="J1169" s="58" t="str">
        <f t="shared" si="126"/>
        <v>2115–2116</v>
      </c>
    </row>
    <row r="1170" spans="1:10" ht="19.899999999999999" customHeight="1" x14ac:dyDescent="0.2">
      <c r="A1170" s="126">
        <v>79076</v>
      </c>
      <c r="B1170" s="9">
        <f t="shared" si="120"/>
        <v>0</v>
      </c>
      <c r="C1170" s="127"/>
      <c r="D1170" s="4">
        <f t="shared" si="121"/>
        <v>0</v>
      </c>
      <c r="E1170" s="128">
        <f t="shared" si="122"/>
        <v>0</v>
      </c>
      <c r="F1170" s="4">
        <f t="shared" si="123"/>
        <v>0</v>
      </c>
      <c r="G1170" s="19">
        <f>IF(AND(C1170&lt;&gt;"",SUM(G$30:G1169)&lt;D$21),$D$21/$D$26,0)</f>
        <v>0</v>
      </c>
      <c r="H1170" s="4">
        <f t="shared" si="124"/>
        <v>0</v>
      </c>
      <c r="I1170" s="4">
        <f t="shared" si="125"/>
        <v>0</v>
      </c>
      <c r="J1170" s="58" t="str">
        <f t="shared" si="126"/>
        <v>2116–2117</v>
      </c>
    </row>
    <row r="1171" spans="1:10" ht="19.899999999999999" customHeight="1" x14ac:dyDescent="0.2">
      <c r="A1171" s="126">
        <v>79107</v>
      </c>
      <c r="B1171" s="9">
        <f t="shared" si="120"/>
        <v>0</v>
      </c>
      <c r="C1171" s="127"/>
      <c r="D1171" s="4">
        <f t="shared" si="121"/>
        <v>0</v>
      </c>
      <c r="E1171" s="128">
        <f t="shared" si="122"/>
        <v>0</v>
      </c>
      <c r="F1171" s="4">
        <f t="shared" si="123"/>
        <v>0</v>
      </c>
      <c r="G1171" s="19">
        <f>IF(AND(C1171&lt;&gt;"",SUM(G$30:G1170)&lt;D$21),$D$21/$D$26,0)</f>
        <v>0</v>
      </c>
      <c r="H1171" s="4">
        <f t="shared" si="124"/>
        <v>0</v>
      </c>
      <c r="I1171" s="4">
        <f t="shared" si="125"/>
        <v>0</v>
      </c>
      <c r="J1171" s="58" t="str">
        <f t="shared" si="126"/>
        <v>2116–2117</v>
      </c>
    </row>
    <row r="1172" spans="1:10" ht="19.899999999999999" customHeight="1" x14ac:dyDescent="0.2">
      <c r="A1172" s="126">
        <v>79138</v>
      </c>
      <c r="B1172" s="9">
        <f t="shared" si="120"/>
        <v>0</v>
      </c>
      <c r="C1172" s="127"/>
      <c r="D1172" s="4">
        <f t="shared" si="121"/>
        <v>0</v>
      </c>
      <c r="E1172" s="128">
        <f t="shared" si="122"/>
        <v>0</v>
      </c>
      <c r="F1172" s="4">
        <f t="shared" si="123"/>
        <v>0</v>
      </c>
      <c r="G1172" s="19">
        <f>IF(AND(C1172&lt;&gt;"",SUM(G$30:G1171)&lt;D$21),$D$21/$D$26,0)</f>
        <v>0</v>
      </c>
      <c r="H1172" s="4">
        <f t="shared" si="124"/>
        <v>0</v>
      </c>
      <c r="I1172" s="4">
        <f t="shared" si="125"/>
        <v>0</v>
      </c>
      <c r="J1172" s="58" t="str">
        <f t="shared" si="126"/>
        <v>2116–2117</v>
      </c>
    </row>
    <row r="1173" spans="1:10" ht="19.899999999999999" customHeight="1" x14ac:dyDescent="0.2">
      <c r="A1173" s="126">
        <v>79168</v>
      </c>
      <c r="B1173" s="9">
        <f t="shared" si="120"/>
        <v>0</v>
      </c>
      <c r="C1173" s="127"/>
      <c r="D1173" s="4">
        <f t="shared" si="121"/>
        <v>0</v>
      </c>
      <c r="E1173" s="128">
        <f t="shared" si="122"/>
        <v>0</v>
      </c>
      <c r="F1173" s="4">
        <f t="shared" si="123"/>
        <v>0</v>
      </c>
      <c r="G1173" s="19">
        <f>IF(AND(C1173&lt;&gt;"",SUM(G$30:G1172)&lt;D$21),$D$21/$D$26,0)</f>
        <v>0</v>
      </c>
      <c r="H1173" s="4">
        <f t="shared" si="124"/>
        <v>0</v>
      </c>
      <c r="I1173" s="4">
        <f t="shared" si="125"/>
        <v>0</v>
      </c>
      <c r="J1173" s="58" t="str">
        <f t="shared" si="126"/>
        <v>2116–2117</v>
      </c>
    </row>
    <row r="1174" spans="1:10" ht="19.899999999999999" customHeight="1" x14ac:dyDescent="0.2">
      <c r="A1174" s="126">
        <v>79199</v>
      </c>
      <c r="B1174" s="9">
        <f t="shared" si="120"/>
        <v>0</v>
      </c>
      <c r="C1174" s="127"/>
      <c r="D1174" s="4">
        <f t="shared" si="121"/>
        <v>0</v>
      </c>
      <c r="E1174" s="128">
        <f t="shared" si="122"/>
        <v>0</v>
      </c>
      <c r="F1174" s="4">
        <f t="shared" si="123"/>
        <v>0</v>
      </c>
      <c r="G1174" s="19">
        <f>IF(AND(C1174&lt;&gt;"",SUM(G$30:G1173)&lt;D$21),$D$21/$D$26,0)</f>
        <v>0</v>
      </c>
      <c r="H1174" s="4">
        <f t="shared" si="124"/>
        <v>0</v>
      </c>
      <c r="I1174" s="4">
        <f t="shared" si="125"/>
        <v>0</v>
      </c>
      <c r="J1174" s="58" t="str">
        <f t="shared" si="126"/>
        <v>2116–2117</v>
      </c>
    </row>
    <row r="1175" spans="1:10" ht="19.899999999999999" customHeight="1" x14ac:dyDescent="0.2">
      <c r="A1175" s="126">
        <v>79229</v>
      </c>
      <c r="B1175" s="9">
        <f t="shared" si="120"/>
        <v>0</v>
      </c>
      <c r="C1175" s="127"/>
      <c r="D1175" s="4">
        <f t="shared" si="121"/>
        <v>0</v>
      </c>
      <c r="E1175" s="128">
        <f t="shared" si="122"/>
        <v>0</v>
      </c>
      <c r="F1175" s="4">
        <f t="shared" si="123"/>
        <v>0</v>
      </c>
      <c r="G1175" s="19">
        <f>IF(AND(C1175&lt;&gt;"",SUM(G$30:G1174)&lt;D$21),$D$21/$D$26,0)</f>
        <v>0</v>
      </c>
      <c r="H1175" s="4">
        <f t="shared" si="124"/>
        <v>0</v>
      </c>
      <c r="I1175" s="4">
        <f t="shared" si="125"/>
        <v>0</v>
      </c>
      <c r="J1175" s="58" t="str">
        <f t="shared" si="126"/>
        <v>2116–2117</v>
      </c>
    </row>
    <row r="1176" spans="1:10" ht="19.899999999999999" customHeight="1" x14ac:dyDescent="0.2">
      <c r="A1176" s="126">
        <v>79260</v>
      </c>
      <c r="B1176" s="9">
        <f t="shared" si="120"/>
        <v>0</v>
      </c>
      <c r="C1176" s="127"/>
      <c r="D1176" s="4">
        <f t="shared" si="121"/>
        <v>0</v>
      </c>
      <c r="E1176" s="128">
        <f t="shared" si="122"/>
        <v>0</v>
      </c>
      <c r="F1176" s="4">
        <f t="shared" si="123"/>
        <v>0</v>
      </c>
      <c r="G1176" s="19">
        <f>IF(AND(C1176&lt;&gt;"",SUM(G$30:G1175)&lt;D$21),$D$21/$D$26,0)</f>
        <v>0</v>
      </c>
      <c r="H1176" s="4">
        <f t="shared" si="124"/>
        <v>0</v>
      </c>
      <c r="I1176" s="4">
        <f t="shared" si="125"/>
        <v>0</v>
      </c>
      <c r="J1176" s="58" t="str">
        <f t="shared" si="126"/>
        <v>2116–2117</v>
      </c>
    </row>
    <row r="1177" spans="1:10" ht="19.899999999999999" customHeight="1" x14ac:dyDescent="0.2">
      <c r="A1177" s="126">
        <v>79291</v>
      </c>
      <c r="B1177" s="9">
        <f t="shared" si="120"/>
        <v>0</v>
      </c>
      <c r="C1177" s="127"/>
      <c r="D1177" s="4">
        <f t="shared" si="121"/>
        <v>0</v>
      </c>
      <c r="E1177" s="128">
        <f t="shared" si="122"/>
        <v>0</v>
      </c>
      <c r="F1177" s="4">
        <f t="shared" si="123"/>
        <v>0</v>
      </c>
      <c r="G1177" s="19">
        <f>IF(AND(C1177&lt;&gt;"",SUM(G$30:G1176)&lt;D$21),$D$21/$D$26,0)</f>
        <v>0</v>
      </c>
      <c r="H1177" s="4">
        <f t="shared" si="124"/>
        <v>0</v>
      </c>
      <c r="I1177" s="4">
        <f t="shared" si="125"/>
        <v>0</v>
      </c>
      <c r="J1177" s="58" t="str">
        <f t="shared" si="126"/>
        <v>2116–2117</v>
      </c>
    </row>
    <row r="1178" spans="1:10" ht="19.899999999999999" customHeight="1" x14ac:dyDescent="0.2">
      <c r="A1178" s="126">
        <v>79319</v>
      </c>
      <c r="B1178" s="9">
        <f t="shared" si="120"/>
        <v>0</v>
      </c>
      <c r="C1178" s="127"/>
      <c r="D1178" s="4">
        <f t="shared" si="121"/>
        <v>0</v>
      </c>
      <c r="E1178" s="128">
        <f t="shared" si="122"/>
        <v>0</v>
      </c>
      <c r="F1178" s="4">
        <f t="shared" si="123"/>
        <v>0</v>
      </c>
      <c r="G1178" s="19">
        <f>IF(AND(C1178&lt;&gt;"",SUM(G$30:G1177)&lt;D$21),$D$21/$D$26,0)</f>
        <v>0</v>
      </c>
      <c r="H1178" s="4">
        <f t="shared" si="124"/>
        <v>0</v>
      </c>
      <c r="I1178" s="4">
        <f t="shared" si="125"/>
        <v>0</v>
      </c>
      <c r="J1178" s="58" t="str">
        <f t="shared" si="126"/>
        <v>2116–2117</v>
      </c>
    </row>
    <row r="1179" spans="1:10" ht="19.899999999999999" customHeight="1" x14ac:dyDescent="0.2">
      <c r="A1179" s="126">
        <v>79350</v>
      </c>
      <c r="B1179" s="9">
        <f t="shared" si="120"/>
        <v>0</v>
      </c>
      <c r="C1179" s="127"/>
      <c r="D1179" s="4">
        <f t="shared" si="121"/>
        <v>0</v>
      </c>
      <c r="E1179" s="128">
        <f t="shared" si="122"/>
        <v>0</v>
      </c>
      <c r="F1179" s="4">
        <f t="shared" si="123"/>
        <v>0</v>
      </c>
      <c r="G1179" s="19">
        <f>IF(AND(C1179&lt;&gt;"",SUM(G$30:G1178)&lt;D$21),$D$21/$D$26,0)</f>
        <v>0</v>
      </c>
      <c r="H1179" s="4">
        <f t="shared" si="124"/>
        <v>0</v>
      </c>
      <c r="I1179" s="4">
        <f t="shared" si="125"/>
        <v>0</v>
      </c>
      <c r="J1179" s="58" t="str">
        <f t="shared" si="126"/>
        <v>2116–2117</v>
      </c>
    </row>
    <row r="1180" spans="1:10" ht="19.899999999999999" customHeight="1" x14ac:dyDescent="0.2">
      <c r="A1180" s="126">
        <v>79380</v>
      </c>
      <c r="B1180" s="9">
        <f t="shared" si="120"/>
        <v>0</v>
      </c>
      <c r="C1180" s="127"/>
      <c r="D1180" s="4">
        <f t="shared" si="121"/>
        <v>0</v>
      </c>
      <c r="E1180" s="128">
        <f t="shared" si="122"/>
        <v>0</v>
      </c>
      <c r="F1180" s="4">
        <f t="shared" si="123"/>
        <v>0</v>
      </c>
      <c r="G1180" s="19">
        <f>IF(AND(C1180&lt;&gt;"",SUM(G$30:G1179)&lt;D$21),$D$21/$D$26,0)</f>
        <v>0</v>
      </c>
      <c r="H1180" s="4">
        <f t="shared" si="124"/>
        <v>0</v>
      </c>
      <c r="I1180" s="4">
        <f t="shared" si="125"/>
        <v>0</v>
      </c>
      <c r="J1180" s="58" t="str">
        <f t="shared" si="126"/>
        <v>2116–2117</v>
      </c>
    </row>
    <row r="1181" spans="1:10" ht="19.899999999999999" customHeight="1" x14ac:dyDescent="0.2">
      <c r="A1181" s="126">
        <v>79411</v>
      </c>
      <c r="B1181" s="9">
        <f t="shared" si="120"/>
        <v>0</v>
      </c>
      <c r="C1181" s="127"/>
      <c r="D1181" s="4">
        <f t="shared" si="121"/>
        <v>0</v>
      </c>
      <c r="E1181" s="128">
        <f t="shared" si="122"/>
        <v>0</v>
      </c>
      <c r="F1181" s="4">
        <f t="shared" si="123"/>
        <v>0</v>
      </c>
      <c r="G1181" s="19">
        <f>IF(AND(C1181&lt;&gt;"",SUM(G$30:G1180)&lt;D$21),$D$21/$D$26,0)</f>
        <v>0</v>
      </c>
      <c r="H1181" s="4">
        <f t="shared" si="124"/>
        <v>0</v>
      </c>
      <c r="I1181" s="4">
        <f t="shared" si="125"/>
        <v>0</v>
      </c>
      <c r="J1181" s="58" t="str">
        <f t="shared" si="126"/>
        <v>2116–2117</v>
      </c>
    </row>
    <row r="1182" spans="1:10" ht="19.899999999999999" customHeight="1" x14ac:dyDescent="0.2">
      <c r="A1182" s="126">
        <v>79441</v>
      </c>
      <c r="B1182" s="9">
        <f t="shared" si="120"/>
        <v>0</v>
      </c>
      <c r="C1182" s="127"/>
      <c r="D1182" s="4">
        <f t="shared" si="121"/>
        <v>0</v>
      </c>
      <c r="E1182" s="128">
        <f t="shared" si="122"/>
        <v>0</v>
      </c>
      <c r="F1182" s="4">
        <f t="shared" si="123"/>
        <v>0</v>
      </c>
      <c r="G1182" s="19">
        <f>IF(AND(C1182&lt;&gt;"",SUM(G$30:G1181)&lt;D$21),$D$21/$D$26,0)</f>
        <v>0</v>
      </c>
      <c r="H1182" s="4">
        <f t="shared" si="124"/>
        <v>0</v>
      </c>
      <c r="I1182" s="4">
        <f t="shared" si="125"/>
        <v>0</v>
      </c>
      <c r="J1182" s="58" t="str">
        <f t="shared" si="126"/>
        <v>2117–2118</v>
      </c>
    </row>
    <row r="1183" spans="1:10" ht="19.899999999999999" customHeight="1" x14ac:dyDescent="0.2">
      <c r="A1183" s="126">
        <v>79472</v>
      </c>
      <c r="B1183" s="9">
        <f t="shared" ref="B1183:B1241" si="127">IF(C1183&gt;0,C1183*-1,C1183)</f>
        <v>0</v>
      </c>
      <c r="C1183" s="127"/>
      <c r="D1183" s="4">
        <f t="shared" ref="D1183:D1241" si="128">IF(C1183="",0,IF($D$14="Beginning",IF(C1182&lt;&gt;"",$F1182*$D$7/12,0),IF(C1182&lt;&gt;"",$F1182*$D$7/12,$D$19*$D$7/12)))</f>
        <v>0</v>
      </c>
      <c r="E1183" s="128">
        <f t="shared" si="122"/>
        <v>0</v>
      </c>
      <c r="F1183" s="4">
        <f t="shared" si="123"/>
        <v>0</v>
      </c>
      <c r="G1183" s="19">
        <f>IF(AND(C1183&lt;&gt;"",SUM(G$30:G1182)&lt;D$21),$D$21/$D$26,0)</f>
        <v>0</v>
      </c>
      <c r="H1183" s="4">
        <f t="shared" si="124"/>
        <v>0</v>
      </c>
      <c r="I1183" s="4">
        <f t="shared" si="125"/>
        <v>0</v>
      </c>
      <c r="J1183" s="58" t="str">
        <f t="shared" si="126"/>
        <v>2117–2118</v>
      </c>
    </row>
    <row r="1184" spans="1:10" ht="19.899999999999999" customHeight="1" x14ac:dyDescent="0.2">
      <c r="A1184" s="126">
        <v>79503</v>
      </c>
      <c r="B1184" s="9">
        <f t="shared" si="127"/>
        <v>0</v>
      </c>
      <c r="C1184" s="127"/>
      <c r="D1184" s="4">
        <f t="shared" si="128"/>
        <v>0</v>
      </c>
      <c r="E1184" s="128">
        <f t="shared" ref="E1184:E1241" si="129">C1184-D1184</f>
        <v>0</v>
      </c>
      <c r="F1184" s="4">
        <f t="shared" ref="F1184:F1241" si="130">IF(C1184="",0,IF(C1183="",$D$19-E1184,IF(C1184&lt;&gt;"",F1183-E1184)))</f>
        <v>0</v>
      </c>
      <c r="G1184" s="19">
        <f>IF(AND(C1184&lt;&gt;"",SUM(G$30:G1183)&lt;D$21),$D$21/$D$26,0)</f>
        <v>0</v>
      </c>
      <c r="H1184" s="4">
        <f t="shared" ref="H1184:H1241" si="131">IF(C1184&lt;&gt;"",G1184+H1183,0)</f>
        <v>0</v>
      </c>
      <c r="I1184" s="4">
        <f t="shared" ref="I1184:I1240" si="132">IF(C1184&lt;&gt;"",$D$21-H1184,0)</f>
        <v>0</v>
      </c>
      <c r="J1184" s="58" t="str">
        <f t="shared" si="126"/>
        <v>2117–2118</v>
      </c>
    </row>
    <row r="1185" spans="1:10" ht="19.899999999999999" customHeight="1" x14ac:dyDescent="0.2">
      <c r="A1185" s="126">
        <v>79533</v>
      </c>
      <c r="B1185" s="9">
        <f t="shared" si="127"/>
        <v>0</v>
      </c>
      <c r="C1185" s="127"/>
      <c r="D1185" s="4">
        <f t="shared" si="128"/>
        <v>0</v>
      </c>
      <c r="E1185" s="128">
        <f t="shared" si="129"/>
        <v>0</v>
      </c>
      <c r="F1185" s="4">
        <f t="shared" si="130"/>
        <v>0</v>
      </c>
      <c r="G1185" s="19">
        <f>IF(AND(C1185&lt;&gt;"",SUM(G$30:G1184)&lt;D$21),$D$21/$D$26,0)</f>
        <v>0</v>
      </c>
      <c r="H1185" s="4">
        <f t="shared" si="131"/>
        <v>0</v>
      </c>
      <c r="I1185" s="4">
        <f t="shared" si="132"/>
        <v>0</v>
      </c>
      <c r="J1185" s="58" t="str">
        <f t="shared" si="126"/>
        <v>2117–2118</v>
      </c>
    </row>
    <row r="1186" spans="1:10" ht="19.899999999999999" customHeight="1" x14ac:dyDescent="0.2">
      <c r="A1186" s="126">
        <v>79564</v>
      </c>
      <c r="B1186" s="9">
        <f t="shared" si="127"/>
        <v>0</v>
      </c>
      <c r="C1186" s="127"/>
      <c r="D1186" s="4">
        <f t="shared" si="128"/>
        <v>0</v>
      </c>
      <c r="E1186" s="128">
        <f t="shared" si="129"/>
        <v>0</v>
      </c>
      <c r="F1186" s="4">
        <f t="shared" si="130"/>
        <v>0</v>
      </c>
      <c r="G1186" s="19">
        <f>IF(AND(C1186&lt;&gt;"",SUM(G$30:G1185)&lt;D$21),$D$21/$D$26,0)</f>
        <v>0</v>
      </c>
      <c r="H1186" s="4">
        <f t="shared" si="131"/>
        <v>0</v>
      </c>
      <c r="I1186" s="4">
        <f t="shared" si="132"/>
        <v>0</v>
      </c>
      <c r="J1186" s="58" t="str">
        <f t="shared" si="126"/>
        <v>2117–2118</v>
      </c>
    </row>
    <row r="1187" spans="1:10" ht="19.899999999999999" customHeight="1" x14ac:dyDescent="0.2">
      <c r="A1187" s="126">
        <v>79594</v>
      </c>
      <c r="B1187" s="9">
        <f t="shared" si="127"/>
        <v>0</v>
      </c>
      <c r="C1187" s="127"/>
      <c r="D1187" s="4">
        <f t="shared" si="128"/>
        <v>0</v>
      </c>
      <c r="E1187" s="128">
        <f t="shared" si="129"/>
        <v>0</v>
      </c>
      <c r="F1187" s="4">
        <f t="shared" si="130"/>
        <v>0</v>
      </c>
      <c r="G1187" s="19">
        <f>IF(AND(C1187&lt;&gt;"",SUM(G$30:G1186)&lt;D$21),$D$21/$D$26,0)</f>
        <v>0</v>
      </c>
      <c r="H1187" s="4">
        <f t="shared" si="131"/>
        <v>0</v>
      </c>
      <c r="I1187" s="4">
        <f t="shared" si="132"/>
        <v>0</v>
      </c>
      <c r="J1187" s="58" t="str">
        <f t="shared" si="126"/>
        <v>2117–2118</v>
      </c>
    </row>
    <row r="1188" spans="1:10" ht="19.899999999999999" customHeight="1" x14ac:dyDescent="0.2">
      <c r="A1188" s="126">
        <v>79625</v>
      </c>
      <c r="B1188" s="9">
        <f t="shared" si="127"/>
        <v>0</v>
      </c>
      <c r="C1188" s="127"/>
      <c r="D1188" s="4">
        <f t="shared" si="128"/>
        <v>0</v>
      </c>
      <c r="E1188" s="128">
        <f t="shared" si="129"/>
        <v>0</v>
      </c>
      <c r="F1188" s="4">
        <f t="shared" si="130"/>
        <v>0</v>
      </c>
      <c r="G1188" s="19">
        <f>IF(AND(C1188&lt;&gt;"",SUM(G$30:G1187)&lt;D$21),$D$21/$D$26,0)</f>
        <v>0</v>
      </c>
      <c r="H1188" s="4">
        <f t="shared" si="131"/>
        <v>0</v>
      </c>
      <c r="I1188" s="4">
        <f t="shared" si="132"/>
        <v>0</v>
      </c>
      <c r="J1188" s="58" t="str">
        <f t="shared" si="126"/>
        <v>2117–2118</v>
      </c>
    </row>
    <row r="1189" spans="1:10" ht="19.899999999999999" customHeight="1" x14ac:dyDescent="0.2">
      <c r="A1189" s="126">
        <v>79656</v>
      </c>
      <c r="B1189" s="9">
        <f t="shared" si="127"/>
        <v>0</v>
      </c>
      <c r="C1189" s="127"/>
      <c r="D1189" s="4">
        <f t="shared" si="128"/>
        <v>0</v>
      </c>
      <c r="E1189" s="128">
        <f t="shared" si="129"/>
        <v>0</v>
      </c>
      <c r="F1189" s="4">
        <f t="shared" si="130"/>
        <v>0</v>
      </c>
      <c r="G1189" s="19">
        <f>IF(AND(C1189&lt;&gt;"",SUM(G$30:G1188)&lt;D$21),$D$21/$D$26,0)</f>
        <v>0</v>
      </c>
      <c r="H1189" s="4">
        <f t="shared" si="131"/>
        <v>0</v>
      </c>
      <c r="I1189" s="4">
        <f t="shared" si="132"/>
        <v>0</v>
      </c>
      <c r="J1189" s="58" t="str">
        <f t="shared" si="126"/>
        <v>2117–2118</v>
      </c>
    </row>
    <row r="1190" spans="1:10" ht="19.899999999999999" customHeight="1" x14ac:dyDescent="0.2">
      <c r="A1190" s="126">
        <v>79684</v>
      </c>
      <c r="B1190" s="9">
        <f t="shared" si="127"/>
        <v>0</v>
      </c>
      <c r="C1190" s="127"/>
      <c r="D1190" s="4">
        <f t="shared" si="128"/>
        <v>0</v>
      </c>
      <c r="E1190" s="128">
        <f t="shared" si="129"/>
        <v>0</v>
      </c>
      <c r="F1190" s="4">
        <f t="shared" si="130"/>
        <v>0</v>
      </c>
      <c r="G1190" s="19">
        <f>IF(AND(C1190&lt;&gt;"",SUM(G$30:G1189)&lt;D$21),$D$21/$D$26,0)</f>
        <v>0</v>
      </c>
      <c r="H1190" s="4">
        <f t="shared" si="131"/>
        <v>0</v>
      </c>
      <c r="I1190" s="4">
        <f t="shared" si="132"/>
        <v>0</v>
      </c>
      <c r="J1190" s="58" t="str">
        <f t="shared" si="126"/>
        <v>2117–2118</v>
      </c>
    </row>
    <row r="1191" spans="1:10" ht="19.899999999999999" customHeight="1" x14ac:dyDescent="0.2">
      <c r="A1191" s="126">
        <v>79715</v>
      </c>
      <c r="B1191" s="9">
        <f t="shared" si="127"/>
        <v>0</v>
      </c>
      <c r="C1191" s="127"/>
      <c r="D1191" s="4">
        <f t="shared" si="128"/>
        <v>0</v>
      </c>
      <c r="E1191" s="128">
        <f t="shared" si="129"/>
        <v>0</v>
      </c>
      <c r="F1191" s="4">
        <f t="shared" si="130"/>
        <v>0</v>
      </c>
      <c r="G1191" s="19">
        <f>IF(AND(C1191&lt;&gt;"",SUM(G$30:G1190)&lt;D$21),$D$21/$D$26,0)</f>
        <v>0</v>
      </c>
      <c r="H1191" s="4">
        <f t="shared" si="131"/>
        <v>0</v>
      </c>
      <c r="I1191" s="4">
        <f t="shared" si="132"/>
        <v>0</v>
      </c>
      <c r="J1191" s="58" t="str">
        <f t="shared" si="126"/>
        <v>2117–2118</v>
      </c>
    </row>
    <row r="1192" spans="1:10" ht="19.899999999999999" customHeight="1" x14ac:dyDescent="0.2">
      <c r="A1192" s="126">
        <v>79745</v>
      </c>
      <c r="B1192" s="9">
        <f t="shared" si="127"/>
        <v>0</v>
      </c>
      <c r="C1192" s="127"/>
      <c r="D1192" s="4">
        <f t="shared" si="128"/>
        <v>0</v>
      </c>
      <c r="E1192" s="128">
        <f t="shared" si="129"/>
        <v>0</v>
      </c>
      <c r="F1192" s="4">
        <f t="shared" si="130"/>
        <v>0</v>
      </c>
      <c r="G1192" s="19">
        <f>IF(AND(C1192&lt;&gt;"",SUM(G$30:G1191)&lt;D$21),$D$21/$D$26,0)</f>
        <v>0</v>
      </c>
      <c r="H1192" s="4">
        <f t="shared" si="131"/>
        <v>0</v>
      </c>
      <c r="I1192" s="4">
        <f t="shared" si="132"/>
        <v>0</v>
      </c>
      <c r="J1192" s="58" t="str">
        <f t="shared" si="126"/>
        <v>2117–2118</v>
      </c>
    </row>
    <row r="1193" spans="1:10" ht="19.899999999999999" customHeight="1" x14ac:dyDescent="0.2">
      <c r="A1193" s="126">
        <v>79776</v>
      </c>
      <c r="B1193" s="9">
        <f t="shared" si="127"/>
        <v>0</v>
      </c>
      <c r="C1193" s="127"/>
      <c r="D1193" s="4">
        <f t="shared" si="128"/>
        <v>0</v>
      </c>
      <c r="E1193" s="128">
        <f t="shared" si="129"/>
        <v>0</v>
      </c>
      <c r="F1193" s="4">
        <f t="shared" si="130"/>
        <v>0</v>
      </c>
      <c r="G1193" s="19">
        <f>IF(AND(C1193&lt;&gt;"",SUM(G$30:G1192)&lt;D$21),$D$21/$D$26,0)</f>
        <v>0</v>
      </c>
      <c r="H1193" s="4">
        <f t="shared" si="131"/>
        <v>0</v>
      </c>
      <c r="I1193" s="4">
        <f t="shared" si="132"/>
        <v>0</v>
      </c>
      <c r="J1193" s="58" t="str">
        <f t="shared" si="126"/>
        <v>2117–2118</v>
      </c>
    </row>
    <row r="1194" spans="1:10" ht="19.899999999999999" customHeight="1" x14ac:dyDescent="0.2">
      <c r="A1194" s="126">
        <v>79806</v>
      </c>
      <c r="B1194" s="9">
        <f t="shared" si="127"/>
        <v>0</v>
      </c>
      <c r="C1194" s="127"/>
      <c r="D1194" s="4">
        <f t="shared" si="128"/>
        <v>0</v>
      </c>
      <c r="E1194" s="128">
        <f t="shared" si="129"/>
        <v>0</v>
      </c>
      <c r="F1194" s="4">
        <f t="shared" si="130"/>
        <v>0</v>
      </c>
      <c r="G1194" s="19">
        <f>IF(AND(C1194&lt;&gt;"",SUM(G$30:G1193)&lt;D$21),$D$21/$D$26,0)</f>
        <v>0</v>
      </c>
      <c r="H1194" s="4">
        <f t="shared" si="131"/>
        <v>0</v>
      </c>
      <c r="I1194" s="4">
        <f t="shared" si="132"/>
        <v>0</v>
      </c>
      <c r="J1194" s="58" t="str">
        <f t="shared" si="126"/>
        <v>2118–2119</v>
      </c>
    </row>
    <row r="1195" spans="1:10" ht="19.899999999999999" customHeight="1" x14ac:dyDescent="0.2">
      <c r="A1195" s="126">
        <v>79837</v>
      </c>
      <c r="B1195" s="9">
        <f t="shared" si="127"/>
        <v>0</v>
      </c>
      <c r="C1195" s="127"/>
      <c r="D1195" s="4">
        <f t="shared" si="128"/>
        <v>0</v>
      </c>
      <c r="E1195" s="128">
        <f t="shared" si="129"/>
        <v>0</v>
      </c>
      <c r="F1195" s="4">
        <f t="shared" si="130"/>
        <v>0</v>
      </c>
      <c r="G1195" s="19">
        <f>IF(AND(C1195&lt;&gt;"",SUM(G$30:G1194)&lt;D$21),$D$21/$D$26,0)</f>
        <v>0</v>
      </c>
      <c r="H1195" s="4">
        <f t="shared" si="131"/>
        <v>0</v>
      </c>
      <c r="I1195" s="4">
        <f t="shared" si="132"/>
        <v>0</v>
      </c>
      <c r="J1195" s="58" t="str">
        <f t="shared" ref="J1195:J1241" si="133">IF(OR(MONTH(A1195)=1,MONTH(A1195)=2,MONTH(A1195)=3,MONTH(A1195)=4,MONTH(A1195)=5,MONTH(A1195)=6),YEAR(A1195)-1&amp;"–"&amp;YEAR(A1195),YEAR(A1195)&amp;"–"&amp;YEAR(A1195)+1)</f>
        <v>2118–2119</v>
      </c>
    </row>
    <row r="1196" spans="1:10" ht="19.899999999999999" customHeight="1" x14ac:dyDescent="0.2">
      <c r="A1196" s="126">
        <v>79868</v>
      </c>
      <c r="B1196" s="9">
        <f t="shared" si="127"/>
        <v>0</v>
      </c>
      <c r="C1196" s="127"/>
      <c r="D1196" s="4">
        <f t="shared" si="128"/>
        <v>0</v>
      </c>
      <c r="E1196" s="128">
        <f t="shared" si="129"/>
        <v>0</v>
      </c>
      <c r="F1196" s="4">
        <f t="shared" si="130"/>
        <v>0</v>
      </c>
      <c r="G1196" s="19">
        <f>IF(AND(C1196&lt;&gt;"",SUM(G$30:G1195)&lt;D$21),$D$21/$D$26,0)</f>
        <v>0</v>
      </c>
      <c r="H1196" s="4">
        <f t="shared" si="131"/>
        <v>0</v>
      </c>
      <c r="I1196" s="4">
        <f t="shared" si="132"/>
        <v>0</v>
      </c>
      <c r="J1196" s="58" t="str">
        <f t="shared" si="133"/>
        <v>2118–2119</v>
      </c>
    </row>
    <row r="1197" spans="1:10" ht="19.899999999999999" customHeight="1" x14ac:dyDescent="0.2">
      <c r="A1197" s="126">
        <v>79898</v>
      </c>
      <c r="B1197" s="9">
        <f t="shared" si="127"/>
        <v>0</v>
      </c>
      <c r="C1197" s="127"/>
      <c r="D1197" s="4">
        <f t="shared" si="128"/>
        <v>0</v>
      </c>
      <c r="E1197" s="128">
        <f t="shared" si="129"/>
        <v>0</v>
      </c>
      <c r="F1197" s="4">
        <f t="shared" si="130"/>
        <v>0</v>
      </c>
      <c r="G1197" s="19">
        <f>IF(AND(C1197&lt;&gt;"",SUM(G$30:G1196)&lt;D$21),$D$21/$D$26,0)</f>
        <v>0</v>
      </c>
      <c r="H1197" s="4">
        <f t="shared" si="131"/>
        <v>0</v>
      </c>
      <c r="I1197" s="4">
        <f t="shared" si="132"/>
        <v>0</v>
      </c>
      <c r="J1197" s="58" t="str">
        <f t="shared" si="133"/>
        <v>2118–2119</v>
      </c>
    </row>
    <row r="1198" spans="1:10" ht="19.899999999999999" customHeight="1" x14ac:dyDescent="0.2">
      <c r="A1198" s="126">
        <v>79929</v>
      </c>
      <c r="B1198" s="9">
        <f t="shared" si="127"/>
        <v>0</v>
      </c>
      <c r="C1198" s="127"/>
      <c r="D1198" s="4">
        <f t="shared" si="128"/>
        <v>0</v>
      </c>
      <c r="E1198" s="128">
        <f t="shared" si="129"/>
        <v>0</v>
      </c>
      <c r="F1198" s="4">
        <f t="shared" si="130"/>
        <v>0</v>
      </c>
      <c r="G1198" s="19">
        <f>IF(AND(C1198&lt;&gt;"",SUM(G$30:G1197)&lt;D$21),$D$21/$D$26,0)</f>
        <v>0</v>
      </c>
      <c r="H1198" s="4">
        <f t="shared" si="131"/>
        <v>0</v>
      </c>
      <c r="I1198" s="4">
        <f t="shared" si="132"/>
        <v>0</v>
      </c>
      <c r="J1198" s="58" t="str">
        <f t="shared" si="133"/>
        <v>2118–2119</v>
      </c>
    </row>
    <row r="1199" spans="1:10" ht="19.899999999999999" customHeight="1" x14ac:dyDescent="0.2">
      <c r="A1199" s="126">
        <v>79959</v>
      </c>
      <c r="B1199" s="9">
        <f t="shared" si="127"/>
        <v>0</v>
      </c>
      <c r="C1199" s="127"/>
      <c r="D1199" s="4">
        <f t="shared" si="128"/>
        <v>0</v>
      </c>
      <c r="E1199" s="128">
        <f t="shared" si="129"/>
        <v>0</v>
      </c>
      <c r="F1199" s="4">
        <f t="shared" si="130"/>
        <v>0</v>
      </c>
      <c r="G1199" s="19">
        <f>IF(AND(C1199&lt;&gt;"",SUM(G$30:G1198)&lt;D$21),$D$21/$D$26,0)</f>
        <v>0</v>
      </c>
      <c r="H1199" s="4">
        <f t="shared" si="131"/>
        <v>0</v>
      </c>
      <c r="I1199" s="4">
        <f t="shared" si="132"/>
        <v>0</v>
      </c>
      <c r="J1199" s="58" t="str">
        <f t="shared" si="133"/>
        <v>2118–2119</v>
      </c>
    </row>
    <row r="1200" spans="1:10" ht="19.899999999999999" customHeight="1" x14ac:dyDescent="0.2">
      <c r="A1200" s="126">
        <v>79990</v>
      </c>
      <c r="B1200" s="9">
        <f t="shared" si="127"/>
        <v>0</v>
      </c>
      <c r="C1200" s="127"/>
      <c r="D1200" s="4">
        <f t="shared" si="128"/>
        <v>0</v>
      </c>
      <c r="E1200" s="128">
        <f t="shared" si="129"/>
        <v>0</v>
      </c>
      <c r="F1200" s="4">
        <f t="shared" si="130"/>
        <v>0</v>
      </c>
      <c r="G1200" s="19">
        <f>IF(AND(C1200&lt;&gt;"",SUM(G$30:G1199)&lt;D$21),$D$21/$D$26,0)</f>
        <v>0</v>
      </c>
      <c r="H1200" s="4">
        <f t="shared" si="131"/>
        <v>0</v>
      </c>
      <c r="I1200" s="4">
        <f t="shared" si="132"/>
        <v>0</v>
      </c>
      <c r="J1200" s="58" t="str">
        <f t="shared" si="133"/>
        <v>2118–2119</v>
      </c>
    </row>
    <row r="1201" spans="1:10" ht="19.899999999999999" customHeight="1" x14ac:dyDescent="0.2">
      <c r="A1201" s="126">
        <v>80021</v>
      </c>
      <c r="B1201" s="9">
        <f t="shared" si="127"/>
        <v>0</v>
      </c>
      <c r="C1201" s="127"/>
      <c r="D1201" s="4">
        <f t="shared" si="128"/>
        <v>0</v>
      </c>
      <c r="E1201" s="128">
        <f t="shared" si="129"/>
        <v>0</v>
      </c>
      <c r="F1201" s="4">
        <f t="shared" si="130"/>
        <v>0</v>
      </c>
      <c r="G1201" s="19">
        <f>IF(AND(C1201&lt;&gt;"",SUM(G$30:G1200)&lt;D$21),$D$21/$D$26,0)</f>
        <v>0</v>
      </c>
      <c r="H1201" s="4">
        <f t="shared" si="131"/>
        <v>0</v>
      </c>
      <c r="I1201" s="4">
        <f t="shared" si="132"/>
        <v>0</v>
      </c>
      <c r="J1201" s="58" t="str">
        <f t="shared" si="133"/>
        <v>2118–2119</v>
      </c>
    </row>
    <row r="1202" spans="1:10" ht="19.899999999999999" customHeight="1" x14ac:dyDescent="0.2">
      <c r="A1202" s="126">
        <v>80049</v>
      </c>
      <c r="B1202" s="9">
        <f t="shared" si="127"/>
        <v>0</v>
      </c>
      <c r="C1202" s="127"/>
      <c r="D1202" s="4">
        <f t="shared" si="128"/>
        <v>0</v>
      </c>
      <c r="E1202" s="128">
        <f t="shared" si="129"/>
        <v>0</v>
      </c>
      <c r="F1202" s="4">
        <f t="shared" si="130"/>
        <v>0</v>
      </c>
      <c r="G1202" s="19">
        <f>IF(AND(C1202&lt;&gt;"",SUM(G$30:G1201)&lt;D$21),$D$21/$D$26,0)</f>
        <v>0</v>
      </c>
      <c r="H1202" s="4">
        <f t="shared" si="131"/>
        <v>0</v>
      </c>
      <c r="I1202" s="4">
        <f t="shared" si="132"/>
        <v>0</v>
      </c>
      <c r="J1202" s="58" t="str">
        <f t="shared" si="133"/>
        <v>2118–2119</v>
      </c>
    </row>
    <row r="1203" spans="1:10" ht="19.899999999999999" customHeight="1" x14ac:dyDescent="0.2">
      <c r="A1203" s="126">
        <v>80080</v>
      </c>
      <c r="B1203" s="9">
        <f t="shared" si="127"/>
        <v>0</v>
      </c>
      <c r="C1203" s="127"/>
      <c r="D1203" s="4">
        <f t="shared" si="128"/>
        <v>0</v>
      </c>
      <c r="E1203" s="128">
        <f t="shared" si="129"/>
        <v>0</v>
      </c>
      <c r="F1203" s="4">
        <f t="shared" si="130"/>
        <v>0</v>
      </c>
      <c r="G1203" s="19">
        <f>IF(AND(C1203&lt;&gt;"",SUM(G$30:G1202)&lt;D$21),$D$21/$D$26,0)</f>
        <v>0</v>
      </c>
      <c r="H1203" s="4">
        <f t="shared" si="131"/>
        <v>0</v>
      </c>
      <c r="I1203" s="4">
        <f t="shared" si="132"/>
        <v>0</v>
      </c>
      <c r="J1203" s="58" t="str">
        <f t="shared" si="133"/>
        <v>2118–2119</v>
      </c>
    </row>
    <row r="1204" spans="1:10" ht="19.899999999999999" customHeight="1" x14ac:dyDescent="0.2">
      <c r="A1204" s="126">
        <v>80110</v>
      </c>
      <c r="B1204" s="9">
        <f t="shared" si="127"/>
        <v>0</v>
      </c>
      <c r="C1204" s="127"/>
      <c r="D1204" s="4">
        <f t="shared" si="128"/>
        <v>0</v>
      </c>
      <c r="E1204" s="128">
        <f t="shared" si="129"/>
        <v>0</v>
      </c>
      <c r="F1204" s="4">
        <f t="shared" si="130"/>
        <v>0</v>
      </c>
      <c r="G1204" s="19">
        <f>IF(AND(C1204&lt;&gt;"",SUM(G$30:G1203)&lt;D$21),$D$21/$D$26,0)</f>
        <v>0</v>
      </c>
      <c r="H1204" s="4">
        <f t="shared" si="131"/>
        <v>0</v>
      </c>
      <c r="I1204" s="4">
        <f t="shared" si="132"/>
        <v>0</v>
      </c>
      <c r="J1204" s="58" t="str">
        <f t="shared" si="133"/>
        <v>2118–2119</v>
      </c>
    </row>
    <row r="1205" spans="1:10" ht="19.899999999999999" customHeight="1" x14ac:dyDescent="0.2">
      <c r="A1205" s="126">
        <v>80141</v>
      </c>
      <c r="B1205" s="9">
        <f t="shared" si="127"/>
        <v>0</v>
      </c>
      <c r="C1205" s="127"/>
      <c r="D1205" s="4">
        <f t="shared" si="128"/>
        <v>0</v>
      </c>
      <c r="E1205" s="128">
        <f t="shared" si="129"/>
        <v>0</v>
      </c>
      <c r="F1205" s="4">
        <f t="shared" si="130"/>
        <v>0</v>
      </c>
      <c r="G1205" s="19">
        <f>IF(AND(C1205&lt;&gt;"",SUM(G$30:G1204)&lt;D$21),$D$21/$D$26,0)</f>
        <v>0</v>
      </c>
      <c r="H1205" s="4">
        <f t="shared" si="131"/>
        <v>0</v>
      </c>
      <c r="I1205" s="4">
        <f t="shared" si="132"/>
        <v>0</v>
      </c>
      <c r="J1205" s="58" t="str">
        <f t="shared" si="133"/>
        <v>2118–2119</v>
      </c>
    </row>
    <row r="1206" spans="1:10" ht="19.899999999999999" customHeight="1" x14ac:dyDescent="0.2">
      <c r="A1206" s="126">
        <v>80171</v>
      </c>
      <c r="B1206" s="9">
        <f t="shared" si="127"/>
        <v>0</v>
      </c>
      <c r="C1206" s="127"/>
      <c r="D1206" s="4">
        <f t="shared" si="128"/>
        <v>0</v>
      </c>
      <c r="E1206" s="128">
        <f t="shared" si="129"/>
        <v>0</v>
      </c>
      <c r="F1206" s="4">
        <f t="shared" si="130"/>
        <v>0</v>
      </c>
      <c r="G1206" s="19">
        <f>IF(AND(C1206&lt;&gt;"",SUM(G$30:G1205)&lt;D$21),$D$21/$D$26,0)</f>
        <v>0</v>
      </c>
      <c r="H1206" s="4">
        <f t="shared" si="131"/>
        <v>0</v>
      </c>
      <c r="I1206" s="4">
        <f t="shared" si="132"/>
        <v>0</v>
      </c>
      <c r="J1206" s="58" t="str">
        <f t="shared" si="133"/>
        <v>2119–2120</v>
      </c>
    </row>
    <row r="1207" spans="1:10" ht="19.899999999999999" customHeight="1" x14ac:dyDescent="0.2">
      <c r="A1207" s="126">
        <v>80202</v>
      </c>
      <c r="B1207" s="9">
        <f t="shared" si="127"/>
        <v>0</v>
      </c>
      <c r="C1207" s="127"/>
      <c r="D1207" s="4">
        <f t="shared" si="128"/>
        <v>0</v>
      </c>
      <c r="E1207" s="128">
        <f t="shared" si="129"/>
        <v>0</v>
      </c>
      <c r="F1207" s="4">
        <f t="shared" si="130"/>
        <v>0</v>
      </c>
      <c r="G1207" s="19">
        <f>IF(AND(C1207&lt;&gt;"",SUM(G$30:G1206)&lt;D$21),$D$21/$D$26,0)</f>
        <v>0</v>
      </c>
      <c r="H1207" s="4">
        <f t="shared" si="131"/>
        <v>0</v>
      </c>
      <c r="I1207" s="4">
        <f t="shared" si="132"/>
        <v>0</v>
      </c>
      <c r="J1207" s="58" t="str">
        <f t="shared" si="133"/>
        <v>2119–2120</v>
      </c>
    </row>
    <row r="1208" spans="1:10" ht="19.899999999999999" customHeight="1" x14ac:dyDescent="0.2">
      <c r="A1208" s="126">
        <v>80233</v>
      </c>
      <c r="B1208" s="9">
        <f t="shared" si="127"/>
        <v>0</v>
      </c>
      <c r="C1208" s="127"/>
      <c r="D1208" s="4">
        <f t="shared" si="128"/>
        <v>0</v>
      </c>
      <c r="E1208" s="128">
        <f t="shared" si="129"/>
        <v>0</v>
      </c>
      <c r="F1208" s="4">
        <f t="shared" si="130"/>
        <v>0</v>
      </c>
      <c r="G1208" s="19">
        <f>IF(AND(C1208&lt;&gt;"",SUM(G$30:G1207)&lt;D$21),$D$21/$D$26,0)</f>
        <v>0</v>
      </c>
      <c r="H1208" s="4">
        <f t="shared" si="131"/>
        <v>0</v>
      </c>
      <c r="I1208" s="4">
        <f t="shared" si="132"/>
        <v>0</v>
      </c>
      <c r="J1208" s="58" t="str">
        <f t="shared" si="133"/>
        <v>2119–2120</v>
      </c>
    </row>
    <row r="1209" spans="1:10" ht="19.899999999999999" customHeight="1" x14ac:dyDescent="0.2">
      <c r="A1209" s="126">
        <v>80263</v>
      </c>
      <c r="B1209" s="9">
        <f t="shared" si="127"/>
        <v>0</v>
      </c>
      <c r="C1209" s="127"/>
      <c r="D1209" s="4">
        <f t="shared" si="128"/>
        <v>0</v>
      </c>
      <c r="E1209" s="128">
        <f t="shared" si="129"/>
        <v>0</v>
      </c>
      <c r="F1209" s="4">
        <f t="shared" si="130"/>
        <v>0</v>
      </c>
      <c r="G1209" s="19">
        <f>IF(AND(C1209&lt;&gt;"",SUM(G$30:G1208)&lt;D$21),$D$21/$D$26,0)</f>
        <v>0</v>
      </c>
      <c r="H1209" s="4">
        <f t="shared" si="131"/>
        <v>0</v>
      </c>
      <c r="I1209" s="4">
        <f t="shared" si="132"/>
        <v>0</v>
      </c>
      <c r="J1209" s="58" t="str">
        <f t="shared" si="133"/>
        <v>2119–2120</v>
      </c>
    </row>
    <row r="1210" spans="1:10" ht="19.899999999999999" customHeight="1" x14ac:dyDescent="0.2">
      <c r="A1210" s="126">
        <v>80294</v>
      </c>
      <c r="B1210" s="9">
        <f t="shared" si="127"/>
        <v>0</v>
      </c>
      <c r="C1210" s="127"/>
      <c r="D1210" s="4">
        <f t="shared" si="128"/>
        <v>0</v>
      </c>
      <c r="E1210" s="128">
        <f t="shared" si="129"/>
        <v>0</v>
      </c>
      <c r="F1210" s="4">
        <f t="shared" si="130"/>
        <v>0</v>
      </c>
      <c r="G1210" s="19">
        <f>IF(AND(C1210&lt;&gt;"",SUM(G$30:G1209)&lt;D$21),$D$21/$D$26,0)</f>
        <v>0</v>
      </c>
      <c r="H1210" s="4">
        <f t="shared" si="131"/>
        <v>0</v>
      </c>
      <c r="I1210" s="4">
        <f t="shared" si="132"/>
        <v>0</v>
      </c>
      <c r="J1210" s="58" t="str">
        <f t="shared" si="133"/>
        <v>2119–2120</v>
      </c>
    </row>
    <row r="1211" spans="1:10" ht="19.899999999999999" customHeight="1" x14ac:dyDescent="0.2">
      <c r="A1211" s="126">
        <v>80324</v>
      </c>
      <c r="B1211" s="9">
        <f t="shared" si="127"/>
        <v>0</v>
      </c>
      <c r="C1211" s="127"/>
      <c r="D1211" s="4">
        <f t="shared" si="128"/>
        <v>0</v>
      </c>
      <c r="E1211" s="128">
        <f t="shared" si="129"/>
        <v>0</v>
      </c>
      <c r="F1211" s="4">
        <f t="shared" si="130"/>
        <v>0</v>
      </c>
      <c r="G1211" s="19">
        <f>IF(AND(C1211&lt;&gt;"",SUM(G$30:G1210)&lt;D$21),$D$21/$D$26,0)</f>
        <v>0</v>
      </c>
      <c r="H1211" s="4">
        <f t="shared" si="131"/>
        <v>0</v>
      </c>
      <c r="I1211" s="4">
        <f t="shared" si="132"/>
        <v>0</v>
      </c>
      <c r="J1211" s="58" t="str">
        <f t="shared" si="133"/>
        <v>2119–2120</v>
      </c>
    </row>
    <row r="1212" spans="1:10" ht="19.899999999999999" customHeight="1" x14ac:dyDescent="0.2">
      <c r="A1212" s="126">
        <v>80355</v>
      </c>
      <c r="B1212" s="9">
        <f t="shared" si="127"/>
        <v>0</v>
      </c>
      <c r="C1212" s="127"/>
      <c r="D1212" s="4">
        <f t="shared" si="128"/>
        <v>0</v>
      </c>
      <c r="E1212" s="128">
        <f t="shared" si="129"/>
        <v>0</v>
      </c>
      <c r="F1212" s="4">
        <f t="shared" si="130"/>
        <v>0</v>
      </c>
      <c r="G1212" s="19">
        <f>IF(AND(C1212&lt;&gt;"",SUM(G$30:G1211)&lt;D$21),$D$21/$D$26,0)</f>
        <v>0</v>
      </c>
      <c r="H1212" s="4">
        <f t="shared" si="131"/>
        <v>0</v>
      </c>
      <c r="I1212" s="4">
        <f t="shared" si="132"/>
        <v>0</v>
      </c>
      <c r="J1212" s="58" t="str">
        <f t="shared" si="133"/>
        <v>2119–2120</v>
      </c>
    </row>
    <row r="1213" spans="1:10" ht="19.899999999999999" customHeight="1" x14ac:dyDescent="0.2">
      <c r="A1213" s="126">
        <v>80386</v>
      </c>
      <c r="B1213" s="9">
        <f t="shared" si="127"/>
        <v>0</v>
      </c>
      <c r="C1213" s="127"/>
      <c r="D1213" s="4">
        <f t="shared" si="128"/>
        <v>0</v>
      </c>
      <c r="E1213" s="128">
        <f t="shared" si="129"/>
        <v>0</v>
      </c>
      <c r="F1213" s="4">
        <f t="shared" si="130"/>
        <v>0</v>
      </c>
      <c r="G1213" s="19">
        <f>IF(AND(C1213&lt;&gt;"",SUM(G$30:G1212)&lt;D$21),$D$21/$D$26,0)</f>
        <v>0</v>
      </c>
      <c r="H1213" s="4">
        <f t="shared" si="131"/>
        <v>0</v>
      </c>
      <c r="I1213" s="4">
        <f t="shared" si="132"/>
        <v>0</v>
      </c>
      <c r="J1213" s="58" t="str">
        <f t="shared" si="133"/>
        <v>2119–2120</v>
      </c>
    </row>
    <row r="1214" spans="1:10" ht="19.899999999999999" customHeight="1" x14ac:dyDescent="0.2">
      <c r="A1214" s="126">
        <v>80415</v>
      </c>
      <c r="B1214" s="9">
        <f t="shared" si="127"/>
        <v>0</v>
      </c>
      <c r="C1214" s="127"/>
      <c r="D1214" s="4">
        <f t="shared" si="128"/>
        <v>0</v>
      </c>
      <c r="E1214" s="128">
        <f t="shared" si="129"/>
        <v>0</v>
      </c>
      <c r="F1214" s="4">
        <f t="shared" si="130"/>
        <v>0</v>
      </c>
      <c r="G1214" s="19">
        <f>IF(AND(C1214&lt;&gt;"",SUM(G$30:G1213)&lt;D$21),$D$21/$D$26,0)</f>
        <v>0</v>
      </c>
      <c r="H1214" s="4">
        <f t="shared" si="131"/>
        <v>0</v>
      </c>
      <c r="I1214" s="4">
        <f t="shared" si="132"/>
        <v>0</v>
      </c>
      <c r="J1214" s="58" t="str">
        <f t="shared" si="133"/>
        <v>2119–2120</v>
      </c>
    </row>
    <row r="1215" spans="1:10" ht="19.899999999999999" customHeight="1" x14ac:dyDescent="0.2">
      <c r="A1215" s="126">
        <v>80446</v>
      </c>
      <c r="B1215" s="9">
        <f t="shared" si="127"/>
        <v>0</v>
      </c>
      <c r="C1215" s="127"/>
      <c r="D1215" s="4">
        <f t="shared" si="128"/>
        <v>0</v>
      </c>
      <c r="E1215" s="128">
        <f t="shared" si="129"/>
        <v>0</v>
      </c>
      <c r="F1215" s="4">
        <f t="shared" si="130"/>
        <v>0</v>
      </c>
      <c r="G1215" s="19">
        <f>IF(AND(C1215&lt;&gt;"",SUM(G$30:G1214)&lt;D$21),$D$21/$D$26,0)</f>
        <v>0</v>
      </c>
      <c r="H1215" s="4">
        <f t="shared" si="131"/>
        <v>0</v>
      </c>
      <c r="I1215" s="4">
        <f t="shared" si="132"/>
        <v>0</v>
      </c>
      <c r="J1215" s="58" t="str">
        <f t="shared" si="133"/>
        <v>2119–2120</v>
      </c>
    </row>
    <row r="1216" spans="1:10" ht="19.899999999999999" customHeight="1" x14ac:dyDescent="0.2">
      <c r="A1216" s="126">
        <v>80476</v>
      </c>
      <c r="B1216" s="9">
        <f t="shared" si="127"/>
        <v>0</v>
      </c>
      <c r="C1216" s="127"/>
      <c r="D1216" s="4">
        <f t="shared" si="128"/>
        <v>0</v>
      </c>
      <c r="E1216" s="128">
        <f t="shared" si="129"/>
        <v>0</v>
      </c>
      <c r="F1216" s="4">
        <f t="shared" si="130"/>
        <v>0</v>
      </c>
      <c r="G1216" s="19">
        <f>IF(AND(C1216&lt;&gt;"",SUM(G$30:G1215)&lt;D$21),$D$21/$D$26,0)</f>
        <v>0</v>
      </c>
      <c r="H1216" s="4">
        <f t="shared" si="131"/>
        <v>0</v>
      </c>
      <c r="I1216" s="4">
        <f t="shared" si="132"/>
        <v>0</v>
      </c>
      <c r="J1216" s="58" t="str">
        <f t="shared" si="133"/>
        <v>2119–2120</v>
      </c>
    </row>
    <row r="1217" spans="1:10" ht="19.899999999999999" customHeight="1" x14ac:dyDescent="0.2">
      <c r="A1217" s="126">
        <v>80507</v>
      </c>
      <c r="B1217" s="9">
        <f t="shared" si="127"/>
        <v>0</v>
      </c>
      <c r="C1217" s="127"/>
      <c r="D1217" s="4">
        <f t="shared" si="128"/>
        <v>0</v>
      </c>
      <c r="E1217" s="128">
        <f t="shared" si="129"/>
        <v>0</v>
      </c>
      <c r="F1217" s="4">
        <f t="shared" si="130"/>
        <v>0</v>
      </c>
      <c r="G1217" s="19">
        <f>IF(AND(C1217&lt;&gt;"",SUM(G$30:G1216)&lt;D$21),$D$21/$D$26,0)</f>
        <v>0</v>
      </c>
      <c r="H1217" s="4">
        <f t="shared" si="131"/>
        <v>0</v>
      </c>
      <c r="I1217" s="4">
        <f t="shared" si="132"/>
        <v>0</v>
      </c>
      <c r="J1217" s="58" t="str">
        <f t="shared" si="133"/>
        <v>2119–2120</v>
      </c>
    </row>
    <row r="1218" spans="1:10" ht="19.899999999999999" customHeight="1" x14ac:dyDescent="0.2">
      <c r="A1218" s="126">
        <v>80537</v>
      </c>
      <c r="B1218" s="9">
        <f t="shared" si="127"/>
        <v>0</v>
      </c>
      <c r="C1218" s="127"/>
      <c r="D1218" s="4">
        <f t="shared" si="128"/>
        <v>0</v>
      </c>
      <c r="E1218" s="128">
        <f t="shared" si="129"/>
        <v>0</v>
      </c>
      <c r="F1218" s="4">
        <f t="shared" si="130"/>
        <v>0</v>
      </c>
      <c r="G1218" s="19">
        <f>IF(AND(C1218&lt;&gt;"",SUM(G$30:G1217)&lt;D$21),$D$21/$D$26,0)</f>
        <v>0</v>
      </c>
      <c r="H1218" s="4">
        <f t="shared" si="131"/>
        <v>0</v>
      </c>
      <c r="I1218" s="4">
        <f t="shared" si="132"/>
        <v>0</v>
      </c>
      <c r="J1218" s="58" t="str">
        <f t="shared" si="133"/>
        <v>2120–2121</v>
      </c>
    </row>
    <row r="1219" spans="1:10" ht="19.899999999999999" customHeight="1" x14ac:dyDescent="0.2">
      <c r="A1219" s="126">
        <v>80568</v>
      </c>
      <c r="B1219" s="9">
        <f t="shared" si="127"/>
        <v>0</v>
      </c>
      <c r="C1219" s="127"/>
      <c r="D1219" s="4">
        <f t="shared" si="128"/>
        <v>0</v>
      </c>
      <c r="E1219" s="128">
        <f t="shared" si="129"/>
        <v>0</v>
      </c>
      <c r="F1219" s="4">
        <f t="shared" si="130"/>
        <v>0</v>
      </c>
      <c r="G1219" s="19">
        <f>IF(AND(C1219&lt;&gt;"",SUM(G$30:G1218)&lt;D$21),$D$21/$D$26,0)</f>
        <v>0</v>
      </c>
      <c r="H1219" s="4">
        <f t="shared" si="131"/>
        <v>0</v>
      </c>
      <c r="I1219" s="4">
        <f t="shared" si="132"/>
        <v>0</v>
      </c>
      <c r="J1219" s="58" t="str">
        <f t="shared" si="133"/>
        <v>2120–2121</v>
      </c>
    </row>
    <row r="1220" spans="1:10" ht="19.899999999999999" customHeight="1" x14ac:dyDescent="0.2">
      <c r="A1220" s="126">
        <v>80599</v>
      </c>
      <c r="B1220" s="9">
        <f t="shared" si="127"/>
        <v>0</v>
      </c>
      <c r="C1220" s="127"/>
      <c r="D1220" s="4">
        <f t="shared" si="128"/>
        <v>0</v>
      </c>
      <c r="E1220" s="128">
        <f t="shared" si="129"/>
        <v>0</v>
      </c>
      <c r="F1220" s="4">
        <f t="shared" si="130"/>
        <v>0</v>
      </c>
      <c r="G1220" s="19">
        <f>IF(AND(C1220&lt;&gt;"",SUM(G$30:G1219)&lt;D$21),$D$21/$D$26,0)</f>
        <v>0</v>
      </c>
      <c r="H1220" s="4">
        <f t="shared" si="131"/>
        <v>0</v>
      </c>
      <c r="I1220" s="4">
        <f t="shared" si="132"/>
        <v>0</v>
      </c>
      <c r="J1220" s="58" t="str">
        <f t="shared" si="133"/>
        <v>2120–2121</v>
      </c>
    </row>
    <row r="1221" spans="1:10" ht="19.899999999999999" customHeight="1" x14ac:dyDescent="0.2">
      <c r="A1221" s="126">
        <v>80629</v>
      </c>
      <c r="B1221" s="9">
        <f t="shared" si="127"/>
        <v>0</v>
      </c>
      <c r="C1221" s="127"/>
      <c r="D1221" s="4">
        <f t="shared" si="128"/>
        <v>0</v>
      </c>
      <c r="E1221" s="128">
        <f t="shared" si="129"/>
        <v>0</v>
      </c>
      <c r="F1221" s="4">
        <f t="shared" si="130"/>
        <v>0</v>
      </c>
      <c r="G1221" s="19">
        <f>IF(AND(C1221&lt;&gt;"",SUM(G$30:G1220)&lt;D$21),$D$21/$D$26,0)</f>
        <v>0</v>
      </c>
      <c r="H1221" s="4">
        <f t="shared" si="131"/>
        <v>0</v>
      </c>
      <c r="I1221" s="4">
        <f t="shared" si="132"/>
        <v>0</v>
      </c>
      <c r="J1221" s="58" t="str">
        <f t="shared" si="133"/>
        <v>2120–2121</v>
      </c>
    </row>
    <row r="1222" spans="1:10" ht="19.899999999999999" customHeight="1" x14ac:dyDescent="0.2">
      <c r="A1222" s="126">
        <v>80660</v>
      </c>
      <c r="B1222" s="9">
        <f t="shared" si="127"/>
        <v>0</v>
      </c>
      <c r="C1222" s="127"/>
      <c r="D1222" s="4">
        <f t="shared" si="128"/>
        <v>0</v>
      </c>
      <c r="E1222" s="128">
        <f t="shared" si="129"/>
        <v>0</v>
      </c>
      <c r="F1222" s="4">
        <f t="shared" si="130"/>
        <v>0</v>
      </c>
      <c r="G1222" s="19">
        <f>IF(AND(C1222&lt;&gt;"",SUM(G$30:G1221)&lt;D$21),$D$21/$D$26,0)</f>
        <v>0</v>
      </c>
      <c r="H1222" s="4">
        <f t="shared" si="131"/>
        <v>0</v>
      </c>
      <c r="I1222" s="4">
        <f t="shared" si="132"/>
        <v>0</v>
      </c>
      <c r="J1222" s="58" t="str">
        <f t="shared" si="133"/>
        <v>2120–2121</v>
      </c>
    </row>
    <row r="1223" spans="1:10" ht="19.899999999999999" customHeight="1" x14ac:dyDescent="0.2">
      <c r="A1223" s="126">
        <v>80690</v>
      </c>
      <c r="B1223" s="9">
        <f t="shared" si="127"/>
        <v>0</v>
      </c>
      <c r="C1223" s="127"/>
      <c r="D1223" s="4">
        <f t="shared" si="128"/>
        <v>0</v>
      </c>
      <c r="E1223" s="128">
        <f t="shared" si="129"/>
        <v>0</v>
      </c>
      <c r="F1223" s="4">
        <f t="shared" si="130"/>
        <v>0</v>
      </c>
      <c r="G1223" s="19">
        <f>IF(AND(C1223&lt;&gt;"",SUM(G$30:G1222)&lt;D$21),$D$21/$D$26,0)</f>
        <v>0</v>
      </c>
      <c r="H1223" s="4">
        <f t="shared" si="131"/>
        <v>0</v>
      </c>
      <c r="I1223" s="4">
        <f t="shared" si="132"/>
        <v>0</v>
      </c>
      <c r="J1223" s="58" t="str">
        <f t="shared" si="133"/>
        <v>2120–2121</v>
      </c>
    </row>
    <row r="1224" spans="1:10" ht="19.899999999999999" customHeight="1" x14ac:dyDescent="0.2">
      <c r="A1224" s="126">
        <v>80721</v>
      </c>
      <c r="B1224" s="9">
        <f t="shared" si="127"/>
        <v>0</v>
      </c>
      <c r="C1224" s="127"/>
      <c r="D1224" s="4">
        <f t="shared" si="128"/>
        <v>0</v>
      </c>
      <c r="E1224" s="128">
        <f t="shared" si="129"/>
        <v>0</v>
      </c>
      <c r="F1224" s="4">
        <f t="shared" si="130"/>
        <v>0</v>
      </c>
      <c r="G1224" s="19">
        <f>IF(AND(C1224&lt;&gt;"",SUM(G$30:G1223)&lt;D$21),$D$21/$D$26,0)</f>
        <v>0</v>
      </c>
      <c r="H1224" s="4">
        <f t="shared" si="131"/>
        <v>0</v>
      </c>
      <c r="I1224" s="4">
        <f t="shared" si="132"/>
        <v>0</v>
      </c>
      <c r="J1224" s="58" t="str">
        <f t="shared" si="133"/>
        <v>2120–2121</v>
      </c>
    </row>
    <row r="1225" spans="1:10" ht="19.899999999999999" customHeight="1" x14ac:dyDescent="0.2">
      <c r="A1225" s="126">
        <v>80752</v>
      </c>
      <c r="B1225" s="9">
        <f t="shared" si="127"/>
        <v>0</v>
      </c>
      <c r="C1225" s="127"/>
      <c r="D1225" s="4">
        <f t="shared" si="128"/>
        <v>0</v>
      </c>
      <c r="E1225" s="128">
        <f t="shared" si="129"/>
        <v>0</v>
      </c>
      <c r="F1225" s="4">
        <f t="shared" si="130"/>
        <v>0</v>
      </c>
      <c r="G1225" s="19">
        <f>IF(AND(C1225&lt;&gt;"",SUM(G$30:G1224)&lt;D$21),$D$21/$D$26,0)</f>
        <v>0</v>
      </c>
      <c r="H1225" s="4">
        <f t="shared" si="131"/>
        <v>0</v>
      </c>
      <c r="I1225" s="4">
        <f t="shared" si="132"/>
        <v>0</v>
      </c>
      <c r="J1225" s="58" t="str">
        <f t="shared" si="133"/>
        <v>2120–2121</v>
      </c>
    </row>
    <row r="1226" spans="1:10" ht="19.899999999999999" customHeight="1" x14ac:dyDescent="0.2">
      <c r="A1226" s="126">
        <v>80780</v>
      </c>
      <c r="B1226" s="9">
        <f t="shared" si="127"/>
        <v>0</v>
      </c>
      <c r="C1226" s="127"/>
      <c r="D1226" s="4">
        <f t="shared" si="128"/>
        <v>0</v>
      </c>
      <c r="E1226" s="128">
        <f t="shared" si="129"/>
        <v>0</v>
      </c>
      <c r="F1226" s="4">
        <f t="shared" si="130"/>
        <v>0</v>
      </c>
      <c r="G1226" s="19">
        <f>IF(AND(C1226&lt;&gt;"",SUM(G$30:G1225)&lt;D$21),$D$21/$D$26,0)</f>
        <v>0</v>
      </c>
      <c r="H1226" s="4">
        <f t="shared" si="131"/>
        <v>0</v>
      </c>
      <c r="I1226" s="4">
        <f t="shared" si="132"/>
        <v>0</v>
      </c>
      <c r="J1226" s="58" t="str">
        <f t="shared" si="133"/>
        <v>2120–2121</v>
      </c>
    </row>
    <row r="1227" spans="1:10" ht="19.899999999999999" customHeight="1" x14ac:dyDescent="0.2">
      <c r="A1227" s="126">
        <v>80811</v>
      </c>
      <c r="B1227" s="9">
        <f t="shared" si="127"/>
        <v>0</v>
      </c>
      <c r="C1227" s="127"/>
      <c r="D1227" s="4">
        <f t="shared" si="128"/>
        <v>0</v>
      </c>
      <c r="E1227" s="128">
        <f t="shared" si="129"/>
        <v>0</v>
      </c>
      <c r="F1227" s="4">
        <f t="shared" si="130"/>
        <v>0</v>
      </c>
      <c r="G1227" s="19">
        <f>IF(AND(C1227&lt;&gt;"",SUM(G$30:G1226)&lt;D$21),$D$21/$D$26,0)</f>
        <v>0</v>
      </c>
      <c r="H1227" s="4">
        <f t="shared" si="131"/>
        <v>0</v>
      </c>
      <c r="I1227" s="4">
        <f t="shared" si="132"/>
        <v>0</v>
      </c>
      <c r="J1227" s="58" t="str">
        <f t="shared" si="133"/>
        <v>2120–2121</v>
      </c>
    </row>
    <row r="1228" spans="1:10" ht="19.899999999999999" customHeight="1" x14ac:dyDescent="0.2">
      <c r="A1228" s="126">
        <v>80841</v>
      </c>
      <c r="B1228" s="9">
        <f t="shared" si="127"/>
        <v>0</v>
      </c>
      <c r="C1228" s="127"/>
      <c r="D1228" s="4">
        <f t="shared" si="128"/>
        <v>0</v>
      </c>
      <c r="E1228" s="128">
        <f t="shared" si="129"/>
        <v>0</v>
      </c>
      <c r="F1228" s="4">
        <f t="shared" si="130"/>
        <v>0</v>
      </c>
      <c r="G1228" s="19">
        <f>IF(AND(C1228&lt;&gt;"",SUM(G$30:G1227)&lt;D$21),$D$21/$D$26,0)</f>
        <v>0</v>
      </c>
      <c r="H1228" s="4">
        <f t="shared" si="131"/>
        <v>0</v>
      </c>
      <c r="I1228" s="4">
        <f t="shared" si="132"/>
        <v>0</v>
      </c>
      <c r="J1228" s="58" t="str">
        <f t="shared" si="133"/>
        <v>2120–2121</v>
      </c>
    </row>
    <row r="1229" spans="1:10" ht="19.899999999999999" customHeight="1" x14ac:dyDescent="0.2">
      <c r="A1229" s="126">
        <v>80872</v>
      </c>
      <c r="B1229" s="9">
        <f t="shared" si="127"/>
        <v>0</v>
      </c>
      <c r="C1229" s="127"/>
      <c r="D1229" s="4">
        <f t="shared" si="128"/>
        <v>0</v>
      </c>
      <c r="E1229" s="128">
        <f t="shared" si="129"/>
        <v>0</v>
      </c>
      <c r="F1229" s="4">
        <f t="shared" si="130"/>
        <v>0</v>
      </c>
      <c r="G1229" s="19">
        <f>IF(AND(C1229&lt;&gt;"",SUM(G$30:G1228)&lt;D$21),$D$21/$D$26,0)</f>
        <v>0</v>
      </c>
      <c r="H1229" s="4">
        <f t="shared" si="131"/>
        <v>0</v>
      </c>
      <c r="I1229" s="4">
        <f t="shared" si="132"/>
        <v>0</v>
      </c>
      <c r="J1229" s="58" t="str">
        <f t="shared" si="133"/>
        <v>2120–2121</v>
      </c>
    </row>
    <row r="1230" spans="1:10" ht="19.899999999999999" customHeight="1" x14ac:dyDescent="0.2">
      <c r="A1230" s="126">
        <v>80902</v>
      </c>
      <c r="B1230" s="9">
        <f t="shared" si="127"/>
        <v>0</v>
      </c>
      <c r="C1230" s="127"/>
      <c r="D1230" s="4">
        <f t="shared" si="128"/>
        <v>0</v>
      </c>
      <c r="E1230" s="128">
        <f t="shared" si="129"/>
        <v>0</v>
      </c>
      <c r="F1230" s="4">
        <f t="shared" si="130"/>
        <v>0</v>
      </c>
      <c r="G1230" s="19">
        <f>IF(AND(C1230&lt;&gt;"",SUM(G$30:G1229)&lt;D$21),$D$21/$D$26,0)</f>
        <v>0</v>
      </c>
      <c r="H1230" s="4">
        <f t="shared" si="131"/>
        <v>0</v>
      </c>
      <c r="I1230" s="4">
        <f t="shared" si="132"/>
        <v>0</v>
      </c>
      <c r="J1230" s="58" t="str">
        <f t="shared" si="133"/>
        <v>2121–2122</v>
      </c>
    </row>
    <row r="1231" spans="1:10" ht="19.899999999999999" customHeight="1" x14ac:dyDescent="0.2">
      <c r="A1231" s="126">
        <v>80933</v>
      </c>
      <c r="B1231" s="9">
        <f t="shared" si="127"/>
        <v>0</v>
      </c>
      <c r="C1231" s="127"/>
      <c r="D1231" s="4">
        <f t="shared" si="128"/>
        <v>0</v>
      </c>
      <c r="E1231" s="128">
        <f t="shared" si="129"/>
        <v>0</v>
      </c>
      <c r="F1231" s="4">
        <f t="shared" si="130"/>
        <v>0</v>
      </c>
      <c r="G1231" s="19">
        <f>IF(AND(C1231&lt;&gt;"",SUM(G$30:G1230)&lt;D$21),$D$21/$D$26,0)</f>
        <v>0</v>
      </c>
      <c r="H1231" s="4">
        <f t="shared" si="131"/>
        <v>0</v>
      </c>
      <c r="I1231" s="4">
        <f t="shared" si="132"/>
        <v>0</v>
      </c>
      <c r="J1231" s="58" t="str">
        <f t="shared" si="133"/>
        <v>2121–2122</v>
      </c>
    </row>
    <row r="1232" spans="1:10" ht="19.899999999999999" customHeight="1" x14ac:dyDescent="0.2">
      <c r="A1232" s="126">
        <v>80964</v>
      </c>
      <c r="B1232" s="9">
        <f t="shared" si="127"/>
        <v>0</v>
      </c>
      <c r="C1232" s="127"/>
      <c r="D1232" s="4">
        <f t="shared" si="128"/>
        <v>0</v>
      </c>
      <c r="E1232" s="128">
        <f t="shared" si="129"/>
        <v>0</v>
      </c>
      <c r="F1232" s="4">
        <f t="shared" si="130"/>
        <v>0</v>
      </c>
      <c r="G1232" s="19">
        <f>IF(AND(C1232&lt;&gt;"",SUM(G$30:G1231)&lt;D$21),$D$21/$D$26,0)</f>
        <v>0</v>
      </c>
      <c r="H1232" s="4">
        <f t="shared" si="131"/>
        <v>0</v>
      </c>
      <c r="I1232" s="4">
        <f t="shared" si="132"/>
        <v>0</v>
      </c>
      <c r="J1232" s="58" t="str">
        <f t="shared" si="133"/>
        <v>2121–2122</v>
      </c>
    </row>
    <row r="1233" spans="1:10" ht="19.899999999999999" customHeight="1" x14ac:dyDescent="0.2">
      <c r="A1233" s="126">
        <v>80994</v>
      </c>
      <c r="B1233" s="9">
        <f t="shared" si="127"/>
        <v>0</v>
      </c>
      <c r="C1233" s="127"/>
      <c r="D1233" s="4">
        <f t="shared" si="128"/>
        <v>0</v>
      </c>
      <c r="E1233" s="128">
        <f t="shared" si="129"/>
        <v>0</v>
      </c>
      <c r="F1233" s="4">
        <f t="shared" si="130"/>
        <v>0</v>
      </c>
      <c r="G1233" s="19">
        <f>IF(AND(C1233&lt;&gt;"",SUM(G$30:G1232)&lt;D$21),$D$21/$D$26,0)</f>
        <v>0</v>
      </c>
      <c r="H1233" s="4">
        <f t="shared" si="131"/>
        <v>0</v>
      </c>
      <c r="I1233" s="4">
        <f t="shared" si="132"/>
        <v>0</v>
      </c>
      <c r="J1233" s="58" t="str">
        <f t="shared" si="133"/>
        <v>2121–2122</v>
      </c>
    </row>
    <row r="1234" spans="1:10" ht="19.899999999999999" customHeight="1" x14ac:dyDescent="0.2">
      <c r="A1234" s="126">
        <v>81025</v>
      </c>
      <c r="B1234" s="9">
        <f t="shared" si="127"/>
        <v>0</v>
      </c>
      <c r="C1234" s="127"/>
      <c r="D1234" s="4">
        <f t="shared" si="128"/>
        <v>0</v>
      </c>
      <c r="E1234" s="128">
        <f t="shared" si="129"/>
        <v>0</v>
      </c>
      <c r="F1234" s="4">
        <f t="shared" si="130"/>
        <v>0</v>
      </c>
      <c r="G1234" s="19">
        <f>IF(AND(C1234&lt;&gt;"",SUM(G$30:G1233)&lt;D$21),$D$21/$D$26,0)</f>
        <v>0</v>
      </c>
      <c r="H1234" s="4">
        <f t="shared" si="131"/>
        <v>0</v>
      </c>
      <c r="I1234" s="4">
        <f t="shared" si="132"/>
        <v>0</v>
      </c>
      <c r="J1234" s="58" t="str">
        <f t="shared" si="133"/>
        <v>2121–2122</v>
      </c>
    </row>
    <row r="1235" spans="1:10" ht="19.899999999999999" customHeight="1" x14ac:dyDescent="0.2">
      <c r="A1235" s="126">
        <v>81055</v>
      </c>
      <c r="B1235" s="9">
        <f t="shared" si="127"/>
        <v>0</v>
      </c>
      <c r="C1235" s="127"/>
      <c r="D1235" s="4">
        <f t="shared" si="128"/>
        <v>0</v>
      </c>
      <c r="E1235" s="128">
        <f t="shared" si="129"/>
        <v>0</v>
      </c>
      <c r="F1235" s="4">
        <f t="shared" si="130"/>
        <v>0</v>
      </c>
      <c r="G1235" s="19">
        <f>IF(AND(C1235&lt;&gt;"",SUM(G$30:G1234)&lt;D$21),$D$21/$D$26,0)</f>
        <v>0</v>
      </c>
      <c r="H1235" s="4">
        <f t="shared" si="131"/>
        <v>0</v>
      </c>
      <c r="I1235" s="4">
        <f t="shared" si="132"/>
        <v>0</v>
      </c>
      <c r="J1235" s="58" t="str">
        <f t="shared" si="133"/>
        <v>2121–2122</v>
      </c>
    </row>
    <row r="1236" spans="1:10" ht="19.899999999999999" customHeight="1" x14ac:dyDescent="0.2">
      <c r="A1236" s="126">
        <v>81086</v>
      </c>
      <c r="B1236" s="9">
        <f t="shared" si="127"/>
        <v>0</v>
      </c>
      <c r="C1236" s="127"/>
      <c r="D1236" s="4">
        <f t="shared" si="128"/>
        <v>0</v>
      </c>
      <c r="E1236" s="128">
        <f t="shared" si="129"/>
        <v>0</v>
      </c>
      <c r="F1236" s="4">
        <f t="shared" si="130"/>
        <v>0</v>
      </c>
      <c r="G1236" s="19">
        <f>IF(AND(C1236&lt;&gt;"",SUM(G$30:G1235)&lt;D$21),$D$21/$D$26,0)</f>
        <v>0</v>
      </c>
      <c r="H1236" s="4">
        <f t="shared" si="131"/>
        <v>0</v>
      </c>
      <c r="I1236" s="4">
        <f t="shared" si="132"/>
        <v>0</v>
      </c>
      <c r="J1236" s="58" t="str">
        <f t="shared" si="133"/>
        <v>2121–2122</v>
      </c>
    </row>
    <row r="1237" spans="1:10" ht="19.899999999999999" customHeight="1" x14ac:dyDescent="0.2">
      <c r="A1237" s="126">
        <v>81117</v>
      </c>
      <c r="B1237" s="9">
        <f t="shared" si="127"/>
        <v>0</v>
      </c>
      <c r="C1237" s="127"/>
      <c r="D1237" s="4">
        <f t="shared" si="128"/>
        <v>0</v>
      </c>
      <c r="E1237" s="128">
        <f t="shared" si="129"/>
        <v>0</v>
      </c>
      <c r="F1237" s="4">
        <f t="shared" si="130"/>
        <v>0</v>
      </c>
      <c r="G1237" s="19">
        <f>IF(AND(C1237&lt;&gt;"",SUM(G$30:G1236)&lt;D$21),$D$21/$D$26,0)</f>
        <v>0</v>
      </c>
      <c r="H1237" s="4">
        <f t="shared" si="131"/>
        <v>0</v>
      </c>
      <c r="I1237" s="4">
        <f t="shared" si="132"/>
        <v>0</v>
      </c>
      <c r="J1237" s="58" t="str">
        <f t="shared" si="133"/>
        <v>2121–2122</v>
      </c>
    </row>
    <row r="1238" spans="1:10" ht="19.899999999999999" customHeight="1" x14ac:dyDescent="0.2">
      <c r="A1238" s="126">
        <v>81145</v>
      </c>
      <c r="B1238" s="9">
        <f t="shared" si="127"/>
        <v>0</v>
      </c>
      <c r="C1238" s="127"/>
      <c r="D1238" s="4">
        <f t="shared" si="128"/>
        <v>0</v>
      </c>
      <c r="E1238" s="128">
        <f t="shared" si="129"/>
        <v>0</v>
      </c>
      <c r="F1238" s="4">
        <f t="shared" si="130"/>
        <v>0</v>
      </c>
      <c r="G1238" s="19">
        <f>IF(AND(C1238&lt;&gt;"",SUM(G$30:G1237)&lt;D$21),$D$21/$D$26,0)</f>
        <v>0</v>
      </c>
      <c r="H1238" s="4">
        <f t="shared" si="131"/>
        <v>0</v>
      </c>
      <c r="I1238" s="4">
        <f t="shared" si="132"/>
        <v>0</v>
      </c>
      <c r="J1238" s="58" t="str">
        <f t="shared" si="133"/>
        <v>2121–2122</v>
      </c>
    </row>
    <row r="1239" spans="1:10" ht="19.899999999999999" customHeight="1" x14ac:dyDescent="0.2">
      <c r="A1239" s="126">
        <v>81176</v>
      </c>
      <c r="B1239" s="9">
        <f t="shared" si="127"/>
        <v>0</v>
      </c>
      <c r="C1239" s="127"/>
      <c r="D1239" s="4">
        <f t="shared" si="128"/>
        <v>0</v>
      </c>
      <c r="E1239" s="128">
        <f t="shared" si="129"/>
        <v>0</v>
      </c>
      <c r="F1239" s="4">
        <f t="shared" si="130"/>
        <v>0</v>
      </c>
      <c r="G1239" s="19">
        <f>IF(AND(C1239&lt;&gt;"",SUM(G$30:G1238)&lt;D$21),$D$21/$D$26,0)</f>
        <v>0</v>
      </c>
      <c r="H1239" s="4">
        <f t="shared" si="131"/>
        <v>0</v>
      </c>
      <c r="I1239" s="4">
        <f t="shared" si="132"/>
        <v>0</v>
      </c>
      <c r="J1239" s="58" t="str">
        <f t="shared" si="133"/>
        <v>2121–2122</v>
      </c>
    </row>
    <row r="1240" spans="1:10" ht="19.899999999999999" customHeight="1" x14ac:dyDescent="0.2">
      <c r="A1240" s="126">
        <v>81206</v>
      </c>
      <c r="B1240" s="9">
        <f t="shared" si="127"/>
        <v>0</v>
      </c>
      <c r="C1240" s="127"/>
      <c r="D1240" s="4">
        <f t="shared" si="128"/>
        <v>0</v>
      </c>
      <c r="E1240" s="128">
        <f t="shared" si="129"/>
        <v>0</v>
      </c>
      <c r="F1240" s="4">
        <f t="shared" si="130"/>
        <v>0</v>
      </c>
      <c r="G1240" s="19">
        <f>IF(AND(C1240&lt;&gt;"",SUM(G$30:G1239)&lt;D$21),$D$21/$D$26,0)</f>
        <v>0</v>
      </c>
      <c r="H1240" s="4">
        <f t="shared" si="131"/>
        <v>0</v>
      </c>
      <c r="I1240" s="4">
        <f t="shared" si="132"/>
        <v>0</v>
      </c>
      <c r="J1240" s="58" t="str">
        <f t="shared" si="133"/>
        <v>2121–2122</v>
      </c>
    </row>
    <row r="1241" spans="1:10" ht="19.899999999999999" customHeight="1" x14ac:dyDescent="0.2">
      <c r="A1241" s="126">
        <v>81237</v>
      </c>
      <c r="B1241" s="9">
        <f t="shared" si="127"/>
        <v>0</v>
      </c>
      <c r="C1241" s="127"/>
      <c r="D1241" s="4">
        <f t="shared" si="128"/>
        <v>0</v>
      </c>
      <c r="E1241" s="128">
        <f t="shared" si="129"/>
        <v>0</v>
      </c>
      <c r="F1241" s="4">
        <f t="shared" si="130"/>
        <v>0</v>
      </c>
      <c r="G1241" s="19">
        <f>IF(AND(C1241&lt;&gt;"",SUM(G$30:G1240)&lt;D$22),$D$22/$D$26,0)</f>
        <v>0</v>
      </c>
      <c r="H1241" s="4">
        <f t="shared" si="131"/>
        <v>0</v>
      </c>
      <c r="I1241" s="4">
        <f t="shared" ref="I1241" si="134">IF(C1241&lt;&gt;"",$D$22-H1241,0)</f>
        <v>0</v>
      </c>
      <c r="J1241" s="58" t="str">
        <f t="shared" si="133"/>
        <v>2121–2122</v>
      </c>
    </row>
    <row r="1242" spans="1:10" ht="20.25" customHeight="1" x14ac:dyDescent="0.2">
      <c r="B1242" s="113"/>
      <c r="C1242" s="113"/>
      <c r="D1242" s="113"/>
      <c r="F1242" s="113"/>
      <c r="G1242" s="113"/>
      <c r="J1242" s="58"/>
    </row>
    <row r="1243" spans="1:10" x14ac:dyDescent="0.2">
      <c r="J1243" s="58"/>
    </row>
    <row r="1244" spans="1:10" x14ac:dyDescent="0.2">
      <c r="J1244" s="58"/>
    </row>
    <row r="1245" spans="1:10" x14ac:dyDescent="0.2">
      <c r="J1245" s="58"/>
    </row>
    <row r="1246" spans="1:10" x14ac:dyDescent="0.2">
      <c r="J1246" s="58"/>
    </row>
    <row r="1247" spans="1:10" x14ac:dyDescent="0.2">
      <c r="J1247" s="58"/>
    </row>
    <row r="1248" spans="1:10" x14ac:dyDescent="0.2">
      <c r="J1248" s="58"/>
    </row>
    <row r="1249" spans="10:10" x14ac:dyDescent="0.2">
      <c r="J1249" s="58"/>
    </row>
    <row r="1250" spans="10:10" x14ac:dyDescent="0.2">
      <c r="J1250" s="58"/>
    </row>
    <row r="1251" spans="10:10" x14ac:dyDescent="0.2">
      <c r="J1251" s="58"/>
    </row>
    <row r="1252" spans="10:10" x14ac:dyDescent="0.2">
      <c r="J1252" s="58"/>
    </row>
    <row r="1253" spans="10:10" x14ac:dyDescent="0.2">
      <c r="J1253" s="58"/>
    </row>
  </sheetData>
  <sheetProtection sheet="1" objects="1" scenarios="1" formatColumns="0" formatRows="0"/>
  <mergeCells count="49">
    <mergeCell ref="A1:F1"/>
    <mergeCell ref="C2:F2"/>
    <mergeCell ref="A3:F3"/>
    <mergeCell ref="H17:I17"/>
    <mergeCell ref="G15:I15"/>
    <mergeCell ref="A7:C7"/>
    <mergeCell ref="D7:F7"/>
    <mergeCell ref="A4:F4"/>
    <mergeCell ref="A5:F5"/>
    <mergeCell ref="A6:C6"/>
    <mergeCell ref="D6:F6"/>
    <mergeCell ref="A15:C15"/>
    <mergeCell ref="D15:E15"/>
    <mergeCell ref="D8:F8"/>
    <mergeCell ref="A9:C9"/>
    <mergeCell ref="D9:F9"/>
    <mergeCell ref="A10:C10"/>
    <mergeCell ref="D10:F10"/>
    <mergeCell ref="A11:C11"/>
    <mergeCell ref="D11:F11"/>
    <mergeCell ref="D12:F12"/>
    <mergeCell ref="A13:C13"/>
    <mergeCell ref="D13:F13"/>
    <mergeCell ref="A14:C14"/>
    <mergeCell ref="D14:F14"/>
    <mergeCell ref="A16:C16"/>
    <mergeCell ref="D16:F16"/>
    <mergeCell ref="A17:C17"/>
    <mergeCell ref="D17:F17"/>
    <mergeCell ref="A18:C18"/>
    <mergeCell ref="D18:F18"/>
    <mergeCell ref="A19:C19"/>
    <mergeCell ref="D19:F19"/>
    <mergeCell ref="A20:C20"/>
    <mergeCell ref="D20:F20"/>
    <mergeCell ref="A21:C21"/>
    <mergeCell ref="D21:F21"/>
    <mergeCell ref="A22:C22"/>
    <mergeCell ref="D22:F22"/>
    <mergeCell ref="H22:I22"/>
    <mergeCell ref="A23:C23"/>
    <mergeCell ref="D23:F23"/>
    <mergeCell ref="A28:I28"/>
    <mergeCell ref="A24:C24"/>
    <mergeCell ref="D24:F24"/>
    <mergeCell ref="A25:C25"/>
    <mergeCell ref="D25:F25"/>
    <mergeCell ref="A26:C26"/>
    <mergeCell ref="D26:F26"/>
  </mergeCells>
  <dataValidations count="3">
    <dataValidation operator="lessThan" allowBlank="1" showInputMessage="1" showErrorMessage="1" sqref="D19:D22 A30:A1241 D26:F26 D24:F24 U4 D13:F13 E19:F19 D16:F18 K20:L21" xr:uid="{B946A366-437C-4167-B80D-32A7DD754676}"/>
    <dataValidation operator="lessThan" showInputMessage="1" showErrorMessage="1" sqref="C30:C173" xr:uid="{B633B528-4911-44F0-B1B3-DC3A587822D2}"/>
    <dataValidation type="textLength" operator="lessThan" allowBlank="1" showInputMessage="1" showErrorMessage="1" sqref="D25:F25" xr:uid="{9F1F35F2-973E-4A84-9259-A5A6B996FF4C}">
      <formula1>0</formula1>
    </dataValidation>
  </dataValidations>
  <hyperlinks>
    <hyperlink ref="C2:F2" r:id="rId1" display="https://sco.ca.gov/sard_gasb_87_reporting_instructions.html" xr:uid="{D5697C2C-5849-4CD7-BF52-D2D0FE09F2A9}"/>
  </hyperlinks>
  <pageMargins left="0.7" right="0.7" top="0.75" bottom="0.75" header="0.3" footer="0.3"/>
  <pageSetup scale="61" fitToHeight="0" orientation="portrait" r:id="rId2"/>
  <headerFooter>
    <oddHeader>&amp;C&amp;"arial,Bold"&amp;14GASB 87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F643E92E-BD9D-493B-A3AD-52A95EDC2CB1}">
          <x14:formula1>
            <xm:f>'Drop-down menus'!$O$1:$O$101</xm:f>
          </x14:formula1>
          <xm:sqref>F15</xm:sqref>
        </x14:dataValidation>
        <x14:dataValidation type="list" allowBlank="1" showInputMessage="1" showErrorMessage="1" xr:uid="{7008FB0E-9E2C-40D9-922F-E882A3FA9778}">
          <x14:formula1>
            <xm:f>'Drop-down menus'!$N$2:$N$3</xm:f>
          </x14:formula1>
          <xm:sqref>D14</xm:sqref>
        </x14:dataValidation>
        <x14:dataValidation type="list" allowBlank="1" showInputMessage="1" showErrorMessage="1" xr:uid="{8A5B393F-8C3F-4036-A477-179733EBFA5E}">
          <x14:formula1>
            <xm:f>'Drop-down menus'!$P$1:$P$2</xm:f>
          </x14:formula1>
          <xm:sqref>D11:F11 D15</xm:sqref>
        </x14:dataValidation>
        <x14:dataValidation type="list" allowBlank="1" showInputMessage="1" showErrorMessage="1" xr:uid="{CBB5653C-6B3F-4312-BDA8-222CAA22F9B0}">
          <x14:formula1>
            <xm:f>'Drop-down menus'!$R$1:$R$3</xm:f>
          </x14:formula1>
          <xm:sqref>D12:F12</xm:sqref>
        </x14:dataValidation>
        <x14:dataValidation type="list" allowBlank="1" showInputMessage="1" showErrorMessage="1" xr:uid="{AC4337AB-5BA7-4755-B372-85DF2B12B76E}">
          <x14:formula1>
            <xm:f>'Drop-down menus'!A2:A4</xm:f>
          </x14:formula1>
          <xm:sqref>D23:F23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54B83-51EC-43CE-8656-8D51D410EA01}">
  <sheetPr>
    <tabColor theme="5" tint="-0.249977111117893"/>
    <pageSetUpPr fitToPage="1"/>
  </sheetPr>
  <dimension ref="A1:Q94"/>
  <sheetViews>
    <sheetView zoomScale="80" zoomScaleNormal="80" workbookViewId="0">
      <selection activeCell="M21" sqref="M21"/>
    </sheetView>
  </sheetViews>
  <sheetFormatPr defaultColWidth="12.140625" defaultRowHeight="19.899999999999999" customHeight="1" x14ac:dyDescent="0.2"/>
  <cols>
    <col min="1" max="1" width="10.42578125" style="135" customWidth="1"/>
    <col min="2" max="3" width="9.7109375" style="112" customWidth="1"/>
    <col min="4" max="4" width="28.7109375" style="112" customWidth="1"/>
    <col min="5" max="9" width="12.140625" style="112"/>
    <col min="10" max="11" width="24.5703125" style="11" customWidth="1"/>
    <col min="12" max="12" width="15.5703125" style="112" customWidth="1"/>
    <col min="13" max="13" width="12.85546875" style="112" customWidth="1"/>
    <col min="14" max="14" width="13.140625" style="112" customWidth="1"/>
    <col min="15" max="15" width="20.5703125" style="112" customWidth="1"/>
    <col min="16" max="16384" width="12.140625" style="112"/>
  </cols>
  <sheetData>
    <row r="1" spans="1:11" s="134" customFormat="1" ht="40.15" customHeight="1" x14ac:dyDescent="0.25">
      <c r="A1" s="133"/>
      <c r="B1" s="299" t="s">
        <v>1681</v>
      </c>
      <c r="C1" s="299"/>
      <c r="D1" s="299"/>
      <c r="E1" s="299"/>
      <c r="F1" s="299"/>
      <c r="G1" s="299"/>
      <c r="H1" s="299"/>
      <c r="I1" s="299"/>
      <c r="J1" s="299"/>
      <c r="K1" s="299"/>
    </row>
    <row r="2" spans="1:11" ht="19.899999999999999" customHeight="1" x14ac:dyDescent="0.25">
      <c r="B2" s="300" t="s">
        <v>34</v>
      </c>
      <c r="C2" s="300"/>
      <c r="D2" s="300"/>
      <c r="E2" s="301" t="str">
        <f>'Example 3 Modification Input'!$D$6</f>
        <v>Equipment ABC</v>
      </c>
      <c r="F2" s="301"/>
      <c r="G2" s="301"/>
    </row>
    <row r="3" spans="1:11" ht="19.899999999999999" customHeight="1" x14ac:dyDescent="0.25">
      <c r="B3" s="302" t="s">
        <v>75</v>
      </c>
      <c r="C3" s="303"/>
      <c r="D3" s="304"/>
      <c r="E3" s="305" t="str">
        <f>'Example 3 Modification Input'!D9</f>
        <v>1234</v>
      </c>
      <c r="F3" s="306"/>
      <c r="G3" s="307"/>
      <c r="H3" s="139"/>
      <c r="I3" s="140"/>
      <c r="J3" s="140"/>
      <c r="K3" s="140"/>
    </row>
    <row r="4" spans="1:11" ht="19.899999999999999" customHeight="1" x14ac:dyDescent="0.25">
      <c r="B4" s="136" t="s">
        <v>113</v>
      </c>
      <c r="C4" s="137"/>
      <c r="D4" s="138"/>
      <c r="E4" s="308" t="str">
        <f>IFERROR(IF('Example 3 Modification Input'!D11="Yes","Proprietary Fund",VLOOKUP(E3,qryIndex02a!$A$2:$K$654,4,FALSE)),"Unidentified")</f>
        <v>Unidentified</v>
      </c>
      <c r="F4" s="308"/>
      <c r="G4" s="308"/>
      <c r="H4" s="139"/>
      <c r="I4" s="140"/>
      <c r="J4" s="140"/>
      <c r="K4" s="140"/>
    </row>
    <row r="5" spans="1:11" ht="19.899999999999999" customHeight="1" x14ac:dyDescent="0.25">
      <c r="B5" s="302" t="s">
        <v>76</v>
      </c>
      <c r="C5" s="303"/>
      <c r="D5" s="304"/>
      <c r="E5" s="309">
        <f>'Example 3 Modification Input'!D10</f>
        <v>4321</v>
      </c>
      <c r="F5" s="309"/>
      <c r="G5" s="309"/>
      <c r="H5" s="139"/>
      <c r="I5" s="140"/>
      <c r="J5" s="140"/>
      <c r="K5" s="140"/>
    </row>
    <row r="6" spans="1:11" ht="19.899999999999999" customHeight="1" x14ac:dyDescent="0.25">
      <c r="B6" s="302" t="s">
        <v>94</v>
      </c>
      <c r="C6" s="303"/>
      <c r="D6" s="304"/>
      <c r="E6" s="305" t="str">
        <f>'Example 3 Modification Input'!D12</f>
        <v>Governmental Fund</v>
      </c>
      <c r="F6" s="306"/>
      <c r="G6" s="307"/>
      <c r="H6" s="140"/>
      <c r="I6" s="140"/>
      <c r="J6" s="140"/>
      <c r="K6" s="140"/>
    </row>
    <row r="7" spans="1:11" ht="19.899999999999999" customHeight="1" x14ac:dyDescent="0.25">
      <c r="B7" s="300" t="s">
        <v>20</v>
      </c>
      <c r="C7" s="300"/>
      <c r="D7" s="300"/>
      <c r="E7" s="310" t="s">
        <v>109</v>
      </c>
      <c r="F7" s="310"/>
      <c r="G7" s="310"/>
      <c r="H7" s="141" t="s">
        <v>78</v>
      </c>
      <c r="I7" s="140"/>
      <c r="J7" s="140"/>
      <c r="K7" s="140"/>
    </row>
    <row r="8" spans="1:11" ht="19.899999999999999" customHeight="1" x14ac:dyDescent="0.2">
      <c r="B8" s="297"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97"/>
      <c r="D8" s="297"/>
      <c r="E8" s="298" t="s">
        <v>1721</v>
      </c>
      <c r="F8" s="298"/>
      <c r="G8" s="298"/>
      <c r="H8" s="142"/>
      <c r="I8" s="142"/>
      <c r="J8" s="12"/>
      <c r="K8" s="12"/>
    </row>
    <row r="9" spans="1:11" ht="19.899999999999999" customHeight="1" x14ac:dyDescent="0.2">
      <c r="B9" s="297"/>
      <c r="C9" s="297"/>
      <c r="D9" s="297"/>
      <c r="E9" s="298"/>
      <c r="F9" s="298"/>
      <c r="G9" s="298"/>
      <c r="H9" s="142"/>
      <c r="I9" s="142"/>
      <c r="J9" s="12"/>
      <c r="K9" s="12"/>
    </row>
    <row r="10" spans="1:11" ht="19.899999999999999" customHeight="1" x14ac:dyDescent="0.2">
      <c r="B10" s="297"/>
      <c r="C10" s="297"/>
      <c r="D10" s="297"/>
      <c r="E10" s="298"/>
      <c r="F10" s="298"/>
      <c r="G10" s="298"/>
      <c r="H10" s="142"/>
      <c r="I10" s="142"/>
      <c r="J10" s="12"/>
      <c r="K10" s="12"/>
    </row>
    <row r="11" spans="1:11" ht="19.899999999999999" customHeight="1" x14ac:dyDescent="0.25">
      <c r="B11" s="143"/>
      <c r="C11" s="144"/>
      <c r="D11" s="144"/>
      <c r="E11" s="144"/>
      <c r="F11" s="12"/>
      <c r="G11" s="12"/>
      <c r="H11" s="142"/>
      <c r="I11" s="142"/>
      <c r="J11" s="12"/>
      <c r="K11" s="12"/>
    </row>
    <row r="12" spans="1:11" ht="19.899999999999999" customHeight="1" x14ac:dyDescent="0.2">
      <c r="A12" s="296" t="s">
        <v>91</v>
      </c>
      <c r="B12" s="296"/>
      <c r="C12" s="296"/>
      <c r="D12" s="296"/>
      <c r="E12" s="296"/>
      <c r="F12" s="296"/>
      <c r="G12" s="296"/>
      <c r="H12" s="296"/>
      <c r="I12" s="296"/>
      <c r="J12" s="296"/>
      <c r="K12" s="296"/>
    </row>
    <row r="13" spans="1:11" ht="19.899999999999999" customHeight="1" x14ac:dyDescent="0.2">
      <c r="A13" s="296"/>
      <c r="B13" s="296"/>
      <c r="C13" s="296"/>
      <c r="D13" s="296"/>
      <c r="E13" s="296"/>
      <c r="F13" s="296"/>
      <c r="G13" s="296"/>
      <c r="H13" s="296"/>
      <c r="I13" s="296"/>
      <c r="J13" s="296"/>
      <c r="K13" s="296"/>
    </row>
    <row r="14" spans="1:11" ht="19.899999999999999" customHeight="1" x14ac:dyDescent="0.25">
      <c r="B14" s="143"/>
      <c r="C14" s="144"/>
      <c r="D14" s="144"/>
      <c r="E14" s="144"/>
      <c r="F14" s="12"/>
      <c r="G14" s="12"/>
      <c r="H14" s="142"/>
      <c r="I14" s="142"/>
      <c r="J14" s="12"/>
      <c r="K14" s="12"/>
    </row>
    <row r="15" spans="1:11" ht="19.899999999999999" customHeight="1" x14ac:dyDescent="0.25">
      <c r="A15" s="145" t="s">
        <v>1533</v>
      </c>
      <c r="B15" s="146"/>
      <c r="C15" s="147"/>
      <c r="D15" s="147"/>
      <c r="E15" s="147"/>
      <c r="F15" s="28"/>
      <c r="G15" s="28"/>
      <c r="H15" s="148"/>
      <c r="I15" s="148"/>
      <c r="J15" s="28"/>
      <c r="K15" s="28"/>
    </row>
    <row r="16" spans="1:11" ht="19.899999999999999" customHeight="1" x14ac:dyDescent="0.25">
      <c r="A16" s="135" t="s">
        <v>60</v>
      </c>
      <c r="B16" s="149"/>
      <c r="E16" s="144"/>
      <c r="F16" s="12"/>
      <c r="G16" s="12"/>
      <c r="H16" s="142"/>
      <c r="I16" s="142"/>
      <c r="J16" s="12"/>
      <c r="K16" s="12"/>
    </row>
    <row r="17" spans="1:17" ht="19.899999999999999" customHeight="1" x14ac:dyDescent="0.3">
      <c r="A17" s="150">
        <v>0</v>
      </c>
      <c r="B17" s="151" t="s">
        <v>1661</v>
      </c>
      <c r="E17" s="144"/>
      <c r="F17" s="12"/>
      <c r="G17" s="12"/>
      <c r="H17" s="142"/>
      <c r="I17" s="142"/>
      <c r="J17" s="12"/>
      <c r="K17" s="12"/>
    </row>
    <row r="18" spans="1:17" ht="19.899999999999999" customHeight="1" x14ac:dyDescent="0.2">
      <c r="A18" s="112"/>
      <c r="B18" s="152" t="str">
        <f>IF('Example 3 Modification Input'!$D$23="Land","Dr: Acct 0476 - RIGHT-TO-USE LEASED LAND - AMORTIZABLE",
IF('Example 3 Modification Input'!$D$23="Equipment","Dr: Acct 0478 - RIGHT-TO-USE LEASED EQUIPMENT - AMORTIZABLE",
"Dr: Acct 0477 - RIGHT-TO-USE LEASED BUILDINGS - AMORTIZABLE"))</f>
        <v>Dr: Acct 0478 - RIGHT-TO-USE LEASED EQUIPMENT - AMORTIZABLE</v>
      </c>
      <c r="C18" s="152"/>
      <c r="D18" s="152"/>
      <c r="E18" s="152"/>
      <c r="F18" s="15"/>
      <c r="G18" s="15"/>
      <c r="H18" s="153"/>
      <c r="I18" s="153"/>
      <c r="J18" s="14">
        <f>IF('Example 3 Modification Input'!$D$15="Yes",'Example 3 Modification Input'!I24+'Example 3 Modification Input'!I25,IF('Example 3 Modification Input'!$K$35=$E$7,'Example 3 Modification Input'!I24+'Example 3 Modification Input'!I25,'Example 3 Modification Input'!$O$32))</f>
        <v>2390227.1644751225</v>
      </c>
      <c r="K18" s="14"/>
    </row>
    <row r="19" spans="1:17" ht="19.899999999999999" customHeight="1" x14ac:dyDescent="0.2">
      <c r="B19" s="152" t="s">
        <v>107</v>
      </c>
      <c r="C19" s="152"/>
      <c r="D19" s="152"/>
      <c r="E19" s="152"/>
      <c r="F19" s="15"/>
      <c r="G19" s="15"/>
      <c r="H19" s="153"/>
      <c r="I19" s="153"/>
      <c r="J19" s="14">
        <f>IF(AND($E$8&lt;&gt;'Drop-down menus'!$T$2,SUM($J$18)&lt;SUM($K$21:$K$22)),$K$22+$K$21-$J$18,0)</f>
        <v>1575.5269367350265</v>
      </c>
      <c r="K19" s="14"/>
    </row>
    <row r="20" spans="1:17" ht="19.899999999999999" customHeight="1" x14ac:dyDescent="0.2">
      <c r="B20" s="152" t="s">
        <v>111</v>
      </c>
      <c r="C20" s="152"/>
      <c r="D20" s="152"/>
      <c r="E20" s="152"/>
      <c r="F20" s="14"/>
      <c r="G20" s="14"/>
      <c r="H20" s="153"/>
      <c r="I20" s="153"/>
      <c r="J20" s="14">
        <f>IF(AND($E$8='Drop-down menus'!$T$2,SUM($J$18)&lt;SUM($K$21:$K$22)),$K$22+$K$21-$J$18,0)</f>
        <v>0</v>
      </c>
      <c r="K20" s="14"/>
    </row>
    <row r="21" spans="1:17" ht="19.899999999999999" customHeight="1" x14ac:dyDescent="0.25">
      <c r="B21" s="154"/>
      <c r="C21" s="152" t="str">
        <f>VLOOKUP('Example 3 Modification Input'!$D$23,'Drop-down menus'!$A$2:$F$6,6,FALSE)</f>
        <v>Cr: Acct 0479 - ACCUMULATED AMORTIZATION - RIGHT-TO-USE LEASED EQUIPMENT</v>
      </c>
      <c r="D21" s="152"/>
      <c r="E21" s="152"/>
      <c r="F21" s="15"/>
      <c r="G21" s="15"/>
      <c r="H21" s="153"/>
      <c r="I21" s="153"/>
      <c r="J21" s="14"/>
      <c r="K21" s="14">
        <f>IF('Example 3 Modification Input'!$D$15="Yes",'Example 3 Modification Input'!I24,IF('Example 3 Modification Input'!$K$35=$E$7,'Example 3 Modification Input'!I24,'Example 3 Modification Input'!$N$32))</f>
        <v>497963.99259898392</v>
      </c>
    </row>
    <row r="22" spans="1:17" ht="19.899999999999999" customHeight="1" x14ac:dyDescent="0.25">
      <c r="B22" s="155"/>
      <c r="C22" s="152" t="s">
        <v>1538</v>
      </c>
      <c r="D22" s="152"/>
      <c r="E22" s="152"/>
      <c r="F22" s="15"/>
      <c r="G22" s="15"/>
      <c r="H22" s="153"/>
      <c r="I22" s="153"/>
      <c r="J22" s="14"/>
      <c r="K22" s="14">
        <f>IF('Example 3 Modification Input'!$D$15="Yes",'Example 3 Modification Input'!I23,IF('Example 3 Modification Input'!$K$35=$E$7,'Example 3 Modification Input'!I23,'Example 3 Modification Input'!$M$32))</f>
        <v>1893838.6988128736</v>
      </c>
    </row>
    <row r="23" spans="1:17" ht="19.899999999999999" customHeight="1" x14ac:dyDescent="0.25">
      <c r="B23" s="155"/>
      <c r="C23" s="152" t="s">
        <v>108</v>
      </c>
      <c r="D23" s="152"/>
      <c r="E23" s="152"/>
      <c r="F23" s="15"/>
      <c r="G23" s="15"/>
      <c r="H23" s="153"/>
      <c r="I23" s="153"/>
      <c r="J23" s="14"/>
      <c r="K23" s="14">
        <f>IF(AND($E$8&lt;&gt;'Drop-down menus'!$T$2,SUM($J$18)&gt;SUM($K$21:$K$22)),$J$18-($K$21+$K$22),0)</f>
        <v>0</v>
      </c>
    </row>
    <row r="24" spans="1:17" ht="19.899999999999999" customHeight="1" x14ac:dyDescent="0.25">
      <c r="B24" s="155"/>
      <c r="C24" s="152" t="s">
        <v>112</v>
      </c>
      <c r="D24" s="152"/>
      <c r="E24" s="152"/>
      <c r="F24" s="152"/>
      <c r="G24" s="14"/>
      <c r="H24" s="153"/>
      <c r="I24" s="153"/>
      <c r="J24" s="14"/>
      <c r="K24" s="14">
        <f>IF(AND($E$8='Drop-down menus'!$T$2,SUM($J$18)&gt;SUM($K$21:$K$22)),$J$18-($K$21+$K$22),0)</f>
        <v>0</v>
      </c>
    </row>
    <row r="25" spans="1:17" ht="19.899999999999999" customHeight="1" x14ac:dyDescent="0.25">
      <c r="B25" s="155"/>
      <c r="C25" s="152"/>
      <c r="D25" s="152"/>
      <c r="E25" s="152"/>
      <c r="F25" s="152"/>
      <c r="G25" s="14"/>
      <c r="H25" s="153"/>
      <c r="I25" s="153"/>
      <c r="J25" s="14"/>
      <c r="K25" s="14"/>
    </row>
    <row r="26" spans="1:17" ht="19.899999999999999" customHeight="1" x14ac:dyDescent="0.25">
      <c r="B26" s="149"/>
      <c r="C26" s="144"/>
      <c r="D26" s="144"/>
      <c r="E26" s="144"/>
      <c r="F26" s="12"/>
      <c r="G26" s="12"/>
      <c r="H26" s="142"/>
      <c r="I26" s="142"/>
      <c r="J26" s="12"/>
      <c r="K26" s="12"/>
      <c r="O26" s="156"/>
    </row>
    <row r="27" spans="1:17" ht="19.899999999999999" hidden="1" customHeight="1" x14ac:dyDescent="0.25">
      <c r="A27" s="145" t="s">
        <v>1534</v>
      </c>
      <c r="B27" s="146"/>
      <c r="C27" s="147"/>
      <c r="D27" s="147"/>
      <c r="E27" s="147"/>
      <c r="F27" s="28"/>
      <c r="G27" s="28"/>
      <c r="H27" s="148"/>
      <c r="I27" s="148"/>
      <c r="J27" s="28"/>
      <c r="K27" s="28"/>
      <c r="O27" s="156"/>
    </row>
    <row r="28" spans="1:17" ht="19.899999999999999" hidden="1" customHeight="1" x14ac:dyDescent="0.3">
      <c r="A28" s="160">
        <v>1</v>
      </c>
      <c r="B28" s="161" t="s">
        <v>1662</v>
      </c>
      <c r="C28" s="162"/>
      <c r="D28" s="162"/>
      <c r="E28" s="162"/>
      <c r="F28" s="97"/>
      <c r="G28" s="97"/>
      <c r="H28" s="142"/>
      <c r="I28" s="142"/>
      <c r="J28" s="12"/>
      <c r="K28" s="12"/>
      <c r="O28" s="156"/>
    </row>
    <row r="29" spans="1:17" ht="19.899999999999999" hidden="1" customHeight="1" x14ac:dyDescent="0.2">
      <c r="A29" s="170"/>
      <c r="B29" s="164" t="s">
        <v>99</v>
      </c>
      <c r="C29" s="164"/>
      <c r="D29" s="164"/>
      <c r="E29" s="164"/>
      <c r="F29" s="98"/>
      <c r="G29" s="98"/>
      <c r="H29" s="153"/>
      <c r="I29" s="153"/>
      <c r="J29" s="98">
        <v>0</v>
      </c>
      <c r="K29" s="15"/>
      <c r="O29" s="156"/>
      <c r="P29" s="165"/>
    </row>
    <row r="30" spans="1:17" ht="19.899999999999999" hidden="1" customHeight="1" x14ac:dyDescent="0.25">
      <c r="A30" s="163"/>
      <c r="B30" s="166"/>
      <c r="C30" s="164" t="s">
        <v>100</v>
      </c>
      <c r="D30" s="164"/>
      <c r="E30" s="164"/>
      <c r="F30" s="98"/>
      <c r="G30" s="98"/>
      <c r="H30" s="153"/>
      <c r="I30" s="153"/>
      <c r="J30" s="15"/>
      <c r="K30" s="98">
        <v>0</v>
      </c>
      <c r="O30" s="156"/>
      <c r="P30" s="165"/>
    </row>
    <row r="31" spans="1:17" ht="19.899999999999999" hidden="1" customHeight="1" x14ac:dyDescent="0.25">
      <c r="A31" s="163"/>
      <c r="B31" s="166"/>
      <c r="C31" s="164" t="str">
        <f>VLOOKUP($E$4,'Drop-down menus'!$U$1:$V$10,2,FALSE)</f>
        <v>Cr: Acct 0XXX - FUNCTIONAL EXPENSE</v>
      </c>
      <c r="D31" s="164"/>
      <c r="E31" s="164"/>
      <c r="F31" s="98"/>
      <c r="G31" s="98"/>
      <c r="H31" s="153"/>
      <c r="I31" s="153"/>
      <c r="J31" s="15"/>
      <c r="K31" s="98">
        <v>0</v>
      </c>
      <c r="O31" s="156"/>
      <c r="P31" s="165"/>
      <c r="Q31" s="167"/>
    </row>
    <row r="32" spans="1:17" ht="19.899999999999999" hidden="1" customHeight="1" x14ac:dyDescent="0.25">
      <c r="B32" s="154"/>
      <c r="C32" s="152"/>
      <c r="D32" s="152"/>
      <c r="E32" s="152"/>
      <c r="F32" s="15"/>
      <c r="G32" s="15"/>
      <c r="H32" s="153"/>
      <c r="I32" s="153"/>
      <c r="J32" s="15"/>
      <c r="K32" s="15"/>
      <c r="O32" s="156"/>
      <c r="P32" s="165"/>
      <c r="Q32" s="167"/>
    </row>
    <row r="33" spans="1:17" ht="19.899999999999999" hidden="1" customHeight="1" x14ac:dyDescent="0.2">
      <c r="B33" s="171"/>
      <c r="C33" s="144"/>
      <c r="E33" s="144"/>
      <c r="F33" s="12"/>
      <c r="G33" s="12"/>
      <c r="H33" s="142"/>
      <c r="I33" s="142"/>
      <c r="J33" s="12"/>
      <c r="K33" s="12"/>
      <c r="O33" s="156"/>
    </row>
    <row r="34" spans="1:17" ht="19.899999999999999" hidden="1" customHeight="1" x14ac:dyDescent="0.3">
      <c r="A34" s="160">
        <v>2</v>
      </c>
      <c r="B34" s="161" t="s">
        <v>1542</v>
      </c>
      <c r="C34" s="162"/>
      <c r="D34" s="162"/>
      <c r="E34" s="162"/>
      <c r="F34" s="97"/>
      <c r="G34" s="97"/>
      <c r="H34" s="142"/>
      <c r="I34" s="142"/>
      <c r="J34" s="12"/>
      <c r="K34" s="12"/>
      <c r="O34" s="156"/>
    </row>
    <row r="35" spans="1:17" ht="19.899999999999999" hidden="1" customHeight="1" x14ac:dyDescent="0.2">
      <c r="A35" s="163"/>
      <c r="B35" s="164" t="str">
        <f>IF('Example 3 Modification Input'!$D$23="Land","Dr: Acct 0476 - RIGHT-TO-USE LEASED LAND - AMORTIZABLE",
IF('Example 3 Modification Input'!$D$23="Equipment","Dr: Acct 0478 - RIGHT-TO-USE LEASED EQUIPMENT - AMORTIZABLE",
"Dr: Acct 0477 - RIGHT-TO-USE LEASED BUILDINGS - AMORTIZABLE"))</f>
        <v>Dr: Acct 0478 - RIGHT-TO-USE LEASED EQUIPMENT - AMORTIZABLE</v>
      </c>
      <c r="C35" s="164"/>
      <c r="D35" s="164"/>
      <c r="E35" s="164"/>
      <c r="F35" s="98"/>
      <c r="G35" s="98"/>
      <c r="H35" s="153"/>
      <c r="I35" s="153"/>
      <c r="J35" s="98">
        <v>0</v>
      </c>
      <c r="K35" s="15"/>
      <c r="O35" s="156"/>
      <c r="P35" s="165"/>
    </row>
    <row r="36" spans="1:17" ht="19.899999999999999" hidden="1" customHeight="1" x14ac:dyDescent="0.25">
      <c r="A36" s="163"/>
      <c r="B36" s="166"/>
      <c r="C36" s="164" t="s">
        <v>102</v>
      </c>
      <c r="D36" s="164"/>
      <c r="E36" s="164"/>
      <c r="F36" s="98"/>
      <c r="G36" s="98"/>
      <c r="H36" s="153"/>
      <c r="I36" s="153"/>
      <c r="J36" s="15"/>
      <c r="K36" s="98">
        <v>0</v>
      </c>
      <c r="O36" s="156"/>
      <c r="P36" s="165"/>
    </row>
    <row r="37" spans="1:17" ht="19.899999999999999" hidden="1" customHeight="1" x14ac:dyDescent="0.25">
      <c r="B37" s="154"/>
      <c r="C37" s="152"/>
      <c r="D37" s="152"/>
      <c r="E37" s="152"/>
      <c r="F37" s="15"/>
      <c r="G37" s="15"/>
      <c r="H37" s="153"/>
      <c r="I37" s="153"/>
      <c r="J37" s="15"/>
      <c r="K37" s="15"/>
      <c r="O37" s="156"/>
      <c r="P37" s="165"/>
    </row>
    <row r="38" spans="1:17" ht="19.899999999999999" hidden="1" customHeight="1" x14ac:dyDescent="0.2">
      <c r="B38" s="169"/>
      <c r="E38" s="144"/>
      <c r="F38" s="12"/>
      <c r="G38" s="12"/>
      <c r="H38" s="142"/>
      <c r="I38" s="142"/>
      <c r="J38" s="12"/>
      <c r="K38" s="12"/>
      <c r="O38" s="156"/>
    </row>
    <row r="39" spans="1:17" ht="19.899999999999999" hidden="1" customHeight="1" x14ac:dyDescent="0.3">
      <c r="A39" s="160">
        <v>3</v>
      </c>
      <c r="B39" s="161" t="s">
        <v>1663</v>
      </c>
      <c r="C39" s="162"/>
      <c r="D39" s="162"/>
      <c r="E39" s="162"/>
      <c r="F39" s="97"/>
      <c r="G39" s="97"/>
      <c r="H39" s="142"/>
      <c r="I39" s="142"/>
      <c r="J39" s="12"/>
      <c r="K39" s="12"/>
      <c r="O39" s="156"/>
    </row>
    <row r="40" spans="1:17" ht="19.899999999999999" hidden="1" customHeight="1" x14ac:dyDescent="0.2">
      <c r="A40" s="170"/>
      <c r="B40" s="164" t="s">
        <v>103</v>
      </c>
      <c r="C40" s="164"/>
      <c r="D40" s="164"/>
      <c r="E40" s="164"/>
      <c r="F40" s="98"/>
      <c r="G40" s="98"/>
      <c r="H40" s="153"/>
      <c r="I40" s="153"/>
      <c r="J40" s="98">
        <v>0</v>
      </c>
      <c r="K40" s="15"/>
      <c r="O40" s="156"/>
      <c r="P40" s="165"/>
    </row>
    <row r="41" spans="1:17" ht="19.899999999999999" hidden="1" customHeight="1" x14ac:dyDescent="0.25">
      <c r="A41" s="163"/>
      <c r="B41" s="166"/>
      <c r="C41" s="164" t="s">
        <v>1538</v>
      </c>
      <c r="D41" s="164"/>
      <c r="E41" s="164"/>
      <c r="F41" s="98"/>
      <c r="G41" s="98"/>
      <c r="H41" s="153"/>
      <c r="I41" s="153"/>
      <c r="J41" s="15"/>
      <c r="K41" s="98">
        <v>0</v>
      </c>
      <c r="O41" s="156"/>
      <c r="P41" s="165"/>
      <c r="Q41" s="167"/>
    </row>
    <row r="42" spans="1:17" ht="19.899999999999999" hidden="1" customHeight="1" x14ac:dyDescent="0.25">
      <c r="B42" s="154"/>
      <c r="C42" s="152"/>
      <c r="D42" s="152"/>
      <c r="E42" s="152"/>
      <c r="F42" s="15"/>
      <c r="G42" s="15"/>
      <c r="H42" s="153"/>
      <c r="I42" s="153"/>
      <c r="J42" s="15"/>
      <c r="K42" s="15"/>
      <c r="O42" s="156"/>
      <c r="P42" s="165"/>
      <c r="Q42" s="167"/>
    </row>
    <row r="43" spans="1:17" ht="19.899999999999999" hidden="1" customHeight="1" x14ac:dyDescent="0.2">
      <c r="B43" s="152"/>
      <c r="C43" s="172"/>
      <c r="D43" s="172"/>
      <c r="E43" s="152"/>
      <c r="F43" s="15"/>
      <c r="G43" s="15"/>
      <c r="H43" s="153"/>
      <c r="I43" s="153"/>
      <c r="J43" s="15"/>
      <c r="K43" s="15"/>
      <c r="O43" s="156"/>
    </row>
    <row r="44" spans="1:17" ht="19.899999999999999" customHeight="1" x14ac:dyDescent="0.25">
      <c r="A44" s="145" t="s">
        <v>1535</v>
      </c>
      <c r="B44" s="146"/>
      <c r="C44" s="147"/>
      <c r="D44" s="147"/>
      <c r="E44" s="147"/>
      <c r="F44" s="28"/>
      <c r="G44" s="28"/>
      <c r="H44" s="148"/>
      <c r="I44" s="148"/>
      <c r="J44" s="28"/>
      <c r="K44" s="28"/>
      <c r="L44" s="173"/>
      <c r="M44" s="174"/>
      <c r="N44" s="175"/>
      <c r="O44" s="156"/>
    </row>
    <row r="45" spans="1:17" ht="19.899999999999999" customHeight="1" x14ac:dyDescent="0.3">
      <c r="A45" s="150">
        <v>4</v>
      </c>
      <c r="B45" s="151" t="s">
        <v>1543</v>
      </c>
      <c r="C45" s="144"/>
      <c r="D45" s="144"/>
      <c r="E45" s="144"/>
      <c r="F45" s="13"/>
      <c r="G45" s="13"/>
      <c r="H45" s="142"/>
      <c r="I45" s="142"/>
      <c r="J45" s="13"/>
      <c r="K45" s="13"/>
      <c r="L45" s="173"/>
      <c r="M45" s="174"/>
      <c r="N45" s="175"/>
      <c r="O45" s="176"/>
    </row>
    <row r="46" spans="1:17" ht="19.899999999999999" customHeight="1" x14ac:dyDescent="0.2">
      <c r="B46" s="152" t="s">
        <v>1539</v>
      </c>
      <c r="C46" s="152"/>
      <c r="D46" s="152"/>
      <c r="E46" s="152"/>
      <c r="F46" s="15"/>
      <c r="G46" s="15"/>
      <c r="H46" s="153"/>
      <c r="I46" s="153"/>
      <c r="J46" s="95">
        <f>IF('Example 3 Modification Input'!D15="Yes",0,IF('Example 3 Modification Input'!$K$35=$E$7,SUMIF('Example 3 Modification Input'!$J$30:$J$1241,'Example 3 Modification Output'!$E$7,'Example 3 Modification Input'!$G$30:$G$1241)+'Example 3 Modification Input'!I20,(SUMIF('Example 3 Modification Input'!$J$30:$J$1241,'Example 3 Modification Output'!$E$7,'Example 3 Modification Input'!$G$30:$G$1241))))</f>
        <v>0</v>
      </c>
      <c r="K46" s="15"/>
      <c r="O46" s="156"/>
    </row>
    <row r="47" spans="1:17" ht="19.899999999999999" customHeight="1" x14ac:dyDescent="0.25">
      <c r="B47" s="154"/>
      <c r="C47" s="152" t="str">
        <f>VLOOKUP('Example 3 Modification Input'!$D$23,'Drop-down menus'!$A$2:$F$6,6,FALSE)</f>
        <v>Cr: Acct 0479 - ACCUMULATED AMORTIZATION - RIGHT-TO-USE LEASED EQUIPMENT</v>
      </c>
      <c r="D47" s="152"/>
      <c r="E47" s="152"/>
      <c r="F47" s="14"/>
      <c r="G47" s="14"/>
      <c r="H47" s="153"/>
      <c r="I47" s="153"/>
      <c r="J47" s="15"/>
      <c r="K47" s="15">
        <f>J46</f>
        <v>0</v>
      </c>
      <c r="O47" s="156"/>
    </row>
    <row r="48" spans="1:17" ht="19.899999999999999" customHeight="1" x14ac:dyDescent="0.25">
      <c r="B48" s="154"/>
      <c r="C48" s="152"/>
      <c r="D48" s="152"/>
      <c r="E48" s="152"/>
      <c r="F48" s="14"/>
      <c r="G48" s="14"/>
      <c r="H48" s="153"/>
      <c r="I48" s="153"/>
      <c r="J48" s="15"/>
      <c r="K48" s="15"/>
      <c r="O48" s="156"/>
    </row>
    <row r="49" spans="1:16" ht="19.899999999999999" customHeight="1" x14ac:dyDescent="0.2">
      <c r="B49" s="169"/>
      <c r="E49" s="144"/>
      <c r="F49" s="12"/>
      <c r="G49" s="12"/>
      <c r="H49" s="142"/>
      <c r="I49" s="142"/>
      <c r="J49" s="12"/>
      <c r="K49" s="12"/>
      <c r="O49" s="156"/>
    </row>
    <row r="50" spans="1:16" ht="19.899999999999999" customHeight="1" x14ac:dyDescent="0.3">
      <c r="A50" s="150">
        <v>5</v>
      </c>
      <c r="B50" s="151" t="s">
        <v>1544</v>
      </c>
      <c r="C50" s="144"/>
      <c r="D50" s="144"/>
      <c r="E50" s="144"/>
      <c r="F50" s="12"/>
      <c r="G50" s="12"/>
      <c r="H50" s="142"/>
      <c r="I50" s="142"/>
      <c r="J50" s="12"/>
      <c r="K50" s="12"/>
      <c r="L50" s="173"/>
      <c r="M50" s="174"/>
      <c r="N50" s="175"/>
      <c r="O50" s="156"/>
    </row>
    <row r="51" spans="1:16" ht="19.899999999999999" customHeight="1" x14ac:dyDescent="0.25">
      <c r="B51" s="152" t="s">
        <v>104</v>
      </c>
      <c r="C51" s="152"/>
      <c r="D51" s="152"/>
      <c r="E51" s="152"/>
      <c r="F51" s="15"/>
      <c r="G51" s="15"/>
      <c r="H51" s="153"/>
      <c r="I51" s="153"/>
      <c r="J51" s="95">
        <f>IF('Example 3 Modification Input'!D15="Yes",0,IF('Example 3 Modification Input'!$K$35=$E$7,SUMIF('Example 3 Modification Input'!$J$30:$J$1241,'Example 3 Modification Output'!$E$7,'Example 3 Modification Input'!$E$30:$E$1241)+'Example 3 Modification Input'!$I$19,SUMIF('Example 3 Modification Input'!$J$30:$J$1241,'Example 3 Modification Output'!$E$7,'Example 3 Modification Input'!$E$30:$E$1241)))</f>
        <v>0</v>
      </c>
      <c r="K51" s="15"/>
      <c r="L51" s="152"/>
      <c r="M51" s="152"/>
      <c r="N51" s="152"/>
      <c r="O51" s="156"/>
      <c r="P51" s="177"/>
    </row>
    <row r="52" spans="1:16" ht="19.899999999999999" customHeight="1" x14ac:dyDescent="0.2">
      <c r="B52" s="152" t="str">
        <f>IF('Example 3 Modification Input'!$D$11="No","Dr: Acct 0851 - DEBT SERVICE - INTEREST LEASES","Dr: Acct 0894 - INTEREST EXPENSE AND FISCAL CHARGES")</f>
        <v>Dr: Acct 0851 - DEBT SERVICE - INTEREST LEASES</v>
      </c>
      <c r="C52" s="152"/>
      <c r="D52" s="152"/>
      <c r="E52" s="152"/>
      <c r="F52" s="15"/>
      <c r="G52" s="15"/>
      <c r="H52" s="153"/>
      <c r="I52" s="153"/>
      <c r="J52" s="95">
        <f>IF('Example 3 Modification Input'!D15="Yes",0,IF('Example 3 Modification Input'!$K$35=$E$7,SUMIF('Example 3 Modification Input'!$J$30:$J$1241,'Example 3 Modification Output'!$E$7,'Example 3 Modification Input'!$D$30:$D$1241)+'Example 3 Modification Input'!$I$18,SUMIF('Example 3 Modification Input'!$J$30:$J$1241,'Example 3 Modification Output'!$E$7,'Example 3 Modification Input'!$D$30:$D$1241)))</f>
        <v>0</v>
      </c>
      <c r="K52" s="15"/>
      <c r="L52" s="152"/>
      <c r="M52" s="152"/>
      <c r="N52" s="152"/>
      <c r="O52" s="156"/>
      <c r="P52" s="165"/>
    </row>
    <row r="53" spans="1:16" ht="19.899999999999999" customHeight="1" x14ac:dyDescent="0.25">
      <c r="B53" s="154"/>
      <c r="C53" s="152" t="str">
        <f>VLOOKUP($E$4,'Drop-down menus'!$U$1:$V$10,2,FALSE)</f>
        <v>Cr: Acct 0XXX - FUNCTIONAL EXPENSE</v>
      </c>
      <c r="D53" s="152"/>
      <c r="E53" s="152"/>
      <c r="F53" s="15"/>
      <c r="G53" s="15"/>
      <c r="H53" s="153"/>
      <c r="I53" s="153"/>
      <c r="J53" s="15"/>
      <c r="K53" s="15">
        <f>SUM(J51:J52)</f>
        <v>0</v>
      </c>
      <c r="L53" s="152"/>
      <c r="M53" s="14"/>
      <c r="N53" s="152"/>
      <c r="O53" s="156"/>
    </row>
    <row r="54" spans="1:16" ht="19.899999999999999" customHeight="1" x14ac:dyDescent="0.25">
      <c r="B54" s="154"/>
      <c r="C54" s="152"/>
      <c r="D54" s="152"/>
      <c r="E54" s="152"/>
      <c r="F54" s="15"/>
      <c r="G54" s="15"/>
      <c r="H54" s="153"/>
      <c r="I54" s="153"/>
      <c r="J54" s="15"/>
      <c r="K54" s="15"/>
      <c r="L54" s="152"/>
      <c r="M54" s="14"/>
      <c r="N54" s="152"/>
      <c r="O54" s="156"/>
    </row>
    <row r="55" spans="1:16" ht="19.899999999999999" customHeight="1" x14ac:dyDescent="0.2">
      <c r="B55" s="171"/>
      <c r="C55" s="144"/>
      <c r="E55" s="144"/>
      <c r="F55" s="12"/>
      <c r="G55" s="12"/>
      <c r="H55" s="142"/>
      <c r="I55" s="142"/>
      <c r="J55" s="12"/>
      <c r="K55" s="12"/>
      <c r="L55" s="152"/>
      <c r="M55" s="14"/>
      <c r="N55" s="152"/>
      <c r="O55" s="156"/>
    </row>
    <row r="56" spans="1:16" ht="19.899999999999999" customHeight="1" x14ac:dyDescent="0.3">
      <c r="A56" s="150">
        <v>6</v>
      </c>
      <c r="B56" s="151" t="s">
        <v>1545</v>
      </c>
      <c r="C56" s="144"/>
      <c r="D56" s="144"/>
      <c r="E56" s="144"/>
      <c r="F56" s="12"/>
      <c r="G56" s="12"/>
      <c r="H56" s="142"/>
      <c r="I56" s="142"/>
      <c r="J56" s="12"/>
      <c r="K56" s="12"/>
      <c r="O56" s="156"/>
    </row>
    <row r="57" spans="1:16" ht="19.899999999999999" customHeight="1" x14ac:dyDescent="0.2">
      <c r="B57" s="152" t="s">
        <v>1540</v>
      </c>
      <c r="C57" s="152"/>
      <c r="D57" s="152"/>
      <c r="E57" s="152"/>
      <c r="F57" s="15"/>
      <c r="G57" s="15"/>
      <c r="H57" s="153"/>
      <c r="I57" s="153"/>
      <c r="J57" s="15">
        <f>K58</f>
        <v>0</v>
      </c>
      <c r="K57" s="15"/>
      <c r="P57" s="165"/>
    </row>
    <row r="58" spans="1:16" ht="19.899999999999999" customHeight="1" x14ac:dyDescent="0.25">
      <c r="B58" s="154"/>
      <c r="C58" s="152" t="s">
        <v>105</v>
      </c>
      <c r="D58" s="152"/>
      <c r="E58" s="152"/>
      <c r="F58" s="15"/>
      <c r="G58" s="15"/>
      <c r="H58" s="153"/>
      <c r="I58" s="153"/>
      <c r="J58" s="15"/>
      <c r="K58" s="15">
        <f>J51</f>
        <v>0</v>
      </c>
      <c r="P58" s="165"/>
    </row>
    <row r="59" spans="1:16" ht="19.899999999999999" customHeight="1" x14ac:dyDescent="0.25">
      <c r="B59" s="154"/>
      <c r="C59" s="152"/>
      <c r="D59" s="152"/>
      <c r="E59" s="152"/>
      <c r="F59" s="15"/>
      <c r="G59" s="15"/>
      <c r="H59" s="153"/>
      <c r="I59" s="153"/>
      <c r="J59" s="15"/>
      <c r="K59" s="15"/>
      <c r="P59" s="165"/>
    </row>
    <row r="60" spans="1:16" ht="19.899999999999999" customHeight="1" x14ac:dyDescent="0.2">
      <c r="B60" s="171"/>
      <c r="C60" s="152"/>
      <c r="D60" s="172"/>
      <c r="E60" s="152"/>
      <c r="F60" s="15"/>
      <c r="G60" s="15"/>
      <c r="H60" s="153"/>
      <c r="I60" s="153"/>
      <c r="J60" s="15"/>
      <c r="K60" s="15"/>
    </row>
    <row r="61" spans="1:16" ht="19.899999999999999" customHeight="1" x14ac:dyDescent="0.3">
      <c r="A61" s="150">
        <v>7</v>
      </c>
      <c r="B61" s="151" t="s">
        <v>90</v>
      </c>
      <c r="C61" s="144"/>
      <c r="D61" s="144"/>
      <c r="E61" s="144"/>
      <c r="F61" s="12"/>
      <c r="G61" s="12"/>
      <c r="H61" s="142"/>
      <c r="I61" s="142"/>
      <c r="J61" s="12"/>
      <c r="K61" s="12"/>
    </row>
    <row r="62" spans="1:16" ht="19.899999999999999" customHeight="1" x14ac:dyDescent="0.2">
      <c r="A62" s="112"/>
      <c r="B62" s="152" t="s">
        <v>1540</v>
      </c>
      <c r="C62" s="152"/>
      <c r="D62" s="152"/>
      <c r="E62" s="152"/>
      <c r="F62" s="15"/>
      <c r="G62" s="15"/>
      <c r="H62" s="153"/>
      <c r="I62" s="153"/>
      <c r="J62" s="95" t="e">
        <f>K63</f>
        <v>#N/A</v>
      </c>
      <c r="K62" s="15"/>
      <c r="L62" s="15"/>
      <c r="M62" s="152"/>
      <c r="N62" s="15"/>
      <c r="P62" s="165"/>
    </row>
    <row r="63" spans="1:16" ht="19.899999999999999" customHeight="1" x14ac:dyDescent="0.25">
      <c r="B63" s="154"/>
      <c r="C63" s="152" t="s">
        <v>1541</v>
      </c>
      <c r="D63" s="152"/>
      <c r="E63" s="152"/>
      <c r="F63" s="15"/>
      <c r="G63" s="15"/>
      <c r="H63" s="153"/>
      <c r="I63" s="153"/>
      <c r="J63" s="15"/>
      <c r="K63" s="15" t="e">
        <f>IF($E$7="",0,IF(OR('Example 3 Modification Input'!D15="Yes",'Example 3 Modification Input'!$L$29&lt;='Example 3 Modification Input'!$K$35),0,SUMIF('Example 3 Modification Input'!$J$30:$J$1241,'Example 3 Modification Input'!L29,'Example 3 Modification Input'!$E$30:$E$1241)))</f>
        <v>#N/A</v>
      </c>
      <c r="P63" s="165"/>
    </row>
    <row r="64" spans="1:16" ht="19.899999999999999" customHeight="1" x14ac:dyDescent="0.2">
      <c r="B64" s="295" t="s">
        <v>1682</v>
      </c>
      <c r="C64" s="295"/>
      <c r="D64" s="295"/>
      <c r="E64" s="295"/>
      <c r="F64" s="295"/>
      <c r="G64" s="295"/>
      <c r="H64" s="295"/>
      <c r="I64" s="295"/>
      <c r="J64" s="295"/>
      <c r="K64" s="295"/>
    </row>
    <row r="65" spans="1:14" ht="19.899999999999999" customHeight="1" x14ac:dyDescent="0.2">
      <c r="B65" s="295"/>
      <c r="C65" s="295"/>
      <c r="D65" s="295"/>
      <c r="E65" s="295"/>
      <c r="F65" s="295"/>
      <c r="G65" s="295"/>
      <c r="H65" s="295"/>
      <c r="I65" s="295"/>
      <c r="J65" s="295"/>
      <c r="K65" s="295"/>
    </row>
    <row r="66" spans="1:14" ht="19.899999999999999" customHeight="1" x14ac:dyDescent="0.3">
      <c r="B66" s="178"/>
      <c r="C66" s="178"/>
      <c r="D66" s="178"/>
      <c r="E66" s="178"/>
      <c r="F66" s="178"/>
      <c r="G66" s="178"/>
      <c r="H66" s="178"/>
      <c r="I66" s="178"/>
      <c r="J66" s="178"/>
      <c r="K66" s="178"/>
    </row>
    <row r="67" spans="1:14" ht="19.899999999999999" customHeight="1" x14ac:dyDescent="0.25">
      <c r="A67" s="145" t="s">
        <v>1536</v>
      </c>
      <c r="B67" s="146"/>
      <c r="C67" s="147"/>
      <c r="D67" s="147"/>
      <c r="E67" s="147"/>
      <c r="F67" s="28"/>
      <c r="G67" s="28"/>
      <c r="H67" s="148"/>
      <c r="I67" s="148"/>
      <c r="J67" s="28"/>
      <c r="K67" s="28"/>
    </row>
    <row r="68" spans="1:14" ht="19.899999999999999" customHeight="1" x14ac:dyDescent="0.3">
      <c r="A68" s="150">
        <v>8</v>
      </c>
      <c r="B68" s="151" t="s">
        <v>1537</v>
      </c>
    </row>
    <row r="69" spans="1:14" ht="19.899999999999999" customHeight="1" x14ac:dyDescent="0.2">
      <c r="A69" s="112"/>
      <c r="B69" s="152" t="str">
        <f>CONCATENATE("Dr: ",MID($C$21,5,1000))</f>
        <v>Dr: Acct 0479 - ACCUMULATED AMORTIZATION - RIGHT-TO-USE LEASED EQUIPMENT</v>
      </c>
      <c r="C69" s="152"/>
      <c r="D69" s="172"/>
      <c r="E69" s="172"/>
      <c r="F69" s="172"/>
      <c r="G69" s="172"/>
      <c r="H69" s="172"/>
      <c r="I69" s="172"/>
      <c r="J69" s="96">
        <f>IF('Example 3 Modification Input'!D15="Yes",0,'Example 3 Modification Input'!N35)</f>
        <v>0</v>
      </c>
      <c r="K69" s="15"/>
    </row>
    <row r="70" spans="1:14" ht="19.899999999999999" customHeight="1" x14ac:dyDescent="0.25">
      <c r="B70" s="154"/>
      <c r="C70" s="152" t="str">
        <f>CONCATENATE("Cr: ",MID($B$18,5,1000))</f>
        <v>Cr: Acct 0478 - RIGHT-TO-USE LEASED EQUIPMENT - AMORTIZABLE</v>
      </c>
      <c r="D70" s="172"/>
      <c r="E70" s="172"/>
      <c r="F70" s="172"/>
      <c r="G70" s="172"/>
      <c r="H70" s="172"/>
      <c r="I70" s="172"/>
      <c r="J70" s="15"/>
      <c r="K70" s="15">
        <f>J69</f>
        <v>0</v>
      </c>
    </row>
    <row r="71" spans="1:14" ht="19.899999999999999" customHeight="1" x14ac:dyDescent="0.2">
      <c r="B71" s="171"/>
      <c r="C71" s="172"/>
      <c r="D71" s="172"/>
      <c r="E71" s="172"/>
      <c r="F71" s="172"/>
      <c r="G71" s="172"/>
      <c r="H71" s="172"/>
      <c r="I71" s="172"/>
      <c r="J71" s="15"/>
      <c r="K71" s="15"/>
    </row>
    <row r="72" spans="1:14" ht="19.899999999999999" customHeight="1" x14ac:dyDescent="0.2">
      <c r="B72" s="172"/>
      <c r="C72" s="172"/>
      <c r="D72" s="172"/>
      <c r="E72" s="172"/>
      <c r="F72" s="172"/>
      <c r="G72" s="172"/>
      <c r="H72" s="172"/>
      <c r="I72" s="172"/>
      <c r="J72" s="15"/>
      <c r="K72" s="15"/>
    </row>
    <row r="73" spans="1:14" ht="19.899999999999999" customHeight="1" x14ac:dyDescent="0.25">
      <c r="A73" s="233" t="s">
        <v>1707</v>
      </c>
      <c r="B73" s="146"/>
      <c r="C73" s="147"/>
      <c r="D73" s="147"/>
      <c r="E73" s="147"/>
      <c r="F73" s="28"/>
      <c r="G73" s="28"/>
      <c r="H73" s="148"/>
      <c r="I73" s="148"/>
      <c r="J73" s="28"/>
      <c r="K73" s="28"/>
    </row>
    <row r="74" spans="1:14" ht="19.899999999999999" customHeight="1" x14ac:dyDescent="0.3">
      <c r="A74" s="150">
        <v>9</v>
      </c>
      <c r="B74" s="151" t="s">
        <v>1680</v>
      </c>
      <c r="C74" s="167"/>
      <c r="D74" s="167"/>
      <c r="E74" s="167"/>
      <c r="F74" s="167"/>
      <c r="G74" s="167"/>
      <c r="H74" s="167"/>
      <c r="I74" s="167"/>
      <c r="J74" s="45"/>
      <c r="K74" s="45"/>
    </row>
    <row r="75" spans="1:14" ht="19.899999999999999" customHeight="1" x14ac:dyDescent="0.2">
      <c r="B75" s="152" t="s">
        <v>1540</v>
      </c>
      <c r="C75" s="152"/>
      <c r="D75" s="172"/>
      <c r="E75" s="172"/>
      <c r="F75" s="172"/>
      <c r="G75" s="172"/>
      <c r="H75" s="172"/>
      <c r="I75" s="172"/>
      <c r="J75" s="96">
        <f>IF(AND('Example 3 Modification Input'!$D$15="Yes",'Example 3 Modification Input'!$F$15=$E$7),'Example 3 Modification Input'!$D$16,IF('Example 3 Modification Input'!$L$12&lt;0,'Example 3 Modification Input'!$O$35,0))</f>
        <v>1893838.6988128736</v>
      </c>
      <c r="K75" s="15"/>
      <c r="N75" s="33"/>
    </row>
    <row r="76" spans="1:14" ht="19.899999999999999" customHeight="1" x14ac:dyDescent="0.2">
      <c r="B76" s="152" t="str">
        <f>CONCATENATE("Dr: ",MID($C$21,5,1000))</f>
        <v>Dr: Acct 0479 - ACCUMULATED AMORTIZATION - RIGHT-TO-USE LEASED EQUIPMENT</v>
      </c>
      <c r="C76" s="152"/>
      <c r="D76" s="172"/>
      <c r="E76" s="172"/>
      <c r="F76" s="172"/>
      <c r="G76" s="172"/>
      <c r="H76" s="172"/>
      <c r="I76" s="172"/>
      <c r="J76" s="96">
        <f>IF(AND('Example 3 Modification Input'!$D$15="Yes",'Example 3 Modification Input'!$F$15=$E$7),'Example 3 Modification Input'!$D$17,0)</f>
        <v>497963.99259898392</v>
      </c>
      <c r="K76" s="15"/>
      <c r="N76" s="33"/>
    </row>
    <row r="77" spans="1:14" ht="19.899999999999999" customHeight="1" x14ac:dyDescent="0.2">
      <c r="B77" s="152" t="str">
        <f>VLOOKUP($E$4,'Drop-down menus'!$U$1:$W$10,3,FALSE)</f>
        <v>Dr: Acct 0XXX - FUNCTIONAL EXPENSE</v>
      </c>
      <c r="C77" s="152"/>
      <c r="D77" s="172"/>
      <c r="E77" s="172"/>
      <c r="F77" s="172"/>
      <c r="G77" s="172"/>
      <c r="H77" s="172"/>
      <c r="I77" s="172"/>
      <c r="J77" s="96">
        <f>IF('Example 3 Modification Input'!$D$15="NO",0,IF($J$75+$J$76&gt;$K$78,0,$K$78-J75-J76))</f>
        <v>0</v>
      </c>
      <c r="K77" s="15"/>
      <c r="N77" s="179"/>
    </row>
    <row r="78" spans="1:14" ht="19.899999999999999" customHeight="1" x14ac:dyDescent="0.25">
      <c r="B78" s="154"/>
      <c r="C78" s="152" t="str">
        <f>CONCATENATE("Cr: ",MID($B$18,5,1000))</f>
        <v>Cr: Acct 0478 - RIGHT-TO-USE LEASED EQUIPMENT - AMORTIZABLE</v>
      </c>
      <c r="D78" s="172"/>
      <c r="E78" s="172"/>
      <c r="F78" s="172"/>
      <c r="G78" s="172"/>
      <c r="H78" s="172"/>
      <c r="I78" s="172"/>
      <c r="J78" s="15"/>
      <c r="K78" s="15">
        <f>IF(AND('Example 3 Modification Input'!$D$15="Yes",'Example 3 Modification Input'!$F$15=$E$7),'Example 3 Modification Input'!$D$22,IF('Example 3 Modification Input'!$L$12&lt;0,'Example 3 Modification Input'!$O$35,0))</f>
        <v>2390227.1644751225</v>
      </c>
    </row>
    <row r="79" spans="1:14" ht="19.899999999999999" customHeight="1" x14ac:dyDescent="0.25">
      <c r="B79" s="154"/>
      <c r="C79" s="152" t="str">
        <f>VLOOKUP($E$4,'Drop-down menus'!$U$1:$V$10,2,FALSE)</f>
        <v>Cr: Acct 0XXX - FUNCTIONAL EXPENSE</v>
      </c>
      <c r="D79" s="172"/>
      <c r="E79" s="172"/>
      <c r="F79" s="172"/>
      <c r="G79" s="172"/>
      <c r="H79" s="172"/>
      <c r="I79" s="172"/>
      <c r="J79" s="15"/>
      <c r="K79" s="15">
        <f>IF('Example 3 Modification Input'!D15="NO",0,IF($J$75+$J$76&lt;$K$78,0,$J$75+$J$76-$K$78))</f>
        <v>1575.5269367350265</v>
      </c>
    </row>
    <row r="80" spans="1:14" ht="19.899999999999999" customHeight="1" x14ac:dyDescent="0.2">
      <c r="B80" s="171"/>
      <c r="C80" s="172"/>
      <c r="D80" s="172"/>
      <c r="E80" s="172"/>
      <c r="F80" s="172"/>
      <c r="G80" s="172"/>
      <c r="H80" s="172"/>
      <c r="I80" s="172"/>
      <c r="J80" s="15"/>
      <c r="K80" s="15"/>
      <c r="L80" s="180"/>
    </row>
    <row r="81" spans="1:11" ht="19.899999999999999" customHeight="1" x14ac:dyDescent="0.2">
      <c r="B81" s="167"/>
      <c r="C81" s="167"/>
      <c r="D81" s="167"/>
      <c r="E81" s="167"/>
      <c r="F81" s="167"/>
      <c r="G81" s="167"/>
      <c r="H81" s="167"/>
      <c r="I81" s="167"/>
      <c r="J81" s="45"/>
      <c r="K81" s="45"/>
    </row>
    <row r="82" spans="1:11" ht="19.899999999999999" customHeight="1" x14ac:dyDescent="0.3">
      <c r="A82" s="150">
        <v>10</v>
      </c>
      <c r="B82" s="151" t="s">
        <v>1664</v>
      </c>
      <c r="C82" s="167"/>
      <c r="D82" s="167"/>
      <c r="E82" s="167"/>
      <c r="F82" s="167"/>
      <c r="G82" s="167"/>
      <c r="H82" s="167"/>
      <c r="I82" s="167"/>
      <c r="J82" s="45"/>
      <c r="K82" s="45"/>
    </row>
    <row r="83" spans="1:11" ht="19.899999999999999" customHeight="1" x14ac:dyDescent="0.2">
      <c r="A83" s="112"/>
      <c r="B83" s="152" t="str">
        <f>IF('Example 3 Modification Input'!$D$23="Land","Dr: Acct 0476 - RIGHT-TO-USE LEASED LAND - AMORTIZABLE",
IF('Example 3 Modification Input'!$D$23="Equipment","Dr: Acct 0478 - RIGHT-TO-USE LEASED EQUIPMENT - AMORTIZABLE",
"Dr: Acct 0477 - RIGHT-TO-USE LEASED BUILDINGS - AMORTIZABLE"))</f>
        <v>Dr: Acct 0478 - RIGHT-TO-USE LEASED EQUIPMENT - AMORTIZABLE</v>
      </c>
      <c r="C83" s="152"/>
      <c r="D83" s="172"/>
      <c r="E83" s="172"/>
      <c r="F83" s="172"/>
      <c r="G83" s="172"/>
      <c r="H83" s="172"/>
      <c r="I83" s="172"/>
      <c r="J83" s="96">
        <f>IF('Example 3 Modification Input'!$D$15="YES",0,IF('Example 3 Modification Input'!$L$12&gt;0,'Example 3 Modification Input'!$O$35,0))</f>
        <v>0</v>
      </c>
      <c r="K83" s="15"/>
    </row>
    <row r="84" spans="1:11" ht="19.899999999999999" customHeight="1" x14ac:dyDescent="0.25">
      <c r="B84" s="154"/>
      <c r="C84" s="152" t="s">
        <v>1538</v>
      </c>
      <c r="D84" s="172"/>
      <c r="E84" s="172"/>
      <c r="F84" s="172"/>
      <c r="G84" s="172"/>
      <c r="H84" s="172"/>
      <c r="I84" s="172"/>
      <c r="J84" s="15"/>
      <c r="K84" s="15">
        <f>J83</f>
        <v>0</v>
      </c>
    </row>
    <row r="85" spans="1:11" ht="19.899999999999999" customHeight="1" x14ac:dyDescent="0.2">
      <c r="B85" s="171"/>
      <c r="C85" s="172"/>
      <c r="D85" s="172"/>
      <c r="E85" s="172"/>
      <c r="F85" s="172"/>
      <c r="G85" s="172"/>
      <c r="H85" s="172"/>
      <c r="I85" s="172"/>
      <c r="J85" s="15"/>
      <c r="K85" s="15"/>
    </row>
    <row r="86" spans="1:11" ht="19.899999999999999" customHeight="1" x14ac:dyDescent="0.2">
      <c r="B86" s="167"/>
      <c r="C86" s="167"/>
      <c r="D86" s="167"/>
      <c r="E86" s="167"/>
      <c r="F86" s="167"/>
      <c r="G86" s="167"/>
      <c r="H86" s="167"/>
      <c r="I86" s="167"/>
      <c r="J86" s="45"/>
      <c r="K86" s="45"/>
    </row>
    <row r="87" spans="1:11" ht="19.899999999999999" customHeight="1" x14ac:dyDescent="0.25">
      <c r="A87" s="181"/>
      <c r="B87" s="146"/>
      <c r="C87" s="147"/>
      <c r="D87" s="147"/>
      <c r="E87" s="147"/>
      <c r="F87" s="28"/>
      <c r="G87" s="28"/>
      <c r="H87" s="148"/>
      <c r="I87" s="148"/>
      <c r="J87" s="28"/>
      <c r="K87" s="28"/>
    </row>
    <row r="91" spans="1:11" ht="19.899999999999999" customHeight="1" x14ac:dyDescent="0.2">
      <c r="J91" s="112"/>
      <c r="K91" s="112"/>
    </row>
    <row r="92" spans="1:11" ht="19.899999999999999" customHeight="1" x14ac:dyDescent="0.2">
      <c r="J92" s="112"/>
      <c r="K92" s="112"/>
    </row>
    <row r="93" spans="1:11" ht="19.899999999999999" customHeight="1" x14ac:dyDescent="0.2">
      <c r="J93" s="112"/>
      <c r="K93" s="112"/>
    </row>
    <row r="94" spans="1:11" ht="19.899999999999999" customHeight="1" x14ac:dyDescent="0.2">
      <c r="J94" s="112"/>
      <c r="K94" s="112"/>
    </row>
  </sheetData>
  <sheetProtection sheet="1" objects="1" scenarios="1" formatColumns="0" formatRows="0"/>
  <mergeCells count="16">
    <mergeCell ref="B64:K65"/>
    <mergeCell ref="A12:K13"/>
    <mergeCell ref="B8:D10"/>
    <mergeCell ref="E8:G10"/>
    <mergeCell ref="B1:K1"/>
    <mergeCell ref="B2:D2"/>
    <mergeCell ref="E2:G2"/>
    <mergeCell ref="B3:D3"/>
    <mergeCell ref="E3:G3"/>
    <mergeCell ref="E4:G4"/>
    <mergeCell ref="B5:D5"/>
    <mergeCell ref="E5:G5"/>
    <mergeCell ref="E6:G6"/>
    <mergeCell ref="B7:D7"/>
    <mergeCell ref="E7:G7"/>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910A828-0F09-40DD-BE62-81557654A9AF}">
          <x14:formula1>
            <xm:f>'Drop-down menus'!$O$1:$O$101</xm:f>
          </x14:formula1>
          <xm:sqref>E7:G7</xm:sqref>
        </x14:dataValidation>
        <x14:dataValidation type="list" allowBlank="1" showInputMessage="1" showErrorMessage="1" xr:uid="{A2B22B2A-16CB-436F-AF9D-480964F3977D}">
          <x14:formula1>
            <xm:f>'Drop-down menus'!$T$1:$T$3</xm:f>
          </x14:formula1>
          <xm:sqref>E8:G10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E36B-1B9C-49E4-9A35-1BA0D5B44BBE}">
  <sheetPr>
    <tabColor theme="5" tint="-0.249977111117893"/>
    <pageSetUpPr fitToPage="1"/>
  </sheetPr>
  <dimension ref="A1:U37"/>
  <sheetViews>
    <sheetView zoomScale="80" zoomScaleNormal="80" workbookViewId="0">
      <selection activeCell="L12" sqref="L12"/>
    </sheetView>
  </sheetViews>
  <sheetFormatPr defaultColWidth="9.140625" defaultRowHeight="15" x14ac:dyDescent="0.2"/>
  <cols>
    <col min="1" max="1" width="19.5703125" style="113" customWidth="1"/>
    <col min="2" max="3" width="26" style="113" customWidth="1"/>
    <col min="4" max="4" width="3.140625" style="113" customWidth="1"/>
    <col min="5" max="5" width="78.42578125" style="194" customWidth="1"/>
    <col min="6" max="16384" width="9.140625" style="113"/>
  </cols>
  <sheetData>
    <row r="1" spans="1:21" ht="22.5" customHeight="1" x14ac:dyDescent="0.25">
      <c r="A1" s="312" t="str">
        <f>CONCATENATE("Individual Lease Note Disclosure Worksheet - ",'Example 3 Modification Input'!$D$12)</f>
        <v>Individual Lease Note Disclosure Worksheet - Governmental Fund</v>
      </c>
      <c r="B1" s="312"/>
      <c r="C1" s="312"/>
      <c r="D1" s="312"/>
      <c r="E1" s="312"/>
    </row>
    <row r="2" spans="1:21" ht="22.5" customHeight="1" x14ac:dyDescent="0.25">
      <c r="A2" s="182"/>
      <c r="B2" s="182"/>
      <c r="C2" s="182"/>
      <c r="D2" s="182"/>
      <c r="E2" s="183"/>
    </row>
    <row r="3" spans="1:21" ht="22.5" customHeight="1" x14ac:dyDescent="0.25">
      <c r="A3" s="313" t="s">
        <v>28</v>
      </c>
      <c r="B3" s="313"/>
      <c r="C3" s="185" t="str">
        <f>'Example 3 Modification Output'!$E$2</f>
        <v>Equipment ABC</v>
      </c>
      <c r="D3" s="185"/>
      <c r="E3" s="186" t="str">
        <f>"All of the questions below are for Fiscal Year "&amp;$C$7&amp;":"</f>
        <v>All of the questions below are for Fiscal Year 2022–2023:</v>
      </c>
      <c r="F3" s="185"/>
      <c r="G3" s="185"/>
    </row>
    <row r="4" spans="1:21" ht="22.5" customHeight="1" x14ac:dyDescent="0.25">
      <c r="A4" s="313" t="s">
        <v>30</v>
      </c>
      <c r="B4" s="313"/>
      <c r="C4" s="187" t="str">
        <f>'Example 3 Modification Input'!$D$9</f>
        <v>1234</v>
      </c>
      <c r="D4" s="185"/>
      <c r="E4" s="311" t="s">
        <v>36</v>
      </c>
      <c r="F4" s="185"/>
      <c r="G4" s="185"/>
    </row>
    <row r="5" spans="1:21" ht="22.5" customHeight="1" x14ac:dyDescent="0.25">
      <c r="A5" s="313" t="s">
        <v>25</v>
      </c>
      <c r="B5" s="313"/>
      <c r="C5" s="187">
        <f>'Example 3 Modification Output'!$E$5</f>
        <v>4321</v>
      </c>
      <c r="D5" s="187"/>
      <c r="E5" s="311"/>
      <c r="F5" s="187"/>
      <c r="G5" s="187"/>
    </row>
    <row r="6" spans="1:21" ht="22.5" customHeight="1" x14ac:dyDescent="0.25">
      <c r="A6" s="184" t="s">
        <v>94</v>
      </c>
      <c r="B6" s="184"/>
      <c r="C6" s="187" t="str">
        <f>'Example 3 Modification Input'!$D$12</f>
        <v>Governmental Fund</v>
      </c>
      <c r="D6" s="187"/>
      <c r="E6" s="188" t="s">
        <v>16</v>
      </c>
      <c r="F6" s="187"/>
      <c r="G6" s="187"/>
    </row>
    <row r="7" spans="1:21" ht="22.5" customHeight="1" x14ac:dyDescent="0.25">
      <c r="A7" s="313" t="s">
        <v>21</v>
      </c>
      <c r="B7" s="313"/>
      <c r="C7" s="172" t="str">
        <f>'Example 3 Modification Output'!$E$7</f>
        <v>2022–2023</v>
      </c>
      <c r="E7" s="311" t="str">
        <f>"If yes, record the dollar amount of variable payments below for fiscal year "&amp;$C$7&amp;":"</f>
        <v>If yes, record the dollar amount of variable payments below for fiscal year 2022–2023:</v>
      </c>
      <c r="F7" s="184"/>
      <c r="G7" s="184"/>
      <c r="H7" s="184"/>
      <c r="I7" s="184"/>
      <c r="J7" s="184"/>
      <c r="K7" s="184"/>
      <c r="L7" s="184"/>
      <c r="M7" s="184"/>
      <c r="N7" s="184"/>
      <c r="O7" s="184"/>
      <c r="P7" s="184"/>
      <c r="Q7" s="184"/>
      <c r="R7" s="184"/>
      <c r="S7" s="184"/>
      <c r="T7" s="184"/>
      <c r="U7" s="184"/>
    </row>
    <row r="8" spans="1:21" ht="22.5" customHeight="1" x14ac:dyDescent="0.25">
      <c r="A8" s="189" t="s">
        <v>48</v>
      </c>
      <c r="B8" s="189" t="s">
        <v>13</v>
      </c>
      <c r="C8" s="149" t="s">
        <v>14</v>
      </c>
      <c r="E8" s="311"/>
      <c r="F8" s="184"/>
      <c r="G8" s="184"/>
      <c r="H8" s="184"/>
      <c r="I8" s="184"/>
      <c r="J8" s="184"/>
      <c r="K8" s="184"/>
      <c r="L8" s="184"/>
      <c r="M8" s="184"/>
      <c r="N8" s="184"/>
      <c r="O8" s="184"/>
      <c r="P8" s="184"/>
      <c r="Q8" s="184"/>
      <c r="R8" s="184"/>
      <c r="S8" s="184"/>
      <c r="T8" s="184"/>
      <c r="U8" s="184"/>
    </row>
    <row r="9" spans="1:21" ht="22.5" customHeight="1" x14ac:dyDescent="0.25">
      <c r="A9" s="190" t="str">
        <f>RIGHT(C7,4)&amp;"–"&amp;RIGHT(C7,4)+1</f>
        <v>2023–2024</v>
      </c>
      <c r="B9" s="16">
        <f>SUMIF('Example 3 Modification Input'!$J$30:$J$1241,'Ex3 Modification NoteDisclosure'!A9,'Example 3 Modification Input'!$E$30:$E$1241)</f>
        <v>0</v>
      </c>
      <c r="C9" s="16">
        <f>SUMIF('Example 3 Modification Input'!$J$30:$J$1241,'Ex3 Modification NoteDisclosure'!A9,'Example 3 Modification Input'!$D$30:$D$1241)</f>
        <v>0</v>
      </c>
      <c r="E9" s="191">
        <v>0</v>
      </c>
    </row>
    <row r="10" spans="1:21" ht="22.5" customHeight="1" x14ac:dyDescent="0.25">
      <c r="A10" s="190" t="str">
        <f>LEFT(A9,4)+1&amp;"–"&amp;RIGHT(A9,4)+1</f>
        <v>2024–2025</v>
      </c>
      <c r="B10" s="16">
        <f>SUMIF('Example 3 Modification Input'!$J$30:$J$1241,'Ex3 Modification NoteDisclosure'!A10,'Example 3 Modification Input'!$E$30:$E$1241)</f>
        <v>0</v>
      </c>
      <c r="C10" s="16">
        <f>SUMIF('Example 3 Modification Input'!$J$30:$J$1241,'Ex3 Modification NoteDisclosure'!A10,'Example 3 Modification Input'!$D$30:$D$1241)</f>
        <v>0</v>
      </c>
      <c r="D10" s="17"/>
      <c r="E10" s="311" t="s">
        <v>18</v>
      </c>
      <c r="F10" s="192"/>
      <c r="G10" s="192"/>
      <c r="H10" s="192"/>
      <c r="I10" s="192"/>
      <c r="J10" s="192"/>
      <c r="K10" s="192"/>
      <c r="L10" s="192"/>
      <c r="M10" s="192"/>
      <c r="N10" s="192"/>
      <c r="O10" s="192"/>
      <c r="P10" s="192"/>
      <c r="Q10" s="192"/>
      <c r="R10" s="192"/>
      <c r="S10" s="192"/>
      <c r="T10" s="192"/>
      <c r="U10" s="192"/>
    </row>
    <row r="11" spans="1:21" ht="22.5" customHeight="1" x14ac:dyDescent="0.25">
      <c r="A11" s="190" t="str">
        <f>LEFT(A10,4)+1&amp;"–"&amp;RIGHT(A10,4)+1</f>
        <v>2025–2026</v>
      </c>
      <c r="B11" s="16">
        <f>SUMIF('Example 3 Modification Input'!$J$30:$J$1241,'Ex3 Modification NoteDisclosure'!A11,'Example 3 Modification Input'!$E$30:$E$1241)</f>
        <v>0</v>
      </c>
      <c r="C11" s="16">
        <f>SUMIF('Example 3 Modification Input'!$J$30:$J$1241,'Ex3 Modification NoteDisclosure'!A11,'Example 3 Modification Input'!$D$30:$D$1241)</f>
        <v>0</v>
      </c>
      <c r="E11" s="311"/>
      <c r="F11" s="18"/>
      <c r="G11" s="18"/>
      <c r="H11" s="18"/>
      <c r="I11" s="18"/>
      <c r="J11" s="193"/>
      <c r="K11" s="193"/>
      <c r="L11" s="193"/>
      <c r="M11" s="193"/>
      <c r="N11" s="193"/>
      <c r="O11" s="193"/>
      <c r="P11" s="193"/>
      <c r="Q11" s="193"/>
      <c r="R11" s="193"/>
      <c r="S11" s="193"/>
    </row>
    <row r="12" spans="1:21" ht="22.5" customHeight="1" x14ac:dyDescent="0.25">
      <c r="A12" s="190" t="str">
        <f>LEFT(A11,4)+1&amp;"–"&amp;RIGHT(A11,4)+1</f>
        <v>2026–2027</v>
      </c>
      <c r="B12" s="16">
        <f>SUMIF('Example 3 Modification Input'!$J$30:$J$1241,'Ex3 Modification NoteDisclosure'!A12,'Example 3 Modification Input'!$E$30:$E$1241)</f>
        <v>0</v>
      </c>
      <c r="C12" s="16">
        <f>SUMIF('Example 3 Modification Input'!$J$30:$J$1241,'Ex3 Modification NoteDisclosure'!A12,'Example 3 Modification Input'!$D$30:$D$1241)</f>
        <v>0</v>
      </c>
      <c r="E12" s="311"/>
      <c r="F12" s="18"/>
      <c r="G12" s="18"/>
      <c r="H12" s="18"/>
      <c r="I12" s="18"/>
      <c r="J12" s="193"/>
      <c r="K12" s="193"/>
      <c r="L12" s="193"/>
      <c r="M12" s="193"/>
      <c r="N12" s="193"/>
      <c r="O12" s="193"/>
      <c r="P12" s="193"/>
      <c r="Q12" s="193"/>
      <c r="R12" s="193"/>
      <c r="S12" s="193"/>
    </row>
    <row r="13" spans="1:21" ht="22.5" customHeight="1" x14ac:dyDescent="0.25">
      <c r="A13" s="190" t="str">
        <f>LEFT(A12,4)+1&amp;"–"&amp;RIGHT(A12,4)+1</f>
        <v>2027–2028</v>
      </c>
      <c r="B13" s="16">
        <f>SUMIF('Example 3 Modification Input'!$J$30:$J$1241,'Ex3 Modification NoteDisclosure'!A13,'Example 3 Modification Input'!$E$30:$E$1241)</f>
        <v>0</v>
      </c>
      <c r="C13" s="16">
        <f>SUMIF('Example 3 Modification Input'!$J$30:$J$1241,'Ex3 Modification NoteDisclosure'!A13,'Example 3 Modification Input'!$D$30:$D$1241)</f>
        <v>0</v>
      </c>
      <c r="E13" s="188" t="s">
        <v>16</v>
      </c>
      <c r="F13" s="184"/>
      <c r="G13" s="184"/>
      <c r="H13" s="184"/>
      <c r="I13" s="184"/>
      <c r="J13" s="184"/>
      <c r="K13" s="184"/>
      <c r="L13" s="184"/>
      <c r="M13" s="184"/>
      <c r="N13" s="184"/>
      <c r="O13" s="184"/>
      <c r="P13" s="184"/>
      <c r="Q13" s="184"/>
      <c r="R13" s="184"/>
      <c r="S13" s="184"/>
      <c r="T13" s="184"/>
      <c r="U13" s="184"/>
    </row>
    <row r="14" spans="1:21" ht="22.5" customHeight="1" x14ac:dyDescent="0.25">
      <c r="A14" s="190" t="str">
        <f>LEFT(A13,4)+1&amp;"–"&amp;RIGHT(A13,4)+5</f>
        <v>2028–2033</v>
      </c>
      <c r="B14" s="16">
        <f>SUMIF('Example 3 Modification Input'!$J$30:$J$1241,'Ex3 Modification NoteDisclosure'!A14,'Example 3 Modification Input'!$E$30:$E$1241)</f>
        <v>0</v>
      </c>
      <c r="C14" s="16">
        <f>SUMIF('Example 3 Modification Input'!$J$30:$J$1241,'Ex3 Modification NoteDisclosure'!A14,'Example 3 Modification Input'!$D$30:$D$1241)</f>
        <v>0</v>
      </c>
      <c r="E14" s="311" t="str">
        <f>"If yes, record the dollar amount of any payments made for residual value guarantees below for fiscal year "&amp;$C$7&amp;":"</f>
        <v>If yes, record the dollar amount of any payments made for residual value guarantees below for fiscal year 2022–2023:</v>
      </c>
    </row>
    <row r="15" spans="1:21" ht="22.5" customHeight="1" x14ac:dyDescent="0.25">
      <c r="A15" s="190" t="str">
        <f t="shared" ref="A15:A28" si="0">LEFT(A14,4)+5&amp;"–"&amp;RIGHT(A14,4)+5</f>
        <v>2033–2038</v>
      </c>
      <c r="B15" s="16">
        <f>SUMIF('Example 3 Modification Input'!$J$30:$J$1241,'Ex3 Modification NoteDisclosure'!A15,'Example 3 Modification Input'!$E$30:$E$1241)</f>
        <v>0</v>
      </c>
      <c r="C15" s="16">
        <f>SUMIF('Example 3 Modification Input'!$J$30:$J$1241,'Ex3 Modification NoteDisclosure'!A15,'Example 3 Modification Input'!$D$30:$D$1241)</f>
        <v>0</v>
      </c>
      <c r="E15" s="311"/>
      <c r="F15" s="192"/>
      <c r="G15" s="192"/>
      <c r="H15" s="192"/>
      <c r="I15" s="192"/>
      <c r="J15" s="192"/>
      <c r="K15" s="192"/>
      <c r="L15" s="192"/>
      <c r="M15" s="192"/>
      <c r="N15" s="192"/>
      <c r="O15" s="192"/>
      <c r="P15" s="192"/>
      <c r="Q15" s="192"/>
      <c r="R15" s="192"/>
      <c r="S15" s="192"/>
      <c r="T15" s="192"/>
      <c r="U15" s="192"/>
    </row>
    <row r="16" spans="1:21" ht="22.5" customHeight="1" x14ac:dyDescent="0.25">
      <c r="A16" s="190" t="str">
        <f t="shared" si="0"/>
        <v>2038–2043</v>
      </c>
      <c r="B16" s="16">
        <f>SUMIF('Example 3 Modification Input'!$J$30:$J$1241,'Ex3 Modification NoteDisclosure'!A16,'Example 3 Modification Input'!$E$30:$E$1241)</f>
        <v>0</v>
      </c>
      <c r="C16" s="16">
        <f>SUMIF('Example 3 Modification Input'!$J$30:$J$1241,'Ex3 Modification NoteDisclosure'!A16,'Example 3 Modification Input'!$D$30:$D$1241)</f>
        <v>0</v>
      </c>
      <c r="E16" s="191">
        <v>0</v>
      </c>
      <c r="F16" s="18"/>
      <c r="G16" s="18"/>
      <c r="H16" s="18"/>
      <c r="I16" s="18"/>
    </row>
    <row r="17" spans="1:21" ht="22.5" customHeight="1" x14ac:dyDescent="0.25">
      <c r="A17" s="190" t="str">
        <f t="shared" si="0"/>
        <v>2043–2048</v>
      </c>
      <c r="B17" s="16">
        <f>SUMIF('Example 3 Modification Input'!$J$30:$J$1241,'Ex3 Modification NoteDisclosure'!A17,'Example 3 Modification Input'!$E$30:$E$1241)</f>
        <v>0</v>
      </c>
      <c r="C17" s="16">
        <f>SUMIF('Example 3 Modification Input'!$J$30:$J$1241,'Ex3 Modification NoteDisclosure'!A17,'Example 3 Modification Input'!$D$30:$D$1241)</f>
        <v>0</v>
      </c>
      <c r="E17" s="311"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2022–2023:</v>
      </c>
    </row>
    <row r="18" spans="1:21" ht="22.5" customHeight="1" x14ac:dyDescent="0.25">
      <c r="A18" s="190" t="str">
        <f t="shared" si="0"/>
        <v>2048–2053</v>
      </c>
      <c r="B18" s="16">
        <f>SUMIF('Example 3 Modification Input'!$J$30:$J$1241,'Ex3 Modification NoteDisclosure'!A18,'Example 3 Modification Input'!$E$30:$E$1241)</f>
        <v>0</v>
      </c>
      <c r="C18" s="16">
        <f>SUMIF('Example 3 Modification Input'!$J$30:$J$1241,'Ex3 Modification NoteDisclosure'!A18,'Example 3 Modification Input'!$D$30:$D$1241)</f>
        <v>0</v>
      </c>
      <c r="E18" s="311"/>
    </row>
    <row r="19" spans="1:21" ht="22.5" customHeight="1" x14ac:dyDescent="0.25">
      <c r="A19" s="190" t="str">
        <f t="shared" si="0"/>
        <v>2053–2058</v>
      </c>
      <c r="B19" s="16">
        <f>SUMIF('Example 3 Modification Input'!$J$30:$J$1241,'Ex3 Modification NoteDisclosure'!A19,'Example 3 Modification Input'!$E$30:$E$1241)</f>
        <v>0</v>
      </c>
      <c r="C19" s="16">
        <f>SUMIF('Example 3 Modification Input'!$J$30:$J$1241,'Ex3 Modification NoteDisclosure'!A19,'Example 3 Modification Input'!$D$30:$D$1241)</f>
        <v>0</v>
      </c>
      <c r="E19" s="311"/>
      <c r="F19" s="18"/>
      <c r="G19" s="18"/>
      <c r="H19" s="18"/>
      <c r="I19" s="18"/>
    </row>
    <row r="20" spans="1:21" ht="22.5" customHeight="1" x14ac:dyDescent="0.25">
      <c r="A20" s="190" t="str">
        <f t="shared" si="0"/>
        <v>2058–2063</v>
      </c>
      <c r="B20" s="16">
        <f>SUMIF('Example 3 Modification Input'!$J$30:$J$1241,'Ex3 Modification NoteDisclosure'!A20,'Example 3 Modification Input'!$E$30:$E$1241)</f>
        <v>0</v>
      </c>
      <c r="C20" s="16">
        <f>SUMIF('Example 3 Modification Input'!$J$30:$J$1241,'Ex3 Modification NoteDisclosure'!A20,'Example 3 Modification Input'!$D$30:$D$1241)</f>
        <v>0</v>
      </c>
      <c r="E20" s="191">
        <v>0</v>
      </c>
      <c r="F20" s="18"/>
      <c r="G20" s="18"/>
      <c r="H20" s="18"/>
      <c r="I20" s="18"/>
    </row>
    <row r="21" spans="1:21" ht="22.5" customHeight="1" x14ac:dyDescent="0.25">
      <c r="A21" s="190" t="str">
        <f t="shared" si="0"/>
        <v>2063–2068</v>
      </c>
      <c r="B21" s="16">
        <f>SUMIF('Example 3 Modification Input'!$J$30:$J$1241,'Ex3 Modification NoteDisclosure'!A21,'Example 3 Modification Input'!$E$30:$E$1241)</f>
        <v>0</v>
      </c>
      <c r="C21" s="16">
        <f>SUMIF('Example 3 Modification Input'!$J$30:$J$1241,'Ex3 Modification NoteDisclosure'!A21,'Example 3 Modification Input'!$D$30:$D$1241)</f>
        <v>0</v>
      </c>
    </row>
    <row r="22" spans="1:21" ht="22.5" customHeight="1" x14ac:dyDescent="0.25">
      <c r="A22" s="190" t="str">
        <f t="shared" si="0"/>
        <v>2068–2073</v>
      </c>
      <c r="B22" s="16">
        <f>SUMIF('Example 3 Modification Input'!$J$30:$J$1241,'Ex3 Modification NoteDisclosure'!A22,'Example 3 Modification Input'!$E$30:$E$1241)</f>
        <v>0</v>
      </c>
      <c r="C22" s="16">
        <f>SUMIF('Example 3 Modification Input'!$J$30:$J$1241,'Ex3 Modification NoteDisclosure'!A22,'Example 3 Modification Input'!$D$30:$D$1241)</f>
        <v>0</v>
      </c>
    </row>
    <row r="23" spans="1:21" ht="22.5" customHeight="1" x14ac:dyDescent="0.25">
      <c r="A23" s="190" t="str">
        <f t="shared" si="0"/>
        <v>2073–2078</v>
      </c>
      <c r="B23" s="16">
        <f>SUMIF('Example 3 Modification Input'!$J$30:$J$1241,'Ex3 Modification NoteDisclosure'!A23,'Example 3 Modification Input'!$E$30:$E$1241)</f>
        <v>0</v>
      </c>
      <c r="C23" s="16">
        <f>SUMIF('Example 3 Modification Input'!$J$30:$J$1241,'Ex3 Modification NoteDisclosure'!A23,'Example 3 Modification Input'!$D$30:$D$1241)</f>
        <v>0</v>
      </c>
      <c r="F23" s="195"/>
      <c r="G23" s="195"/>
      <c r="H23" s="195"/>
      <c r="I23" s="195"/>
      <c r="J23" s="195"/>
      <c r="K23" s="195"/>
      <c r="L23" s="195"/>
      <c r="M23" s="195"/>
      <c r="N23" s="195"/>
      <c r="O23" s="195"/>
      <c r="P23" s="195"/>
      <c r="Q23" s="195"/>
      <c r="R23" s="195"/>
      <c r="S23" s="195"/>
      <c r="T23" s="195"/>
      <c r="U23" s="195"/>
    </row>
    <row r="24" spans="1:21" ht="22.5" customHeight="1" x14ac:dyDescent="0.25">
      <c r="A24" s="190" t="str">
        <f t="shared" si="0"/>
        <v>2078–2083</v>
      </c>
      <c r="B24" s="16">
        <f>SUMIF('Example 3 Modification Input'!$J$30:$J$1241,'Ex3 Modification NoteDisclosure'!A24,'Example 3 Modification Input'!$E$30:$E$1241)</f>
        <v>0</v>
      </c>
      <c r="C24" s="16">
        <f>SUMIF('Example 3 Modification Input'!$J$30:$J$1241,'Ex3 Modification NoteDisclosure'!A24,'Example 3 Modification Input'!$D$30:$D$1241)</f>
        <v>0</v>
      </c>
      <c r="F24" s="195"/>
      <c r="G24" s="195"/>
      <c r="H24" s="195"/>
      <c r="I24" s="195"/>
      <c r="J24" s="195"/>
      <c r="K24" s="195"/>
      <c r="L24" s="195"/>
      <c r="M24" s="195"/>
      <c r="N24" s="195"/>
      <c r="O24" s="195"/>
      <c r="P24" s="195"/>
      <c r="Q24" s="195"/>
      <c r="R24" s="195"/>
      <c r="S24" s="195"/>
      <c r="T24" s="195"/>
      <c r="U24" s="195"/>
    </row>
    <row r="25" spans="1:21" ht="22.5" customHeight="1" x14ac:dyDescent="0.25">
      <c r="A25" s="190" t="str">
        <f>LEFT(A24,4)+5&amp;"–"&amp;RIGHT(A24,4)+5</f>
        <v>2083–2088</v>
      </c>
      <c r="B25" s="16">
        <f>SUMIF('Example 3 Modification Input'!$J$30:$J$1241,'Ex3 Modification NoteDisclosure'!A25,'Example 3 Modification Input'!$E$30:$E$1241)</f>
        <v>0</v>
      </c>
      <c r="C25" s="16">
        <f>SUMIF('Example 3 Modification Input'!$J$30:$J$1241,'Ex3 Modification NoteDisclosure'!A25,'Example 3 Modification Input'!$D$30:$D$1241)</f>
        <v>0</v>
      </c>
      <c r="F25" s="149"/>
      <c r="G25" s="149"/>
      <c r="H25" s="149"/>
      <c r="I25" s="149"/>
      <c r="J25" s="149"/>
      <c r="K25" s="149"/>
      <c r="L25" s="149"/>
      <c r="M25" s="149"/>
      <c r="N25" s="149"/>
      <c r="O25" s="149"/>
      <c r="P25" s="149"/>
      <c r="Q25" s="149"/>
      <c r="R25" s="149"/>
      <c r="S25" s="149"/>
      <c r="T25" s="149"/>
      <c r="U25" s="149"/>
    </row>
    <row r="26" spans="1:21" ht="22.5" customHeight="1" x14ac:dyDescent="0.25">
      <c r="A26" s="190" t="str">
        <f t="shared" si="0"/>
        <v>2088–2093</v>
      </c>
      <c r="B26" s="16">
        <f>SUMIF('Example 3 Modification Input'!$J$30:$J$1241,'Ex3 Modification NoteDisclosure'!A26,'Example 3 Modification Input'!$E$30:$E$1241)</f>
        <v>0</v>
      </c>
      <c r="C26" s="16">
        <f>SUMIF('Example 3 Modification Input'!$J$30:$J$1241,'Ex3 Modification NoteDisclosure'!A26,'Example 3 Modification Input'!$D$30:$D$1241)</f>
        <v>0</v>
      </c>
    </row>
    <row r="27" spans="1:21" ht="22.5" customHeight="1" x14ac:dyDescent="0.25">
      <c r="A27" s="190" t="str">
        <f t="shared" si="0"/>
        <v>2093–2098</v>
      </c>
      <c r="B27" s="16">
        <f>SUMIF('Example 3 Modification Input'!$J$30:$J$1241,'Ex3 Modification NoteDisclosure'!A27,'Example 3 Modification Input'!$E$30:$E$1241)</f>
        <v>0</v>
      </c>
      <c r="C27" s="16">
        <f>SUMIF('Example 3 Modification Input'!$J$30:$J$1241,'Ex3 Modification NoteDisclosure'!A27,'Example 3 Modification Input'!$D$30:$D$1241)</f>
        <v>0</v>
      </c>
    </row>
    <row r="28" spans="1:21" ht="22.5" customHeight="1" x14ac:dyDescent="0.25">
      <c r="A28" s="190" t="str">
        <f t="shared" si="0"/>
        <v>2098–2103</v>
      </c>
      <c r="B28" s="16">
        <f>SUMIF('Example 3 Modification Input'!$J$30:$J$1241,'Ex3 Modification NoteDisclosure'!A28,'Example 3 Modification Input'!$E$30:$E$1241)</f>
        <v>0</v>
      </c>
      <c r="C28" s="16">
        <f>SUMIF('Example 3 Modification Input'!$J$30:$J$1241,'Ex3 Modification NoteDisclosure'!A28,'Example 3 Modification Input'!$D$30:$D$1241)</f>
        <v>0</v>
      </c>
    </row>
    <row r="29" spans="1:21" ht="22.5" customHeight="1" x14ac:dyDescent="0.25">
      <c r="A29" s="190" t="str">
        <f>LEFT(A28,4)+5&amp;"–"&amp;RIGHT(A28,4)+5</f>
        <v>2103–2108</v>
      </c>
      <c r="B29" s="16">
        <f>SUMIF('Example 3 Modification Input'!$J$30:$J$1241,'Ex3 Modification NoteDisclosure'!A29,'Example 3 Modification Input'!$E$30:$E$1241)</f>
        <v>0</v>
      </c>
      <c r="C29" s="16">
        <f>SUMIF('Example 3 Modification Input'!$J$30:$J$1241,'Ex3 Modification NoteDisclosure'!A29,'Example 3 Modification Input'!$D$30:$D$1241)</f>
        <v>0</v>
      </c>
    </row>
    <row r="30" spans="1:21" ht="22.5" customHeight="1" x14ac:dyDescent="0.25">
      <c r="A30" s="190" t="str">
        <f>LEFT(A29,4)+5&amp;"–"&amp;RIGHT(A29,4)+5</f>
        <v>2108–2113</v>
      </c>
      <c r="B30" s="16">
        <f>SUMIF('Example 3 Modification Input'!$J$30:$J$1241,'Ex3 Modification NoteDisclosure'!A30,'Example 3 Modification Input'!$E$30:$E$1241)</f>
        <v>0</v>
      </c>
      <c r="C30" s="16">
        <f>SUMIF('Example 3 Modification Input'!$J$30:$J$1241,'Ex3 Modification NoteDisclosure'!A30,'Example 3 Modification Input'!$D$30:$D$1241)</f>
        <v>0</v>
      </c>
    </row>
    <row r="31" spans="1:21" ht="22.5" customHeight="1" x14ac:dyDescent="0.25">
      <c r="A31" s="190" t="str">
        <f>LEFT(A30,4)+5&amp;"–"&amp;RIGHT(A30,4)+5</f>
        <v>2113–2118</v>
      </c>
      <c r="B31" s="16">
        <f>SUMIF('Example 3 Modification Input'!$J$30:$J$1241,'Ex3 Modification NoteDisclosure'!A31,'Example 3 Modification Input'!$E$30:$E$1241)</f>
        <v>0</v>
      </c>
      <c r="C31" s="16">
        <f>SUMIF('Example 3 Modification Input'!$J$30:$J$1241,'Ex3 Modification NoteDisclosure'!A31,'Example 3 Modification Input'!$D$30:$D$1241)</f>
        <v>0</v>
      </c>
    </row>
    <row r="32" spans="1:21" ht="22.5" customHeight="1" x14ac:dyDescent="0.25">
      <c r="A32" s="190" t="str">
        <f>LEFT(A31,4)+5&amp;"–"&amp;RIGHT(A31,4)+5</f>
        <v>2118–2123</v>
      </c>
      <c r="B32" s="16">
        <f>SUMIF('Example 3 Modification Input'!$J$30:$J$1241,'Ex3 Modification NoteDisclosure'!A32,'Example 3 Modification Input'!$E$30:$E$1241)</f>
        <v>0</v>
      </c>
      <c r="C32" s="16">
        <f>SUMIF('Example 3 Modification Input'!$J$30:$J$1241,'Ex3 Modification NoteDisclosure'!A32,'Example 3 Modification Input'!$D$30:$D$1241)</f>
        <v>0</v>
      </c>
    </row>
    <row r="33" ht="22.5" customHeight="1" x14ac:dyDescent="0.2"/>
    <row r="35" ht="15" customHeight="1" x14ac:dyDescent="0.2"/>
    <row r="37" ht="35.25" customHeight="1" x14ac:dyDescent="0.2"/>
  </sheetData>
  <sheetProtection sheet="1" objects="1" scenarios="1" formatColumns="0" formatRows="0"/>
  <mergeCells count="10">
    <mergeCell ref="E10:E12"/>
    <mergeCell ref="E14:E15"/>
    <mergeCell ref="E17:E19"/>
    <mergeCell ref="A1:E1"/>
    <mergeCell ref="A3:B3"/>
    <mergeCell ref="A4:B4"/>
    <mergeCell ref="E4:E5"/>
    <mergeCell ref="A5:B5"/>
    <mergeCell ref="A7:B7"/>
    <mergeCell ref="E7:E8"/>
  </mergeCells>
  <dataValidations count="2">
    <dataValidation type="textLength" operator="lessThan" allowBlank="1" showInputMessage="1" showErrorMessage="1" sqref="A33:C1048576" xr:uid="{47F73E03-C32F-428D-B01D-4A970E5E4410}">
      <formula1>0</formula1>
    </dataValidation>
    <dataValidation operator="lessThan" allowBlank="1" showInputMessage="1" showErrorMessage="1" sqref="F1:G2 A1:A2 H1:XFD6 A7:C32" xr:uid="{FBB2539E-ADA6-49CC-8D70-F7DE1B71BB20}"/>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6" max="40" man="1"/>
  </colBreaks>
  <extLst>
    <ext xmlns:x14="http://schemas.microsoft.com/office/spreadsheetml/2009/9/main" uri="{CCE6A557-97BC-4b89-ADB6-D9C93CAAB3DF}">
      <x14:dataValidations xmlns:xm="http://schemas.microsoft.com/office/excel/2006/main" count="1">
        <x14:dataValidation type="list" allowBlank="1" showInputMessage="1" showErrorMessage="1" xr:uid="{EACCAF27-FB94-4468-88F0-AAFF1B703D3B}">
          <x14:formula1>
            <xm:f>'Drop-down menus'!$P$1:$P$2</xm:f>
          </x14:formula1>
          <xm:sqref>E6 E13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4D36A-36A7-4847-9F76-66D8AB1C2784}">
  <sheetPr>
    <tabColor theme="8" tint="-0.249977111117893"/>
    <pageSetUpPr fitToPage="1"/>
  </sheetPr>
  <dimension ref="A1:P1253"/>
  <sheetViews>
    <sheetView zoomScale="80" zoomScaleNormal="80" workbookViewId="0">
      <selection activeCell="I1" sqref="I1"/>
    </sheetView>
  </sheetViews>
  <sheetFormatPr defaultColWidth="9.140625" defaultRowHeight="15" x14ac:dyDescent="0.2"/>
  <cols>
    <col min="1" max="1" width="24.85546875" style="113" customWidth="1"/>
    <col min="2" max="2" width="34.42578125" style="3" hidden="1" customWidth="1"/>
    <col min="3" max="3" width="40.7109375" style="6" customWidth="1"/>
    <col min="4" max="4" width="25.28515625" style="6" customWidth="1"/>
    <col min="5" max="5" width="25.28515625" style="113" customWidth="1"/>
    <col min="6" max="7" width="25.28515625" style="6" customWidth="1"/>
    <col min="8" max="9" width="41.42578125" style="113" customWidth="1"/>
    <col min="10" max="10" width="27.7109375" style="111" hidden="1" customWidth="1"/>
    <col min="11" max="11" width="31.85546875" style="111" hidden="1" customWidth="1"/>
    <col min="12" max="12" width="30.28515625" style="111" hidden="1" customWidth="1"/>
    <col min="13" max="13" width="27.140625" style="111" hidden="1" customWidth="1"/>
    <col min="14" max="14" width="23.5703125" style="111" hidden="1" customWidth="1"/>
    <col min="15" max="15" width="28.140625" style="111" hidden="1" customWidth="1"/>
    <col min="16" max="16" width="9.5703125" style="111" customWidth="1"/>
    <col min="17" max="16384" width="9.140625" style="113"/>
  </cols>
  <sheetData>
    <row r="1" spans="1:16" s="107" customFormat="1" ht="90" customHeight="1" x14ac:dyDescent="0.2">
      <c r="A1" s="271" t="s">
        <v>1708</v>
      </c>
      <c r="B1" s="271"/>
      <c r="C1" s="271"/>
      <c r="D1" s="271"/>
      <c r="E1" s="271"/>
      <c r="F1" s="271"/>
      <c r="G1" s="20"/>
      <c r="J1" s="108"/>
      <c r="K1" s="108"/>
      <c r="L1" s="108"/>
      <c r="M1" s="108"/>
      <c r="N1" s="108"/>
      <c r="O1" s="108"/>
      <c r="P1" s="108"/>
    </row>
    <row r="2" spans="1:16" s="107" customFormat="1" ht="18" x14ac:dyDescent="0.25">
      <c r="A2" s="105" t="s">
        <v>1701</v>
      </c>
      <c r="B2" s="105"/>
      <c r="C2" s="278" t="s">
        <v>1703</v>
      </c>
      <c r="D2" s="278"/>
      <c r="E2" s="278"/>
      <c r="F2" s="278"/>
      <c r="G2" s="20"/>
      <c r="J2" s="108"/>
      <c r="K2" s="108"/>
      <c r="L2" s="108"/>
      <c r="M2" s="108"/>
      <c r="N2" s="108"/>
      <c r="O2" s="108"/>
      <c r="P2" s="108"/>
    </row>
    <row r="3" spans="1:16" s="109" customFormat="1" ht="42" customHeight="1" x14ac:dyDescent="0.25">
      <c r="A3" s="279" t="s">
        <v>1702</v>
      </c>
      <c r="B3" s="279"/>
      <c r="C3" s="279"/>
      <c r="D3" s="279"/>
      <c r="E3" s="279"/>
      <c r="F3" s="279"/>
      <c r="G3" s="106"/>
      <c r="J3" s="110"/>
      <c r="K3" s="110"/>
      <c r="L3" s="110"/>
      <c r="M3" s="110"/>
      <c r="N3" s="110"/>
      <c r="O3" s="110"/>
      <c r="P3" s="110"/>
    </row>
    <row r="4" spans="1:16" s="112" customFormat="1" ht="35.25" customHeight="1" x14ac:dyDescent="0.2">
      <c r="A4" s="283" t="s">
        <v>1620</v>
      </c>
      <c r="B4" s="284"/>
      <c r="C4" s="284"/>
      <c r="D4" s="284"/>
      <c r="E4" s="284"/>
      <c r="F4" s="284"/>
      <c r="G4" s="20"/>
      <c r="H4" s="107"/>
      <c r="I4" s="107"/>
      <c r="J4" s="108"/>
      <c r="K4" s="111"/>
      <c r="L4" s="111"/>
      <c r="M4" s="111"/>
      <c r="N4" s="111"/>
      <c r="O4" s="111"/>
      <c r="P4" s="111"/>
    </row>
    <row r="5" spans="1:16" ht="33.75" customHeight="1" x14ac:dyDescent="0.25">
      <c r="A5" s="285" t="s">
        <v>35</v>
      </c>
      <c r="B5" s="286"/>
      <c r="C5" s="286"/>
      <c r="D5" s="286"/>
      <c r="E5" s="286"/>
      <c r="F5" s="287"/>
      <c r="G5" s="20"/>
      <c r="H5" s="107"/>
      <c r="I5" s="107"/>
      <c r="J5" s="111" t="s">
        <v>1602</v>
      </c>
    </row>
    <row r="6" spans="1:16" ht="23.25" customHeight="1" x14ac:dyDescent="0.25">
      <c r="A6" s="288" t="s">
        <v>31</v>
      </c>
      <c r="B6" s="288"/>
      <c r="C6" s="288"/>
      <c r="D6" s="289" t="s">
        <v>92</v>
      </c>
      <c r="E6" s="289"/>
      <c r="F6" s="289"/>
      <c r="G6" s="114"/>
      <c r="H6" s="114"/>
      <c r="I6" s="114"/>
      <c r="J6" s="115"/>
    </row>
    <row r="7" spans="1:16" ht="23.25" customHeight="1" x14ac:dyDescent="0.25">
      <c r="A7" s="245" t="s">
        <v>19</v>
      </c>
      <c r="B7" s="245"/>
      <c r="C7" s="245"/>
      <c r="D7" s="290">
        <v>2.4E-2</v>
      </c>
      <c r="E7" s="290"/>
      <c r="F7" s="290"/>
      <c r="G7" s="114"/>
      <c r="H7" s="114"/>
      <c r="I7" s="114"/>
      <c r="J7" s="115"/>
    </row>
    <row r="8" spans="1:16" ht="23.25" customHeight="1" x14ac:dyDescent="0.25">
      <c r="A8" s="116" t="s">
        <v>77</v>
      </c>
      <c r="B8" s="117"/>
      <c r="C8" s="118"/>
      <c r="D8" s="289" t="s">
        <v>79</v>
      </c>
      <c r="E8" s="289"/>
      <c r="F8" s="289"/>
      <c r="G8" s="114"/>
      <c r="I8" s="114"/>
      <c r="J8" s="115"/>
    </row>
    <row r="9" spans="1:16" ht="23.25" customHeight="1" x14ac:dyDescent="0.25">
      <c r="A9" s="245" t="s">
        <v>74</v>
      </c>
      <c r="B9" s="245"/>
      <c r="C9" s="245"/>
      <c r="D9" s="291" t="s">
        <v>80</v>
      </c>
      <c r="E9" s="292"/>
      <c r="F9" s="293"/>
      <c r="G9" s="114"/>
      <c r="H9" s="114"/>
      <c r="I9" s="114"/>
      <c r="J9" s="115"/>
      <c r="K9" s="119"/>
      <c r="L9" s="29" t="s">
        <v>1554</v>
      </c>
      <c r="M9" s="119"/>
      <c r="N9" s="108"/>
    </row>
    <row r="10" spans="1:16" ht="23.25" customHeight="1" x14ac:dyDescent="0.25">
      <c r="A10" s="245" t="s">
        <v>32</v>
      </c>
      <c r="B10" s="245"/>
      <c r="C10" s="245"/>
      <c r="D10" s="294">
        <v>4321</v>
      </c>
      <c r="E10" s="294"/>
      <c r="F10" s="294"/>
      <c r="G10" s="114"/>
      <c r="H10" s="114"/>
      <c r="I10" s="114"/>
      <c r="J10" s="115"/>
      <c r="K10" s="54" t="s">
        <v>1555</v>
      </c>
      <c r="L10" s="55">
        <f>ROUND($D$19,2)</f>
        <v>229079.45</v>
      </c>
      <c r="M10" s="31" t="s">
        <v>1622</v>
      </c>
      <c r="N10" s="115"/>
    </row>
    <row r="11" spans="1:16" ht="23.25" customHeight="1" x14ac:dyDescent="0.25">
      <c r="A11" s="274" t="s">
        <v>40</v>
      </c>
      <c r="B11" s="275"/>
      <c r="C11" s="276"/>
      <c r="D11" s="280" t="s">
        <v>16</v>
      </c>
      <c r="E11" s="281"/>
      <c r="F11" s="282"/>
      <c r="G11" s="114"/>
      <c r="H11" s="114"/>
      <c r="I11" s="114"/>
      <c r="J11" s="115"/>
      <c r="K11" s="30" t="s">
        <v>1556</v>
      </c>
      <c r="L11" s="50">
        <f>ROUND($D$16,2)</f>
        <v>119750.36</v>
      </c>
      <c r="M11" s="31" t="s">
        <v>1557</v>
      </c>
      <c r="N11" s="115"/>
    </row>
    <row r="12" spans="1:16" ht="23.25" customHeight="1" thickBot="1" x14ac:dyDescent="0.3">
      <c r="A12" s="116" t="s">
        <v>94</v>
      </c>
      <c r="B12" s="117"/>
      <c r="C12" s="118"/>
      <c r="D12" s="280" t="s">
        <v>96</v>
      </c>
      <c r="E12" s="281"/>
      <c r="F12" s="282"/>
      <c r="G12" s="120" t="str">
        <f>IF(OR(AND($D$11='Drop-down menus'!P1,OR($D$12='Drop-down menus'!R2,$D$12='Drop-down menus'!R3)),AND(D11='Drop-down menus'!P2,$D$12='Drop-down menus'!R1)),"ERROR - Fund Types Do Not Agree","")</f>
        <v/>
      </c>
      <c r="H12" s="114"/>
      <c r="I12" s="114"/>
      <c r="J12" s="115"/>
      <c r="K12" s="32" t="s">
        <v>1548</v>
      </c>
      <c r="L12" s="52">
        <f>ROUND($D$20,2)</f>
        <v>109329.09</v>
      </c>
      <c r="M12" s="31" t="str">
        <f>IF(E22="Yes", "","change based on new assumptions")</f>
        <v>change based on new assumptions</v>
      </c>
      <c r="N12" s="115"/>
    </row>
    <row r="13" spans="1:16" ht="23.25" customHeight="1" thickTop="1" x14ac:dyDescent="0.2">
      <c r="A13" s="250" t="s">
        <v>1547</v>
      </c>
      <c r="B13" s="272"/>
      <c r="C13" s="272"/>
      <c r="D13" s="273">
        <f t="array" ref="D13">INDEX(A30:C1241,MATCH(FALSE,ISBLANK(C30:C1241),0),0)</f>
        <v>44927</v>
      </c>
      <c r="E13" s="273"/>
      <c r="F13" s="273"/>
      <c r="G13" s="114"/>
      <c r="H13" s="114"/>
      <c r="I13" s="114"/>
      <c r="J13" s="115"/>
      <c r="N13" s="115"/>
    </row>
    <row r="14" spans="1:16" ht="23.25" customHeight="1" x14ac:dyDescent="0.25">
      <c r="A14" s="274" t="s">
        <v>29</v>
      </c>
      <c r="B14" s="275"/>
      <c r="C14" s="276"/>
      <c r="D14" s="277" t="s">
        <v>11</v>
      </c>
      <c r="E14" s="277"/>
      <c r="F14" s="277"/>
      <c r="G14" s="114"/>
      <c r="J14" s="115"/>
    </row>
    <row r="15" spans="1:16" ht="23.25" customHeight="1" x14ac:dyDescent="0.25">
      <c r="A15" s="245" t="s">
        <v>1550</v>
      </c>
      <c r="B15" s="245"/>
      <c r="C15" s="245"/>
      <c r="D15" s="246" t="s">
        <v>16</v>
      </c>
      <c r="E15" s="247"/>
      <c r="F15" s="121"/>
      <c r="G15" s="245" t="s">
        <v>1624</v>
      </c>
      <c r="H15" s="245"/>
      <c r="I15" s="245"/>
      <c r="J15" s="115"/>
      <c r="K15" s="34"/>
      <c r="L15" s="29" t="s">
        <v>1558</v>
      </c>
      <c r="M15" s="34"/>
    </row>
    <row r="16" spans="1:16" ht="36.75" customHeight="1" thickBot="1" x14ac:dyDescent="0.3">
      <c r="A16" s="267" t="str">
        <f>IF(D15="Yes","Obligation Balance as of June of the Prior Year (see instructions)","Obligation Balance at the End of the Month before Contract Modifcations (see instructions)")</f>
        <v>Obligation Balance at the End of the Month before Contract Modifcations (see instructions)</v>
      </c>
      <c r="B16" s="268"/>
      <c r="C16" s="269"/>
      <c r="D16" s="248">
        <f>'Example 1 Original Input'!$W$45</f>
        <v>119750.36070524018</v>
      </c>
      <c r="E16" s="249"/>
      <c r="F16" s="249"/>
      <c r="G16" s="114"/>
      <c r="I16" s="76"/>
      <c r="J16" s="115"/>
      <c r="K16" s="35" t="s">
        <v>1560</v>
      </c>
      <c r="L16" s="49">
        <f>ROUND($D$18,2)</f>
        <v>119590.98</v>
      </c>
      <c r="M16" s="31" t="s">
        <v>1561</v>
      </c>
      <c r="P16" s="115"/>
    </row>
    <row r="17" spans="1:16" ht="36.75" customHeight="1" thickBot="1" x14ac:dyDescent="0.3">
      <c r="A17" s="267" t="str">
        <f>IF(D15="Yes","Accumulated Amortization as of June of the Prior Year (see instructions)","Accumulated Amortization at the End of the Month before Contract Modifications (see instructions)")</f>
        <v>Accumulated Amortization at the End of the Month before Contract Modifications (see instructions)</v>
      </c>
      <c r="B17" s="268"/>
      <c r="C17" s="269"/>
      <c r="D17" s="248">
        <f>'Example 1 Original Input'!$W$46</f>
        <v>89693.233238614863</v>
      </c>
      <c r="E17" s="249"/>
      <c r="F17" s="249"/>
      <c r="G17" s="114"/>
      <c r="H17" s="262" t="str">
        <f>IF(D15="Yes", "Do NOT enter Current Year (CY) Totals if selected yes for early termination. Leave the yellow fields below blank", "Enter Current Year (CY) Totals before contract modifications from the original contract input tab of the GASB 87 Lessee Workbook, if any (see instructions).")</f>
        <v>Enter Current Year (CY) Totals before contract modifications from the original contract input tab of the GASB 87 Lessee Workbook, if any (see instructions).</v>
      </c>
      <c r="I17" s="263"/>
      <c r="J17" s="115"/>
      <c r="K17" s="35" t="s">
        <v>1548</v>
      </c>
      <c r="L17" s="53">
        <f>ROUND($D$20,2)</f>
        <v>109329.09</v>
      </c>
      <c r="M17" s="31" t="s">
        <v>1562</v>
      </c>
      <c r="P17" s="115"/>
    </row>
    <row r="18" spans="1:16" ht="36.75" customHeight="1" thickBot="1" x14ac:dyDescent="0.3">
      <c r="A18" s="267" t="str">
        <f>IF(D15="Yes","RTU Asset Carrying Value as of June of the Prior Year (see instructions)","RTU Asset Carrying Value at the End of Month before Contract Modifications (see instructions)")</f>
        <v>RTU Asset Carrying Value at the End of Month before Contract Modifications (see instructions)</v>
      </c>
      <c r="B18" s="268"/>
      <c r="C18" s="269"/>
      <c r="D18" s="248">
        <f>'Example 1 Original Input'!$W$47</f>
        <v>119590.97765148641</v>
      </c>
      <c r="E18" s="249"/>
      <c r="F18" s="249"/>
      <c r="G18" s="114"/>
      <c r="H18" s="234" t="s">
        <v>1552</v>
      </c>
      <c r="I18" s="100">
        <f>'Example 1 Original Input'!$W$38</f>
        <v>137.17276250083037</v>
      </c>
      <c r="J18" s="115"/>
      <c r="K18" s="37" t="s">
        <v>1563</v>
      </c>
      <c r="L18" s="51">
        <f>ROUND($D$21,2)</f>
        <v>228920.07</v>
      </c>
      <c r="M18" s="31" t="s">
        <v>1564</v>
      </c>
      <c r="P18" s="115"/>
    </row>
    <row r="19" spans="1:16" ht="23.25" customHeight="1" thickTop="1" x14ac:dyDescent="0.2">
      <c r="A19" s="256" t="s">
        <v>1607</v>
      </c>
      <c r="B19" s="257"/>
      <c r="C19" s="258"/>
      <c r="D19" s="259">
        <f>IF(D14="Beginning",ABS(NPV(D7/12,INDEX(A30:B1241,MATCH(D13,A30:A1241,0),2):$B$1241))*(1+D7/12),ABS(NPV(D7/12,INDEX(A30:B1241,MATCH(D13,A30:A1241,0),2):$B$1241)))</f>
        <v>229079.45271610466</v>
      </c>
      <c r="E19" s="260"/>
      <c r="F19" s="261"/>
      <c r="G19" s="114"/>
      <c r="H19" s="235" t="s">
        <v>1553</v>
      </c>
      <c r="I19" s="102">
        <f>'Example 1 Original Input'!$W$39</f>
        <v>29862.827237499168</v>
      </c>
      <c r="J19" s="115"/>
      <c r="P19" s="115"/>
    </row>
    <row r="20" spans="1:16" ht="23.25" customHeight="1" thickBot="1" x14ac:dyDescent="0.25">
      <c r="A20" s="250" t="s">
        <v>1548</v>
      </c>
      <c r="B20" s="250"/>
      <c r="C20" s="250"/>
      <c r="D20" s="252">
        <f>IF(D15="yes",0,D19-D16)</f>
        <v>109329.09201086448</v>
      </c>
      <c r="E20" s="253"/>
      <c r="F20" s="254"/>
      <c r="G20" s="114"/>
      <c r="H20" s="236" t="s">
        <v>1652</v>
      </c>
      <c r="I20" s="104">
        <f>'Example 1 Original Input'!$W$40</f>
        <v>29897.744412871609</v>
      </c>
      <c r="J20" s="115"/>
      <c r="K20" s="35" t="s">
        <v>1565</v>
      </c>
      <c r="L20" s="49">
        <f>ROUND($D$17,2)</f>
        <v>89693.23</v>
      </c>
      <c r="M20" s="36" t="s">
        <v>1566</v>
      </c>
      <c r="P20" s="115"/>
    </row>
    <row r="21" spans="1:16" ht="23.25" customHeight="1" thickBot="1" x14ac:dyDescent="0.25">
      <c r="A21" s="250" t="s">
        <v>1549</v>
      </c>
      <c r="B21" s="250"/>
      <c r="C21" s="250"/>
      <c r="D21" s="252">
        <f>+D18+D20</f>
        <v>228920.06966235087</v>
      </c>
      <c r="E21" s="253"/>
      <c r="F21" s="254"/>
      <c r="G21" s="114"/>
      <c r="H21" s="114"/>
      <c r="I21" s="114"/>
      <c r="J21" s="115"/>
      <c r="K21" s="56" t="s">
        <v>1567</v>
      </c>
      <c r="L21" s="57">
        <f>ROUND($D$22,2)</f>
        <v>318613.3</v>
      </c>
      <c r="M21" s="36" t="s">
        <v>1592</v>
      </c>
      <c r="P21" s="115"/>
    </row>
    <row r="22" spans="1:16" ht="31.9" customHeight="1" thickTop="1" thickBot="1" x14ac:dyDescent="0.3">
      <c r="A22" s="250" t="s">
        <v>1655</v>
      </c>
      <c r="B22" s="250"/>
      <c r="C22" s="250"/>
      <c r="D22" s="252">
        <f>(D17+D18)+D20</f>
        <v>318613.30290096573</v>
      </c>
      <c r="E22" s="253"/>
      <c r="F22" s="254"/>
      <c r="G22" s="114"/>
      <c r="H22" s="262" t="s">
        <v>1718</v>
      </c>
      <c r="I22" s="263"/>
      <c r="J22" s="115"/>
      <c r="P22" s="115"/>
    </row>
    <row r="23" spans="1:16" ht="18" x14ac:dyDescent="0.25">
      <c r="A23" s="245" t="s">
        <v>39</v>
      </c>
      <c r="B23" s="245"/>
      <c r="C23" s="245"/>
      <c r="D23" s="270" t="s">
        <v>4</v>
      </c>
      <c r="E23" s="270"/>
      <c r="F23" s="270"/>
      <c r="G23" s="114"/>
      <c r="H23" s="234" t="s">
        <v>1712</v>
      </c>
      <c r="I23" s="100">
        <f>'Example 1 Original Input'!F36</f>
        <v>149613.18794273934</v>
      </c>
      <c r="J23" s="115"/>
      <c r="P23" s="115"/>
    </row>
    <row r="24" spans="1:16" ht="23.25" customHeight="1" x14ac:dyDescent="0.2">
      <c r="A24" s="256" t="s">
        <v>1656</v>
      </c>
      <c r="B24" s="257"/>
      <c r="C24" s="258"/>
      <c r="D24" s="255">
        <f>IF(D23="Building",40*12,IF(D23="Equipment",5*12,IF(D23="Infrastructure",40*12,"0")))</f>
        <v>60</v>
      </c>
      <c r="E24" s="255"/>
      <c r="F24" s="255"/>
      <c r="G24" s="114"/>
      <c r="H24" s="235" t="s">
        <v>1711</v>
      </c>
      <c r="I24" s="102">
        <f>'Example 1 Original Input'!H36</f>
        <v>59795.488825743232</v>
      </c>
      <c r="J24" s="115"/>
      <c r="O24" s="115"/>
      <c r="P24" s="115"/>
    </row>
    <row r="25" spans="1:16" ht="33" customHeight="1" thickBot="1" x14ac:dyDescent="0.25">
      <c r="A25" s="256" t="s">
        <v>1657</v>
      </c>
      <c r="B25" s="257"/>
      <c r="C25" s="258"/>
      <c r="D25" s="255">
        <f>ROUND(COUNTIF(C30:C1241,"&lt;&gt;"&amp;""),1)</f>
        <v>48</v>
      </c>
      <c r="E25" s="255"/>
      <c r="F25" s="255"/>
      <c r="G25" s="114"/>
      <c r="H25" s="236" t="s">
        <v>1713</v>
      </c>
      <c r="I25" s="104">
        <f>'Example 1 Original Input'!I36</f>
        <v>149488.72206435804</v>
      </c>
      <c r="J25" s="115"/>
      <c r="O25" s="115"/>
      <c r="P25" s="115"/>
    </row>
    <row r="26" spans="1:16" ht="23.25" customHeight="1" x14ac:dyDescent="0.2">
      <c r="A26" s="250" t="s">
        <v>1658</v>
      </c>
      <c r="B26" s="250"/>
      <c r="C26" s="250"/>
      <c r="D26" s="251">
        <f>IF(D24&lt;D25,D24,D25)</f>
        <v>48</v>
      </c>
      <c r="E26" s="251"/>
      <c r="F26" s="251"/>
      <c r="G26" s="114"/>
      <c r="J26" s="115"/>
      <c r="O26" s="115"/>
      <c r="P26" s="115"/>
    </row>
    <row r="27" spans="1:16" ht="20.25" customHeight="1" x14ac:dyDescent="0.2">
      <c r="A27" s="122"/>
      <c r="B27" s="122"/>
      <c r="C27" s="122"/>
      <c r="D27" s="2"/>
      <c r="F27" s="3"/>
      <c r="G27" s="3"/>
      <c r="H27" s="3"/>
      <c r="I27" s="3"/>
      <c r="J27" s="115"/>
      <c r="O27" s="115"/>
      <c r="P27" s="115"/>
    </row>
    <row r="28" spans="1:16" ht="87.75" customHeight="1" x14ac:dyDescent="0.25">
      <c r="A28" s="264" t="s">
        <v>1621</v>
      </c>
      <c r="B28" s="265"/>
      <c r="C28" s="265"/>
      <c r="D28" s="265"/>
      <c r="E28" s="265"/>
      <c r="F28" s="265"/>
      <c r="G28" s="265"/>
      <c r="H28" s="265"/>
      <c r="I28" s="266"/>
      <c r="K28" s="115"/>
      <c r="N28" s="115"/>
    </row>
    <row r="29" spans="1:16" ht="66" customHeight="1" x14ac:dyDescent="0.25">
      <c r="A29" s="123" t="s">
        <v>0</v>
      </c>
      <c r="B29" s="7"/>
      <c r="C29" s="8" t="s">
        <v>17</v>
      </c>
      <c r="D29" s="123" t="s">
        <v>2</v>
      </c>
      <c r="E29" s="123" t="s">
        <v>1</v>
      </c>
      <c r="F29" s="7" t="str">
        <f>IF(D14="Beginning","Beginning Monthly Obligation Balance","Ending Monthly Obligation Balance")</f>
        <v>Beginning Monthly Obligation Balance</v>
      </c>
      <c r="G29" s="7" t="s">
        <v>1654</v>
      </c>
      <c r="H29" s="7" t="s">
        <v>1629</v>
      </c>
      <c r="I29" s="7" t="s">
        <v>1660</v>
      </c>
      <c r="J29" s="124" t="s">
        <v>1551</v>
      </c>
      <c r="K29" s="38" t="s">
        <v>1591</v>
      </c>
      <c r="L29" s="125" t="str">
        <f>LEFT('Example 1 Modification Output'!$E$7,4)+1&amp;"–"&amp;RIGHT('Example 1 Modification Output'!$E$7,4)+1</f>
        <v>2023–2024</v>
      </c>
      <c r="N29" s="115"/>
    </row>
    <row r="30" spans="1:16" ht="19.899999999999999" customHeight="1" x14ac:dyDescent="0.2">
      <c r="A30" s="126">
        <v>44378</v>
      </c>
      <c r="B30" s="9">
        <f>IF(C30&gt;0,C30*-1,C30)</f>
        <v>0</v>
      </c>
      <c r="C30" s="127"/>
      <c r="D30" s="4">
        <f>IF(C30&lt;&gt;"",IF(D14="Beginning",0,$D$19*($D$7/12)),0)</f>
        <v>0</v>
      </c>
      <c r="E30" s="128">
        <f>C30-D30</f>
        <v>0</v>
      </c>
      <c r="F30" s="4">
        <f>IF(C30&lt;&gt;"",$D$19-E30,0)</f>
        <v>0</v>
      </c>
      <c r="G30" s="19">
        <f>IF(C30&lt;&gt;"",$D$21/$D$26,0)</f>
        <v>0</v>
      </c>
      <c r="H30" s="4">
        <f>IF(C30&lt;&gt;"",G30,0)</f>
        <v>0</v>
      </c>
      <c r="I30" s="4">
        <f>IF(C30&lt;&gt;"",$D$21-H30,0)</f>
        <v>0</v>
      </c>
      <c r="J30" s="58" t="str">
        <f t="shared" ref="J30:J41" si="0">IF(OR(MONTH(A30)=1,MONTH(A30)=2,MONTH(A30)=3,MONTH(A30)=4,MONTH(A30)=5,MONTH(A30)=6),YEAR(A30)-1&amp;"–"&amp;YEAR(A30),YEAR(A30)&amp;"–"&amp;YEAR(A30)+1)</f>
        <v>2021–2022</v>
      </c>
      <c r="K30" s="115"/>
      <c r="L30" s="115"/>
      <c r="M30" s="115"/>
      <c r="N30" s="115"/>
    </row>
    <row r="31" spans="1:16" ht="19.899999999999999" customHeight="1" x14ac:dyDescent="0.2">
      <c r="A31" s="126">
        <v>44409</v>
      </c>
      <c r="B31" s="9">
        <f t="shared" ref="B31:B94" si="1">IF(C31&gt;0,C31*-1,C31)</f>
        <v>0</v>
      </c>
      <c r="C31" s="127"/>
      <c r="D31" s="4">
        <f t="shared" ref="D31:D94" si="2">IF(C31="",0,IF($D$14="Beginning",IF(C30&lt;&gt;"",$F30*$D$7/12,0),IF(C30&lt;&gt;"",$F30*$D$7/12,$D$19*$D$7/12)))</f>
        <v>0</v>
      </c>
      <c r="E31" s="128">
        <f>C31-D31</f>
        <v>0</v>
      </c>
      <c r="F31" s="4">
        <f>IF(C31="",0,IF(C30="",$D$19-E31,IF(C31&lt;&gt;"",F30-E31)))</f>
        <v>0</v>
      </c>
      <c r="G31" s="19">
        <f>IF(AND(C31&lt;&gt;"",G30&lt;D$21),$D$21/$D$26,0)</f>
        <v>0</v>
      </c>
      <c r="H31" s="4">
        <f>IF(C31&lt;&gt;"",G31+H30,0)</f>
        <v>0</v>
      </c>
      <c r="I31" s="4">
        <f>IF(C31&lt;&gt;"",$D$21-H31,0)</f>
        <v>0</v>
      </c>
      <c r="J31" s="58" t="str">
        <f t="shared" si="0"/>
        <v>2021–2022</v>
      </c>
      <c r="K31" s="39" t="s">
        <v>1568</v>
      </c>
      <c r="L31" s="39" t="s">
        <v>1569</v>
      </c>
      <c r="M31" s="40" t="s">
        <v>1570</v>
      </c>
      <c r="N31" s="40" t="s">
        <v>1571</v>
      </c>
      <c r="O31" s="40" t="s">
        <v>1572</v>
      </c>
    </row>
    <row r="32" spans="1:16" ht="19.899999999999999" customHeight="1" x14ac:dyDescent="0.2">
      <c r="A32" s="126">
        <v>44440</v>
      </c>
      <c r="B32" s="9">
        <f t="shared" si="1"/>
        <v>0</v>
      </c>
      <c r="C32" s="127"/>
      <c r="D32" s="4">
        <f t="shared" si="2"/>
        <v>0</v>
      </c>
      <c r="E32" s="128">
        <f t="shared" ref="E32:E95" si="3">C32-D32</f>
        <v>0</v>
      </c>
      <c r="F32" s="4">
        <f t="shared" ref="F32:F95" si="4">IF(C32="",0,IF(C31="",$D$19-E32,IF(C32&lt;&gt;"",F31-E32)))</f>
        <v>0</v>
      </c>
      <c r="G32" s="19">
        <f>IF(AND(C32&lt;&gt;"",SUM(G$30:G31)&lt;D$21),$D$21/$D$26,0)</f>
        <v>0</v>
      </c>
      <c r="H32" s="4">
        <f t="shared" ref="H32:H95" si="5">IF(C32&lt;&gt;"",G32+H31,0)</f>
        <v>0</v>
      </c>
      <c r="I32" s="4">
        <f t="shared" ref="I32:I95" si="6">IF(C32&lt;&gt;"",$D$21-H32,0)</f>
        <v>0</v>
      </c>
      <c r="J32" s="58" t="str">
        <f t="shared" si="0"/>
        <v>2021–2022</v>
      </c>
      <c r="K32" s="41" t="str">
        <f>LEFT('Example 1 Modification Output'!$E$7,4)-1&amp;"–"&amp;RIGHT('Example 1 Modification Output'!$E$7,4)-1</f>
        <v>2021–2022</v>
      </c>
      <c r="L32" s="42">
        <f>DATE(RIGHT(K32,4),6,1)</f>
        <v>44713</v>
      </c>
      <c r="M32" s="43">
        <f>SUMIFS($F$30:$F$1241,$A$30:$A$1241,$L$32)</f>
        <v>0</v>
      </c>
      <c r="N32" s="43">
        <f>IF(AND('Example 1 Modification Output'!$E$7&gt;K$35,'Example 1 Modification Output'!$E$7&lt;=$M$35),SUMIFS($H$30:$H$1241,$A$30:$A$1241,$L$32)+$D$17,0)</f>
        <v>0</v>
      </c>
      <c r="O32" s="43">
        <f>IF(AND('Example 1 Modification Output'!$E$7&gt;K$35,'Example 1 Modification Output'!$E$7&lt;=$M$35),$D$22,0)</f>
        <v>0</v>
      </c>
    </row>
    <row r="33" spans="1:15" ht="19.899999999999999" customHeight="1" x14ac:dyDescent="0.2">
      <c r="A33" s="126">
        <v>44470</v>
      </c>
      <c r="B33" s="9">
        <f t="shared" si="1"/>
        <v>0</v>
      </c>
      <c r="C33" s="127"/>
      <c r="D33" s="4">
        <f t="shared" si="2"/>
        <v>0</v>
      </c>
      <c r="E33" s="128">
        <f t="shared" si="3"/>
        <v>0</v>
      </c>
      <c r="F33" s="4">
        <f t="shared" si="4"/>
        <v>0</v>
      </c>
      <c r="G33" s="19">
        <f>IF(AND(C33&lt;&gt;"",SUM(G$30:G32)&lt;D$21),$D$21/$D$26,0)</f>
        <v>0</v>
      </c>
      <c r="H33" s="4">
        <f t="shared" si="5"/>
        <v>0</v>
      </c>
      <c r="I33" s="4">
        <f t="shared" si="6"/>
        <v>0</v>
      </c>
      <c r="J33" s="58" t="str">
        <f t="shared" si="0"/>
        <v>2021–2022</v>
      </c>
    </row>
    <row r="34" spans="1:15" ht="19.899999999999999" customHeight="1" x14ac:dyDescent="0.2">
      <c r="A34" s="126">
        <v>44501</v>
      </c>
      <c r="B34" s="9">
        <f t="shared" si="1"/>
        <v>0</v>
      </c>
      <c r="C34" s="127"/>
      <c r="D34" s="4">
        <f t="shared" si="2"/>
        <v>0</v>
      </c>
      <c r="E34" s="128">
        <f t="shared" si="3"/>
        <v>0</v>
      </c>
      <c r="F34" s="4">
        <f t="shared" si="4"/>
        <v>0</v>
      </c>
      <c r="G34" s="19">
        <f>IF(AND(C34&lt;&gt;"",SUM(G$30:G33)&lt;D$21),$D$21/$D$26,0)</f>
        <v>0</v>
      </c>
      <c r="H34" s="4">
        <f t="shared" si="5"/>
        <v>0</v>
      </c>
      <c r="I34" s="4">
        <f t="shared" si="6"/>
        <v>0</v>
      </c>
      <c r="J34" s="58" t="str">
        <f t="shared" si="0"/>
        <v>2021–2022</v>
      </c>
      <c r="K34" s="129" t="s">
        <v>1573</v>
      </c>
      <c r="L34" s="129" t="s">
        <v>1574</v>
      </c>
      <c r="M34" s="129" t="s">
        <v>1575</v>
      </c>
      <c r="N34" s="129" t="s">
        <v>1576</v>
      </c>
      <c r="O34" s="129" t="s">
        <v>1590</v>
      </c>
    </row>
    <row r="35" spans="1:15" ht="19.899999999999999" customHeight="1" x14ac:dyDescent="0.2">
      <c r="A35" s="126">
        <v>44531</v>
      </c>
      <c r="B35" s="9">
        <f t="shared" si="1"/>
        <v>0</v>
      </c>
      <c r="C35" s="127"/>
      <c r="D35" s="4">
        <f t="shared" si="2"/>
        <v>0</v>
      </c>
      <c r="E35" s="128">
        <f t="shared" si="3"/>
        <v>0</v>
      </c>
      <c r="F35" s="4">
        <f t="shared" si="4"/>
        <v>0</v>
      </c>
      <c r="G35" s="19">
        <f>IF(AND(C35&lt;&gt;"",SUM(G$30:G34)&lt;D$21),$D$21/$D$26,0)</f>
        <v>0</v>
      </c>
      <c r="H35" s="4">
        <f t="shared" si="5"/>
        <v>0</v>
      </c>
      <c r="I35" s="4">
        <f t="shared" si="6"/>
        <v>0</v>
      </c>
      <c r="J35" s="58" t="str">
        <f t="shared" si="0"/>
        <v>2021–2022</v>
      </c>
      <c r="K35" s="44" t="str">
        <f>IF(OR(MONTH($D$13)=1,MONTH($D$13)=2,MONTH($D$13)=3,MONTH($D$13)=4,MONTH($D$13)=5,MONTH($D$13)=6),YEAR($D$13)-1&amp;"–"&amp;YEAR($D$13),YEAR($D$13)&amp;"–"&amp;YEAR($D$13)+1)</f>
        <v>2022–2023</v>
      </c>
      <c r="L35" s="130">
        <f>EDATE($D$13,+($D$25-1))</f>
        <v>46357</v>
      </c>
      <c r="M35" s="44" t="str">
        <f>IF(OR(MONTH($L$35)=1,MONTH($L$35)=2,MONTH($L$35)=3,MONTH($L$35)=4,MONTH($L$35)=5,MONTH($L$35)=6),YEAR($L$35)-1&amp;"–"&amp;YEAR($L$35),YEAR($L$35)&amp;"–"&amp;YEAR($L$35)+1)</f>
        <v>2026–2027</v>
      </c>
      <c r="N35" s="131">
        <f>IF($M$35='Example 1 Modification Output'!$E$7,$D$22,0)</f>
        <v>0</v>
      </c>
      <c r="O35" s="131">
        <f>IF($K$35='Example 1 Modification Output'!$E$7,ABS($L$12),0)</f>
        <v>109329.09</v>
      </c>
    </row>
    <row r="36" spans="1:15" ht="19.899999999999999" customHeight="1" x14ac:dyDescent="0.2">
      <c r="A36" s="126">
        <v>44562</v>
      </c>
      <c r="B36" s="9">
        <f t="shared" si="1"/>
        <v>0</v>
      </c>
      <c r="C36" s="127"/>
      <c r="D36" s="4">
        <f t="shared" si="2"/>
        <v>0</v>
      </c>
      <c r="E36" s="128">
        <f t="shared" si="3"/>
        <v>0</v>
      </c>
      <c r="F36" s="4">
        <f t="shared" si="4"/>
        <v>0</v>
      </c>
      <c r="G36" s="19">
        <f>IF(AND(C36&lt;&gt;"",SUM(G$30:G35)&lt;D$21),$D$21/$D$26,0)</f>
        <v>0</v>
      </c>
      <c r="H36" s="4">
        <f t="shared" si="5"/>
        <v>0</v>
      </c>
      <c r="I36" s="4">
        <f t="shared" si="6"/>
        <v>0</v>
      </c>
      <c r="J36" s="58" t="str">
        <f t="shared" si="0"/>
        <v>2021–2022</v>
      </c>
    </row>
    <row r="37" spans="1:15" ht="19.899999999999999" customHeight="1" x14ac:dyDescent="0.2">
      <c r="A37" s="126">
        <v>44593</v>
      </c>
      <c r="B37" s="9">
        <f t="shared" si="1"/>
        <v>0</v>
      </c>
      <c r="C37" s="127"/>
      <c r="D37" s="4">
        <f t="shared" si="2"/>
        <v>0</v>
      </c>
      <c r="E37" s="128">
        <f t="shared" si="3"/>
        <v>0</v>
      </c>
      <c r="F37" s="4">
        <f t="shared" si="4"/>
        <v>0</v>
      </c>
      <c r="G37" s="19">
        <f>IF(AND(C37&lt;&gt;"",SUM(G$30:G36)&lt;D$21),$D$21/$D$26,0)</f>
        <v>0</v>
      </c>
      <c r="H37" s="4">
        <f t="shared" si="5"/>
        <v>0</v>
      </c>
      <c r="I37" s="4">
        <f t="shared" si="6"/>
        <v>0</v>
      </c>
      <c r="J37" s="58" t="str">
        <f t="shared" si="0"/>
        <v>2021–2022</v>
      </c>
    </row>
    <row r="38" spans="1:15" ht="19.899999999999999" customHeight="1" x14ac:dyDescent="0.2">
      <c r="A38" s="126">
        <v>44621</v>
      </c>
      <c r="B38" s="9">
        <f t="shared" si="1"/>
        <v>0</v>
      </c>
      <c r="C38" s="127"/>
      <c r="D38" s="4">
        <f t="shared" si="2"/>
        <v>0</v>
      </c>
      <c r="E38" s="128">
        <f t="shared" si="3"/>
        <v>0</v>
      </c>
      <c r="F38" s="4">
        <f t="shared" si="4"/>
        <v>0</v>
      </c>
      <c r="G38" s="19">
        <f>IF(AND(C38&lt;&gt;"",SUM(G$30:G37)&lt;D$21),$D$21/$D$26,0)</f>
        <v>0</v>
      </c>
      <c r="H38" s="4">
        <f t="shared" si="5"/>
        <v>0</v>
      </c>
      <c r="I38" s="4">
        <f t="shared" si="6"/>
        <v>0</v>
      </c>
      <c r="J38" s="58" t="str">
        <f t="shared" si="0"/>
        <v>2021–2022</v>
      </c>
      <c r="N38" s="132"/>
    </row>
    <row r="39" spans="1:15" ht="19.899999999999999" customHeight="1" x14ac:dyDescent="0.2">
      <c r="A39" s="126">
        <v>44652</v>
      </c>
      <c r="B39" s="9">
        <f t="shared" si="1"/>
        <v>0</v>
      </c>
      <c r="C39" s="127"/>
      <c r="D39" s="4">
        <f t="shared" si="2"/>
        <v>0</v>
      </c>
      <c r="E39" s="128">
        <f t="shared" si="3"/>
        <v>0</v>
      </c>
      <c r="F39" s="4">
        <f t="shared" si="4"/>
        <v>0</v>
      </c>
      <c r="G39" s="19">
        <f>IF(AND(C39&lt;&gt;"",SUM(G$30:G38)&lt;D$21),$D$21/$D$26,0)</f>
        <v>0</v>
      </c>
      <c r="H39" s="4">
        <f t="shared" si="5"/>
        <v>0</v>
      </c>
      <c r="I39" s="4">
        <f t="shared" si="6"/>
        <v>0</v>
      </c>
      <c r="J39" s="58" t="str">
        <f t="shared" si="0"/>
        <v>2021–2022</v>
      </c>
      <c r="L39" s="111">
        <f>IF(L29&lt;=K35,0,1)</f>
        <v>1</v>
      </c>
    </row>
    <row r="40" spans="1:15" ht="19.899999999999999" customHeight="1" x14ac:dyDescent="0.2">
      <c r="A40" s="126">
        <v>44682</v>
      </c>
      <c r="B40" s="9">
        <f t="shared" si="1"/>
        <v>0</v>
      </c>
      <c r="C40" s="127"/>
      <c r="D40" s="4">
        <f t="shared" si="2"/>
        <v>0</v>
      </c>
      <c r="E40" s="128">
        <f t="shared" si="3"/>
        <v>0</v>
      </c>
      <c r="F40" s="4">
        <f t="shared" si="4"/>
        <v>0</v>
      </c>
      <c r="G40" s="19">
        <f>IF(AND(C40&lt;&gt;"",SUM(G$30:G39)&lt;D$21),$D$21/$D$26,0)</f>
        <v>0</v>
      </c>
      <c r="H40" s="4">
        <f t="shared" si="5"/>
        <v>0</v>
      </c>
      <c r="I40" s="4">
        <f t="shared" si="6"/>
        <v>0</v>
      </c>
      <c r="J40" s="58" t="str">
        <f t="shared" si="0"/>
        <v>2021–2022</v>
      </c>
    </row>
    <row r="41" spans="1:15" ht="19.899999999999999" customHeight="1" x14ac:dyDescent="0.2">
      <c r="A41" s="126">
        <v>44713</v>
      </c>
      <c r="B41" s="9">
        <f t="shared" si="1"/>
        <v>0</v>
      </c>
      <c r="C41" s="127"/>
      <c r="D41" s="4">
        <f t="shared" si="2"/>
        <v>0</v>
      </c>
      <c r="E41" s="128">
        <f t="shared" si="3"/>
        <v>0</v>
      </c>
      <c r="F41" s="5">
        <f t="shared" si="4"/>
        <v>0</v>
      </c>
      <c r="G41" s="19">
        <f>IF(AND(C41&lt;&gt;"",SUM(G$30:G40)&lt;D$21),$D$21/$D$26,0)</f>
        <v>0</v>
      </c>
      <c r="H41" s="4">
        <f t="shared" si="5"/>
        <v>0</v>
      </c>
      <c r="I41" s="4">
        <f t="shared" si="6"/>
        <v>0</v>
      </c>
      <c r="J41" s="58" t="str">
        <f t="shared" si="0"/>
        <v>2021–2022</v>
      </c>
    </row>
    <row r="42" spans="1:15" ht="19.899999999999999" customHeight="1" x14ac:dyDescent="0.2">
      <c r="A42" s="126">
        <v>44743</v>
      </c>
      <c r="B42" s="9">
        <f t="shared" si="1"/>
        <v>0</v>
      </c>
      <c r="C42" s="127"/>
      <c r="D42" s="4">
        <f t="shared" si="2"/>
        <v>0</v>
      </c>
      <c r="E42" s="128">
        <f t="shared" si="3"/>
        <v>0</v>
      </c>
      <c r="F42" s="5">
        <f t="shared" si="4"/>
        <v>0</v>
      </c>
      <c r="G42" s="19">
        <f>IF(AND(C42&lt;&gt;"",SUM(G$30:G41)&lt;D$21),$D$21/$D$26,0)</f>
        <v>0</v>
      </c>
      <c r="H42" s="4">
        <f t="shared" si="5"/>
        <v>0</v>
      </c>
      <c r="I42" s="4">
        <f t="shared" si="6"/>
        <v>0</v>
      </c>
      <c r="J42" s="58" t="str">
        <f>IF(OR(MONTH(A42)=1,MONTH(A42)=2,MONTH(A42)=3,MONTH(A42)=4,MONTH(A42)=5,MONTH(A42)=6),YEAR(A42)-1&amp;"–"&amp;YEAR(A42),YEAR(A42)&amp;"–"&amp;YEAR(A42)+1)</f>
        <v>2022–2023</v>
      </c>
    </row>
    <row r="43" spans="1:15" ht="19.899999999999999" customHeight="1" x14ac:dyDescent="0.2">
      <c r="A43" s="126">
        <v>44774</v>
      </c>
      <c r="B43" s="9">
        <f t="shared" si="1"/>
        <v>0</v>
      </c>
      <c r="C43" s="127"/>
      <c r="D43" s="4">
        <f t="shared" si="2"/>
        <v>0</v>
      </c>
      <c r="E43" s="128">
        <f t="shared" si="3"/>
        <v>0</v>
      </c>
      <c r="F43" s="5">
        <f t="shared" si="4"/>
        <v>0</v>
      </c>
      <c r="G43" s="19">
        <f>IF(AND(C43&lt;&gt;"",SUM(G$30:G42)&lt;D$21),$D$21/$D$26,0)</f>
        <v>0</v>
      </c>
      <c r="H43" s="4">
        <f t="shared" si="5"/>
        <v>0</v>
      </c>
      <c r="I43" s="4">
        <f t="shared" si="6"/>
        <v>0</v>
      </c>
      <c r="J43" s="58" t="str">
        <f t="shared" ref="J43:J106" si="7">IF(OR(MONTH(A43)=1,MONTH(A43)=2,MONTH(A43)=3,MONTH(A43)=4,MONTH(A43)=5,MONTH(A43)=6),YEAR(A43)-1&amp;"–"&amp;YEAR(A43),YEAR(A43)&amp;"–"&amp;YEAR(A43)+1)</f>
        <v>2022–2023</v>
      </c>
    </row>
    <row r="44" spans="1:15" ht="19.899999999999999" customHeight="1" x14ac:dyDescent="0.2">
      <c r="A44" s="126">
        <v>44805</v>
      </c>
      <c r="B44" s="9">
        <f t="shared" si="1"/>
        <v>0</v>
      </c>
      <c r="C44" s="127"/>
      <c r="D44" s="4">
        <f t="shared" si="2"/>
        <v>0</v>
      </c>
      <c r="E44" s="128">
        <f t="shared" si="3"/>
        <v>0</v>
      </c>
      <c r="F44" s="5">
        <f t="shared" si="4"/>
        <v>0</v>
      </c>
      <c r="G44" s="19">
        <f>IF(AND(C44&lt;&gt;"",SUM(G$30:G43)&lt;D$21),$D$21/$D$26,0)</f>
        <v>0</v>
      </c>
      <c r="H44" s="4">
        <f t="shared" si="5"/>
        <v>0</v>
      </c>
      <c r="I44" s="4">
        <f t="shared" si="6"/>
        <v>0</v>
      </c>
      <c r="J44" s="58" t="str">
        <f t="shared" si="7"/>
        <v>2022–2023</v>
      </c>
    </row>
    <row r="45" spans="1:15" ht="19.899999999999999" customHeight="1" x14ac:dyDescent="0.2">
      <c r="A45" s="126">
        <v>44835</v>
      </c>
      <c r="B45" s="9">
        <f t="shared" si="1"/>
        <v>0</v>
      </c>
      <c r="C45" s="127"/>
      <c r="D45" s="4">
        <f t="shared" si="2"/>
        <v>0</v>
      </c>
      <c r="E45" s="128">
        <f t="shared" si="3"/>
        <v>0</v>
      </c>
      <c r="F45" s="5">
        <f t="shared" si="4"/>
        <v>0</v>
      </c>
      <c r="G45" s="19">
        <f>IF(AND(C45&lt;&gt;"",SUM(G$30:G44)&lt;D$21),$D$21/$D$26,0)</f>
        <v>0</v>
      </c>
      <c r="H45" s="4">
        <f t="shared" si="5"/>
        <v>0</v>
      </c>
      <c r="I45" s="4">
        <f t="shared" si="6"/>
        <v>0</v>
      </c>
      <c r="J45" s="58" t="str">
        <f t="shared" si="7"/>
        <v>2022–2023</v>
      </c>
    </row>
    <row r="46" spans="1:15" ht="19.899999999999999" customHeight="1" x14ac:dyDescent="0.2">
      <c r="A46" s="126">
        <v>44866</v>
      </c>
      <c r="B46" s="9">
        <f t="shared" si="1"/>
        <v>0</v>
      </c>
      <c r="C46" s="127"/>
      <c r="D46" s="4">
        <f t="shared" si="2"/>
        <v>0</v>
      </c>
      <c r="E46" s="128">
        <f t="shared" si="3"/>
        <v>0</v>
      </c>
      <c r="F46" s="5">
        <f t="shared" si="4"/>
        <v>0</v>
      </c>
      <c r="G46" s="19">
        <f>IF(AND(C46&lt;&gt;"",SUM(G$30:G45)&lt;D$21),$D$21/$D$26,0)</f>
        <v>0</v>
      </c>
      <c r="H46" s="4">
        <f t="shared" si="5"/>
        <v>0</v>
      </c>
      <c r="I46" s="4">
        <f t="shared" si="6"/>
        <v>0</v>
      </c>
      <c r="J46" s="58" t="str">
        <f t="shared" si="7"/>
        <v>2022–2023</v>
      </c>
    </row>
    <row r="47" spans="1:15" ht="19.899999999999999" customHeight="1" x14ac:dyDescent="0.2">
      <c r="A47" s="126">
        <v>44896</v>
      </c>
      <c r="B47" s="9">
        <f t="shared" si="1"/>
        <v>0</v>
      </c>
      <c r="C47" s="127"/>
      <c r="D47" s="4">
        <f t="shared" si="2"/>
        <v>0</v>
      </c>
      <c r="E47" s="128">
        <f t="shared" si="3"/>
        <v>0</v>
      </c>
      <c r="F47" s="5">
        <f t="shared" si="4"/>
        <v>0</v>
      </c>
      <c r="G47" s="19">
        <f>IF(AND(C47&lt;&gt;"",SUM(G$30:G46)&lt;D$21),$D$21/$D$26,0)</f>
        <v>0</v>
      </c>
      <c r="H47" s="4">
        <f t="shared" si="5"/>
        <v>0</v>
      </c>
      <c r="I47" s="4">
        <f t="shared" si="6"/>
        <v>0</v>
      </c>
      <c r="J47" s="58" t="str">
        <f t="shared" si="7"/>
        <v>2022–2023</v>
      </c>
    </row>
    <row r="48" spans="1:15" ht="19.899999999999999" customHeight="1" x14ac:dyDescent="0.2">
      <c r="A48" s="126">
        <v>44927</v>
      </c>
      <c r="B48" s="9">
        <f t="shared" si="1"/>
        <v>-5000</v>
      </c>
      <c r="C48" s="127">
        <v>5000</v>
      </c>
      <c r="D48" s="4">
        <f t="shared" si="2"/>
        <v>0</v>
      </c>
      <c r="E48" s="128">
        <f t="shared" si="3"/>
        <v>5000</v>
      </c>
      <c r="F48" s="5">
        <f t="shared" si="4"/>
        <v>224079.45271610466</v>
      </c>
      <c r="G48" s="19">
        <f>IF(AND(C48&lt;&gt;"",SUM(G$30:G47)&lt;D$21),$D$21/$D$26,0)</f>
        <v>4769.1681179656434</v>
      </c>
      <c r="H48" s="4">
        <f t="shared" si="5"/>
        <v>4769.1681179656434</v>
      </c>
      <c r="I48" s="4">
        <f t="shared" si="6"/>
        <v>224150.90154438524</v>
      </c>
      <c r="J48" s="58" t="str">
        <f t="shared" si="7"/>
        <v>2022–2023</v>
      </c>
    </row>
    <row r="49" spans="1:10" ht="19.899999999999999" customHeight="1" x14ac:dyDescent="0.2">
      <c r="A49" s="126">
        <v>44958</v>
      </c>
      <c r="B49" s="9">
        <f t="shared" si="1"/>
        <v>-5000</v>
      </c>
      <c r="C49" s="127">
        <v>5000</v>
      </c>
      <c r="D49" s="4">
        <f t="shared" si="2"/>
        <v>448.15890543220934</v>
      </c>
      <c r="E49" s="128">
        <f t="shared" si="3"/>
        <v>4551.8410945677906</v>
      </c>
      <c r="F49" s="5">
        <f t="shared" si="4"/>
        <v>219527.61162153687</v>
      </c>
      <c r="G49" s="19">
        <f>IF(AND(C49&lt;&gt;"",SUM(G$30:G48)&lt;D$21),$D$21/$D$26,0)</f>
        <v>4769.1681179656434</v>
      </c>
      <c r="H49" s="4">
        <f t="shared" si="5"/>
        <v>9538.3362359312869</v>
      </c>
      <c r="I49" s="4">
        <f t="shared" si="6"/>
        <v>219381.73342641958</v>
      </c>
      <c r="J49" s="58" t="str">
        <f t="shared" si="7"/>
        <v>2022–2023</v>
      </c>
    </row>
    <row r="50" spans="1:10" ht="19.899999999999999" customHeight="1" x14ac:dyDescent="0.2">
      <c r="A50" s="126">
        <v>44986</v>
      </c>
      <c r="B50" s="9">
        <f t="shared" si="1"/>
        <v>-5000</v>
      </c>
      <c r="C50" s="127">
        <v>5000</v>
      </c>
      <c r="D50" s="4">
        <f t="shared" si="2"/>
        <v>439.05522324307373</v>
      </c>
      <c r="E50" s="128">
        <f t="shared" si="3"/>
        <v>4560.9447767569263</v>
      </c>
      <c r="F50" s="5">
        <f t="shared" si="4"/>
        <v>214966.66684477995</v>
      </c>
      <c r="G50" s="19">
        <f>IF(AND(C50&lt;&gt;"",SUM(G$30:G49)&lt;D$21),$D$21/$D$26,0)</f>
        <v>4769.1681179656434</v>
      </c>
      <c r="H50" s="4">
        <f t="shared" si="5"/>
        <v>14307.504353896929</v>
      </c>
      <c r="I50" s="4">
        <f t="shared" si="6"/>
        <v>214612.56530845395</v>
      </c>
      <c r="J50" s="58" t="str">
        <f t="shared" si="7"/>
        <v>2022–2023</v>
      </c>
    </row>
    <row r="51" spans="1:10" ht="19.899999999999999" customHeight="1" x14ac:dyDescent="0.2">
      <c r="A51" s="126">
        <v>45017</v>
      </c>
      <c r="B51" s="9">
        <f t="shared" si="1"/>
        <v>-5000</v>
      </c>
      <c r="C51" s="127">
        <v>5000</v>
      </c>
      <c r="D51" s="4">
        <f t="shared" si="2"/>
        <v>429.9333336895599</v>
      </c>
      <c r="E51" s="128">
        <f t="shared" si="3"/>
        <v>4570.0666663104403</v>
      </c>
      <c r="F51" s="5">
        <f t="shared" si="4"/>
        <v>210396.6001784695</v>
      </c>
      <c r="G51" s="19">
        <f>IF(AND(C51&lt;&gt;"",SUM(G$30:G50)&lt;D$21),$D$21/$D$26,0)</f>
        <v>4769.1681179656434</v>
      </c>
      <c r="H51" s="4">
        <f t="shared" si="5"/>
        <v>19076.672471862574</v>
      </c>
      <c r="I51" s="4">
        <f t="shared" si="6"/>
        <v>209843.39719048829</v>
      </c>
      <c r="J51" s="58" t="str">
        <f t="shared" si="7"/>
        <v>2022–2023</v>
      </c>
    </row>
    <row r="52" spans="1:10" ht="19.899999999999999" customHeight="1" x14ac:dyDescent="0.2">
      <c r="A52" s="126">
        <v>45047</v>
      </c>
      <c r="B52" s="9">
        <f t="shared" si="1"/>
        <v>-5000</v>
      </c>
      <c r="C52" s="127">
        <v>5000</v>
      </c>
      <c r="D52" s="4">
        <f t="shared" si="2"/>
        <v>420.793200356939</v>
      </c>
      <c r="E52" s="128">
        <f t="shared" si="3"/>
        <v>4579.2067996430615</v>
      </c>
      <c r="F52" s="5">
        <f t="shared" si="4"/>
        <v>205817.39337882644</v>
      </c>
      <c r="G52" s="19">
        <f>IF(AND(C52&lt;&gt;"",SUM(G$30:G51)&lt;D$21),$D$21/$D$26,0)</f>
        <v>4769.1681179656434</v>
      </c>
      <c r="H52" s="4">
        <f t="shared" si="5"/>
        <v>23845.840589828218</v>
      </c>
      <c r="I52" s="4">
        <f t="shared" si="6"/>
        <v>205074.22907252266</v>
      </c>
      <c r="J52" s="58" t="str">
        <f t="shared" si="7"/>
        <v>2022–2023</v>
      </c>
    </row>
    <row r="53" spans="1:10" ht="19.899999999999999" customHeight="1" x14ac:dyDescent="0.2">
      <c r="A53" s="126">
        <v>45078</v>
      </c>
      <c r="B53" s="9">
        <f t="shared" si="1"/>
        <v>-5000</v>
      </c>
      <c r="C53" s="127">
        <v>5000</v>
      </c>
      <c r="D53" s="4">
        <f t="shared" si="2"/>
        <v>411.63478675765288</v>
      </c>
      <c r="E53" s="128">
        <f t="shared" si="3"/>
        <v>4588.3652132423467</v>
      </c>
      <c r="F53" s="5">
        <f t="shared" si="4"/>
        <v>201229.02816558408</v>
      </c>
      <c r="G53" s="19">
        <f>IF(AND(C53&lt;&gt;"",SUM(G$30:G52)&lt;D$21),$D$21/$D$26,0)</f>
        <v>4769.1681179656434</v>
      </c>
      <c r="H53" s="4">
        <f t="shared" si="5"/>
        <v>28615.008707793862</v>
      </c>
      <c r="I53" s="4">
        <f t="shared" si="6"/>
        <v>200305.060954557</v>
      </c>
      <c r="J53" s="58" t="str">
        <f t="shared" si="7"/>
        <v>2022–2023</v>
      </c>
    </row>
    <row r="54" spans="1:10" ht="19.899999999999999" customHeight="1" x14ac:dyDescent="0.2">
      <c r="A54" s="126">
        <v>45108</v>
      </c>
      <c r="B54" s="9">
        <f t="shared" si="1"/>
        <v>-5000</v>
      </c>
      <c r="C54" s="127">
        <v>5000</v>
      </c>
      <c r="D54" s="4">
        <f t="shared" si="2"/>
        <v>402.45805633116817</v>
      </c>
      <c r="E54" s="128">
        <f t="shared" si="3"/>
        <v>4597.5419436688317</v>
      </c>
      <c r="F54" s="5">
        <f t="shared" si="4"/>
        <v>196631.48622191526</v>
      </c>
      <c r="G54" s="19">
        <f>IF(AND(C54&lt;&gt;"",SUM(G$30:G53)&lt;D$21),$D$21/$D$26,0)</f>
        <v>4769.1681179656434</v>
      </c>
      <c r="H54" s="4">
        <f t="shared" si="5"/>
        <v>33384.176825759503</v>
      </c>
      <c r="I54" s="4">
        <f t="shared" si="6"/>
        <v>195535.89283659137</v>
      </c>
      <c r="J54" s="58" t="str">
        <f t="shared" si="7"/>
        <v>2023–2024</v>
      </c>
    </row>
    <row r="55" spans="1:10" ht="19.899999999999999" customHeight="1" x14ac:dyDescent="0.2">
      <c r="A55" s="126">
        <v>45139</v>
      </c>
      <c r="B55" s="9">
        <f t="shared" si="1"/>
        <v>-5000</v>
      </c>
      <c r="C55" s="127">
        <v>5000</v>
      </c>
      <c r="D55" s="4">
        <f t="shared" si="2"/>
        <v>393.26297244383051</v>
      </c>
      <c r="E55" s="128">
        <f t="shared" si="3"/>
        <v>4606.7370275561698</v>
      </c>
      <c r="F55" s="5">
        <f t="shared" si="4"/>
        <v>192024.74919435909</v>
      </c>
      <c r="G55" s="19">
        <f>IF(AND(C55&lt;&gt;"",SUM(G$30:G54)&lt;D$21),$D$21/$D$26,0)</f>
        <v>4769.1681179656434</v>
      </c>
      <c r="H55" s="4">
        <f t="shared" si="5"/>
        <v>38153.344943725147</v>
      </c>
      <c r="I55" s="4">
        <f t="shared" si="6"/>
        <v>190766.72471862572</v>
      </c>
      <c r="J55" s="58" t="str">
        <f t="shared" si="7"/>
        <v>2023–2024</v>
      </c>
    </row>
    <row r="56" spans="1:10" ht="19.899999999999999" customHeight="1" x14ac:dyDescent="0.2">
      <c r="A56" s="126">
        <v>45170</v>
      </c>
      <c r="B56" s="9">
        <f t="shared" si="1"/>
        <v>-5000</v>
      </c>
      <c r="C56" s="127">
        <v>5000</v>
      </c>
      <c r="D56" s="4">
        <f t="shared" si="2"/>
        <v>384.04949838871818</v>
      </c>
      <c r="E56" s="128">
        <f t="shared" si="3"/>
        <v>4615.9505016112817</v>
      </c>
      <c r="F56" s="5">
        <f t="shared" si="4"/>
        <v>187408.79869274781</v>
      </c>
      <c r="G56" s="19">
        <f>IF(AND(C56&lt;&gt;"",SUM(G$30:G55)&lt;D$21),$D$21/$D$26,0)</f>
        <v>4769.1681179656434</v>
      </c>
      <c r="H56" s="4">
        <f t="shared" si="5"/>
        <v>42922.513061690792</v>
      </c>
      <c r="I56" s="4">
        <f t="shared" si="6"/>
        <v>185997.55660066009</v>
      </c>
      <c r="J56" s="58" t="str">
        <f t="shared" si="7"/>
        <v>2023–2024</v>
      </c>
    </row>
    <row r="57" spans="1:10" ht="19.899999999999999" customHeight="1" x14ac:dyDescent="0.2">
      <c r="A57" s="126">
        <v>45200</v>
      </c>
      <c r="B57" s="9">
        <f t="shared" si="1"/>
        <v>-5000</v>
      </c>
      <c r="C57" s="127">
        <v>5000</v>
      </c>
      <c r="D57" s="4">
        <f t="shared" si="2"/>
        <v>374.81759738549562</v>
      </c>
      <c r="E57" s="128">
        <f t="shared" si="3"/>
        <v>4625.1824026145041</v>
      </c>
      <c r="F57" s="5">
        <f t="shared" si="4"/>
        <v>182783.6162901333</v>
      </c>
      <c r="G57" s="19">
        <f>IF(AND(C57&lt;&gt;"",SUM(G$30:G56)&lt;D$21),$D$21/$D$26,0)</f>
        <v>4769.1681179656434</v>
      </c>
      <c r="H57" s="4">
        <f t="shared" si="5"/>
        <v>47691.681179656436</v>
      </c>
      <c r="I57" s="4">
        <f t="shared" si="6"/>
        <v>181228.38848269443</v>
      </c>
      <c r="J57" s="58" t="str">
        <f t="shared" si="7"/>
        <v>2023–2024</v>
      </c>
    </row>
    <row r="58" spans="1:10" ht="19.899999999999999" customHeight="1" x14ac:dyDescent="0.2">
      <c r="A58" s="126">
        <v>45231</v>
      </c>
      <c r="B58" s="9">
        <f t="shared" si="1"/>
        <v>-5000</v>
      </c>
      <c r="C58" s="127">
        <v>5000</v>
      </c>
      <c r="D58" s="4">
        <f t="shared" si="2"/>
        <v>365.56723258026659</v>
      </c>
      <c r="E58" s="128">
        <f t="shared" si="3"/>
        <v>4634.4327674197339</v>
      </c>
      <c r="F58" s="4">
        <f t="shared" si="4"/>
        <v>178149.18352271357</v>
      </c>
      <c r="G58" s="19">
        <f>IF(AND(C58&lt;&gt;"",SUM(G$30:G57)&lt;D$21),$D$21/$D$26,0)</f>
        <v>4769.1681179656434</v>
      </c>
      <c r="H58" s="4">
        <f t="shared" si="5"/>
        <v>52460.84929762208</v>
      </c>
      <c r="I58" s="4">
        <f t="shared" si="6"/>
        <v>176459.2203647288</v>
      </c>
      <c r="J58" s="58" t="str">
        <f t="shared" si="7"/>
        <v>2023–2024</v>
      </c>
    </row>
    <row r="59" spans="1:10" ht="19.899999999999999" customHeight="1" x14ac:dyDescent="0.2">
      <c r="A59" s="126">
        <v>45261</v>
      </c>
      <c r="B59" s="9">
        <f t="shared" si="1"/>
        <v>-5000</v>
      </c>
      <c r="C59" s="127">
        <v>5000</v>
      </c>
      <c r="D59" s="4">
        <f t="shared" si="2"/>
        <v>356.29836704542714</v>
      </c>
      <c r="E59" s="128">
        <f t="shared" si="3"/>
        <v>4643.7016329545731</v>
      </c>
      <c r="F59" s="4">
        <f t="shared" si="4"/>
        <v>173505.48188975902</v>
      </c>
      <c r="G59" s="19">
        <f>IF(AND(C59&lt;&gt;"",SUM(G$30:G58)&lt;D$21),$D$21/$D$26,0)</f>
        <v>4769.1681179656434</v>
      </c>
      <c r="H59" s="4">
        <f t="shared" si="5"/>
        <v>57230.017415587725</v>
      </c>
      <c r="I59" s="4">
        <f t="shared" si="6"/>
        <v>171690.05224676314</v>
      </c>
      <c r="J59" s="58" t="str">
        <f t="shared" si="7"/>
        <v>2023–2024</v>
      </c>
    </row>
    <row r="60" spans="1:10" ht="19.899999999999999" customHeight="1" x14ac:dyDescent="0.2">
      <c r="A60" s="126">
        <v>45292</v>
      </c>
      <c r="B60" s="9">
        <f t="shared" si="1"/>
        <v>-5000</v>
      </c>
      <c r="C60" s="127">
        <v>5000</v>
      </c>
      <c r="D60" s="4">
        <f t="shared" si="2"/>
        <v>347.01096377951802</v>
      </c>
      <c r="E60" s="128">
        <f t="shared" si="3"/>
        <v>4652.9890362204824</v>
      </c>
      <c r="F60" s="4">
        <f t="shared" si="4"/>
        <v>168852.49285353854</v>
      </c>
      <c r="G60" s="19">
        <f>IF(AND(C60&lt;&gt;"",SUM(G$30:G59)&lt;D$21),$D$21/$D$26,0)</f>
        <v>4769.1681179656434</v>
      </c>
      <c r="H60" s="4">
        <f t="shared" si="5"/>
        <v>61999.185533553369</v>
      </c>
      <c r="I60" s="4">
        <f t="shared" si="6"/>
        <v>166920.88412879751</v>
      </c>
      <c r="J60" s="58" t="str">
        <f t="shared" si="7"/>
        <v>2023–2024</v>
      </c>
    </row>
    <row r="61" spans="1:10" ht="19.899999999999999" customHeight="1" x14ac:dyDescent="0.2">
      <c r="A61" s="126">
        <v>45323</v>
      </c>
      <c r="B61" s="9">
        <f t="shared" si="1"/>
        <v>-5000</v>
      </c>
      <c r="C61" s="127">
        <v>5000</v>
      </c>
      <c r="D61" s="4">
        <f t="shared" si="2"/>
        <v>337.70498570707707</v>
      </c>
      <c r="E61" s="128">
        <f t="shared" si="3"/>
        <v>4662.295014292923</v>
      </c>
      <c r="F61" s="4">
        <f t="shared" si="4"/>
        <v>164190.19783924561</v>
      </c>
      <c r="G61" s="19">
        <f>IF(AND(C61&lt;&gt;"",SUM(G$30:G60)&lt;D$21),$D$21/$D$26,0)</f>
        <v>4769.1681179656434</v>
      </c>
      <c r="H61" s="4">
        <f t="shared" si="5"/>
        <v>66768.353651519006</v>
      </c>
      <c r="I61" s="4">
        <f t="shared" si="6"/>
        <v>162151.71601083188</v>
      </c>
      <c r="J61" s="58" t="str">
        <f t="shared" si="7"/>
        <v>2023–2024</v>
      </c>
    </row>
    <row r="62" spans="1:10" ht="19.899999999999999" customHeight="1" x14ac:dyDescent="0.2">
      <c r="A62" s="126">
        <v>45352</v>
      </c>
      <c r="B62" s="9">
        <f t="shared" si="1"/>
        <v>-5000</v>
      </c>
      <c r="C62" s="127">
        <v>5000</v>
      </c>
      <c r="D62" s="4">
        <f t="shared" si="2"/>
        <v>328.3803956784912</v>
      </c>
      <c r="E62" s="128">
        <f t="shared" si="3"/>
        <v>4671.6196043215086</v>
      </c>
      <c r="F62" s="4">
        <f t="shared" si="4"/>
        <v>159518.57823492409</v>
      </c>
      <c r="G62" s="19">
        <f>IF(AND(C62&lt;&gt;"",SUM(G$30:G61)&lt;D$21),$D$21/$D$26,0)</f>
        <v>4769.1681179656434</v>
      </c>
      <c r="H62" s="4">
        <f t="shared" si="5"/>
        <v>71537.521769484651</v>
      </c>
      <c r="I62" s="4">
        <f t="shared" si="6"/>
        <v>157382.54789286622</v>
      </c>
      <c r="J62" s="58" t="str">
        <f t="shared" si="7"/>
        <v>2023–2024</v>
      </c>
    </row>
    <row r="63" spans="1:10" ht="19.899999999999999" customHeight="1" x14ac:dyDescent="0.2">
      <c r="A63" s="126">
        <v>45383</v>
      </c>
      <c r="B63" s="9">
        <f t="shared" si="1"/>
        <v>-5000</v>
      </c>
      <c r="C63" s="127">
        <v>5000</v>
      </c>
      <c r="D63" s="4">
        <f t="shared" si="2"/>
        <v>319.03715646984818</v>
      </c>
      <c r="E63" s="128">
        <f t="shared" si="3"/>
        <v>4680.962843530152</v>
      </c>
      <c r="F63" s="4">
        <f t="shared" si="4"/>
        <v>154837.61539139395</v>
      </c>
      <c r="G63" s="19">
        <f>IF(AND(C63&lt;&gt;"",SUM(G$30:G62)&lt;D$21),$D$21/$D$26,0)</f>
        <v>4769.1681179656434</v>
      </c>
      <c r="H63" s="4">
        <f t="shared" si="5"/>
        <v>76306.689887450295</v>
      </c>
      <c r="I63" s="4">
        <f t="shared" si="6"/>
        <v>152613.37977490056</v>
      </c>
      <c r="J63" s="58" t="str">
        <f t="shared" si="7"/>
        <v>2023–2024</v>
      </c>
    </row>
    <row r="64" spans="1:10" ht="19.899999999999999" customHeight="1" x14ac:dyDescent="0.2">
      <c r="A64" s="126">
        <v>45413</v>
      </c>
      <c r="B64" s="9">
        <f t="shared" si="1"/>
        <v>-5000</v>
      </c>
      <c r="C64" s="127">
        <v>5000</v>
      </c>
      <c r="D64" s="4">
        <f t="shared" si="2"/>
        <v>309.67523078278788</v>
      </c>
      <c r="E64" s="128">
        <f t="shared" si="3"/>
        <v>4690.3247692172117</v>
      </c>
      <c r="F64" s="4">
        <f t="shared" si="4"/>
        <v>150147.29062217675</v>
      </c>
      <c r="G64" s="19">
        <f>IF(AND(C64&lt;&gt;"",SUM(G$30:G63)&lt;D$21),$D$21/$D$26,0)</f>
        <v>4769.1681179656434</v>
      </c>
      <c r="H64" s="4">
        <f t="shared" si="5"/>
        <v>81075.858005415939</v>
      </c>
      <c r="I64" s="4">
        <f t="shared" si="6"/>
        <v>147844.21165693493</v>
      </c>
      <c r="J64" s="58" t="str">
        <f t="shared" si="7"/>
        <v>2023–2024</v>
      </c>
    </row>
    <row r="65" spans="1:10" ht="19.899999999999999" customHeight="1" x14ac:dyDescent="0.2">
      <c r="A65" s="126">
        <v>45444</v>
      </c>
      <c r="B65" s="9">
        <f t="shared" si="1"/>
        <v>-5000</v>
      </c>
      <c r="C65" s="127">
        <v>5000</v>
      </c>
      <c r="D65" s="4">
        <f t="shared" si="2"/>
        <v>300.29458124435354</v>
      </c>
      <c r="E65" s="128">
        <f t="shared" si="3"/>
        <v>4699.7054187556469</v>
      </c>
      <c r="F65" s="4">
        <f t="shared" si="4"/>
        <v>145447.5852034211</v>
      </c>
      <c r="G65" s="19">
        <f>IF(AND(C65&lt;&gt;"",SUM(G$30:G64)&lt;D$21),$D$21/$D$26,0)</f>
        <v>4769.1681179656434</v>
      </c>
      <c r="H65" s="4">
        <f t="shared" si="5"/>
        <v>85845.026123381584</v>
      </c>
      <c r="I65" s="4">
        <f t="shared" si="6"/>
        <v>143075.0435389693</v>
      </c>
      <c r="J65" s="58" t="str">
        <f t="shared" si="7"/>
        <v>2023–2024</v>
      </c>
    </row>
    <row r="66" spans="1:10" ht="19.899999999999999" customHeight="1" x14ac:dyDescent="0.2">
      <c r="A66" s="126">
        <v>45474</v>
      </c>
      <c r="B66" s="9">
        <f t="shared" si="1"/>
        <v>-5000</v>
      </c>
      <c r="C66" s="127">
        <v>5000</v>
      </c>
      <c r="D66" s="4">
        <f t="shared" si="2"/>
        <v>290.89517040684217</v>
      </c>
      <c r="E66" s="128">
        <f t="shared" si="3"/>
        <v>4709.1048295931578</v>
      </c>
      <c r="F66" s="4">
        <f t="shared" si="4"/>
        <v>140738.48037382794</v>
      </c>
      <c r="G66" s="19">
        <f>IF(AND(C66&lt;&gt;"",SUM(G$30:G65)&lt;D$21),$D$21/$D$26,0)</f>
        <v>4769.1681179656434</v>
      </c>
      <c r="H66" s="4">
        <f t="shared" si="5"/>
        <v>90614.194241347228</v>
      </c>
      <c r="I66" s="4">
        <f t="shared" si="6"/>
        <v>138305.87542100364</v>
      </c>
      <c r="J66" s="58" t="str">
        <f t="shared" si="7"/>
        <v>2024–2025</v>
      </c>
    </row>
    <row r="67" spans="1:10" ht="19.899999999999999" customHeight="1" x14ac:dyDescent="0.2">
      <c r="A67" s="126">
        <v>45505</v>
      </c>
      <c r="B67" s="9">
        <f t="shared" si="1"/>
        <v>-5000</v>
      </c>
      <c r="C67" s="127">
        <v>5000</v>
      </c>
      <c r="D67" s="4">
        <f t="shared" si="2"/>
        <v>281.47696074765588</v>
      </c>
      <c r="E67" s="128">
        <f t="shared" si="3"/>
        <v>4718.5230392523445</v>
      </c>
      <c r="F67" s="4">
        <f t="shared" si="4"/>
        <v>136019.95733457559</v>
      </c>
      <c r="G67" s="19">
        <f>IF(AND(C67&lt;&gt;"",SUM(G$30:G66)&lt;D$21),$D$21/$D$26,0)</f>
        <v>4769.1681179656434</v>
      </c>
      <c r="H67" s="4">
        <f t="shared" si="5"/>
        <v>95383.362359312872</v>
      </c>
      <c r="I67" s="4">
        <f t="shared" si="6"/>
        <v>133536.70730303798</v>
      </c>
      <c r="J67" s="58" t="str">
        <f t="shared" si="7"/>
        <v>2024–2025</v>
      </c>
    </row>
    <row r="68" spans="1:10" ht="19.899999999999999" customHeight="1" x14ac:dyDescent="0.2">
      <c r="A68" s="126">
        <v>45536</v>
      </c>
      <c r="B68" s="9">
        <f t="shared" si="1"/>
        <v>-5000</v>
      </c>
      <c r="C68" s="127">
        <v>5000</v>
      </c>
      <c r="D68" s="4">
        <f t="shared" si="2"/>
        <v>272.03991466915119</v>
      </c>
      <c r="E68" s="128">
        <f t="shared" si="3"/>
        <v>4727.9600853308484</v>
      </c>
      <c r="F68" s="4">
        <f t="shared" si="4"/>
        <v>131291.99724924474</v>
      </c>
      <c r="G68" s="19">
        <f>IF(AND(C68&lt;&gt;"",SUM(G$30:G67)&lt;D$21),$D$21/$D$26,0)</f>
        <v>4769.1681179656434</v>
      </c>
      <c r="H68" s="4">
        <f t="shared" si="5"/>
        <v>100152.53047727852</v>
      </c>
      <c r="I68" s="4">
        <f t="shared" si="6"/>
        <v>128767.53918507235</v>
      </c>
      <c r="J68" s="58" t="str">
        <f t="shared" si="7"/>
        <v>2024–2025</v>
      </c>
    </row>
    <row r="69" spans="1:10" ht="19.899999999999999" customHeight="1" x14ac:dyDescent="0.2">
      <c r="A69" s="126">
        <v>45566</v>
      </c>
      <c r="B69" s="9">
        <f t="shared" si="1"/>
        <v>-5000</v>
      </c>
      <c r="C69" s="127">
        <v>5000</v>
      </c>
      <c r="D69" s="4">
        <f t="shared" si="2"/>
        <v>262.58399449848952</v>
      </c>
      <c r="E69" s="128">
        <f t="shared" si="3"/>
        <v>4737.4160055015109</v>
      </c>
      <c r="F69" s="4">
        <f t="shared" si="4"/>
        <v>126554.58124374323</v>
      </c>
      <c r="G69" s="19">
        <f>IF(AND(C69&lt;&gt;"",SUM(G$30:G68)&lt;D$21),$D$21/$D$26,0)</f>
        <v>4769.1681179656434</v>
      </c>
      <c r="H69" s="4">
        <f t="shared" si="5"/>
        <v>104921.69859524416</v>
      </c>
      <c r="I69" s="4">
        <f t="shared" si="6"/>
        <v>123998.37106710671</v>
      </c>
      <c r="J69" s="58" t="str">
        <f t="shared" si="7"/>
        <v>2024–2025</v>
      </c>
    </row>
    <row r="70" spans="1:10" ht="19.899999999999999" customHeight="1" x14ac:dyDescent="0.2">
      <c r="A70" s="126">
        <v>45597</v>
      </c>
      <c r="B70" s="9">
        <f t="shared" si="1"/>
        <v>-5000</v>
      </c>
      <c r="C70" s="127">
        <v>5000</v>
      </c>
      <c r="D70" s="4">
        <f t="shared" si="2"/>
        <v>253.10916248748649</v>
      </c>
      <c r="E70" s="128">
        <f t="shared" si="3"/>
        <v>4746.8908375125138</v>
      </c>
      <c r="F70" s="4">
        <f t="shared" si="4"/>
        <v>121807.69040623071</v>
      </c>
      <c r="G70" s="19">
        <f>IF(AND(C70&lt;&gt;"",SUM(G$30:G69)&lt;D$21),$D$21/$D$26,0)</f>
        <v>4769.1681179656434</v>
      </c>
      <c r="H70" s="4">
        <f t="shared" si="5"/>
        <v>109690.86671320981</v>
      </c>
      <c r="I70" s="4">
        <f t="shared" si="6"/>
        <v>119229.20294914106</v>
      </c>
      <c r="J70" s="58" t="str">
        <f t="shared" si="7"/>
        <v>2024–2025</v>
      </c>
    </row>
    <row r="71" spans="1:10" ht="19.899999999999999" customHeight="1" x14ac:dyDescent="0.2">
      <c r="A71" s="126">
        <v>45627</v>
      </c>
      <c r="B71" s="9">
        <f t="shared" si="1"/>
        <v>-5000</v>
      </c>
      <c r="C71" s="127">
        <v>5000</v>
      </c>
      <c r="D71" s="4">
        <f t="shared" si="2"/>
        <v>243.61538081246144</v>
      </c>
      <c r="E71" s="128">
        <f t="shared" si="3"/>
        <v>4756.3846191875382</v>
      </c>
      <c r="F71" s="4">
        <f t="shared" si="4"/>
        <v>117051.30578704318</v>
      </c>
      <c r="G71" s="19">
        <f>IF(AND(C71&lt;&gt;"",SUM(G$30:G70)&lt;D$21),$D$21/$D$26,0)</f>
        <v>4769.1681179656434</v>
      </c>
      <c r="H71" s="4">
        <f t="shared" si="5"/>
        <v>114460.03483117545</v>
      </c>
      <c r="I71" s="4">
        <f t="shared" si="6"/>
        <v>114460.03483117542</v>
      </c>
      <c r="J71" s="58" t="str">
        <f t="shared" si="7"/>
        <v>2024–2025</v>
      </c>
    </row>
    <row r="72" spans="1:10" ht="19.899999999999999" customHeight="1" x14ac:dyDescent="0.2">
      <c r="A72" s="126">
        <v>45658</v>
      </c>
      <c r="B72" s="9">
        <f t="shared" si="1"/>
        <v>-5000</v>
      </c>
      <c r="C72" s="127">
        <v>5000</v>
      </c>
      <c r="D72" s="4">
        <f t="shared" si="2"/>
        <v>234.10261157408638</v>
      </c>
      <c r="E72" s="128">
        <f t="shared" si="3"/>
        <v>4765.897388425914</v>
      </c>
      <c r="F72" s="4">
        <f t="shared" si="4"/>
        <v>112285.40839861726</v>
      </c>
      <c r="G72" s="19">
        <f>IF(AND(C72&lt;&gt;"",SUM(G$30:G71)&lt;D$21),$D$21/$D$26,0)</f>
        <v>4769.1681179656434</v>
      </c>
      <c r="H72" s="4">
        <f t="shared" si="5"/>
        <v>119229.20294914109</v>
      </c>
      <c r="I72" s="4">
        <f t="shared" si="6"/>
        <v>109690.86671320978</v>
      </c>
      <c r="J72" s="58" t="str">
        <f t="shared" si="7"/>
        <v>2024–2025</v>
      </c>
    </row>
    <row r="73" spans="1:10" ht="19.899999999999999" customHeight="1" x14ac:dyDescent="0.2">
      <c r="A73" s="126">
        <v>45689</v>
      </c>
      <c r="B73" s="9">
        <f t="shared" si="1"/>
        <v>-5000</v>
      </c>
      <c r="C73" s="127">
        <v>5000</v>
      </c>
      <c r="D73" s="4">
        <f t="shared" si="2"/>
        <v>224.57081679723453</v>
      </c>
      <c r="E73" s="128">
        <f t="shared" si="3"/>
        <v>4775.4291832027657</v>
      </c>
      <c r="F73" s="4">
        <f t="shared" si="4"/>
        <v>107509.9792154145</v>
      </c>
      <c r="G73" s="19">
        <f>IF(AND(C73&lt;&gt;"",SUM(G$30:G72)&lt;D$21),$D$21/$D$26,0)</f>
        <v>4769.1681179656434</v>
      </c>
      <c r="H73" s="4">
        <f t="shared" si="5"/>
        <v>123998.37106710674</v>
      </c>
      <c r="I73" s="4">
        <f t="shared" si="6"/>
        <v>104921.69859524413</v>
      </c>
      <c r="J73" s="58" t="str">
        <f t="shared" si="7"/>
        <v>2024–2025</v>
      </c>
    </row>
    <row r="74" spans="1:10" ht="19.899999999999999" customHeight="1" x14ac:dyDescent="0.2">
      <c r="A74" s="126">
        <v>45717</v>
      </c>
      <c r="B74" s="9">
        <f t="shared" si="1"/>
        <v>-5000</v>
      </c>
      <c r="C74" s="127">
        <v>5000</v>
      </c>
      <c r="D74" s="4">
        <f t="shared" si="2"/>
        <v>215.01995843082898</v>
      </c>
      <c r="E74" s="128">
        <f t="shared" si="3"/>
        <v>4784.9800415691707</v>
      </c>
      <c r="F74" s="4">
        <f t="shared" si="4"/>
        <v>102724.99917384532</v>
      </c>
      <c r="G74" s="19">
        <f>IF(AND(C74&lt;&gt;"",SUM(G$30:G73)&lt;D$21),$D$21/$D$26,0)</f>
        <v>4769.1681179656434</v>
      </c>
      <c r="H74" s="4">
        <f t="shared" si="5"/>
        <v>128767.53918507238</v>
      </c>
      <c r="I74" s="4">
        <f t="shared" si="6"/>
        <v>100152.53047727849</v>
      </c>
      <c r="J74" s="58" t="str">
        <f t="shared" si="7"/>
        <v>2024–2025</v>
      </c>
    </row>
    <row r="75" spans="1:10" ht="19.899999999999999" customHeight="1" x14ac:dyDescent="0.2">
      <c r="A75" s="126">
        <v>45748</v>
      </c>
      <c r="B75" s="9">
        <f t="shared" si="1"/>
        <v>-5000</v>
      </c>
      <c r="C75" s="127">
        <v>5000</v>
      </c>
      <c r="D75" s="4">
        <f t="shared" si="2"/>
        <v>205.44999834769067</v>
      </c>
      <c r="E75" s="128">
        <f t="shared" si="3"/>
        <v>4794.5500016523092</v>
      </c>
      <c r="F75" s="4">
        <f t="shared" si="4"/>
        <v>97930.44917219301</v>
      </c>
      <c r="G75" s="19">
        <f>IF(AND(C75&lt;&gt;"",SUM(G$30:G74)&lt;D$21),$D$21/$D$26,0)</f>
        <v>4769.1681179656434</v>
      </c>
      <c r="H75" s="4">
        <f t="shared" si="5"/>
        <v>133536.70730303801</v>
      </c>
      <c r="I75" s="4">
        <f t="shared" si="6"/>
        <v>95383.362359312858</v>
      </c>
      <c r="J75" s="58" t="str">
        <f t="shared" si="7"/>
        <v>2024–2025</v>
      </c>
    </row>
    <row r="76" spans="1:10" ht="19.899999999999999" customHeight="1" x14ac:dyDescent="0.2">
      <c r="A76" s="126">
        <v>45778</v>
      </c>
      <c r="B76" s="9">
        <f t="shared" si="1"/>
        <v>-5000</v>
      </c>
      <c r="C76" s="127">
        <v>5000</v>
      </c>
      <c r="D76" s="4">
        <f t="shared" si="2"/>
        <v>195.86089834438602</v>
      </c>
      <c r="E76" s="128">
        <f t="shared" si="3"/>
        <v>4804.1391016556136</v>
      </c>
      <c r="F76" s="4">
        <f t="shared" si="4"/>
        <v>93126.310070537394</v>
      </c>
      <c r="G76" s="19">
        <f>IF(AND(C76&lt;&gt;"",SUM(G$30:G75)&lt;D$21),$D$21/$D$26,0)</f>
        <v>4769.1681179656434</v>
      </c>
      <c r="H76" s="4">
        <f t="shared" si="5"/>
        <v>138305.87542100364</v>
      </c>
      <c r="I76" s="4">
        <f t="shared" si="6"/>
        <v>90614.194241347228</v>
      </c>
      <c r="J76" s="58" t="str">
        <f t="shared" si="7"/>
        <v>2024–2025</v>
      </c>
    </row>
    <row r="77" spans="1:10" ht="19.899999999999999" customHeight="1" x14ac:dyDescent="0.2">
      <c r="A77" s="126">
        <v>45809</v>
      </c>
      <c r="B77" s="9">
        <f t="shared" si="1"/>
        <v>-5000</v>
      </c>
      <c r="C77" s="127">
        <v>5000</v>
      </c>
      <c r="D77" s="4">
        <f t="shared" si="2"/>
        <v>186.2526201410748</v>
      </c>
      <c r="E77" s="128">
        <f t="shared" si="3"/>
        <v>4813.7473798589253</v>
      </c>
      <c r="F77" s="4">
        <f t="shared" si="4"/>
        <v>88312.562690678475</v>
      </c>
      <c r="G77" s="19">
        <f>IF(AND(C77&lt;&gt;"",SUM(G$30:G76)&lt;D$21),$D$21/$D$26,0)</f>
        <v>4769.1681179656434</v>
      </c>
      <c r="H77" s="4">
        <f t="shared" si="5"/>
        <v>143075.04353896927</v>
      </c>
      <c r="I77" s="4">
        <f t="shared" si="6"/>
        <v>85845.026123381598</v>
      </c>
      <c r="J77" s="58" t="str">
        <f t="shared" si="7"/>
        <v>2024–2025</v>
      </c>
    </row>
    <row r="78" spans="1:10" ht="19.899999999999999" customHeight="1" x14ac:dyDescent="0.2">
      <c r="A78" s="126">
        <v>45839</v>
      </c>
      <c r="B78" s="9">
        <f t="shared" si="1"/>
        <v>-5000</v>
      </c>
      <c r="C78" s="127">
        <v>5000</v>
      </c>
      <c r="D78" s="4">
        <f t="shared" si="2"/>
        <v>176.62512538135695</v>
      </c>
      <c r="E78" s="128">
        <f t="shared" si="3"/>
        <v>4823.3748746186429</v>
      </c>
      <c r="F78" s="4">
        <f t="shared" si="4"/>
        <v>83489.187816059828</v>
      </c>
      <c r="G78" s="19">
        <f>IF(AND(C78&lt;&gt;"",SUM(G$30:G77)&lt;D$21),$D$21/$D$26,0)</f>
        <v>4769.1681179656434</v>
      </c>
      <c r="H78" s="4">
        <f t="shared" si="5"/>
        <v>147844.2116569349</v>
      </c>
      <c r="I78" s="4">
        <f t="shared" si="6"/>
        <v>81075.858005415968</v>
      </c>
      <c r="J78" s="58" t="str">
        <f t="shared" si="7"/>
        <v>2025–2026</v>
      </c>
    </row>
    <row r="79" spans="1:10" ht="19.899999999999999" customHeight="1" x14ac:dyDescent="0.2">
      <c r="A79" s="126">
        <v>45870</v>
      </c>
      <c r="B79" s="9">
        <f t="shared" si="1"/>
        <v>-5000</v>
      </c>
      <c r="C79" s="127">
        <v>5000</v>
      </c>
      <c r="D79" s="4">
        <f t="shared" si="2"/>
        <v>166.97837563211965</v>
      </c>
      <c r="E79" s="128">
        <f t="shared" si="3"/>
        <v>4833.0216243678806</v>
      </c>
      <c r="F79" s="4">
        <f t="shared" si="4"/>
        <v>78656.16619169194</v>
      </c>
      <c r="G79" s="19">
        <f>IF(AND(C79&lt;&gt;"",SUM(G$30:G78)&lt;D$21),$D$21/$D$26,0)</f>
        <v>4769.1681179656434</v>
      </c>
      <c r="H79" s="4">
        <f t="shared" si="5"/>
        <v>152613.37977490053</v>
      </c>
      <c r="I79" s="4">
        <f t="shared" si="6"/>
        <v>76306.689887450339</v>
      </c>
      <c r="J79" s="58" t="str">
        <f t="shared" si="7"/>
        <v>2025–2026</v>
      </c>
    </row>
    <row r="80" spans="1:10" ht="19.899999999999999" customHeight="1" x14ac:dyDescent="0.2">
      <c r="A80" s="126">
        <v>45901</v>
      </c>
      <c r="B80" s="9">
        <f t="shared" si="1"/>
        <v>-5000</v>
      </c>
      <c r="C80" s="127">
        <v>5000</v>
      </c>
      <c r="D80" s="4">
        <f t="shared" si="2"/>
        <v>157.31233238338388</v>
      </c>
      <c r="E80" s="128">
        <f t="shared" si="3"/>
        <v>4842.6876676166157</v>
      </c>
      <c r="F80" s="4">
        <f t="shared" si="4"/>
        <v>73813.478524075326</v>
      </c>
      <c r="G80" s="19">
        <f>IF(AND(C80&lt;&gt;"",SUM(G$30:G79)&lt;D$21),$D$21/$D$26,0)</f>
        <v>4769.1681179656434</v>
      </c>
      <c r="H80" s="4">
        <f>IF(C80&lt;&gt;"",G80+H79,0)</f>
        <v>157382.54789286616</v>
      </c>
      <c r="I80" s="4">
        <f t="shared" si="6"/>
        <v>71537.521769484709</v>
      </c>
      <c r="J80" s="58" t="str">
        <f t="shared" si="7"/>
        <v>2025–2026</v>
      </c>
    </row>
    <row r="81" spans="1:10" ht="19.899999999999999" customHeight="1" x14ac:dyDescent="0.2">
      <c r="A81" s="126">
        <v>45931</v>
      </c>
      <c r="B81" s="9">
        <f t="shared" si="1"/>
        <v>-5000</v>
      </c>
      <c r="C81" s="127">
        <v>5000</v>
      </c>
      <c r="D81" s="4">
        <f t="shared" si="2"/>
        <v>147.62695704815067</v>
      </c>
      <c r="E81" s="128">
        <f t="shared" si="3"/>
        <v>4852.3730429518491</v>
      </c>
      <c r="F81" s="4">
        <f t="shared" si="4"/>
        <v>68961.105481123479</v>
      </c>
      <c r="G81" s="19">
        <f>IF(AND(C81&lt;&gt;"",SUM(G$30:G80)&lt;D$21),$D$21/$D$26,0)</f>
        <v>4769.1681179656434</v>
      </c>
      <c r="H81" s="4">
        <f t="shared" si="5"/>
        <v>162151.71601083179</v>
      </c>
      <c r="I81" s="4">
        <f t="shared" si="6"/>
        <v>66768.353651519079</v>
      </c>
      <c r="J81" s="58" t="str">
        <f t="shared" si="7"/>
        <v>2025–2026</v>
      </c>
    </row>
    <row r="82" spans="1:10" ht="19.899999999999999" customHeight="1" x14ac:dyDescent="0.2">
      <c r="A82" s="126">
        <v>45962</v>
      </c>
      <c r="B82" s="9">
        <f t="shared" si="1"/>
        <v>-5000</v>
      </c>
      <c r="C82" s="127">
        <v>5000</v>
      </c>
      <c r="D82" s="4">
        <f t="shared" si="2"/>
        <v>137.92221096224696</v>
      </c>
      <c r="E82" s="128">
        <f t="shared" si="3"/>
        <v>4862.0777890377531</v>
      </c>
      <c r="F82" s="4">
        <f t="shared" si="4"/>
        <v>64099.027692085729</v>
      </c>
      <c r="G82" s="19">
        <f>IF(AND(C82&lt;&gt;"",SUM(G$30:G81)&lt;D$21),$D$21/$D$26,0)</f>
        <v>4769.1681179656434</v>
      </c>
      <c r="H82" s="4">
        <f t="shared" si="5"/>
        <v>166920.88412879742</v>
      </c>
      <c r="I82" s="4">
        <f t="shared" si="6"/>
        <v>61999.185533553449</v>
      </c>
      <c r="J82" s="58" t="str">
        <f t="shared" si="7"/>
        <v>2025–2026</v>
      </c>
    </row>
    <row r="83" spans="1:10" ht="19.899999999999999" customHeight="1" x14ac:dyDescent="0.2">
      <c r="A83" s="126">
        <v>45992</v>
      </c>
      <c r="B83" s="9">
        <f t="shared" si="1"/>
        <v>-5000</v>
      </c>
      <c r="C83" s="127">
        <v>5000</v>
      </c>
      <c r="D83" s="4">
        <f t="shared" si="2"/>
        <v>128.19805538417145</v>
      </c>
      <c r="E83" s="128">
        <f t="shared" si="3"/>
        <v>4871.8019446158287</v>
      </c>
      <c r="F83" s="4">
        <f t="shared" si="4"/>
        <v>59227.2257474699</v>
      </c>
      <c r="G83" s="19">
        <f>IF(AND(C83&lt;&gt;"",SUM(G$30:G82)&lt;D$21),$D$21/$D$26,0)</f>
        <v>4769.1681179656434</v>
      </c>
      <c r="H83" s="4">
        <f t="shared" si="5"/>
        <v>171690.05224676305</v>
      </c>
      <c r="I83" s="4">
        <f t="shared" si="6"/>
        <v>57230.017415587819</v>
      </c>
      <c r="J83" s="58" t="str">
        <f t="shared" si="7"/>
        <v>2025–2026</v>
      </c>
    </row>
    <row r="84" spans="1:10" ht="19.899999999999999" customHeight="1" x14ac:dyDescent="0.2">
      <c r="A84" s="126">
        <v>46023</v>
      </c>
      <c r="B84" s="9">
        <f t="shared" si="1"/>
        <v>-5000</v>
      </c>
      <c r="C84" s="127">
        <v>5000</v>
      </c>
      <c r="D84" s="4">
        <f t="shared" si="2"/>
        <v>118.4544514949398</v>
      </c>
      <c r="E84" s="128">
        <f t="shared" si="3"/>
        <v>4881.5455485050607</v>
      </c>
      <c r="F84" s="4">
        <f t="shared" si="4"/>
        <v>54345.680198964837</v>
      </c>
      <c r="G84" s="19">
        <f>IF(AND(C84&lt;&gt;"",SUM(G$30:G83)&lt;D$21),$D$21/$D$26,0)</f>
        <v>4769.1681179656434</v>
      </c>
      <c r="H84" s="4">
        <f t="shared" si="5"/>
        <v>176459.22036472868</v>
      </c>
      <c r="I84" s="4">
        <f t="shared" si="6"/>
        <v>52460.84929762219</v>
      </c>
      <c r="J84" s="58" t="str">
        <f t="shared" si="7"/>
        <v>2025–2026</v>
      </c>
    </row>
    <row r="85" spans="1:10" ht="19.899999999999999" customHeight="1" x14ac:dyDescent="0.2">
      <c r="A85" s="126">
        <v>46054</v>
      </c>
      <c r="B85" s="9">
        <f t="shared" si="1"/>
        <v>-5000</v>
      </c>
      <c r="C85" s="127">
        <v>5000</v>
      </c>
      <c r="D85" s="4">
        <f t="shared" si="2"/>
        <v>108.69136039792967</v>
      </c>
      <c r="E85" s="128">
        <f t="shared" si="3"/>
        <v>4891.3086396020699</v>
      </c>
      <c r="F85" s="4">
        <f t="shared" si="4"/>
        <v>49454.371559362771</v>
      </c>
      <c r="G85" s="19">
        <f>IF(AND(C85&lt;&gt;"",SUM(G$30:G84)&lt;D$21),$D$21/$D$26,0)</f>
        <v>4769.1681179656434</v>
      </c>
      <c r="H85" s="4">
        <f t="shared" si="5"/>
        <v>181228.38848269431</v>
      </c>
      <c r="I85" s="4">
        <f t="shared" si="6"/>
        <v>47691.68117965656</v>
      </c>
      <c r="J85" s="58" t="str">
        <f t="shared" si="7"/>
        <v>2025–2026</v>
      </c>
    </row>
    <row r="86" spans="1:10" ht="19.899999999999999" customHeight="1" x14ac:dyDescent="0.2">
      <c r="A86" s="126">
        <v>46082</v>
      </c>
      <c r="B86" s="9">
        <f t="shared" si="1"/>
        <v>-5000</v>
      </c>
      <c r="C86" s="127">
        <v>5000</v>
      </c>
      <c r="D86" s="4">
        <f t="shared" si="2"/>
        <v>98.908743118725553</v>
      </c>
      <c r="E86" s="128">
        <f t="shared" si="3"/>
        <v>4901.0912568812746</v>
      </c>
      <c r="F86" s="4">
        <f t="shared" si="4"/>
        <v>44553.280302481493</v>
      </c>
      <c r="G86" s="19">
        <f>IF(AND(C86&lt;&gt;"",SUM(G$30:G85)&lt;D$21),$D$21/$D$26,0)</f>
        <v>4769.1681179656434</v>
      </c>
      <c r="H86" s="4">
        <f t="shared" si="5"/>
        <v>185997.55660065994</v>
      </c>
      <c r="I86" s="4">
        <f t="shared" si="6"/>
        <v>42922.51306169093</v>
      </c>
      <c r="J86" s="58" t="str">
        <f t="shared" si="7"/>
        <v>2025–2026</v>
      </c>
    </row>
    <row r="87" spans="1:10" ht="19.899999999999999" customHeight="1" x14ac:dyDescent="0.2">
      <c r="A87" s="126">
        <v>46113</v>
      </c>
      <c r="B87" s="9">
        <f t="shared" si="1"/>
        <v>-5000</v>
      </c>
      <c r="C87" s="127">
        <v>5000</v>
      </c>
      <c r="D87" s="4">
        <f t="shared" si="2"/>
        <v>89.106560604962979</v>
      </c>
      <c r="E87" s="128">
        <f t="shared" si="3"/>
        <v>4910.8934393950367</v>
      </c>
      <c r="F87" s="4">
        <f t="shared" si="4"/>
        <v>39642.38686308646</v>
      </c>
      <c r="G87" s="19">
        <f>IF(AND(C87&lt;&gt;"",SUM(G$30:G86)&lt;D$21),$D$21/$D$26,0)</f>
        <v>4769.1681179656434</v>
      </c>
      <c r="H87" s="4">
        <f t="shared" si="5"/>
        <v>190766.72471862557</v>
      </c>
      <c r="I87" s="4">
        <f t="shared" si="6"/>
        <v>38153.3449437253</v>
      </c>
      <c r="J87" s="58" t="str">
        <f t="shared" si="7"/>
        <v>2025–2026</v>
      </c>
    </row>
    <row r="88" spans="1:10" ht="19.899999999999999" customHeight="1" x14ac:dyDescent="0.2">
      <c r="A88" s="126">
        <v>46143</v>
      </c>
      <c r="B88" s="9">
        <f t="shared" si="1"/>
        <v>-5000</v>
      </c>
      <c r="C88" s="127">
        <v>5000</v>
      </c>
      <c r="D88" s="4">
        <f t="shared" si="2"/>
        <v>79.284773726172929</v>
      </c>
      <c r="E88" s="128">
        <f t="shared" si="3"/>
        <v>4920.7152262738273</v>
      </c>
      <c r="F88" s="4">
        <f t="shared" si="4"/>
        <v>34721.671636812636</v>
      </c>
      <c r="G88" s="19">
        <f>IF(AND(C88&lt;&gt;"",SUM(G$30:G87)&lt;D$21),$D$21/$D$26,0)</f>
        <v>4769.1681179656434</v>
      </c>
      <c r="H88" s="4">
        <f t="shared" si="5"/>
        <v>195535.8928365912</v>
      </c>
      <c r="I88" s="4">
        <f t="shared" si="6"/>
        <v>33384.17682575967</v>
      </c>
      <c r="J88" s="58" t="str">
        <f t="shared" si="7"/>
        <v>2025–2026</v>
      </c>
    </row>
    <row r="89" spans="1:10" ht="19.899999999999999" customHeight="1" x14ac:dyDescent="0.2">
      <c r="A89" s="126">
        <v>46174</v>
      </c>
      <c r="B89" s="9">
        <f t="shared" si="1"/>
        <v>-5000</v>
      </c>
      <c r="C89" s="127">
        <v>5000</v>
      </c>
      <c r="D89" s="4">
        <f t="shared" si="2"/>
        <v>69.443343273625274</v>
      </c>
      <c r="E89" s="128">
        <f t="shared" si="3"/>
        <v>4930.556656726375</v>
      </c>
      <c r="F89" s="4">
        <f t="shared" si="4"/>
        <v>29791.114980086262</v>
      </c>
      <c r="G89" s="19">
        <f>IF(AND(C89&lt;&gt;"",SUM(G$30:G88)&lt;D$21),$D$21/$D$26,0)</f>
        <v>4769.1681179656434</v>
      </c>
      <c r="H89" s="4">
        <f t="shared" si="5"/>
        <v>200305.06095455683</v>
      </c>
      <c r="I89" s="4">
        <f t="shared" si="6"/>
        <v>28615.008707794041</v>
      </c>
      <c r="J89" s="58" t="str">
        <f t="shared" si="7"/>
        <v>2025–2026</v>
      </c>
    </row>
    <row r="90" spans="1:10" ht="19.899999999999999" customHeight="1" x14ac:dyDescent="0.2">
      <c r="A90" s="126">
        <v>46204</v>
      </c>
      <c r="B90" s="9">
        <f t="shared" si="1"/>
        <v>-5000</v>
      </c>
      <c r="C90" s="127">
        <v>5000</v>
      </c>
      <c r="D90" s="4">
        <f t="shared" si="2"/>
        <v>59.582229960172526</v>
      </c>
      <c r="E90" s="128">
        <f t="shared" si="3"/>
        <v>4940.4177700398277</v>
      </c>
      <c r="F90" s="4">
        <f t="shared" si="4"/>
        <v>24850.697210046434</v>
      </c>
      <c r="G90" s="19">
        <f>IF(AND(C90&lt;&gt;"",SUM(G$30:G89)&lt;D$21),$D$21/$D$26,0)</f>
        <v>4769.1681179656434</v>
      </c>
      <c r="H90" s="4">
        <f t="shared" si="5"/>
        <v>205074.22907252246</v>
      </c>
      <c r="I90" s="4">
        <f t="shared" si="6"/>
        <v>23845.840589828411</v>
      </c>
      <c r="J90" s="58" t="str">
        <f t="shared" si="7"/>
        <v>2026–2027</v>
      </c>
    </row>
    <row r="91" spans="1:10" ht="19.899999999999999" customHeight="1" x14ac:dyDescent="0.2">
      <c r="A91" s="126">
        <v>46235</v>
      </c>
      <c r="B91" s="9">
        <f t="shared" si="1"/>
        <v>-5000</v>
      </c>
      <c r="C91" s="127">
        <v>5000</v>
      </c>
      <c r="D91" s="4">
        <f t="shared" si="2"/>
        <v>49.701394420092868</v>
      </c>
      <c r="E91" s="128">
        <f t="shared" si="3"/>
        <v>4950.2986055799074</v>
      </c>
      <c r="F91" s="4">
        <f t="shared" si="4"/>
        <v>19900.398604466525</v>
      </c>
      <c r="G91" s="19">
        <f>IF(AND(C91&lt;&gt;"",SUM(G$30:G90)&lt;D$21),$D$21/$D$26,0)</f>
        <v>4769.1681179656434</v>
      </c>
      <c r="H91" s="4">
        <f t="shared" si="5"/>
        <v>209843.39719048809</v>
      </c>
      <c r="I91" s="4">
        <f t="shared" si="6"/>
        <v>19076.672471862781</v>
      </c>
      <c r="J91" s="58" t="str">
        <f t="shared" si="7"/>
        <v>2026–2027</v>
      </c>
    </row>
    <row r="92" spans="1:10" ht="19.899999999999999" customHeight="1" x14ac:dyDescent="0.2">
      <c r="A92" s="126">
        <v>46266</v>
      </c>
      <c r="B92" s="9">
        <f t="shared" si="1"/>
        <v>-5000</v>
      </c>
      <c r="C92" s="127">
        <v>5000</v>
      </c>
      <c r="D92" s="4">
        <f t="shared" si="2"/>
        <v>39.800797208933055</v>
      </c>
      <c r="E92" s="128">
        <f t="shared" si="3"/>
        <v>4960.1992027910674</v>
      </c>
      <c r="F92" s="4">
        <f t="shared" si="4"/>
        <v>14940.199401675458</v>
      </c>
      <c r="G92" s="19">
        <f>IF(AND(C92&lt;&gt;"",SUM(G$30:G91)&lt;D$21),$D$21/$D$26,0)</f>
        <v>4769.1681179656434</v>
      </c>
      <c r="H92" s="4">
        <f t="shared" si="5"/>
        <v>214612.56530845372</v>
      </c>
      <c r="I92" s="4">
        <f t="shared" si="6"/>
        <v>14307.504353897151</v>
      </c>
      <c r="J92" s="58" t="str">
        <f t="shared" si="7"/>
        <v>2026–2027</v>
      </c>
    </row>
    <row r="93" spans="1:10" ht="19.899999999999999" customHeight="1" x14ac:dyDescent="0.2">
      <c r="A93" s="126">
        <v>46296</v>
      </c>
      <c r="B93" s="9">
        <f t="shared" si="1"/>
        <v>-5000</v>
      </c>
      <c r="C93" s="127">
        <v>5000</v>
      </c>
      <c r="D93" s="4">
        <f t="shared" si="2"/>
        <v>29.880398803350914</v>
      </c>
      <c r="E93" s="128">
        <f t="shared" si="3"/>
        <v>4970.1196011966495</v>
      </c>
      <c r="F93" s="4">
        <f t="shared" si="4"/>
        <v>9970.0798004788085</v>
      </c>
      <c r="G93" s="19">
        <f>IF(AND(C93&lt;&gt;"",SUM(G$30:G92)&lt;D$21),$D$21/$D$26,0)</f>
        <v>4769.1681179656434</v>
      </c>
      <c r="H93" s="4">
        <f t="shared" si="5"/>
        <v>219381.73342641935</v>
      </c>
      <c r="I93" s="4">
        <f t="shared" si="6"/>
        <v>9538.3362359315215</v>
      </c>
      <c r="J93" s="58" t="str">
        <f t="shared" si="7"/>
        <v>2026–2027</v>
      </c>
    </row>
    <row r="94" spans="1:10" ht="19.899999999999999" customHeight="1" x14ac:dyDescent="0.2">
      <c r="A94" s="126">
        <v>46327</v>
      </c>
      <c r="B94" s="9">
        <f t="shared" si="1"/>
        <v>-5000</v>
      </c>
      <c r="C94" s="127">
        <v>5000</v>
      </c>
      <c r="D94" s="4">
        <f t="shared" si="2"/>
        <v>19.940159600957617</v>
      </c>
      <c r="E94" s="128">
        <f t="shared" si="3"/>
        <v>4980.0598403990425</v>
      </c>
      <c r="F94" s="4">
        <f t="shared" si="4"/>
        <v>4990.019960079766</v>
      </c>
      <c r="G94" s="19">
        <f>IF(AND(C94&lt;&gt;"",SUM(G$30:G93)&lt;D$21),$D$21/$D$26,0)</f>
        <v>4769.1681179656434</v>
      </c>
      <c r="H94" s="4">
        <f t="shared" si="5"/>
        <v>224150.90154438498</v>
      </c>
      <c r="I94" s="4">
        <f t="shared" si="6"/>
        <v>4769.1681179658917</v>
      </c>
      <c r="J94" s="58" t="str">
        <f t="shared" si="7"/>
        <v>2026–2027</v>
      </c>
    </row>
    <row r="95" spans="1:10" ht="19.899999999999999" customHeight="1" x14ac:dyDescent="0.2">
      <c r="A95" s="126">
        <v>46357</v>
      </c>
      <c r="B95" s="9">
        <f t="shared" ref="B95:B158" si="8">IF(C95&gt;0,C95*-1,C95)</f>
        <v>-5000</v>
      </c>
      <c r="C95" s="127">
        <v>5000</v>
      </c>
      <c r="D95" s="4">
        <f t="shared" ref="D95:D158" si="9">IF(C95="",0,IF($D$14="Beginning",IF(C94&lt;&gt;"",$F94*$D$7/12,0),IF(C94&lt;&gt;"",$F94*$D$7/12,$D$19*$D$7/12)))</f>
        <v>9.9800399201595322</v>
      </c>
      <c r="E95" s="128">
        <f t="shared" si="3"/>
        <v>4990.0199600798405</v>
      </c>
      <c r="F95" s="4">
        <f t="shared" si="4"/>
        <v>-7.4578565545380116E-11</v>
      </c>
      <c r="G95" s="19">
        <f>IF(AND(C95&lt;&gt;"",SUM(G$30:G94)&lt;D$21),$D$21/$D$26,0)</f>
        <v>4769.1681179656434</v>
      </c>
      <c r="H95" s="4">
        <f t="shared" si="5"/>
        <v>228920.06966235061</v>
      </c>
      <c r="I95" s="4">
        <f t="shared" si="6"/>
        <v>2.6193447411060333E-10</v>
      </c>
      <c r="J95" s="58" t="str">
        <f t="shared" si="7"/>
        <v>2026–2027</v>
      </c>
    </row>
    <row r="96" spans="1:10" ht="19.899999999999999" customHeight="1" x14ac:dyDescent="0.2">
      <c r="A96" s="126">
        <v>46388</v>
      </c>
      <c r="B96" s="9">
        <f t="shared" si="8"/>
        <v>0</v>
      </c>
      <c r="C96" s="127"/>
      <c r="D96" s="4">
        <f t="shared" si="9"/>
        <v>0</v>
      </c>
      <c r="E96" s="128">
        <f t="shared" ref="E96:E159" si="10">C96-D96</f>
        <v>0</v>
      </c>
      <c r="F96" s="4">
        <f t="shared" ref="F96:F159" si="11">IF(C96="",0,IF(C95="",$D$19-E96,IF(C96&lt;&gt;"",F95-E96)))</f>
        <v>0</v>
      </c>
      <c r="G96" s="19">
        <f>IF(AND(C96&lt;&gt;"",SUM(G$30:G95)&lt;D$21),$D$21/$D$26,0)</f>
        <v>0</v>
      </c>
      <c r="H96" s="4">
        <f t="shared" ref="H96:H159" si="12">IF(C96&lt;&gt;"",G96+H95,0)</f>
        <v>0</v>
      </c>
      <c r="I96" s="4">
        <f t="shared" ref="I96:I159" si="13">IF(C96&lt;&gt;"",$D$21-H96,0)</f>
        <v>0</v>
      </c>
      <c r="J96" s="58" t="str">
        <f t="shared" si="7"/>
        <v>2026–2027</v>
      </c>
    </row>
    <row r="97" spans="1:10" ht="19.899999999999999" customHeight="1" x14ac:dyDescent="0.2">
      <c r="A97" s="126">
        <v>46419</v>
      </c>
      <c r="B97" s="9">
        <f t="shared" si="8"/>
        <v>0</v>
      </c>
      <c r="C97" s="127"/>
      <c r="D97" s="4">
        <f t="shared" si="9"/>
        <v>0</v>
      </c>
      <c r="E97" s="128">
        <f t="shared" si="10"/>
        <v>0</v>
      </c>
      <c r="F97" s="4">
        <f t="shared" si="11"/>
        <v>0</v>
      </c>
      <c r="G97" s="19">
        <f>IF(AND(C97&lt;&gt;"",SUM(G$30:G96)&lt;D$21),$D$21/$D$26,0)</f>
        <v>0</v>
      </c>
      <c r="H97" s="4">
        <f t="shared" si="12"/>
        <v>0</v>
      </c>
      <c r="I97" s="4">
        <f t="shared" si="13"/>
        <v>0</v>
      </c>
      <c r="J97" s="58" t="str">
        <f t="shared" si="7"/>
        <v>2026–2027</v>
      </c>
    </row>
    <row r="98" spans="1:10" ht="19.899999999999999" customHeight="1" x14ac:dyDescent="0.2">
      <c r="A98" s="126">
        <v>46447</v>
      </c>
      <c r="B98" s="9">
        <f t="shared" si="8"/>
        <v>0</v>
      </c>
      <c r="C98" s="127"/>
      <c r="D98" s="4">
        <f t="shared" si="9"/>
        <v>0</v>
      </c>
      <c r="E98" s="128">
        <f t="shared" si="10"/>
        <v>0</v>
      </c>
      <c r="F98" s="4">
        <f t="shared" si="11"/>
        <v>0</v>
      </c>
      <c r="G98" s="19">
        <f>IF(AND(C98&lt;&gt;"",SUM(G$30:G97)&lt;D$21),$D$21/$D$26,0)</f>
        <v>0</v>
      </c>
      <c r="H98" s="4">
        <f t="shared" si="12"/>
        <v>0</v>
      </c>
      <c r="I98" s="4">
        <f t="shared" si="13"/>
        <v>0</v>
      </c>
      <c r="J98" s="58" t="str">
        <f t="shared" si="7"/>
        <v>2026–2027</v>
      </c>
    </row>
    <row r="99" spans="1:10" ht="19.899999999999999" customHeight="1" x14ac:dyDescent="0.2">
      <c r="A99" s="126">
        <v>46478</v>
      </c>
      <c r="B99" s="9">
        <f t="shared" si="8"/>
        <v>0</v>
      </c>
      <c r="C99" s="127"/>
      <c r="D99" s="4">
        <f t="shared" si="9"/>
        <v>0</v>
      </c>
      <c r="E99" s="128">
        <f t="shared" si="10"/>
        <v>0</v>
      </c>
      <c r="F99" s="4">
        <f t="shared" si="11"/>
        <v>0</v>
      </c>
      <c r="G99" s="19">
        <f>IF(AND(C99&lt;&gt;"",SUM(G$30:G98)&lt;D$21),$D$21/$D$26,0)</f>
        <v>0</v>
      </c>
      <c r="H99" s="4">
        <f t="shared" si="12"/>
        <v>0</v>
      </c>
      <c r="I99" s="4">
        <f t="shared" si="13"/>
        <v>0</v>
      </c>
      <c r="J99" s="58" t="str">
        <f t="shared" si="7"/>
        <v>2026–2027</v>
      </c>
    </row>
    <row r="100" spans="1:10" ht="19.899999999999999" customHeight="1" x14ac:dyDescent="0.2">
      <c r="A100" s="126">
        <v>46508</v>
      </c>
      <c r="B100" s="9">
        <f t="shared" si="8"/>
        <v>0</v>
      </c>
      <c r="C100" s="127"/>
      <c r="D100" s="4">
        <f t="shared" si="9"/>
        <v>0</v>
      </c>
      <c r="E100" s="128">
        <f t="shared" si="10"/>
        <v>0</v>
      </c>
      <c r="F100" s="4">
        <f t="shared" si="11"/>
        <v>0</v>
      </c>
      <c r="G100" s="19">
        <f>IF(AND(C100&lt;&gt;"",SUM(G$30:G99)&lt;D$21),$D$21/$D$26,0)</f>
        <v>0</v>
      </c>
      <c r="H100" s="4">
        <f t="shared" si="12"/>
        <v>0</v>
      </c>
      <c r="I100" s="4">
        <f t="shared" si="13"/>
        <v>0</v>
      </c>
      <c r="J100" s="58" t="str">
        <f t="shared" si="7"/>
        <v>2026–2027</v>
      </c>
    </row>
    <row r="101" spans="1:10" ht="19.899999999999999" customHeight="1" x14ac:dyDescent="0.2">
      <c r="A101" s="126">
        <v>46539</v>
      </c>
      <c r="B101" s="9">
        <f t="shared" si="8"/>
        <v>0</v>
      </c>
      <c r="C101" s="127"/>
      <c r="D101" s="4">
        <f t="shared" si="9"/>
        <v>0</v>
      </c>
      <c r="E101" s="128">
        <f t="shared" si="10"/>
        <v>0</v>
      </c>
      <c r="F101" s="4">
        <f t="shared" si="11"/>
        <v>0</v>
      </c>
      <c r="G101" s="19">
        <f>IF(AND(C101&lt;&gt;"",SUM(G$30:G100)&lt;D$21),$D$21/$D$26,0)</f>
        <v>0</v>
      </c>
      <c r="H101" s="4">
        <f t="shared" si="12"/>
        <v>0</v>
      </c>
      <c r="I101" s="4">
        <f t="shared" si="13"/>
        <v>0</v>
      </c>
      <c r="J101" s="58" t="str">
        <f t="shared" si="7"/>
        <v>2026–2027</v>
      </c>
    </row>
    <row r="102" spans="1:10" ht="19.899999999999999" customHeight="1" x14ac:dyDescent="0.2">
      <c r="A102" s="126">
        <v>46569</v>
      </c>
      <c r="B102" s="9">
        <f t="shared" si="8"/>
        <v>0</v>
      </c>
      <c r="C102" s="127"/>
      <c r="D102" s="4">
        <f t="shared" si="9"/>
        <v>0</v>
      </c>
      <c r="E102" s="128">
        <f t="shared" si="10"/>
        <v>0</v>
      </c>
      <c r="F102" s="4">
        <f t="shared" si="11"/>
        <v>0</v>
      </c>
      <c r="G102" s="19">
        <f>IF(AND(C102&lt;&gt;"",SUM(G$30:G101)&lt;D$21),$D$21/$D$26,0)</f>
        <v>0</v>
      </c>
      <c r="H102" s="4">
        <f t="shared" si="12"/>
        <v>0</v>
      </c>
      <c r="I102" s="4">
        <f t="shared" si="13"/>
        <v>0</v>
      </c>
      <c r="J102" s="58" t="str">
        <f t="shared" si="7"/>
        <v>2027–2028</v>
      </c>
    </row>
    <row r="103" spans="1:10" ht="19.899999999999999" customHeight="1" x14ac:dyDescent="0.2">
      <c r="A103" s="126">
        <v>46600</v>
      </c>
      <c r="B103" s="9">
        <f t="shared" si="8"/>
        <v>0</v>
      </c>
      <c r="C103" s="127"/>
      <c r="D103" s="4">
        <f t="shared" si="9"/>
        <v>0</v>
      </c>
      <c r="E103" s="128">
        <f t="shared" si="10"/>
        <v>0</v>
      </c>
      <c r="F103" s="4">
        <f t="shared" si="11"/>
        <v>0</v>
      </c>
      <c r="G103" s="19">
        <f>IF(AND(C103&lt;&gt;"",SUM(G$30:G102)&lt;D$21),$D$21/$D$26,0)</f>
        <v>0</v>
      </c>
      <c r="H103" s="4">
        <f t="shared" si="12"/>
        <v>0</v>
      </c>
      <c r="I103" s="4">
        <f t="shared" si="13"/>
        <v>0</v>
      </c>
      <c r="J103" s="58" t="str">
        <f t="shared" si="7"/>
        <v>2027–2028</v>
      </c>
    </row>
    <row r="104" spans="1:10" ht="19.899999999999999" customHeight="1" x14ac:dyDescent="0.2">
      <c r="A104" s="126">
        <v>46631</v>
      </c>
      <c r="B104" s="9">
        <f t="shared" si="8"/>
        <v>0</v>
      </c>
      <c r="C104" s="127"/>
      <c r="D104" s="4">
        <f t="shared" si="9"/>
        <v>0</v>
      </c>
      <c r="E104" s="128">
        <f t="shared" si="10"/>
        <v>0</v>
      </c>
      <c r="F104" s="4">
        <f t="shared" si="11"/>
        <v>0</v>
      </c>
      <c r="G104" s="19">
        <f>IF(AND(C104&lt;&gt;"",SUM(G$30:G103)&lt;D$21),$D$21/$D$26,0)</f>
        <v>0</v>
      </c>
      <c r="H104" s="4">
        <f t="shared" si="12"/>
        <v>0</v>
      </c>
      <c r="I104" s="4">
        <f t="shared" si="13"/>
        <v>0</v>
      </c>
      <c r="J104" s="58" t="str">
        <f t="shared" si="7"/>
        <v>2027–2028</v>
      </c>
    </row>
    <row r="105" spans="1:10" ht="19.899999999999999" customHeight="1" x14ac:dyDescent="0.2">
      <c r="A105" s="126">
        <v>46661</v>
      </c>
      <c r="B105" s="9">
        <f t="shared" si="8"/>
        <v>0</v>
      </c>
      <c r="C105" s="127"/>
      <c r="D105" s="4">
        <f t="shared" si="9"/>
        <v>0</v>
      </c>
      <c r="E105" s="128">
        <f t="shared" si="10"/>
        <v>0</v>
      </c>
      <c r="F105" s="4">
        <f t="shared" si="11"/>
        <v>0</v>
      </c>
      <c r="G105" s="19">
        <f>IF(AND(C105&lt;&gt;"",SUM(G$30:G104)&lt;D$21),$D$21/$D$26,0)</f>
        <v>0</v>
      </c>
      <c r="H105" s="4">
        <f t="shared" si="12"/>
        <v>0</v>
      </c>
      <c r="I105" s="4">
        <f t="shared" si="13"/>
        <v>0</v>
      </c>
      <c r="J105" s="58" t="str">
        <f t="shared" si="7"/>
        <v>2027–2028</v>
      </c>
    </row>
    <row r="106" spans="1:10" ht="19.899999999999999" customHeight="1" x14ac:dyDescent="0.2">
      <c r="A106" s="126">
        <v>46692</v>
      </c>
      <c r="B106" s="9">
        <f t="shared" si="8"/>
        <v>0</v>
      </c>
      <c r="C106" s="127"/>
      <c r="D106" s="4">
        <f t="shared" si="9"/>
        <v>0</v>
      </c>
      <c r="E106" s="128">
        <f t="shared" si="10"/>
        <v>0</v>
      </c>
      <c r="F106" s="4">
        <f t="shared" si="11"/>
        <v>0</v>
      </c>
      <c r="G106" s="19">
        <f>IF(AND(C106&lt;&gt;"",SUM(G$30:G105)&lt;D$21),$D$21/$D$26,0)</f>
        <v>0</v>
      </c>
      <c r="H106" s="4">
        <f t="shared" si="12"/>
        <v>0</v>
      </c>
      <c r="I106" s="4">
        <f t="shared" si="13"/>
        <v>0</v>
      </c>
      <c r="J106" s="58" t="str">
        <f t="shared" si="7"/>
        <v>2027–2028</v>
      </c>
    </row>
    <row r="107" spans="1:10" ht="19.899999999999999" customHeight="1" x14ac:dyDescent="0.2">
      <c r="A107" s="126">
        <v>46722</v>
      </c>
      <c r="B107" s="9">
        <f t="shared" si="8"/>
        <v>0</v>
      </c>
      <c r="C107" s="127"/>
      <c r="D107" s="4">
        <f t="shared" si="9"/>
        <v>0</v>
      </c>
      <c r="E107" s="128">
        <f t="shared" si="10"/>
        <v>0</v>
      </c>
      <c r="F107" s="4">
        <f t="shared" si="11"/>
        <v>0</v>
      </c>
      <c r="G107" s="19">
        <f>IF(AND(C107&lt;&gt;"",SUM(G$30:G106)&lt;D$21),$D$21/$D$26,0)</f>
        <v>0</v>
      </c>
      <c r="H107" s="4">
        <f t="shared" si="12"/>
        <v>0</v>
      </c>
      <c r="I107" s="4">
        <f t="shared" si="13"/>
        <v>0</v>
      </c>
      <c r="J107" s="58" t="str">
        <f t="shared" ref="J107:J170" si="14">IF(OR(MONTH(A107)=1,MONTH(A107)=2,MONTH(A107)=3,MONTH(A107)=4,MONTH(A107)=5,MONTH(A107)=6),YEAR(A107)-1&amp;"–"&amp;YEAR(A107),YEAR(A107)&amp;"–"&amp;YEAR(A107)+1)</f>
        <v>2027–2028</v>
      </c>
    </row>
    <row r="108" spans="1:10" ht="19.899999999999999" customHeight="1" x14ac:dyDescent="0.2">
      <c r="A108" s="126">
        <v>46753</v>
      </c>
      <c r="B108" s="9">
        <f t="shared" si="8"/>
        <v>0</v>
      </c>
      <c r="C108" s="127"/>
      <c r="D108" s="4">
        <f t="shared" si="9"/>
        <v>0</v>
      </c>
      <c r="E108" s="128">
        <f t="shared" si="10"/>
        <v>0</v>
      </c>
      <c r="F108" s="4">
        <f t="shared" si="11"/>
        <v>0</v>
      </c>
      <c r="G108" s="19">
        <f>IF(AND(C108&lt;&gt;"",SUM(G$30:G107)&lt;D$21),$D$21/$D$26,0)</f>
        <v>0</v>
      </c>
      <c r="H108" s="4">
        <f t="shared" si="12"/>
        <v>0</v>
      </c>
      <c r="I108" s="4">
        <f t="shared" si="13"/>
        <v>0</v>
      </c>
      <c r="J108" s="58" t="str">
        <f t="shared" si="14"/>
        <v>2027–2028</v>
      </c>
    </row>
    <row r="109" spans="1:10" ht="19.899999999999999" customHeight="1" x14ac:dyDescent="0.2">
      <c r="A109" s="126">
        <v>46784</v>
      </c>
      <c r="B109" s="9">
        <f t="shared" si="8"/>
        <v>0</v>
      </c>
      <c r="C109" s="127"/>
      <c r="D109" s="4">
        <f t="shared" si="9"/>
        <v>0</v>
      </c>
      <c r="E109" s="128">
        <f t="shared" si="10"/>
        <v>0</v>
      </c>
      <c r="F109" s="4">
        <f t="shared" si="11"/>
        <v>0</v>
      </c>
      <c r="G109" s="19">
        <f>IF(AND(C109&lt;&gt;"",SUM(G$30:G108)&lt;D$21),$D$21/$D$26,0)</f>
        <v>0</v>
      </c>
      <c r="H109" s="4">
        <f t="shared" si="12"/>
        <v>0</v>
      </c>
      <c r="I109" s="4">
        <f t="shared" si="13"/>
        <v>0</v>
      </c>
      <c r="J109" s="58" t="str">
        <f t="shared" si="14"/>
        <v>2027–2028</v>
      </c>
    </row>
    <row r="110" spans="1:10" ht="19.899999999999999" customHeight="1" x14ac:dyDescent="0.2">
      <c r="A110" s="126">
        <v>46813</v>
      </c>
      <c r="B110" s="9">
        <f t="shared" si="8"/>
        <v>0</v>
      </c>
      <c r="C110" s="127"/>
      <c r="D110" s="4">
        <f t="shared" si="9"/>
        <v>0</v>
      </c>
      <c r="E110" s="128">
        <f t="shared" si="10"/>
        <v>0</v>
      </c>
      <c r="F110" s="4">
        <f t="shared" si="11"/>
        <v>0</v>
      </c>
      <c r="G110" s="19">
        <f>IF(AND(C110&lt;&gt;"",SUM(G$30:G109)&lt;D$21),$D$21/$D$26,0)</f>
        <v>0</v>
      </c>
      <c r="H110" s="4">
        <f t="shared" si="12"/>
        <v>0</v>
      </c>
      <c r="I110" s="4">
        <f t="shared" si="13"/>
        <v>0</v>
      </c>
      <c r="J110" s="58" t="str">
        <f t="shared" si="14"/>
        <v>2027–2028</v>
      </c>
    </row>
    <row r="111" spans="1:10" ht="19.899999999999999" customHeight="1" x14ac:dyDescent="0.2">
      <c r="A111" s="126">
        <v>46844</v>
      </c>
      <c r="B111" s="9">
        <f t="shared" si="8"/>
        <v>0</v>
      </c>
      <c r="C111" s="127"/>
      <c r="D111" s="4">
        <f t="shared" si="9"/>
        <v>0</v>
      </c>
      <c r="E111" s="128">
        <f t="shared" si="10"/>
        <v>0</v>
      </c>
      <c r="F111" s="4">
        <f t="shared" si="11"/>
        <v>0</v>
      </c>
      <c r="G111" s="19">
        <f>IF(AND(C111&lt;&gt;"",SUM(G$30:G110)&lt;D$21),$D$21/$D$26,0)</f>
        <v>0</v>
      </c>
      <c r="H111" s="4">
        <f t="shared" si="12"/>
        <v>0</v>
      </c>
      <c r="I111" s="4">
        <f t="shared" si="13"/>
        <v>0</v>
      </c>
      <c r="J111" s="58" t="str">
        <f t="shared" si="14"/>
        <v>2027–2028</v>
      </c>
    </row>
    <row r="112" spans="1:10" ht="19.899999999999999" customHeight="1" x14ac:dyDescent="0.2">
      <c r="A112" s="126">
        <v>46874</v>
      </c>
      <c r="B112" s="9">
        <f t="shared" si="8"/>
        <v>0</v>
      </c>
      <c r="C112" s="127"/>
      <c r="D112" s="4">
        <f t="shared" si="9"/>
        <v>0</v>
      </c>
      <c r="E112" s="128">
        <f t="shared" si="10"/>
        <v>0</v>
      </c>
      <c r="F112" s="4">
        <f t="shared" si="11"/>
        <v>0</v>
      </c>
      <c r="G112" s="19">
        <f>IF(AND(C112&lt;&gt;"",SUM(G$30:G111)&lt;D$21),$D$21/$D$26,0)</f>
        <v>0</v>
      </c>
      <c r="H112" s="4">
        <f t="shared" si="12"/>
        <v>0</v>
      </c>
      <c r="I112" s="4">
        <f t="shared" si="13"/>
        <v>0</v>
      </c>
      <c r="J112" s="58" t="str">
        <f t="shared" si="14"/>
        <v>2027–2028</v>
      </c>
    </row>
    <row r="113" spans="1:10" ht="19.899999999999999" customHeight="1" x14ac:dyDescent="0.2">
      <c r="A113" s="126">
        <v>46905</v>
      </c>
      <c r="B113" s="9">
        <f t="shared" si="8"/>
        <v>0</v>
      </c>
      <c r="C113" s="127"/>
      <c r="D113" s="4">
        <f t="shared" si="9"/>
        <v>0</v>
      </c>
      <c r="E113" s="128">
        <f t="shared" si="10"/>
        <v>0</v>
      </c>
      <c r="F113" s="4">
        <f t="shared" si="11"/>
        <v>0</v>
      </c>
      <c r="G113" s="19">
        <f>IF(AND(C113&lt;&gt;"",SUM(G$30:G112)&lt;D$21),$D$21/$D$26,0)</f>
        <v>0</v>
      </c>
      <c r="H113" s="4">
        <f t="shared" si="12"/>
        <v>0</v>
      </c>
      <c r="I113" s="4">
        <f t="shared" si="13"/>
        <v>0</v>
      </c>
      <c r="J113" s="58" t="str">
        <f t="shared" si="14"/>
        <v>2027–2028</v>
      </c>
    </row>
    <row r="114" spans="1:10" ht="19.899999999999999" customHeight="1" x14ac:dyDescent="0.2">
      <c r="A114" s="126">
        <v>46935</v>
      </c>
      <c r="B114" s="9">
        <f t="shared" si="8"/>
        <v>0</v>
      </c>
      <c r="C114" s="127"/>
      <c r="D114" s="4">
        <f t="shared" si="9"/>
        <v>0</v>
      </c>
      <c r="E114" s="128">
        <f t="shared" si="10"/>
        <v>0</v>
      </c>
      <c r="F114" s="4">
        <f t="shared" si="11"/>
        <v>0</v>
      </c>
      <c r="G114" s="19">
        <f>IF(AND(C114&lt;&gt;"",SUM(G$30:G113)&lt;D$21),$D$21/$D$26,0)</f>
        <v>0</v>
      </c>
      <c r="H114" s="4">
        <f t="shared" si="12"/>
        <v>0</v>
      </c>
      <c r="I114" s="4">
        <f t="shared" si="13"/>
        <v>0</v>
      </c>
      <c r="J114" s="58" t="str">
        <f t="shared" si="14"/>
        <v>2028–2029</v>
      </c>
    </row>
    <row r="115" spans="1:10" ht="19.899999999999999" customHeight="1" x14ac:dyDescent="0.2">
      <c r="A115" s="126">
        <v>46966</v>
      </c>
      <c r="B115" s="9">
        <f t="shared" si="8"/>
        <v>0</v>
      </c>
      <c r="C115" s="127"/>
      <c r="D115" s="4">
        <f t="shared" si="9"/>
        <v>0</v>
      </c>
      <c r="E115" s="128">
        <f t="shared" si="10"/>
        <v>0</v>
      </c>
      <c r="F115" s="4">
        <f t="shared" si="11"/>
        <v>0</v>
      </c>
      <c r="G115" s="19">
        <f>IF(AND(C115&lt;&gt;"",SUM(G$30:G114)&lt;D$21),$D$21/$D$26,0)</f>
        <v>0</v>
      </c>
      <c r="H115" s="4">
        <f t="shared" si="12"/>
        <v>0</v>
      </c>
      <c r="I115" s="4">
        <f t="shared" si="13"/>
        <v>0</v>
      </c>
      <c r="J115" s="58" t="str">
        <f t="shared" si="14"/>
        <v>2028–2029</v>
      </c>
    </row>
    <row r="116" spans="1:10" ht="19.899999999999999" customHeight="1" x14ac:dyDescent="0.2">
      <c r="A116" s="126">
        <v>46997</v>
      </c>
      <c r="B116" s="9">
        <f t="shared" si="8"/>
        <v>0</v>
      </c>
      <c r="C116" s="127"/>
      <c r="D116" s="4">
        <f t="shared" si="9"/>
        <v>0</v>
      </c>
      <c r="E116" s="128">
        <f t="shared" si="10"/>
        <v>0</v>
      </c>
      <c r="F116" s="4">
        <f t="shared" si="11"/>
        <v>0</v>
      </c>
      <c r="G116" s="19">
        <f>IF(AND(C116&lt;&gt;"",SUM(G$30:G115)&lt;D$21),$D$21/$D$26,0)</f>
        <v>0</v>
      </c>
      <c r="H116" s="4">
        <f t="shared" si="12"/>
        <v>0</v>
      </c>
      <c r="I116" s="4">
        <f t="shared" si="13"/>
        <v>0</v>
      </c>
      <c r="J116" s="58" t="str">
        <f t="shared" si="14"/>
        <v>2028–2029</v>
      </c>
    </row>
    <row r="117" spans="1:10" ht="19.899999999999999" customHeight="1" x14ac:dyDescent="0.2">
      <c r="A117" s="126">
        <v>47027</v>
      </c>
      <c r="B117" s="9">
        <f t="shared" si="8"/>
        <v>0</v>
      </c>
      <c r="C117" s="127"/>
      <c r="D117" s="4">
        <f t="shared" si="9"/>
        <v>0</v>
      </c>
      <c r="E117" s="128">
        <f t="shared" si="10"/>
        <v>0</v>
      </c>
      <c r="F117" s="4">
        <f t="shared" si="11"/>
        <v>0</v>
      </c>
      <c r="G117" s="19">
        <f>IF(AND(C117&lt;&gt;"",SUM(G$30:G116)&lt;D$21),$D$21/$D$26,0)</f>
        <v>0</v>
      </c>
      <c r="H117" s="4">
        <f t="shared" si="12"/>
        <v>0</v>
      </c>
      <c r="I117" s="4">
        <f t="shared" si="13"/>
        <v>0</v>
      </c>
      <c r="J117" s="58" t="str">
        <f t="shared" si="14"/>
        <v>2028–2029</v>
      </c>
    </row>
    <row r="118" spans="1:10" ht="19.899999999999999" customHeight="1" x14ac:dyDescent="0.2">
      <c r="A118" s="126">
        <v>47058</v>
      </c>
      <c r="B118" s="9">
        <f t="shared" si="8"/>
        <v>0</v>
      </c>
      <c r="C118" s="127"/>
      <c r="D118" s="4">
        <f t="shared" si="9"/>
        <v>0</v>
      </c>
      <c r="E118" s="128">
        <f t="shared" si="10"/>
        <v>0</v>
      </c>
      <c r="F118" s="4">
        <f t="shared" si="11"/>
        <v>0</v>
      </c>
      <c r="G118" s="19">
        <f>IF(AND(C118&lt;&gt;"",SUM(G$30:G117)&lt;D$21),$D$21/$D$26,0)</f>
        <v>0</v>
      </c>
      <c r="H118" s="4">
        <f t="shared" si="12"/>
        <v>0</v>
      </c>
      <c r="I118" s="4">
        <f t="shared" si="13"/>
        <v>0</v>
      </c>
      <c r="J118" s="58" t="str">
        <f t="shared" si="14"/>
        <v>2028–2029</v>
      </c>
    </row>
    <row r="119" spans="1:10" ht="19.899999999999999" customHeight="1" x14ac:dyDescent="0.2">
      <c r="A119" s="126">
        <v>47088</v>
      </c>
      <c r="B119" s="9">
        <f t="shared" si="8"/>
        <v>0</v>
      </c>
      <c r="C119" s="127"/>
      <c r="D119" s="4">
        <f t="shared" si="9"/>
        <v>0</v>
      </c>
      <c r="E119" s="128">
        <f t="shared" si="10"/>
        <v>0</v>
      </c>
      <c r="F119" s="4">
        <f t="shared" si="11"/>
        <v>0</v>
      </c>
      <c r="G119" s="19">
        <f>IF(AND(C119&lt;&gt;"",SUM(G$30:G118)&lt;D$21),$D$21/$D$26,0)</f>
        <v>0</v>
      </c>
      <c r="H119" s="4">
        <f t="shared" si="12"/>
        <v>0</v>
      </c>
      <c r="I119" s="4">
        <f t="shared" si="13"/>
        <v>0</v>
      </c>
      <c r="J119" s="58" t="str">
        <f t="shared" si="14"/>
        <v>2028–2029</v>
      </c>
    </row>
    <row r="120" spans="1:10" ht="19.899999999999999" customHeight="1" x14ac:dyDescent="0.2">
      <c r="A120" s="126">
        <v>47119</v>
      </c>
      <c r="B120" s="9">
        <f t="shared" si="8"/>
        <v>0</v>
      </c>
      <c r="C120" s="127"/>
      <c r="D120" s="4">
        <f t="shared" si="9"/>
        <v>0</v>
      </c>
      <c r="E120" s="128">
        <f t="shared" si="10"/>
        <v>0</v>
      </c>
      <c r="F120" s="4">
        <f t="shared" si="11"/>
        <v>0</v>
      </c>
      <c r="G120" s="19">
        <f>IF(AND(C120&lt;&gt;"",SUM(G$30:G119)&lt;D$21),$D$21/$D$26,0)</f>
        <v>0</v>
      </c>
      <c r="H120" s="4">
        <f t="shared" si="12"/>
        <v>0</v>
      </c>
      <c r="I120" s="4">
        <f t="shared" si="13"/>
        <v>0</v>
      </c>
      <c r="J120" s="58" t="str">
        <f t="shared" si="14"/>
        <v>2028–2029</v>
      </c>
    </row>
    <row r="121" spans="1:10" ht="19.899999999999999" customHeight="1" x14ac:dyDescent="0.2">
      <c r="A121" s="126">
        <v>47150</v>
      </c>
      <c r="B121" s="9">
        <f t="shared" si="8"/>
        <v>0</v>
      </c>
      <c r="C121" s="127"/>
      <c r="D121" s="4">
        <f t="shared" si="9"/>
        <v>0</v>
      </c>
      <c r="E121" s="128">
        <f t="shared" si="10"/>
        <v>0</v>
      </c>
      <c r="F121" s="4">
        <f t="shared" si="11"/>
        <v>0</v>
      </c>
      <c r="G121" s="19">
        <f>IF(AND(C121&lt;&gt;"",SUM(G$30:G120)&lt;D$21),$D$21/$D$26,0)</f>
        <v>0</v>
      </c>
      <c r="H121" s="4">
        <f t="shared" si="12"/>
        <v>0</v>
      </c>
      <c r="I121" s="4">
        <f t="shared" si="13"/>
        <v>0</v>
      </c>
      <c r="J121" s="58" t="str">
        <f t="shared" si="14"/>
        <v>2028–2029</v>
      </c>
    </row>
    <row r="122" spans="1:10" ht="19.899999999999999" customHeight="1" x14ac:dyDescent="0.2">
      <c r="A122" s="126">
        <v>47178</v>
      </c>
      <c r="B122" s="9">
        <f t="shared" si="8"/>
        <v>0</v>
      </c>
      <c r="C122" s="127"/>
      <c r="D122" s="4">
        <f t="shared" si="9"/>
        <v>0</v>
      </c>
      <c r="E122" s="128">
        <f t="shared" si="10"/>
        <v>0</v>
      </c>
      <c r="F122" s="4">
        <f t="shared" si="11"/>
        <v>0</v>
      </c>
      <c r="G122" s="19">
        <f>IF(AND(C122&lt;&gt;"",SUM(G$30:G121)&lt;D$21),$D$21/$D$26,0)</f>
        <v>0</v>
      </c>
      <c r="H122" s="4">
        <f t="shared" si="12"/>
        <v>0</v>
      </c>
      <c r="I122" s="4">
        <f t="shared" si="13"/>
        <v>0</v>
      </c>
      <c r="J122" s="58" t="str">
        <f t="shared" si="14"/>
        <v>2028–2029</v>
      </c>
    </row>
    <row r="123" spans="1:10" ht="19.899999999999999" customHeight="1" x14ac:dyDescent="0.2">
      <c r="A123" s="126">
        <v>47209</v>
      </c>
      <c r="B123" s="9">
        <f t="shared" si="8"/>
        <v>0</v>
      </c>
      <c r="C123" s="127"/>
      <c r="D123" s="4">
        <f t="shared" si="9"/>
        <v>0</v>
      </c>
      <c r="E123" s="128">
        <f t="shared" si="10"/>
        <v>0</v>
      </c>
      <c r="F123" s="4">
        <f t="shared" si="11"/>
        <v>0</v>
      </c>
      <c r="G123" s="19">
        <f>IF(AND(C123&lt;&gt;"",SUM(G$30:G122)&lt;D$21),$D$21/$D$26,0)</f>
        <v>0</v>
      </c>
      <c r="H123" s="4">
        <f t="shared" si="12"/>
        <v>0</v>
      </c>
      <c r="I123" s="4">
        <f t="shared" si="13"/>
        <v>0</v>
      </c>
      <c r="J123" s="58" t="str">
        <f t="shared" si="14"/>
        <v>2028–2029</v>
      </c>
    </row>
    <row r="124" spans="1:10" ht="19.899999999999999" customHeight="1" x14ac:dyDescent="0.2">
      <c r="A124" s="126">
        <v>47239</v>
      </c>
      <c r="B124" s="9">
        <f t="shared" si="8"/>
        <v>0</v>
      </c>
      <c r="C124" s="127"/>
      <c r="D124" s="4">
        <f t="shared" si="9"/>
        <v>0</v>
      </c>
      <c r="E124" s="128">
        <f t="shared" si="10"/>
        <v>0</v>
      </c>
      <c r="F124" s="4">
        <f t="shared" si="11"/>
        <v>0</v>
      </c>
      <c r="G124" s="19">
        <f>IF(AND(C124&lt;&gt;"",SUM(G$30:G123)&lt;D$21),$D$21/$D$26,0)</f>
        <v>0</v>
      </c>
      <c r="H124" s="4">
        <f t="shared" si="12"/>
        <v>0</v>
      </c>
      <c r="I124" s="4">
        <f t="shared" si="13"/>
        <v>0</v>
      </c>
      <c r="J124" s="58" t="str">
        <f t="shared" si="14"/>
        <v>2028–2029</v>
      </c>
    </row>
    <row r="125" spans="1:10" ht="19.899999999999999" customHeight="1" x14ac:dyDescent="0.2">
      <c r="A125" s="126">
        <v>47270</v>
      </c>
      <c r="B125" s="9">
        <f t="shared" si="8"/>
        <v>0</v>
      </c>
      <c r="C125" s="127"/>
      <c r="D125" s="4">
        <f t="shared" si="9"/>
        <v>0</v>
      </c>
      <c r="E125" s="128">
        <f t="shared" si="10"/>
        <v>0</v>
      </c>
      <c r="F125" s="4">
        <f t="shared" si="11"/>
        <v>0</v>
      </c>
      <c r="G125" s="19">
        <f>IF(AND(C125&lt;&gt;"",SUM(G$30:G124)&lt;D$21),$D$21/$D$26,0)</f>
        <v>0</v>
      </c>
      <c r="H125" s="4">
        <f t="shared" si="12"/>
        <v>0</v>
      </c>
      <c r="I125" s="4">
        <f t="shared" si="13"/>
        <v>0</v>
      </c>
      <c r="J125" s="58" t="str">
        <f t="shared" si="14"/>
        <v>2028–2029</v>
      </c>
    </row>
    <row r="126" spans="1:10" ht="19.899999999999999" customHeight="1" x14ac:dyDescent="0.2">
      <c r="A126" s="126">
        <v>47300</v>
      </c>
      <c r="B126" s="9">
        <f t="shared" si="8"/>
        <v>0</v>
      </c>
      <c r="C126" s="127"/>
      <c r="D126" s="4">
        <f t="shared" si="9"/>
        <v>0</v>
      </c>
      <c r="E126" s="128">
        <f t="shared" si="10"/>
        <v>0</v>
      </c>
      <c r="F126" s="4">
        <f t="shared" si="11"/>
        <v>0</v>
      </c>
      <c r="G126" s="19">
        <f>IF(AND(C126&lt;&gt;"",SUM(G$30:G125)&lt;D$21),$D$21/$D$26,0)</f>
        <v>0</v>
      </c>
      <c r="H126" s="4">
        <f t="shared" si="12"/>
        <v>0</v>
      </c>
      <c r="I126" s="4">
        <f t="shared" si="13"/>
        <v>0</v>
      </c>
      <c r="J126" s="58" t="str">
        <f t="shared" si="14"/>
        <v>2029–2030</v>
      </c>
    </row>
    <row r="127" spans="1:10" ht="19.899999999999999" customHeight="1" x14ac:dyDescent="0.2">
      <c r="A127" s="126">
        <v>47331</v>
      </c>
      <c r="B127" s="9">
        <f t="shared" si="8"/>
        <v>0</v>
      </c>
      <c r="C127" s="127"/>
      <c r="D127" s="4">
        <f t="shared" si="9"/>
        <v>0</v>
      </c>
      <c r="E127" s="128">
        <f t="shared" si="10"/>
        <v>0</v>
      </c>
      <c r="F127" s="4">
        <f t="shared" si="11"/>
        <v>0</v>
      </c>
      <c r="G127" s="19">
        <f>IF(AND(C127&lt;&gt;"",SUM(G$30:G126)&lt;D$21),$D$21/$D$26,0)</f>
        <v>0</v>
      </c>
      <c r="H127" s="4">
        <f t="shared" si="12"/>
        <v>0</v>
      </c>
      <c r="I127" s="4">
        <f t="shared" si="13"/>
        <v>0</v>
      </c>
      <c r="J127" s="58" t="str">
        <f t="shared" si="14"/>
        <v>2029–2030</v>
      </c>
    </row>
    <row r="128" spans="1:10" ht="19.899999999999999" customHeight="1" x14ac:dyDescent="0.2">
      <c r="A128" s="126">
        <v>47362</v>
      </c>
      <c r="B128" s="9">
        <f t="shared" si="8"/>
        <v>0</v>
      </c>
      <c r="C128" s="127"/>
      <c r="D128" s="4">
        <f t="shared" si="9"/>
        <v>0</v>
      </c>
      <c r="E128" s="128">
        <f t="shared" si="10"/>
        <v>0</v>
      </c>
      <c r="F128" s="4">
        <f t="shared" si="11"/>
        <v>0</v>
      </c>
      <c r="G128" s="19">
        <f>IF(AND(C128&lt;&gt;"",SUM(G$30:G127)&lt;D$21),$D$21/$D$26,0)</f>
        <v>0</v>
      </c>
      <c r="H128" s="4">
        <f t="shared" si="12"/>
        <v>0</v>
      </c>
      <c r="I128" s="4">
        <f t="shared" si="13"/>
        <v>0</v>
      </c>
      <c r="J128" s="58" t="str">
        <f t="shared" si="14"/>
        <v>2029–2030</v>
      </c>
    </row>
    <row r="129" spans="1:10" ht="19.899999999999999" customHeight="1" x14ac:dyDescent="0.2">
      <c r="A129" s="126">
        <v>47392</v>
      </c>
      <c r="B129" s="9">
        <f t="shared" si="8"/>
        <v>0</v>
      </c>
      <c r="C129" s="127"/>
      <c r="D129" s="4">
        <f t="shared" si="9"/>
        <v>0</v>
      </c>
      <c r="E129" s="128">
        <f t="shared" si="10"/>
        <v>0</v>
      </c>
      <c r="F129" s="4">
        <f t="shared" si="11"/>
        <v>0</v>
      </c>
      <c r="G129" s="19">
        <f>IF(AND(C129&lt;&gt;"",SUM(G$30:G128)&lt;D$21),$D$21/$D$26,0)</f>
        <v>0</v>
      </c>
      <c r="H129" s="4">
        <f t="shared" si="12"/>
        <v>0</v>
      </c>
      <c r="I129" s="4">
        <f t="shared" si="13"/>
        <v>0</v>
      </c>
      <c r="J129" s="58" t="str">
        <f t="shared" si="14"/>
        <v>2029–2030</v>
      </c>
    </row>
    <row r="130" spans="1:10" ht="19.899999999999999" customHeight="1" x14ac:dyDescent="0.2">
      <c r="A130" s="126">
        <v>47423</v>
      </c>
      <c r="B130" s="9">
        <f t="shared" si="8"/>
        <v>0</v>
      </c>
      <c r="C130" s="127"/>
      <c r="D130" s="4">
        <f t="shared" si="9"/>
        <v>0</v>
      </c>
      <c r="E130" s="128">
        <f t="shared" si="10"/>
        <v>0</v>
      </c>
      <c r="F130" s="4">
        <f t="shared" si="11"/>
        <v>0</v>
      </c>
      <c r="G130" s="19">
        <f>IF(AND(C130&lt;&gt;"",SUM(G$30:G129)&lt;D$21),$D$21/$D$26,0)</f>
        <v>0</v>
      </c>
      <c r="H130" s="4">
        <f t="shared" si="12"/>
        <v>0</v>
      </c>
      <c r="I130" s="4">
        <f t="shared" si="13"/>
        <v>0</v>
      </c>
      <c r="J130" s="58" t="str">
        <f t="shared" si="14"/>
        <v>2029–2030</v>
      </c>
    </row>
    <row r="131" spans="1:10" ht="19.899999999999999" customHeight="1" x14ac:dyDescent="0.2">
      <c r="A131" s="126">
        <v>47453</v>
      </c>
      <c r="B131" s="9">
        <f t="shared" si="8"/>
        <v>0</v>
      </c>
      <c r="C131" s="127"/>
      <c r="D131" s="4">
        <f t="shared" si="9"/>
        <v>0</v>
      </c>
      <c r="E131" s="128">
        <f t="shared" si="10"/>
        <v>0</v>
      </c>
      <c r="F131" s="4">
        <f t="shared" si="11"/>
        <v>0</v>
      </c>
      <c r="G131" s="19">
        <f>IF(AND(C131&lt;&gt;"",SUM(G$30:G130)&lt;D$21),$D$21/$D$26,0)</f>
        <v>0</v>
      </c>
      <c r="H131" s="4">
        <f t="shared" si="12"/>
        <v>0</v>
      </c>
      <c r="I131" s="4">
        <f t="shared" si="13"/>
        <v>0</v>
      </c>
      <c r="J131" s="58" t="str">
        <f t="shared" si="14"/>
        <v>2029–2030</v>
      </c>
    </row>
    <row r="132" spans="1:10" ht="19.899999999999999" customHeight="1" x14ac:dyDescent="0.2">
      <c r="A132" s="126">
        <v>47484</v>
      </c>
      <c r="B132" s="9">
        <f t="shared" si="8"/>
        <v>0</v>
      </c>
      <c r="C132" s="127"/>
      <c r="D132" s="4">
        <f t="shared" si="9"/>
        <v>0</v>
      </c>
      <c r="E132" s="128">
        <f t="shared" si="10"/>
        <v>0</v>
      </c>
      <c r="F132" s="4">
        <f t="shared" si="11"/>
        <v>0</v>
      </c>
      <c r="G132" s="19">
        <f>IF(AND(C132&lt;&gt;"",SUM(G$30:G131)&lt;D$21),$D$21/$D$26,0)</f>
        <v>0</v>
      </c>
      <c r="H132" s="4">
        <f t="shared" si="12"/>
        <v>0</v>
      </c>
      <c r="I132" s="4">
        <f t="shared" si="13"/>
        <v>0</v>
      </c>
      <c r="J132" s="58" t="str">
        <f t="shared" si="14"/>
        <v>2029–2030</v>
      </c>
    </row>
    <row r="133" spans="1:10" ht="19.899999999999999" customHeight="1" x14ac:dyDescent="0.2">
      <c r="A133" s="126">
        <v>47515</v>
      </c>
      <c r="B133" s="9">
        <f t="shared" si="8"/>
        <v>0</v>
      </c>
      <c r="C133" s="127"/>
      <c r="D133" s="4">
        <f t="shared" si="9"/>
        <v>0</v>
      </c>
      <c r="E133" s="128">
        <f t="shared" si="10"/>
        <v>0</v>
      </c>
      <c r="F133" s="4">
        <f t="shared" si="11"/>
        <v>0</v>
      </c>
      <c r="G133" s="19">
        <f>IF(AND(C133&lt;&gt;"",SUM(G$30:G132)&lt;D$21),$D$21/$D$26,0)</f>
        <v>0</v>
      </c>
      <c r="H133" s="4">
        <f t="shared" si="12"/>
        <v>0</v>
      </c>
      <c r="I133" s="4">
        <f t="shared" si="13"/>
        <v>0</v>
      </c>
      <c r="J133" s="58" t="str">
        <f t="shared" si="14"/>
        <v>2029–2030</v>
      </c>
    </row>
    <row r="134" spans="1:10" ht="19.899999999999999" customHeight="1" x14ac:dyDescent="0.2">
      <c r="A134" s="126">
        <v>47543</v>
      </c>
      <c r="B134" s="9">
        <f t="shared" si="8"/>
        <v>0</v>
      </c>
      <c r="C134" s="127"/>
      <c r="D134" s="4">
        <f t="shared" si="9"/>
        <v>0</v>
      </c>
      <c r="E134" s="128">
        <f t="shared" si="10"/>
        <v>0</v>
      </c>
      <c r="F134" s="4">
        <f t="shared" si="11"/>
        <v>0</v>
      </c>
      <c r="G134" s="19">
        <f>IF(AND(C134&lt;&gt;"",SUM(G$30:G133)&lt;D$21),$D$21/$D$26,0)</f>
        <v>0</v>
      </c>
      <c r="H134" s="4">
        <f t="shared" si="12"/>
        <v>0</v>
      </c>
      <c r="I134" s="4">
        <f t="shared" si="13"/>
        <v>0</v>
      </c>
      <c r="J134" s="58" t="str">
        <f t="shared" si="14"/>
        <v>2029–2030</v>
      </c>
    </row>
    <row r="135" spans="1:10" ht="19.899999999999999" customHeight="1" x14ac:dyDescent="0.2">
      <c r="A135" s="126">
        <v>47574</v>
      </c>
      <c r="B135" s="9">
        <f t="shared" si="8"/>
        <v>0</v>
      </c>
      <c r="C135" s="127"/>
      <c r="D135" s="4">
        <f t="shared" si="9"/>
        <v>0</v>
      </c>
      <c r="E135" s="128">
        <f t="shared" si="10"/>
        <v>0</v>
      </c>
      <c r="F135" s="4">
        <f t="shared" si="11"/>
        <v>0</v>
      </c>
      <c r="G135" s="19">
        <f>IF(AND(C135&lt;&gt;"",SUM(G$30:G134)&lt;D$21),$D$21/$D$26,0)</f>
        <v>0</v>
      </c>
      <c r="H135" s="4">
        <f t="shared" si="12"/>
        <v>0</v>
      </c>
      <c r="I135" s="4">
        <f t="shared" si="13"/>
        <v>0</v>
      </c>
      <c r="J135" s="58" t="str">
        <f t="shared" si="14"/>
        <v>2029–2030</v>
      </c>
    </row>
    <row r="136" spans="1:10" ht="19.899999999999999" customHeight="1" x14ac:dyDescent="0.2">
      <c r="A136" s="126">
        <v>47604</v>
      </c>
      <c r="B136" s="9">
        <f t="shared" si="8"/>
        <v>0</v>
      </c>
      <c r="C136" s="127"/>
      <c r="D136" s="4">
        <f t="shared" si="9"/>
        <v>0</v>
      </c>
      <c r="E136" s="128">
        <f t="shared" si="10"/>
        <v>0</v>
      </c>
      <c r="F136" s="4">
        <f t="shared" si="11"/>
        <v>0</v>
      </c>
      <c r="G136" s="19">
        <f>IF(AND(C136&lt;&gt;"",SUM(G$30:G135)&lt;D$21),$D$21/$D$26,0)</f>
        <v>0</v>
      </c>
      <c r="H136" s="4">
        <f t="shared" si="12"/>
        <v>0</v>
      </c>
      <c r="I136" s="4">
        <f t="shared" si="13"/>
        <v>0</v>
      </c>
      <c r="J136" s="58" t="str">
        <f t="shared" si="14"/>
        <v>2029–2030</v>
      </c>
    </row>
    <row r="137" spans="1:10" ht="19.899999999999999" customHeight="1" x14ac:dyDescent="0.2">
      <c r="A137" s="126">
        <v>47635</v>
      </c>
      <c r="B137" s="9">
        <f t="shared" si="8"/>
        <v>0</v>
      </c>
      <c r="C137" s="127"/>
      <c r="D137" s="4">
        <f t="shared" si="9"/>
        <v>0</v>
      </c>
      <c r="E137" s="128">
        <f t="shared" si="10"/>
        <v>0</v>
      </c>
      <c r="F137" s="4">
        <f t="shared" si="11"/>
        <v>0</v>
      </c>
      <c r="G137" s="19">
        <f>IF(AND(C137&lt;&gt;"",SUM(G$30:G136)&lt;D$21),$D$21/$D$26,0)</f>
        <v>0</v>
      </c>
      <c r="H137" s="4">
        <f t="shared" si="12"/>
        <v>0</v>
      </c>
      <c r="I137" s="4">
        <f t="shared" si="13"/>
        <v>0</v>
      </c>
      <c r="J137" s="58" t="str">
        <f t="shared" si="14"/>
        <v>2029–2030</v>
      </c>
    </row>
    <row r="138" spans="1:10" ht="19.899999999999999" customHeight="1" x14ac:dyDescent="0.2">
      <c r="A138" s="126">
        <v>47665</v>
      </c>
      <c r="B138" s="9">
        <f t="shared" si="8"/>
        <v>0</v>
      </c>
      <c r="C138" s="127"/>
      <c r="D138" s="4">
        <f t="shared" si="9"/>
        <v>0</v>
      </c>
      <c r="E138" s="128">
        <f t="shared" si="10"/>
        <v>0</v>
      </c>
      <c r="F138" s="4">
        <f t="shared" si="11"/>
        <v>0</v>
      </c>
      <c r="G138" s="19">
        <f>IF(AND(C138&lt;&gt;"",SUM(G$30:G137)&lt;D$21),$D$21/$D$26,0)</f>
        <v>0</v>
      </c>
      <c r="H138" s="4">
        <f t="shared" si="12"/>
        <v>0</v>
      </c>
      <c r="I138" s="4">
        <f t="shared" si="13"/>
        <v>0</v>
      </c>
      <c r="J138" s="58" t="str">
        <f t="shared" si="14"/>
        <v>2030–2031</v>
      </c>
    </row>
    <row r="139" spans="1:10" ht="19.899999999999999" customHeight="1" x14ac:dyDescent="0.2">
      <c r="A139" s="126">
        <v>47696</v>
      </c>
      <c r="B139" s="9">
        <f t="shared" si="8"/>
        <v>0</v>
      </c>
      <c r="C139" s="127"/>
      <c r="D139" s="4">
        <f t="shared" si="9"/>
        <v>0</v>
      </c>
      <c r="E139" s="128">
        <f t="shared" si="10"/>
        <v>0</v>
      </c>
      <c r="F139" s="4">
        <f t="shared" si="11"/>
        <v>0</v>
      </c>
      <c r="G139" s="19">
        <f>IF(AND(C139&lt;&gt;"",SUM(G$30:G138)&lt;D$21),$D$21/$D$26,0)</f>
        <v>0</v>
      </c>
      <c r="H139" s="4">
        <f t="shared" si="12"/>
        <v>0</v>
      </c>
      <c r="I139" s="4">
        <f t="shared" si="13"/>
        <v>0</v>
      </c>
      <c r="J139" s="58" t="str">
        <f t="shared" si="14"/>
        <v>2030–2031</v>
      </c>
    </row>
    <row r="140" spans="1:10" ht="19.899999999999999" customHeight="1" x14ac:dyDescent="0.2">
      <c r="A140" s="126">
        <v>47727</v>
      </c>
      <c r="B140" s="9">
        <f t="shared" si="8"/>
        <v>0</v>
      </c>
      <c r="C140" s="127"/>
      <c r="D140" s="4">
        <f t="shared" si="9"/>
        <v>0</v>
      </c>
      <c r="E140" s="128">
        <f t="shared" si="10"/>
        <v>0</v>
      </c>
      <c r="F140" s="4">
        <f t="shared" si="11"/>
        <v>0</v>
      </c>
      <c r="G140" s="19">
        <f>IF(AND(C140&lt;&gt;"",SUM(G$30:G139)&lt;D$21),$D$21/$D$26,0)</f>
        <v>0</v>
      </c>
      <c r="H140" s="4">
        <f t="shared" si="12"/>
        <v>0</v>
      </c>
      <c r="I140" s="4">
        <f t="shared" si="13"/>
        <v>0</v>
      </c>
      <c r="J140" s="58" t="str">
        <f t="shared" si="14"/>
        <v>2030–2031</v>
      </c>
    </row>
    <row r="141" spans="1:10" ht="19.899999999999999" customHeight="1" x14ac:dyDescent="0.2">
      <c r="A141" s="126">
        <v>47757</v>
      </c>
      <c r="B141" s="9">
        <f t="shared" si="8"/>
        <v>0</v>
      </c>
      <c r="C141" s="127"/>
      <c r="D141" s="4">
        <f t="shared" si="9"/>
        <v>0</v>
      </c>
      <c r="E141" s="128">
        <f t="shared" si="10"/>
        <v>0</v>
      </c>
      <c r="F141" s="4">
        <f t="shared" si="11"/>
        <v>0</v>
      </c>
      <c r="G141" s="19">
        <f>IF(AND(C141&lt;&gt;"",SUM(G$30:G140)&lt;D$21),$D$21/$D$26,0)</f>
        <v>0</v>
      </c>
      <c r="H141" s="4">
        <f t="shared" si="12"/>
        <v>0</v>
      </c>
      <c r="I141" s="4">
        <f t="shared" si="13"/>
        <v>0</v>
      </c>
      <c r="J141" s="58" t="str">
        <f t="shared" si="14"/>
        <v>2030–2031</v>
      </c>
    </row>
    <row r="142" spans="1:10" ht="19.899999999999999" customHeight="1" x14ac:dyDescent="0.2">
      <c r="A142" s="126">
        <v>47788</v>
      </c>
      <c r="B142" s="9">
        <f t="shared" si="8"/>
        <v>0</v>
      </c>
      <c r="C142" s="127"/>
      <c r="D142" s="4">
        <f t="shared" si="9"/>
        <v>0</v>
      </c>
      <c r="E142" s="128">
        <f t="shared" si="10"/>
        <v>0</v>
      </c>
      <c r="F142" s="4">
        <f t="shared" si="11"/>
        <v>0</v>
      </c>
      <c r="G142" s="19">
        <f>IF(AND(C142&lt;&gt;"",SUM(G$30:G141)&lt;D$21),$D$21/$D$26,0)</f>
        <v>0</v>
      </c>
      <c r="H142" s="4">
        <f t="shared" si="12"/>
        <v>0</v>
      </c>
      <c r="I142" s="4">
        <f t="shared" si="13"/>
        <v>0</v>
      </c>
      <c r="J142" s="58" t="str">
        <f t="shared" si="14"/>
        <v>2030–2031</v>
      </c>
    </row>
    <row r="143" spans="1:10" ht="19.899999999999999" customHeight="1" x14ac:dyDescent="0.2">
      <c r="A143" s="126">
        <v>47818</v>
      </c>
      <c r="B143" s="9">
        <f t="shared" si="8"/>
        <v>0</v>
      </c>
      <c r="C143" s="127"/>
      <c r="D143" s="4">
        <f t="shared" si="9"/>
        <v>0</v>
      </c>
      <c r="E143" s="128">
        <f t="shared" si="10"/>
        <v>0</v>
      </c>
      <c r="F143" s="4">
        <f t="shared" si="11"/>
        <v>0</v>
      </c>
      <c r="G143" s="19">
        <f>IF(AND(C143&lt;&gt;"",SUM(G$30:G142)&lt;D$21),$D$21/$D$26,0)</f>
        <v>0</v>
      </c>
      <c r="H143" s="4">
        <f t="shared" si="12"/>
        <v>0</v>
      </c>
      <c r="I143" s="4">
        <f t="shared" si="13"/>
        <v>0</v>
      </c>
      <c r="J143" s="58" t="str">
        <f t="shared" si="14"/>
        <v>2030–2031</v>
      </c>
    </row>
    <row r="144" spans="1:10" ht="19.899999999999999" customHeight="1" x14ac:dyDescent="0.2">
      <c r="A144" s="126">
        <v>47849</v>
      </c>
      <c r="B144" s="9">
        <f t="shared" si="8"/>
        <v>0</v>
      </c>
      <c r="C144" s="127"/>
      <c r="D144" s="4">
        <f t="shared" si="9"/>
        <v>0</v>
      </c>
      <c r="E144" s="128">
        <f t="shared" si="10"/>
        <v>0</v>
      </c>
      <c r="F144" s="4">
        <f t="shared" si="11"/>
        <v>0</v>
      </c>
      <c r="G144" s="19">
        <f>IF(AND(C144&lt;&gt;"",SUM(G$30:G143)&lt;D$21),$D$21/$D$26,0)</f>
        <v>0</v>
      </c>
      <c r="H144" s="4">
        <f t="shared" si="12"/>
        <v>0</v>
      </c>
      <c r="I144" s="4">
        <f t="shared" si="13"/>
        <v>0</v>
      </c>
      <c r="J144" s="58" t="str">
        <f t="shared" si="14"/>
        <v>2030–2031</v>
      </c>
    </row>
    <row r="145" spans="1:10" ht="19.899999999999999" customHeight="1" x14ac:dyDescent="0.2">
      <c r="A145" s="126">
        <v>47880</v>
      </c>
      <c r="B145" s="9">
        <f t="shared" si="8"/>
        <v>0</v>
      </c>
      <c r="C145" s="127"/>
      <c r="D145" s="4">
        <f t="shared" si="9"/>
        <v>0</v>
      </c>
      <c r="E145" s="128">
        <f t="shared" si="10"/>
        <v>0</v>
      </c>
      <c r="F145" s="4">
        <f t="shared" si="11"/>
        <v>0</v>
      </c>
      <c r="G145" s="19">
        <f>IF(AND(C145&lt;&gt;"",SUM(G$30:G144)&lt;D$21),$D$21/$D$26,0)</f>
        <v>0</v>
      </c>
      <c r="H145" s="4">
        <f t="shared" si="12"/>
        <v>0</v>
      </c>
      <c r="I145" s="4">
        <f t="shared" si="13"/>
        <v>0</v>
      </c>
      <c r="J145" s="58" t="str">
        <f t="shared" si="14"/>
        <v>2030–2031</v>
      </c>
    </row>
    <row r="146" spans="1:10" ht="19.899999999999999" customHeight="1" x14ac:dyDescent="0.2">
      <c r="A146" s="126">
        <v>47908</v>
      </c>
      <c r="B146" s="9">
        <f t="shared" si="8"/>
        <v>0</v>
      </c>
      <c r="C146" s="127"/>
      <c r="D146" s="4">
        <f t="shared" si="9"/>
        <v>0</v>
      </c>
      <c r="E146" s="128">
        <f t="shared" si="10"/>
        <v>0</v>
      </c>
      <c r="F146" s="4">
        <f t="shared" si="11"/>
        <v>0</v>
      </c>
      <c r="G146" s="19">
        <f>IF(AND(C146&lt;&gt;"",SUM(G$30:G145)&lt;D$21),$D$21/$D$26,0)</f>
        <v>0</v>
      </c>
      <c r="H146" s="4">
        <f t="shared" si="12"/>
        <v>0</v>
      </c>
      <c r="I146" s="4">
        <f t="shared" si="13"/>
        <v>0</v>
      </c>
      <c r="J146" s="58" t="str">
        <f t="shared" si="14"/>
        <v>2030–2031</v>
      </c>
    </row>
    <row r="147" spans="1:10" ht="19.899999999999999" customHeight="1" x14ac:dyDescent="0.2">
      <c r="A147" s="126">
        <v>47939</v>
      </c>
      <c r="B147" s="9">
        <f t="shared" si="8"/>
        <v>0</v>
      </c>
      <c r="C147" s="127"/>
      <c r="D147" s="4">
        <f t="shared" si="9"/>
        <v>0</v>
      </c>
      <c r="E147" s="128">
        <f t="shared" si="10"/>
        <v>0</v>
      </c>
      <c r="F147" s="4">
        <f t="shared" si="11"/>
        <v>0</v>
      </c>
      <c r="G147" s="19">
        <f>IF(AND(C147&lt;&gt;"",SUM(G$30:G146)&lt;D$21),$D$21/$D$26,0)</f>
        <v>0</v>
      </c>
      <c r="H147" s="4">
        <f t="shared" si="12"/>
        <v>0</v>
      </c>
      <c r="I147" s="4">
        <f t="shared" si="13"/>
        <v>0</v>
      </c>
      <c r="J147" s="58" t="str">
        <f t="shared" si="14"/>
        <v>2030–2031</v>
      </c>
    </row>
    <row r="148" spans="1:10" ht="19.899999999999999" customHeight="1" x14ac:dyDescent="0.2">
      <c r="A148" s="126">
        <v>47969</v>
      </c>
      <c r="B148" s="9">
        <f t="shared" si="8"/>
        <v>0</v>
      </c>
      <c r="C148" s="127"/>
      <c r="D148" s="4">
        <f t="shared" si="9"/>
        <v>0</v>
      </c>
      <c r="E148" s="128">
        <f t="shared" si="10"/>
        <v>0</v>
      </c>
      <c r="F148" s="4">
        <f t="shared" si="11"/>
        <v>0</v>
      </c>
      <c r="G148" s="19">
        <f>IF(AND(C148&lt;&gt;"",SUM(G$30:G147)&lt;D$21),$D$21/$D$26,0)</f>
        <v>0</v>
      </c>
      <c r="H148" s="4">
        <f t="shared" si="12"/>
        <v>0</v>
      </c>
      <c r="I148" s="4">
        <f t="shared" si="13"/>
        <v>0</v>
      </c>
      <c r="J148" s="58" t="str">
        <f t="shared" si="14"/>
        <v>2030–2031</v>
      </c>
    </row>
    <row r="149" spans="1:10" ht="19.899999999999999" customHeight="1" x14ac:dyDescent="0.2">
      <c r="A149" s="126">
        <v>48000</v>
      </c>
      <c r="B149" s="9">
        <f t="shared" si="8"/>
        <v>0</v>
      </c>
      <c r="C149" s="127"/>
      <c r="D149" s="4">
        <f t="shared" si="9"/>
        <v>0</v>
      </c>
      <c r="E149" s="128">
        <f t="shared" si="10"/>
        <v>0</v>
      </c>
      <c r="F149" s="4">
        <f t="shared" si="11"/>
        <v>0</v>
      </c>
      <c r="G149" s="19">
        <f>IF(AND(C149&lt;&gt;"",SUM(G$30:G148)&lt;D$21),$D$21/$D$26,0)</f>
        <v>0</v>
      </c>
      <c r="H149" s="4">
        <f t="shared" si="12"/>
        <v>0</v>
      </c>
      <c r="I149" s="4">
        <f t="shared" si="13"/>
        <v>0</v>
      </c>
      <c r="J149" s="58" t="str">
        <f t="shared" si="14"/>
        <v>2030–2031</v>
      </c>
    </row>
    <row r="150" spans="1:10" ht="19.899999999999999" customHeight="1" x14ac:dyDescent="0.2">
      <c r="A150" s="126">
        <v>48030</v>
      </c>
      <c r="B150" s="9">
        <f t="shared" si="8"/>
        <v>0</v>
      </c>
      <c r="C150" s="127"/>
      <c r="D150" s="4">
        <f t="shared" si="9"/>
        <v>0</v>
      </c>
      <c r="E150" s="128">
        <f t="shared" si="10"/>
        <v>0</v>
      </c>
      <c r="F150" s="4">
        <f t="shared" si="11"/>
        <v>0</v>
      </c>
      <c r="G150" s="19">
        <f>IF(AND(C150&lt;&gt;"",SUM(G$30:G149)&lt;D$21),$D$21/$D$26,0)</f>
        <v>0</v>
      </c>
      <c r="H150" s="4">
        <f t="shared" si="12"/>
        <v>0</v>
      </c>
      <c r="I150" s="4">
        <f t="shared" si="13"/>
        <v>0</v>
      </c>
      <c r="J150" s="58" t="str">
        <f t="shared" si="14"/>
        <v>2031–2032</v>
      </c>
    </row>
    <row r="151" spans="1:10" ht="19.899999999999999" customHeight="1" x14ac:dyDescent="0.2">
      <c r="A151" s="126">
        <v>48061</v>
      </c>
      <c r="B151" s="9">
        <f t="shared" si="8"/>
        <v>0</v>
      </c>
      <c r="C151" s="127"/>
      <c r="D151" s="4">
        <f t="shared" si="9"/>
        <v>0</v>
      </c>
      <c r="E151" s="128">
        <f t="shared" si="10"/>
        <v>0</v>
      </c>
      <c r="F151" s="4">
        <f t="shared" si="11"/>
        <v>0</v>
      </c>
      <c r="G151" s="19">
        <f>IF(AND(C151&lt;&gt;"",SUM(G$30:G150)&lt;D$21),$D$21/$D$26,0)</f>
        <v>0</v>
      </c>
      <c r="H151" s="4">
        <f t="shared" si="12"/>
        <v>0</v>
      </c>
      <c r="I151" s="4">
        <f t="shared" si="13"/>
        <v>0</v>
      </c>
      <c r="J151" s="58" t="str">
        <f t="shared" si="14"/>
        <v>2031–2032</v>
      </c>
    </row>
    <row r="152" spans="1:10" ht="19.899999999999999" customHeight="1" x14ac:dyDescent="0.2">
      <c r="A152" s="126">
        <v>48092</v>
      </c>
      <c r="B152" s="9">
        <f t="shared" si="8"/>
        <v>0</v>
      </c>
      <c r="C152" s="127"/>
      <c r="D152" s="4">
        <f t="shared" si="9"/>
        <v>0</v>
      </c>
      <c r="E152" s="128">
        <f t="shared" si="10"/>
        <v>0</v>
      </c>
      <c r="F152" s="4">
        <f t="shared" si="11"/>
        <v>0</v>
      </c>
      <c r="G152" s="19">
        <f>IF(AND(C152&lt;&gt;"",SUM(G$30:G151)&lt;D$21),$D$21/$D$26,0)</f>
        <v>0</v>
      </c>
      <c r="H152" s="4">
        <f t="shared" si="12"/>
        <v>0</v>
      </c>
      <c r="I152" s="4">
        <f t="shared" si="13"/>
        <v>0</v>
      </c>
      <c r="J152" s="58" t="str">
        <f t="shared" si="14"/>
        <v>2031–2032</v>
      </c>
    </row>
    <row r="153" spans="1:10" ht="19.899999999999999" customHeight="1" x14ac:dyDescent="0.2">
      <c r="A153" s="126">
        <v>48122</v>
      </c>
      <c r="B153" s="9">
        <f t="shared" si="8"/>
        <v>0</v>
      </c>
      <c r="C153" s="127"/>
      <c r="D153" s="4">
        <f t="shared" si="9"/>
        <v>0</v>
      </c>
      <c r="E153" s="128">
        <f t="shared" si="10"/>
        <v>0</v>
      </c>
      <c r="F153" s="4">
        <f t="shared" si="11"/>
        <v>0</v>
      </c>
      <c r="G153" s="19">
        <f>IF(AND(C153&lt;&gt;"",SUM(G$30:G152)&lt;D$21),$D$21/$D$26,0)</f>
        <v>0</v>
      </c>
      <c r="H153" s="4">
        <f t="shared" si="12"/>
        <v>0</v>
      </c>
      <c r="I153" s="4">
        <f t="shared" si="13"/>
        <v>0</v>
      </c>
      <c r="J153" s="58" t="str">
        <f t="shared" si="14"/>
        <v>2031–2032</v>
      </c>
    </row>
    <row r="154" spans="1:10" ht="19.899999999999999" customHeight="1" x14ac:dyDescent="0.2">
      <c r="A154" s="126">
        <v>48153</v>
      </c>
      <c r="B154" s="9">
        <f t="shared" si="8"/>
        <v>0</v>
      </c>
      <c r="C154" s="127"/>
      <c r="D154" s="4">
        <f t="shared" si="9"/>
        <v>0</v>
      </c>
      <c r="E154" s="128">
        <f t="shared" si="10"/>
        <v>0</v>
      </c>
      <c r="F154" s="4">
        <f t="shared" si="11"/>
        <v>0</v>
      </c>
      <c r="G154" s="19">
        <f>IF(AND(C154&lt;&gt;"",SUM(G$30:G153)&lt;D$21),$D$21/$D$26,0)</f>
        <v>0</v>
      </c>
      <c r="H154" s="4">
        <f t="shared" si="12"/>
        <v>0</v>
      </c>
      <c r="I154" s="4">
        <f t="shared" si="13"/>
        <v>0</v>
      </c>
      <c r="J154" s="58" t="str">
        <f t="shared" si="14"/>
        <v>2031–2032</v>
      </c>
    </row>
    <row r="155" spans="1:10" ht="19.899999999999999" customHeight="1" x14ac:dyDescent="0.2">
      <c r="A155" s="126">
        <v>48183</v>
      </c>
      <c r="B155" s="9">
        <f t="shared" si="8"/>
        <v>0</v>
      </c>
      <c r="C155" s="127"/>
      <c r="D155" s="4">
        <f t="shared" si="9"/>
        <v>0</v>
      </c>
      <c r="E155" s="128">
        <f t="shared" si="10"/>
        <v>0</v>
      </c>
      <c r="F155" s="4">
        <f t="shared" si="11"/>
        <v>0</v>
      </c>
      <c r="G155" s="19">
        <f>IF(AND(C155&lt;&gt;"",SUM(G$30:G154)&lt;D$21),$D$21/$D$26,0)</f>
        <v>0</v>
      </c>
      <c r="H155" s="4">
        <f t="shared" si="12"/>
        <v>0</v>
      </c>
      <c r="I155" s="4">
        <f t="shared" si="13"/>
        <v>0</v>
      </c>
      <c r="J155" s="58" t="str">
        <f t="shared" si="14"/>
        <v>2031–2032</v>
      </c>
    </row>
    <row r="156" spans="1:10" ht="19.899999999999999" customHeight="1" x14ac:dyDescent="0.2">
      <c r="A156" s="126">
        <v>48214</v>
      </c>
      <c r="B156" s="9">
        <f t="shared" si="8"/>
        <v>0</v>
      </c>
      <c r="C156" s="127"/>
      <c r="D156" s="4">
        <f t="shared" si="9"/>
        <v>0</v>
      </c>
      <c r="E156" s="128">
        <f t="shared" si="10"/>
        <v>0</v>
      </c>
      <c r="F156" s="4">
        <f t="shared" si="11"/>
        <v>0</v>
      </c>
      <c r="G156" s="19">
        <f>IF(AND(C156&lt;&gt;"",SUM(G$30:G155)&lt;D$21),$D$21/$D$26,0)</f>
        <v>0</v>
      </c>
      <c r="H156" s="4">
        <f t="shared" si="12"/>
        <v>0</v>
      </c>
      <c r="I156" s="4">
        <f t="shared" si="13"/>
        <v>0</v>
      </c>
      <c r="J156" s="58" t="str">
        <f t="shared" si="14"/>
        <v>2031–2032</v>
      </c>
    </row>
    <row r="157" spans="1:10" ht="19.899999999999999" customHeight="1" x14ac:dyDescent="0.2">
      <c r="A157" s="126">
        <v>48245</v>
      </c>
      <c r="B157" s="9">
        <f t="shared" si="8"/>
        <v>0</v>
      </c>
      <c r="C157" s="127"/>
      <c r="D157" s="4">
        <f t="shared" si="9"/>
        <v>0</v>
      </c>
      <c r="E157" s="128">
        <f t="shared" si="10"/>
        <v>0</v>
      </c>
      <c r="F157" s="4">
        <f t="shared" si="11"/>
        <v>0</v>
      </c>
      <c r="G157" s="19">
        <f>IF(AND(C157&lt;&gt;"",SUM(G$30:G156)&lt;D$21),$D$21/$D$26,0)</f>
        <v>0</v>
      </c>
      <c r="H157" s="4">
        <f t="shared" si="12"/>
        <v>0</v>
      </c>
      <c r="I157" s="4">
        <f t="shared" si="13"/>
        <v>0</v>
      </c>
      <c r="J157" s="58" t="str">
        <f t="shared" si="14"/>
        <v>2031–2032</v>
      </c>
    </row>
    <row r="158" spans="1:10" ht="19.899999999999999" customHeight="1" x14ac:dyDescent="0.2">
      <c r="A158" s="126">
        <v>48274</v>
      </c>
      <c r="B158" s="9">
        <f t="shared" si="8"/>
        <v>0</v>
      </c>
      <c r="C158" s="127"/>
      <c r="D158" s="4">
        <f t="shared" si="9"/>
        <v>0</v>
      </c>
      <c r="E158" s="128">
        <f t="shared" si="10"/>
        <v>0</v>
      </c>
      <c r="F158" s="4">
        <f t="shared" si="11"/>
        <v>0</v>
      </c>
      <c r="G158" s="19">
        <f>IF(AND(C158&lt;&gt;"",SUM(G$30:G157)&lt;D$21),$D$21/$D$26,0)</f>
        <v>0</v>
      </c>
      <c r="H158" s="4">
        <f t="shared" si="12"/>
        <v>0</v>
      </c>
      <c r="I158" s="4">
        <f t="shared" si="13"/>
        <v>0</v>
      </c>
      <c r="J158" s="58" t="str">
        <f t="shared" si="14"/>
        <v>2031–2032</v>
      </c>
    </row>
    <row r="159" spans="1:10" ht="19.899999999999999" customHeight="1" x14ac:dyDescent="0.2">
      <c r="A159" s="126">
        <v>48305</v>
      </c>
      <c r="B159" s="9">
        <f t="shared" ref="B159:B222" si="15">IF(C159&gt;0,C159*-1,C159)</f>
        <v>0</v>
      </c>
      <c r="C159" s="127"/>
      <c r="D159" s="4">
        <f t="shared" ref="D159:D222" si="16">IF(C159="",0,IF($D$14="Beginning",IF(C158&lt;&gt;"",$F158*$D$7/12,0),IF(C158&lt;&gt;"",$F158*$D$7/12,$D$19*$D$7/12)))</f>
        <v>0</v>
      </c>
      <c r="E159" s="128">
        <f t="shared" si="10"/>
        <v>0</v>
      </c>
      <c r="F159" s="4">
        <f t="shared" si="11"/>
        <v>0</v>
      </c>
      <c r="G159" s="19">
        <f>IF(AND(C159&lt;&gt;"",SUM(G$30:G158)&lt;D$21),$D$21/$D$26,0)</f>
        <v>0</v>
      </c>
      <c r="H159" s="4">
        <f t="shared" si="12"/>
        <v>0</v>
      </c>
      <c r="I159" s="4">
        <f t="shared" si="13"/>
        <v>0</v>
      </c>
      <c r="J159" s="58" t="str">
        <f t="shared" si="14"/>
        <v>2031–2032</v>
      </c>
    </row>
    <row r="160" spans="1:10" ht="19.899999999999999" customHeight="1" x14ac:dyDescent="0.2">
      <c r="A160" s="126">
        <v>48335</v>
      </c>
      <c r="B160" s="9">
        <f t="shared" si="15"/>
        <v>0</v>
      </c>
      <c r="C160" s="127"/>
      <c r="D160" s="4">
        <f t="shared" si="16"/>
        <v>0</v>
      </c>
      <c r="E160" s="128">
        <f t="shared" ref="E160:E223" si="17">C160-D160</f>
        <v>0</v>
      </c>
      <c r="F160" s="4">
        <f t="shared" ref="F160:F223" si="18">IF(C160="",0,IF(C159="",$D$19-E160,IF(C160&lt;&gt;"",F159-E160)))</f>
        <v>0</v>
      </c>
      <c r="G160" s="19">
        <f>IF(AND(C160&lt;&gt;"",SUM(G$30:G159)&lt;D$21),$D$21/$D$26,0)</f>
        <v>0</v>
      </c>
      <c r="H160" s="4">
        <f t="shared" ref="H160:H223" si="19">IF(C160&lt;&gt;"",G160+H159,0)</f>
        <v>0</v>
      </c>
      <c r="I160" s="4">
        <f t="shared" ref="I160:I223" si="20">IF(C160&lt;&gt;"",$D$21-H160,0)</f>
        <v>0</v>
      </c>
      <c r="J160" s="58" t="str">
        <f t="shared" si="14"/>
        <v>2031–2032</v>
      </c>
    </row>
    <row r="161" spans="1:10" ht="19.899999999999999" customHeight="1" x14ac:dyDescent="0.2">
      <c r="A161" s="126">
        <v>48366</v>
      </c>
      <c r="B161" s="9">
        <f t="shared" si="15"/>
        <v>0</v>
      </c>
      <c r="C161" s="127"/>
      <c r="D161" s="4">
        <f t="shared" si="16"/>
        <v>0</v>
      </c>
      <c r="E161" s="128">
        <f t="shared" si="17"/>
        <v>0</v>
      </c>
      <c r="F161" s="4">
        <f t="shared" si="18"/>
        <v>0</v>
      </c>
      <c r="G161" s="19">
        <f>IF(AND(C161&lt;&gt;"",SUM(G$30:G160)&lt;D$21),$D$21/$D$26,0)</f>
        <v>0</v>
      </c>
      <c r="H161" s="4">
        <f t="shared" si="19"/>
        <v>0</v>
      </c>
      <c r="I161" s="4">
        <f t="shared" si="20"/>
        <v>0</v>
      </c>
      <c r="J161" s="58" t="str">
        <f t="shared" si="14"/>
        <v>2031–2032</v>
      </c>
    </row>
    <row r="162" spans="1:10" ht="19.899999999999999" customHeight="1" x14ac:dyDescent="0.2">
      <c r="A162" s="126">
        <v>48396</v>
      </c>
      <c r="B162" s="9">
        <f t="shared" si="15"/>
        <v>0</v>
      </c>
      <c r="C162" s="127"/>
      <c r="D162" s="4">
        <f t="shared" si="16"/>
        <v>0</v>
      </c>
      <c r="E162" s="128">
        <f t="shared" si="17"/>
        <v>0</v>
      </c>
      <c r="F162" s="4">
        <f t="shared" si="18"/>
        <v>0</v>
      </c>
      <c r="G162" s="19">
        <f>IF(AND(C162&lt;&gt;"",SUM(G$30:G161)&lt;D$21),$D$21/$D$26,0)</f>
        <v>0</v>
      </c>
      <c r="H162" s="4">
        <f t="shared" si="19"/>
        <v>0</v>
      </c>
      <c r="I162" s="4">
        <f t="shared" si="20"/>
        <v>0</v>
      </c>
      <c r="J162" s="58" t="str">
        <f t="shared" si="14"/>
        <v>2032–2033</v>
      </c>
    </row>
    <row r="163" spans="1:10" ht="19.899999999999999" customHeight="1" x14ac:dyDescent="0.2">
      <c r="A163" s="126">
        <v>48427</v>
      </c>
      <c r="B163" s="9">
        <f t="shared" si="15"/>
        <v>0</v>
      </c>
      <c r="C163" s="127"/>
      <c r="D163" s="4">
        <f t="shared" si="16"/>
        <v>0</v>
      </c>
      <c r="E163" s="128">
        <f t="shared" si="17"/>
        <v>0</v>
      </c>
      <c r="F163" s="4">
        <f t="shared" si="18"/>
        <v>0</v>
      </c>
      <c r="G163" s="19">
        <f>IF(AND(C163&lt;&gt;"",SUM(G$30:G162)&lt;D$21),$D$21/$D$26,0)</f>
        <v>0</v>
      </c>
      <c r="H163" s="4">
        <f t="shared" si="19"/>
        <v>0</v>
      </c>
      <c r="I163" s="4">
        <f t="shared" si="20"/>
        <v>0</v>
      </c>
      <c r="J163" s="58" t="str">
        <f t="shared" si="14"/>
        <v>2032–2033</v>
      </c>
    </row>
    <row r="164" spans="1:10" ht="19.899999999999999" customHeight="1" x14ac:dyDescent="0.2">
      <c r="A164" s="126">
        <v>48458</v>
      </c>
      <c r="B164" s="9">
        <f t="shared" si="15"/>
        <v>0</v>
      </c>
      <c r="C164" s="127"/>
      <c r="D164" s="4">
        <f t="shared" si="16"/>
        <v>0</v>
      </c>
      <c r="E164" s="128">
        <f t="shared" si="17"/>
        <v>0</v>
      </c>
      <c r="F164" s="4">
        <f t="shared" si="18"/>
        <v>0</v>
      </c>
      <c r="G164" s="19">
        <f>IF(AND(C164&lt;&gt;"",SUM(G$30:G163)&lt;D$21),$D$21/$D$26,0)</f>
        <v>0</v>
      </c>
      <c r="H164" s="4">
        <f t="shared" si="19"/>
        <v>0</v>
      </c>
      <c r="I164" s="4">
        <f t="shared" si="20"/>
        <v>0</v>
      </c>
      <c r="J164" s="58" t="str">
        <f t="shared" si="14"/>
        <v>2032–2033</v>
      </c>
    </row>
    <row r="165" spans="1:10" ht="19.899999999999999" customHeight="1" x14ac:dyDescent="0.2">
      <c r="A165" s="126">
        <v>48488</v>
      </c>
      <c r="B165" s="9">
        <f t="shared" si="15"/>
        <v>0</v>
      </c>
      <c r="C165" s="127"/>
      <c r="D165" s="4">
        <f t="shared" si="16"/>
        <v>0</v>
      </c>
      <c r="E165" s="128">
        <f t="shared" si="17"/>
        <v>0</v>
      </c>
      <c r="F165" s="4">
        <f t="shared" si="18"/>
        <v>0</v>
      </c>
      <c r="G165" s="19">
        <f>IF(AND(C165&lt;&gt;"",SUM(G$30:G164)&lt;D$21),$D$21/$D$26,0)</f>
        <v>0</v>
      </c>
      <c r="H165" s="4">
        <f t="shared" si="19"/>
        <v>0</v>
      </c>
      <c r="I165" s="4">
        <f t="shared" si="20"/>
        <v>0</v>
      </c>
      <c r="J165" s="58" t="str">
        <f t="shared" si="14"/>
        <v>2032–2033</v>
      </c>
    </row>
    <row r="166" spans="1:10" ht="19.899999999999999" customHeight="1" x14ac:dyDescent="0.2">
      <c r="A166" s="126">
        <v>48519</v>
      </c>
      <c r="B166" s="9">
        <f t="shared" si="15"/>
        <v>0</v>
      </c>
      <c r="C166" s="127"/>
      <c r="D166" s="4">
        <f t="shared" si="16"/>
        <v>0</v>
      </c>
      <c r="E166" s="128">
        <f t="shared" si="17"/>
        <v>0</v>
      </c>
      <c r="F166" s="4">
        <f t="shared" si="18"/>
        <v>0</v>
      </c>
      <c r="G166" s="19">
        <f>IF(AND(C166&lt;&gt;"",SUM(G$30:G165)&lt;D$21),$D$21/$D$26,0)</f>
        <v>0</v>
      </c>
      <c r="H166" s="4">
        <f t="shared" si="19"/>
        <v>0</v>
      </c>
      <c r="I166" s="4">
        <f t="shared" si="20"/>
        <v>0</v>
      </c>
      <c r="J166" s="58" t="str">
        <f t="shared" si="14"/>
        <v>2032–2033</v>
      </c>
    </row>
    <row r="167" spans="1:10" ht="19.899999999999999" customHeight="1" x14ac:dyDescent="0.2">
      <c r="A167" s="126">
        <v>48549</v>
      </c>
      <c r="B167" s="9">
        <f t="shared" si="15"/>
        <v>0</v>
      </c>
      <c r="C167" s="127"/>
      <c r="D167" s="4">
        <f t="shared" si="16"/>
        <v>0</v>
      </c>
      <c r="E167" s="128">
        <f t="shared" si="17"/>
        <v>0</v>
      </c>
      <c r="F167" s="4">
        <f t="shared" si="18"/>
        <v>0</v>
      </c>
      <c r="G167" s="19">
        <f>IF(AND(C167&lt;&gt;"",SUM(G$30:G166)&lt;D$21),$D$21/$D$26,0)</f>
        <v>0</v>
      </c>
      <c r="H167" s="4">
        <f t="shared" si="19"/>
        <v>0</v>
      </c>
      <c r="I167" s="4">
        <f t="shared" si="20"/>
        <v>0</v>
      </c>
      <c r="J167" s="58" t="str">
        <f t="shared" si="14"/>
        <v>2032–2033</v>
      </c>
    </row>
    <row r="168" spans="1:10" ht="19.899999999999999" customHeight="1" x14ac:dyDescent="0.2">
      <c r="A168" s="126">
        <v>48580</v>
      </c>
      <c r="B168" s="9">
        <f t="shared" si="15"/>
        <v>0</v>
      </c>
      <c r="C168" s="127"/>
      <c r="D168" s="4">
        <f t="shared" si="16"/>
        <v>0</v>
      </c>
      <c r="E168" s="128">
        <f t="shared" si="17"/>
        <v>0</v>
      </c>
      <c r="F168" s="4">
        <f t="shared" si="18"/>
        <v>0</v>
      </c>
      <c r="G168" s="19">
        <f>IF(AND(C168&lt;&gt;"",SUM(G$30:G167)&lt;D$21),$D$21/$D$26,0)</f>
        <v>0</v>
      </c>
      <c r="H168" s="4">
        <f t="shared" si="19"/>
        <v>0</v>
      </c>
      <c r="I168" s="4">
        <f t="shared" si="20"/>
        <v>0</v>
      </c>
      <c r="J168" s="58" t="str">
        <f t="shared" si="14"/>
        <v>2032–2033</v>
      </c>
    </row>
    <row r="169" spans="1:10" ht="19.899999999999999" customHeight="1" x14ac:dyDescent="0.2">
      <c r="A169" s="126">
        <v>48611</v>
      </c>
      <c r="B169" s="9">
        <f t="shared" si="15"/>
        <v>0</v>
      </c>
      <c r="C169" s="127"/>
      <c r="D169" s="4">
        <f t="shared" si="16"/>
        <v>0</v>
      </c>
      <c r="E169" s="128">
        <f t="shared" si="17"/>
        <v>0</v>
      </c>
      <c r="F169" s="4">
        <f t="shared" si="18"/>
        <v>0</v>
      </c>
      <c r="G169" s="19">
        <f>IF(AND(C169&lt;&gt;"",SUM(G$30:G168)&lt;D$21),$D$21/$D$26,0)</f>
        <v>0</v>
      </c>
      <c r="H169" s="4">
        <f t="shared" si="19"/>
        <v>0</v>
      </c>
      <c r="I169" s="4">
        <f t="shared" si="20"/>
        <v>0</v>
      </c>
      <c r="J169" s="58" t="str">
        <f t="shared" si="14"/>
        <v>2032–2033</v>
      </c>
    </row>
    <row r="170" spans="1:10" ht="19.899999999999999" customHeight="1" x14ac:dyDescent="0.2">
      <c r="A170" s="126">
        <v>48639</v>
      </c>
      <c r="B170" s="9">
        <f t="shared" si="15"/>
        <v>0</v>
      </c>
      <c r="C170" s="127"/>
      <c r="D170" s="4">
        <f t="shared" si="16"/>
        <v>0</v>
      </c>
      <c r="E170" s="128">
        <f t="shared" si="17"/>
        <v>0</v>
      </c>
      <c r="F170" s="4">
        <f t="shared" si="18"/>
        <v>0</v>
      </c>
      <c r="G170" s="19">
        <f>IF(AND(C170&lt;&gt;"",SUM(G$30:G169)&lt;D$21),$D$21/$D$26,0)</f>
        <v>0</v>
      </c>
      <c r="H170" s="4">
        <f t="shared" si="19"/>
        <v>0</v>
      </c>
      <c r="I170" s="4">
        <f t="shared" si="20"/>
        <v>0</v>
      </c>
      <c r="J170" s="58" t="str">
        <f t="shared" si="14"/>
        <v>2032–2033</v>
      </c>
    </row>
    <row r="171" spans="1:10" ht="19.899999999999999" customHeight="1" x14ac:dyDescent="0.2">
      <c r="A171" s="126">
        <v>48670</v>
      </c>
      <c r="B171" s="9">
        <f t="shared" si="15"/>
        <v>0</v>
      </c>
      <c r="C171" s="127"/>
      <c r="D171" s="4">
        <f t="shared" si="16"/>
        <v>0</v>
      </c>
      <c r="E171" s="128">
        <f t="shared" si="17"/>
        <v>0</v>
      </c>
      <c r="F171" s="4">
        <f t="shared" si="18"/>
        <v>0</v>
      </c>
      <c r="G171" s="19">
        <f>IF(AND(C171&lt;&gt;"",SUM(G$30:G170)&lt;D$21),$D$21/$D$26,0)</f>
        <v>0</v>
      </c>
      <c r="H171" s="4">
        <f t="shared" si="19"/>
        <v>0</v>
      </c>
      <c r="I171" s="4">
        <f t="shared" si="20"/>
        <v>0</v>
      </c>
      <c r="J171" s="58" t="str">
        <f t="shared" ref="J171:J234" si="21">IF(OR(MONTH(A171)=1,MONTH(A171)=2,MONTH(A171)=3,MONTH(A171)=4,MONTH(A171)=5,MONTH(A171)=6),YEAR(A171)-1&amp;"–"&amp;YEAR(A171),YEAR(A171)&amp;"–"&amp;YEAR(A171)+1)</f>
        <v>2032–2033</v>
      </c>
    </row>
    <row r="172" spans="1:10" ht="19.899999999999999" customHeight="1" x14ac:dyDescent="0.2">
      <c r="A172" s="126">
        <v>48700</v>
      </c>
      <c r="B172" s="9">
        <f t="shared" si="15"/>
        <v>0</v>
      </c>
      <c r="C172" s="127"/>
      <c r="D172" s="4">
        <f t="shared" si="16"/>
        <v>0</v>
      </c>
      <c r="E172" s="128">
        <f t="shared" si="17"/>
        <v>0</v>
      </c>
      <c r="F172" s="4">
        <f t="shared" si="18"/>
        <v>0</v>
      </c>
      <c r="G172" s="19">
        <f>IF(AND(C172&lt;&gt;"",SUM(G$30:G171)&lt;D$21),$D$21/$D$26,0)</f>
        <v>0</v>
      </c>
      <c r="H172" s="4">
        <f t="shared" si="19"/>
        <v>0</v>
      </c>
      <c r="I172" s="4">
        <f t="shared" si="20"/>
        <v>0</v>
      </c>
      <c r="J172" s="58" t="str">
        <f t="shared" si="21"/>
        <v>2032–2033</v>
      </c>
    </row>
    <row r="173" spans="1:10" ht="19.899999999999999" customHeight="1" x14ac:dyDescent="0.2">
      <c r="A173" s="126">
        <v>48731</v>
      </c>
      <c r="B173" s="9">
        <f t="shared" si="15"/>
        <v>0</v>
      </c>
      <c r="C173" s="127"/>
      <c r="D173" s="4">
        <f t="shared" si="16"/>
        <v>0</v>
      </c>
      <c r="E173" s="128">
        <f t="shared" si="17"/>
        <v>0</v>
      </c>
      <c r="F173" s="4">
        <f t="shared" si="18"/>
        <v>0</v>
      </c>
      <c r="G173" s="19">
        <f>IF(AND(C173&lt;&gt;"",SUM(G$30:G172)&lt;D$21),$D$21/$D$26,0)</f>
        <v>0</v>
      </c>
      <c r="H173" s="4">
        <f t="shared" si="19"/>
        <v>0</v>
      </c>
      <c r="I173" s="4">
        <f t="shared" si="20"/>
        <v>0</v>
      </c>
      <c r="J173" s="58" t="str">
        <f t="shared" si="21"/>
        <v>2032–2033</v>
      </c>
    </row>
    <row r="174" spans="1:10" ht="19.899999999999999" customHeight="1" x14ac:dyDescent="0.2">
      <c r="A174" s="126">
        <v>48761</v>
      </c>
      <c r="B174" s="9">
        <f t="shared" si="15"/>
        <v>0</v>
      </c>
      <c r="C174" s="127"/>
      <c r="D174" s="4">
        <f t="shared" si="16"/>
        <v>0</v>
      </c>
      <c r="E174" s="128">
        <f t="shared" si="17"/>
        <v>0</v>
      </c>
      <c r="F174" s="4">
        <f t="shared" si="18"/>
        <v>0</v>
      </c>
      <c r="G174" s="19">
        <f>IF(AND(C174&lt;&gt;"",SUM(G$30:G173)&lt;D$21),$D$21/$D$26,0)</f>
        <v>0</v>
      </c>
      <c r="H174" s="4">
        <f t="shared" si="19"/>
        <v>0</v>
      </c>
      <c r="I174" s="4">
        <f t="shared" si="20"/>
        <v>0</v>
      </c>
      <c r="J174" s="58" t="str">
        <f t="shared" si="21"/>
        <v>2033–2034</v>
      </c>
    </row>
    <row r="175" spans="1:10" ht="19.899999999999999" customHeight="1" x14ac:dyDescent="0.2">
      <c r="A175" s="126">
        <v>48792</v>
      </c>
      <c r="B175" s="9">
        <f t="shared" si="15"/>
        <v>0</v>
      </c>
      <c r="C175" s="127"/>
      <c r="D175" s="4">
        <f t="shared" si="16"/>
        <v>0</v>
      </c>
      <c r="E175" s="128">
        <f t="shared" si="17"/>
        <v>0</v>
      </c>
      <c r="F175" s="4">
        <f t="shared" si="18"/>
        <v>0</v>
      </c>
      <c r="G175" s="19">
        <f>IF(AND(C175&lt;&gt;"",SUM(G$30:G174)&lt;D$21),$D$21/$D$26,0)</f>
        <v>0</v>
      </c>
      <c r="H175" s="4">
        <f t="shared" si="19"/>
        <v>0</v>
      </c>
      <c r="I175" s="4">
        <f t="shared" si="20"/>
        <v>0</v>
      </c>
      <c r="J175" s="58" t="str">
        <f t="shared" si="21"/>
        <v>2033–2034</v>
      </c>
    </row>
    <row r="176" spans="1:10" ht="19.899999999999999" customHeight="1" x14ac:dyDescent="0.2">
      <c r="A176" s="126">
        <v>48823</v>
      </c>
      <c r="B176" s="9">
        <f t="shared" si="15"/>
        <v>0</v>
      </c>
      <c r="C176" s="127"/>
      <c r="D176" s="4">
        <f t="shared" si="16"/>
        <v>0</v>
      </c>
      <c r="E176" s="128">
        <f t="shared" si="17"/>
        <v>0</v>
      </c>
      <c r="F176" s="4">
        <f t="shared" si="18"/>
        <v>0</v>
      </c>
      <c r="G176" s="19">
        <f>IF(AND(C176&lt;&gt;"",SUM(G$30:G175)&lt;D$21),$D$21/$D$26,0)</f>
        <v>0</v>
      </c>
      <c r="H176" s="4">
        <f t="shared" si="19"/>
        <v>0</v>
      </c>
      <c r="I176" s="4">
        <f t="shared" si="20"/>
        <v>0</v>
      </c>
      <c r="J176" s="58" t="str">
        <f t="shared" si="21"/>
        <v>2033–2034</v>
      </c>
    </row>
    <row r="177" spans="1:10" ht="19.899999999999999" customHeight="1" x14ac:dyDescent="0.2">
      <c r="A177" s="126">
        <v>48853</v>
      </c>
      <c r="B177" s="9">
        <f t="shared" si="15"/>
        <v>0</v>
      </c>
      <c r="C177" s="127"/>
      <c r="D177" s="4">
        <f t="shared" si="16"/>
        <v>0</v>
      </c>
      <c r="E177" s="128">
        <f t="shared" si="17"/>
        <v>0</v>
      </c>
      <c r="F177" s="4">
        <f t="shared" si="18"/>
        <v>0</v>
      </c>
      <c r="G177" s="19">
        <f>IF(AND(C177&lt;&gt;"",SUM(G$30:G176)&lt;D$21),$D$21/$D$26,0)</f>
        <v>0</v>
      </c>
      <c r="H177" s="4">
        <f t="shared" si="19"/>
        <v>0</v>
      </c>
      <c r="I177" s="4">
        <f t="shared" si="20"/>
        <v>0</v>
      </c>
      <c r="J177" s="58" t="str">
        <f t="shared" si="21"/>
        <v>2033–2034</v>
      </c>
    </row>
    <row r="178" spans="1:10" ht="19.899999999999999" customHeight="1" x14ac:dyDescent="0.2">
      <c r="A178" s="126">
        <v>48884</v>
      </c>
      <c r="B178" s="9">
        <f t="shared" si="15"/>
        <v>0</v>
      </c>
      <c r="C178" s="127"/>
      <c r="D178" s="4">
        <f t="shared" si="16"/>
        <v>0</v>
      </c>
      <c r="E178" s="128">
        <f t="shared" si="17"/>
        <v>0</v>
      </c>
      <c r="F178" s="4">
        <f t="shared" si="18"/>
        <v>0</v>
      </c>
      <c r="G178" s="19">
        <f>IF(AND(C178&lt;&gt;"",SUM(G$30:G177)&lt;D$21),$D$21/$D$26,0)</f>
        <v>0</v>
      </c>
      <c r="H178" s="4">
        <f t="shared" si="19"/>
        <v>0</v>
      </c>
      <c r="I178" s="4">
        <f t="shared" si="20"/>
        <v>0</v>
      </c>
      <c r="J178" s="58" t="str">
        <f t="shared" si="21"/>
        <v>2033–2034</v>
      </c>
    </row>
    <row r="179" spans="1:10" ht="19.899999999999999" customHeight="1" x14ac:dyDescent="0.2">
      <c r="A179" s="126">
        <v>48914</v>
      </c>
      <c r="B179" s="9">
        <f t="shared" si="15"/>
        <v>0</v>
      </c>
      <c r="C179" s="127"/>
      <c r="D179" s="4">
        <f t="shared" si="16"/>
        <v>0</v>
      </c>
      <c r="E179" s="128">
        <f t="shared" si="17"/>
        <v>0</v>
      </c>
      <c r="F179" s="4">
        <f t="shared" si="18"/>
        <v>0</v>
      </c>
      <c r="G179" s="19">
        <f>IF(AND(C179&lt;&gt;"",SUM(G$30:G178)&lt;D$21),$D$21/$D$26,0)</f>
        <v>0</v>
      </c>
      <c r="H179" s="4">
        <f t="shared" si="19"/>
        <v>0</v>
      </c>
      <c r="I179" s="4">
        <f t="shared" si="20"/>
        <v>0</v>
      </c>
      <c r="J179" s="58" t="str">
        <f t="shared" si="21"/>
        <v>2033–2034</v>
      </c>
    </row>
    <row r="180" spans="1:10" ht="19.899999999999999" customHeight="1" x14ac:dyDescent="0.2">
      <c r="A180" s="126">
        <v>48945</v>
      </c>
      <c r="B180" s="9">
        <f t="shared" si="15"/>
        <v>0</v>
      </c>
      <c r="C180" s="127"/>
      <c r="D180" s="4">
        <f t="shared" si="16"/>
        <v>0</v>
      </c>
      <c r="E180" s="128">
        <f t="shared" si="17"/>
        <v>0</v>
      </c>
      <c r="F180" s="4">
        <f t="shared" si="18"/>
        <v>0</v>
      </c>
      <c r="G180" s="19">
        <f>IF(AND(C180&lt;&gt;"",SUM(G$30:G179)&lt;D$21),$D$21/$D$26,0)</f>
        <v>0</v>
      </c>
      <c r="H180" s="4">
        <f t="shared" si="19"/>
        <v>0</v>
      </c>
      <c r="I180" s="4">
        <f t="shared" si="20"/>
        <v>0</v>
      </c>
      <c r="J180" s="58" t="str">
        <f t="shared" si="21"/>
        <v>2033–2034</v>
      </c>
    </row>
    <row r="181" spans="1:10" ht="19.899999999999999" customHeight="1" x14ac:dyDescent="0.2">
      <c r="A181" s="126">
        <v>48976</v>
      </c>
      <c r="B181" s="9">
        <f t="shared" si="15"/>
        <v>0</v>
      </c>
      <c r="C181" s="127"/>
      <c r="D181" s="4">
        <f t="shared" si="16"/>
        <v>0</v>
      </c>
      <c r="E181" s="128">
        <f t="shared" si="17"/>
        <v>0</v>
      </c>
      <c r="F181" s="4">
        <f t="shared" si="18"/>
        <v>0</v>
      </c>
      <c r="G181" s="19">
        <f>IF(AND(C181&lt;&gt;"",SUM(G$30:G180)&lt;D$21),$D$21/$D$26,0)</f>
        <v>0</v>
      </c>
      <c r="H181" s="4">
        <f t="shared" si="19"/>
        <v>0</v>
      </c>
      <c r="I181" s="4">
        <f t="shared" si="20"/>
        <v>0</v>
      </c>
      <c r="J181" s="58" t="str">
        <f t="shared" si="21"/>
        <v>2033–2034</v>
      </c>
    </row>
    <row r="182" spans="1:10" ht="19.899999999999999" customHeight="1" x14ac:dyDescent="0.2">
      <c r="A182" s="126">
        <v>49004</v>
      </c>
      <c r="B182" s="9">
        <f t="shared" si="15"/>
        <v>0</v>
      </c>
      <c r="C182" s="127"/>
      <c r="D182" s="4">
        <f t="shared" si="16"/>
        <v>0</v>
      </c>
      <c r="E182" s="128">
        <f t="shared" si="17"/>
        <v>0</v>
      </c>
      <c r="F182" s="4">
        <f t="shared" si="18"/>
        <v>0</v>
      </c>
      <c r="G182" s="19">
        <f>IF(AND(C182&lt;&gt;"",SUM(G$30:G181)&lt;D$21),$D$21/$D$26,0)</f>
        <v>0</v>
      </c>
      <c r="H182" s="4">
        <f t="shared" si="19"/>
        <v>0</v>
      </c>
      <c r="I182" s="4">
        <f t="shared" si="20"/>
        <v>0</v>
      </c>
      <c r="J182" s="58" t="str">
        <f t="shared" si="21"/>
        <v>2033–2034</v>
      </c>
    </row>
    <row r="183" spans="1:10" ht="19.899999999999999" customHeight="1" x14ac:dyDescent="0.2">
      <c r="A183" s="126">
        <v>49035</v>
      </c>
      <c r="B183" s="9">
        <f t="shared" si="15"/>
        <v>0</v>
      </c>
      <c r="C183" s="127"/>
      <c r="D183" s="4">
        <f t="shared" si="16"/>
        <v>0</v>
      </c>
      <c r="E183" s="128">
        <f t="shared" si="17"/>
        <v>0</v>
      </c>
      <c r="F183" s="4">
        <f t="shared" si="18"/>
        <v>0</v>
      </c>
      <c r="G183" s="19">
        <f>IF(AND(C183&lt;&gt;"",SUM(G$30:G182)&lt;D$21),$D$21/$D$26,0)</f>
        <v>0</v>
      </c>
      <c r="H183" s="4">
        <f t="shared" si="19"/>
        <v>0</v>
      </c>
      <c r="I183" s="4">
        <f t="shared" si="20"/>
        <v>0</v>
      </c>
      <c r="J183" s="58" t="str">
        <f t="shared" si="21"/>
        <v>2033–2034</v>
      </c>
    </row>
    <row r="184" spans="1:10" ht="19.899999999999999" customHeight="1" x14ac:dyDescent="0.2">
      <c r="A184" s="126">
        <v>49065</v>
      </c>
      <c r="B184" s="9">
        <f t="shared" si="15"/>
        <v>0</v>
      </c>
      <c r="C184" s="127"/>
      <c r="D184" s="4">
        <f t="shared" si="16"/>
        <v>0</v>
      </c>
      <c r="E184" s="128">
        <f t="shared" si="17"/>
        <v>0</v>
      </c>
      <c r="F184" s="4">
        <f t="shared" si="18"/>
        <v>0</v>
      </c>
      <c r="G184" s="19">
        <f>IF(AND(C184&lt;&gt;"",SUM(G$30:G183)&lt;D$21),$D$21/$D$26,0)</f>
        <v>0</v>
      </c>
      <c r="H184" s="4">
        <f t="shared" si="19"/>
        <v>0</v>
      </c>
      <c r="I184" s="4">
        <f t="shared" si="20"/>
        <v>0</v>
      </c>
      <c r="J184" s="58" t="str">
        <f t="shared" si="21"/>
        <v>2033–2034</v>
      </c>
    </row>
    <row r="185" spans="1:10" ht="19.899999999999999" customHeight="1" x14ac:dyDescent="0.2">
      <c r="A185" s="126">
        <v>49096</v>
      </c>
      <c r="B185" s="9">
        <f t="shared" si="15"/>
        <v>0</v>
      </c>
      <c r="C185" s="127"/>
      <c r="D185" s="4">
        <f t="shared" si="16"/>
        <v>0</v>
      </c>
      <c r="E185" s="128">
        <f t="shared" si="17"/>
        <v>0</v>
      </c>
      <c r="F185" s="4">
        <f t="shared" si="18"/>
        <v>0</v>
      </c>
      <c r="G185" s="19">
        <f>IF(AND(C185&lt;&gt;"",SUM(G$30:G184)&lt;D$21),$D$21/$D$26,0)</f>
        <v>0</v>
      </c>
      <c r="H185" s="4">
        <f t="shared" si="19"/>
        <v>0</v>
      </c>
      <c r="I185" s="4">
        <f t="shared" si="20"/>
        <v>0</v>
      </c>
      <c r="J185" s="58" t="str">
        <f t="shared" si="21"/>
        <v>2033–2034</v>
      </c>
    </row>
    <row r="186" spans="1:10" ht="19.899999999999999" customHeight="1" x14ac:dyDescent="0.2">
      <c r="A186" s="126">
        <v>49126</v>
      </c>
      <c r="B186" s="9">
        <f t="shared" si="15"/>
        <v>0</v>
      </c>
      <c r="C186" s="127"/>
      <c r="D186" s="4">
        <f t="shared" si="16"/>
        <v>0</v>
      </c>
      <c r="E186" s="128">
        <f t="shared" si="17"/>
        <v>0</v>
      </c>
      <c r="F186" s="4">
        <f t="shared" si="18"/>
        <v>0</v>
      </c>
      <c r="G186" s="19">
        <f>IF(AND(C186&lt;&gt;"",SUM(G$30:G185)&lt;D$21),$D$21/$D$26,0)</f>
        <v>0</v>
      </c>
      <c r="H186" s="4">
        <f t="shared" si="19"/>
        <v>0</v>
      </c>
      <c r="I186" s="4">
        <f t="shared" si="20"/>
        <v>0</v>
      </c>
      <c r="J186" s="58" t="str">
        <f t="shared" si="21"/>
        <v>2034–2035</v>
      </c>
    </row>
    <row r="187" spans="1:10" ht="19.899999999999999" customHeight="1" x14ac:dyDescent="0.2">
      <c r="A187" s="126">
        <v>49157</v>
      </c>
      <c r="B187" s="9">
        <f t="shared" si="15"/>
        <v>0</v>
      </c>
      <c r="C187" s="127"/>
      <c r="D187" s="4">
        <f t="shared" si="16"/>
        <v>0</v>
      </c>
      <c r="E187" s="128">
        <f t="shared" si="17"/>
        <v>0</v>
      </c>
      <c r="F187" s="4">
        <f t="shared" si="18"/>
        <v>0</v>
      </c>
      <c r="G187" s="19">
        <f>IF(AND(C187&lt;&gt;"",SUM(G$30:G186)&lt;D$21),$D$21/$D$26,0)</f>
        <v>0</v>
      </c>
      <c r="H187" s="4">
        <f t="shared" si="19"/>
        <v>0</v>
      </c>
      <c r="I187" s="4">
        <f t="shared" si="20"/>
        <v>0</v>
      </c>
      <c r="J187" s="58" t="str">
        <f t="shared" si="21"/>
        <v>2034–2035</v>
      </c>
    </row>
    <row r="188" spans="1:10" ht="19.899999999999999" customHeight="1" x14ac:dyDescent="0.2">
      <c r="A188" s="126">
        <v>49188</v>
      </c>
      <c r="B188" s="9">
        <f t="shared" si="15"/>
        <v>0</v>
      </c>
      <c r="C188" s="127"/>
      <c r="D188" s="4">
        <f t="shared" si="16"/>
        <v>0</v>
      </c>
      <c r="E188" s="128">
        <f t="shared" si="17"/>
        <v>0</v>
      </c>
      <c r="F188" s="4">
        <f t="shared" si="18"/>
        <v>0</v>
      </c>
      <c r="G188" s="19">
        <f>IF(AND(C188&lt;&gt;"",SUM(G$30:G187)&lt;D$21),$D$21/$D$26,0)</f>
        <v>0</v>
      </c>
      <c r="H188" s="4">
        <f t="shared" si="19"/>
        <v>0</v>
      </c>
      <c r="I188" s="4">
        <f t="shared" si="20"/>
        <v>0</v>
      </c>
      <c r="J188" s="58" t="str">
        <f t="shared" si="21"/>
        <v>2034–2035</v>
      </c>
    </row>
    <row r="189" spans="1:10" ht="19.899999999999999" customHeight="1" x14ac:dyDescent="0.2">
      <c r="A189" s="126">
        <v>49218</v>
      </c>
      <c r="B189" s="9">
        <f t="shared" si="15"/>
        <v>0</v>
      </c>
      <c r="C189" s="127"/>
      <c r="D189" s="4">
        <f t="shared" si="16"/>
        <v>0</v>
      </c>
      <c r="E189" s="128">
        <f t="shared" si="17"/>
        <v>0</v>
      </c>
      <c r="F189" s="4">
        <f t="shared" si="18"/>
        <v>0</v>
      </c>
      <c r="G189" s="19">
        <f>IF(AND(C189&lt;&gt;"",SUM(G$30:G188)&lt;D$21),$D$21/$D$26,0)</f>
        <v>0</v>
      </c>
      <c r="H189" s="4">
        <f t="shared" si="19"/>
        <v>0</v>
      </c>
      <c r="I189" s="4">
        <f t="shared" si="20"/>
        <v>0</v>
      </c>
      <c r="J189" s="58" t="str">
        <f t="shared" si="21"/>
        <v>2034–2035</v>
      </c>
    </row>
    <row r="190" spans="1:10" ht="19.899999999999999" customHeight="1" x14ac:dyDescent="0.2">
      <c r="A190" s="126">
        <v>49249</v>
      </c>
      <c r="B190" s="9">
        <f t="shared" si="15"/>
        <v>0</v>
      </c>
      <c r="C190" s="127"/>
      <c r="D190" s="4">
        <f t="shared" si="16"/>
        <v>0</v>
      </c>
      <c r="E190" s="128">
        <f t="shared" si="17"/>
        <v>0</v>
      </c>
      <c r="F190" s="4">
        <f t="shared" si="18"/>
        <v>0</v>
      </c>
      <c r="G190" s="19">
        <f>IF(AND(C190&lt;&gt;"",SUM(G$30:G189)&lt;D$21),$D$21/$D$26,0)</f>
        <v>0</v>
      </c>
      <c r="H190" s="4">
        <f t="shared" si="19"/>
        <v>0</v>
      </c>
      <c r="I190" s="4">
        <f t="shared" si="20"/>
        <v>0</v>
      </c>
      <c r="J190" s="58" t="str">
        <f t="shared" si="21"/>
        <v>2034–2035</v>
      </c>
    </row>
    <row r="191" spans="1:10" ht="19.899999999999999" customHeight="1" x14ac:dyDescent="0.2">
      <c r="A191" s="126">
        <v>49279</v>
      </c>
      <c r="B191" s="9">
        <f t="shared" si="15"/>
        <v>0</v>
      </c>
      <c r="C191" s="127"/>
      <c r="D191" s="4">
        <f t="shared" si="16"/>
        <v>0</v>
      </c>
      <c r="E191" s="128">
        <f t="shared" si="17"/>
        <v>0</v>
      </c>
      <c r="F191" s="4">
        <f t="shared" si="18"/>
        <v>0</v>
      </c>
      <c r="G191" s="19">
        <f>IF(AND(C191&lt;&gt;"",SUM(G$30:G190)&lt;D$21),$D$21/$D$26,0)</f>
        <v>0</v>
      </c>
      <c r="H191" s="4">
        <f t="shared" si="19"/>
        <v>0</v>
      </c>
      <c r="I191" s="4">
        <f t="shared" si="20"/>
        <v>0</v>
      </c>
      <c r="J191" s="58" t="str">
        <f t="shared" si="21"/>
        <v>2034–2035</v>
      </c>
    </row>
    <row r="192" spans="1:10" ht="19.899999999999999" customHeight="1" x14ac:dyDescent="0.2">
      <c r="A192" s="126">
        <v>49310</v>
      </c>
      <c r="B192" s="9">
        <f t="shared" si="15"/>
        <v>0</v>
      </c>
      <c r="C192" s="127"/>
      <c r="D192" s="4">
        <f t="shared" si="16"/>
        <v>0</v>
      </c>
      <c r="E192" s="128">
        <f t="shared" si="17"/>
        <v>0</v>
      </c>
      <c r="F192" s="4">
        <f t="shared" si="18"/>
        <v>0</v>
      </c>
      <c r="G192" s="19">
        <f>IF(AND(C192&lt;&gt;"",SUM(G$30:G191)&lt;D$21),$D$21/$D$26,0)</f>
        <v>0</v>
      </c>
      <c r="H192" s="4">
        <f t="shared" si="19"/>
        <v>0</v>
      </c>
      <c r="I192" s="4">
        <f t="shared" si="20"/>
        <v>0</v>
      </c>
      <c r="J192" s="58" t="str">
        <f t="shared" si="21"/>
        <v>2034–2035</v>
      </c>
    </row>
    <row r="193" spans="1:10" ht="19.899999999999999" customHeight="1" x14ac:dyDescent="0.2">
      <c r="A193" s="126">
        <v>49341</v>
      </c>
      <c r="B193" s="9">
        <f t="shared" si="15"/>
        <v>0</v>
      </c>
      <c r="C193" s="127"/>
      <c r="D193" s="4">
        <f t="shared" si="16"/>
        <v>0</v>
      </c>
      <c r="E193" s="128">
        <f t="shared" si="17"/>
        <v>0</v>
      </c>
      <c r="F193" s="4">
        <f t="shared" si="18"/>
        <v>0</v>
      </c>
      <c r="G193" s="19">
        <f>IF(AND(C193&lt;&gt;"",SUM(G$30:G192)&lt;D$21),$D$21/$D$26,0)</f>
        <v>0</v>
      </c>
      <c r="H193" s="4">
        <f t="shared" si="19"/>
        <v>0</v>
      </c>
      <c r="I193" s="4">
        <f t="shared" si="20"/>
        <v>0</v>
      </c>
      <c r="J193" s="58" t="str">
        <f t="shared" si="21"/>
        <v>2034–2035</v>
      </c>
    </row>
    <row r="194" spans="1:10" ht="19.899999999999999" customHeight="1" x14ac:dyDescent="0.2">
      <c r="A194" s="126">
        <v>49369</v>
      </c>
      <c r="B194" s="9">
        <f t="shared" si="15"/>
        <v>0</v>
      </c>
      <c r="C194" s="127"/>
      <c r="D194" s="4">
        <f t="shared" si="16"/>
        <v>0</v>
      </c>
      <c r="E194" s="128">
        <f t="shared" si="17"/>
        <v>0</v>
      </c>
      <c r="F194" s="4">
        <f t="shared" si="18"/>
        <v>0</v>
      </c>
      <c r="G194" s="19">
        <f>IF(AND(C194&lt;&gt;"",SUM(G$30:G193)&lt;D$21),$D$21/$D$26,0)</f>
        <v>0</v>
      </c>
      <c r="H194" s="4">
        <f t="shared" si="19"/>
        <v>0</v>
      </c>
      <c r="I194" s="4">
        <f t="shared" si="20"/>
        <v>0</v>
      </c>
      <c r="J194" s="58" t="str">
        <f t="shared" si="21"/>
        <v>2034–2035</v>
      </c>
    </row>
    <row r="195" spans="1:10" ht="19.899999999999999" customHeight="1" x14ac:dyDescent="0.2">
      <c r="A195" s="126">
        <v>49400</v>
      </c>
      <c r="B195" s="9">
        <f t="shared" si="15"/>
        <v>0</v>
      </c>
      <c r="C195" s="127"/>
      <c r="D195" s="4">
        <f t="shared" si="16"/>
        <v>0</v>
      </c>
      <c r="E195" s="128">
        <f t="shared" si="17"/>
        <v>0</v>
      </c>
      <c r="F195" s="4">
        <f t="shared" si="18"/>
        <v>0</v>
      </c>
      <c r="G195" s="19">
        <f>IF(AND(C195&lt;&gt;"",SUM(G$30:G194)&lt;D$21),$D$21/$D$26,0)</f>
        <v>0</v>
      </c>
      <c r="H195" s="4">
        <f t="shared" si="19"/>
        <v>0</v>
      </c>
      <c r="I195" s="4">
        <f t="shared" si="20"/>
        <v>0</v>
      </c>
      <c r="J195" s="58" t="str">
        <f t="shared" si="21"/>
        <v>2034–2035</v>
      </c>
    </row>
    <row r="196" spans="1:10" ht="19.899999999999999" customHeight="1" x14ac:dyDescent="0.2">
      <c r="A196" s="126">
        <v>49430</v>
      </c>
      <c r="B196" s="9">
        <f t="shared" si="15"/>
        <v>0</v>
      </c>
      <c r="C196" s="127"/>
      <c r="D196" s="4">
        <f t="shared" si="16"/>
        <v>0</v>
      </c>
      <c r="E196" s="128">
        <f t="shared" si="17"/>
        <v>0</v>
      </c>
      <c r="F196" s="4">
        <f t="shared" si="18"/>
        <v>0</v>
      </c>
      <c r="G196" s="19">
        <f>IF(AND(C196&lt;&gt;"",SUM(G$30:G195)&lt;D$21),$D$21/$D$26,0)</f>
        <v>0</v>
      </c>
      <c r="H196" s="4">
        <f t="shared" si="19"/>
        <v>0</v>
      </c>
      <c r="I196" s="4">
        <f t="shared" si="20"/>
        <v>0</v>
      </c>
      <c r="J196" s="58" t="str">
        <f t="shared" si="21"/>
        <v>2034–2035</v>
      </c>
    </row>
    <row r="197" spans="1:10" ht="19.899999999999999" customHeight="1" x14ac:dyDescent="0.2">
      <c r="A197" s="126">
        <v>49461</v>
      </c>
      <c r="B197" s="9">
        <f t="shared" si="15"/>
        <v>0</v>
      </c>
      <c r="C197" s="127"/>
      <c r="D197" s="4">
        <f t="shared" si="16"/>
        <v>0</v>
      </c>
      <c r="E197" s="128">
        <f t="shared" si="17"/>
        <v>0</v>
      </c>
      <c r="F197" s="4">
        <f t="shared" si="18"/>
        <v>0</v>
      </c>
      <c r="G197" s="19">
        <f>IF(AND(C197&lt;&gt;"",SUM(G$30:G196)&lt;D$21),$D$21/$D$26,0)</f>
        <v>0</v>
      </c>
      <c r="H197" s="4">
        <f t="shared" si="19"/>
        <v>0</v>
      </c>
      <c r="I197" s="4">
        <f t="shared" si="20"/>
        <v>0</v>
      </c>
      <c r="J197" s="58" t="str">
        <f t="shared" si="21"/>
        <v>2034–2035</v>
      </c>
    </row>
    <row r="198" spans="1:10" ht="19.899999999999999" customHeight="1" x14ac:dyDescent="0.2">
      <c r="A198" s="126">
        <v>49491</v>
      </c>
      <c r="B198" s="9">
        <f t="shared" si="15"/>
        <v>0</v>
      </c>
      <c r="C198" s="127"/>
      <c r="D198" s="4">
        <f t="shared" si="16"/>
        <v>0</v>
      </c>
      <c r="E198" s="128">
        <f t="shared" si="17"/>
        <v>0</v>
      </c>
      <c r="F198" s="4">
        <f t="shared" si="18"/>
        <v>0</v>
      </c>
      <c r="G198" s="19">
        <f>IF(AND(C198&lt;&gt;"",SUM(G$30:G197)&lt;D$21),$D$21/$D$26,0)</f>
        <v>0</v>
      </c>
      <c r="H198" s="4">
        <f t="shared" si="19"/>
        <v>0</v>
      </c>
      <c r="I198" s="4">
        <f t="shared" si="20"/>
        <v>0</v>
      </c>
      <c r="J198" s="58" t="str">
        <f t="shared" si="21"/>
        <v>2035–2036</v>
      </c>
    </row>
    <row r="199" spans="1:10" ht="19.899999999999999" customHeight="1" x14ac:dyDescent="0.2">
      <c r="A199" s="126">
        <v>49522</v>
      </c>
      <c r="B199" s="9">
        <f t="shared" si="15"/>
        <v>0</v>
      </c>
      <c r="C199" s="127"/>
      <c r="D199" s="4">
        <f t="shared" si="16"/>
        <v>0</v>
      </c>
      <c r="E199" s="128">
        <f t="shared" si="17"/>
        <v>0</v>
      </c>
      <c r="F199" s="4">
        <f t="shared" si="18"/>
        <v>0</v>
      </c>
      <c r="G199" s="19">
        <f>IF(AND(C199&lt;&gt;"",SUM(G$30:G198)&lt;D$21),$D$21/$D$26,0)</f>
        <v>0</v>
      </c>
      <c r="H199" s="4">
        <f t="shared" si="19"/>
        <v>0</v>
      </c>
      <c r="I199" s="4">
        <f t="shared" si="20"/>
        <v>0</v>
      </c>
      <c r="J199" s="58" t="str">
        <f t="shared" si="21"/>
        <v>2035–2036</v>
      </c>
    </row>
    <row r="200" spans="1:10" ht="19.899999999999999" customHeight="1" x14ac:dyDescent="0.2">
      <c r="A200" s="126">
        <v>49553</v>
      </c>
      <c r="B200" s="9">
        <f t="shared" si="15"/>
        <v>0</v>
      </c>
      <c r="C200" s="127"/>
      <c r="D200" s="4">
        <f t="shared" si="16"/>
        <v>0</v>
      </c>
      <c r="E200" s="128">
        <f t="shared" si="17"/>
        <v>0</v>
      </c>
      <c r="F200" s="4">
        <f t="shared" si="18"/>
        <v>0</v>
      </c>
      <c r="G200" s="19">
        <f>IF(AND(C200&lt;&gt;"",SUM(G$30:G199)&lt;D$21),$D$21/$D$26,0)</f>
        <v>0</v>
      </c>
      <c r="H200" s="4">
        <f t="shared" si="19"/>
        <v>0</v>
      </c>
      <c r="I200" s="4">
        <f t="shared" si="20"/>
        <v>0</v>
      </c>
      <c r="J200" s="58" t="str">
        <f t="shared" si="21"/>
        <v>2035–2036</v>
      </c>
    </row>
    <row r="201" spans="1:10" ht="19.899999999999999" customHeight="1" x14ac:dyDescent="0.2">
      <c r="A201" s="126">
        <v>49583</v>
      </c>
      <c r="B201" s="9">
        <f t="shared" si="15"/>
        <v>0</v>
      </c>
      <c r="C201" s="127"/>
      <c r="D201" s="4">
        <f t="shared" si="16"/>
        <v>0</v>
      </c>
      <c r="E201" s="128">
        <f t="shared" si="17"/>
        <v>0</v>
      </c>
      <c r="F201" s="4">
        <f t="shared" si="18"/>
        <v>0</v>
      </c>
      <c r="G201" s="19">
        <f>IF(AND(C201&lt;&gt;"",SUM(G$30:G200)&lt;D$21),$D$21/$D$26,0)</f>
        <v>0</v>
      </c>
      <c r="H201" s="4">
        <f t="shared" si="19"/>
        <v>0</v>
      </c>
      <c r="I201" s="4">
        <f t="shared" si="20"/>
        <v>0</v>
      </c>
      <c r="J201" s="58" t="str">
        <f t="shared" si="21"/>
        <v>2035–2036</v>
      </c>
    </row>
    <row r="202" spans="1:10" ht="19.899999999999999" customHeight="1" x14ac:dyDescent="0.2">
      <c r="A202" s="126">
        <v>49614</v>
      </c>
      <c r="B202" s="9">
        <f t="shared" si="15"/>
        <v>0</v>
      </c>
      <c r="C202" s="127"/>
      <c r="D202" s="4">
        <f t="shared" si="16"/>
        <v>0</v>
      </c>
      <c r="E202" s="128">
        <f t="shared" si="17"/>
        <v>0</v>
      </c>
      <c r="F202" s="4">
        <f t="shared" si="18"/>
        <v>0</v>
      </c>
      <c r="G202" s="19">
        <f>IF(AND(C202&lt;&gt;"",SUM(G$30:G201)&lt;D$21),$D$21/$D$26,0)</f>
        <v>0</v>
      </c>
      <c r="H202" s="4">
        <f t="shared" si="19"/>
        <v>0</v>
      </c>
      <c r="I202" s="4">
        <f t="shared" si="20"/>
        <v>0</v>
      </c>
      <c r="J202" s="58" t="str">
        <f t="shared" si="21"/>
        <v>2035–2036</v>
      </c>
    </row>
    <row r="203" spans="1:10" ht="19.899999999999999" customHeight="1" x14ac:dyDescent="0.2">
      <c r="A203" s="126">
        <v>49644</v>
      </c>
      <c r="B203" s="9">
        <f t="shared" si="15"/>
        <v>0</v>
      </c>
      <c r="C203" s="127"/>
      <c r="D203" s="4">
        <f t="shared" si="16"/>
        <v>0</v>
      </c>
      <c r="E203" s="128">
        <f t="shared" si="17"/>
        <v>0</v>
      </c>
      <c r="F203" s="4">
        <f t="shared" si="18"/>
        <v>0</v>
      </c>
      <c r="G203" s="19">
        <f>IF(AND(C203&lt;&gt;"",SUM(G$30:G202)&lt;D$21),$D$21/$D$26,0)</f>
        <v>0</v>
      </c>
      <c r="H203" s="4">
        <f t="shared" si="19"/>
        <v>0</v>
      </c>
      <c r="I203" s="4">
        <f t="shared" si="20"/>
        <v>0</v>
      </c>
      <c r="J203" s="58" t="str">
        <f t="shared" si="21"/>
        <v>2035–2036</v>
      </c>
    </row>
    <row r="204" spans="1:10" ht="19.899999999999999" customHeight="1" x14ac:dyDescent="0.2">
      <c r="A204" s="126">
        <v>49675</v>
      </c>
      <c r="B204" s="9">
        <f t="shared" si="15"/>
        <v>0</v>
      </c>
      <c r="C204" s="127"/>
      <c r="D204" s="4">
        <f t="shared" si="16"/>
        <v>0</v>
      </c>
      <c r="E204" s="128">
        <f t="shared" si="17"/>
        <v>0</v>
      </c>
      <c r="F204" s="4">
        <f t="shared" si="18"/>
        <v>0</v>
      </c>
      <c r="G204" s="19">
        <f>IF(AND(C204&lt;&gt;"",SUM(G$30:G203)&lt;D$21),$D$21/$D$26,0)</f>
        <v>0</v>
      </c>
      <c r="H204" s="4">
        <f t="shared" si="19"/>
        <v>0</v>
      </c>
      <c r="I204" s="4">
        <f t="shared" si="20"/>
        <v>0</v>
      </c>
      <c r="J204" s="58" t="str">
        <f t="shared" si="21"/>
        <v>2035–2036</v>
      </c>
    </row>
    <row r="205" spans="1:10" ht="19.899999999999999" customHeight="1" x14ac:dyDescent="0.2">
      <c r="A205" s="126">
        <v>49706</v>
      </c>
      <c r="B205" s="9">
        <f t="shared" si="15"/>
        <v>0</v>
      </c>
      <c r="C205" s="127"/>
      <c r="D205" s="4">
        <f t="shared" si="16"/>
        <v>0</v>
      </c>
      <c r="E205" s="128">
        <f t="shared" si="17"/>
        <v>0</v>
      </c>
      <c r="F205" s="4">
        <f t="shared" si="18"/>
        <v>0</v>
      </c>
      <c r="G205" s="19">
        <f>IF(AND(C205&lt;&gt;"",SUM(G$30:G204)&lt;D$21),$D$21/$D$26,0)</f>
        <v>0</v>
      </c>
      <c r="H205" s="4">
        <f t="shared" si="19"/>
        <v>0</v>
      </c>
      <c r="I205" s="4">
        <f t="shared" si="20"/>
        <v>0</v>
      </c>
      <c r="J205" s="58" t="str">
        <f t="shared" si="21"/>
        <v>2035–2036</v>
      </c>
    </row>
    <row r="206" spans="1:10" ht="19.899999999999999" customHeight="1" x14ac:dyDescent="0.2">
      <c r="A206" s="126">
        <v>49735</v>
      </c>
      <c r="B206" s="9">
        <f t="shared" si="15"/>
        <v>0</v>
      </c>
      <c r="C206" s="127"/>
      <c r="D206" s="4">
        <f t="shared" si="16"/>
        <v>0</v>
      </c>
      <c r="E206" s="128">
        <f t="shared" si="17"/>
        <v>0</v>
      </c>
      <c r="F206" s="4">
        <f t="shared" si="18"/>
        <v>0</v>
      </c>
      <c r="G206" s="19">
        <f>IF(AND(C206&lt;&gt;"",SUM(G$30:G205)&lt;D$21),$D$21/$D$26,0)</f>
        <v>0</v>
      </c>
      <c r="H206" s="4">
        <f t="shared" si="19"/>
        <v>0</v>
      </c>
      <c r="I206" s="4">
        <f t="shared" si="20"/>
        <v>0</v>
      </c>
      <c r="J206" s="58" t="str">
        <f t="shared" si="21"/>
        <v>2035–2036</v>
      </c>
    </row>
    <row r="207" spans="1:10" ht="19.899999999999999" customHeight="1" x14ac:dyDescent="0.2">
      <c r="A207" s="126">
        <v>49766</v>
      </c>
      <c r="B207" s="9">
        <f t="shared" si="15"/>
        <v>0</v>
      </c>
      <c r="C207" s="127"/>
      <c r="D207" s="4">
        <f t="shared" si="16"/>
        <v>0</v>
      </c>
      <c r="E207" s="128">
        <f t="shared" si="17"/>
        <v>0</v>
      </c>
      <c r="F207" s="4">
        <f t="shared" si="18"/>
        <v>0</v>
      </c>
      <c r="G207" s="19">
        <f>IF(AND(C207&lt;&gt;"",SUM(G$30:G206)&lt;D$21),$D$21/$D$26,0)</f>
        <v>0</v>
      </c>
      <c r="H207" s="4">
        <f t="shared" si="19"/>
        <v>0</v>
      </c>
      <c r="I207" s="4">
        <f t="shared" si="20"/>
        <v>0</v>
      </c>
      <c r="J207" s="58" t="str">
        <f t="shared" si="21"/>
        <v>2035–2036</v>
      </c>
    </row>
    <row r="208" spans="1:10" ht="19.899999999999999" customHeight="1" x14ac:dyDescent="0.2">
      <c r="A208" s="126">
        <v>49796</v>
      </c>
      <c r="B208" s="9">
        <f t="shared" si="15"/>
        <v>0</v>
      </c>
      <c r="C208" s="127"/>
      <c r="D208" s="4">
        <f t="shared" si="16"/>
        <v>0</v>
      </c>
      <c r="E208" s="128">
        <f t="shared" si="17"/>
        <v>0</v>
      </c>
      <c r="F208" s="4">
        <f t="shared" si="18"/>
        <v>0</v>
      </c>
      <c r="G208" s="19">
        <f>IF(AND(C208&lt;&gt;"",SUM(G$30:G207)&lt;D$21),$D$21/$D$26,0)</f>
        <v>0</v>
      </c>
      <c r="H208" s="4">
        <f t="shared" si="19"/>
        <v>0</v>
      </c>
      <c r="I208" s="4">
        <f t="shared" si="20"/>
        <v>0</v>
      </c>
      <c r="J208" s="58" t="str">
        <f t="shared" si="21"/>
        <v>2035–2036</v>
      </c>
    </row>
    <row r="209" spans="1:10" ht="19.899999999999999" customHeight="1" x14ac:dyDescent="0.2">
      <c r="A209" s="126">
        <v>49827</v>
      </c>
      <c r="B209" s="9">
        <f t="shared" si="15"/>
        <v>0</v>
      </c>
      <c r="C209" s="127"/>
      <c r="D209" s="4">
        <f t="shared" si="16"/>
        <v>0</v>
      </c>
      <c r="E209" s="128">
        <f t="shared" si="17"/>
        <v>0</v>
      </c>
      <c r="F209" s="4">
        <f t="shared" si="18"/>
        <v>0</v>
      </c>
      <c r="G209" s="19">
        <f>IF(AND(C209&lt;&gt;"",SUM(G$30:G208)&lt;D$21),$D$21/$D$26,0)</f>
        <v>0</v>
      </c>
      <c r="H209" s="4">
        <f t="shared" si="19"/>
        <v>0</v>
      </c>
      <c r="I209" s="4">
        <f t="shared" si="20"/>
        <v>0</v>
      </c>
      <c r="J209" s="58" t="str">
        <f t="shared" si="21"/>
        <v>2035–2036</v>
      </c>
    </row>
    <row r="210" spans="1:10" ht="19.899999999999999" customHeight="1" x14ac:dyDescent="0.2">
      <c r="A210" s="126">
        <v>49857</v>
      </c>
      <c r="B210" s="9">
        <f t="shared" si="15"/>
        <v>0</v>
      </c>
      <c r="C210" s="127"/>
      <c r="D210" s="4">
        <f t="shared" si="16"/>
        <v>0</v>
      </c>
      <c r="E210" s="128">
        <f t="shared" si="17"/>
        <v>0</v>
      </c>
      <c r="F210" s="4">
        <f t="shared" si="18"/>
        <v>0</v>
      </c>
      <c r="G210" s="19">
        <f>IF(AND(C210&lt;&gt;"",SUM(G$30:G209)&lt;D$21),$D$21/$D$26,0)</f>
        <v>0</v>
      </c>
      <c r="H210" s="4">
        <f t="shared" si="19"/>
        <v>0</v>
      </c>
      <c r="I210" s="4">
        <f t="shared" si="20"/>
        <v>0</v>
      </c>
      <c r="J210" s="58" t="str">
        <f t="shared" si="21"/>
        <v>2036–2037</v>
      </c>
    </row>
    <row r="211" spans="1:10" ht="19.899999999999999" customHeight="1" x14ac:dyDescent="0.2">
      <c r="A211" s="126">
        <v>49888</v>
      </c>
      <c r="B211" s="9">
        <f t="shared" si="15"/>
        <v>0</v>
      </c>
      <c r="C211" s="127"/>
      <c r="D211" s="4">
        <f t="shared" si="16"/>
        <v>0</v>
      </c>
      <c r="E211" s="128">
        <f t="shared" si="17"/>
        <v>0</v>
      </c>
      <c r="F211" s="4">
        <f t="shared" si="18"/>
        <v>0</v>
      </c>
      <c r="G211" s="19">
        <f>IF(AND(C211&lt;&gt;"",SUM(G$30:G210)&lt;D$21),$D$21/$D$26,0)</f>
        <v>0</v>
      </c>
      <c r="H211" s="4">
        <f t="shared" si="19"/>
        <v>0</v>
      </c>
      <c r="I211" s="4">
        <f t="shared" si="20"/>
        <v>0</v>
      </c>
      <c r="J211" s="58" t="str">
        <f t="shared" si="21"/>
        <v>2036–2037</v>
      </c>
    </row>
    <row r="212" spans="1:10" ht="19.899999999999999" customHeight="1" x14ac:dyDescent="0.2">
      <c r="A212" s="126">
        <v>49919</v>
      </c>
      <c r="B212" s="9">
        <f t="shared" si="15"/>
        <v>0</v>
      </c>
      <c r="C212" s="127"/>
      <c r="D212" s="4">
        <f t="shared" si="16"/>
        <v>0</v>
      </c>
      <c r="E212" s="128">
        <f t="shared" si="17"/>
        <v>0</v>
      </c>
      <c r="F212" s="4">
        <f t="shared" si="18"/>
        <v>0</v>
      </c>
      <c r="G212" s="19">
        <f>IF(AND(C212&lt;&gt;"",SUM(G$30:G211)&lt;D$21),$D$21/$D$26,0)</f>
        <v>0</v>
      </c>
      <c r="H212" s="4">
        <f t="shared" si="19"/>
        <v>0</v>
      </c>
      <c r="I212" s="4">
        <f t="shared" si="20"/>
        <v>0</v>
      </c>
      <c r="J212" s="58" t="str">
        <f t="shared" si="21"/>
        <v>2036–2037</v>
      </c>
    </row>
    <row r="213" spans="1:10" ht="19.899999999999999" customHeight="1" x14ac:dyDescent="0.2">
      <c r="A213" s="126">
        <v>49949</v>
      </c>
      <c r="B213" s="9">
        <f t="shared" si="15"/>
        <v>0</v>
      </c>
      <c r="C213" s="127"/>
      <c r="D213" s="4">
        <f t="shared" si="16"/>
        <v>0</v>
      </c>
      <c r="E213" s="128">
        <f t="shared" si="17"/>
        <v>0</v>
      </c>
      <c r="F213" s="4">
        <f t="shared" si="18"/>
        <v>0</v>
      </c>
      <c r="G213" s="19">
        <f>IF(AND(C213&lt;&gt;"",SUM(G$30:G212)&lt;D$21),$D$21/$D$26,0)</f>
        <v>0</v>
      </c>
      <c r="H213" s="4">
        <f t="shared" si="19"/>
        <v>0</v>
      </c>
      <c r="I213" s="4">
        <f t="shared" si="20"/>
        <v>0</v>
      </c>
      <c r="J213" s="58" t="str">
        <f t="shared" si="21"/>
        <v>2036–2037</v>
      </c>
    </row>
    <row r="214" spans="1:10" ht="19.899999999999999" customHeight="1" x14ac:dyDescent="0.2">
      <c r="A214" s="126">
        <v>49980</v>
      </c>
      <c r="B214" s="9">
        <f t="shared" si="15"/>
        <v>0</v>
      </c>
      <c r="C214" s="127"/>
      <c r="D214" s="4">
        <f t="shared" si="16"/>
        <v>0</v>
      </c>
      <c r="E214" s="128">
        <f t="shared" si="17"/>
        <v>0</v>
      </c>
      <c r="F214" s="4">
        <f t="shared" si="18"/>
        <v>0</v>
      </c>
      <c r="G214" s="19">
        <f>IF(AND(C214&lt;&gt;"",SUM(G$30:G213)&lt;D$21),$D$21/$D$26,0)</f>
        <v>0</v>
      </c>
      <c r="H214" s="4">
        <f t="shared" si="19"/>
        <v>0</v>
      </c>
      <c r="I214" s="4">
        <f t="shared" si="20"/>
        <v>0</v>
      </c>
      <c r="J214" s="58" t="str">
        <f t="shared" si="21"/>
        <v>2036–2037</v>
      </c>
    </row>
    <row r="215" spans="1:10" ht="19.899999999999999" customHeight="1" x14ac:dyDescent="0.2">
      <c r="A215" s="126">
        <v>50010</v>
      </c>
      <c r="B215" s="9">
        <f t="shared" si="15"/>
        <v>0</v>
      </c>
      <c r="C215" s="127"/>
      <c r="D215" s="4">
        <f t="shared" si="16"/>
        <v>0</v>
      </c>
      <c r="E215" s="128">
        <f t="shared" si="17"/>
        <v>0</v>
      </c>
      <c r="F215" s="4">
        <f t="shared" si="18"/>
        <v>0</v>
      </c>
      <c r="G215" s="19">
        <f>IF(AND(C215&lt;&gt;"",SUM(G$30:G214)&lt;D$21),$D$21/$D$26,0)</f>
        <v>0</v>
      </c>
      <c r="H215" s="4">
        <f t="shared" si="19"/>
        <v>0</v>
      </c>
      <c r="I215" s="4">
        <f t="shared" si="20"/>
        <v>0</v>
      </c>
      <c r="J215" s="58" t="str">
        <f t="shared" si="21"/>
        <v>2036–2037</v>
      </c>
    </row>
    <row r="216" spans="1:10" ht="19.899999999999999" customHeight="1" x14ac:dyDescent="0.2">
      <c r="A216" s="126">
        <v>50041</v>
      </c>
      <c r="B216" s="9">
        <f t="shared" si="15"/>
        <v>0</v>
      </c>
      <c r="C216" s="127"/>
      <c r="D216" s="4">
        <f t="shared" si="16"/>
        <v>0</v>
      </c>
      <c r="E216" s="128">
        <f t="shared" si="17"/>
        <v>0</v>
      </c>
      <c r="F216" s="4">
        <f t="shared" si="18"/>
        <v>0</v>
      </c>
      <c r="G216" s="19">
        <f>IF(AND(C216&lt;&gt;"",SUM(G$30:G215)&lt;D$21),$D$21/$D$26,0)</f>
        <v>0</v>
      </c>
      <c r="H216" s="4">
        <f t="shared" si="19"/>
        <v>0</v>
      </c>
      <c r="I216" s="4">
        <f t="shared" si="20"/>
        <v>0</v>
      </c>
      <c r="J216" s="58" t="str">
        <f t="shared" si="21"/>
        <v>2036–2037</v>
      </c>
    </row>
    <row r="217" spans="1:10" ht="19.899999999999999" customHeight="1" x14ac:dyDescent="0.2">
      <c r="A217" s="126">
        <v>50072</v>
      </c>
      <c r="B217" s="9">
        <f t="shared" si="15"/>
        <v>0</v>
      </c>
      <c r="C217" s="127"/>
      <c r="D217" s="4">
        <f t="shared" si="16"/>
        <v>0</v>
      </c>
      <c r="E217" s="128">
        <f t="shared" si="17"/>
        <v>0</v>
      </c>
      <c r="F217" s="4">
        <f t="shared" si="18"/>
        <v>0</v>
      </c>
      <c r="G217" s="19">
        <f>IF(AND(C217&lt;&gt;"",SUM(G$30:G216)&lt;D$21),$D$21/$D$26,0)</f>
        <v>0</v>
      </c>
      <c r="H217" s="4">
        <f t="shared" si="19"/>
        <v>0</v>
      </c>
      <c r="I217" s="4">
        <f t="shared" si="20"/>
        <v>0</v>
      </c>
      <c r="J217" s="58" t="str">
        <f t="shared" si="21"/>
        <v>2036–2037</v>
      </c>
    </row>
    <row r="218" spans="1:10" ht="19.899999999999999" customHeight="1" x14ac:dyDescent="0.2">
      <c r="A218" s="126">
        <v>50100</v>
      </c>
      <c r="B218" s="9">
        <f t="shared" si="15"/>
        <v>0</v>
      </c>
      <c r="C218" s="127"/>
      <c r="D218" s="4">
        <f t="shared" si="16"/>
        <v>0</v>
      </c>
      <c r="E218" s="128">
        <f t="shared" si="17"/>
        <v>0</v>
      </c>
      <c r="F218" s="4">
        <f t="shared" si="18"/>
        <v>0</v>
      </c>
      <c r="G218" s="19">
        <f>IF(AND(C218&lt;&gt;"",SUM(G$30:G217)&lt;D$21),$D$21/$D$26,0)</f>
        <v>0</v>
      </c>
      <c r="H218" s="4">
        <f t="shared" si="19"/>
        <v>0</v>
      </c>
      <c r="I218" s="4">
        <f t="shared" si="20"/>
        <v>0</v>
      </c>
      <c r="J218" s="58" t="str">
        <f t="shared" si="21"/>
        <v>2036–2037</v>
      </c>
    </row>
    <row r="219" spans="1:10" ht="19.899999999999999" customHeight="1" x14ac:dyDescent="0.2">
      <c r="A219" s="126">
        <v>50131</v>
      </c>
      <c r="B219" s="9">
        <f t="shared" si="15"/>
        <v>0</v>
      </c>
      <c r="C219" s="127"/>
      <c r="D219" s="4">
        <f t="shared" si="16"/>
        <v>0</v>
      </c>
      <c r="E219" s="128">
        <f t="shared" si="17"/>
        <v>0</v>
      </c>
      <c r="F219" s="4">
        <f t="shared" si="18"/>
        <v>0</v>
      </c>
      <c r="G219" s="19">
        <f>IF(AND(C219&lt;&gt;"",SUM(G$30:G218)&lt;D$21),$D$21/$D$26,0)</f>
        <v>0</v>
      </c>
      <c r="H219" s="4">
        <f t="shared" si="19"/>
        <v>0</v>
      </c>
      <c r="I219" s="4">
        <f t="shared" si="20"/>
        <v>0</v>
      </c>
      <c r="J219" s="58" t="str">
        <f t="shared" si="21"/>
        <v>2036–2037</v>
      </c>
    </row>
    <row r="220" spans="1:10" ht="19.899999999999999" customHeight="1" x14ac:dyDescent="0.2">
      <c r="A220" s="126">
        <v>50161</v>
      </c>
      <c r="B220" s="9">
        <f t="shared" si="15"/>
        <v>0</v>
      </c>
      <c r="C220" s="127"/>
      <c r="D220" s="4">
        <f t="shared" si="16"/>
        <v>0</v>
      </c>
      <c r="E220" s="128">
        <f t="shared" si="17"/>
        <v>0</v>
      </c>
      <c r="F220" s="4">
        <f t="shared" si="18"/>
        <v>0</v>
      </c>
      <c r="G220" s="19">
        <f>IF(AND(C220&lt;&gt;"",SUM(G$30:G219)&lt;D$21),$D$21/$D$26,0)</f>
        <v>0</v>
      </c>
      <c r="H220" s="4">
        <f t="shared" si="19"/>
        <v>0</v>
      </c>
      <c r="I220" s="4">
        <f t="shared" si="20"/>
        <v>0</v>
      </c>
      <c r="J220" s="58" t="str">
        <f t="shared" si="21"/>
        <v>2036–2037</v>
      </c>
    </row>
    <row r="221" spans="1:10" ht="19.899999999999999" customHeight="1" x14ac:dyDescent="0.2">
      <c r="A221" s="126">
        <v>50192</v>
      </c>
      <c r="B221" s="9">
        <f t="shared" si="15"/>
        <v>0</v>
      </c>
      <c r="C221" s="127"/>
      <c r="D221" s="4">
        <f t="shared" si="16"/>
        <v>0</v>
      </c>
      <c r="E221" s="128">
        <f t="shared" si="17"/>
        <v>0</v>
      </c>
      <c r="F221" s="4">
        <f t="shared" si="18"/>
        <v>0</v>
      </c>
      <c r="G221" s="19">
        <f>IF(AND(C221&lt;&gt;"",SUM(G$30:G220)&lt;D$21),$D$21/$D$26,0)</f>
        <v>0</v>
      </c>
      <c r="H221" s="4">
        <f t="shared" si="19"/>
        <v>0</v>
      </c>
      <c r="I221" s="4">
        <f t="shared" si="20"/>
        <v>0</v>
      </c>
      <c r="J221" s="58" t="str">
        <f t="shared" si="21"/>
        <v>2036–2037</v>
      </c>
    </row>
    <row r="222" spans="1:10" ht="19.899999999999999" customHeight="1" x14ac:dyDescent="0.2">
      <c r="A222" s="126">
        <v>50222</v>
      </c>
      <c r="B222" s="9">
        <f t="shared" si="15"/>
        <v>0</v>
      </c>
      <c r="C222" s="127"/>
      <c r="D222" s="4">
        <f t="shared" si="16"/>
        <v>0</v>
      </c>
      <c r="E222" s="128">
        <f t="shared" si="17"/>
        <v>0</v>
      </c>
      <c r="F222" s="4">
        <f t="shared" si="18"/>
        <v>0</v>
      </c>
      <c r="G222" s="19">
        <f>IF(AND(C222&lt;&gt;"",SUM(G$30:G221)&lt;D$21),$D$21/$D$26,0)</f>
        <v>0</v>
      </c>
      <c r="H222" s="4">
        <f t="shared" si="19"/>
        <v>0</v>
      </c>
      <c r="I222" s="4">
        <f t="shared" si="20"/>
        <v>0</v>
      </c>
      <c r="J222" s="58" t="str">
        <f t="shared" si="21"/>
        <v>2037–2038</v>
      </c>
    </row>
    <row r="223" spans="1:10" ht="19.899999999999999" customHeight="1" x14ac:dyDescent="0.2">
      <c r="A223" s="126">
        <v>50253</v>
      </c>
      <c r="B223" s="9">
        <f t="shared" ref="B223:B286" si="22">IF(C223&gt;0,C223*-1,C223)</f>
        <v>0</v>
      </c>
      <c r="C223" s="127"/>
      <c r="D223" s="4">
        <f t="shared" ref="D223:D286" si="23">IF(C223="",0,IF($D$14="Beginning",IF(C222&lt;&gt;"",$F222*$D$7/12,0),IF(C222&lt;&gt;"",$F222*$D$7/12,$D$19*$D$7/12)))</f>
        <v>0</v>
      </c>
      <c r="E223" s="128">
        <f t="shared" si="17"/>
        <v>0</v>
      </c>
      <c r="F223" s="4">
        <f t="shared" si="18"/>
        <v>0</v>
      </c>
      <c r="G223" s="19">
        <f>IF(AND(C223&lt;&gt;"",SUM(G$30:G222)&lt;D$21),$D$21/$D$26,0)</f>
        <v>0</v>
      </c>
      <c r="H223" s="4">
        <f t="shared" si="19"/>
        <v>0</v>
      </c>
      <c r="I223" s="4">
        <f t="shared" si="20"/>
        <v>0</v>
      </c>
      <c r="J223" s="58" t="str">
        <f t="shared" si="21"/>
        <v>2037–2038</v>
      </c>
    </row>
    <row r="224" spans="1:10" ht="19.899999999999999" customHeight="1" x14ac:dyDescent="0.2">
      <c r="A224" s="126">
        <v>50284</v>
      </c>
      <c r="B224" s="9">
        <f t="shared" si="22"/>
        <v>0</v>
      </c>
      <c r="C224" s="127"/>
      <c r="D224" s="4">
        <f t="shared" si="23"/>
        <v>0</v>
      </c>
      <c r="E224" s="128">
        <f t="shared" ref="E224:E287" si="24">C224-D224</f>
        <v>0</v>
      </c>
      <c r="F224" s="4">
        <f t="shared" ref="F224:F287" si="25">IF(C224="",0,IF(C223="",$D$19-E224,IF(C224&lt;&gt;"",F223-E224)))</f>
        <v>0</v>
      </c>
      <c r="G224" s="19">
        <f>IF(AND(C224&lt;&gt;"",SUM(G$30:G223)&lt;D$21),$D$21/$D$26,0)</f>
        <v>0</v>
      </c>
      <c r="H224" s="4">
        <f t="shared" ref="H224:H287" si="26">IF(C224&lt;&gt;"",G224+H223,0)</f>
        <v>0</v>
      </c>
      <c r="I224" s="4">
        <f t="shared" ref="I224:I287" si="27">IF(C224&lt;&gt;"",$D$21-H224,0)</f>
        <v>0</v>
      </c>
      <c r="J224" s="58" t="str">
        <f t="shared" si="21"/>
        <v>2037–2038</v>
      </c>
    </row>
    <row r="225" spans="1:10" ht="19.899999999999999" customHeight="1" x14ac:dyDescent="0.2">
      <c r="A225" s="126">
        <v>50314</v>
      </c>
      <c r="B225" s="9">
        <f t="shared" si="22"/>
        <v>0</v>
      </c>
      <c r="C225" s="127"/>
      <c r="D225" s="4">
        <f t="shared" si="23"/>
        <v>0</v>
      </c>
      <c r="E225" s="128">
        <f t="shared" si="24"/>
        <v>0</v>
      </c>
      <c r="F225" s="4">
        <f t="shared" si="25"/>
        <v>0</v>
      </c>
      <c r="G225" s="19">
        <f>IF(AND(C225&lt;&gt;"",SUM(G$30:G224)&lt;D$21),$D$21/$D$26,0)</f>
        <v>0</v>
      </c>
      <c r="H225" s="4">
        <f t="shared" si="26"/>
        <v>0</v>
      </c>
      <c r="I225" s="4">
        <f t="shared" si="27"/>
        <v>0</v>
      </c>
      <c r="J225" s="58" t="str">
        <f t="shared" si="21"/>
        <v>2037–2038</v>
      </c>
    </row>
    <row r="226" spans="1:10" ht="19.899999999999999" customHeight="1" x14ac:dyDescent="0.2">
      <c r="A226" s="126">
        <v>50345</v>
      </c>
      <c r="B226" s="9">
        <f t="shared" si="22"/>
        <v>0</v>
      </c>
      <c r="C226" s="127"/>
      <c r="D226" s="4">
        <f t="shared" si="23"/>
        <v>0</v>
      </c>
      <c r="E226" s="128">
        <f t="shared" si="24"/>
        <v>0</v>
      </c>
      <c r="F226" s="4">
        <f t="shared" si="25"/>
        <v>0</v>
      </c>
      <c r="G226" s="19">
        <f>IF(AND(C226&lt;&gt;"",SUM(G$30:G225)&lt;D$21),$D$21/$D$26,0)</f>
        <v>0</v>
      </c>
      <c r="H226" s="4">
        <f t="shared" si="26"/>
        <v>0</v>
      </c>
      <c r="I226" s="4">
        <f t="shared" si="27"/>
        <v>0</v>
      </c>
      <c r="J226" s="58" t="str">
        <f t="shared" si="21"/>
        <v>2037–2038</v>
      </c>
    </row>
    <row r="227" spans="1:10" ht="19.899999999999999" customHeight="1" x14ac:dyDescent="0.2">
      <c r="A227" s="126">
        <v>50375</v>
      </c>
      <c r="B227" s="9">
        <f t="shared" si="22"/>
        <v>0</v>
      </c>
      <c r="C227" s="127"/>
      <c r="D227" s="4">
        <f t="shared" si="23"/>
        <v>0</v>
      </c>
      <c r="E227" s="128">
        <f t="shared" si="24"/>
        <v>0</v>
      </c>
      <c r="F227" s="4">
        <f t="shared" si="25"/>
        <v>0</v>
      </c>
      <c r="G227" s="19">
        <f>IF(AND(C227&lt;&gt;"",SUM(G$30:G226)&lt;D$21),$D$21/$D$26,0)</f>
        <v>0</v>
      </c>
      <c r="H227" s="4">
        <f t="shared" si="26"/>
        <v>0</v>
      </c>
      <c r="I227" s="4">
        <f t="shared" si="27"/>
        <v>0</v>
      </c>
      <c r="J227" s="58" t="str">
        <f t="shared" si="21"/>
        <v>2037–2038</v>
      </c>
    </row>
    <row r="228" spans="1:10" ht="19.899999999999999" customHeight="1" x14ac:dyDescent="0.2">
      <c r="A228" s="126">
        <v>50406</v>
      </c>
      <c r="B228" s="9">
        <f t="shared" si="22"/>
        <v>0</v>
      </c>
      <c r="C228" s="127"/>
      <c r="D228" s="4">
        <f t="shared" si="23"/>
        <v>0</v>
      </c>
      <c r="E228" s="128">
        <f t="shared" si="24"/>
        <v>0</v>
      </c>
      <c r="F228" s="4">
        <f t="shared" si="25"/>
        <v>0</v>
      </c>
      <c r="G228" s="19">
        <f>IF(AND(C228&lt;&gt;"",SUM(G$30:G227)&lt;D$21),$D$21/$D$26,0)</f>
        <v>0</v>
      </c>
      <c r="H228" s="4">
        <f t="shared" si="26"/>
        <v>0</v>
      </c>
      <c r="I228" s="4">
        <f t="shared" si="27"/>
        <v>0</v>
      </c>
      <c r="J228" s="58" t="str">
        <f t="shared" si="21"/>
        <v>2037–2038</v>
      </c>
    </row>
    <row r="229" spans="1:10" ht="19.899999999999999" customHeight="1" x14ac:dyDescent="0.2">
      <c r="A229" s="126">
        <v>50437</v>
      </c>
      <c r="B229" s="9">
        <f t="shared" si="22"/>
        <v>0</v>
      </c>
      <c r="C229" s="127"/>
      <c r="D229" s="4">
        <f t="shared" si="23"/>
        <v>0</v>
      </c>
      <c r="E229" s="128">
        <f t="shared" si="24"/>
        <v>0</v>
      </c>
      <c r="F229" s="4">
        <f t="shared" si="25"/>
        <v>0</v>
      </c>
      <c r="G229" s="19">
        <f>IF(AND(C229&lt;&gt;"",SUM(G$30:G228)&lt;D$21),$D$21/$D$26,0)</f>
        <v>0</v>
      </c>
      <c r="H229" s="4">
        <f t="shared" si="26"/>
        <v>0</v>
      </c>
      <c r="I229" s="4">
        <f t="shared" si="27"/>
        <v>0</v>
      </c>
      <c r="J229" s="58" t="str">
        <f t="shared" si="21"/>
        <v>2037–2038</v>
      </c>
    </row>
    <row r="230" spans="1:10" ht="19.899999999999999" customHeight="1" x14ac:dyDescent="0.2">
      <c r="A230" s="126">
        <v>50465</v>
      </c>
      <c r="B230" s="9">
        <f t="shared" si="22"/>
        <v>0</v>
      </c>
      <c r="C230" s="127"/>
      <c r="D230" s="4">
        <f t="shared" si="23"/>
        <v>0</v>
      </c>
      <c r="E230" s="128">
        <f t="shared" si="24"/>
        <v>0</v>
      </c>
      <c r="F230" s="4">
        <f t="shared" si="25"/>
        <v>0</v>
      </c>
      <c r="G230" s="19">
        <f>IF(AND(C230&lt;&gt;"",SUM(G$30:G229)&lt;D$21),$D$21/$D$26,0)</f>
        <v>0</v>
      </c>
      <c r="H230" s="4">
        <f t="shared" si="26"/>
        <v>0</v>
      </c>
      <c r="I230" s="4">
        <f t="shared" si="27"/>
        <v>0</v>
      </c>
      <c r="J230" s="58" t="str">
        <f t="shared" si="21"/>
        <v>2037–2038</v>
      </c>
    </row>
    <row r="231" spans="1:10" ht="19.899999999999999" customHeight="1" x14ac:dyDescent="0.2">
      <c r="A231" s="126">
        <v>50496</v>
      </c>
      <c r="B231" s="9">
        <f t="shared" si="22"/>
        <v>0</v>
      </c>
      <c r="C231" s="127"/>
      <c r="D231" s="4">
        <f t="shared" si="23"/>
        <v>0</v>
      </c>
      <c r="E231" s="128">
        <f t="shared" si="24"/>
        <v>0</v>
      </c>
      <c r="F231" s="4">
        <f t="shared" si="25"/>
        <v>0</v>
      </c>
      <c r="G231" s="19">
        <f>IF(AND(C231&lt;&gt;"",SUM(G$30:G230)&lt;D$21),$D$21/$D$26,0)</f>
        <v>0</v>
      </c>
      <c r="H231" s="4">
        <f t="shared" si="26"/>
        <v>0</v>
      </c>
      <c r="I231" s="4">
        <f t="shared" si="27"/>
        <v>0</v>
      </c>
      <c r="J231" s="58" t="str">
        <f t="shared" si="21"/>
        <v>2037–2038</v>
      </c>
    </row>
    <row r="232" spans="1:10" ht="19.899999999999999" customHeight="1" x14ac:dyDescent="0.2">
      <c r="A232" s="126">
        <v>50526</v>
      </c>
      <c r="B232" s="9">
        <f t="shared" si="22"/>
        <v>0</v>
      </c>
      <c r="C232" s="127"/>
      <c r="D232" s="4">
        <f t="shared" si="23"/>
        <v>0</v>
      </c>
      <c r="E232" s="128">
        <f t="shared" si="24"/>
        <v>0</v>
      </c>
      <c r="F232" s="4">
        <f t="shared" si="25"/>
        <v>0</v>
      </c>
      <c r="G232" s="19">
        <f>IF(AND(C232&lt;&gt;"",SUM(G$30:G231)&lt;D$21),$D$21/$D$26,0)</f>
        <v>0</v>
      </c>
      <c r="H232" s="4">
        <f t="shared" si="26"/>
        <v>0</v>
      </c>
      <c r="I232" s="4">
        <f t="shared" si="27"/>
        <v>0</v>
      </c>
      <c r="J232" s="58" t="str">
        <f t="shared" si="21"/>
        <v>2037–2038</v>
      </c>
    </row>
    <row r="233" spans="1:10" ht="19.899999999999999" customHeight="1" x14ac:dyDescent="0.2">
      <c r="A233" s="126">
        <v>50557</v>
      </c>
      <c r="B233" s="9">
        <f t="shared" si="22"/>
        <v>0</v>
      </c>
      <c r="C233" s="127"/>
      <c r="D233" s="4">
        <f t="shared" si="23"/>
        <v>0</v>
      </c>
      <c r="E233" s="128">
        <f t="shared" si="24"/>
        <v>0</v>
      </c>
      <c r="F233" s="4">
        <f t="shared" si="25"/>
        <v>0</v>
      </c>
      <c r="G233" s="19">
        <f>IF(AND(C233&lt;&gt;"",SUM(G$30:G232)&lt;D$21),$D$21/$D$26,0)</f>
        <v>0</v>
      </c>
      <c r="H233" s="4">
        <f t="shared" si="26"/>
        <v>0</v>
      </c>
      <c r="I233" s="4">
        <f t="shared" si="27"/>
        <v>0</v>
      </c>
      <c r="J233" s="58" t="str">
        <f t="shared" si="21"/>
        <v>2037–2038</v>
      </c>
    </row>
    <row r="234" spans="1:10" ht="19.899999999999999" customHeight="1" x14ac:dyDescent="0.2">
      <c r="A234" s="126">
        <v>50587</v>
      </c>
      <c r="B234" s="9">
        <f t="shared" si="22"/>
        <v>0</v>
      </c>
      <c r="C234" s="127"/>
      <c r="D234" s="4">
        <f t="shared" si="23"/>
        <v>0</v>
      </c>
      <c r="E234" s="128">
        <f t="shared" si="24"/>
        <v>0</v>
      </c>
      <c r="F234" s="4">
        <f t="shared" si="25"/>
        <v>0</v>
      </c>
      <c r="G234" s="19">
        <f>IF(AND(C234&lt;&gt;"",SUM(G$30:G233)&lt;D$21),$D$21/$D$26,0)</f>
        <v>0</v>
      </c>
      <c r="H234" s="4">
        <f t="shared" si="26"/>
        <v>0</v>
      </c>
      <c r="I234" s="4">
        <f t="shared" si="27"/>
        <v>0</v>
      </c>
      <c r="J234" s="58" t="str">
        <f t="shared" si="21"/>
        <v>2038–2039</v>
      </c>
    </row>
    <row r="235" spans="1:10" ht="19.899999999999999" customHeight="1" x14ac:dyDescent="0.2">
      <c r="A235" s="126">
        <v>50618</v>
      </c>
      <c r="B235" s="9">
        <f t="shared" si="22"/>
        <v>0</v>
      </c>
      <c r="C235" s="127"/>
      <c r="D235" s="4">
        <f t="shared" si="23"/>
        <v>0</v>
      </c>
      <c r="E235" s="128">
        <f t="shared" si="24"/>
        <v>0</v>
      </c>
      <c r="F235" s="4">
        <f t="shared" si="25"/>
        <v>0</v>
      </c>
      <c r="G235" s="19">
        <f>IF(AND(C235&lt;&gt;"",SUM(G$30:G234)&lt;D$21),$D$21/$D$26,0)</f>
        <v>0</v>
      </c>
      <c r="H235" s="4">
        <f t="shared" si="26"/>
        <v>0</v>
      </c>
      <c r="I235" s="4">
        <f t="shared" si="27"/>
        <v>0</v>
      </c>
      <c r="J235" s="58" t="str">
        <f t="shared" ref="J235:J298" si="28">IF(OR(MONTH(A235)=1,MONTH(A235)=2,MONTH(A235)=3,MONTH(A235)=4,MONTH(A235)=5,MONTH(A235)=6),YEAR(A235)-1&amp;"–"&amp;YEAR(A235),YEAR(A235)&amp;"–"&amp;YEAR(A235)+1)</f>
        <v>2038–2039</v>
      </c>
    </row>
    <row r="236" spans="1:10" ht="19.899999999999999" customHeight="1" x14ac:dyDescent="0.2">
      <c r="A236" s="126">
        <v>50649</v>
      </c>
      <c r="B236" s="9">
        <f t="shared" si="22"/>
        <v>0</v>
      </c>
      <c r="C236" s="127"/>
      <c r="D236" s="4">
        <f t="shared" si="23"/>
        <v>0</v>
      </c>
      <c r="E236" s="128">
        <f t="shared" si="24"/>
        <v>0</v>
      </c>
      <c r="F236" s="4">
        <f t="shared" si="25"/>
        <v>0</v>
      </c>
      <c r="G236" s="19">
        <f>IF(AND(C236&lt;&gt;"",SUM(G$30:G235)&lt;D$21),$D$21/$D$26,0)</f>
        <v>0</v>
      </c>
      <c r="H236" s="4">
        <f t="shared" si="26"/>
        <v>0</v>
      </c>
      <c r="I236" s="4">
        <f t="shared" si="27"/>
        <v>0</v>
      </c>
      <c r="J236" s="58" t="str">
        <f t="shared" si="28"/>
        <v>2038–2039</v>
      </c>
    </row>
    <row r="237" spans="1:10" ht="19.899999999999999" customHeight="1" x14ac:dyDescent="0.2">
      <c r="A237" s="126">
        <v>50679</v>
      </c>
      <c r="B237" s="9">
        <f t="shared" si="22"/>
        <v>0</v>
      </c>
      <c r="C237" s="127"/>
      <c r="D237" s="4">
        <f t="shared" si="23"/>
        <v>0</v>
      </c>
      <c r="E237" s="128">
        <f t="shared" si="24"/>
        <v>0</v>
      </c>
      <c r="F237" s="4">
        <f t="shared" si="25"/>
        <v>0</v>
      </c>
      <c r="G237" s="19">
        <f>IF(AND(C237&lt;&gt;"",SUM(G$30:G236)&lt;D$21),$D$21/$D$26,0)</f>
        <v>0</v>
      </c>
      <c r="H237" s="4">
        <f t="shared" si="26"/>
        <v>0</v>
      </c>
      <c r="I237" s="4">
        <f t="shared" si="27"/>
        <v>0</v>
      </c>
      <c r="J237" s="58" t="str">
        <f t="shared" si="28"/>
        <v>2038–2039</v>
      </c>
    </row>
    <row r="238" spans="1:10" ht="19.899999999999999" customHeight="1" x14ac:dyDescent="0.2">
      <c r="A238" s="126">
        <v>50710</v>
      </c>
      <c r="B238" s="9">
        <f t="shared" si="22"/>
        <v>0</v>
      </c>
      <c r="C238" s="127"/>
      <c r="D238" s="4">
        <f t="shared" si="23"/>
        <v>0</v>
      </c>
      <c r="E238" s="128">
        <f t="shared" si="24"/>
        <v>0</v>
      </c>
      <c r="F238" s="4">
        <f t="shared" si="25"/>
        <v>0</v>
      </c>
      <c r="G238" s="19">
        <f>IF(AND(C238&lt;&gt;"",SUM(G$30:G237)&lt;D$21),$D$21/$D$26,0)</f>
        <v>0</v>
      </c>
      <c r="H238" s="4">
        <f t="shared" si="26"/>
        <v>0</v>
      </c>
      <c r="I238" s="4">
        <f t="shared" si="27"/>
        <v>0</v>
      </c>
      <c r="J238" s="58" t="str">
        <f t="shared" si="28"/>
        <v>2038–2039</v>
      </c>
    </row>
    <row r="239" spans="1:10" ht="19.899999999999999" customHeight="1" x14ac:dyDescent="0.2">
      <c r="A239" s="126">
        <v>50740</v>
      </c>
      <c r="B239" s="9">
        <f t="shared" si="22"/>
        <v>0</v>
      </c>
      <c r="C239" s="127"/>
      <c r="D239" s="4">
        <f t="shared" si="23"/>
        <v>0</v>
      </c>
      <c r="E239" s="128">
        <f t="shared" si="24"/>
        <v>0</v>
      </c>
      <c r="F239" s="4">
        <f t="shared" si="25"/>
        <v>0</v>
      </c>
      <c r="G239" s="19">
        <f>IF(AND(C239&lt;&gt;"",SUM(G$30:G238)&lt;D$21),$D$21/$D$26,0)</f>
        <v>0</v>
      </c>
      <c r="H239" s="4">
        <f t="shared" si="26"/>
        <v>0</v>
      </c>
      <c r="I239" s="4">
        <f t="shared" si="27"/>
        <v>0</v>
      </c>
      <c r="J239" s="58" t="str">
        <f t="shared" si="28"/>
        <v>2038–2039</v>
      </c>
    </row>
    <row r="240" spans="1:10" ht="19.899999999999999" customHeight="1" x14ac:dyDescent="0.2">
      <c r="A240" s="126">
        <v>50771</v>
      </c>
      <c r="B240" s="9">
        <f t="shared" si="22"/>
        <v>0</v>
      </c>
      <c r="C240" s="127"/>
      <c r="D240" s="4">
        <f t="shared" si="23"/>
        <v>0</v>
      </c>
      <c r="E240" s="128">
        <f t="shared" si="24"/>
        <v>0</v>
      </c>
      <c r="F240" s="4">
        <f t="shared" si="25"/>
        <v>0</v>
      </c>
      <c r="G240" s="19">
        <f>IF(AND(C240&lt;&gt;"",SUM(G$30:G239)&lt;D$21),$D$21/$D$26,0)</f>
        <v>0</v>
      </c>
      <c r="H240" s="4">
        <f t="shared" si="26"/>
        <v>0</v>
      </c>
      <c r="I240" s="4">
        <f t="shared" si="27"/>
        <v>0</v>
      </c>
      <c r="J240" s="58" t="str">
        <f t="shared" si="28"/>
        <v>2038–2039</v>
      </c>
    </row>
    <row r="241" spans="1:10" ht="19.899999999999999" customHeight="1" x14ac:dyDescent="0.2">
      <c r="A241" s="126">
        <v>50802</v>
      </c>
      <c r="B241" s="9">
        <f t="shared" si="22"/>
        <v>0</v>
      </c>
      <c r="C241" s="127"/>
      <c r="D241" s="4">
        <f t="shared" si="23"/>
        <v>0</v>
      </c>
      <c r="E241" s="128">
        <f t="shared" si="24"/>
        <v>0</v>
      </c>
      <c r="F241" s="4">
        <f t="shared" si="25"/>
        <v>0</v>
      </c>
      <c r="G241" s="19">
        <f>IF(AND(C241&lt;&gt;"",SUM(G$30:G240)&lt;D$21),$D$21/$D$26,0)</f>
        <v>0</v>
      </c>
      <c r="H241" s="4">
        <f t="shared" si="26"/>
        <v>0</v>
      </c>
      <c r="I241" s="4">
        <f t="shared" si="27"/>
        <v>0</v>
      </c>
      <c r="J241" s="58" t="str">
        <f t="shared" si="28"/>
        <v>2038–2039</v>
      </c>
    </row>
    <row r="242" spans="1:10" ht="19.899999999999999" customHeight="1" x14ac:dyDescent="0.2">
      <c r="A242" s="126">
        <v>50830</v>
      </c>
      <c r="B242" s="9">
        <f t="shared" si="22"/>
        <v>0</v>
      </c>
      <c r="C242" s="127"/>
      <c r="D242" s="4">
        <f t="shared" si="23"/>
        <v>0</v>
      </c>
      <c r="E242" s="128">
        <f t="shared" si="24"/>
        <v>0</v>
      </c>
      <c r="F242" s="4">
        <f t="shared" si="25"/>
        <v>0</v>
      </c>
      <c r="G242" s="19">
        <f>IF(AND(C242&lt;&gt;"",SUM(G$30:G241)&lt;D$21),$D$21/$D$26,0)</f>
        <v>0</v>
      </c>
      <c r="H242" s="4">
        <f t="shared" si="26"/>
        <v>0</v>
      </c>
      <c r="I242" s="4">
        <f t="shared" si="27"/>
        <v>0</v>
      </c>
      <c r="J242" s="58" t="str">
        <f t="shared" si="28"/>
        <v>2038–2039</v>
      </c>
    </row>
    <row r="243" spans="1:10" ht="19.899999999999999" customHeight="1" x14ac:dyDescent="0.2">
      <c r="A243" s="126">
        <v>50861</v>
      </c>
      <c r="B243" s="9">
        <f t="shared" si="22"/>
        <v>0</v>
      </c>
      <c r="C243" s="127"/>
      <c r="D243" s="4">
        <f t="shared" si="23"/>
        <v>0</v>
      </c>
      <c r="E243" s="128">
        <f t="shared" si="24"/>
        <v>0</v>
      </c>
      <c r="F243" s="4">
        <f t="shared" si="25"/>
        <v>0</v>
      </c>
      <c r="G243" s="19">
        <f>IF(AND(C243&lt;&gt;"",SUM(G$30:G242)&lt;D$21),$D$21/$D$26,0)</f>
        <v>0</v>
      </c>
      <c r="H243" s="4">
        <f t="shared" si="26"/>
        <v>0</v>
      </c>
      <c r="I243" s="4">
        <f t="shared" si="27"/>
        <v>0</v>
      </c>
      <c r="J243" s="58" t="str">
        <f t="shared" si="28"/>
        <v>2038–2039</v>
      </c>
    </row>
    <row r="244" spans="1:10" ht="19.899999999999999" customHeight="1" x14ac:dyDescent="0.2">
      <c r="A244" s="126">
        <v>50891</v>
      </c>
      <c r="B244" s="9">
        <f t="shared" si="22"/>
        <v>0</v>
      </c>
      <c r="C244" s="127"/>
      <c r="D244" s="4">
        <f t="shared" si="23"/>
        <v>0</v>
      </c>
      <c r="E244" s="128">
        <f t="shared" si="24"/>
        <v>0</v>
      </c>
      <c r="F244" s="4">
        <f t="shared" si="25"/>
        <v>0</v>
      </c>
      <c r="G244" s="19">
        <f>IF(AND(C244&lt;&gt;"",SUM(G$30:G243)&lt;D$21),$D$21/$D$26,0)</f>
        <v>0</v>
      </c>
      <c r="H244" s="4">
        <f t="shared" si="26"/>
        <v>0</v>
      </c>
      <c r="I244" s="4">
        <f t="shared" si="27"/>
        <v>0</v>
      </c>
      <c r="J244" s="58" t="str">
        <f t="shared" si="28"/>
        <v>2038–2039</v>
      </c>
    </row>
    <row r="245" spans="1:10" ht="19.899999999999999" customHeight="1" x14ac:dyDescent="0.2">
      <c r="A245" s="126">
        <v>50922</v>
      </c>
      <c r="B245" s="9">
        <f t="shared" si="22"/>
        <v>0</v>
      </c>
      <c r="C245" s="127"/>
      <c r="D245" s="4">
        <f t="shared" si="23"/>
        <v>0</v>
      </c>
      <c r="E245" s="128">
        <f t="shared" si="24"/>
        <v>0</v>
      </c>
      <c r="F245" s="4">
        <f t="shared" si="25"/>
        <v>0</v>
      </c>
      <c r="G245" s="19">
        <f>IF(AND(C245&lt;&gt;"",SUM(G$30:G244)&lt;D$21),$D$21/$D$26,0)</f>
        <v>0</v>
      </c>
      <c r="H245" s="4">
        <f t="shared" si="26"/>
        <v>0</v>
      </c>
      <c r="I245" s="4">
        <f t="shared" si="27"/>
        <v>0</v>
      </c>
      <c r="J245" s="58" t="str">
        <f t="shared" si="28"/>
        <v>2038–2039</v>
      </c>
    </row>
    <row r="246" spans="1:10" ht="19.899999999999999" customHeight="1" x14ac:dyDescent="0.2">
      <c r="A246" s="126">
        <v>50952</v>
      </c>
      <c r="B246" s="9">
        <f t="shared" si="22"/>
        <v>0</v>
      </c>
      <c r="C246" s="127"/>
      <c r="D246" s="4">
        <f t="shared" si="23"/>
        <v>0</v>
      </c>
      <c r="E246" s="128">
        <f t="shared" si="24"/>
        <v>0</v>
      </c>
      <c r="F246" s="4">
        <f t="shared" si="25"/>
        <v>0</v>
      </c>
      <c r="G246" s="19">
        <f>IF(AND(C246&lt;&gt;"",SUM(G$30:G245)&lt;D$21),$D$21/$D$26,0)</f>
        <v>0</v>
      </c>
      <c r="H246" s="4">
        <f t="shared" si="26"/>
        <v>0</v>
      </c>
      <c r="I246" s="4">
        <f t="shared" si="27"/>
        <v>0</v>
      </c>
      <c r="J246" s="58" t="str">
        <f t="shared" si="28"/>
        <v>2039–2040</v>
      </c>
    </row>
    <row r="247" spans="1:10" ht="19.899999999999999" customHeight="1" x14ac:dyDescent="0.2">
      <c r="A247" s="126">
        <v>50983</v>
      </c>
      <c r="B247" s="9">
        <f t="shared" si="22"/>
        <v>0</v>
      </c>
      <c r="C247" s="127"/>
      <c r="D247" s="4">
        <f t="shared" si="23"/>
        <v>0</v>
      </c>
      <c r="E247" s="128">
        <f t="shared" si="24"/>
        <v>0</v>
      </c>
      <c r="F247" s="4">
        <f t="shared" si="25"/>
        <v>0</v>
      </c>
      <c r="G247" s="19">
        <f>IF(AND(C247&lt;&gt;"",SUM(G$30:G246)&lt;D$21),$D$21/$D$26,0)</f>
        <v>0</v>
      </c>
      <c r="H247" s="4">
        <f t="shared" si="26"/>
        <v>0</v>
      </c>
      <c r="I247" s="4">
        <f t="shared" si="27"/>
        <v>0</v>
      </c>
      <c r="J247" s="58" t="str">
        <f t="shared" si="28"/>
        <v>2039–2040</v>
      </c>
    </row>
    <row r="248" spans="1:10" ht="19.899999999999999" customHeight="1" x14ac:dyDescent="0.2">
      <c r="A248" s="126">
        <v>51014</v>
      </c>
      <c r="B248" s="9">
        <f t="shared" si="22"/>
        <v>0</v>
      </c>
      <c r="C248" s="127"/>
      <c r="D248" s="4">
        <f t="shared" si="23"/>
        <v>0</v>
      </c>
      <c r="E248" s="128">
        <f t="shared" si="24"/>
        <v>0</v>
      </c>
      <c r="F248" s="4">
        <f t="shared" si="25"/>
        <v>0</v>
      </c>
      <c r="G248" s="19">
        <f>IF(AND(C248&lt;&gt;"",SUM(G$30:G247)&lt;D$21),$D$21/$D$26,0)</f>
        <v>0</v>
      </c>
      <c r="H248" s="4">
        <f t="shared" si="26"/>
        <v>0</v>
      </c>
      <c r="I248" s="4">
        <f t="shared" si="27"/>
        <v>0</v>
      </c>
      <c r="J248" s="58" t="str">
        <f t="shared" si="28"/>
        <v>2039–2040</v>
      </c>
    </row>
    <row r="249" spans="1:10" ht="19.899999999999999" customHeight="1" x14ac:dyDescent="0.2">
      <c r="A249" s="126">
        <v>51044</v>
      </c>
      <c r="B249" s="9">
        <f t="shared" si="22"/>
        <v>0</v>
      </c>
      <c r="C249" s="127"/>
      <c r="D249" s="4">
        <f t="shared" si="23"/>
        <v>0</v>
      </c>
      <c r="E249" s="128">
        <f t="shared" si="24"/>
        <v>0</v>
      </c>
      <c r="F249" s="4">
        <f t="shared" si="25"/>
        <v>0</v>
      </c>
      <c r="G249" s="19">
        <f>IF(AND(C249&lt;&gt;"",SUM(G$30:G248)&lt;D$21),$D$21/$D$26,0)</f>
        <v>0</v>
      </c>
      <c r="H249" s="4">
        <f t="shared" si="26"/>
        <v>0</v>
      </c>
      <c r="I249" s="4">
        <f t="shared" si="27"/>
        <v>0</v>
      </c>
      <c r="J249" s="58" t="str">
        <f t="shared" si="28"/>
        <v>2039–2040</v>
      </c>
    </row>
    <row r="250" spans="1:10" ht="19.899999999999999" customHeight="1" x14ac:dyDescent="0.2">
      <c r="A250" s="126">
        <v>51075</v>
      </c>
      <c r="B250" s="9">
        <f t="shared" si="22"/>
        <v>0</v>
      </c>
      <c r="C250" s="127"/>
      <c r="D250" s="4">
        <f t="shared" si="23"/>
        <v>0</v>
      </c>
      <c r="E250" s="128">
        <f t="shared" si="24"/>
        <v>0</v>
      </c>
      <c r="F250" s="4">
        <f t="shared" si="25"/>
        <v>0</v>
      </c>
      <c r="G250" s="19">
        <f>IF(AND(C250&lt;&gt;"",SUM(G$30:G249)&lt;D$21),$D$21/$D$26,0)</f>
        <v>0</v>
      </c>
      <c r="H250" s="4">
        <f t="shared" si="26"/>
        <v>0</v>
      </c>
      <c r="I250" s="4">
        <f t="shared" si="27"/>
        <v>0</v>
      </c>
      <c r="J250" s="58" t="str">
        <f t="shared" si="28"/>
        <v>2039–2040</v>
      </c>
    </row>
    <row r="251" spans="1:10" ht="19.899999999999999" customHeight="1" x14ac:dyDescent="0.2">
      <c r="A251" s="126">
        <v>51105</v>
      </c>
      <c r="B251" s="9">
        <f t="shared" si="22"/>
        <v>0</v>
      </c>
      <c r="C251" s="127"/>
      <c r="D251" s="4">
        <f t="shared" si="23"/>
        <v>0</v>
      </c>
      <c r="E251" s="128">
        <f t="shared" si="24"/>
        <v>0</v>
      </c>
      <c r="F251" s="4">
        <f t="shared" si="25"/>
        <v>0</v>
      </c>
      <c r="G251" s="19">
        <f>IF(AND(C251&lt;&gt;"",SUM(G$30:G250)&lt;D$21),$D$21/$D$26,0)</f>
        <v>0</v>
      </c>
      <c r="H251" s="4">
        <f t="shared" si="26"/>
        <v>0</v>
      </c>
      <c r="I251" s="4">
        <f t="shared" si="27"/>
        <v>0</v>
      </c>
      <c r="J251" s="58" t="str">
        <f t="shared" si="28"/>
        <v>2039–2040</v>
      </c>
    </row>
    <row r="252" spans="1:10" ht="19.899999999999999" customHeight="1" x14ac:dyDescent="0.2">
      <c r="A252" s="126">
        <v>51136</v>
      </c>
      <c r="B252" s="9">
        <f t="shared" si="22"/>
        <v>0</v>
      </c>
      <c r="C252" s="127"/>
      <c r="D252" s="4">
        <f t="shared" si="23"/>
        <v>0</v>
      </c>
      <c r="E252" s="128">
        <f t="shared" si="24"/>
        <v>0</v>
      </c>
      <c r="F252" s="4">
        <f t="shared" si="25"/>
        <v>0</v>
      </c>
      <c r="G252" s="19">
        <f>IF(AND(C252&lt;&gt;"",SUM(G$30:G251)&lt;D$21),$D$21/$D$26,0)</f>
        <v>0</v>
      </c>
      <c r="H252" s="4">
        <f t="shared" si="26"/>
        <v>0</v>
      </c>
      <c r="I252" s="4">
        <f t="shared" si="27"/>
        <v>0</v>
      </c>
      <c r="J252" s="58" t="str">
        <f t="shared" si="28"/>
        <v>2039–2040</v>
      </c>
    </row>
    <row r="253" spans="1:10" ht="19.899999999999999" customHeight="1" x14ac:dyDescent="0.2">
      <c r="A253" s="126">
        <v>51167</v>
      </c>
      <c r="B253" s="9">
        <f t="shared" si="22"/>
        <v>0</v>
      </c>
      <c r="C253" s="127"/>
      <c r="D253" s="4">
        <f t="shared" si="23"/>
        <v>0</v>
      </c>
      <c r="E253" s="128">
        <f t="shared" si="24"/>
        <v>0</v>
      </c>
      <c r="F253" s="4">
        <f t="shared" si="25"/>
        <v>0</v>
      </c>
      <c r="G253" s="19">
        <f>IF(AND(C253&lt;&gt;"",SUM(G$30:G252)&lt;D$21),$D$21/$D$26,0)</f>
        <v>0</v>
      </c>
      <c r="H253" s="4">
        <f t="shared" si="26"/>
        <v>0</v>
      </c>
      <c r="I253" s="4">
        <f t="shared" si="27"/>
        <v>0</v>
      </c>
      <c r="J253" s="58" t="str">
        <f t="shared" si="28"/>
        <v>2039–2040</v>
      </c>
    </row>
    <row r="254" spans="1:10" ht="19.899999999999999" customHeight="1" x14ac:dyDescent="0.2">
      <c r="A254" s="126">
        <v>51196</v>
      </c>
      <c r="B254" s="9">
        <f t="shared" si="22"/>
        <v>0</v>
      </c>
      <c r="C254" s="127"/>
      <c r="D254" s="4">
        <f t="shared" si="23"/>
        <v>0</v>
      </c>
      <c r="E254" s="128">
        <f t="shared" si="24"/>
        <v>0</v>
      </c>
      <c r="F254" s="4">
        <f t="shared" si="25"/>
        <v>0</v>
      </c>
      <c r="G254" s="19">
        <f>IF(AND(C254&lt;&gt;"",SUM(G$30:G253)&lt;D$21),$D$21/$D$26,0)</f>
        <v>0</v>
      </c>
      <c r="H254" s="4">
        <f t="shared" si="26"/>
        <v>0</v>
      </c>
      <c r="I254" s="4">
        <f t="shared" si="27"/>
        <v>0</v>
      </c>
      <c r="J254" s="58" t="str">
        <f t="shared" si="28"/>
        <v>2039–2040</v>
      </c>
    </row>
    <row r="255" spans="1:10" ht="19.899999999999999" customHeight="1" x14ac:dyDescent="0.2">
      <c r="A255" s="126">
        <v>51227</v>
      </c>
      <c r="B255" s="9">
        <f t="shared" si="22"/>
        <v>0</v>
      </c>
      <c r="C255" s="127"/>
      <c r="D255" s="4">
        <f t="shared" si="23"/>
        <v>0</v>
      </c>
      <c r="E255" s="128">
        <f t="shared" si="24"/>
        <v>0</v>
      </c>
      <c r="F255" s="4">
        <f t="shared" si="25"/>
        <v>0</v>
      </c>
      <c r="G255" s="19">
        <f>IF(AND(C255&lt;&gt;"",SUM(G$30:G254)&lt;D$21),$D$21/$D$26,0)</f>
        <v>0</v>
      </c>
      <c r="H255" s="4">
        <f t="shared" si="26"/>
        <v>0</v>
      </c>
      <c r="I255" s="4">
        <f t="shared" si="27"/>
        <v>0</v>
      </c>
      <c r="J255" s="58" t="str">
        <f t="shared" si="28"/>
        <v>2039–2040</v>
      </c>
    </row>
    <row r="256" spans="1:10" ht="19.899999999999999" customHeight="1" x14ac:dyDescent="0.2">
      <c r="A256" s="126">
        <v>51257</v>
      </c>
      <c r="B256" s="9">
        <f t="shared" si="22"/>
        <v>0</v>
      </c>
      <c r="C256" s="127"/>
      <c r="D256" s="4">
        <f t="shared" si="23"/>
        <v>0</v>
      </c>
      <c r="E256" s="128">
        <f t="shared" si="24"/>
        <v>0</v>
      </c>
      <c r="F256" s="4">
        <f t="shared" si="25"/>
        <v>0</v>
      </c>
      <c r="G256" s="19">
        <f>IF(AND(C256&lt;&gt;"",SUM(G$30:G255)&lt;D$21),$D$21/$D$26,0)</f>
        <v>0</v>
      </c>
      <c r="H256" s="4">
        <f t="shared" si="26"/>
        <v>0</v>
      </c>
      <c r="I256" s="4">
        <f t="shared" si="27"/>
        <v>0</v>
      </c>
      <c r="J256" s="58" t="str">
        <f t="shared" si="28"/>
        <v>2039–2040</v>
      </c>
    </row>
    <row r="257" spans="1:10" ht="19.899999999999999" customHeight="1" x14ac:dyDescent="0.2">
      <c r="A257" s="126">
        <v>51288</v>
      </c>
      <c r="B257" s="9">
        <f t="shared" si="22"/>
        <v>0</v>
      </c>
      <c r="C257" s="127"/>
      <c r="D257" s="4">
        <f t="shared" si="23"/>
        <v>0</v>
      </c>
      <c r="E257" s="128">
        <f t="shared" si="24"/>
        <v>0</v>
      </c>
      <c r="F257" s="4">
        <f t="shared" si="25"/>
        <v>0</v>
      </c>
      <c r="G257" s="19">
        <f>IF(AND(C257&lt;&gt;"",SUM(G$30:G256)&lt;D$21),$D$21/$D$26,0)</f>
        <v>0</v>
      </c>
      <c r="H257" s="4">
        <f t="shared" si="26"/>
        <v>0</v>
      </c>
      <c r="I257" s="4">
        <f t="shared" si="27"/>
        <v>0</v>
      </c>
      <c r="J257" s="58" t="str">
        <f t="shared" si="28"/>
        <v>2039–2040</v>
      </c>
    </row>
    <row r="258" spans="1:10" ht="19.899999999999999" customHeight="1" x14ac:dyDescent="0.2">
      <c r="A258" s="126">
        <v>51318</v>
      </c>
      <c r="B258" s="9">
        <f t="shared" si="22"/>
        <v>0</v>
      </c>
      <c r="C258" s="127"/>
      <c r="D258" s="4">
        <f t="shared" si="23"/>
        <v>0</v>
      </c>
      <c r="E258" s="128">
        <f t="shared" si="24"/>
        <v>0</v>
      </c>
      <c r="F258" s="4">
        <f t="shared" si="25"/>
        <v>0</v>
      </c>
      <c r="G258" s="19">
        <f>IF(AND(C258&lt;&gt;"",SUM(G$30:G257)&lt;D$21),$D$21/$D$26,0)</f>
        <v>0</v>
      </c>
      <c r="H258" s="4">
        <f t="shared" si="26"/>
        <v>0</v>
      </c>
      <c r="I258" s="4">
        <f t="shared" si="27"/>
        <v>0</v>
      </c>
      <c r="J258" s="58" t="str">
        <f t="shared" si="28"/>
        <v>2040–2041</v>
      </c>
    </row>
    <row r="259" spans="1:10" ht="19.899999999999999" customHeight="1" x14ac:dyDescent="0.2">
      <c r="A259" s="126">
        <v>51349</v>
      </c>
      <c r="B259" s="9">
        <f t="shared" si="22"/>
        <v>0</v>
      </c>
      <c r="C259" s="127"/>
      <c r="D259" s="4">
        <f t="shared" si="23"/>
        <v>0</v>
      </c>
      <c r="E259" s="128">
        <f t="shared" si="24"/>
        <v>0</v>
      </c>
      <c r="F259" s="4">
        <f t="shared" si="25"/>
        <v>0</v>
      </c>
      <c r="G259" s="19">
        <f>IF(AND(C259&lt;&gt;"",SUM(G$30:G258)&lt;D$21),$D$21/$D$26,0)</f>
        <v>0</v>
      </c>
      <c r="H259" s="4">
        <f t="shared" si="26"/>
        <v>0</v>
      </c>
      <c r="I259" s="4">
        <f t="shared" si="27"/>
        <v>0</v>
      </c>
      <c r="J259" s="58" t="str">
        <f t="shared" si="28"/>
        <v>2040–2041</v>
      </c>
    </row>
    <row r="260" spans="1:10" ht="19.899999999999999" customHeight="1" x14ac:dyDescent="0.2">
      <c r="A260" s="126">
        <v>51380</v>
      </c>
      <c r="B260" s="9">
        <f t="shared" si="22"/>
        <v>0</v>
      </c>
      <c r="C260" s="127"/>
      <c r="D260" s="4">
        <f t="shared" si="23"/>
        <v>0</v>
      </c>
      <c r="E260" s="128">
        <f t="shared" si="24"/>
        <v>0</v>
      </c>
      <c r="F260" s="4">
        <f t="shared" si="25"/>
        <v>0</v>
      </c>
      <c r="G260" s="19">
        <f>IF(AND(C260&lt;&gt;"",SUM(G$30:G259)&lt;D$21),$D$21/$D$26,0)</f>
        <v>0</v>
      </c>
      <c r="H260" s="4">
        <f t="shared" si="26"/>
        <v>0</v>
      </c>
      <c r="I260" s="4">
        <f t="shared" si="27"/>
        <v>0</v>
      </c>
      <c r="J260" s="58" t="str">
        <f t="shared" si="28"/>
        <v>2040–2041</v>
      </c>
    </row>
    <row r="261" spans="1:10" ht="19.899999999999999" customHeight="1" x14ac:dyDescent="0.2">
      <c r="A261" s="126">
        <v>51410</v>
      </c>
      <c r="B261" s="9">
        <f t="shared" si="22"/>
        <v>0</v>
      </c>
      <c r="C261" s="127"/>
      <c r="D261" s="4">
        <f t="shared" si="23"/>
        <v>0</v>
      </c>
      <c r="E261" s="128">
        <f t="shared" si="24"/>
        <v>0</v>
      </c>
      <c r="F261" s="4">
        <f t="shared" si="25"/>
        <v>0</v>
      </c>
      <c r="G261" s="19">
        <f>IF(AND(C261&lt;&gt;"",SUM(G$30:G260)&lt;D$21),$D$21/$D$26,0)</f>
        <v>0</v>
      </c>
      <c r="H261" s="4">
        <f t="shared" si="26"/>
        <v>0</v>
      </c>
      <c r="I261" s="4">
        <f t="shared" si="27"/>
        <v>0</v>
      </c>
      <c r="J261" s="58" t="str">
        <f t="shared" si="28"/>
        <v>2040–2041</v>
      </c>
    </row>
    <row r="262" spans="1:10" ht="19.899999999999999" customHeight="1" x14ac:dyDescent="0.2">
      <c r="A262" s="126">
        <v>51441</v>
      </c>
      <c r="B262" s="9">
        <f t="shared" si="22"/>
        <v>0</v>
      </c>
      <c r="C262" s="127"/>
      <c r="D262" s="4">
        <f t="shared" si="23"/>
        <v>0</v>
      </c>
      <c r="E262" s="128">
        <f t="shared" si="24"/>
        <v>0</v>
      </c>
      <c r="F262" s="4">
        <f t="shared" si="25"/>
        <v>0</v>
      </c>
      <c r="G262" s="19">
        <f>IF(AND(C262&lt;&gt;"",SUM(G$30:G261)&lt;D$21),$D$21/$D$26,0)</f>
        <v>0</v>
      </c>
      <c r="H262" s="4">
        <f t="shared" si="26"/>
        <v>0</v>
      </c>
      <c r="I262" s="4">
        <f t="shared" si="27"/>
        <v>0</v>
      </c>
      <c r="J262" s="58" t="str">
        <f t="shared" si="28"/>
        <v>2040–2041</v>
      </c>
    </row>
    <row r="263" spans="1:10" ht="19.899999999999999" customHeight="1" x14ac:dyDescent="0.2">
      <c r="A263" s="126">
        <v>51471</v>
      </c>
      <c r="B263" s="9">
        <f t="shared" si="22"/>
        <v>0</v>
      </c>
      <c r="C263" s="127"/>
      <c r="D263" s="4">
        <f t="shared" si="23"/>
        <v>0</v>
      </c>
      <c r="E263" s="128">
        <f t="shared" si="24"/>
        <v>0</v>
      </c>
      <c r="F263" s="4">
        <f t="shared" si="25"/>
        <v>0</v>
      </c>
      <c r="G263" s="19">
        <f>IF(AND(C263&lt;&gt;"",SUM(G$30:G262)&lt;D$21),$D$21/$D$26,0)</f>
        <v>0</v>
      </c>
      <c r="H263" s="4">
        <f t="shared" si="26"/>
        <v>0</v>
      </c>
      <c r="I263" s="4">
        <f t="shared" si="27"/>
        <v>0</v>
      </c>
      <c r="J263" s="58" t="str">
        <f t="shared" si="28"/>
        <v>2040–2041</v>
      </c>
    </row>
    <row r="264" spans="1:10" ht="19.899999999999999" customHeight="1" x14ac:dyDescent="0.2">
      <c r="A264" s="126">
        <v>51502</v>
      </c>
      <c r="B264" s="9">
        <f t="shared" si="22"/>
        <v>0</v>
      </c>
      <c r="C264" s="127"/>
      <c r="D264" s="4">
        <f t="shared" si="23"/>
        <v>0</v>
      </c>
      <c r="E264" s="128">
        <f t="shared" si="24"/>
        <v>0</v>
      </c>
      <c r="F264" s="4">
        <f t="shared" si="25"/>
        <v>0</v>
      </c>
      <c r="G264" s="19">
        <f>IF(AND(C264&lt;&gt;"",SUM(G$30:G263)&lt;D$21),$D$21/$D$26,0)</f>
        <v>0</v>
      </c>
      <c r="H264" s="4">
        <f t="shared" si="26"/>
        <v>0</v>
      </c>
      <c r="I264" s="4">
        <f t="shared" si="27"/>
        <v>0</v>
      </c>
      <c r="J264" s="58" t="str">
        <f t="shared" si="28"/>
        <v>2040–2041</v>
      </c>
    </row>
    <row r="265" spans="1:10" ht="19.899999999999999" customHeight="1" x14ac:dyDescent="0.2">
      <c r="A265" s="126">
        <v>51533</v>
      </c>
      <c r="B265" s="9">
        <f t="shared" si="22"/>
        <v>0</v>
      </c>
      <c r="C265" s="127"/>
      <c r="D265" s="4">
        <f t="shared" si="23"/>
        <v>0</v>
      </c>
      <c r="E265" s="128">
        <f t="shared" si="24"/>
        <v>0</v>
      </c>
      <c r="F265" s="4">
        <f t="shared" si="25"/>
        <v>0</v>
      </c>
      <c r="G265" s="19">
        <f>IF(AND(C265&lt;&gt;"",SUM(G$30:G264)&lt;D$21),$D$21/$D$26,0)</f>
        <v>0</v>
      </c>
      <c r="H265" s="4">
        <f t="shared" si="26"/>
        <v>0</v>
      </c>
      <c r="I265" s="4">
        <f t="shared" si="27"/>
        <v>0</v>
      </c>
      <c r="J265" s="58" t="str">
        <f t="shared" si="28"/>
        <v>2040–2041</v>
      </c>
    </row>
    <row r="266" spans="1:10" ht="19.899999999999999" customHeight="1" x14ac:dyDescent="0.2">
      <c r="A266" s="126">
        <v>51561</v>
      </c>
      <c r="B266" s="9">
        <f t="shared" si="22"/>
        <v>0</v>
      </c>
      <c r="C266" s="127"/>
      <c r="D266" s="4">
        <f t="shared" si="23"/>
        <v>0</v>
      </c>
      <c r="E266" s="128">
        <f t="shared" si="24"/>
        <v>0</v>
      </c>
      <c r="F266" s="4">
        <f t="shared" si="25"/>
        <v>0</v>
      </c>
      <c r="G266" s="19">
        <f>IF(AND(C266&lt;&gt;"",SUM(G$30:G265)&lt;D$21),$D$21/$D$26,0)</f>
        <v>0</v>
      </c>
      <c r="H266" s="4">
        <f t="shared" si="26"/>
        <v>0</v>
      </c>
      <c r="I266" s="4">
        <f t="shared" si="27"/>
        <v>0</v>
      </c>
      <c r="J266" s="58" t="str">
        <f t="shared" si="28"/>
        <v>2040–2041</v>
      </c>
    </row>
    <row r="267" spans="1:10" ht="19.899999999999999" customHeight="1" x14ac:dyDescent="0.2">
      <c r="A267" s="126">
        <v>51592</v>
      </c>
      <c r="B267" s="9">
        <f t="shared" si="22"/>
        <v>0</v>
      </c>
      <c r="C267" s="127"/>
      <c r="D267" s="4">
        <f t="shared" si="23"/>
        <v>0</v>
      </c>
      <c r="E267" s="128">
        <f t="shared" si="24"/>
        <v>0</v>
      </c>
      <c r="F267" s="4">
        <f t="shared" si="25"/>
        <v>0</v>
      </c>
      <c r="G267" s="19">
        <f>IF(AND(C267&lt;&gt;"",SUM(G$30:G266)&lt;D$21),$D$21/$D$26,0)</f>
        <v>0</v>
      </c>
      <c r="H267" s="4">
        <f t="shared" si="26"/>
        <v>0</v>
      </c>
      <c r="I267" s="4">
        <f t="shared" si="27"/>
        <v>0</v>
      </c>
      <c r="J267" s="58" t="str">
        <f t="shared" si="28"/>
        <v>2040–2041</v>
      </c>
    </row>
    <row r="268" spans="1:10" ht="19.899999999999999" customHeight="1" x14ac:dyDescent="0.2">
      <c r="A268" s="126">
        <v>51622</v>
      </c>
      <c r="B268" s="9">
        <f t="shared" si="22"/>
        <v>0</v>
      </c>
      <c r="C268" s="127"/>
      <c r="D268" s="4">
        <f t="shared" si="23"/>
        <v>0</v>
      </c>
      <c r="E268" s="128">
        <f t="shared" si="24"/>
        <v>0</v>
      </c>
      <c r="F268" s="4">
        <f t="shared" si="25"/>
        <v>0</v>
      </c>
      <c r="G268" s="19">
        <f>IF(AND(C268&lt;&gt;"",SUM(G$30:G267)&lt;D$21),$D$21/$D$26,0)</f>
        <v>0</v>
      </c>
      <c r="H268" s="4">
        <f t="shared" si="26"/>
        <v>0</v>
      </c>
      <c r="I268" s="4">
        <f t="shared" si="27"/>
        <v>0</v>
      </c>
      <c r="J268" s="58" t="str">
        <f t="shared" si="28"/>
        <v>2040–2041</v>
      </c>
    </row>
    <row r="269" spans="1:10" ht="19.899999999999999" customHeight="1" x14ac:dyDescent="0.2">
      <c r="A269" s="126">
        <v>51653</v>
      </c>
      <c r="B269" s="9">
        <f t="shared" si="22"/>
        <v>0</v>
      </c>
      <c r="C269" s="127"/>
      <c r="D269" s="4">
        <f t="shared" si="23"/>
        <v>0</v>
      </c>
      <c r="E269" s="128">
        <f t="shared" si="24"/>
        <v>0</v>
      </c>
      <c r="F269" s="4">
        <f t="shared" si="25"/>
        <v>0</v>
      </c>
      <c r="G269" s="19">
        <f>IF(AND(C269&lt;&gt;"",SUM(G$30:G268)&lt;D$21),$D$21/$D$26,0)</f>
        <v>0</v>
      </c>
      <c r="H269" s="4">
        <f t="shared" si="26"/>
        <v>0</v>
      </c>
      <c r="I269" s="4">
        <f t="shared" si="27"/>
        <v>0</v>
      </c>
      <c r="J269" s="58" t="str">
        <f t="shared" si="28"/>
        <v>2040–2041</v>
      </c>
    </row>
    <row r="270" spans="1:10" ht="19.899999999999999" customHeight="1" x14ac:dyDescent="0.2">
      <c r="A270" s="126">
        <v>51683</v>
      </c>
      <c r="B270" s="9">
        <f t="shared" si="22"/>
        <v>0</v>
      </c>
      <c r="C270" s="127"/>
      <c r="D270" s="4">
        <f t="shared" si="23"/>
        <v>0</v>
      </c>
      <c r="E270" s="128">
        <f t="shared" si="24"/>
        <v>0</v>
      </c>
      <c r="F270" s="4">
        <f t="shared" si="25"/>
        <v>0</v>
      </c>
      <c r="G270" s="19">
        <f>IF(AND(C270&lt;&gt;"",SUM(G$30:G269)&lt;D$21),$D$21/$D$26,0)</f>
        <v>0</v>
      </c>
      <c r="H270" s="4">
        <f t="shared" si="26"/>
        <v>0</v>
      </c>
      <c r="I270" s="4">
        <f t="shared" si="27"/>
        <v>0</v>
      </c>
      <c r="J270" s="58" t="str">
        <f t="shared" si="28"/>
        <v>2041–2042</v>
      </c>
    </row>
    <row r="271" spans="1:10" ht="19.899999999999999" customHeight="1" x14ac:dyDescent="0.2">
      <c r="A271" s="126">
        <v>51714</v>
      </c>
      <c r="B271" s="9">
        <f t="shared" si="22"/>
        <v>0</v>
      </c>
      <c r="C271" s="127"/>
      <c r="D271" s="4">
        <f t="shared" si="23"/>
        <v>0</v>
      </c>
      <c r="E271" s="128">
        <f t="shared" si="24"/>
        <v>0</v>
      </c>
      <c r="F271" s="4">
        <f t="shared" si="25"/>
        <v>0</v>
      </c>
      <c r="G271" s="19">
        <f>IF(AND(C271&lt;&gt;"",SUM(G$30:G270)&lt;D$21),$D$21/$D$26,0)</f>
        <v>0</v>
      </c>
      <c r="H271" s="4">
        <f t="shared" si="26"/>
        <v>0</v>
      </c>
      <c r="I271" s="4">
        <f t="shared" si="27"/>
        <v>0</v>
      </c>
      <c r="J271" s="58" t="str">
        <f t="shared" si="28"/>
        <v>2041–2042</v>
      </c>
    </row>
    <row r="272" spans="1:10" ht="19.899999999999999" customHeight="1" x14ac:dyDescent="0.2">
      <c r="A272" s="126">
        <v>51745</v>
      </c>
      <c r="B272" s="9">
        <f t="shared" si="22"/>
        <v>0</v>
      </c>
      <c r="C272" s="127"/>
      <c r="D272" s="4">
        <f t="shared" si="23"/>
        <v>0</v>
      </c>
      <c r="E272" s="128">
        <f t="shared" si="24"/>
        <v>0</v>
      </c>
      <c r="F272" s="4">
        <f t="shared" si="25"/>
        <v>0</v>
      </c>
      <c r="G272" s="19">
        <f>IF(AND(C272&lt;&gt;"",SUM(G$30:G271)&lt;D$21),$D$21/$D$26,0)</f>
        <v>0</v>
      </c>
      <c r="H272" s="4">
        <f t="shared" si="26"/>
        <v>0</v>
      </c>
      <c r="I272" s="4">
        <f t="shared" si="27"/>
        <v>0</v>
      </c>
      <c r="J272" s="58" t="str">
        <f t="shared" si="28"/>
        <v>2041–2042</v>
      </c>
    </row>
    <row r="273" spans="1:10" ht="19.899999999999999" customHeight="1" x14ac:dyDescent="0.2">
      <c r="A273" s="126">
        <v>51775</v>
      </c>
      <c r="B273" s="9">
        <f t="shared" si="22"/>
        <v>0</v>
      </c>
      <c r="C273" s="127"/>
      <c r="D273" s="4">
        <f t="shared" si="23"/>
        <v>0</v>
      </c>
      <c r="E273" s="128">
        <f t="shared" si="24"/>
        <v>0</v>
      </c>
      <c r="F273" s="4">
        <f t="shared" si="25"/>
        <v>0</v>
      </c>
      <c r="G273" s="19">
        <f>IF(AND(C273&lt;&gt;"",SUM(G$30:G272)&lt;D$21),$D$21/$D$26,0)</f>
        <v>0</v>
      </c>
      <c r="H273" s="4">
        <f t="shared" si="26"/>
        <v>0</v>
      </c>
      <c r="I273" s="4">
        <f t="shared" si="27"/>
        <v>0</v>
      </c>
      <c r="J273" s="58" t="str">
        <f t="shared" si="28"/>
        <v>2041–2042</v>
      </c>
    </row>
    <row r="274" spans="1:10" ht="19.899999999999999" customHeight="1" x14ac:dyDescent="0.2">
      <c r="A274" s="126">
        <v>51806</v>
      </c>
      <c r="B274" s="9">
        <f t="shared" si="22"/>
        <v>0</v>
      </c>
      <c r="C274" s="127"/>
      <c r="D274" s="4">
        <f t="shared" si="23"/>
        <v>0</v>
      </c>
      <c r="E274" s="128">
        <f t="shared" si="24"/>
        <v>0</v>
      </c>
      <c r="F274" s="4">
        <f t="shared" si="25"/>
        <v>0</v>
      </c>
      <c r="G274" s="19">
        <f>IF(AND(C274&lt;&gt;"",SUM(G$30:G273)&lt;D$21),$D$21/$D$26,0)</f>
        <v>0</v>
      </c>
      <c r="H274" s="4">
        <f t="shared" si="26"/>
        <v>0</v>
      </c>
      <c r="I274" s="4">
        <f t="shared" si="27"/>
        <v>0</v>
      </c>
      <c r="J274" s="58" t="str">
        <f t="shared" si="28"/>
        <v>2041–2042</v>
      </c>
    </row>
    <row r="275" spans="1:10" ht="19.899999999999999" customHeight="1" x14ac:dyDescent="0.2">
      <c r="A275" s="126">
        <v>51836</v>
      </c>
      <c r="B275" s="9">
        <f t="shared" si="22"/>
        <v>0</v>
      </c>
      <c r="C275" s="127"/>
      <c r="D275" s="4">
        <f t="shared" si="23"/>
        <v>0</v>
      </c>
      <c r="E275" s="128">
        <f t="shared" si="24"/>
        <v>0</v>
      </c>
      <c r="F275" s="4">
        <f t="shared" si="25"/>
        <v>0</v>
      </c>
      <c r="G275" s="19">
        <f>IF(AND(C275&lt;&gt;"",SUM(G$30:G274)&lt;D$21),$D$21/$D$26,0)</f>
        <v>0</v>
      </c>
      <c r="H275" s="4">
        <f t="shared" si="26"/>
        <v>0</v>
      </c>
      <c r="I275" s="4">
        <f t="shared" si="27"/>
        <v>0</v>
      </c>
      <c r="J275" s="58" t="str">
        <f t="shared" si="28"/>
        <v>2041–2042</v>
      </c>
    </row>
    <row r="276" spans="1:10" ht="19.899999999999999" customHeight="1" x14ac:dyDescent="0.2">
      <c r="A276" s="126">
        <v>51867</v>
      </c>
      <c r="B276" s="9">
        <f t="shared" si="22"/>
        <v>0</v>
      </c>
      <c r="C276" s="127"/>
      <c r="D276" s="4">
        <f t="shared" si="23"/>
        <v>0</v>
      </c>
      <c r="E276" s="128">
        <f t="shared" si="24"/>
        <v>0</v>
      </c>
      <c r="F276" s="4">
        <f t="shared" si="25"/>
        <v>0</v>
      </c>
      <c r="G276" s="19">
        <f>IF(AND(C276&lt;&gt;"",SUM(G$30:G275)&lt;D$21),$D$21/$D$26,0)</f>
        <v>0</v>
      </c>
      <c r="H276" s="4">
        <f t="shared" si="26"/>
        <v>0</v>
      </c>
      <c r="I276" s="4">
        <f t="shared" si="27"/>
        <v>0</v>
      </c>
      <c r="J276" s="58" t="str">
        <f t="shared" si="28"/>
        <v>2041–2042</v>
      </c>
    </row>
    <row r="277" spans="1:10" ht="19.899999999999999" customHeight="1" x14ac:dyDescent="0.2">
      <c r="A277" s="126">
        <v>51898</v>
      </c>
      <c r="B277" s="9">
        <f t="shared" si="22"/>
        <v>0</v>
      </c>
      <c r="C277" s="127"/>
      <c r="D277" s="4">
        <f t="shared" si="23"/>
        <v>0</v>
      </c>
      <c r="E277" s="128">
        <f t="shared" si="24"/>
        <v>0</v>
      </c>
      <c r="F277" s="4">
        <f t="shared" si="25"/>
        <v>0</v>
      </c>
      <c r="G277" s="19">
        <f>IF(AND(C277&lt;&gt;"",SUM(G$30:G276)&lt;D$21),$D$21/$D$26,0)</f>
        <v>0</v>
      </c>
      <c r="H277" s="4">
        <f t="shared" si="26"/>
        <v>0</v>
      </c>
      <c r="I277" s="4">
        <f t="shared" si="27"/>
        <v>0</v>
      </c>
      <c r="J277" s="58" t="str">
        <f t="shared" si="28"/>
        <v>2041–2042</v>
      </c>
    </row>
    <row r="278" spans="1:10" ht="19.899999999999999" customHeight="1" x14ac:dyDescent="0.2">
      <c r="A278" s="126">
        <v>51926</v>
      </c>
      <c r="B278" s="9">
        <f t="shared" si="22"/>
        <v>0</v>
      </c>
      <c r="C278" s="127"/>
      <c r="D278" s="4">
        <f t="shared" si="23"/>
        <v>0</v>
      </c>
      <c r="E278" s="128">
        <f t="shared" si="24"/>
        <v>0</v>
      </c>
      <c r="F278" s="4">
        <f t="shared" si="25"/>
        <v>0</v>
      </c>
      <c r="G278" s="19">
        <f>IF(AND(C278&lt;&gt;"",SUM(G$30:G277)&lt;D$21),$D$21/$D$26,0)</f>
        <v>0</v>
      </c>
      <c r="H278" s="4">
        <f t="shared" si="26"/>
        <v>0</v>
      </c>
      <c r="I278" s="4">
        <f t="shared" si="27"/>
        <v>0</v>
      </c>
      <c r="J278" s="58" t="str">
        <f t="shared" si="28"/>
        <v>2041–2042</v>
      </c>
    </row>
    <row r="279" spans="1:10" ht="19.899999999999999" customHeight="1" x14ac:dyDescent="0.2">
      <c r="A279" s="126">
        <v>51957</v>
      </c>
      <c r="B279" s="9">
        <f t="shared" si="22"/>
        <v>0</v>
      </c>
      <c r="C279" s="127"/>
      <c r="D279" s="4">
        <f t="shared" si="23"/>
        <v>0</v>
      </c>
      <c r="E279" s="128">
        <f t="shared" si="24"/>
        <v>0</v>
      </c>
      <c r="F279" s="4">
        <f t="shared" si="25"/>
        <v>0</v>
      </c>
      <c r="G279" s="19">
        <f>IF(AND(C279&lt;&gt;"",SUM(G$30:G278)&lt;D$21),$D$21/$D$26,0)</f>
        <v>0</v>
      </c>
      <c r="H279" s="4">
        <f t="shared" si="26"/>
        <v>0</v>
      </c>
      <c r="I279" s="4">
        <f t="shared" si="27"/>
        <v>0</v>
      </c>
      <c r="J279" s="58" t="str">
        <f t="shared" si="28"/>
        <v>2041–2042</v>
      </c>
    </row>
    <row r="280" spans="1:10" ht="19.899999999999999" customHeight="1" x14ac:dyDescent="0.2">
      <c r="A280" s="126">
        <v>51987</v>
      </c>
      <c r="B280" s="9">
        <f t="shared" si="22"/>
        <v>0</v>
      </c>
      <c r="C280" s="127"/>
      <c r="D280" s="4">
        <f t="shared" si="23"/>
        <v>0</v>
      </c>
      <c r="E280" s="128">
        <f t="shared" si="24"/>
        <v>0</v>
      </c>
      <c r="F280" s="4">
        <f t="shared" si="25"/>
        <v>0</v>
      </c>
      <c r="G280" s="19">
        <f>IF(AND(C280&lt;&gt;"",SUM(G$30:G279)&lt;D$21),$D$21/$D$26,0)</f>
        <v>0</v>
      </c>
      <c r="H280" s="4">
        <f t="shared" si="26"/>
        <v>0</v>
      </c>
      <c r="I280" s="4">
        <f t="shared" si="27"/>
        <v>0</v>
      </c>
      <c r="J280" s="58" t="str">
        <f t="shared" si="28"/>
        <v>2041–2042</v>
      </c>
    </row>
    <row r="281" spans="1:10" ht="19.899999999999999" customHeight="1" x14ac:dyDescent="0.2">
      <c r="A281" s="126">
        <v>52018</v>
      </c>
      <c r="B281" s="9">
        <f t="shared" si="22"/>
        <v>0</v>
      </c>
      <c r="C281" s="127"/>
      <c r="D281" s="4">
        <f t="shared" si="23"/>
        <v>0</v>
      </c>
      <c r="E281" s="128">
        <f t="shared" si="24"/>
        <v>0</v>
      </c>
      <c r="F281" s="4">
        <f t="shared" si="25"/>
        <v>0</v>
      </c>
      <c r="G281" s="19">
        <f>IF(AND(C281&lt;&gt;"",SUM(G$30:G280)&lt;D$21),$D$21/$D$26,0)</f>
        <v>0</v>
      </c>
      <c r="H281" s="4">
        <f t="shared" si="26"/>
        <v>0</v>
      </c>
      <c r="I281" s="4">
        <f t="shared" si="27"/>
        <v>0</v>
      </c>
      <c r="J281" s="58" t="str">
        <f t="shared" si="28"/>
        <v>2041–2042</v>
      </c>
    </row>
    <row r="282" spans="1:10" ht="19.899999999999999" customHeight="1" x14ac:dyDescent="0.2">
      <c r="A282" s="126">
        <v>52048</v>
      </c>
      <c r="B282" s="9">
        <f t="shared" si="22"/>
        <v>0</v>
      </c>
      <c r="C282" s="127"/>
      <c r="D282" s="4">
        <f t="shared" si="23"/>
        <v>0</v>
      </c>
      <c r="E282" s="128">
        <f t="shared" si="24"/>
        <v>0</v>
      </c>
      <c r="F282" s="4">
        <f t="shared" si="25"/>
        <v>0</v>
      </c>
      <c r="G282" s="19">
        <f>IF(AND(C282&lt;&gt;"",SUM(G$30:G281)&lt;D$21),$D$21/$D$26,0)</f>
        <v>0</v>
      </c>
      <c r="H282" s="4">
        <f t="shared" si="26"/>
        <v>0</v>
      </c>
      <c r="I282" s="4">
        <f t="shared" si="27"/>
        <v>0</v>
      </c>
      <c r="J282" s="58" t="str">
        <f t="shared" si="28"/>
        <v>2042–2043</v>
      </c>
    </row>
    <row r="283" spans="1:10" ht="19.899999999999999" customHeight="1" x14ac:dyDescent="0.2">
      <c r="A283" s="126">
        <v>52079</v>
      </c>
      <c r="B283" s="9">
        <f t="shared" si="22"/>
        <v>0</v>
      </c>
      <c r="C283" s="127"/>
      <c r="D283" s="4">
        <f t="shared" si="23"/>
        <v>0</v>
      </c>
      <c r="E283" s="128">
        <f t="shared" si="24"/>
        <v>0</v>
      </c>
      <c r="F283" s="4">
        <f t="shared" si="25"/>
        <v>0</v>
      </c>
      <c r="G283" s="19">
        <f>IF(AND(C283&lt;&gt;"",SUM(G$30:G282)&lt;D$21),$D$21/$D$26,0)</f>
        <v>0</v>
      </c>
      <c r="H283" s="4">
        <f t="shared" si="26"/>
        <v>0</v>
      </c>
      <c r="I283" s="4">
        <f t="shared" si="27"/>
        <v>0</v>
      </c>
      <c r="J283" s="58" t="str">
        <f t="shared" si="28"/>
        <v>2042–2043</v>
      </c>
    </row>
    <row r="284" spans="1:10" ht="19.899999999999999" customHeight="1" x14ac:dyDescent="0.2">
      <c r="A284" s="126">
        <v>52110</v>
      </c>
      <c r="B284" s="9">
        <f t="shared" si="22"/>
        <v>0</v>
      </c>
      <c r="C284" s="127"/>
      <c r="D284" s="4">
        <f t="shared" si="23"/>
        <v>0</v>
      </c>
      <c r="E284" s="128">
        <f t="shared" si="24"/>
        <v>0</v>
      </c>
      <c r="F284" s="4">
        <f t="shared" si="25"/>
        <v>0</v>
      </c>
      <c r="G284" s="19">
        <f>IF(AND(C284&lt;&gt;"",SUM(G$30:G283)&lt;D$21),$D$21/$D$26,0)</f>
        <v>0</v>
      </c>
      <c r="H284" s="4">
        <f t="shared" si="26"/>
        <v>0</v>
      </c>
      <c r="I284" s="4">
        <f t="shared" si="27"/>
        <v>0</v>
      </c>
      <c r="J284" s="58" t="str">
        <f t="shared" si="28"/>
        <v>2042–2043</v>
      </c>
    </row>
    <row r="285" spans="1:10" ht="19.899999999999999" customHeight="1" x14ac:dyDescent="0.2">
      <c r="A285" s="126">
        <v>52140</v>
      </c>
      <c r="B285" s="9">
        <f t="shared" si="22"/>
        <v>0</v>
      </c>
      <c r="C285" s="127"/>
      <c r="D285" s="4">
        <f t="shared" si="23"/>
        <v>0</v>
      </c>
      <c r="E285" s="128">
        <f t="shared" si="24"/>
        <v>0</v>
      </c>
      <c r="F285" s="4">
        <f t="shared" si="25"/>
        <v>0</v>
      </c>
      <c r="G285" s="19">
        <f>IF(AND(C285&lt;&gt;"",SUM(G$30:G284)&lt;D$21),$D$21/$D$26,0)</f>
        <v>0</v>
      </c>
      <c r="H285" s="4">
        <f t="shared" si="26"/>
        <v>0</v>
      </c>
      <c r="I285" s="4">
        <f t="shared" si="27"/>
        <v>0</v>
      </c>
      <c r="J285" s="58" t="str">
        <f t="shared" si="28"/>
        <v>2042–2043</v>
      </c>
    </row>
    <row r="286" spans="1:10" ht="19.899999999999999" customHeight="1" x14ac:dyDescent="0.2">
      <c r="A286" s="126">
        <v>52171</v>
      </c>
      <c r="B286" s="9">
        <f t="shared" si="22"/>
        <v>0</v>
      </c>
      <c r="C286" s="127"/>
      <c r="D286" s="4">
        <f t="shared" si="23"/>
        <v>0</v>
      </c>
      <c r="E286" s="128">
        <f t="shared" si="24"/>
        <v>0</v>
      </c>
      <c r="F286" s="4">
        <f t="shared" si="25"/>
        <v>0</v>
      </c>
      <c r="G286" s="19">
        <f>IF(AND(C286&lt;&gt;"",SUM(G$30:G285)&lt;D$21),$D$21/$D$26,0)</f>
        <v>0</v>
      </c>
      <c r="H286" s="4">
        <f t="shared" si="26"/>
        <v>0</v>
      </c>
      <c r="I286" s="4">
        <f t="shared" si="27"/>
        <v>0</v>
      </c>
      <c r="J286" s="58" t="str">
        <f t="shared" si="28"/>
        <v>2042–2043</v>
      </c>
    </row>
    <row r="287" spans="1:10" ht="19.899999999999999" customHeight="1" x14ac:dyDescent="0.2">
      <c r="A287" s="126">
        <v>52201</v>
      </c>
      <c r="B287" s="9">
        <f t="shared" ref="B287:B350" si="29">IF(C287&gt;0,C287*-1,C287)</f>
        <v>0</v>
      </c>
      <c r="C287" s="127"/>
      <c r="D287" s="4">
        <f t="shared" ref="D287:D350" si="30">IF(C287="",0,IF($D$14="Beginning",IF(C286&lt;&gt;"",$F286*$D$7/12,0),IF(C286&lt;&gt;"",$F286*$D$7/12,$D$19*$D$7/12)))</f>
        <v>0</v>
      </c>
      <c r="E287" s="128">
        <f t="shared" si="24"/>
        <v>0</v>
      </c>
      <c r="F287" s="4">
        <f t="shared" si="25"/>
        <v>0</v>
      </c>
      <c r="G287" s="19">
        <f>IF(AND(C287&lt;&gt;"",SUM(G$30:G286)&lt;D$21),$D$21/$D$26,0)</f>
        <v>0</v>
      </c>
      <c r="H287" s="4">
        <f t="shared" si="26"/>
        <v>0</v>
      </c>
      <c r="I287" s="4">
        <f t="shared" si="27"/>
        <v>0</v>
      </c>
      <c r="J287" s="58" t="str">
        <f t="shared" si="28"/>
        <v>2042–2043</v>
      </c>
    </row>
    <row r="288" spans="1:10" ht="19.899999999999999" customHeight="1" x14ac:dyDescent="0.2">
      <c r="A288" s="126">
        <v>52232</v>
      </c>
      <c r="B288" s="9">
        <f t="shared" si="29"/>
        <v>0</v>
      </c>
      <c r="C288" s="127"/>
      <c r="D288" s="4">
        <f t="shared" si="30"/>
        <v>0</v>
      </c>
      <c r="E288" s="128">
        <f t="shared" ref="E288:E351" si="31">C288-D288</f>
        <v>0</v>
      </c>
      <c r="F288" s="4">
        <f t="shared" ref="F288:F351" si="32">IF(C288="",0,IF(C287="",$D$19-E288,IF(C288&lt;&gt;"",F287-E288)))</f>
        <v>0</v>
      </c>
      <c r="G288" s="19">
        <f>IF(AND(C288&lt;&gt;"",SUM(G$30:G287)&lt;D$21),$D$21/$D$26,0)</f>
        <v>0</v>
      </c>
      <c r="H288" s="4">
        <f t="shared" ref="H288:H351" si="33">IF(C288&lt;&gt;"",G288+H287,0)</f>
        <v>0</v>
      </c>
      <c r="I288" s="4">
        <f t="shared" ref="I288:I351" si="34">IF(C288&lt;&gt;"",$D$21-H288,0)</f>
        <v>0</v>
      </c>
      <c r="J288" s="58" t="str">
        <f t="shared" si="28"/>
        <v>2042–2043</v>
      </c>
    </row>
    <row r="289" spans="1:10" ht="19.899999999999999" customHeight="1" x14ac:dyDescent="0.2">
      <c r="A289" s="126">
        <v>52263</v>
      </c>
      <c r="B289" s="9">
        <f t="shared" si="29"/>
        <v>0</v>
      </c>
      <c r="C289" s="127"/>
      <c r="D289" s="4">
        <f t="shared" si="30"/>
        <v>0</v>
      </c>
      <c r="E289" s="128">
        <f t="shared" si="31"/>
        <v>0</v>
      </c>
      <c r="F289" s="4">
        <f t="shared" si="32"/>
        <v>0</v>
      </c>
      <c r="G289" s="19">
        <f>IF(AND(C289&lt;&gt;"",SUM(G$30:G288)&lt;D$21),$D$21/$D$26,0)</f>
        <v>0</v>
      </c>
      <c r="H289" s="4">
        <f t="shared" si="33"/>
        <v>0</v>
      </c>
      <c r="I289" s="4">
        <f t="shared" si="34"/>
        <v>0</v>
      </c>
      <c r="J289" s="58" t="str">
        <f t="shared" si="28"/>
        <v>2042–2043</v>
      </c>
    </row>
    <row r="290" spans="1:10" ht="19.899999999999999" customHeight="1" x14ac:dyDescent="0.2">
      <c r="A290" s="126">
        <v>52291</v>
      </c>
      <c r="B290" s="9">
        <f t="shared" si="29"/>
        <v>0</v>
      </c>
      <c r="C290" s="127"/>
      <c r="D290" s="4">
        <f t="shared" si="30"/>
        <v>0</v>
      </c>
      <c r="E290" s="128">
        <f t="shared" si="31"/>
        <v>0</v>
      </c>
      <c r="F290" s="4">
        <f t="shared" si="32"/>
        <v>0</v>
      </c>
      <c r="G290" s="19">
        <f>IF(AND(C290&lt;&gt;"",SUM(G$30:G289)&lt;D$21),$D$21/$D$26,0)</f>
        <v>0</v>
      </c>
      <c r="H290" s="4">
        <f t="shared" si="33"/>
        <v>0</v>
      </c>
      <c r="I290" s="4">
        <f t="shared" si="34"/>
        <v>0</v>
      </c>
      <c r="J290" s="58" t="str">
        <f t="shared" si="28"/>
        <v>2042–2043</v>
      </c>
    </row>
    <row r="291" spans="1:10" ht="19.899999999999999" customHeight="1" x14ac:dyDescent="0.2">
      <c r="A291" s="126">
        <v>52322</v>
      </c>
      <c r="B291" s="9">
        <f t="shared" si="29"/>
        <v>0</v>
      </c>
      <c r="C291" s="127"/>
      <c r="D291" s="4">
        <f t="shared" si="30"/>
        <v>0</v>
      </c>
      <c r="E291" s="128">
        <f t="shared" si="31"/>
        <v>0</v>
      </c>
      <c r="F291" s="4">
        <f t="shared" si="32"/>
        <v>0</v>
      </c>
      <c r="G291" s="19">
        <f>IF(AND(C291&lt;&gt;"",SUM(G$30:G290)&lt;D$21),$D$21/$D$26,0)</f>
        <v>0</v>
      </c>
      <c r="H291" s="4">
        <f t="shared" si="33"/>
        <v>0</v>
      </c>
      <c r="I291" s="4">
        <f t="shared" si="34"/>
        <v>0</v>
      </c>
      <c r="J291" s="58" t="str">
        <f t="shared" si="28"/>
        <v>2042–2043</v>
      </c>
    </row>
    <row r="292" spans="1:10" ht="19.899999999999999" customHeight="1" x14ac:dyDescent="0.2">
      <c r="A292" s="126">
        <v>52352</v>
      </c>
      <c r="B292" s="9">
        <f t="shared" si="29"/>
        <v>0</v>
      </c>
      <c r="C292" s="127"/>
      <c r="D292" s="4">
        <f t="shared" si="30"/>
        <v>0</v>
      </c>
      <c r="E292" s="128">
        <f t="shared" si="31"/>
        <v>0</v>
      </c>
      <c r="F292" s="4">
        <f t="shared" si="32"/>
        <v>0</v>
      </c>
      <c r="G292" s="19">
        <f>IF(AND(C292&lt;&gt;"",SUM(G$30:G291)&lt;D$21),$D$21/$D$26,0)</f>
        <v>0</v>
      </c>
      <c r="H292" s="4">
        <f t="shared" si="33"/>
        <v>0</v>
      </c>
      <c r="I292" s="4">
        <f t="shared" si="34"/>
        <v>0</v>
      </c>
      <c r="J292" s="58" t="str">
        <f t="shared" si="28"/>
        <v>2042–2043</v>
      </c>
    </row>
    <row r="293" spans="1:10" ht="19.899999999999999" customHeight="1" x14ac:dyDescent="0.2">
      <c r="A293" s="126">
        <v>52383</v>
      </c>
      <c r="B293" s="9">
        <f t="shared" si="29"/>
        <v>0</v>
      </c>
      <c r="C293" s="127"/>
      <c r="D293" s="4">
        <f t="shared" si="30"/>
        <v>0</v>
      </c>
      <c r="E293" s="128">
        <f t="shared" si="31"/>
        <v>0</v>
      </c>
      <c r="F293" s="4">
        <f t="shared" si="32"/>
        <v>0</v>
      </c>
      <c r="G293" s="19">
        <f>IF(AND(C293&lt;&gt;"",SUM(G$30:G292)&lt;D$21),$D$21/$D$26,0)</f>
        <v>0</v>
      </c>
      <c r="H293" s="4">
        <f t="shared" si="33"/>
        <v>0</v>
      </c>
      <c r="I293" s="4">
        <f t="shared" si="34"/>
        <v>0</v>
      </c>
      <c r="J293" s="58" t="str">
        <f t="shared" si="28"/>
        <v>2042–2043</v>
      </c>
    </row>
    <row r="294" spans="1:10" ht="19.899999999999999" customHeight="1" x14ac:dyDescent="0.2">
      <c r="A294" s="126">
        <v>52413</v>
      </c>
      <c r="B294" s="9">
        <f t="shared" si="29"/>
        <v>0</v>
      </c>
      <c r="C294" s="127"/>
      <c r="D294" s="4">
        <f t="shared" si="30"/>
        <v>0</v>
      </c>
      <c r="E294" s="128">
        <f t="shared" si="31"/>
        <v>0</v>
      </c>
      <c r="F294" s="4">
        <f t="shared" si="32"/>
        <v>0</v>
      </c>
      <c r="G294" s="19">
        <f>IF(AND(C294&lt;&gt;"",SUM(G$30:G293)&lt;D$21),$D$21/$D$26,0)</f>
        <v>0</v>
      </c>
      <c r="H294" s="4">
        <f t="shared" si="33"/>
        <v>0</v>
      </c>
      <c r="I294" s="4">
        <f t="shared" si="34"/>
        <v>0</v>
      </c>
      <c r="J294" s="58" t="str">
        <f t="shared" si="28"/>
        <v>2043–2044</v>
      </c>
    </row>
    <row r="295" spans="1:10" ht="19.899999999999999" customHeight="1" x14ac:dyDescent="0.2">
      <c r="A295" s="126">
        <v>52444</v>
      </c>
      <c r="B295" s="9">
        <f t="shared" si="29"/>
        <v>0</v>
      </c>
      <c r="C295" s="127"/>
      <c r="D295" s="4">
        <f t="shared" si="30"/>
        <v>0</v>
      </c>
      <c r="E295" s="128">
        <f t="shared" si="31"/>
        <v>0</v>
      </c>
      <c r="F295" s="4">
        <f t="shared" si="32"/>
        <v>0</v>
      </c>
      <c r="G295" s="19">
        <f>IF(AND(C295&lt;&gt;"",SUM(G$30:G294)&lt;D$21),$D$21/$D$26,0)</f>
        <v>0</v>
      </c>
      <c r="H295" s="4">
        <f t="shared" si="33"/>
        <v>0</v>
      </c>
      <c r="I295" s="4">
        <f t="shared" si="34"/>
        <v>0</v>
      </c>
      <c r="J295" s="58" t="str">
        <f t="shared" si="28"/>
        <v>2043–2044</v>
      </c>
    </row>
    <row r="296" spans="1:10" ht="19.899999999999999" customHeight="1" x14ac:dyDescent="0.2">
      <c r="A296" s="126">
        <v>52475</v>
      </c>
      <c r="B296" s="9">
        <f t="shared" si="29"/>
        <v>0</v>
      </c>
      <c r="C296" s="127"/>
      <c r="D296" s="4">
        <f t="shared" si="30"/>
        <v>0</v>
      </c>
      <c r="E296" s="128">
        <f t="shared" si="31"/>
        <v>0</v>
      </c>
      <c r="F296" s="4">
        <f t="shared" si="32"/>
        <v>0</v>
      </c>
      <c r="G296" s="19">
        <f>IF(AND(C296&lt;&gt;"",SUM(G$30:G295)&lt;D$21),$D$21/$D$26,0)</f>
        <v>0</v>
      </c>
      <c r="H296" s="4">
        <f t="shared" si="33"/>
        <v>0</v>
      </c>
      <c r="I296" s="4">
        <f t="shared" si="34"/>
        <v>0</v>
      </c>
      <c r="J296" s="58" t="str">
        <f t="shared" si="28"/>
        <v>2043–2044</v>
      </c>
    </row>
    <row r="297" spans="1:10" ht="19.899999999999999" customHeight="1" x14ac:dyDescent="0.2">
      <c r="A297" s="126">
        <v>52505</v>
      </c>
      <c r="B297" s="9">
        <f t="shared" si="29"/>
        <v>0</v>
      </c>
      <c r="C297" s="127"/>
      <c r="D297" s="4">
        <f t="shared" si="30"/>
        <v>0</v>
      </c>
      <c r="E297" s="128">
        <f t="shared" si="31"/>
        <v>0</v>
      </c>
      <c r="F297" s="4">
        <f t="shared" si="32"/>
        <v>0</v>
      </c>
      <c r="G297" s="19">
        <f>IF(AND(C297&lt;&gt;"",SUM(G$30:G296)&lt;D$21),$D$21/$D$26,0)</f>
        <v>0</v>
      </c>
      <c r="H297" s="4">
        <f t="shared" si="33"/>
        <v>0</v>
      </c>
      <c r="I297" s="4">
        <f t="shared" si="34"/>
        <v>0</v>
      </c>
      <c r="J297" s="58" t="str">
        <f t="shared" si="28"/>
        <v>2043–2044</v>
      </c>
    </row>
    <row r="298" spans="1:10" ht="19.899999999999999" customHeight="1" x14ac:dyDescent="0.2">
      <c r="A298" s="126">
        <v>52536</v>
      </c>
      <c r="B298" s="9">
        <f t="shared" si="29"/>
        <v>0</v>
      </c>
      <c r="C298" s="127"/>
      <c r="D298" s="4">
        <f t="shared" si="30"/>
        <v>0</v>
      </c>
      <c r="E298" s="128">
        <f t="shared" si="31"/>
        <v>0</v>
      </c>
      <c r="F298" s="4">
        <f t="shared" si="32"/>
        <v>0</v>
      </c>
      <c r="G298" s="19">
        <f>IF(AND(C298&lt;&gt;"",SUM(G$30:G297)&lt;D$21),$D$21/$D$26,0)</f>
        <v>0</v>
      </c>
      <c r="H298" s="4">
        <f t="shared" si="33"/>
        <v>0</v>
      </c>
      <c r="I298" s="4">
        <f t="shared" si="34"/>
        <v>0</v>
      </c>
      <c r="J298" s="58" t="str">
        <f t="shared" si="28"/>
        <v>2043–2044</v>
      </c>
    </row>
    <row r="299" spans="1:10" ht="19.899999999999999" customHeight="1" x14ac:dyDescent="0.2">
      <c r="A299" s="126">
        <v>52566</v>
      </c>
      <c r="B299" s="9">
        <f t="shared" si="29"/>
        <v>0</v>
      </c>
      <c r="C299" s="127"/>
      <c r="D299" s="4">
        <f t="shared" si="30"/>
        <v>0</v>
      </c>
      <c r="E299" s="128">
        <f t="shared" si="31"/>
        <v>0</v>
      </c>
      <c r="F299" s="4">
        <f t="shared" si="32"/>
        <v>0</v>
      </c>
      <c r="G299" s="19">
        <f>IF(AND(C299&lt;&gt;"",SUM(G$30:G298)&lt;D$21),$D$21/$D$26,0)</f>
        <v>0</v>
      </c>
      <c r="H299" s="4">
        <f t="shared" si="33"/>
        <v>0</v>
      </c>
      <c r="I299" s="4">
        <f t="shared" si="34"/>
        <v>0</v>
      </c>
      <c r="J299" s="58" t="str">
        <f t="shared" ref="J299:J362" si="35">IF(OR(MONTH(A299)=1,MONTH(A299)=2,MONTH(A299)=3,MONTH(A299)=4,MONTH(A299)=5,MONTH(A299)=6),YEAR(A299)-1&amp;"–"&amp;YEAR(A299),YEAR(A299)&amp;"–"&amp;YEAR(A299)+1)</f>
        <v>2043–2044</v>
      </c>
    </row>
    <row r="300" spans="1:10" ht="19.899999999999999" customHeight="1" x14ac:dyDescent="0.2">
      <c r="A300" s="126">
        <v>52597</v>
      </c>
      <c r="B300" s="9">
        <f t="shared" si="29"/>
        <v>0</v>
      </c>
      <c r="C300" s="127"/>
      <c r="D300" s="4">
        <f t="shared" si="30"/>
        <v>0</v>
      </c>
      <c r="E300" s="128">
        <f t="shared" si="31"/>
        <v>0</v>
      </c>
      <c r="F300" s="4">
        <f t="shared" si="32"/>
        <v>0</v>
      </c>
      <c r="G300" s="19">
        <f>IF(AND(C300&lt;&gt;"",SUM(G$30:G299)&lt;D$21),$D$21/$D$26,0)</f>
        <v>0</v>
      </c>
      <c r="H300" s="4">
        <f t="shared" si="33"/>
        <v>0</v>
      </c>
      <c r="I300" s="4">
        <f t="shared" si="34"/>
        <v>0</v>
      </c>
      <c r="J300" s="58" t="str">
        <f t="shared" si="35"/>
        <v>2043–2044</v>
      </c>
    </row>
    <row r="301" spans="1:10" ht="19.899999999999999" customHeight="1" x14ac:dyDescent="0.2">
      <c r="A301" s="126">
        <v>52628</v>
      </c>
      <c r="B301" s="9">
        <f t="shared" si="29"/>
        <v>0</v>
      </c>
      <c r="C301" s="127"/>
      <c r="D301" s="4">
        <f t="shared" si="30"/>
        <v>0</v>
      </c>
      <c r="E301" s="128">
        <f t="shared" si="31"/>
        <v>0</v>
      </c>
      <c r="F301" s="4">
        <f t="shared" si="32"/>
        <v>0</v>
      </c>
      <c r="G301" s="19">
        <f>IF(AND(C301&lt;&gt;"",SUM(G$30:G300)&lt;D$21),$D$21/$D$26,0)</f>
        <v>0</v>
      </c>
      <c r="H301" s="4">
        <f t="shared" si="33"/>
        <v>0</v>
      </c>
      <c r="I301" s="4">
        <f t="shared" si="34"/>
        <v>0</v>
      </c>
      <c r="J301" s="58" t="str">
        <f t="shared" si="35"/>
        <v>2043–2044</v>
      </c>
    </row>
    <row r="302" spans="1:10" ht="19.899999999999999" customHeight="1" x14ac:dyDescent="0.2">
      <c r="A302" s="126">
        <v>52657</v>
      </c>
      <c r="B302" s="9">
        <f t="shared" si="29"/>
        <v>0</v>
      </c>
      <c r="C302" s="127"/>
      <c r="D302" s="4">
        <f t="shared" si="30"/>
        <v>0</v>
      </c>
      <c r="E302" s="128">
        <f t="shared" si="31"/>
        <v>0</v>
      </c>
      <c r="F302" s="4">
        <f t="shared" si="32"/>
        <v>0</v>
      </c>
      <c r="G302" s="19">
        <f>IF(AND(C302&lt;&gt;"",SUM(G$30:G301)&lt;D$21),$D$21/$D$26,0)</f>
        <v>0</v>
      </c>
      <c r="H302" s="4">
        <f t="shared" si="33"/>
        <v>0</v>
      </c>
      <c r="I302" s="4">
        <f t="shared" si="34"/>
        <v>0</v>
      </c>
      <c r="J302" s="58" t="str">
        <f t="shared" si="35"/>
        <v>2043–2044</v>
      </c>
    </row>
    <row r="303" spans="1:10" ht="19.899999999999999" customHeight="1" x14ac:dyDescent="0.2">
      <c r="A303" s="126">
        <v>52688</v>
      </c>
      <c r="B303" s="9">
        <f t="shared" si="29"/>
        <v>0</v>
      </c>
      <c r="C303" s="127"/>
      <c r="D303" s="4">
        <f t="shared" si="30"/>
        <v>0</v>
      </c>
      <c r="E303" s="128">
        <f t="shared" si="31"/>
        <v>0</v>
      </c>
      <c r="F303" s="4">
        <f t="shared" si="32"/>
        <v>0</v>
      </c>
      <c r="G303" s="19">
        <f>IF(AND(C303&lt;&gt;"",SUM(G$30:G302)&lt;D$21),$D$21/$D$26,0)</f>
        <v>0</v>
      </c>
      <c r="H303" s="4">
        <f t="shared" si="33"/>
        <v>0</v>
      </c>
      <c r="I303" s="4">
        <f t="shared" si="34"/>
        <v>0</v>
      </c>
      <c r="J303" s="58" t="str">
        <f t="shared" si="35"/>
        <v>2043–2044</v>
      </c>
    </row>
    <row r="304" spans="1:10" ht="19.899999999999999" customHeight="1" x14ac:dyDescent="0.2">
      <c r="A304" s="126">
        <v>52718</v>
      </c>
      <c r="B304" s="9">
        <f t="shared" si="29"/>
        <v>0</v>
      </c>
      <c r="C304" s="127"/>
      <c r="D304" s="4">
        <f t="shared" si="30"/>
        <v>0</v>
      </c>
      <c r="E304" s="128">
        <f t="shared" si="31"/>
        <v>0</v>
      </c>
      <c r="F304" s="4">
        <f t="shared" si="32"/>
        <v>0</v>
      </c>
      <c r="G304" s="19">
        <f>IF(AND(C304&lt;&gt;"",SUM(G$30:G303)&lt;D$21),$D$21/$D$26,0)</f>
        <v>0</v>
      </c>
      <c r="H304" s="4">
        <f t="shared" si="33"/>
        <v>0</v>
      </c>
      <c r="I304" s="4">
        <f t="shared" si="34"/>
        <v>0</v>
      </c>
      <c r="J304" s="58" t="str">
        <f t="shared" si="35"/>
        <v>2043–2044</v>
      </c>
    </row>
    <row r="305" spans="1:10" ht="19.899999999999999" customHeight="1" x14ac:dyDescent="0.2">
      <c r="A305" s="126">
        <v>52749</v>
      </c>
      <c r="B305" s="9">
        <f t="shared" si="29"/>
        <v>0</v>
      </c>
      <c r="C305" s="127"/>
      <c r="D305" s="4">
        <f t="shared" si="30"/>
        <v>0</v>
      </c>
      <c r="E305" s="128">
        <f t="shared" si="31"/>
        <v>0</v>
      </c>
      <c r="F305" s="4">
        <f t="shared" si="32"/>
        <v>0</v>
      </c>
      <c r="G305" s="19">
        <f>IF(AND(C305&lt;&gt;"",SUM(G$30:G304)&lt;D$21),$D$21/$D$26,0)</f>
        <v>0</v>
      </c>
      <c r="H305" s="4">
        <f t="shared" si="33"/>
        <v>0</v>
      </c>
      <c r="I305" s="4">
        <f t="shared" si="34"/>
        <v>0</v>
      </c>
      <c r="J305" s="58" t="str">
        <f t="shared" si="35"/>
        <v>2043–2044</v>
      </c>
    </row>
    <row r="306" spans="1:10" ht="19.899999999999999" customHeight="1" x14ac:dyDescent="0.2">
      <c r="A306" s="126">
        <v>52779</v>
      </c>
      <c r="B306" s="9">
        <f t="shared" si="29"/>
        <v>0</v>
      </c>
      <c r="C306" s="127"/>
      <c r="D306" s="4">
        <f t="shared" si="30"/>
        <v>0</v>
      </c>
      <c r="E306" s="128">
        <f t="shared" si="31"/>
        <v>0</v>
      </c>
      <c r="F306" s="4">
        <f t="shared" si="32"/>
        <v>0</v>
      </c>
      <c r="G306" s="19">
        <f>IF(AND(C306&lt;&gt;"",SUM(G$30:G305)&lt;D$21),$D$21/$D$26,0)</f>
        <v>0</v>
      </c>
      <c r="H306" s="4">
        <f t="shared" si="33"/>
        <v>0</v>
      </c>
      <c r="I306" s="4">
        <f t="shared" si="34"/>
        <v>0</v>
      </c>
      <c r="J306" s="58" t="str">
        <f t="shared" si="35"/>
        <v>2044–2045</v>
      </c>
    </row>
    <row r="307" spans="1:10" ht="19.899999999999999" customHeight="1" x14ac:dyDescent="0.2">
      <c r="A307" s="126">
        <v>52810</v>
      </c>
      <c r="B307" s="9">
        <f t="shared" si="29"/>
        <v>0</v>
      </c>
      <c r="C307" s="127"/>
      <c r="D307" s="4">
        <f t="shared" si="30"/>
        <v>0</v>
      </c>
      <c r="E307" s="128">
        <f t="shared" si="31"/>
        <v>0</v>
      </c>
      <c r="F307" s="4">
        <f t="shared" si="32"/>
        <v>0</v>
      </c>
      <c r="G307" s="19">
        <f>IF(AND(C307&lt;&gt;"",SUM(G$30:G306)&lt;D$21),$D$21/$D$26,0)</f>
        <v>0</v>
      </c>
      <c r="H307" s="4">
        <f t="shared" si="33"/>
        <v>0</v>
      </c>
      <c r="I307" s="4">
        <f t="shared" si="34"/>
        <v>0</v>
      </c>
      <c r="J307" s="58" t="str">
        <f t="shared" si="35"/>
        <v>2044–2045</v>
      </c>
    </row>
    <row r="308" spans="1:10" ht="19.899999999999999" customHeight="1" x14ac:dyDescent="0.2">
      <c r="A308" s="126">
        <v>52841</v>
      </c>
      <c r="B308" s="9">
        <f t="shared" si="29"/>
        <v>0</v>
      </c>
      <c r="C308" s="127"/>
      <c r="D308" s="4">
        <f t="shared" si="30"/>
        <v>0</v>
      </c>
      <c r="E308" s="128">
        <f t="shared" si="31"/>
        <v>0</v>
      </c>
      <c r="F308" s="4">
        <f t="shared" si="32"/>
        <v>0</v>
      </c>
      <c r="G308" s="19">
        <f>IF(AND(C308&lt;&gt;"",SUM(G$30:G307)&lt;D$21),$D$21/$D$26,0)</f>
        <v>0</v>
      </c>
      <c r="H308" s="4">
        <f t="shared" si="33"/>
        <v>0</v>
      </c>
      <c r="I308" s="4">
        <f t="shared" si="34"/>
        <v>0</v>
      </c>
      <c r="J308" s="58" t="str">
        <f t="shared" si="35"/>
        <v>2044–2045</v>
      </c>
    </row>
    <row r="309" spans="1:10" ht="19.899999999999999" customHeight="1" x14ac:dyDescent="0.2">
      <c r="A309" s="126">
        <v>52871</v>
      </c>
      <c r="B309" s="9">
        <f t="shared" si="29"/>
        <v>0</v>
      </c>
      <c r="C309" s="127"/>
      <c r="D309" s="4">
        <f t="shared" si="30"/>
        <v>0</v>
      </c>
      <c r="E309" s="128">
        <f t="shared" si="31"/>
        <v>0</v>
      </c>
      <c r="F309" s="4">
        <f t="shared" si="32"/>
        <v>0</v>
      </c>
      <c r="G309" s="19">
        <f>IF(AND(C309&lt;&gt;"",SUM(G$30:G308)&lt;D$21),$D$21/$D$26,0)</f>
        <v>0</v>
      </c>
      <c r="H309" s="4">
        <f t="shared" si="33"/>
        <v>0</v>
      </c>
      <c r="I309" s="4">
        <f t="shared" si="34"/>
        <v>0</v>
      </c>
      <c r="J309" s="58" t="str">
        <f t="shared" si="35"/>
        <v>2044–2045</v>
      </c>
    </row>
    <row r="310" spans="1:10" ht="19.899999999999999" customHeight="1" x14ac:dyDescent="0.2">
      <c r="A310" s="126">
        <v>52902</v>
      </c>
      <c r="B310" s="9">
        <f t="shared" si="29"/>
        <v>0</v>
      </c>
      <c r="C310" s="127"/>
      <c r="D310" s="4">
        <f t="shared" si="30"/>
        <v>0</v>
      </c>
      <c r="E310" s="128">
        <f t="shared" si="31"/>
        <v>0</v>
      </c>
      <c r="F310" s="4">
        <f t="shared" si="32"/>
        <v>0</v>
      </c>
      <c r="G310" s="19">
        <f>IF(AND(C310&lt;&gt;"",SUM(G$30:G309)&lt;D$21),$D$21/$D$26,0)</f>
        <v>0</v>
      </c>
      <c r="H310" s="4">
        <f t="shared" si="33"/>
        <v>0</v>
      </c>
      <c r="I310" s="4">
        <f t="shared" si="34"/>
        <v>0</v>
      </c>
      <c r="J310" s="58" t="str">
        <f t="shared" si="35"/>
        <v>2044–2045</v>
      </c>
    </row>
    <row r="311" spans="1:10" ht="19.899999999999999" customHeight="1" x14ac:dyDescent="0.2">
      <c r="A311" s="126">
        <v>52932</v>
      </c>
      <c r="B311" s="9">
        <f t="shared" si="29"/>
        <v>0</v>
      </c>
      <c r="C311" s="127"/>
      <c r="D311" s="4">
        <f t="shared" si="30"/>
        <v>0</v>
      </c>
      <c r="E311" s="128">
        <f t="shared" si="31"/>
        <v>0</v>
      </c>
      <c r="F311" s="4">
        <f t="shared" si="32"/>
        <v>0</v>
      </c>
      <c r="G311" s="19">
        <f>IF(AND(C311&lt;&gt;"",SUM(G$30:G310)&lt;D$21),$D$21/$D$26,0)</f>
        <v>0</v>
      </c>
      <c r="H311" s="4">
        <f t="shared" si="33"/>
        <v>0</v>
      </c>
      <c r="I311" s="4">
        <f t="shared" si="34"/>
        <v>0</v>
      </c>
      <c r="J311" s="58" t="str">
        <f t="shared" si="35"/>
        <v>2044–2045</v>
      </c>
    </row>
    <row r="312" spans="1:10" ht="19.899999999999999" customHeight="1" x14ac:dyDescent="0.2">
      <c r="A312" s="126">
        <v>52963</v>
      </c>
      <c r="B312" s="9">
        <f t="shared" si="29"/>
        <v>0</v>
      </c>
      <c r="C312" s="127"/>
      <c r="D312" s="4">
        <f t="shared" si="30"/>
        <v>0</v>
      </c>
      <c r="E312" s="128">
        <f t="shared" si="31"/>
        <v>0</v>
      </c>
      <c r="F312" s="4">
        <f t="shared" si="32"/>
        <v>0</v>
      </c>
      <c r="G312" s="19">
        <f>IF(AND(C312&lt;&gt;"",SUM(G$30:G311)&lt;D$21),$D$21/$D$26,0)</f>
        <v>0</v>
      </c>
      <c r="H312" s="4">
        <f t="shared" si="33"/>
        <v>0</v>
      </c>
      <c r="I312" s="4">
        <f t="shared" si="34"/>
        <v>0</v>
      </c>
      <c r="J312" s="58" t="str">
        <f t="shared" si="35"/>
        <v>2044–2045</v>
      </c>
    </row>
    <row r="313" spans="1:10" ht="19.899999999999999" customHeight="1" x14ac:dyDescent="0.2">
      <c r="A313" s="126">
        <v>52994</v>
      </c>
      <c r="B313" s="9">
        <f t="shared" si="29"/>
        <v>0</v>
      </c>
      <c r="C313" s="127"/>
      <c r="D313" s="4">
        <f t="shared" si="30"/>
        <v>0</v>
      </c>
      <c r="E313" s="128">
        <f t="shared" si="31"/>
        <v>0</v>
      </c>
      <c r="F313" s="4">
        <f t="shared" si="32"/>
        <v>0</v>
      </c>
      <c r="G313" s="19">
        <f>IF(AND(C313&lt;&gt;"",SUM(G$30:G312)&lt;D$21),$D$21/$D$26,0)</f>
        <v>0</v>
      </c>
      <c r="H313" s="4">
        <f t="shared" si="33"/>
        <v>0</v>
      </c>
      <c r="I313" s="4">
        <f t="shared" si="34"/>
        <v>0</v>
      </c>
      <c r="J313" s="58" t="str">
        <f t="shared" si="35"/>
        <v>2044–2045</v>
      </c>
    </row>
    <row r="314" spans="1:10" ht="19.899999999999999" customHeight="1" x14ac:dyDescent="0.2">
      <c r="A314" s="126">
        <v>53022</v>
      </c>
      <c r="B314" s="9">
        <f t="shared" si="29"/>
        <v>0</v>
      </c>
      <c r="C314" s="127"/>
      <c r="D314" s="4">
        <f t="shared" si="30"/>
        <v>0</v>
      </c>
      <c r="E314" s="128">
        <f t="shared" si="31"/>
        <v>0</v>
      </c>
      <c r="F314" s="4">
        <f t="shared" si="32"/>
        <v>0</v>
      </c>
      <c r="G314" s="19">
        <f>IF(AND(C314&lt;&gt;"",SUM(G$30:G313)&lt;D$21),$D$21/$D$26,0)</f>
        <v>0</v>
      </c>
      <c r="H314" s="4">
        <f t="shared" si="33"/>
        <v>0</v>
      </c>
      <c r="I314" s="4">
        <f t="shared" si="34"/>
        <v>0</v>
      </c>
      <c r="J314" s="58" t="str">
        <f t="shared" si="35"/>
        <v>2044–2045</v>
      </c>
    </row>
    <row r="315" spans="1:10" ht="19.899999999999999" customHeight="1" x14ac:dyDescent="0.2">
      <c r="A315" s="126">
        <v>53053</v>
      </c>
      <c r="B315" s="9">
        <f t="shared" si="29"/>
        <v>0</v>
      </c>
      <c r="C315" s="127"/>
      <c r="D315" s="4">
        <f t="shared" si="30"/>
        <v>0</v>
      </c>
      <c r="E315" s="128">
        <f t="shared" si="31"/>
        <v>0</v>
      </c>
      <c r="F315" s="4">
        <f t="shared" si="32"/>
        <v>0</v>
      </c>
      <c r="G315" s="19">
        <f>IF(AND(C315&lt;&gt;"",SUM(G$30:G314)&lt;D$21),$D$21/$D$26,0)</f>
        <v>0</v>
      </c>
      <c r="H315" s="4">
        <f t="shared" si="33"/>
        <v>0</v>
      </c>
      <c r="I315" s="4">
        <f t="shared" si="34"/>
        <v>0</v>
      </c>
      <c r="J315" s="58" t="str">
        <f t="shared" si="35"/>
        <v>2044–2045</v>
      </c>
    </row>
    <row r="316" spans="1:10" ht="19.899999999999999" customHeight="1" x14ac:dyDescent="0.2">
      <c r="A316" s="126">
        <v>53083</v>
      </c>
      <c r="B316" s="9">
        <f t="shared" si="29"/>
        <v>0</v>
      </c>
      <c r="C316" s="127"/>
      <c r="D316" s="4">
        <f t="shared" si="30"/>
        <v>0</v>
      </c>
      <c r="E316" s="128">
        <f t="shared" si="31"/>
        <v>0</v>
      </c>
      <c r="F316" s="4">
        <f t="shared" si="32"/>
        <v>0</v>
      </c>
      <c r="G316" s="19">
        <f>IF(AND(C316&lt;&gt;"",SUM(G$30:G315)&lt;D$21),$D$21/$D$26,0)</f>
        <v>0</v>
      </c>
      <c r="H316" s="4">
        <f t="shared" si="33"/>
        <v>0</v>
      </c>
      <c r="I316" s="4">
        <f t="shared" si="34"/>
        <v>0</v>
      </c>
      <c r="J316" s="58" t="str">
        <f t="shared" si="35"/>
        <v>2044–2045</v>
      </c>
    </row>
    <row r="317" spans="1:10" ht="19.899999999999999" customHeight="1" x14ac:dyDescent="0.2">
      <c r="A317" s="126">
        <v>53114</v>
      </c>
      <c r="B317" s="9">
        <f t="shared" si="29"/>
        <v>0</v>
      </c>
      <c r="C317" s="127"/>
      <c r="D317" s="4">
        <f t="shared" si="30"/>
        <v>0</v>
      </c>
      <c r="E317" s="128">
        <f t="shared" si="31"/>
        <v>0</v>
      </c>
      <c r="F317" s="4">
        <f t="shared" si="32"/>
        <v>0</v>
      </c>
      <c r="G317" s="19">
        <f>IF(AND(C317&lt;&gt;"",SUM(G$30:G316)&lt;D$21),$D$21/$D$26,0)</f>
        <v>0</v>
      </c>
      <c r="H317" s="4">
        <f t="shared" si="33"/>
        <v>0</v>
      </c>
      <c r="I317" s="4">
        <f t="shared" si="34"/>
        <v>0</v>
      </c>
      <c r="J317" s="58" t="str">
        <f t="shared" si="35"/>
        <v>2044–2045</v>
      </c>
    </row>
    <row r="318" spans="1:10" ht="19.899999999999999" customHeight="1" x14ac:dyDescent="0.2">
      <c r="A318" s="126">
        <v>53144</v>
      </c>
      <c r="B318" s="9">
        <f t="shared" si="29"/>
        <v>0</v>
      </c>
      <c r="C318" s="127"/>
      <c r="D318" s="4">
        <f t="shared" si="30"/>
        <v>0</v>
      </c>
      <c r="E318" s="128">
        <f t="shared" si="31"/>
        <v>0</v>
      </c>
      <c r="F318" s="4">
        <f t="shared" si="32"/>
        <v>0</v>
      </c>
      <c r="G318" s="19">
        <f>IF(AND(C318&lt;&gt;"",SUM(G$30:G317)&lt;D$21),$D$21/$D$26,0)</f>
        <v>0</v>
      </c>
      <c r="H318" s="4">
        <f t="shared" si="33"/>
        <v>0</v>
      </c>
      <c r="I318" s="4">
        <f t="shared" si="34"/>
        <v>0</v>
      </c>
      <c r="J318" s="58" t="str">
        <f t="shared" si="35"/>
        <v>2045–2046</v>
      </c>
    </row>
    <row r="319" spans="1:10" ht="19.899999999999999" customHeight="1" x14ac:dyDescent="0.2">
      <c r="A319" s="126">
        <v>53175</v>
      </c>
      <c r="B319" s="9">
        <f t="shared" si="29"/>
        <v>0</v>
      </c>
      <c r="C319" s="127"/>
      <c r="D319" s="4">
        <f t="shared" si="30"/>
        <v>0</v>
      </c>
      <c r="E319" s="128">
        <f t="shared" si="31"/>
        <v>0</v>
      </c>
      <c r="F319" s="4">
        <f t="shared" si="32"/>
        <v>0</v>
      </c>
      <c r="G319" s="19">
        <f>IF(AND(C319&lt;&gt;"",SUM(G$30:G318)&lt;D$21),$D$21/$D$26,0)</f>
        <v>0</v>
      </c>
      <c r="H319" s="4">
        <f t="shared" si="33"/>
        <v>0</v>
      </c>
      <c r="I319" s="4">
        <f t="shared" si="34"/>
        <v>0</v>
      </c>
      <c r="J319" s="58" t="str">
        <f t="shared" si="35"/>
        <v>2045–2046</v>
      </c>
    </row>
    <row r="320" spans="1:10" ht="19.899999999999999" customHeight="1" x14ac:dyDescent="0.2">
      <c r="A320" s="126">
        <v>53206</v>
      </c>
      <c r="B320" s="9">
        <f t="shared" si="29"/>
        <v>0</v>
      </c>
      <c r="C320" s="127"/>
      <c r="D320" s="4">
        <f t="shared" si="30"/>
        <v>0</v>
      </c>
      <c r="E320" s="128">
        <f t="shared" si="31"/>
        <v>0</v>
      </c>
      <c r="F320" s="4">
        <f t="shared" si="32"/>
        <v>0</v>
      </c>
      <c r="G320" s="19">
        <f>IF(AND(C320&lt;&gt;"",SUM(G$30:G319)&lt;D$21),$D$21/$D$26,0)</f>
        <v>0</v>
      </c>
      <c r="H320" s="4">
        <f t="shared" si="33"/>
        <v>0</v>
      </c>
      <c r="I320" s="4">
        <f t="shared" si="34"/>
        <v>0</v>
      </c>
      <c r="J320" s="58" t="str">
        <f t="shared" si="35"/>
        <v>2045–2046</v>
      </c>
    </row>
    <row r="321" spans="1:10" ht="19.899999999999999" customHeight="1" x14ac:dyDescent="0.2">
      <c r="A321" s="126">
        <v>53236</v>
      </c>
      <c r="B321" s="9">
        <f t="shared" si="29"/>
        <v>0</v>
      </c>
      <c r="C321" s="127"/>
      <c r="D321" s="4">
        <f t="shared" si="30"/>
        <v>0</v>
      </c>
      <c r="E321" s="128">
        <f t="shared" si="31"/>
        <v>0</v>
      </c>
      <c r="F321" s="4">
        <f t="shared" si="32"/>
        <v>0</v>
      </c>
      <c r="G321" s="19">
        <f>IF(AND(C321&lt;&gt;"",SUM(G$30:G320)&lt;D$21),$D$21/$D$26,0)</f>
        <v>0</v>
      </c>
      <c r="H321" s="4">
        <f t="shared" si="33"/>
        <v>0</v>
      </c>
      <c r="I321" s="4">
        <f t="shared" si="34"/>
        <v>0</v>
      </c>
      <c r="J321" s="58" t="str">
        <f t="shared" si="35"/>
        <v>2045–2046</v>
      </c>
    </row>
    <row r="322" spans="1:10" ht="19.899999999999999" customHeight="1" x14ac:dyDescent="0.2">
      <c r="A322" s="126">
        <v>53267</v>
      </c>
      <c r="B322" s="9">
        <f t="shared" si="29"/>
        <v>0</v>
      </c>
      <c r="C322" s="127"/>
      <c r="D322" s="4">
        <f t="shared" si="30"/>
        <v>0</v>
      </c>
      <c r="E322" s="128">
        <f t="shared" si="31"/>
        <v>0</v>
      </c>
      <c r="F322" s="4">
        <f t="shared" si="32"/>
        <v>0</v>
      </c>
      <c r="G322" s="19">
        <f>IF(AND(C322&lt;&gt;"",SUM(G$30:G321)&lt;D$21),$D$21/$D$26,0)</f>
        <v>0</v>
      </c>
      <c r="H322" s="4">
        <f t="shared" si="33"/>
        <v>0</v>
      </c>
      <c r="I322" s="4">
        <f t="shared" si="34"/>
        <v>0</v>
      </c>
      <c r="J322" s="58" t="str">
        <f t="shared" si="35"/>
        <v>2045–2046</v>
      </c>
    </row>
    <row r="323" spans="1:10" ht="19.899999999999999" customHeight="1" x14ac:dyDescent="0.2">
      <c r="A323" s="126">
        <v>53297</v>
      </c>
      <c r="B323" s="9">
        <f t="shared" si="29"/>
        <v>0</v>
      </c>
      <c r="C323" s="127"/>
      <c r="D323" s="4">
        <f t="shared" si="30"/>
        <v>0</v>
      </c>
      <c r="E323" s="128">
        <f t="shared" si="31"/>
        <v>0</v>
      </c>
      <c r="F323" s="4">
        <f t="shared" si="32"/>
        <v>0</v>
      </c>
      <c r="G323" s="19">
        <f>IF(AND(C323&lt;&gt;"",SUM(G$30:G322)&lt;D$21),$D$21/$D$26,0)</f>
        <v>0</v>
      </c>
      <c r="H323" s="4">
        <f t="shared" si="33"/>
        <v>0</v>
      </c>
      <c r="I323" s="4">
        <f t="shared" si="34"/>
        <v>0</v>
      </c>
      <c r="J323" s="58" t="str">
        <f t="shared" si="35"/>
        <v>2045–2046</v>
      </c>
    </row>
    <row r="324" spans="1:10" ht="19.899999999999999" customHeight="1" x14ac:dyDescent="0.2">
      <c r="A324" s="126">
        <v>53328</v>
      </c>
      <c r="B324" s="9">
        <f t="shared" si="29"/>
        <v>0</v>
      </c>
      <c r="C324" s="127"/>
      <c r="D324" s="4">
        <f t="shared" si="30"/>
        <v>0</v>
      </c>
      <c r="E324" s="128">
        <f t="shared" si="31"/>
        <v>0</v>
      </c>
      <c r="F324" s="4">
        <f t="shared" si="32"/>
        <v>0</v>
      </c>
      <c r="G324" s="19">
        <f>IF(AND(C324&lt;&gt;"",SUM(G$30:G323)&lt;D$21),$D$21/$D$26,0)</f>
        <v>0</v>
      </c>
      <c r="H324" s="4">
        <f t="shared" si="33"/>
        <v>0</v>
      </c>
      <c r="I324" s="4">
        <f t="shared" si="34"/>
        <v>0</v>
      </c>
      <c r="J324" s="58" t="str">
        <f t="shared" si="35"/>
        <v>2045–2046</v>
      </c>
    </row>
    <row r="325" spans="1:10" ht="19.899999999999999" customHeight="1" x14ac:dyDescent="0.2">
      <c r="A325" s="126">
        <v>53359</v>
      </c>
      <c r="B325" s="9">
        <f t="shared" si="29"/>
        <v>0</v>
      </c>
      <c r="C325" s="127"/>
      <c r="D325" s="4">
        <f t="shared" si="30"/>
        <v>0</v>
      </c>
      <c r="E325" s="128">
        <f t="shared" si="31"/>
        <v>0</v>
      </c>
      <c r="F325" s="4">
        <f t="shared" si="32"/>
        <v>0</v>
      </c>
      <c r="G325" s="19">
        <f>IF(AND(C325&lt;&gt;"",SUM(G$30:G324)&lt;D$21),$D$21/$D$26,0)</f>
        <v>0</v>
      </c>
      <c r="H325" s="4">
        <f t="shared" si="33"/>
        <v>0</v>
      </c>
      <c r="I325" s="4">
        <f t="shared" si="34"/>
        <v>0</v>
      </c>
      <c r="J325" s="58" t="str">
        <f t="shared" si="35"/>
        <v>2045–2046</v>
      </c>
    </row>
    <row r="326" spans="1:10" ht="19.899999999999999" customHeight="1" x14ac:dyDescent="0.2">
      <c r="A326" s="126">
        <v>53387</v>
      </c>
      <c r="B326" s="9">
        <f t="shared" si="29"/>
        <v>0</v>
      </c>
      <c r="C326" s="127"/>
      <c r="D326" s="4">
        <f t="shared" si="30"/>
        <v>0</v>
      </c>
      <c r="E326" s="128">
        <f t="shared" si="31"/>
        <v>0</v>
      </c>
      <c r="F326" s="4">
        <f t="shared" si="32"/>
        <v>0</v>
      </c>
      <c r="G326" s="19">
        <f>IF(AND(C326&lt;&gt;"",SUM(G$30:G325)&lt;D$21),$D$21/$D$26,0)</f>
        <v>0</v>
      </c>
      <c r="H326" s="4">
        <f t="shared" si="33"/>
        <v>0</v>
      </c>
      <c r="I326" s="4">
        <f t="shared" si="34"/>
        <v>0</v>
      </c>
      <c r="J326" s="58" t="str">
        <f t="shared" si="35"/>
        <v>2045–2046</v>
      </c>
    </row>
    <row r="327" spans="1:10" ht="19.899999999999999" customHeight="1" x14ac:dyDescent="0.2">
      <c r="A327" s="126">
        <v>53418</v>
      </c>
      <c r="B327" s="9">
        <f t="shared" si="29"/>
        <v>0</v>
      </c>
      <c r="C327" s="127"/>
      <c r="D327" s="4">
        <f t="shared" si="30"/>
        <v>0</v>
      </c>
      <c r="E327" s="128">
        <f t="shared" si="31"/>
        <v>0</v>
      </c>
      <c r="F327" s="4">
        <f t="shared" si="32"/>
        <v>0</v>
      </c>
      <c r="G327" s="19">
        <f>IF(AND(C327&lt;&gt;"",SUM(G$30:G326)&lt;D$21),$D$21/$D$26,0)</f>
        <v>0</v>
      </c>
      <c r="H327" s="4">
        <f t="shared" si="33"/>
        <v>0</v>
      </c>
      <c r="I327" s="4">
        <f t="shared" si="34"/>
        <v>0</v>
      </c>
      <c r="J327" s="58" t="str">
        <f t="shared" si="35"/>
        <v>2045–2046</v>
      </c>
    </row>
    <row r="328" spans="1:10" ht="19.899999999999999" customHeight="1" x14ac:dyDescent="0.2">
      <c r="A328" s="126">
        <v>53448</v>
      </c>
      <c r="B328" s="9">
        <f t="shared" si="29"/>
        <v>0</v>
      </c>
      <c r="C328" s="127"/>
      <c r="D328" s="4">
        <f t="shared" si="30"/>
        <v>0</v>
      </c>
      <c r="E328" s="128">
        <f t="shared" si="31"/>
        <v>0</v>
      </c>
      <c r="F328" s="4">
        <f t="shared" si="32"/>
        <v>0</v>
      </c>
      <c r="G328" s="19">
        <f>IF(AND(C328&lt;&gt;"",SUM(G$30:G327)&lt;D$21),$D$21/$D$26,0)</f>
        <v>0</v>
      </c>
      <c r="H328" s="4">
        <f t="shared" si="33"/>
        <v>0</v>
      </c>
      <c r="I328" s="4">
        <f t="shared" si="34"/>
        <v>0</v>
      </c>
      <c r="J328" s="58" t="str">
        <f t="shared" si="35"/>
        <v>2045–2046</v>
      </c>
    </row>
    <row r="329" spans="1:10" ht="19.899999999999999" customHeight="1" x14ac:dyDescent="0.2">
      <c r="A329" s="126">
        <v>53479</v>
      </c>
      <c r="B329" s="9">
        <f t="shared" si="29"/>
        <v>0</v>
      </c>
      <c r="C329" s="127"/>
      <c r="D329" s="4">
        <f t="shared" si="30"/>
        <v>0</v>
      </c>
      <c r="E329" s="128">
        <f t="shared" si="31"/>
        <v>0</v>
      </c>
      <c r="F329" s="4">
        <f t="shared" si="32"/>
        <v>0</v>
      </c>
      <c r="G329" s="19">
        <f>IF(AND(C329&lt;&gt;"",SUM(G$30:G328)&lt;D$21),$D$21/$D$26,0)</f>
        <v>0</v>
      </c>
      <c r="H329" s="4">
        <f t="shared" si="33"/>
        <v>0</v>
      </c>
      <c r="I329" s="4">
        <f t="shared" si="34"/>
        <v>0</v>
      </c>
      <c r="J329" s="58" t="str">
        <f t="shared" si="35"/>
        <v>2045–2046</v>
      </c>
    </row>
    <row r="330" spans="1:10" ht="19.899999999999999" customHeight="1" x14ac:dyDescent="0.2">
      <c r="A330" s="126">
        <v>53509</v>
      </c>
      <c r="B330" s="9">
        <f t="shared" si="29"/>
        <v>0</v>
      </c>
      <c r="C330" s="127"/>
      <c r="D330" s="4">
        <f t="shared" si="30"/>
        <v>0</v>
      </c>
      <c r="E330" s="128">
        <f t="shared" si="31"/>
        <v>0</v>
      </c>
      <c r="F330" s="4">
        <f t="shared" si="32"/>
        <v>0</v>
      </c>
      <c r="G330" s="19">
        <f>IF(AND(C330&lt;&gt;"",SUM(G$30:G329)&lt;D$21),$D$21/$D$26,0)</f>
        <v>0</v>
      </c>
      <c r="H330" s="4">
        <f t="shared" si="33"/>
        <v>0</v>
      </c>
      <c r="I330" s="4">
        <f t="shared" si="34"/>
        <v>0</v>
      </c>
      <c r="J330" s="58" t="str">
        <f t="shared" si="35"/>
        <v>2046–2047</v>
      </c>
    </row>
    <row r="331" spans="1:10" ht="19.899999999999999" customHeight="1" x14ac:dyDescent="0.2">
      <c r="A331" s="126">
        <v>53540</v>
      </c>
      <c r="B331" s="9">
        <f t="shared" si="29"/>
        <v>0</v>
      </c>
      <c r="C331" s="127"/>
      <c r="D331" s="4">
        <f t="shared" si="30"/>
        <v>0</v>
      </c>
      <c r="E331" s="128">
        <f t="shared" si="31"/>
        <v>0</v>
      </c>
      <c r="F331" s="4">
        <f t="shared" si="32"/>
        <v>0</v>
      </c>
      <c r="G331" s="19">
        <f>IF(AND(C331&lt;&gt;"",SUM(G$30:G330)&lt;D$21),$D$21/$D$26,0)</f>
        <v>0</v>
      </c>
      <c r="H331" s="4">
        <f t="shared" si="33"/>
        <v>0</v>
      </c>
      <c r="I331" s="4">
        <f t="shared" si="34"/>
        <v>0</v>
      </c>
      <c r="J331" s="58" t="str">
        <f t="shared" si="35"/>
        <v>2046–2047</v>
      </c>
    </row>
    <row r="332" spans="1:10" ht="19.899999999999999" customHeight="1" x14ac:dyDescent="0.2">
      <c r="A332" s="126">
        <v>53571</v>
      </c>
      <c r="B332" s="9">
        <f t="shared" si="29"/>
        <v>0</v>
      </c>
      <c r="C332" s="127"/>
      <c r="D332" s="4">
        <f t="shared" si="30"/>
        <v>0</v>
      </c>
      <c r="E332" s="128">
        <f t="shared" si="31"/>
        <v>0</v>
      </c>
      <c r="F332" s="4">
        <f t="shared" si="32"/>
        <v>0</v>
      </c>
      <c r="G332" s="19">
        <f>IF(AND(C332&lt;&gt;"",SUM(G$30:G331)&lt;D$21),$D$21/$D$26,0)</f>
        <v>0</v>
      </c>
      <c r="H332" s="4">
        <f t="shared" si="33"/>
        <v>0</v>
      </c>
      <c r="I332" s="4">
        <f t="shared" si="34"/>
        <v>0</v>
      </c>
      <c r="J332" s="58" t="str">
        <f t="shared" si="35"/>
        <v>2046–2047</v>
      </c>
    </row>
    <row r="333" spans="1:10" ht="19.899999999999999" customHeight="1" x14ac:dyDescent="0.2">
      <c r="A333" s="126">
        <v>53601</v>
      </c>
      <c r="B333" s="9">
        <f t="shared" si="29"/>
        <v>0</v>
      </c>
      <c r="C333" s="127"/>
      <c r="D333" s="4">
        <f t="shared" si="30"/>
        <v>0</v>
      </c>
      <c r="E333" s="128">
        <f t="shared" si="31"/>
        <v>0</v>
      </c>
      <c r="F333" s="4">
        <f t="shared" si="32"/>
        <v>0</v>
      </c>
      <c r="G333" s="19">
        <f>IF(AND(C333&lt;&gt;"",SUM(G$30:G332)&lt;D$21),$D$21/$D$26,0)</f>
        <v>0</v>
      </c>
      <c r="H333" s="4">
        <f t="shared" si="33"/>
        <v>0</v>
      </c>
      <c r="I333" s="4">
        <f t="shared" si="34"/>
        <v>0</v>
      </c>
      <c r="J333" s="58" t="str">
        <f t="shared" si="35"/>
        <v>2046–2047</v>
      </c>
    </row>
    <row r="334" spans="1:10" ht="19.899999999999999" customHeight="1" x14ac:dyDescent="0.2">
      <c r="A334" s="126">
        <v>53632</v>
      </c>
      <c r="B334" s="9">
        <f t="shared" si="29"/>
        <v>0</v>
      </c>
      <c r="C334" s="127"/>
      <c r="D334" s="4">
        <f t="shared" si="30"/>
        <v>0</v>
      </c>
      <c r="E334" s="128">
        <f t="shared" si="31"/>
        <v>0</v>
      </c>
      <c r="F334" s="4">
        <f t="shared" si="32"/>
        <v>0</v>
      </c>
      <c r="G334" s="19">
        <f>IF(AND(C334&lt;&gt;"",SUM(G$30:G333)&lt;D$21),$D$21/$D$26,0)</f>
        <v>0</v>
      </c>
      <c r="H334" s="4">
        <f t="shared" si="33"/>
        <v>0</v>
      </c>
      <c r="I334" s="4">
        <f t="shared" si="34"/>
        <v>0</v>
      </c>
      <c r="J334" s="58" t="str">
        <f t="shared" si="35"/>
        <v>2046–2047</v>
      </c>
    </row>
    <row r="335" spans="1:10" ht="19.899999999999999" customHeight="1" x14ac:dyDescent="0.2">
      <c r="A335" s="126">
        <v>53662</v>
      </c>
      <c r="B335" s="9">
        <f t="shared" si="29"/>
        <v>0</v>
      </c>
      <c r="C335" s="127"/>
      <c r="D335" s="4">
        <f t="shared" si="30"/>
        <v>0</v>
      </c>
      <c r="E335" s="128">
        <f t="shared" si="31"/>
        <v>0</v>
      </c>
      <c r="F335" s="4">
        <f t="shared" si="32"/>
        <v>0</v>
      </c>
      <c r="G335" s="19">
        <f>IF(AND(C335&lt;&gt;"",SUM(G$30:G334)&lt;D$21),$D$21/$D$26,0)</f>
        <v>0</v>
      </c>
      <c r="H335" s="4">
        <f t="shared" si="33"/>
        <v>0</v>
      </c>
      <c r="I335" s="4">
        <f t="shared" si="34"/>
        <v>0</v>
      </c>
      <c r="J335" s="58" t="str">
        <f t="shared" si="35"/>
        <v>2046–2047</v>
      </c>
    </row>
    <row r="336" spans="1:10" ht="19.899999999999999" customHeight="1" x14ac:dyDescent="0.2">
      <c r="A336" s="126">
        <v>53693</v>
      </c>
      <c r="B336" s="9">
        <f t="shared" si="29"/>
        <v>0</v>
      </c>
      <c r="C336" s="127"/>
      <c r="D336" s="4">
        <f t="shared" si="30"/>
        <v>0</v>
      </c>
      <c r="E336" s="128">
        <f t="shared" si="31"/>
        <v>0</v>
      </c>
      <c r="F336" s="4">
        <f t="shared" si="32"/>
        <v>0</v>
      </c>
      <c r="G336" s="19">
        <f>IF(AND(C336&lt;&gt;"",SUM(G$30:G335)&lt;D$21),$D$21/$D$26,0)</f>
        <v>0</v>
      </c>
      <c r="H336" s="4">
        <f t="shared" si="33"/>
        <v>0</v>
      </c>
      <c r="I336" s="4">
        <f t="shared" si="34"/>
        <v>0</v>
      </c>
      <c r="J336" s="58" t="str">
        <f t="shared" si="35"/>
        <v>2046–2047</v>
      </c>
    </row>
    <row r="337" spans="1:10" ht="19.899999999999999" customHeight="1" x14ac:dyDescent="0.2">
      <c r="A337" s="126">
        <v>53724</v>
      </c>
      <c r="B337" s="9">
        <f t="shared" si="29"/>
        <v>0</v>
      </c>
      <c r="C337" s="127"/>
      <c r="D337" s="4">
        <f t="shared" si="30"/>
        <v>0</v>
      </c>
      <c r="E337" s="128">
        <f t="shared" si="31"/>
        <v>0</v>
      </c>
      <c r="F337" s="4">
        <f t="shared" si="32"/>
        <v>0</v>
      </c>
      <c r="G337" s="19">
        <f>IF(AND(C337&lt;&gt;"",SUM(G$30:G336)&lt;D$21),$D$21/$D$26,0)</f>
        <v>0</v>
      </c>
      <c r="H337" s="4">
        <f t="shared" si="33"/>
        <v>0</v>
      </c>
      <c r="I337" s="4">
        <f t="shared" si="34"/>
        <v>0</v>
      </c>
      <c r="J337" s="58" t="str">
        <f t="shared" si="35"/>
        <v>2046–2047</v>
      </c>
    </row>
    <row r="338" spans="1:10" ht="19.899999999999999" customHeight="1" x14ac:dyDescent="0.2">
      <c r="A338" s="126">
        <v>53752</v>
      </c>
      <c r="B338" s="9">
        <f t="shared" si="29"/>
        <v>0</v>
      </c>
      <c r="C338" s="127"/>
      <c r="D338" s="4">
        <f t="shared" si="30"/>
        <v>0</v>
      </c>
      <c r="E338" s="128">
        <f t="shared" si="31"/>
        <v>0</v>
      </c>
      <c r="F338" s="4">
        <f t="shared" si="32"/>
        <v>0</v>
      </c>
      <c r="G338" s="19">
        <f>IF(AND(C338&lt;&gt;"",SUM(G$30:G337)&lt;D$21),$D$21/$D$26,0)</f>
        <v>0</v>
      </c>
      <c r="H338" s="4">
        <f t="shared" si="33"/>
        <v>0</v>
      </c>
      <c r="I338" s="4">
        <f t="shared" si="34"/>
        <v>0</v>
      </c>
      <c r="J338" s="58" t="str">
        <f t="shared" si="35"/>
        <v>2046–2047</v>
      </c>
    </row>
    <row r="339" spans="1:10" ht="19.899999999999999" customHeight="1" x14ac:dyDescent="0.2">
      <c r="A339" s="126">
        <v>53783</v>
      </c>
      <c r="B339" s="9">
        <f t="shared" si="29"/>
        <v>0</v>
      </c>
      <c r="C339" s="127"/>
      <c r="D339" s="4">
        <f t="shared" si="30"/>
        <v>0</v>
      </c>
      <c r="E339" s="128">
        <f t="shared" si="31"/>
        <v>0</v>
      </c>
      <c r="F339" s="4">
        <f t="shared" si="32"/>
        <v>0</v>
      </c>
      <c r="G339" s="19">
        <f>IF(AND(C339&lt;&gt;"",SUM(G$30:G338)&lt;D$21),$D$21/$D$26,0)</f>
        <v>0</v>
      </c>
      <c r="H339" s="4">
        <f t="shared" si="33"/>
        <v>0</v>
      </c>
      <c r="I339" s="4">
        <f t="shared" si="34"/>
        <v>0</v>
      </c>
      <c r="J339" s="58" t="str">
        <f t="shared" si="35"/>
        <v>2046–2047</v>
      </c>
    </row>
    <row r="340" spans="1:10" ht="19.899999999999999" customHeight="1" x14ac:dyDescent="0.2">
      <c r="A340" s="126">
        <v>53813</v>
      </c>
      <c r="B340" s="9">
        <f t="shared" si="29"/>
        <v>0</v>
      </c>
      <c r="C340" s="127"/>
      <c r="D340" s="4">
        <f t="shared" si="30"/>
        <v>0</v>
      </c>
      <c r="E340" s="128">
        <f t="shared" si="31"/>
        <v>0</v>
      </c>
      <c r="F340" s="4">
        <f t="shared" si="32"/>
        <v>0</v>
      </c>
      <c r="G340" s="19">
        <f>IF(AND(C340&lt;&gt;"",SUM(G$30:G339)&lt;D$21),$D$21/$D$26,0)</f>
        <v>0</v>
      </c>
      <c r="H340" s="4">
        <f t="shared" si="33"/>
        <v>0</v>
      </c>
      <c r="I340" s="4">
        <f t="shared" si="34"/>
        <v>0</v>
      </c>
      <c r="J340" s="58" t="str">
        <f t="shared" si="35"/>
        <v>2046–2047</v>
      </c>
    </row>
    <row r="341" spans="1:10" ht="19.899999999999999" customHeight="1" x14ac:dyDescent="0.2">
      <c r="A341" s="126">
        <v>53844</v>
      </c>
      <c r="B341" s="9">
        <f t="shared" si="29"/>
        <v>0</v>
      </c>
      <c r="C341" s="127"/>
      <c r="D341" s="4">
        <f t="shared" si="30"/>
        <v>0</v>
      </c>
      <c r="E341" s="128">
        <f t="shared" si="31"/>
        <v>0</v>
      </c>
      <c r="F341" s="4">
        <f t="shared" si="32"/>
        <v>0</v>
      </c>
      <c r="G341" s="19">
        <f>IF(AND(C341&lt;&gt;"",SUM(G$30:G340)&lt;D$21),$D$21/$D$26,0)</f>
        <v>0</v>
      </c>
      <c r="H341" s="4">
        <f t="shared" si="33"/>
        <v>0</v>
      </c>
      <c r="I341" s="4">
        <f t="shared" si="34"/>
        <v>0</v>
      </c>
      <c r="J341" s="58" t="str">
        <f t="shared" si="35"/>
        <v>2046–2047</v>
      </c>
    </row>
    <row r="342" spans="1:10" ht="19.899999999999999" customHeight="1" x14ac:dyDescent="0.2">
      <c r="A342" s="126">
        <v>53874</v>
      </c>
      <c r="B342" s="9">
        <f t="shared" si="29"/>
        <v>0</v>
      </c>
      <c r="C342" s="127"/>
      <c r="D342" s="4">
        <f t="shared" si="30"/>
        <v>0</v>
      </c>
      <c r="E342" s="128">
        <f t="shared" si="31"/>
        <v>0</v>
      </c>
      <c r="F342" s="4">
        <f t="shared" si="32"/>
        <v>0</v>
      </c>
      <c r="G342" s="19">
        <f>IF(AND(C342&lt;&gt;"",SUM(G$30:G341)&lt;D$21),$D$21/$D$26,0)</f>
        <v>0</v>
      </c>
      <c r="H342" s="4">
        <f t="shared" si="33"/>
        <v>0</v>
      </c>
      <c r="I342" s="4">
        <f t="shared" si="34"/>
        <v>0</v>
      </c>
      <c r="J342" s="58" t="str">
        <f t="shared" si="35"/>
        <v>2047–2048</v>
      </c>
    </row>
    <row r="343" spans="1:10" ht="19.899999999999999" customHeight="1" x14ac:dyDescent="0.2">
      <c r="A343" s="126">
        <v>53905</v>
      </c>
      <c r="B343" s="9">
        <f t="shared" si="29"/>
        <v>0</v>
      </c>
      <c r="C343" s="127"/>
      <c r="D343" s="4">
        <f t="shared" si="30"/>
        <v>0</v>
      </c>
      <c r="E343" s="128">
        <f t="shared" si="31"/>
        <v>0</v>
      </c>
      <c r="F343" s="4">
        <f t="shared" si="32"/>
        <v>0</v>
      </c>
      <c r="G343" s="19">
        <f>IF(AND(C343&lt;&gt;"",SUM(G$30:G342)&lt;D$21),$D$21/$D$26,0)</f>
        <v>0</v>
      </c>
      <c r="H343" s="4">
        <f t="shared" si="33"/>
        <v>0</v>
      </c>
      <c r="I343" s="4">
        <f t="shared" si="34"/>
        <v>0</v>
      </c>
      <c r="J343" s="58" t="str">
        <f t="shared" si="35"/>
        <v>2047–2048</v>
      </c>
    </row>
    <row r="344" spans="1:10" ht="19.899999999999999" customHeight="1" x14ac:dyDescent="0.2">
      <c r="A344" s="126">
        <v>53936</v>
      </c>
      <c r="B344" s="9">
        <f t="shared" si="29"/>
        <v>0</v>
      </c>
      <c r="C344" s="127"/>
      <c r="D344" s="4">
        <f t="shared" si="30"/>
        <v>0</v>
      </c>
      <c r="E344" s="128">
        <f t="shared" si="31"/>
        <v>0</v>
      </c>
      <c r="F344" s="4">
        <f t="shared" si="32"/>
        <v>0</v>
      </c>
      <c r="G344" s="19">
        <f>IF(AND(C344&lt;&gt;"",SUM(G$30:G343)&lt;D$21),$D$21/$D$26,0)</f>
        <v>0</v>
      </c>
      <c r="H344" s="4">
        <f t="shared" si="33"/>
        <v>0</v>
      </c>
      <c r="I344" s="4">
        <f t="shared" si="34"/>
        <v>0</v>
      </c>
      <c r="J344" s="58" t="str">
        <f t="shared" si="35"/>
        <v>2047–2048</v>
      </c>
    </row>
    <row r="345" spans="1:10" ht="19.899999999999999" customHeight="1" x14ac:dyDescent="0.2">
      <c r="A345" s="126">
        <v>53966</v>
      </c>
      <c r="B345" s="9">
        <f t="shared" si="29"/>
        <v>0</v>
      </c>
      <c r="C345" s="127"/>
      <c r="D345" s="4">
        <f t="shared" si="30"/>
        <v>0</v>
      </c>
      <c r="E345" s="128">
        <f t="shared" si="31"/>
        <v>0</v>
      </c>
      <c r="F345" s="4">
        <f t="shared" si="32"/>
        <v>0</v>
      </c>
      <c r="G345" s="19">
        <f>IF(AND(C345&lt;&gt;"",SUM(G$30:G344)&lt;D$21),$D$21/$D$26,0)</f>
        <v>0</v>
      </c>
      <c r="H345" s="4">
        <f t="shared" si="33"/>
        <v>0</v>
      </c>
      <c r="I345" s="4">
        <f t="shared" si="34"/>
        <v>0</v>
      </c>
      <c r="J345" s="58" t="str">
        <f t="shared" si="35"/>
        <v>2047–2048</v>
      </c>
    </row>
    <row r="346" spans="1:10" ht="19.899999999999999" customHeight="1" x14ac:dyDescent="0.2">
      <c r="A346" s="126">
        <v>53997</v>
      </c>
      <c r="B346" s="9">
        <f t="shared" si="29"/>
        <v>0</v>
      </c>
      <c r="C346" s="127"/>
      <c r="D346" s="4">
        <f t="shared" si="30"/>
        <v>0</v>
      </c>
      <c r="E346" s="128">
        <f t="shared" si="31"/>
        <v>0</v>
      </c>
      <c r="F346" s="4">
        <f t="shared" si="32"/>
        <v>0</v>
      </c>
      <c r="G346" s="19">
        <f>IF(AND(C346&lt;&gt;"",SUM(G$30:G345)&lt;D$21),$D$21/$D$26,0)</f>
        <v>0</v>
      </c>
      <c r="H346" s="4">
        <f t="shared" si="33"/>
        <v>0</v>
      </c>
      <c r="I346" s="4">
        <f t="shared" si="34"/>
        <v>0</v>
      </c>
      <c r="J346" s="58" t="str">
        <f t="shared" si="35"/>
        <v>2047–2048</v>
      </c>
    </row>
    <row r="347" spans="1:10" ht="19.899999999999999" customHeight="1" x14ac:dyDescent="0.2">
      <c r="A347" s="126">
        <v>54027</v>
      </c>
      <c r="B347" s="9">
        <f t="shared" si="29"/>
        <v>0</v>
      </c>
      <c r="C347" s="127"/>
      <c r="D347" s="4">
        <f t="shared" si="30"/>
        <v>0</v>
      </c>
      <c r="E347" s="128">
        <f t="shared" si="31"/>
        <v>0</v>
      </c>
      <c r="F347" s="4">
        <f t="shared" si="32"/>
        <v>0</v>
      </c>
      <c r="G347" s="19">
        <f>IF(AND(C347&lt;&gt;"",SUM(G$30:G346)&lt;D$21),$D$21/$D$26,0)</f>
        <v>0</v>
      </c>
      <c r="H347" s="4">
        <f t="shared" si="33"/>
        <v>0</v>
      </c>
      <c r="I347" s="4">
        <f t="shared" si="34"/>
        <v>0</v>
      </c>
      <c r="J347" s="58" t="str">
        <f t="shared" si="35"/>
        <v>2047–2048</v>
      </c>
    </row>
    <row r="348" spans="1:10" ht="19.899999999999999" customHeight="1" x14ac:dyDescent="0.2">
      <c r="A348" s="126">
        <v>54058</v>
      </c>
      <c r="B348" s="9">
        <f t="shared" si="29"/>
        <v>0</v>
      </c>
      <c r="C348" s="127"/>
      <c r="D348" s="4">
        <f t="shared" si="30"/>
        <v>0</v>
      </c>
      <c r="E348" s="128">
        <f t="shared" si="31"/>
        <v>0</v>
      </c>
      <c r="F348" s="4">
        <f t="shared" si="32"/>
        <v>0</v>
      </c>
      <c r="G348" s="19">
        <f>IF(AND(C348&lt;&gt;"",SUM(G$30:G347)&lt;D$21),$D$21/$D$26,0)</f>
        <v>0</v>
      </c>
      <c r="H348" s="4">
        <f t="shared" si="33"/>
        <v>0</v>
      </c>
      <c r="I348" s="4">
        <f t="shared" si="34"/>
        <v>0</v>
      </c>
      <c r="J348" s="58" t="str">
        <f t="shared" si="35"/>
        <v>2047–2048</v>
      </c>
    </row>
    <row r="349" spans="1:10" ht="19.899999999999999" customHeight="1" x14ac:dyDescent="0.2">
      <c r="A349" s="126">
        <v>54089</v>
      </c>
      <c r="B349" s="9">
        <f t="shared" si="29"/>
        <v>0</v>
      </c>
      <c r="C349" s="127"/>
      <c r="D349" s="4">
        <f t="shared" si="30"/>
        <v>0</v>
      </c>
      <c r="E349" s="128">
        <f t="shared" si="31"/>
        <v>0</v>
      </c>
      <c r="F349" s="4">
        <f t="shared" si="32"/>
        <v>0</v>
      </c>
      <c r="G349" s="19">
        <f>IF(AND(C349&lt;&gt;"",SUM(G$30:G348)&lt;D$21),$D$21/$D$26,0)</f>
        <v>0</v>
      </c>
      <c r="H349" s="4">
        <f t="shared" si="33"/>
        <v>0</v>
      </c>
      <c r="I349" s="4">
        <f t="shared" si="34"/>
        <v>0</v>
      </c>
      <c r="J349" s="58" t="str">
        <f t="shared" si="35"/>
        <v>2047–2048</v>
      </c>
    </row>
    <row r="350" spans="1:10" ht="19.899999999999999" customHeight="1" x14ac:dyDescent="0.2">
      <c r="A350" s="126">
        <v>54118</v>
      </c>
      <c r="B350" s="9">
        <f t="shared" si="29"/>
        <v>0</v>
      </c>
      <c r="C350" s="127"/>
      <c r="D350" s="4">
        <f t="shared" si="30"/>
        <v>0</v>
      </c>
      <c r="E350" s="128">
        <f t="shared" si="31"/>
        <v>0</v>
      </c>
      <c r="F350" s="4">
        <f t="shared" si="32"/>
        <v>0</v>
      </c>
      <c r="G350" s="19">
        <f>IF(AND(C350&lt;&gt;"",SUM(G$30:G349)&lt;D$21),$D$21/$D$26,0)</f>
        <v>0</v>
      </c>
      <c r="H350" s="4">
        <f t="shared" si="33"/>
        <v>0</v>
      </c>
      <c r="I350" s="4">
        <f t="shared" si="34"/>
        <v>0</v>
      </c>
      <c r="J350" s="58" t="str">
        <f t="shared" si="35"/>
        <v>2047–2048</v>
      </c>
    </row>
    <row r="351" spans="1:10" ht="19.899999999999999" customHeight="1" x14ac:dyDescent="0.2">
      <c r="A351" s="126">
        <v>54149</v>
      </c>
      <c r="B351" s="9">
        <f t="shared" ref="B351:B414" si="36">IF(C351&gt;0,C351*-1,C351)</f>
        <v>0</v>
      </c>
      <c r="C351" s="127"/>
      <c r="D351" s="4">
        <f t="shared" ref="D351:D414" si="37">IF(C351="",0,IF($D$14="Beginning",IF(C350&lt;&gt;"",$F350*$D$7/12,0),IF(C350&lt;&gt;"",$F350*$D$7/12,$D$19*$D$7/12)))</f>
        <v>0</v>
      </c>
      <c r="E351" s="128">
        <f t="shared" si="31"/>
        <v>0</v>
      </c>
      <c r="F351" s="4">
        <f t="shared" si="32"/>
        <v>0</v>
      </c>
      <c r="G351" s="19">
        <f>IF(AND(C351&lt;&gt;"",SUM(G$30:G350)&lt;D$21),$D$21/$D$26,0)</f>
        <v>0</v>
      </c>
      <c r="H351" s="4">
        <f t="shared" si="33"/>
        <v>0</v>
      </c>
      <c r="I351" s="4">
        <f t="shared" si="34"/>
        <v>0</v>
      </c>
      <c r="J351" s="58" t="str">
        <f t="shared" si="35"/>
        <v>2047–2048</v>
      </c>
    </row>
    <row r="352" spans="1:10" ht="19.899999999999999" customHeight="1" x14ac:dyDescent="0.2">
      <c r="A352" s="126">
        <v>54179</v>
      </c>
      <c r="B352" s="9">
        <f t="shared" si="36"/>
        <v>0</v>
      </c>
      <c r="C352" s="127"/>
      <c r="D352" s="4">
        <f t="shared" si="37"/>
        <v>0</v>
      </c>
      <c r="E352" s="128">
        <f t="shared" ref="E352:E415" si="38">C352-D352</f>
        <v>0</v>
      </c>
      <c r="F352" s="4">
        <f t="shared" ref="F352:F415" si="39">IF(C352="",0,IF(C351="",$D$19-E352,IF(C352&lt;&gt;"",F351-E352)))</f>
        <v>0</v>
      </c>
      <c r="G352" s="19">
        <f>IF(AND(C352&lt;&gt;"",SUM(G$30:G351)&lt;D$21),$D$21/$D$26,0)</f>
        <v>0</v>
      </c>
      <c r="H352" s="4">
        <f t="shared" ref="H352:H415" si="40">IF(C352&lt;&gt;"",G352+H351,0)</f>
        <v>0</v>
      </c>
      <c r="I352" s="4">
        <f t="shared" ref="I352:I415" si="41">IF(C352&lt;&gt;"",$D$21-H352,0)</f>
        <v>0</v>
      </c>
      <c r="J352" s="58" t="str">
        <f t="shared" si="35"/>
        <v>2047–2048</v>
      </c>
    </row>
    <row r="353" spans="1:10" ht="19.899999999999999" customHeight="1" x14ac:dyDescent="0.2">
      <c r="A353" s="126">
        <v>54210</v>
      </c>
      <c r="B353" s="9">
        <f t="shared" si="36"/>
        <v>0</v>
      </c>
      <c r="C353" s="127"/>
      <c r="D353" s="4">
        <f t="shared" si="37"/>
        <v>0</v>
      </c>
      <c r="E353" s="128">
        <f t="shared" si="38"/>
        <v>0</v>
      </c>
      <c r="F353" s="4">
        <f t="shared" si="39"/>
        <v>0</v>
      </c>
      <c r="G353" s="19">
        <f>IF(AND(C353&lt;&gt;"",SUM(G$30:G352)&lt;D$21),$D$21/$D$26,0)</f>
        <v>0</v>
      </c>
      <c r="H353" s="4">
        <f t="shared" si="40"/>
        <v>0</v>
      </c>
      <c r="I353" s="4">
        <f t="shared" si="41"/>
        <v>0</v>
      </c>
      <c r="J353" s="58" t="str">
        <f t="shared" si="35"/>
        <v>2047–2048</v>
      </c>
    </row>
    <row r="354" spans="1:10" ht="19.899999999999999" customHeight="1" x14ac:dyDescent="0.2">
      <c r="A354" s="126">
        <v>54240</v>
      </c>
      <c r="B354" s="9">
        <f t="shared" si="36"/>
        <v>0</v>
      </c>
      <c r="C354" s="127"/>
      <c r="D354" s="4">
        <f t="shared" si="37"/>
        <v>0</v>
      </c>
      <c r="E354" s="128">
        <f t="shared" si="38"/>
        <v>0</v>
      </c>
      <c r="F354" s="4">
        <f t="shared" si="39"/>
        <v>0</v>
      </c>
      <c r="G354" s="19">
        <f>IF(AND(C354&lt;&gt;"",SUM(G$30:G353)&lt;D$21),$D$21/$D$26,0)</f>
        <v>0</v>
      </c>
      <c r="H354" s="4">
        <f t="shared" si="40"/>
        <v>0</v>
      </c>
      <c r="I354" s="4">
        <f t="shared" si="41"/>
        <v>0</v>
      </c>
      <c r="J354" s="58" t="str">
        <f t="shared" si="35"/>
        <v>2048–2049</v>
      </c>
    </row>
    <row r="355" spans="1:10" ht="19.899999999999999" customHeight="1" x14ac:dyDescent="0.2">
      <c r="A355" s="126">
        <v>54271</v>
      </c>
      <c r="B355" s="9">
        <f t="shared" si="36"/>
        <v>0</v>
      </c>
      <c r="C355" s="127"/>
      <c r="D355" s="4">
        <f t="shared" si="37"/>
        <v>0</v>
      </c>
      <c r="E355" s="128">
        <f t="shared" si="38"/>
        <v>0</v>
      </c>
      <c r="F355" s="4">
        <f t="shared" si="39"/>
        <v>0</v>
      </c>
      <c r="G355" s="19">
        <f>IF(AND(C355&lt;&gt;"",SUM(G$30:G354)&lt;D$21),$D$21/$D$26,0)</f>
        <v>0</v>
      </c>
      <c r="H355" s="4">
        <f t="shared" si="40"/>
        <v>0</v>
      </c>
      <c r="I355" s="4">
        <f t="shared" si="41"/>
        <v>0</v>
      </c>
      <c r="J355" s="58" t="str">
        <f t="shared" si="35"/>
        <v>2048–2049</v>
      </c>
    </row>
    <row r="356" spans="1:10" ht="19.899999999999999" customHeight="1" x14ac:dyDescent="0.2">
      <c r="A356" s="126">
        <v>54302</v>
      </c>
      <c r="B356" s="9">
        <f t="shared" si="36"/>
        <v>0</v>
      </c>
      <c r="C356" s="127"/>
      <c r="D356" s="4">
        <f t="shared" si="37"/>
        <v>0</v>
      </c>
      <c r="E356" s="128">
        <f t="shared" si="38"/>
        <v>0</v>
      </c>
      <c r="F356" s="4">
        <f t="shared" si="39"/>
        <v>0</v>
      </c>
      <c r="G356" s="19">
        <f>IF(AND(C356&lt;&gt;"",SUM(G$30:G355)&lt;D$21),$D$21/$D$26,0)</f>
        <v>0</v>
      </c>
      <c r="H356" s="4">
        <f t="shared" si="40"/>
        <v>0</v>
      </c>
      <c r="I356" s="4">
        <f t="shared" si="41"/>
        <v>0</v>
      </c>
      <c r="J356" s="58" t="str">
        <f t="shared" si="35"/>
        <v>2048–2049</v>
      </c>
    </row>
    <row r="357" spans="1:10" ht="19.899999999999999" customHeight="1" x14ac:dyDescent="0.2">
      <c r="A357" s="126">
        <v>54332</v>
      </c>
      <c r="B357" s="9">
        <f t="shared" si="36"/>
        <v>0</v>
      </c>
      <c r="C357" s="127"/>
      <c r="D357" s="4">
        <f t="shared" si="37"/>
        <v>0</v>
      </c>
      <c r="E357" s="128">
        <f t="shared" si="38"/>
        <v>0</v>
      </c>
      <c r="F357" s="4">
        <f t="shared" si="39"/>
        <v>0</v>
      </c>
      <c r="G357" s="19">
        <f>IF(AND(C357&lt;&gt;"",SUM(G$30:G356)&lt;D$21),$D$21/$D$26,0)</f>
        <v>0</v>
      </c>
      <c r="H357" s="4">
        <f t="shared" si="40"/>
        <v>0</v>
      </c>
      <c r="I357" s="4">
        <f t="shared" si="41"/>
        <v>0</v>
      </c>
      <c r="J357" s="58" t="str">
        <f t="shared" si="35"/>
        <v>2048–2049</v>
      </c>
    </row>
    <row r="358" spans="1:10" ht="19.899999999999999" customHeight="1" x14ac:dyDescent="0.2">
      <c r="A358" s="126">
        <v>54363</v>
      </c>
      <c r="B358" s="9">
        <f t="shared" si="36"/>
        <v>0</v>
      </c>
      <c r="C358" s="127"/>
      <c r="D358" s="4">
        <f t="shared" si="37"/>
        <v>0</v>
      </c>
      <c r="E358" s="128">
        <f t="shared" si="38"/>
        <v>0</v>
      </c>
      <c r="F358" s="4">
        <f t="shared" si="39"/>
        <v>0</v>
      </c>
      <c r="G358" s="19">
        <f>IF(AND(C358&lt;&gt;"",SUM(G$30:G357)&lt;D$21),$D$21/$D$26,0)</f>
        <v>0</v>
      </c>
      <c r="H358" s="4">
        <f t="shared" si="40"/>
        <v>0</v>
      </c>
      <c r="I358" s="4">
        <f t="shared" si="41"/>
        <v>0</v>
      </c>
      <c r="J358" s="58" t="str">
        <f t="shared" si="35"/>
        <v>2048–2049</v>
      </c>
    </row>
    <row r="359" spans="1:10" ht="19.899999999999999" customHeight="1" x14ac:dyDescent="0.2">
      <c r="A359" s="126">
        <v>54393</v>
      </c>
      <c r="B359" s="9">
        <f t="shared" si="36"/>
        <v>0</v>
      </c>
      <c r="C359" s="127"/>
      <c r="D359" s="4">
        <f t="shared" si="37"/>
        <v>0</v>
      </c>
      <c r="E359" s="128">
        <f t="shared" si="38"/>
        <v>0</v>
      </c>
      <c r="F359" s="4">
        <f t="shared" si="39"/>
        <v>0</v>
      </c>
      <c r="G359" s="19">
        <f>IF(AND(C359&lt;&gt;"",SUM(G$30:G358)&lt;D$21),$D$21/$D$26,0)</f>
        <v>0</v>
      </c>
      <c r="H359" s="4">
        <f t="shared" si="40"/>
        <v>0</v>
      </c>
      <c r="I359" s="4">
        <f t="shared" si="41"/>
        <v>0</v>
      </c>
      <c r="J359" s="58" t="str">
        <f t="shared" si="35"/>
        <v>2048–2049</v>
      </c>
    </row>
    <row r="360" spans="1:10" ht="19.899999999999999" customHeight="1" x14ac:dyDescent="0.2">
      <c r="A360" s="126">
        <v>54424</v>
      </c>
      <c r="B360" s="9">
        <f t="shared" si="36"/>
        <v>0</v>
      </c>
      <c r="C360" s="127"/>
      <c r="D360" s="4">
        <f t="shared" si="37"/>
        <v>0</v>
      </c>
      <c r="E360" s="128">
        <f t="shared" si="38"/>
        <v>0</v>
      </c>
      <c r="F360" s="4">
        <f t="shared" si="39"/>
        <v>0</v>
      </c>
      <c r="G360" s="19">
        <f>IF(AND(C360&lt;&gt;"",SUM(G$30:G359)&lt;D$21),$D$21/$D$26,0)</f>
        <v>0</v>
      </c>
      <c r="H360" s="4">
        <f t="shared" si="40"/>
        <v>0</v>
      </c>
      <c r="I360" s="4">
        <f t="shared" si="41"/>
        <v>0</v>
      </c>
      <c r="J360" s="58" t="str">
        <f t="shared" si="35"/>
        <v>2048–2049</v>
      </c>
    </row>
    <row r="361" spans="1:10" ht="19.899999999999999" customHeight="1" x14ac:dyDescent="0.2">
      <c r="A361" s="126">
        <v>54455</v>
      </c>
      <c r="B361" s="9">
        <f t="shared" si="36"/>
        <v>0</v>
      </c>
      <c r="C361" s="127"/>
      <c r="D361" s="4">
        <f t="shared" si="37"/>
        <v>0</v>
      </c>
      <c r="E361" s="128">
        <f t="shared" si="38"/>
        <v>0</v>
      </c>
      <c r="F361" s="4">
        <f t="shared" si="39"/>
        <v>0</v>
      </c>
      <c r="G361" s="19">
        <f>IF(AND(C361&lt;&gt;"",SUM(G$30:G360)&lt;D$21),$D$21/$D$26,0)</f>
        <v>0</v>
      </c>
      <c r="H361" s="4">
        <f t="shared" si="40"/>
        <v>0</v>
      </c>
      <c r="I361" s="4">
        <f t="shared" si="41"/>
        <v>0</v>
      </c>
      <c r="J361" s="58" t="str">
        <f t="shared" si="35"/>
        <v>2048–2049</v>
      </c>
    </row>
    <row r="362" spans="1:10" ht="19.899999999999999" customHeight="1" x14ac:dyDescent="0.2">
      <c r="A362" s="126">
        <v>54483</v>
      </c>
      <c r="B362" s="9">
        <f t="shared" si="36"/>
        <v>0</v>
      </c>
      <c r="C362" s="127"/>
      <c r="D362" s="4">
        <f t="shared" si="37"/>
        <v>0</v>
      </c>
      <c r="E362" s="128">
        <f t="shared" si="38"/>
        <v>0</v>
      </c>
      <c r="F362" s="4">
        <f t="shared" si="39"/>
        <v>0</v>
      </c>
      <c r="G362" s="19">
        <f>IF(AND(C362&lt;&gt;"",SUM(G$30:G361)&lt;D$21),$D$21/$D$26,0)</f>
        <v>0</v>
      </c>
      <c r="H362" s="4">
        <f t="shared" si="40"/>
        <v>0</v>
      </c>
      <c r="I362" s="4">
        <f t="shared" si="41"/>
        <v>0</v>
      </c>
      <c r="J362" s="58" t="str">
        <f t="shared" si="35"/>
        <v>2048–2049</v>
      </c>
    </row>
    <row r="363" spans="1:10" ht="19.899999999999999" customHeight="1" x14ac:dyDescent="0.2">
      <c r="A363" s="126">
        <v>54514</v>
      </c>
      <c r="B363" s="9">
        <f t="shared" si="36"/>
        <v>0</v>
      </c>
      <c r="C363" s="127"/>
      <c r="D363" s="4">
        <f t="shared" si="37"/>
        <v>0</v>
      </c>
      <c r="E363" s="128">
        <f t="shared" si="38"/>
        <v>0</v>
      </c>
      <c r="F363" s="4">
        <f t="shared" si="39"/>
        <v>0</v>
      </c>
      <c r="G363" s="19">
        <f>IF(AND(C363&lt;&gt;"",SUM(G$30:G362)&lt;D$21),$D$21/$D$26,0)</f>
        <v>0</v>
      </c>
      <c r="H363" s="4">
        <f t="shared" si="40"/>
        <v>0</v>
      </c>
      <c r="I363" s="4">
        <f t="shared" si="41"/>
        <v>0</v>
      </c>
      <c r="J363" s="58" t="str">
        <f t="shared" ref="J363:J426" si="42">IF(OR(MONTH(A363)=1,MONTH(A363)=2,MONTH(A363)=3,MONTH(A363)=4,MONTH(A363)=5,MONTH(A363)=6),YEAR(A363)-1&amp;"–"&amp;YEAR(A363),YEAR(A363)&amp;"–"&amp;YEAR(A363)+1)</f>
        <v>2048–2049</v>
      </c>
    </row>
    <row r="364" spans="1:10" ht="19.899999999999999" customHeight="1" x14ac:dyDescent="0.2">
      <c r="A364" s="126">
        <v>54544</v>
      </c>
      <c r="B364" s="9">
        <f t="shared" si="36"/>
        <v>0</v>
      </c>
      <c r="C364" s="127"/>
      <c r="D364" s="4">
        <f t="shared" si="37"/>
        <v>0</v>
      </c>
      <c r="E364" s="128">
        <f t="shared" si="38"/>
        <v>0</v>
      </c>
      <c r="F364" s="4">
        <f t="shared" si="39"/>
        <v>0</v>
      </c>
      <c r="G364" s="19">
        <f>IF(AND(C364&lt;&gt;"",SUM(G$30:G363)&lt;D$21),$D$21/$D$26,0)</f>
        <v>0</v>
      </c>
      <c r="H364" s="4">
        <f t="shared" si="40"/>
        <v>0</v>
      </c>
      <c r="I364" s="4">
        <f t="shared" si="41"/>
        <v>0</v>
      </c>
      <c r="J364" s="58" t="str">
        <f t="shared" si="42"/>
        <v>2048–2049</v>
      </c>
    </row>
    <row r="365" spans="1:10" ht="19.899999999999999" customHeight="1" x14ac:dyDescent="0.2">
      <c r="A365" s="126">
        <v>54575</v>
      </c>
      <c r="B365" s="9">
        <f t="shared" si="36"/>
        <v>0</v>
      </c>
      <c r="C365" s="127"/>
      <c r="D365" s="4">
        <f t="shared" si="37"/>
        <v>0</v>
      </c>
      <c r="E365" s="128">
        <f t="shared" si="38"/>
        <v>0</v>
      </c>
      <c r="F365" s="4">
        <f t="shared" si="39"/>
        <v>0</v>
      </c>
      <c r="G365" s="19">
        <f>IF(AND(C365&lt;&gt;"",SUM(G$30:G364)&lt;D$21),$D$21/$D$26,0)</f>
        <v>0</v>
      </c>
      <c r="H365" s="4">
        <f t="shared" si="40"/>
        <v>0</v>
      </c>
      <c r="I365" s="4">
        <f t="shared" si="41"/>
        <v>0</v>
      </c>
      <c r="J365" s="58" t="str">
        <f t="shared" si="42"/>
        <v>2048–2049</v>
      </c>
    </row>
    <row r="366" spans="1:10" ht="19.899999999999999" customHeight="1" x14ac:dyDescent="0.2">
      <c r="A366" s="126">
        <v>54605</v>
      </c>
      <c r="B366" s="9">
        <f t="shared" si="36"/>
        <v>0</v>
      </c>
      <c r="C366" s="127"/>
      <c r="D366" s="4">
        <f t="shared" si="37"/>
        <v>0</v>
      </c>
      <c r="E366" s="128">
        <f t="shared" si="38"/>
        <v>0</v>
      </c>
      <c r="F366" s="4">
        <f t="shared" si="39"/>
        <v>0</v>
      </c>
      <c r="G366" s="19">
        <f>IF(AND(C366&lt;&gt;"",SUM(G$30:G365)&lt;D$21),$D$21/$D$26,0)</f>
        <v>0</v>
      </c>
      <c r="H366" s="4">
        <f t="shared" si="40"/>
        <v>0</v>
      </c>
      <c r="I366" s="4">
        <f t="shared" si="41"/>
        <v>0</v>
      </c>
      <c r="J366" s="58" t="str">
        <f t="shared" si="42"/>
        <v>2049–2050</v>
      </c>
    </row>
    <row r="367" spans="1:10" ht="19.899999999999999" customHeight="1" x14ac:dyDescent="0.2">
      <c r="A367" s="126">
        <v>54636</v>
      </c>
      <c r="B367" s="9">
        <f t="shared" si="36"/>
        <v>0</v>
      </c>
      <c r="C367" s="127"/>
      <c r="D367" s="4">
        <f t="shared" si="37"/>
        <v>0</v>
      </c>
      <c r="E367" s="128">
        <f t="shared" si="38"/>
        <v>0</v>
      </c>
      <c r="F367" s="4">
        <f t="shared" si="39"/>
        <v>0</v>
      </c>
      <c r="G367" s="19">
        <f>IF(AND(C367&lt;&gt;"",SUM(G$30:G366)&lt;D$21),$D$21/$D$26,0)</f>
        <v>0</v>
      </c>
      <c r="H367" s="4">
        <f t="shared" si="40"/>
        <v>0</v>
      </c>
      <c r="I367" s="4">
        <f t="shared" si="41"/>
        <v>0</v>
      </c>
      <c r="J367" s="58" t="str">
        <f t="shared" si="42"/>
        <v>2049–2050</v>
      </c>
    </row>
    <row r="368" spans="1:10" ht="19.899999999999999" customHeight="1" x14ac:dyDescent="0.2">
      <c r="A368" s="126">
        <v>54667</v>
      </c>
      <c r="B368" s="9">
        <f t="shared" si="36"/>
        <v>0</v>
      </c>
      <c r="C368" s="127"/>
      <c r="D368" s="4">
        <f t="shared" si="37"/>
        <v>0</v>
      </c>
      <c r="E368" s="128">
        <f t="shared" si="38"/>
        <v>0</v>
      </c>
      <c r="F368" s="4">
        <f t="shared" si="39"/>
        <v>0</v>
      </c>
      <c r="G368" s="19">
        <f>IF(AND(C368&lt;&gt;"",SUM(G$30:G367)&lt;D$21),$D$21/$D$26,0)</f>
        <v>0</v>
      </c>
      <c r="H368" s="4">
        <f t="shared" si="40"/>
        <v>0</v>
      </c>
      <c r="I368" s="4">
        <f t="shared" si="41"/>
        <v>0</v>
      </c>
      <c r="J368" s="58" t="str">
        <f t="shared" si="42"/>
        <v>2049–2050</v>
      </c>
    </row>
    <row r="369" spans="1:10" ht="19.899999999999999" customHeight="1" x14ac:dyDescent="0.2">
      <c r="A369" s="126">
        <v>54697</v>
      </c>
      <c r="B369" s="9">
        <f t="shared" si="36"/>
        <v>0</v>
      </c>
      <c r="C369" s="127"/>
      <c r="D369" s="4">
        <f t="shared" si="37"/>
        <v>0</v>
      </c>
      <c r="E369" s="128">
        <f t="shared" si="38"/>
        <v>0</v>
      </c>
      <c r="F369" s="4">
        <f t="shared" si="39"/>
        <v>0</v>
      </c>
      <c r="G369" s="19">
        <f>IF(AND(C369&lt;&gt;"",SUM(G$30:G368)&lt;D$21),$D$21/$D$26,0)</f>
        <v>0</v>
      </c>
      <c r="H369" s="4">
        <f t="shared" si="40"/>
        <v>0</v>
      </c>
      <c r="I369" s="4">
        <f t="shared" si="41"/>
        <v>0</v>
      </c>
      <c r="J369" s="58" t="str">
        <f t="shared" si="42"/>
        <v>2049–2050</v>
      </c>
    </row>
    <row r="370" spans="1:10" ht="19.899999999999999" customHeight="1" x14ac:dyDescent="0.2">
      <c r="A370" s="126">
        <v>54728</v>
      </c>
      <c r="B370" s="9">
        <f t="shared" si="36"/>
        <v>0</v>
      </c>
      <c r="C370" s="127"/>
      <c r="D370" s="4">
        <f t="shared" si="37"/>
        <v>0</v>
      </c>
      <c r="E370" s="128">
        <f t="shared" si="38"/>
        <v>0</v>
      </c>
      <c r="F370" s="4">
        <f t="shared" si="39"/>
        <v>0</v>
      </c>
      <c r="G370" s="19">
        <f>IF(AND(C370&lt;&gt;"",SUM(G$30:G369)&lt;D$21),$D$21/$D$26,0)</f>
        <v>0</v>
      </c>
      <c r="H370" s="4">
        <f t="shared" si="40"/>
        <v>0</v>
      </c>
      <c r="I370" s="4">
        <f t="shared" si="41"/>
        <v>0</v>
      </c>
      <c r="J370" s="58" t="str">
        <f t="shared" si="42"/>
        <v>2049–2050</v>
      </c>
    </row>
    <row r="371" spans="1:10" ht="19.899999999999999" customHeight="1" x14ac:dyDescent="0.2">
      <c r="A371" s="126">
        <v>54758</v>
      </c>
      <c r="B371" s="9">
        <f t="shared" si="36"/>
        <v>0</v>
      </c>
      <c r="C371" s="127"/>
      <c r="D371" s="4">
        <f t="shared" si="37"/>
        <v>0</v>
      </c>
      <c r="E371" s="128">
        <f t="shared" si="38"/>
        <v>0</v>
      </c>
      <c r="F371" s="4">
        <f t="shared" si="39"/>
        <v>0</v>
      </c>
      <c r="G371" s="19">
        <f>IF(AND(C371&lt;&gt;"",SUM(G$30:G370)&lt;D$21),$D$21/$D$26,0)</f>
        <v>0</v>
      </c>
      <c r="H371" s="4">
        <f t="shared" si="40"/>
        <v>0</v>
      </c>
      <c r="I371" s="4">
        <f t="shared" si="41"/>
        <v>0</v>
      </c>
      <c r="J371" s="58" t="str">
        <f t="shared" si="42"/>
        <v>2049–2050</v>
      </c>
    </row>
    <row r="372" spans="1:10" ht="19.899999999999999" customHeight="1" x14ac:dyDescent="0.2">
      <c r="A372" s="126">
        <v>54789</v>
      </c>
      <c r="B372" s="9">
        <f t="shared" si="36"/>
        <v>0</v>
      </c>
      <c r="C372" s="127"/>
      <c r="D372" s="4">
        <f t="shared" si="37"/>
        <v>0</v>
      </c>
      <c r="E372" s="128">
        <f t="shared" si="38"/>
        <v>0</v>
      </c>
      <c r="F372" s="4">
        <f t="shared" si="39"/>
        <v>0</v>
      </c>
      <c r="G372" s="19">
        <f>IF(AND(C372&lt;&gt;"",SUM(G$30:G371)&lt;D$21),$D$21/$D$26,0)</f>
        <v>0</v>
      </c>
      <c r="H372" s="4">
        <f t="shared" si="40"/>
        <v>0</v>
      </c>
      <c r="I372" s="4">
        <f t="shared" si="41"/>
        <v>0</v>
      </c>
      <c r="J372" s="58" t="str">
        <f t="shared" si="42"/>
        <v>2049–2050</v>
      </c>
    </row>
    <row r="373" spans="1:10" ht="19.899999999999999" customHeight="1" x14ac:dyDescent="0.2">
      <c r="A373" s="126">
        <v>54820</v>
      </c>
      <c r="B373" s="9">
        <f t="shared" si="36"/>
        <v>0</v>
      </c>
      <c r="C373" s="127"/>
      <c r="D373" s="4">
        <f t="shared" si="37"/>
        <v>0</v>
      </c>
      <c r="E373" s="128">
        <f t="shared" si="38"/>
        <v>0</v>
      </c>
      <c r="F373" s="4">
        <f t="shared" si="39"/>
        <v>0</v>
      </c>
      <c r="G373" s="19">
        <f>IF(AND(C373&lt;&gt;"",SUM(G$30:G372)&lt;D$21),$D$21/$D$26,0)</f>
        <v>0</v>
      </c>
      <c r="H373" s="4">
        <f t="shared" si="40"/>
        <v>0</v>
      </c>
      <c r="I373" s="4">
        <f t="shared" si="41"/>
        <v>0</v>
      </c>
      <c r="J373" s="58" t="str">
        <f t="shared" si="42"/>
        <v>2049–2050</v>
      </c>
    </row>
    <row r="374" spans="1:10" ht="19.899999999999999" customHeight="1" x14ac:dyDescent="0.2">
      <c r="A374" s="126">
        <v>54848</v>
      </c>
      <c r="B374" s="9">
        <f t="shared" si="36"/>
        <v>0</v>
      </c>
      <c r="C374" s="127"/>
      <c r="D374" s="4">
        <f t="shared" si="37"/>
        <v>0</v>
      </c>
      <c r="E374" s="128">
        <f t="shared" si="38"/>
        <v>0</v>
      </c>
      <c r="F374" s="4">
        <f t="shared" si="39"/>
        <v>0</v>
      </c>
      <c r="G374" s="19">
        <f>IF(AND(C374&lt;&gt;"",SUM(G$30:G373)&lt;D$21),$D$21/$D$26,0)</f>
        <v>0</v>
      </c>
      <c r="H374" s="4">
        <f t="shared" si="40"/>
        <v>0</v>
      </c>
      <c r="I374" s="4">
        <f t="shared" si="41"/>
        <v>0</v>
      </c>
      <c r="J374" s="58" t="str">
        <f t="shared" si="42"/>
        <v>2049–2050</v>
      </c>
    </row>
    <row r="375" spans="1:10" ht="19.899999999999999" customHeight="1" x14ac:dyDescent="0.2">
      <c r="A375" s="126">
        <v>54879</v>
      </c>
      <c r="B375" s="9">
        <f t="shared" si="36"/>
        <v>0</v>
      </c>
      <c r="C375" s="127"/>
      <c r="D375" s="4">
        <f t="shared" si="37"/>
        <v>0</v>
      </c>
      <c r="E375" s="128">
        <f t="shared" si="38"/>
        <v>0</v>
      </c>
      <c r="F375" s="4">
        <f t="shared" si="39"/>
        <v>0</v>
      </c>
      <c r="G375" s="19">
        <f>IF(AND(C375&lt;&gt;"",SUM(G$30:G374)&lt;D$21),$D$21/$D$26,0)</f>
        <v>0</v>
      </c>
      <c r="H375" s="4">
        <f t="shared" si="40"/>
        <v>0</v>
      </c>
      <c r="I375" s="4">
        <f t="shared" si="41"/>
        <v>0</v>
      </c>
      <c r="J375" s="58" t="str">
        <f t="shared" si="42"/>
        <v>2049–2050</v>
      </c>
    </row>
    <row r="376" spans="1:10" ht="19.899999999999999" customHeight="1" x14ac:dyDescent="0.2">
      <c r="A376" s="126">
        <v>54909</v>
      </c>
      <c r="B376" s="9">
        <f t="shared" si="36"/>
        <v>0</v>
      </c>
      <c r="C376" s="127"/>
      <c r="D376" s="4">
        <f t="shared" si="37"/>
        <v>0</v>
      </c>
      <c r="E376" s="128">
        <f t="shared" si="38"/>
        <v>0</v>
      </c>
      <c r="F376" s="4">
        <f t="shared" si="39"/>
        <v>0</v>
      </c>
      <c r="G376" s="19">
        <f>IF(AND(C376&lt;&gt;"",SUM(G$30:G375)&lt;D$21),$D$21/$D$26,0)</f>
        <v>0</v>
      </c>
      <c r="H376" s="4">
        <f t="shared" si="40"/>
        <v>0</v>
      </c>
      <c r="I376" s="4">
        <f t="shared" si="41"/>
        <v>0</v>
      </c>
      <c r="J376" s="58" t="str">
        <f t="shared" si="42"/>
        <v>2049–2050</v>
      </c>
    </row>
    <row r="377" spans="1:10" ht="19.899999999999999" customHeight="1" x14ac:dyDescent="0.2">
      <c r="A377" s="126">
        <v>54940</v>
      </c>
      <c r="B377" s="9">
        <f t="shared" si="36"/>
        <v>0</v>
      </c>
      <c r="C377" s="127"/>
      <c r="D377" s="4">
        <f t="shared" si="37"/>
        <v>0</v>
      </c>
      <c r="E377" s="128">
        <f t="shared" si="38"/>
        <v>0</v>
      </c>
      <c r="F377" s="4">
        <f t="shared" si="39"/>
        <v>0</v>
      </c>
      <c r="G377" s="19">
        <f>IF(AND(C377&lt;&gt;"",SUM(G$30:G376)&lt;D$21),$D$21/$D$26,0)</f>
        <v>0</v>
      </c>
      <c r="H377" s="4">
        <f t="shared" si="40"/>
        <v>0</v>
      </c>
      <c r="I377" s="4">
        <f t="shared" si="41"/>
        <v>0</v>
      </c>
      <c r="J377" s="58" t="str">
        <f t="shared" si="42"/>
        <v>2049–2050</v>
      </c>
    </row>
    <row r="378" spans="1:10" ht="19.899999999999999" customHeight="1" x14ac:dyDescent="0.2">
      <c r="A378" s="126">
        <v>54970</v>
      </c>
      <c r="B378" s="9">
        <f t="shared" si="36"/>
        <v>0</v>
      </c>
      <c r="C378" s="127"/>
      <c r="D378" s="4">
        <f t="shared" si="37"/>
        <v>0</v>
      </c>
      <c r="E378" s="128">
        <f t="shared" si="38"/>
        <v>0</v>
      </c>
      <c r="F378" s="4">
        <f t="shared" si="39"/>
        <v>0</v>
      </c>
      <c r="G378" s="19">
        <f>IF(AND(C378&lt;&gt;"",SUM(G$30:G377)&lt;D$21),$D$21/$D$26,0)</f>
        <v>0</v>
      </c>
      <c r="H378" s="4">
        <f t="shared" si="40"/>
        <v>0</v>
      </c>
      <c r="I378" s="4">
        <f t="shared" si="41"/>
        <v>0</v>
      </c>
      <c r="J378" s="58" t="str">
        <f t="shared" si="42"/>
        <v>2050–2051</v>
      </c>
    </row>
    <row r="379" spans="1:10" ht="19.899999999999999" customHeight="1" x14ac:dyDescent="0.2">
      <c r="A379" s="126">
        <v>55001</v>
      </c>
      <c r="B379" s="9">
        <f t="shared" si="36"/>
        <v>0</v>
      </c>
      <c r="C379" s="127"/>
      <c r="D379" s="4">
        <f t="shared" si="37"/>
        <v>0</v>
      </c>
      <c r="E379" s="128">
        <f t="shared" si="38"/>
        <v>0</v>
      </c>
      <c r="F379" s="4">
        <f t="shared" si="39"/>
        <v>0</v>
      </c>
      <c r="G379" s="19">
        <f>IF(AND(C379&lt;&gt;"",SUM(G$30:G378)&lt;D$21),$D$21/$D$26,0)</f>
        <v>0</v>
      </c>
      <c r="H379" s="4">
        <f t="shared" si="40"/>
        <v>0</v>
      </c>
      <c r="I379" s="4">
        <f t="shared" si="41"/>
        <v>0</v>
      </c>
      <c r="J379" s="58" t="str">
        <f t="shared" si="42"/>
        <v>2050–2051</v>
      </c>
    </row>
    <row r="380" spans="1:10" ht="19.899999999999999" customHeight="1" x14ac:dyDescent="0.2">
      <c r="A380" s="126">
        <v>55032</v>
      </c>
      <c r="B380" s="9">
        <f t="shared" si="36"/>
        <v>0</v>
      </c>
      <c r="C380" s="127"/>
      <c r="D380" s="4">
        <f t="shared" si="37"/>
        <v>0</v>
      </c>
      <c r="E380" s="128">
        <f t="shared" si="38"/>
        <v>0</v>
      </c>
      <c r="F380" s="4">
        <f t="shared" si="39"/>
        <v>0</v>
      </c>
      <c r="G380" s="19">
        <f>IF(AND(C380&lt;&gt;"",SUM(G$30:G379)&lt;D$21),$D$21/$D$26,0)</f>
        <v>0</v>
      </c>
      <c r="H380" s="4">
        <f t="shared" si="40"/>
        <v>0</v>
      </c>
      <c r="I380" s="4">
        <f t="shared" si="41"/>
        <v>0</v>
      </c>
      <c r="J380" s="58" t="str">
        <f t="shared" si="42"/>
        <v>2050–2051</v>
      </c>
    </row>
    <row r="381" spans="1:10" ht="19.899999999999999" customHeight="1" x14ac:dyDescent="0.2">
      <c r="A381" s="126">
        <v>55062</v>
      </c>
      <c r="B381" s="9">
        <f t="shared" si="36"/>
        <v>0</v>
      </c>
      <c r="C381" s="127"/>
      <c r="D381" s="4">
        <f t="shared" si="37"/>
        <v>0</v>
      </c>
      <c r="E381" s="128">
        <f t="shared" si="38"/>
        <v>0</v>
      </c>
      <c r="F381" s="4">
        <f t="shared" si="39"/>
        <v>0</v>
      </c>
      <c r="G381" s="19">
        <f>IF(AND(C381&lt;&gt;"",SUM(G$30:G380)&lt;D$21),$D$21/$D$26,0)</f>
        <v>0</v>
      </c>
      <c r="H381" s="4">
        <f t="shared" si="40"/>
        <v>0</v>
      </c>
      <c r="I381" s="4">
        <f t="shared" si="41"/>
        <v>0</v>
      </c>
      <c r="J381" s="58" t="str">
        <f t="shared" si="42"/>
        <v>2050–2051</v>
      </c>
    </row>
    <row r="382" spans="1:10" ht="19.899999999999999" customHeight="1" x14ac:dyDescent="0.2">
      <c r="A382" s="126">
        <v>55093</v>
      </c>
      <c r="B382" s="9">
        <f t="shared" si="36"/>
        <v>0</v>
      </c>
      <c r="C382" s="127"/>
      <c r="D382" s="4">
        <f t="shared" si="37"/>
        <v>0</v>
      </c>
      <c r="E382" s="128">
        <f t="shared" si="38"/>
        <v>0</v>
      </c>
      <c r="F382" s="4">
        <f t="shared" si="39"/>
        <v>0</v>
      </c>
      <c r="G382" s="19">
        <f>IF(AND(C382&lt;&gt;"",SUM(G$30:G381)&lt;D$21),$D$21/$D$26,0)</f>
        <v>0</v>
      </c>
      <c r="H382" s="4">
        <f t="shared" si="40"/>
        <v>0</v>
      </c>
      <c r="I382" s="4">
        <f t="shared" si="41"/>
        <v>0</v>
      </c>
      <c r="J382" s="58" t="str">
        <f t="shared" si="42"/>
        <v>2050–2051</v>
      </c>
    </row>
    <row r="383" spans="1:10" ht="19.899999999999999" customHeight="1" x14ac:dyDescent="0.2">
      <c r="A383" s="126">
        <v>55123</v>
      </c>
      <c r="B383" s="9">
        <f t="shared" si="36"/>
        <v>0</v>
      </c>
      <c r="C383" s="127"/>
      <c r="D383" s="4">
        <f t="shared" si="37"/>
        <v>0</v>
      </c>
      <c r="E383" s="128">
        <f t="shared" si="38"/>
        <v>0</v>
      </c>
      <c r="F383" s="4">
        <f t="shared" si="39"/>
        <v>0</v>
      </c>
      <c r="G383" s="19">
        <f>IF(AND(C383&lt;&gt;"",SUM(G$30:G382)&lt;D$21),$D$21/$D$26,0)</f>
        <v>0</v>
      </c>
      <c r="H383" s="4">
        <f t="shared" si="40"/>
        <v>0</v>
      </c>
      <c r="I383" s="4">
        <f t="shared" si="41"/>
        <v>0</v>
      </c>
      <c r="J383" s="58" t="str">
        <f t="shared" si="42"/>
        <v>2050–2051</v>
      </c>
    </row>
    <row r="384" spans="1:10" ht="19.899999999999999" customHeight="1" x14ac:dyDescent="0.2">
      <c r="A384" s="126">
        <v>55154</v>
      </c>
      <c r="B384" s="9">
        <f t="shared" si="36"/>
        <v>0</v>
      </c>
      <c r="C384" s="127"/>
      <c r="D384" s="4">
        <f t="shared" si="37"/>
        <v>0</v>
      </c>
      <c r="E384" s="128">
        <f t="shared" si="38"/>
        <v>0</v>
      </c>
      <c r="F384" s="4">
        <f t="shared" si="39"/>
        <v>0</v>
      </c>
      <c r="G384" s="19">
        <f>IF(AND(C384&lt;&gt;"",SUM(G$30:G383)&lt;D$21),$D$21/$D$26,0)</f>
        <v>0</v>
      </c>
      <c r="H384" s="4">
        <f t="shared" si="40"/>
        <v>0</v>
      </c>
      <c r="I384" s="4">
        <f t="shared" si="41"/>
        <v>0</v>
      </c>
      <c r="J384" s="58" t="str">
        <f t="shared" si="42"/>
        <v>2050–2051</v>
      </c>
    </row>
    <row r="385" spans="1:10" ht="19.899999999999999" customHeight="1" x14ac:dyDescent="0.2">
      <c r="A385" s="126">
        <v>55185</v>
      </c>
      <c r="B385" s="9">
        <f t="shared" si="36"/>
        <v>0</v>
      </c>
      <c r="C385" s="127"/>
      <c r="D385" s="4">
        <f t="shared" si="37"/>
        <v>0</v>
      </c>
      <c r="E385" s="128">
        <f t="shared" si="38"/>
        <v>0</v>
      </c>
      <c r="F385" s="4">
        <f t="shared" si="39"/>
        <v>0</v>
      </c>
      <c r="G385" s="19">
        <f>IF(AND(C385&lt;&gt;"",SUM(G$30:G384)&lt;D$21),$D$21/$D$26,0)</f>
        <v>0</v>
      </c>
      <c r="H385" s="4">
        <f t="shared" si="40"/>
        <v>0</v>
      </c>
      <c r="I385" s="4">
        <f t="shared" si="41"/>
        <v>0</v>
      </c>
      <c r="J385" s="58" t="str">
        <f t="shared" si="42"/>
        <v>2050–2051</v>
      </c>
    </row>
    <row r="386" spans="1:10" ht="19.899999999999999" customHeight="1" x14ac:dyDescent="0.2">
      <c r="A386" s="126">
        <v>55213</v>
      </c>
      <c r="B386" s="9">
        <f t="shared" si="36"/>
        <v>0</v>
      </c>
      <c r="C386" s="127"/>
      <c r="D386" s="4">
        <f t="shared" si="37"/>
        <v>0</v>
      </c>
      <c r="E386" s="128">
        <f t="shared" si="38"/>
        <v>0</v>
      </c>
      <c r="F386" s="4">
        <f t="shared" si="39"/>
        <v>0</v>
      </c>
      <c r="G386" s="19">
        <f>IF(AND(C386&lt;&gt;"",SUM(G$30:G385)&lt;D$21),$D$21/$D$26,0)</f>
        <v>0</v>
      </c>
      <c r="H386" s="4">
        <f t="shared" si="40"/>
        <v>0</v>
      </c>
      <c r="I386" s="4">
        <f t="shared" si="41"/>
        <v>0</v>
      </c>
      <c r="J386" s="58" t="str">
        <f t="shared" si="42"/>
        <v>2050–2051</v>
      </c>
    </row>
    <row r="387" spans="1:10" ht="19.899999999999999" customHeight="1" x14ac:dyDescent="0.2">
      <c r="A387" s="126">
        <v>55244</v>
      </c>
      <c r="B387" s="9">
        <f t="shared" si="36"/>
        <v>0</v>
      </c>
      <c r="C387" s="127"/>
      <c r="D387" s="4">
        <f t="shared" si="37"/>
        <v>0</v>
      </c>
      <c r="E387" s="128">
        <f t="shared" si="38"/>
        <v>0</v>
      </c>
      <c r="F387" s="4">
        <f t="shared" si="39"/>
        <v>0</v>
      </c>
      <c r="G387" s="19">
        <f>IF(AND(C387&lt;&gt;"",SUM(G$30:G386)&lt;D$21),$D$21/$D$26,0)</f>
        <v>0</v>
      </c>
      <c r="H387" s="4">
        <f t="shared" si="40"/>
        <v>0</v>
      </c>
      <c r="I387" s="4">
        <f t="shared" si="41"/>
        <v>0</v>
      </c>
      <c r="J387" s="58" t="str">
        <f t="shared" si="42"/>
        <v>2050–2051</v>
      </c>
    </row>
    <row r="388" spans="1:10" ht="19.899999999999999" customHeight="1" x14ac:dyDescent="0.2">
      <c r="A388" s="126">
        <v>55274</v>
      </c>
      <c r="B388" s="9">
        <f t="shared" si="36"/>
        <v>0</v>
      </c>
      <c r="C388" s="127"/>
      <c r="D388" s="4">
        <f t="shared" si="37"/>
        <v>0</v>
      </c>
      <c r="E388" s="128">
        <f t="shared" si="38"/>
        <v>0</v>
      </c>
      <c r="F388" s="4">
        <f t="shared" si="39"/>
        <v>0</v>
      </c>
      <c r="G388" s="19">
        <f>IF(AND(C388&lt;&gt;"",SUM(G$30:G387)&lt;D$21),$D$21/$D$26,0)</f>
        <v>0</v>
      </c>
      <c r="H388" s="4">
        <f t="shared" si="40"/>
        <v>0</v>
      </c>
      <c r="I388" s="4">
        <f t="shared" si="41"/>
        <v>0</v>
      </c>
      <c r="J388" s="58" t="str">
        <f t="shared" si="42"/>
        <v>2050–2051</v>
      </c>
    </row>
    <row r="389" spans="1:10" ht="19.899999999999999" customHeight="1" x14ac:dyDescent="0.2">
      <c r="A389" s="126">
        <v>55305</v>
      </c>
      <c r="B389" s="9">
        <f t="shared" si="36"/>
        <v>0</v>
      </c>
      <c r="C389" s="127"/>
      <c r="D389" s="4">
        <f t="shared" si="37"/>
        <v>0</v>
      </c>
      <c r="E389" s="128">
        <f t="shared" si="38"/>
        <v>0</v>
      </c>
      <c r="F389" s="4">
        <f t="shared" si="39"/>
        <v>0</v>
      </c>
      <c r="G389" s="19">
        <f>IF(AND(C389&lt;&gt;"",SUM(G$30:G388)&lt;D$21),$D$21/$D$26,0)</f>
        <v>0</v>
      </c>
      <c r="H389" s="4">
        <f t="shared" si="40"/>
        <v>0</v>
      </c>
      <c r="I389" s="4">
        <f t="shared" si="41"/>
        <v>0</v>
      </c>
      <c r="J389" s="58" t="str">
        <f t="shared" si="42"/>
        <v>2050–2051</v>
      </c>
    </row>
    <row r="390" spans="1:10" ht="19.899999999999999" customHeight="1" x14ac:dyDescent="0.2">
      <c r="A390" s="126">
        <v>55335</v>
      </c>
      <c r="B390" s="9">
        <f t="shared" si="36"/>
        <v>0</v>
      </c>
      <c r="C390" s="127"/>
      <c r="D390" s="4">
        <f t="shared" si="37"/>
        <v>0</v>
      </c>
      <c r="E390" s="128">
        <f t="shared" si="38"/>
        <v>0</v>
      </c>
      <c r="F390" s="4">
        <f t="shared" si="39"/>
        <v>0</v>
      </c>
      <c r="G390" s="19">
        <f>IF(AND(C390&lt;&gt;"",SUM(G$30:G389)&lt;D$21),$D$21/$D$26,0)</f>
        <v>0</v>
      </c>
      <c r="H390" s="4">
        <f t="shared" si="40"/>
        <v>0</v>
      </c>
      <c r="I390" s="4">
        <f t="shared" si="41"/>
        <v>0</v>
      </c>
      <c r="J390" s="58" t="str">
        <f t="shared" si="42"/>
        <v>2051–2052</v>
      </c>
    </row>
    <row r="391" spans="1:10" ht="19.899999999999999" customHeight="1" x14ac:dyDescent="0.2">
      <c r="A391" s="126">
        <v>55366</v>
      </c>
      <c r="B391" s="9">
        <f t="shared" si="36"/>
        <v>0</v>
      </c>
      <c r="C391" s="127"/>
      <c r="D391" s="4">
        <f t="shared" si="37"/>
        <v>0</v>
      </c>
      <c r="E391" s="128">
        <f t="shared" si="38"/>
        <v>0</v>
      </c>
      <c r="F391" s="4">
        <f t="shared" si="39"/>
        <v>0</v>
      </c>
      <c r="G391" s="19">
        <f>IF(AND(C391&lt;&gt;"",SUM(G$30:G390)&lt;D$21),$D$21/$D$26,0)</f>
        <v>0</v>
      </c>
      <c r="H391" s="4">
        <f t="shared" si="40"/>
        <v>0</v>
      </c>
      <c r="I391" s="4">
        <f t="shared" si="41"/>
        <v>0</v>
      </c>
      <c r="J391" s="58" t="str">
        <f t="shared" si="42"/>
        <v>2051–2052</v>
      </c>
    </row>
    <row r="392" spans="1:10" ht="19.899999999999999" customHeight="1" x14ac:dyDescent="0.2">
      <c r="A392" s="126">
        <v>55397</v>
      </c>
      <c r="B392" s="9">
        <f t="shared" si="36"/>
        <v>0</v>
      </c>
      <c r="C392" s="127"/>
      <c r="D392" s="4">
        <f t="shared" si="37"/>
        <v>0</v>
      </c>
      <c r="E392" s="128">
        <f t="shared" si="38"/>
        <v>0</v>
      </c>
      <c r="F392" s="4">
        <f t="shared" si="39"/>
        <v>0</v>
      </c>
      <c r="G392" s="19">
        <f>IF(AND(C392&lt;&gt;"",SUM(G$30:G391)&lt;D$21),$D$21/$D$26,0)</f>
        <v>0</v>
      </c>
      <c r="H392" s="4">
        <f t="shared" si="40"/>
        <v>0</v>
      </c>
      <c r="I392" s="4">
        <f t="shared" si="41"/>
        <v>0</v>
      </c>
      <c r="J392" s="58" t="str">
        <f t="shared" si="42"/>
        <v>2051–2052</v>
      </c>
    </row>
    <row r="393" spans="1:10" ht="19.899999999999999" customHeight="1" x14ac:dyDescent="0.2">
      <c r="A393" s="126">
        <v>55427</v>
      </c>
      <c r="B393" s="9">
        <f t="shared" si="36"/>
        <v>0</v>
      </c>
      <c r="C393" s="127"/>
      <c r="D393" s="4">
        <f t="shared" si="37"/>
        <v>0</v>
      </c>
      <c r="E393" s="128">
        <f t="shared" si="38"/>
        <v>0</v>
      </c>
      <c r="F393" s="4">
        <f t="shared" si="39"/>
        <v>0</v>
      </c>
      <c r="G393" s="19">
        <f>IF(AND(C393&lt;&gt;"",SUM(G$30:G392)&lt;D$21),$D$21/$D$26,0)</f>
        <v>0</v>
      </c>
      <c r="H393" s="4">
        <f t="shared" si="40"/>
        <v>0</v>
      </c>
      <c r="I393" s="4">
        <f t="shared" si="41"/>
        <v>0</v>
      </c>
      <c r="J393" s="58" t="str">
        <f t="shared" si="42"/>
        <v>2051–2052</v>
      </c>
    </row>
    <row r="394" spans="1:10" ht="19.899999999999999" customHeight="1" x14ac:dyDescent="0.2">
      <c r="A394" s="126">
        <v>55458</v>
      </c>
      <c r="B394" s="9">
        <f t="shared" si="36"/>
        <v>0</v>
      </c>
      <c r="C394" s="127"/>
      <c r="D394" s="4">
        <f t="shared" si="37"/>
        <v>0</v>
      </c>
      <c r="E394" s="128">
        <f t="shared" si="38"/>
        <v>0</v>
      </c>
      <c r="F394" s="4">
        <f t="shared" si="39"/>
        <v>0</v>
      </c>
      <c r="G394" s="19">
        <f>IF(AND(C394&lt;&gt;"",SUM(G$30:G393)&lt;D$21),$D$21/$D$26,0)</f>
        <v>0</v>
      </c>
      <c r="H394" s="4">
        <f t="shared" si="40"/>
        <v>0</v>
      </c>
      <c r="I394" s="4">
        <f t="shared" si="41"/>
        <v>0</v>
      </c>
      <c r="J394" s="58" t="str">
        <f t="shared" si="42"/>
        <v>2051–2052</v>
      </c>
    </row>
    <row r="395" spans="1:10" ht="19.899999999999999" customHeight="1" x14ac:dyDescent="0.2">
      <c r="A395" s="126">
        <v>55488</v>
      </c>
      <c r="B395" s="9">
        <f t="shared" si="36"/>
        <v>0</v>
      </c>
      <c r="C395" s="127"/>
      <c r="D395" s="4">
        <f t="shared" si="37"/>
        <v>0</v>
      </c>
      <c r="E395" s="128">
        <f t="shared" si="38"/>
        <v>0</v>
      </c>
      <c r="F395" s="4">
        <f t="shared" si="39"/>
        <v>0</v>
      </c>
      <c r="G395" s="19">
        <f>IF(AND(C395&lt;&gt;"",SUM(G$30:G394)&lt;D$21),$D$21/$D$26,0)</f>
        <v>0</v>
      </c>
      <c r="H395" s="4">
        <f t="shared" si="40"/>
        <v>0</v>
      </c>
      <c r="I395" s="4">
        <f t="shared" si="41"/>
        <v>0</v>
      </c>
      <c r="J395" s="58" t="str">
        <f t="shared" si="42"/>
        <v>2051–2052</v>
      </c>
    </row>
    <row r="396" spans="1:10" ht="19.899999999999999" customHeight="1" x14ac:dyDescent="0.2">
      <c r="A396" s="126">
        <v>55519</v>
      </c>
      <c r="B396" s="9">
        <f t="shared" si="36"/>
        <v>0</v>
      </c>
      <c r="C396" s="127"/>
      <c r="D396" s="4">
        <f t="shared" si="37"/>
        <v>0</v>
      </c>
      <c r="E396" s="128">
        <f t="shared" si="38"/>
        <v>0</v>
      </c>
      <c r="F396" s="4">
        <f t="shared" si="39"/>
        <v>0</v>
      </c>
      <c r="G396" s="19">
        <f>IF(AND(C396&lt;&gt;"",SUM(G$30:G395)&lt;D$21),$D$21/$D$26,0)</f>
        <v>0</v>
      </c>
      <c r="H396" s="4">
        <f t="shared" si="40"/>
        <v>0</v>
      </c>
      <c r="I396" s="4">
        <f t="shared" si="41"/>
        <v>0</v>
      </c>
      <c r="J396" s="58" t="str">
        <f t="shared" si="42"/>
        <v>2051–2052</v>
      </c>
    </row>
    <row r="397" spans="1:10" ht="19.899999999999999" customHeight="1" x14ac:dyDescent="0.2">
      <c r="A397" s="126">
        <v>55550</v>
      </c>
      <c r="B397" s="9">
        <f t="shared" si="36"/>
        <v>0</v>
      </c>
      <c r="C397" s="127"/>
      <c r="D397" s="4">
        <f t="shared" si="37"/>
        <v>0</v>
      </c>
      <c r="E397" s="128">
        <f t="shared" si="38"/>
        <v>0</v>
      </c>
      <c r="F397" s="4">
        <f t="shared" si="39"/>
        <v>0</v>
      </c>
      <c r="G397" s="19">
        <f>IF(AND(C397&lt;&gt;"",SUM(G$30:G396)&lt;D$21),$D$21/$D$26,0)</f>
        <v>0</v>
      </c>
      <c r="H397" s="4">
        <f t="shared" si="40"/>
        <v>0</v>
      </c>
      <c r="I397" s="4">
        <f t="shared" si="41"/>
        <v>0</v>
      </c>
      <c r="J397" s="58" t="str">
        <f t="shared" si="42"/>
        <v>2051–2052</v>
      </c>
    </row>
    <row r="398" spans="1:10" ht="19.899999999999999" customHeight="1" x14ac:dyDescent="0.2">
      <c r="A398" s="126">
        <v>55579</v>
      </c>
      <c r="B398" s="9">
        <f t="shared" si="36"/>
        <v>0</v>
      </c>
      <c r="C398" s="127"/>
      <c r="D398" s="4">
        <f t="shared" si="37"/>
        <v>0</v>
      </c>
      <c r="E398" s="128">
        <f t="shared" si="38"/>
        <v>0</v>
      </c>
      <c r="F398" s="4">
        <f t="shared" si="39"/>
        <v>0</v>
      </c>
      <c r="G398" s="19">
        <f>IF(AND(C398&lt;&gt;"",SUM(G$30:G397)&lt;D$21),$D$21/$D$26,0)</f>
        <v>0</v>
      </c>
      <c r="H398" s="4">
        <f t="shared" si="40"/>
        <v>0</v>
      </c>
      <c r="I398" s="4">
        <f t="shared" si="41"/>
        <v>0</v>
      </c>
      <c r="J398" s="58" t="str">
        <f t="shared" si="42"/>
        <v>2051–2052</v>
      </c>
    </row>
    <row r="399" spans="1:10" ht="19.899999999999999" customHeight="1" x14ac:dyDescent="0.2">
      <c r="A399" s="126">
        <v>55610</v>
      </c>
      <c r="B399" s="9">
        <f t="shared" si="36"/>
        <v>0</v>
      </c>
      <c r="C399" s="127"/>
      <c r="D399" s="4">
        <f t="shared" si="37"/>
        <v>0</v>
      </c>
      <c r="E399" s="128">
        <f t="shared" si="38"/>
        <v>0</v>
      </c>
      <c r="F399" s="4">
        <f t="shared" si="39"/>
        <v>0</v>
      </c>
      <c r="G399" s="19">
        <f>IF(AND(C399&lt;&gt;"",SUM(G$30:G398)&lt;D$21),$D$21/$D$26,0)</f>
        <v>0</v>
      </c>
      <c r="H399" s="4">
        <f t="shared" si="40"/>
        <v>0</v>
      </c>
      <c r="I399" s="4">
        <f t="shared" si="41"/>
        <v>0</v>
      </c>
      <c r="J399" s="58" t="str">
        <f t="shared" si="42"/>
        <v>2051–2052</v>
      </c>
    </row>
    <row r="400" spans="1:10" ht="19.899999999999999" customHeight="1" x14ac:dyDescent="0.2">
      <c r="A400" s="126">
        <v>55640</v>
      </c>
      <c r="B400" s="9">
        <f t="shared" si="36"/>
        <v>0</v>
      </c>
      <c r="C400" s="127"/>
      <c r="D400" s="4">
        <f t="shared" si="37"/>
        <v>0</v>
      </c>
      <c r="E400" s="128">
        <f t="shared" si="38"/>
        <v>0</v>
      </c>
      <c r="F400" s="4">
        <f t="shared" si="39"/>
        <v>0</v>
      </c>
      <c r="G400" s="19">
        <f>IF(AND(C400&lt;&gt;"",SUM(G$30:G399)&lt;D$21),$D$21/$D$26,0)</f>
        <v>0</v>
      </c>
      <c r="H400" s="4">
        <f t="shared" si="40"/>
        <v>0</v>
      </c>
      <c r="I400" s="4">
        <f t="shared" si="41"/>
        <v>0</v>
      </c>
      <c r="J400" s="58" t="str">
        <f t="shared" si="42"/>
        <v>2051–2052</v>
      </c>
    </row>
    <row r="401" spans="1:10" ht="19.899999999999999" customHeight="1" x14ac:dyDescent="0.2">
      <c r="A401" s="126">
        <v>55671</v>
      </c>
      <c r="B401" s="9">
        <f t="shared" si="36"/>
        <v>0</v>
      </c>
      <c r="C401" s="127"/>
      <c r="D401" s="4">
        <f t="shared" si="37"/>
        <v>0</v>
      </c>
      <c r="E401" s="128">
        <f t="shared" si="38"/>
        <v>0</v>
      </c>
      <c r="F401" s="4">
        <f t="shared" si="39"/>
        <v>0</v>
      </c>
      <c r="G401" s="19">
        <f>IF(AND(C401&lt;&gt;"",SUM(G$30:G400)&lt;D$21),$D$21/$D$26,0)</f>
        <v>0</v>
      </c>
      <c r="H401" s="4">
        <f t="shared" si="40"/>
        <v>0</v>
      </c>
      <c r="I401" s="4">
        <f t="shared" si="41"/>
        <v>0</v>
      </c>
      <c r="J401" s="58" t="str">
        <f t="shared" si="42"/>
        <v>2051–2052</v>
      </c>
    </row>
    <row r="402" spans="1:10" ht="19.899999999999999" customHeight="1" x14ac:dyDescent="0.2">
      <c r="A402" s="126">
        <v>55701</v>
      </c>
      <c r="B402" s="9">
        <f t="shared" si="36"/>
        <v>0</v>
      </c>
      <c r="C402" s="127"/>
      <c r="D402" s="4">
        <f t="shared" si="37"/>
        <v>0</v>
      </c>
      <c r="E402" s="128">
        <f t="shared" si="38"/>
        <v>0</v>
      </c>
      <c r="F402" s="4">
        <f t="shared" si="39"/>
        <v>0</v>
      </c>
      <c r="G402" s="19">
        <f>IF(AND(C402&lt;&gt;"",SUM(G$30:G401)&lt;D$21),$D$21/$D$26,0)</f>
        <v>0</v>
      </c>
      <c r="H402" s="4">
        <f t="shared" si="40"/>
        <v>0</v>
      </c>
      <c r="I402" s="4">
        <f t="shared" si="41"/>
        <v>0</v>
      </c>
      <c r="J402" s="58" t="str">
        <f t="shared" si="42"/>
        <v>2052–2053</v>
      </c>
    </row>
    <row r="403" spans="1:10" ht="19.899999999999999" customHeight="1" x14ac:dyDescent="0.2">
      <c r="A403" s="126">
        <v>55732</v>
      </c>
      <c r="B403" s="9">
        <f t="shared" si="36"/>
        <v>0</v>
      </c>
      <c r="C403" s="127"/>
      <c r="D403" s="4">
        <f t="shared" si="37"/>
        <v>0</v>
      </c>
      <c r="E403" s="128">
        <f t="shared" si="38"/>
        <v>0</v>
      </c>
      <c r="F403" s="4">
        <f t="shared" si="39"/>
        <v>0</v>
      </c>
      <c r="G403" s="19">
        <f>IF(AND(C403&lt;&gt;"",SUM(G$30:G402)&lt;D$21),$D$21/$D$26,0)</f>
        <v>0</v>
      </c>
      <c r="H403" s="4">
        <f t="shared" si="40"/>
        <v>0</v>
      </c>
      <c r="I403" s="4">
        <f t="shared" si="41"/>
        <v>0</v>
      </c>
      <c r="J403" s="58" t="str">
        <f t="shared" si="42"/>
        <v>2052–2053</v>
      </c>
    </row>
    <row r="404" spans="1:10" ht="19.899999999999999" customHeight="1" x14ac:dyDescent="0.2">
      <c r="A404" s="126">
        <v>55763</v>
      </c>
      <c r="B404" s="9">
        <f t="shared" si="36"/>
        <v>0</v>
      </c>
      <c r="C404" s="127"/>
      <c r="D404" s="4">
        <f t="shared" si="37"/>
        <v>0</v>
      </c>
      <c r="E404" s="128">
        <f t="shared" si="38"/>
        <v>0</v>
      </c>
      <c r="F404" s="4">
        <f t="shared" si="39"/>
        <v>0</v>
      </c>
      <c r="G404" s="19">
        <f>IF(AND(C404&lt;&gt;"",SUM(G$30:G403)&lt;D$21),$D$21/$D$26,0)</f>
        <v>0</v>
      </c>
      <c r="H404" s="4">
        <f t="shared" si="40"/>
        <v>0</v>
      </c>
      <c r="I404" s="4">
        <f t="shared" si="41"/>
        <v>0</v>
      </c>
      <c r="J404" s="58" t="str">
        <f t="shared" si="42"/>
        <v>2052–2053</v>
      </c>
    </row>
    <row r="405" spans="1:10" ht="19.899999999999999" customHeight="1" x14ac:dyDescent="0.2">
      <c r="A405" s="126">
        <v>55793</v>
      </c>
      <c r="B405" s="9">
        <f t="shared" si="36"/>
        <v>0</v>
      </c>
      <c r="C405" s="127"/>
      <c r="D405" s="4">
        <f t="shared" si="37"/>
        <v>0</v>
      </c>
      <c r="E405" s="128">
        <f t="shared" si="38"/>
        <v>0</v>
      </c>
      <c r="F405" s="4">
        <f t="shared" si="39"/>
        <v>0</v>
      </c>
      <c r="G405" s="19">
        <f>IF(AND(C405&lt;&gt;"",SUM(G$30:G404)&lt;D$21),$D$21/$D$26,0)</f>
        <v>0</v>
      </c>
      <c r="H405" s="4">
        <f t="shared" si="40"/>
        <v>0</v>
      </c>
      <c r="I405" s="4">
        <f t="shared" si="41"/>
        <v>0</v>
      </c>
      <c r="J405" s="58" t="str">
        <f t="shared" si="42"/>
        <v>2052–2053</v>
      </c>
    </row>
    <row r="406" spans="1:10" ht="19.899999999999999" customHeight="1" x14ac:dyDescent="0.2">
      <c r="A406" s="126">
        <v>55824</v>
      </c>
      <c r="B406" s="9">
        <f t="shared" si="36"/>
        <v>0</v>
      </c>
      <c r="C406" s="127"/>
      <c r="D406" s="4">
        <f t="shared" si="37"/>
        <v>0</v>
      </c>
      <c r="E406" s="128">
        <f t="shared" si="38"/>
        <v>0</v>
      </c>
      <c r="F406" s="4">
        <f t="shared" si="39"/>
        <v>0</v>
      </c>
      <c r="G406" s="19">
        <f>IF(AND(C406&lt;&gt;"",SUM(G$30:G405)&lt;D$21),$D$21/$D$26,0)</f>
        <v>0</v>
      </c>
      <c r="H406" s="4">
        <f t="shared" si="40"/>
        <v>0</v>
      </c>
      <c r="I406" s="4">
        <f t="shared" si="41"/>
        <v>0</v>
      </c>
      <c r="J406" s="58" t="str">
        <f t="shared" si="42"/>
        <v>2052–2053</v>
      </c>
    </row>
    <row r="407" spans="1:10" ht="19.899999999999999" customHeight="1" x14ac:dyDescent="0.2">
      <c r="A407" s="126">
        <v>55854</v>
      </c>
      <c r="B407" s="9">
        <f t="shared" si="36"/>
        <v>0</v>
      </c>
      <c r="C407" s="127"/>
      <c r="D407" s="4">
        <f t="shared" si="37"/>
        <v>0</v>
      </c>
      <c r="E407" s="128">
        <f t="shared" si="38"/>
        <v>0</v>
      </c>
      <c r="F407" s="4">
        <f t="shared" si="39"/>
        <v>0</v>
      </c>
      <c r="G407" s="19">
        <f>IF(AND(C407&lt;&gt;"",SUM(G$30:G406)&lt;D$21),$D$21/$D$26,0)</f>
        <v>0</v>
      </c>
      <c r="H407" s="4">
        <f t="shared" si="40"/>
        <v>0</v>
      </c>
      <c r="I407" s="4">
        <f t="shared" si="41"/>
        <v>0</v>
      </c>
      <c r="J407" s="58" t="str">
        <f t="shared" si="42"/>
        <v>2052–2053</v>
      </c>
    </row>
    <row r="408" spans="1:10" ht="19.899999999999999" customHeight="1" x14ac:dyDescent="0.2">
      <c r="A408" s="126">
        <v>55885</v>
      </c>
      <c r="B408" s="9">
        <f t="shared" si="36"/>
        <v>0</v>
      </c>
      <c r="C408" s="127"/>
      <c r="D408" s="4">
        <f t="shared" si="37"/>
        <v>0</v>
      </c>
      <c r="E408" s="128">
        <f t="shared" si="38"/>
        <v>0</v>
      </c>
      <c r="F408" s="4">
        <f t="shared" si="39"/>
        <v>0</v>
      </c>
      <c r="G408" s="19">
        <f>IF(AND(C408&lt;&gt;"",SUM(G$30:G407)&lt;D$21),$D$21/$D$26,0)</f>
        <v>0</v>
      </c>
      <c r="H408" s="4">
        <f t="shared" si="40"/>
        <v>0</v>
      </c>
      <c r="I408" s="4">
        <f t="shared" si="41"/>
        <v>0</v>
      </c>
      <c r="J408" s="58" t="str">
        <f t="shared" si="42"/>
        <v>2052–2053</v>
      </c>
    </row>
    <row r="409" spans="1:10" ht="19.899999999999999" customHeight="1" x14ac:dyDescent="0.2">
      <c r="A409" s="126">
        <v>55916</v>
      </c>
      <c r="B409" s="9">
        <f t="shared" si="36"/>
        <v>0</v>
      </c>
      <c r="C409" s="127"/>
      <c r="D409" s="4">
        <f t="shared" si="37"/>
        <v>0</v>
      </c>
      <c r="E409" s="128">
        <f t="shared" si="38"/>
        <v>0</v>
      </c>
      <c r="F409" s="4">
        <f t="shared" si="39"/>
        <v>0</v>
      </c>
      <c r="G409" s="19">
        <f>IF(AND(C409&lt;&gt;"",SUM(G$30:G408)&lt;D$21),$D$21/$D$26,0)</f>
        <v>0</v>
      </c>
      <c r="H409" s="4">
        <f t="shared" si="40"/>
        <v>0</v>
      </c>
      <c r="I409" s="4">
        <f t="shared" si="41"/>
        <v>0</v>
      </c>
      <c r="J409" s="58" t="str">
        <f t="shared" si="42"/>
        <v>2052–2053</v>
      </c>
    </row>
    <row r="410" spans="1:10" ht="19.899999999999999" customHeight="1" x14ac:dyDescent="0.2">
      <c r="A410" s="126">
        <v>55944</v>
      </c>
      <c r="B410" s="9">
        <f t="shared" si="36"/>
        <v>0</v>
      </c>
      <c r="C410" s="127"/>
      <c r="D410" s="4">
        <f t="shared" si="37"/>
        <v>0</v>
      </c>
      <c r="E410" s="128">
        <f t="shared" si="38"/>
        <v>0</v>
      </c>
      <c r="F410" s="4">
        <f t="shared" si="39"/>
        <v>0</v>
      </c>
      <c r="G410" s="19">
        <f>IF(AND(C410&lt;&gt;"",SUM(G$30:G409)&lt;D$21),$D$21/$D$26,0)</f>
        <v>0</v>
      </c>
      <c r="H410" s="4">
        <f t="shared" si="40"/>
        <v>0</v>
      </c>
      <c r="I410" s="4">
        <f t="shared" si="41"/>
        <v>0</v>
      </c>
      <c r="J410" s="58" t="str">
        <f t="shared" si="42"/>
        <v>2052–2053</v>
      </c>
    </row>
    <row r="411" spans="1:10" ht="19.899999999999999" customHeight="1" x14ac:dyDescent="0.2">
      <c r="A411" s="126">
        <v>55975</v>
      </c>
      <c r="B411" s="9">
        <f t="shared" si="36"/>
        <v>0</v>
      </c>
      <c r="C411" s="127"/>
      <c r="D411" s="4">
        <f t="shared" si="37"/>
        <v>0</v>
      </c>
      <c r="E411" s="128">
        <f t="shared" si="38"/>
        <v>0</v>
      </c>
      <c r="F411" s="4">
        <f t="shared" si="39"/>
        <v>0</v>
      </c>
      <c r="G411" s="19">
        <f>IF(AND(C411&lt;&gt;"",SUM(G$30:G410)&lt;D$21),$D$21/$D$26,0)</f>
        <v>0</v>
      </c>
      <c r="H411" s="4">
        <f t="shared" si="40"/>
        <v>0</v>
      </c>
      <c r="I411" s="4">
        <f t="shared" si="41"/>
        <v>0</v>
      </c>
      <c r="J411" s="58" t="str">
        <f t="shared" si="42"/>
        <v>2052–2053</v>
      </c>
    </row>
    <row r="412" spans="1:10" ht="19.899999999999999" customHeight="1" x14ac:dyDescent="0.2">
      <c r="A412" s="126">
        <v>56005</v>
      </c>
      <c r="B412" s="9">
        <f t="shared" si="36"/>
        <v>0</v>
      </c>
      <c r="C412" s="127"/>
      <c r="D412" s="4">
        <f t="shared" si="37"/>
        <v>0</v>
      </c>
      <c r="E412" s="128">
        <f t="shared" si="38"/>
        <v>0</v>
      </c>
      <c r="F412" s="4">
        <f t="shared" si="39"/>
        <v>0</v>
      </c>
      <c r="G412" s="19">
        <f>IF(AND(C412&lt;&gt;"",SUM(G$30:G411)&lt;D$21),$D$21/$D$26,0)</f>
        <v>0</v>
      </c>
      <c r="H412" s="4">
        <f t="shared" si="40"/>
        <v>0</v>
      </c>
      <c r="I412" s="4">
        <f t="shared" si="41"/>
        <v>0</v>
      </c>
      <c r="J412" s="58" t="str">
        <f t="shared" si="42"/>
        <v>2052–2053</v>
      </c>
    </row>
    <row r="413" spans="1:10" ht="19.899999999999999" customHeight="1" x14ac:dyDescent="0.2">
      <c r="A413" s="126">
        <v>56036</v>
      </c>
      <c r="B413" s="9">
        <f t="shared" si="36"/>
        <v>0</v>
      </c>
      <c r="C413" s="127"/>
      <c r="D413" s="4">
        <f t="shared" si="37"/>
        <v>0</v>
      </c>
      <c r="E413" s="128">
        <f t="shared" si="38"/>
        <v>0</v>
      </c>
      <c r="F413" s="4">
        <f t="shared" si="39"/>
        <v>0</v>
      </c>
      <c r="G413" s="19">
        <f>IF(AND(C413&lt;&gt;"",SUM(G$30:G412)&lt;D$21),$D$21/$D$26,0)</f>
        <v>0</v>
      </c>
      <c r="H413" s="4">
        <f t="shared" si="40"/>
        <v>0</v>
      </c>
      <c r="I413" s="4">
        <f t="shared" si="41"/>
        <v>0</v>
      </c>
      <c r="J413" s="58" t="str">
        <f t="shared" si="42"/>
        <v>2052–2053</v>
      </c>
    </row>
    <row r="414" spans="1:10" ht="19.899999999999999" customHeight="1" x14ac:dyDescent="0.2">
      <c r="A414" s="126">
        <v>56066</v>
      </c>
      <c r="B414" s="9">
        <f t="shared" si="36"/>
        <v>0</v>
      </c>
      <c r="C414" s="127"/>
      <c r="D414" s="4">
        <f t="shared" si="37"/>
        <v>0</v>
      </c>
      <c r="E414" s="128">
        <f t="shared" si="38"/>
        <v>0</v>
      </c>
      <c r="F414" s="4">
        <f t="shared" si="39"/>
        <v>0</v>
      </c>
      <c r="G414" s="19">
        <f>IF(AND(C414&lt;&gt;"",SUM(G$30:G413)&lt;D$21),$D$21/$D$26,0)</f>
        <v>0</v>
      </c>
      <c r="H414" s="4">
        <f t="shared" si="40"/>
        <v>0</v>
      </c>
      <c r="I414" s="4">
        <f t="shared" si="41"/>
        <v>0</v>
      </c>
      <c r="J414" s="58" t="str">
        <f t="shared" si="42"/>
        <v>2053–2054</v>
      </c>
    </row>
    <row r="415" spans="1:10" ht="19.899999999999999" customHeight="1" x14ac:dyDescent="0.2">
      <c r="A415" s="126">
        <v>56097</v>
      </c>
      <c r="B415" s="9">
        <f t="shared" ref="B415:B478" si="43">IF(C415&gt;0,C415*-1,C415)</f>
        <v>0</v>
      </c>
      <c r="C415" s="127"/>
      <c r="D415" s="4">
        <f t="shared" ref="D415:D478" si="44">IF(C415="",0,IF($D$14="Beginning",IF(C414&lt;&gt;"",$F414*$D$7/12,0),IF(C414&lt;&gt;"",$F414*$D$7/12,$D$19*$D$7/12)))</f>
        <v>0</v>
      </c>
      <c r="E415" s="128">
        <f t="shared" si="38"/>
        <v>0</v>
      </c>
      <c r="F415" s="4">
        <f t="shared" si="39"/>
        <v>0</v>
      </c>
      <c r="G415" s="19">
        <f>IF(AND(C415&lt;&gt;"",SUM(G$30:G414)&lt;D$21),$D$21/$D$26,0)</f>
        <v>0</v>
      </c>
      <c r="H415" s="4">
        <f t="shared" si="40"/>
        <v>0</v>
      </c>
      <c r="I415" s="4">
        <f t="shared" si="41"/>
        <v>0</v>
      </c>
      <c r="J415" s="58" t="str">
        <f t="shared" si="42"/>
        <v>2053–2054</v>
      </c>
    </row>
    <row r="416" spans="1:10" ht="19.899999999999999" customHeight="1" x14ac:dyDescent="0.2">
      <c r="A416" s="126">
        <v>56128</v>
      </c>
      <c r="B416" s="9">
        <f t="shared" si="43"/>
        <v>0</v>
      </c>
      <c r="C416" s="127"/>
      <c r="D416" s="4">
        <f t="shared" si="44"/>
        <v>0</v>
      </c>
      <c r="E416" s="128">
        <f t="shared" ref="E416:E479" si="45">C416-D416</f>
        <v>0</v>
      </c>
      <c r="F416" s="4">
        <f t="shared" ref="F416:F479" si="46">IF(C416="",0,IF(C415="",$D$19-E416,IF(C416&lt;&gt;"",F415-E416)))</f>
        <v>0</v>
      </c>
      <c r="G416" s="19">
        <f>IF(AND(C416&lt;&gt;"",SUM(G$30:G415)&lt;D$21),$D$21/$D$26,0)</f>
        <v>0</v>
      </c>
      <c r="H416" s="4">
        <f t="shared" ref="H416:H479" si="47">IF(C416&lt;&gt;"",G416+H415,0)</f>
        <v>0</v>
      </c>
      <c r="I416" s="4">
        <f t="shared" ref="I416:I479" si="48">IF(C416&lt;&gt;"",$D$21-H416,0)</f>
        <v>0</v>
      </c>
      <c r="J416" s="58" t="str">
        <f t="shared" si="42"/>
        <v>2053–2054</v>
      </c>
    </row>
    <row r="417" spans="1:10" ht="19.899999999999999" customHeight="1" x14ac:dyDescent="0.2">
      <c r="A417" s="126">
        <v>56158</v>
      </c>
      <c r="B417" s="9">
        <f t="shared" si="43"/>
        <v>0</v>
      </c>
      <c r="C417" s="127"/>
      <c r="D417" s="4">
        <f t="shared" si="44"/>
        <v>0</v>
      </c>
      <c r="E417" s="128">
        <f t="shared" si="45"/>
        <v>0</v>
      </c>
      <c r="F417" s="4">
        <f t="shared" si="46"/>
        <v>0</v>
      </c>
      <c r="G417" s="19">
        <f>IF(AND(C417&lt;&gt;"",SUM(G$30:G416)&lt;D$21),$D$21/$D$26,0)</f>
        <v>0</v>
      </c>
      <c r="H417" s="4">
        <f t="shared" si="47"/>
        <v>0</v>
      </c>
      <c r="I417" s="4">
        <f t="shared" si="48"/>
        <v>0</v>
      </c>
      <c r="J417" s="58" t="str">
        <f t="shared" si="42"/>
        <v>2053–2054</v>
      </c>
    </row>
    <row r="418" spans="1:10" ht="19.899999999999999" customHeight="1" x14ac:dyDescent="0.2">
      <c r="A418" s="126">
        <v>56189</v>
      </c>
      <c r="B418" s="9">
        <f t="shared" si="43"/>
        <v>0</v>
      </c>
      <c r="C418" s="127"/>
      <c r="D418" s="4">
        <f t="shared" si="44"/>
        <v>0</v>
      </c>
      <c r="E418" s="128">
        <f t="shared" si="45"/>
        <v>0</v>
      </c>
      <c r="F418" s="4">
        <f t="shared" si="46"/>
        <v>0</v>
      </c>
      <c r="G418" s="19">
        <f>IF(AND(C418&lt;&gt;"",SUM(G$30:G417)&lt;D$21),$D$21/$D$26,0)</f>
        <v>0</v>
      </c>
      <c r="H418" s="4">
        <f t="shared" si="47"/>
        <v>0</v>
      </c>
      <c r="I418" s="4">
        <f t="shared" si="48"/>
        <v>0</v>
      </c>
      <c r="J418" s="58" t="str">
        <f t="shared" si="42"/>
        <v>2053–2054</v>
      </c>
    </row>
    <row r="419" spans="1:10" ht="19.899999999999999" customHeight="1" x14ac:dyDescent="0.2">
      <c r="A419" s="126">
        <v>56219</v>
      </c>
      <c r="B419" s="9">
        <f t="shared" si="43"/>
        <v>0</v>
      </c>
      <c r="C419" s="127"/>
      <c r="D419" s="4">
        <f t="shared" si="44"/>
        <v>0</v>
      </c>
      <c r="E419" s="128">
        <f t="shared" si="45"/>
        <v>0</v>
      </c>
      <c r="F419" s="4">
        <f t="shared" si="46"/>
        <v>0</v>
      </c>
      <c r="G419" s="19">
        <f>IF(AND(C419&lt;&gt;"",SUM(G$30:G418)&lt;D$21),$D$21/$D$26,0)</f>
        <v>0</v>
      </c>
      <c r="H419" s="4">
        <f t="shared" si="47"/>
        <v>0</v>
      </c>
      <c r="I419" s="4">
        <f t="shared" si="48"/>
        <v>0</v>
      </c>
      <c r="J419" s="58" t="str">
        <f t="shared" si="42"/>
        <v>2053–2054</v>
      </c>
    </row>
    <row r="420" spans="1:10" ht="19.899999999999999" customHeight="1" x14ac:dyDescent="0.2">
      <c r="A420" s="126">
        <v>56250</v>
      </c>
      <c r="B420" s="9">
        <f t="shared" si="43"/>
        <v>0</v>
      </c>
      <c r="C420" s="127"/>
      <c r="D420" s="4">
        <f t="shared" si="44"/>
        <v>0</v>
      </c>
      <c r="E420" s="128">
        <f t="shared" si="45"/>
        <v>0</v>
      </c>
      <c r="F420" s="4">
        <f t="shared" si="46"/>
        <v>0</v>
      </c>
      <c r="G420" s="19">
        <f>IF(AND(C420&lt;&gt;"",SUM(G$30:G419)&lt;D$21),$D$21/$D$26,0)</f>
        <v>0</v>
      </c>
      <c r="H420" s="4">
        <f t="shared" si="47"/>
        <v>0</v>
      </c>
      <c r="I420" s="4">
        <f t="shared" si="48"/>
        <v>0</v>
      </c>
      <c r="J420" s="58" t="str">
        <f t="shared" si="42"/>
        <v>2053–2054</v>
      </c>
    </row>
    <row r="421" spans="1:10" ht="19.899999999999999" customHeight="1" x14ac:dyDescent="0.2">
      <c r="A421" s="126">
        <v>56281</v>
      </c>
      <c r="B421" s="9">
        <f t="shared" si="43"/>
        <v>0</v>
      </c>
      <c r="C421" s="127"/>
      <c r="D421" s="4">
        <f t="shared" si="44"/>
        <v>0</v>
      </c>
      <c r="E421" s="128">
        <f t="shared" si="45"/>
        <v>0</v>
      </c>
      <c r="F421" s="4">
        <f t="shared" si="46"/>
        <v>0</v>
      </c>
      <c r="G421" s="19">
        <f>IF(AND(C421&lt;&gt;"",SUM(G$30:G420)&lt;D$21),$D$21/$D$26,0)</f>
        <v>0</v>
      </c>
      <c r="H421" s="4">
        <f t="shared" si="47"/>
        <v>0</v>
      </c>
      <c r="I421" s="4">
        <f t="shared" si="48"/>
        <v>0</v>
      </c>
      <c r="J421" s="58" t="str">
        <f t="shared" si="42"/>
        <v>2053–2054</v>
      </c>
    </row>
    <row r="422" spans="1:10" ht="19.899999999999999" customHeight="1" x14ac:dyDescent="0.2">
      <c r="A422" s="126">
        <v>56309</v>
      </c>
      <c r="B422" s="9">
        <f t="shared" si="43"/>
        <v>0</v>
      </c>
      <c r="C422" s="127"/>
      <c r="D422" s="4">
        <f t="shared" si="44"/>
        <v>0</v>
      </c>
      <c r="E422" s="128">
        <f t="shared" si="45"/>
        <v>0</v>
      </c>
      <c r="F422" s="4">
        <f t="shared" si="46"/>
        <v>0</v>
      </c>
      <c r="G422" s="19">
        <f>IF(AND(C422&lt;&gt;"",SUM(G$30:G421)&lt;D$21),$D$21/$D$26,0)</f>
        <v>0</v>
      </c>
      <c r="H422" s="4">
        <f t="shared" si="47"/>
        <v>0</v>
      </c>
      <c r="I422" s="4">
        <f t="shared" si="48"/>
        <v>0</v>
      </c>
      <c r="J422" s="58" t="str">
        <f t="shared" si="42"/>
        <v>2053–2054</v>
      </c>
    </row>
    <row r="423" spans="1:10" ht="19.899999999999999" customHeight="1" x14ac:dyDescent="0.2">
      <c r="A423" s="126">
        <v>56340</v>
      </c>
      <c r="B423" s="9">
        <f t="shared" si="43"/>
        <v>0</v>
      </c>
      <c r="C423" s="127"/>
      <c r="D423" s="4">
        <f t="shared" si="44"/>
        <v>0</v>
      </c>
      <c r="E423" s="128">
        <f t="shared" si="45"/>
        <v>0</v>
      </c>
      <c r="F423" s="4">
        <f t="shared" si="46"/>
        <v>0</v>
      </c>
      <c r="G423" s="19">
        <f>IF(AND(C423&lt;&gt;"",SUM(G$30:G422)&lt;D$21),$D$21/$D$26,0)</f>
        <v>0</v>
      </c>
      <c r="H423" s="4">
        <f t="shared" si="47"/>
        <v>0</v>
      </c>
      <c r="I423" s="4">
        <f t="shared" si="48"/>
        <v>0</v>
      </c>
      <c r="J423" s="58" t="str">
        <f t="shared" si="42"/>
        <v>2053–2054</v>
      </c>
    </row>
    <row r="424" spans="1:10" ht="19.899999999999999" customHeight="1" x14ac:dyDescent="0.2">
      <c r="A424" s="126">
        <v>56370</v>
      </c>
      <c r="B424" s="9">
        <f t="shared" si="43"/>
        <v>0</v>
      </c>
      <c r="C424" s="127"/>
      <c r="D424" s="4">
        <f t="shared" si="44"/>
        <v>0</v>
      </c>
      <c r="E424" s="128">
        <f t="shared" si="45"/>
        <v>0</v>
      </c>
      <c r="F424" s="4">
        <f t="shared" si="46"/>
        <v>0</v>
      </c>
      <c r="G424" s="19">
        <f>IF(AND(C424&lt;&gt;"",SUM(G$30:G423)&lt;D$21),$D$21/$D$26,0)</f>
        <v>0</v>
      </c>
      <c r="H424" s="4">
        <f t="shared" si="47"/>
        <v>0</v>
      </c>
      <c r="I424" s="4">
        <f t="shared" si="48"/>
        <v>0</v>
      </c>
      <c r="J424" s="58" t="str">
        <f t="shared" si="42"/>
        <v>2053–2054</v>
      </c>
    </row>
    <row r="425" spans="1:10" ht="19.899999999999999" customHeight="1" x14ac:dyDescent="0.2">
      <c r="A425" s="126">
        <v>56401</v>
      </c>
      <c r="B425" s="9">
        <f t="shared" si="43"/>
        <v>0</v>
      </c>
      <c r="C425" s="127"/>
      <c r="D425" s="4">
        <f t="shared" si="44"/>
        <v>0</v>
      </c>
      <c r="E425" s="128">
        <f t="shared" si="45"/>
        <v>0</v>
      </c>
      <c r="F425" s="4">
        <f t="shared" si="46"/>
        <v>0</v>
      </c>
      <c r="G425" s="19">
        <f>IF(AND(C425&lt;&gt;"",SUM(G$30:G424)&lt;D$21),$D$21/$D$26,0)</f>
        <v>0</v>
      </c>
      <c r="H425" s="4">
        <f t="shared" si="47"/>
        <v>0</v>
      </c>
      <c r="I425" s="4">
        <f t="shared" si="48"/>
        <v>0</v>
      </c>
      <c r="J425" s="58" t="str">
        <f t="shared" si="42"/>
        <v>2053–2054</v>
      </c>
    </row>
    <row r="426" spans="1:10" ht="19.899999999999999" customHeight="1" x14ac:dyDescent="0.2">
      <c r="A426" s="126">
        <v>56431</v>
      </c>
      <c r="B426" s="9">
        <f t="shared" si="43"/>
        <v>0</v>
      </c>
      <c r="C426" s="127"/>
      <c r="D426" s="4">
        <f t="shared" si="44"/>
        <v>0</v>
      </c>
      <c r="E426" s="128">
        <f t="shared" si="45"/>
        <v>0</v>
      </c>
      <c r="F426" s="4">
        <f t="shared" si="46"/>
        <v>0</v>
      </c>
      <c r="G426" s="19">
        <f>IF(AND(C426&lt;&gt;"",SUM(G$30:G425)&lt;D$21),$D$21/$D$26,0)</f>
        <v>0</v>
      </c>
      <c r="H426" s="4">
        <f t="shared" si="47"/>
        <v>0</v>
      </c>
      <c r="I426" s="4">
        <f t="shared" si="48"/>
        <v>0</v>
      </c>
      <c r="J426" s="58" t="str">
        <f t="shared" si="42"/>
        <v>2054–2055</v>
      </c>
    </row>
    <row r="427" spans="1:10" ht="19.899999999999999" customHeight="1" x14ac:dyDescent="0.2">
      <c r="A427" s="126">
        <v>56462</v>
      </c>
      <c r="B427" s="9">
        <f t="shared" si="43"/>
        <v>0</v>
      </c>
      <c r="C427" s="127"/>
      <c r="D427" s="4">
        <f t="shared" si="44"/>
        <v>0</v>
      </c>
      <c r="E427" s="128">
        <f t="shared" si="45"/>
        <v>0</v>
      </c>
      <c r="F427" s="4">
        <f t="shared" si="46"/>
        <v>0</v>
      </c>
      <c r="G427" s="19">
        <f>IF(AND(C427&lt;&gt;"",SUM(G$30:G426)&lt;D$21),$D$21/$D$26,0)</f>
        <v>0</v>
      </c>
      <c r="H427" s="4">
        <f t="shared" si="47"/>
        <v>0</v>
      </c>
      <c r="I427" s="4">
        <f t="shared" si="48"/>
        <v>0</v>
      </c>
      <c r="J427" s="58" t="str">
        <f t="shared" ref="J427:J490" si="49">IF(OR(MONTH(A427)=1,MONTH(A427)=2,MONTH(A427)=3,MONTH(A427)=4,MONTH(A427)=5,MONTH(A427)=6),YEAR(A427)-1&amp;"–"&amp;YEAR(A427),YEAR(A427)&amp;"–"&amp;YEAR(A427)+1)</f>
        <v>2054–2055</v>
      </c>
    </row>
    <row r="428" spans="1:10" ht="19.899999999999999" customHeight="1" x14ac:dyDescent="0.2">
      <c r="A428" s="126">
        <v>56493</v>
      </c>
      <c r="B428" s="9">
        <f t="shared" si="43"/>
        <v>0</v>
      </c>
      <c r="C428" s="127"/>
      <c r="D428" s="4">
        <f t="shared" si="44"/>
        <v>0</v>
      </c>
      <c r="E428" s="128">
        <f t="shared" si="45"/>
        <v>0</v>
      </c>
      <c r="F428" s="4">
        <f t="shared" si="46"/>
        <v>0</v>
      </c>
      <c r="G428" s="19">
        <f>IF(AND(C428&lt;&gt;"",SUM(G$30:G427)&lt;D$21),$D$21/$D$26,0)</f>
        <v>0</v>
      </c>
      <c r="H428" s="4">
        <f t="shared" si="47"/>
        <v>0</v>
      </c>
      <c r="I428" s="4">
        <f t="shared" si="48"/>
        <v>0</v>
      </c>
      <c r="J428" s="58" t="str">
        <f t="shared" si="49"/>
        <v>2054–2055</v>
      </c>
    </row>
    <row r="429" spans="1:10" ht="19.899999999999999" customHeight="1" x14ac:dyDescent="0.2">
      <c r="A429" s="126">
        <v>56523</v>
      </c>
      <c r="B429" s="9">
        <f t="shared" si="43"/>
        <v>0</v>
      </c>
      <c r="C429" s="127"/>
      <c r="D429" s="4">
        <f t="shared" si="44"/>
        <v>0</v>
      </c>
      <c r="E429" s="128">
        <f t="shared" si="45"/>
        <v>0</v>
      </c>
      <c r="F429" s="4">
        <f t="shared" si="46"/>
        <v>0</v>
      </c>
      <c r="G429" s="19">
        <f>IF(AND(C429&lt;&gt;"",SUM(G$30:G428)&lt;D$21),$D$21/$D$26,0)</f>
        <v>0</v>
      </c>
      <c r="H429" s="4">
        <f t="shared" si="47"/>
        <v>0</v>
      </c>
      <c r="I429" s="4">
        <f t="shared" si="48"/>
        <v>0</v>
      </c>
      <c r="J429" s="58" t="str">
        <f t="shared" si="49"/>
        <v>2054–2055</v>
      </c>
    </row>
    <row r="430" spans="1:10" ht="19.899999999999999" customHeight="1" x14ac:dyDescent="0.2">
      <c r="A430" s="126">
        <v>56554</v>
      </c>
      <c r="B430" s="9">
        <f t="shared" si="43"/>
        <v>0</v>
      </c>
      <c r="C430" s="127"/>
      <c r="D430" s="4">
        <f t="shared" si="44"/>
        <v>0</v>
      </c>
      <c r="E430" s="128">
        <f t="shared" si="45"/>
        <v>0</v>
      </c>
      <c r="F430" s="4">
        <f t="shared" si="46"/>
        <v>0</v>
      </c>
      <c r="G430" s="19">
        <f>IF(AND(C430&lt;&gt;"",SUM(G$30:G429)&lt;D$21),$D$21/$D$26,0)</f>
        <v>0</v>
      </c>
      <c r="H430" s="4">
        <f t="shared" si="47"/>
        <v>0</v>
      </c>
      <c r="I430" s="4">
        <f t="shared" si="48"/>
        <v>0</v>
      </c>
      <c r="J430" s="58" t="str">
        <f t="shared" si="49"/>
        <v>2054–2055</v>
      </c>
    </row>
    <row r="431" spans="1:10" ht="19.899999999999999" customHeight="1" x14ac:dyDescent="0.2">
      <c r="A431" s="126">
        <v>56584</v>
      </c>
      <c r="B431" s="9">
        <f t="shared" si="43"/>
        <v>0</v>
      </c>
      <c r="C431" s="127"/>
      <c r="D431" s="4">
        <f t="shared" si="44"/>
        <v>0</v>
      </c>
      <c r="E431" s="128">
        <f t="shared" si="45"/>
        <v>0</v>
      </c>
      <c r="F431" s="4">
        <f t="shared" si="46"/>
        <v>0</v>
      </c>
      <c r="G431" s="19">
        <f>IF(AND(C431&lt;&gt;"",SUM(G$30:G430)&lt;D$21),$D$21/$D$26,0)</f>
        <v>0</v>
      </c>
      <c r="H431" s="4">
        <f t="shared" si="47"/>
        <v>0</v>
      </c>
      <c r="I431" s="4">
        <f t="shared" si="48"/>
        <v>0</v>
      </c>
      <c r="J431" s="58" t="str">
        <f t="shared" si="49"/>
        <v>2054–2055</v>
      </c>
    </row>
    <row r="432" spans="1:10" ht="19.899999999999999" customHeight="1" x14ac:dyDescent="0.2">
      <c r="A432" s="126">
        <v>56615</v>
      </c>
      <c r="B432" s="9">
        <f t="shared" si="43"/>
        <v>0</v>
      </c>
      <c r="C432" s="127"/>
      <c r="D432" s="4">
        <f t="shared" si="44"/>
        <v>0</v>
      </c>
      <c r="E432" s="128">
        <f t="shared" si="45"/>
        <v>0</v>
      </c>
      <c r="F432" s="4">
        <f t="shared" si="46"/>
        <v>0</v>
      </c>
      <c r="G432" s="19">
        <f>IF(AND(C432&lt;&gt;"",SUM(G$30:G431)&lt;D$21),$D$21/$D$26,0)</f>
        <v>0</v>
      </c>
      <c r="H432" s="4">
        <f t="shared" si="47"/>
        <v>0</v>
      </c>
      <c r="I432" s="4">
        <f t="shared" si="48"/>
        <v>0</v>
      </c>
      <c r="J432" s="58" t="str">
        <f t="shared" si="49"/>
        <v>2054–2055</v>
      </c>
    </row>
    <row r="433" spans="1:10" ht="19.899999999999999" customHeight="1" x14ac:dyDescent="0.2">
      <c r="A433" s="126">
        <v>56646</v>
      </c>
      <c r="B433" s="9">
        <f t="shared" si="43"/>
        <v>0</v>
      </c>
      <c r="C433" s="127"/>
      <c r="D433" s="4">
        <f t="shared" si="44"/>
        <v>0</v>
      </c>
      <c r="E433" s="128">
        <f t="shared" si="45"/>
        <v>0</v>
      </c>
      <c r="F433" s="4">
        <f t="shared" si="46"/>
        <v>0</v>
      </c>
      <c r="G433" s="19">
        <f>IF(AND(C433&lt;&gt;"",SUM(G$30:G432)&lt;D$21),$D$21/$D$26,0)</f>
        <v>0</v>
      </c>
      <c r="H433" s="4">
        <f t="shared" si="47"/>
        <v>0</v>
      </c>
      <c r="I433" s="4">
        <f t="shared" si="48"/>
        <v>0</v>
      </c>
      <c r="J433" s="58" t="str">
        <f t="shared" si="49"/>
        <v>2054–2055</v>
      </c>
    </row>
    <row r="434" spans="1:10" ht="19.899999999999999" customHeight="1" x14ac:dyDescent="0.2">
      <c r="A434" s="126">
        <v>56674</v>
      </c>
      <c r="B434" s="9">
        <f t="shared" si="43"/>
        <v>0</v>
      </c>
      <c r="C434" s="127"/>
      <c r="D434" s="4">
        <f t="shared" si="44"/>
        <v>0</v>
      </c>
      <c r="E434" s="128">
        <f t="shared" si="45"/>
        <v>0</v>
      </c>
      <c r="F434" s="4">
        <f t="shared" si="46"/>
        <v>0</v>
      </c>
      <c r="G434" s="19">
        <f>IF(AND(C434&lt;&gt;"",SUM(G$30:G433)&lt;D$21),$D$21/$D$26,0)</f>
        <v>0</v>
      </c>
      <c r="H434" s="4">
        <f t="shared" si="47"/>
        <v>0</v>
      </c>
      <c r="I434" s="4">
        <f t="shared" si="48"/>
        <v>0</v>
      </c>
      <c r="J434" s="58" t="str">
        <f t="shared" si="49"/>
        <v>2054–2055</v>
      </c>
    </row>
    <row r="435" spans="1:10" ht="19.899999999999999" customHeight="1" x14ac:dyDescent="0.2">
      <c r="A435" s="126">
        <v>56705</v>
      </c>
      <c r="B435" s="9">
        <f t="shared" si="43"/>
        <v>0</v>
      </c>
      <c r="C435" s="127"/>
      <c r="D435" s="4">
        <f t="shared" si="44"/>
        <v>0</v>
      </c>
      <c r="E435" s="128">
        <f t="shared" si="45"/>
        <v>0</v>
      </c>
      <c r="F435" s="4">
        <f t="shared" si="46"/>
        <v>0</v>
      </c>
      <c r="G435" s="19">
        <f>IF(AND(C435&lt;&gt;"",SUM(G$30:G434)&lt;D$21),$D$21/$D$26,0)</f>
        <v>0</v>
      </c>
      <c r="H435" s="4">
        <f t="shared" si="47"/>
        <v>0</v>
      </c>
      <c r="I435" s="4">
        <f t="shared" si="48"/>
        <v>0</v>
      </c>
      <c r="J435" s="58" t="str">
        <f t="shared" si="49"/>
        <v>2054–2055</v>
      </c>
    </row>
    <row r="436" spans="1:10" ht="19.899999999999999" customHeight="1" x14ac:dyDescent="0.2">
      <c r="A436" s="126">
        <v>56735</v>
      </c>
      <c r="B436" s="9">
        <f t="shared" si="43"/>
        <v>0</v>
      </c>
      <c r="C436" s="127"/>
      <c r="D436" s="4">
        <f t="shared" si="44"/>
        <v>0</v>
      </c>
      <c r="E436" s="128">
        <f t="shared" si="45"/>
        <v>0</v>
      </c>
      <c r="F436" s="4">
        <f t="shared" si="46"/>
        <v>0</v>
      </c>
      <c r="G436" s="19">
        <f>IF(AND(C436&lt;&gt;"",SUM(G$30:G435)&lt;D$21),$D$21/$D$26,0)</f>
        <v>0</v>
      </c>
      <c r="H436" s="4">
        <f t="shared" si="47"/>
        <v>0</v>
      </c>
      <c r="I436" s="4">
        <f t="shared" si="48"/>
        <v>0</v>
      </c>
      <c r="J436" s="58" t="str">
        <f t="shared" si="49"/>
        <v>2054–2055</v>
      </c>
    </row>
    <row r="437" spans="1:10" ht="19.899999999999999" customHeight="1" x14ac:dyDescent="0.2">
      <c r="A437" s="126">
        <v>56766</v>
      </c>
      <c r="B437" s="9">
        <f t="shared" si="43"/>
        <v>0</v>
      </c>
      <c r="C437" s="127"/>
      <c r="D437" s="4">
        <f t="shared" si="44"/>
        <v>0</v>
      </c>
      <c r="E437" s="128">
        <f t="shared" si="45"/>
        <v>0</v>
      </c>
      <c r="F437" s="4">
        <f t="shared" si="46"/>
        <v>0</v>
      </c>
      <c r="G437" s="19">
        <f>IF(AND(C437&lt;&gt;"",SUM(G$30:G436)&lt;D$21),$D$21/$D$26,0)</f>
        <v>0</v>
      </c>
      <c r="H437" s="4">
        <f t="shared" si="47"/>
        <v>0</v>
      </c>
      <c r="I437" s="4">
        <f t="shared" si="48"/>
        <v>0</v>
      </c>
      <c r="J437" s="58" t="str">
        <f t="shared" si="49"/>
        <v>2054–2055</v>
      </c>
    </row>
    <row r="438" spans="1:10" ht="19.899999999999999" customHeight="1" x14ac:dyDescent="0.2">
      <c r="A438" s="126">
        <v>56796</v>
      </c>
      <c r="B438" s="9">
        <f t="shared" si="43"/>
        <v>0</v>
      </c>
      <c r="C438" s="127"/>
      <c r="D438" s="4">
        <f t="shared" si="44"/>
        <v>0</v>
      </c>
      <c r="E438" s="128">
        <f t="shared" si="45"/>
        <v>0</v>
      </c>
      <c r="F438" s="4">
        <f t="shared" si="46"/>
        <v>0</v>
      </c>
      <c r="G438" s="19">
        <f>IF(AND(C438&lt;&gt;"",SUM(G$30:G437)&lt;D$21),$D$21/$D$26,0)</f>
        <v>0</v>
      </c>
      <c r="H438" s="4">
        <f t="shared" si="47"/>
        <v>0</v>
      </c>
      <c r="I438" s="4">
        <f t="shared" si="48"/>
        <v>0</v>
      </c>
      <c r="J438" s="58" t="str">
        <f t="shared" si="49"/>
        <v>2055–2056</v>
      </c>
    </row>
    <row r="439" spans="1:10" ht="19.899999999999999" customHeight="1" x14ac:dyDescent="0.2">
      <c r="A439" s="126">
        <v>56827</v>
      </c>
      <c r="B439" s="9">
        <f t="shared" si="43"/>
        <v>0</v>
      </c>
      <c r="C439" s="127"/>
      <c r="D439" s="4">
        <f t="shared" si="44"/>
        <v>0</v>
      </c>
      <c r="E439" s="128">
        <f t="shared" si="45"/>
        <v>0</v>
      </c>
      <c r="F439" s="4">
        <f t="shared" si="46"/>
        <v>0</v>
      </c>
      <c r="G439" s="19">
        <f>IF(AND(C439&lt;&gt;"",SUM(G$30:G438)&lt;D$21),$D$21/$D$26,0)</f>
        <v>0</v>
      </c>
      <c r="H439" s="4">
        <f t="shared" si="47"/>
        <v>0</v>
      </c>
      <c r="I439" s="4">
        <f t="shared" si="48"/>
        <v>0</v>
      </c>
      <c r="J439" s="58" t="str">
        <f t="shared" si="49"/>
        <v>2055–2056</v>
      </c>
    </row>
    <row r="440" spans="1:10" ht="19.899999999999999" customHeight="1" x14ac:dyDescent="0.2">
      <c r="A440" s="126">
        <v>56858</v>
      </c>
      <c r="B440" s="9">
        <f t="shared" si="43"/>
        <v>0</v>
      </c>
      <c r="C440" s="127"/>
      <c r="D440" s="4">
        <f t="shared" si="44"/>
        <v>0</v>
      </c>
      <c r="E440" s="128">
        <f t="shared" si="45"/>
        <v>0</v>
      </c>
      <c r="F440" s="4">
        <f t="shared" si="46"/>
        <v>0</v>
      </c>
      <c r="G440" s="19">
        <f>IF(AND(C440&lt;&gt;"",SUM(G$30:G439)&lt;D$21),$D$21/$D$26,0)</f>
        <v>0</v>
      </c>
      <c r="H440" s="4">
        <f t="shared" si="47"/>
        <v>0</v>
      </c>
      <c r="I440" s="4">
        <f t="shared" si="48"/>
        <v>0</v>
      </c>
      <c r="J440" s="58" t="str">
        <f t="shared" si="49"/>
        <v>2055–2056</v>
      </c>
    </row>
    <row r="441" spans="1:10" ht="19.899999999999999" customHeight="1" x14ac:dyDescent="0.2">
      <c r="A441" s="126">
        <v>56888</v>
      </c>
      <c r="B441" s="9">
        <f t="shared" si="43"/>
        <v>0</v>
      </c>
      <c r="C441" s="127"/>
      <c r="D441" s="4">
        <f t="shared" si="44"/>
        <v>0</v>
      </c>
      <c r="E441" s="128">
        <f t="shared" si="45"/>
        <v>0</v>
      </c>
      <c r="F441" s="4">
        <f t="shared" si="46"/>
        <v>0</v>
      </c>
      <c r="G441" s="19">
        <f>IF(AND(C441&lt;&gt;"",SUM(G$30:G440)&lt;D$21),$D$21/$D$26,0)</f>
        <v>0</v>
      </c>
      <c r="H441" s="4">
        <f t="shared" si="47"/>
        <v>0</v>
      </c>
      <c r="I441" s="4">
        <f t="shared" si="48"/>
        <v>0</v>
      </c>
      <c r="J441" s="58" t="str">
        <f t="shared" si="49"/>
        <v>2055–2056</v>
      </c>
    </row>
    <row r="442" spans="1:10" ht="19.899999999999999" customHeight="1" x14ac:dyDescent="0.2">
      <c r="A442" s="126">
        <v>56919</v>
      </c>
      <c r="B442" s="9">
        <f t="shared" si="43"/>
        <v>0</v>
      </c>
      <c r="C442" s="127"/>
      <c r="D442" s="4">
        <f t="shared" si="44"/>
        <v>0</v>
      </c>
      <c r="E442" s="128">
        <f t="shared" si="45"/>
        <v>0</v>
      </c>
      <c r="F442" s="4">
        <f t="shared" si="46"/>
        <v>0</v>
      </c>
      <c r="G442" s="19">
        <f>IF(AND(C442&lt;&gt;"",SUM(G$30:G441)&lt;D$21),$D$21/$D$26,0)</f>
        <v>0</v>
      </c>
      <c r="H442" s="4">
        <f t="shared" si="47"/>
        <v>0</v>
      </c>
      <c r="I442" s="4">
        <f t="shared" si="48"/>
        <v>0</v>
      </c>
      <c r="J442" s="58" t="str">
        <f t="shared" si="49"/>
        <v>2055–2056</v>
      </c>
    </row>
    <row r="443" spans="1:10" ht="19.899999999999999" customHeight="1" x14ac:dyDescent="0.2">
      <c r="A443" s="126">
        <v>56949</v>
      </c>
      <c r="B443" s="9">
        <f t="shared" si="43"/>
        <v>0</v>
      </c>
      <c r="C443" s="127"/>
      <c r="D443" s="4">
        <f t="shared" si="44"/>
        <v>0</v>
      </c>
      <c r="E443" s="128">
        <f t="shared" si="45"/>
        <v>0</v>
      </c>
      <c r="F443" s="4">
        <f t="shared" si="46"/>
        <v>0</v>
      </c>
      <c r="G443" s="19">
        <f>IF(AND(C443&lt;&gt;"",SUM(G$30:G442)&lt;D$21),$D$21/$D$26,0)</f>
        <v>0</v>
      </c>
      <c r="H443" s="4">
        <f t="shared" si="47"/>
        <v>0</v>
      </c>
      <c r="I443" s="4">
        <f t="shared" si="48"/>
        <v>0</v>
      </c>
      <c r="J443" s="58" t="str">
        <f t="shared" si="49"/>
        <v>2055–2056</v>
      </c>
    </row>
    <row r="444" spans="1:10" ht="19.899999999999999" customHeight="1" x14ac:dyDescent="0.2">
      <c r="A444" s="126">
        <v>56980</v>
      </c>
      <c r="B444" s="9">
        <f t="shared" si="43"/>
        <v>0</v>
      </c>
      <c r="C444" s="127"/>
      <c r="D444" s="4">
        <f t="shared" si="44"/>
        <v>0</v>
      </c>
      <c r="E444" s="128">
        <f t="shared" si="45"/>
        <v>0</v>
      </c>
      <c r="F444" s="4">
        <f t="shared" si="46"/>
        <v>0</v>
      </c>
      <c r="G444" s="19">
        <f>IF(AND(C444&lt;&gt;"",SUM(G$30:G443)&lt;D$21),$D$21/$D$26,0)</f>
        <v>0</v>
      </c>
      <c r="H444" s="4">
        <f t="shared" si="47"/>
        <v>0</v>
      </c>
      <c r="I444" s="4">
        <f t="shared" si="48"/>
        <v>0</v>
      </c>
      <c r="J444" s="58" t="str">
        <f t="shared" si="49"/>
        <v>2055–2056</v>
      </c>
    </row>
    <row r="445" spans="1:10" ht="19.899999999999999" customHeight="1" x14ac:dyDescent="0.2">
      <c r="A445" s="126">
        <v>57011</v>
      </c>
      <c r="B445" s="9">
        <f t="shared" si="43"/>
        <v>0</v>
      </c>
      <c r="C445" s="127"/>
      <c r="D445" s="4">
        <f t="shared" si="44"/>
        <v>0</v>
      </c>
      <c r="E445" s="128">
        <f t="shared" si="45"/>
        <v>0</v>
      </c>
      <c r="F445" s="4">
        <f t="shared" si="46"/>
        <v>0</v>
      </c>
      <c r="G445" s="19">
        <f>IF(AND(C445&lt;&gt;"",SUM(G$30:G444)&lt;D$21),$D$21/$D$26,0)</f>
        <v>0</v>
      </c>
      <c r="H445" s="4">
        <f t="shared" si="47"/>
        <v>0</v>
      </c>
      <c r="I445" s="4">
        <f t="shared" si="48"/>
        <v>0</v>
      </c>
      <c r="J445" s="58" t="str">
        <f t="shared" si="49"/>
        <v>2055–2056</v>
      </c>
    </row>
    <row r="446" spans="1:10" ht="19.899999999999999" customHeight="1" x14ac:dyDescent="0.2">
      <c r="A446" s="126">
        <v>57040</v>
      </c>
      <c r="B446" s="9">
        <f t="shared" si="43"/>
        <v>0</v>
      </c>
      <c r="C446" s="127"/>
      <c r="D446" s="4">
        <f t="shared" si="44"/>
        <v>0</v>
      </c>
      <c r="E446" s="128">
        <f t="shared" si="45"/>
        <v>0</v>
      </c>
      <c r="F446" s="4">
        <f t="shared" si="46"/>
        <v>0</v>
      </c>
      <c r="G446" s="19">
        <f>IF(AND(C446&lt;&gt;"",SUM(G$30:G445)&lt;D$21),$D$21/$D$26,0)</f>
        <v>0</v>
      </c>
      <c r="H446" s="4">
        <f t="shared" si="47"/>
        <v>0</v>
      </c>
      <c r="I446" s="4">
        <f t="shared" si="48"/>
        <v>0</v>
      </c>
      <c r="J446" s="58" t="str">
        <f t="shared" si="49"/>
        <v>2055–2056</v>
      </c>
    </row>
    <row r="447" spans="1:10" ht="19.899999999999999" customHeight="1" x14ac:dyDescent="0.2">
      <c r="A447" s="126">
        <v>57071</v>
      </c>
      <c r="B447" s="9">
        <f t="shared" si="43"/>
        <v>0</v>
      </c>
      <c r="C447" s="127"/>
      <c r="D447" s="4">
        <f t="shared" si="44"/>
        <v>0</v>
      </c>
      <c r="E447" s="128">
        <f t="shared" si="45"/>
        <v>0</v>
      </c>
      <c r="F447" s="4">
        <f t="shared" si="46"/>
        <v>0</v>
      </c>
      <c r="G447" s="19">
        <f>IF(AND(C447&lt;&gt;"",SUM(G$30:G446)&lt;D$21),$D$21/$D$26,0)</f>
        <v>0</v>
      </c>
      <c r="H447" s="4">
        <f t="shared" si="47"/>
        <v>0</v>
      </c>
      <c r="I447" s="4">
        <f t="shared" si="48"/>
        <v>0</v>
      </c>
      <c r="J447" s="58" t="str">
        <f t="shared" si="49"/>
        <v>2055–2056</v>
      </c>
    </row>
    <row r="448" spans="1:10" ht="19.899999999999999" customHeight="1" x14ac:dyDescent="0.2">
      <c r="A448" s="126">
        <v>57101</v>
      </c>
      <c r="B448" s="9">
        <f t="shared" si="43"/>
        <v>0</v>
      </c>
      <c r="C448" s="127"/>
      <c r="D448" s="4">
        <f t="shared" si="44"/>
        <v>0</v>
      </c>
      <c r="E448" s="128">
        <f t="shared" si="45"/>
        <v>0</v>
      </c>
      <c r="F448" s="4">
        <f t="shared" si="46"/>
        <v>0</v>
      </c>
      <c r="G448" s="19">
        <f>IF(AND(C448&lt;&gt;"",SUM(G$30:G447)&lt;D$21),$D$21/$D$26,0)</f>
        <v>0</v>
      </c>
      <c r="H448" s="4">
        <f t="shared" si="47"/>
        <v>0</v>
      </c>
      <c r="I448" s="4">
        <f t="shared" si="48"/>
        <v>0</v>
      </c>
      <c r="J448" s="58" t="str">
        <f t="shared" si="49"/>
        <v>2055–2056</v>
      </c>
    </row>
    <row r="449" spans="1:10" ht="19.899999999999999" customHeight="1" x14ac:dyDescent="0.2">
      <c r="A449" s="126">
        <v>57132</v>
      </c>
      <c r="B449" s="9">
        <f t="shared" si="43"/>
        <v>0</v>
      </c>
      <c r="C449" s="127"/>
      <c r="D449" s="4">
        <f t="shared" si="44"/>
        <v>0</v>
      </c>
      <c r="E449" s="128">
        <f t="shared" si="45"/>
        <v>0</v>
      </c>
      <c r="F449" s="4">
        <f t="shared" si="46"/>
        <v>0</v>
      </c>
      <c r="G449" s="19">
        <f>IF(AND(C449&lt;&gt;"",SUM(G$30:G448)&lt;D$21),$D$21/$D$26,0)</f>
        <v>0</v>
      </c>
      <c r="H449" s="4">
        <f t="shared" si="47"/>
        <v>0</v>
      </c>
      <c r="I449" s="4">
        <f t="shared" si="48"/>
        <v>0</v>
      </c>
      <c r="J449" s="58" t="str">
        <f t="shared" si="49"/>
        <v>2055–2056</v>
      </c>
    </row>
    <row r="450" spans="1:10" ht="19.899999999999999" customHeight="1" x14ac:dyDescent="0.2">
      <c r="A450" s="126">
        <v>57162</v>
      </c>
      <c r="B450" s="9">
        <f t="shared" si="43"/>
        <v>0</v>
      </c>
      <c r="C450" s="127"/>
      <c r="D450" s="4">
        <f t="shared" si="44"/>
        <v>0</v>
      </c>
      <c r="E450" s="128">
        <f t="shared" si="45"/>
        <v>0</v>
      </c>
      <c r="F450" s="4">
        <f t="shared" si="46"/>
        <v>0</v>
      </c>
      <c r="G450" s="19">
        <f>IF(AND(C450&lt;&gt;"",SUM(G$30:G449)&lt;D$21),$D$21/$D$26,0)</f>
        <v>0</v>
      </c>
      <c r="H450" s="4">
        <f t="shared" si="47"/>
        <v>0</v>
      </c>
      <c r="I450" s="4">
        <f t="shared" si="48"/>
        <v>0</v>
      </c>
      <c r="J450" s="58" t="str">
        <f t="shared" si="49"/>
        <v>2056–2057</v>
      </c>
    </row>
    <row r="451" spans="1:10" ht="19.899999999999999" customHeight="1" x14ac:dyDescent="0.2">
      <c r="A451" s="126">
        <v>57193</v>
      </c>
      <c r="B451" s="9">
        <f t="shared" si="43"/>
        <v>0</v>
      </c>
      <c r="C451" s="127"/>
      <c r="D451" s="4">
        <f t="shared" si="44"/>
        <v>0</v>
      </c>
      <c r="E451" s="128">
        <f t="shared" si="45"/>
        <v>0</v>
      </c>
      <c r="F451" s="4">
        <f t="shared" si="46"/>
        <v>0</v>
      </c>
      <c r="G451" s="19">
        <f>IF(AND(C451&lt;&gt;"",SUM(G$30:G450)&lt;D$21),$D$21/$D$26,0)</f>
        <v>0</v>
      </c>
      <c r="H451" s="4">
        <f t="shared" si="47"/>
        <v>0</v>
      </c>
      <c r="I451" s="4">
        <f t="shared" si="48"/>
        <v>0</v>
      </c>
      <c r="J451" s="58" t="str">
        <f t="shared" si="49"/>
        <v>2056–2057</v>
      </c>
    </row>
    <row r="452" spans="1:10" ht="19.899999999999999" customHeight="1" x14ac:dyDescent="0.2">
      <c r="A452" s="126">
        <v>57224</v>
      </c>
      <c r="B452" s="9">
        <f t="shared" si="43"/>
        <v>0</v>
      </c>
      <c r="C452" s="127"/>
      <c r="D452" s="4">
        <f t="shared" si="44"/>
        <v>0</v>
      </c>
      <c r="E452" s="128">
        <f t="shared" si="45"/>
        <v>0</v>
      </c>
      <c r="F452" s="4">
        <f t="shared" si="46"/>
        <v>0</v>
      </c>
      <c r="G452" s="19">
        <f>IF(AND(C452&lt;&gt;"",SUM(G$30:G451)&lt;D$21),$D$21/$D$26,0)</f>
        <v>0</v>
      </c>
      <c r="H452" s="4">
        <f t="shared" si="47"/>
        <v>0</v>
      </c>
      <c r="I452" s="4">
        <f t="shared" si="48"/>
        <v>0</v>
      </c>
      <c r="J452" s="58" t="str">
        <f t="shared" si="49"/>
        <v>2056–2057</v>
      </c>
    </row>
    <row r="453" spans="1:10" ht="19.899999999999999" customHeight="1" x14ac:dyDescent="0.2">
      <c r="A453" s="126">
        <v>57254</v>
      </c>
      <c r="B453" s="9">
        <f t="shared" si="43"/>
        <v>0</v>
      </c>
      <c r="C453" s="127"/>
      <c r="D453" s="4">
        <f t="shared" si="44"/>
        <v>0</v>
      </c>
      <c r="E453" s="128">
        <f t="shared" si="45"/>
        <v>0</v>
      </c>
      <c r="F453" s="4">
        <f t="shared" si="46"/>
        <v>0</v>
      </c>
      <c r="G453" s="19">
        <f>IF(AND(C453&lt;&gt;"",SUM(G$30:G452)&lt;D$21),$D$21/$D$26,0)</f>
        <v>0</v>
      </c>
      <c r="H453" s="4">
        <f t="shared" si="47"/>
        <v>0</v>
      </c>
      <c r="I453" s="4">
        <f t="shared" si="48"/>
        <v>0</v>
      </c>
      <c r="J453" s="58" t="str">
        <f t="shared" si="49"/>
        <v>2056–2057</v>
      </c>
    </row>
    <row r="454" spans="1:10" ht="19.899999999999999" customHeight="1" x14ac:dyDescent="0.2">
      <c r="A454" s="126">
        <v>57285</v>
      </c>
      <c r="B454" s="9">
        <f t="shared" si="43"/>
        <v>0</v>
      </c>
      <c r="C454" s="127"/>
      <c r="D454" s="4">
        <f t="shared" si="44"/>
        <v>0</v>
      </c>
      <c r="E454" s="128">
        <f t="shared" si="45"/>
        <v>0</v>
      </c>
      <c r="F454" s="4">
        <f t="shared" si="46"/>
        <v>0</v>
      </c>
      <c r="G454" s="19">
        <f>IF(AND(C454&lt;&gt;"",SUM(G$30:G453)&lt;D$21),$D$21/$D$26,0)</f>
        <v>0</v>
      </c>
      <c r="H454" s="4">
        <f t="shared" si="47"/>
        <v>0</v>
      </c>
      <c r="I454" s="4">
        <f t="shared" si="48"/>
        <v>0</v>
      </c>
      <c r="J454" s="58" t="str">
        <f t="shared" si="49"/>
        <v>2056–2057</v>
      </c>
    </row>
    <row r="455" spans="1:10" ht="19.899999999999999" customHeight="1" x14ac:dyDescent="0.2">
      <c r="A455" s="126">
        <v>57315</v>
      </c>
      <c r="B455" s="9">
        <f t="shared" si="43"/>
        <v>0</v>
      </c>
      <c r="C455" s="127"/>
      <c r="D455" s="4">
        <f t="shared" si="44"/>
        <v>0</v>
      </c>
      <c r="E455" s="128">
        <f t="shared" si="45"/>
        <v>0</v>
      </c>
      <c r="F455" s="4">
        <f t="shared" si="46"/>
        <v>0</v>
      </c>
      <c r="G455" s="19">
        <f>IF(AND(C455&lt;&gt;"",SUM(G$30:G454)&lt;D$21),$D$21/$D$26,0)</f>
        <v>0</v>
      </c>
      <c r="H455" s="4">
        <f t="shared" si="47"/>
        <v>0</v>
      </c>
      <c r="I455" s="4">
        <f t="shared" si="48"/>
        <v>0</v>
      </c>
      <c r="J455" s="58" t="str">
        <f t="shared" si="49"/>
        <v>2056–2057</v>
      </c>
    </row>
    <row r="456" spans="1:10" ht="19.899999999999999" customHeight="1" x14ac:dyDescent="0.2">
      <c r="A456" s="126">
        <v>57346</v>
      </c>
      <c r="B456" s="9">
        <f t="shared" si="43"/>
        <v>0</v>
      </c>
      <c r="C456" s="127"/>
      <c r="D456" s="4">
        <f t="shared" si="44"/>
        <v>0</v>
      </c>
      <c r="E456" s="128">
        <f t="shared" si="45"/>
        <v>0</v>
      </c>
      <c r="F456" s="4">
        <f t="shared" si="46"/>
        <v>0</v>
      </c>
      <c r="G456" s="19">
        <f>IF(AND(C456&lt;&gt;"",SUM(G$30:G455)&lt;D$21),$D$21/$D$26,0)</f>
        <v>0</v>
      </c>
      <c r="H456" s="4">
        <f t="shared" si="47"/>
        <v>0</v>
      </c>
      <c r="I456" s="4">
        <f t="shared" si="48"/>
        <v>0</v>
      </c>
      <c r="J456" s="58" t="str">
        <f t="shared" si="49"/>
        <v>2056–2057</v>
      </c>
    </row>
    <row r="457" spans="1:10" ht="19.899999999999999" customHeight="1" x14ac:dyDescent="0.2">
      <c r="A457" s="126">
        <v>57377</v>
      </c>
      <c r="B457" s="9">
        <f t="shared" si="43"/>
        <v>0</v>
      </c>
      <c r="C457" s="127"/>
      <c r="D457" s="4">
        <f t="shared" si="44"/>
        <v>0</v>
      </c>
      <c r="E457" s="128">
        <f t="shared" si="45"/>
        <v>0</v>
      </c>
      <c r="F457" s="4">
        <f t="shared" si="46"/>
        <v>0</v>
      </c>
      <c r="G457" s="19">
        <f>IF(AND(C457&lt;&gt;"",SUM(G$30:G456)&lt;D$21),$D$21/$D$26,0)</f>
        <v>0</v>
      </c>
      <c r="H457" s="4">
        <f t="shared" si="47"/>
        <v>0</v>
      </c>
      <c r="I457" s="4">
        <f t="shared" si="48"/>
        <v>0</v>
      </c>
      <c r="J457" s="58" t="str">
        <f t="shared" si="49"/>
        <v>2056–2057</v>
      </c>
    </row>
    <row r="458" spans="1:10" ht="19.899999999999999" customHeight="1" x14ac:dyDescent="0.2">
      <c r="A458" s="126">
        <v>57405</v>
      </c>
      <c r="B458" s="9">
        <f t="shared" si="43"/>
        <v>0</v>
      </c>
      <c r="C458" s="127"/>
      <c r="D458" s="4">
        <f t="shared" si="44"/>
        <v>0</v>
      </c>
      <c r="E458" s="128">
        <f t="shared" si="45"/>
        <v>0</v>
      </c>
      <c r="F458" s="4">
        <f t="shared" si="46"/>
        <v>0</v>
      </c>
      <c r="G458" s="19">
        <f>IF(AND(C458&lt;&gt;"",SUM(G$30:G457)&lt;D$21),$D$21/$D$26,0)</f>
        <v>0</v>
      </c>
      <c r="H458" s="4">
        <f t="shared" si="47"/>
        <v>0</v>
      </c>
      <c r="I458" s="4">
        <f t="shared" si="48"/>
        <v>0</v>
      </c>
      <c r="J458" s="58" t="str">
        <f t="shared" si="49"/>
        <v>2056–2057</v>
      </c>
    </row>
    <row r="459" spans="1:10" ht="19.899999999999999" customHeight="1" x14ac:dyDescent="0.2">
      <c r="A459" s="126">
        <v>57436</v>
      </c>
      <c r="B459" s="9">
        <f t="shared" si="43"/>
        <v>0</v>
      </c>
      <c r="C459" s="127"/>
      <c r="D459" s="4">
        <f t="shared" si="44"/>
        <v>0</v>
      </c>
      <c r="E459" s="128">
        <f t="shared" si="45"/>
        <v>0</v>
      </c>
      <c r="F459" s="4">
        <f t="shared" si="46"/>
        <v>0</v>
      </c>
      <c r="G459" s="19">
        <f>IF(AND(C459&lt;&gt;"",SUM(G$30:G458)&lt;D$21),$D$21/$D$26,0)</f>
        <v>0</v>
      </c>
      <c r="H459" s="4">
        <f t="shared" si="47"/>
        <v>0</v>
      </c>
      <c r="I459" s="4">
        <f t="shared" si="48"/>
        <v>0</v>
      </c>
      <c r="J459" s="58" t="str">
        <f t="shared" si="49"/>
        <v>2056–2057</v>
      </c>
    </row>
    <row r="460" spans="1:10" ht="19.899999999999999" customHeight="1" x14ac:dyDescent="0.2">
      <c r="A460" s="126">
        <v>57466</v>
      </c>
      <c r="B460" s="9">
        <f t="shared" si="43"/>
        <v>0</v>
      </c>
      <c r="C460" s="127"/>
      <c r="D460" s="4">
        <f t="shared" si="44"/>
        <v>0</v>
      </c>
      <c r="E460" s="128">
        <f t="shared" si="45"/>
        <v>0</v>
      </c>
      <c r="F460" s="4">
        <f t="shared" si="46"/>
        <v>0</v>
      </c>
      <c r="G460" s="19">
        <f>IF(AND(C460&lt;&gt;"",SUM(G$30:G459)&lt;D$21),$D$21/$D$26,0)</f>
        <v>0</v>
      </c>
      <c r="H460" s="4">
        <f t="shared" si="47"/>
        <v>0</v>
      </c>
      <c r="I460" s="4">
        <f t="shared" si="48"/>
        <v>0</v>
      </c>
      <c r="J460" s="58" t="str">
        <f t="shared" si="49"/>
        <v>2056–2057</v>
      </c>
    </row>
    <row r="461" spans="1:10" ht="19.899999999999999" customHeight="1" x14ac:dyDescent="0.2">
      <c r="A461" s="126">
        <v>57497</v>
      </c>
      <c r="B461" s="9">
        <f t="shared" si="43"/>
        <v>0</v>
      </c>
      <c r="C461" s="127"/>
      <c r="D461" s="4">
        <f t="shared" si="44"/>
        <v>0</v>
      </c>
      <c r="E461" s="128">
        <f t="shared" si="45"/>
        <v>0</v>
      </c>
      <c r="F461" s="4">
        <f t="shared" si="46"/>
        <v>0</v>
      </c>
      <c r="G461" s="19">
        <f>IF(AND(C461&lt;&gt;"",SUM(G$30:G460)&lt;D$21),$D$21/$D$26,0)</f>
        <v>0</v>
      </c>
      <c r="H461" s="4">
        <f t="shared" si="47"/>
        <v>0</v>
      </c>
      <c r="I461" s="4">
        <f t="shared" si="48"/>
        <v>0</v>
      </c>
      <c r="J461" s="58" t="str">
        <f t="shared" si="49"/>
        <v>2056–2057</v>
      </c>
    </row>
    <row r="462" spans="1:10" ht="19.899999999999999" customHeight="1" x14ac:dyDescent="0.2">
      <c r="A462" s="126">
        <v>57527</v>
      </c>
      <c r="B462" s="9">
        <f t="shared" si="43"/>
        <v>0</v>
      </c>
      <c r="C462" s="127"/>
      <c r="D462" s="4">
        <f t="shared" si="44"/>
        <v>0</v>
      </c>
      <c r="E462" s="128">
        <f t="shared" si="45"/>
        <v>0</v>
      </c>
      <c r="F462" s="4">
        <f t="shared" si="46"/>
        <v>0</v>
      </c>
      <c r="G462" s="19">
        <f>IF(AND(C462&lt;&gt;"",SUM(G$30:G461)&lt;D$21),$D$21/$D$26,0)</f>
        <v>0</v>
      </c>
      <c r="H462" s="4">
        <f t="shared" si="47"/>
        <v>0</v>
      </c>
      <c r="I462" s="4">
        <f t="shared" si="48"/>
        <v>0</v>
      </c>
      <c r="J462" s="58" t="str">
        <f t="shared" si="49"/>
        <v>2057–2058</v>
      </c>
    </row>
    <row r="463" spans="1:10" ht="19.899999999999999" customHeight="1" x14ac:dyDescent="0.2">
      <c r="A463" s="126">
        <v>57558</v>
      </c>
      <c r="B463" s="9">
        <f t="shared" si="43"/>
        <v>0</v>
      </c>
      <c r="C463" s="127"/>
      <c r="D463" s="4">
        <f t="shared" si="44"/>
        <v>0</v>
      </c>
      <c r="E463" s="128">
        <f t="shared" si="45"/>
        <v>0</v>
      </c>
      <c r="F463" s="4">
        <f t="shared" si="46"/>
        <v>0</v>
      </c>
      <c r="G463" s="19">
        <f>IF(AND(C463&lt;&gt;"",SUM(G$30:G462)&lt;D$21),$D$21/$D$26,0)</f>
        <v>0</v>
      </c>
      <c r="H463" s="4">
        <f t="shared" si="47"/>
        <v>0</v>
      </c>
      <c r="I463" s="4">
        <f t="shared" si="48"/>
        <v>0</v>
      </c>
      <c r="J463" s="58" t="str">
        <f t="shared" si="49"/>
        <v>2057–2058</v>
      </c>
    </row>
    <row r="464" spans="1:10" ht="19.899999999999999" customHeight="1" x14ac:dyDescent="0.2">
      <c r="A464" s="126">
        <v>57589</v>
      </c>
      <c r="B464" s="9">
        <f t="shared" si="43"/>
        <v>0</v>
      </c>
      <c r="C464" s="127"/>
      <c r="D464" s="4">
        <f t="shared" si="44"/>
        <v>0</v>
      </c>
      <c r="E464" s="128">
        <f t="shared" si="45"/>
        <v>0</v>
      </c>
      <c r="F464" s="4">
        <f t="shared" si="46"/>
        <v>0</v>
      </c>
      <c r="G464" s="19">
        <f>IF(AND(C464&lt;&gt;"",SUM(G$30:G463)&lt;D$21),$D$21/$D$26,0)</f>
        <v>0</v>
      </c>
      <c r="H464" s="4">
        <f t="shared" si="47"/>
        <v>0</v>
      </c>
      <c r="I464" s="4">
        <f t="shared" si="48"/>
        <v>0</v>
      </c>
      <c r="J464" s="58" t="str">
        <f t="shared" si="49"/>
        <v>2057–2058</v>
      </c>
    </row>
    <row r="465" spans="1:10" ht="19.899999999999999" customHeight="1" x14ac:dyDescent="0.2">
      <c r="A465" s="126">
        <v>57619</v>
      </c>
      <c r="B465" s="9">
        <f t="shared" si="43"/>
        <v>0</v>
      </c>
      <c r="C465" s="127"/>
      <c r="D465" s="4">
        <f t="shared" si="44"/>
        <v>0</v>
      </c>
      <c r="E465" s="128">
        <f t="shared" si="45"/>
        <v>0</v>
      </c>
      <c r="F465" s="4">
        <f t="shared" si="46"/>
        <v>0</v>
      </c>
      <c r="G465" s="19">
        <f>IF(AND(C465&lt;&gt;"",SUM(G$30:G464)&lt;D$21),$D$21/$D$26,0)</f>
        <v>0</v>
      </c>
      <c r="H465" s="4">
        <f t="shared" si="47"/>
        <v>0</v>
      </c>
      <c r="I465" s="4">
        <f t="shared" si="48"/>
        <v>0</v>
      </c>
      <c r="J465" s="58" t="str">
        <f t="shared" si="49"/>
        <v>2057–2058</v>
      </c>
    </row>
    <row r="466" spans="1:10" ht="19.899999999999999" customHeight="1" x14ac:dyDescent="0.2">
      <c r="A466" s="126">
        <v>57650</v>
      </c>
      <c r="B466" s="9">
        <f t="shared" si="43"/>
        <v>0</v>
      </c>
      <c r="C466" s="127"/>
      <c r="D466" s="4">
        <f t="shared" si="44"/>
        <v>0</v>
      </c>
      <c r="E466" s="128">
        <f t="shared" si="45"/>
        <v>0</v>
      </c>
      <c r="F466" s="4">
        <f t="shared" si="46"/>
        <v>0</v>
      </c>
      <c r="G466" s="19">
        <f>IF(AND(C466&lt;&gt;"",SUM(G$30:G465)&lt;D$21),$D$21/$D$26,0)</f>
        <v>0</v>
      </c>
      <c r="H466" s="4">
        <f t="shared" si="47"/>
        <v>0</v>
      </c>
      <c r="I466" s="4">
        <f t="shared" si="48"/>
        <v>0</v>
      </c>
      <c r="J466" s="58" t="str">
        <f t="shared" si="49"/>
        <v>2057–2058</v>
      </c>
    </row>
    <row r="467" spans="1:10" ht="19.899999999999999" customHeight="1" x14ac:dyDescent="0.2">
      <c r="A467" s="126">
        <v>57680</v>
      </c>
      <c r="B467" s="9">
        <f t="shared" si="43"/>
        <v>0</v>
      </c>
      <c r="C467" s="127"/>
      <c r="D467" s="4">
        <f t="shared" si="44"/>
        <v>0</v>
      </c>
      <c r="E467" s="128">
        <f t="shared" si="45"/>
        <v>0</v>
      </c>
      <c r="F467" s="4">
        <f t="shared" si="46"/>
        <v>0</v>
      </c>
      <c r="G467" s="19">
        <f>IF(AND(C467&lt;&gt;"",SUM(G$30:G466)&lt;D$21),$D$21/$D$26,0)</f>
        <v>0</v>
      </c>
      <c r="H467" s="4">
        <f t="shared" si="47"/>
        <v>0</v>
      </c>
      <c r="I467" s="4">
        <f t="shared" si="48"/>
        <v>0</v>
      </c>
      <c r="J467" s="58" t="str">
        <f t="shared" si="49"/>
        <v>2057–2058</v>
      </c>
    </row>
    <row r="468" spans="1:10" ht="19.899999999999999" customHeight="1" x14ac:dyDescent="0.2">
      <c r="A468" s="126">
        <v>57711</v>
      </c>
      <c r="B468" s="9">
        <f t="shared" si="43"/>
        <v>0</v>
      </c>
      <c r="C468" s="127"/>
      <c r="D468" s="4">
        <f t="shared" si="44"/>
        <v>0</v>
      </c>
      <c r="E468" s="128">
        <f t="shared" si="45"/>
        <v>0</v>
      </c>
      <c r="F468" s="4">
        <f t="shared" si="46"/>
        <v>0</v>
      </c>
      <c r="G468" s="19">
        <f>IF(AND(C468&lt;&gt;"",SUM(G$30:G467)&lt;D$21),$D$21/$D$26,0)</f>
        <v>0</v>
      </c>
      <c r="H468" s="4">
        <f t="shared" si="47"/>
        <v>0</v>
      </c>
      <c r="I468" s="4">
        <f t="shared" si="48"/>
        <v>0</v>
      </c>
      <c r="J468" s="58" t="str">
        <f t="shared" si="49"/>
        <v>2057–2058</v>
      </c>
    </row>
    <row r="469" spans="1:10" ht="19.899999999999999" customHeight="1" x14ac:dyDescent="0.2">
      <c r="A469" s="126">
        <v>57742</v>
      </c>
      <c r="B469" s="9">
        <f t="shared" si="43"/>
        <v>0</v>
      </c>
      <c r="C469" s="127"/>
      <c r="D469" s="4">
        <f t="shared" si="44"/>
        <v>0</v>
      </c>
      <c r="E469" s="128">
        <f t="shared" si="45"/>
        <v>0</v>
      </c>
      <c r="F469" s="4">
        <f t="shared" si="46"/>
        <v>0</v>
      </c>
      <c r="G469" s="19">
        <f>IF(AND(C469&lt;&gt;"",SUM(G$30:G468)&lt;D$21),$D$21/$D$26,0)</f>
        <v>0</v>
      </c>
      <c r="H469" s="4">
        <f t="shared" si="47"/>
        <v>0</v>
      </c>
      <c r="I469" s="4">
        <f t="shared" si="48"/>
        <v>0</v>
      </c>
      <c r="J469" s="58" t="str">
        <f t="shared" si="49"/>
        <v>2057–2058</v>
      </c>
    </row>
    <row r="470" spans="1:10" ht="19.899999999999999" customHeight="1" x14ac:dyDescent="0.2">
      <c r="A470" s="126">
        <v>57770</v>
      </c>
      <c r="B470" s="9">
        <f t="shared" si="43"/>
        <v>0</v>
      </c>
      <c r="C470" s="127"/>
      <c r="D470" s="4">
        <f t="shared" si="44"/>
        <v>0</v>
      </c>
      <c r="E470" s="128">
        <f t="shared" si="45"/>
        <v>0</v>
      </c>
      <c r="F470" s="4">
        <f t="shared" si="46"/>
        <v>0</v>
      </c>
      <c r="G470" s="19">
        <f>IF(AND(C470&lt;&gt;"",SUM(G$30:G469)&lt;D$21),$D$21/$D$26,0)</f>
        <v>0</v>
      </c>
      <c r="H470" s="4">
        <f t="shared" si="47"/>
        <v>0</v>
      </c>
      <c r="I470" s="4">
        <f t="shared" si="48"/>
        <v>0</v>
      </c>
      <c r="J470" s="58" t="str">
        <f t="shared" si="49"/>
        <v>2057–2058</v>
      </c>
    </row>
    <row r="471" spans="1:10" ht="19.899999999999999" customHeight="1" x14ac:dyDescent="0.2">
      <c r="A471" s="126">
        <v>57801</v>
      </c>
      <c r="B471" s="9">
        <f t="shared" si="43"/>
        <v>0</v>
      </c>
      <c r="C471" s="127"/>
      <c r="D471" s="4">
        <f t="shared" si="44"/>
        <v>0</v>
      </c>
      <c r="E471" s="128">
        <f t="shared" si="45"/>
        <v>0</v>
      </c>
      <c r="F471" s="4">
        <f t="shared" si="46"/>
        <v>0</v>
      </c>
      <c r="G471" s="19">
        <f>IF(AND(C471&lt;&gt;"",SUM(G$30:G470)&lt;D$21),$D$21/$D$26,0)</f>
        <v>0</v>
      </c>
      <c r="H471" s="4">
        <f t="shared" si="47"/>
        <v>0</v>
      </c>
      <c r="I471" s="4">
        <f t="shared" si="48"/>
        <v>0</v>
      </c>
      <c r="J471" s="58" t="str">
        <f t="shared" si="49"/>
        <v>2057–2058</v>
      </c>
    </row>
    <row r="472" spans="1:10" ht="19.899999999999999" customHeight="1" x14ac:dyDescent="0.2">
      <c r="A472" s="126">
        <v>57831</v>
      </c>
      <c r="B472" s="9">
        <f t="shared" si="43"/>
        <v>0</v>
      </c>
      <c r="C472" s="127"/>
      <c r="D472" s="4">
        <f t="shared" si="44"/>
        <v>0</v>
      </c>
      <c r="E472" s="128">
        <f t="shared" si="45"/>
        <v>0</v>
      </c>
      <c r="F472" s="4">
        <f t="shared" si="46"/>
        <v>0</v>
      </c>
      <c r="G472" s="19">
        <f>IF(AND(C472&lt;&gt;"",SUM(G$30:G471)&lt;D$21),$D$21/$D$26,0)</f>
        <v>0</v>
      </c>
      <c r="H472" s="4">
        <f t="shared" si="47"/>
        <v>0</v>
      </c>
      <c r="I472" s="4">
        <f t="shared" si="48"/>
        <v>0</v>
      </c>
      <c r="J472" s="58" t="str">
        <f t="shared" si="49"/>
        <v>2057–2058</v>
      </c>
    </row>
    <row r="473" spans="1:10" ht="19.899999999999999" customHeight="1" x14ac:dyDescent="0.2">
      <c r="A473" s="126">
        <v>57862</v>
      </c>
      <c r="B473" s="9">
        <f t="shared" si="43"/>
        <v>0</v>
      </c>
      <c r="C473" s="127"/>
      <c r="D473" s="4">
        <f t="shared" si="44"/>
        <v>0</v>
      </c>
      <c r="E473" s="128">
        <f t="shared" si="45"/>
        <v>0</v>
      </c>
      <c r="F473" s="4">
        <f t="shared" si="46"/>
        <v>0</v>
      </c>
      <c r="G473" s="19">
        <f>IF(AND(C473&lt;&gt;"",SUM(G$30:G472)&lt;D$21),$D$21/$D$26,0)</f>
        <v>0</v>
      </c>
      <c r="H473" s="4">
        <f t="shared" si="47"/>
        <v>0</v>
      </c>
      <c r="I473" s="4">
        <f t="shared" si="48"/>
        <v>0</v>
      </c>
      <c r="J473" s="58" t="str">
        <f t="shared" si="49"/>
        <v>2057–2058</v>
      </c>
    </row>
    <row r="474" spans="1:10" ht="19.899999999999999" customHeight="1" x14ac:dyDescent="0.2">
      <c r="A474" s="126">
        <v>57892</v>
      </c>
      <c r="B474" s="9">
        <f t="shared" si="43"/>
        <v>0</v>
      </c>
      <c r="C474" s="127"/>
      <c r="D474" s="4">
        <f t="shared" si="44"/>
        <v>0</v>
      </c>
      <c r="E474" s="128">
        <f t="shared" si="45"/>
        <v>0</v>
      </c>
      <c r="F474" s="4">
        <f t="shared" si="46"/>
        <v>0</v>
      </c>
      <c r="G474" s="19">
        <f>IF(AND(C474&lt;&gt;"",SUM(G$30:G473)&lt;D$21),$D$21/$D$26,0)</f>
        <v>0</v>
      </c>
      <c r="H474" s="4">
        <f t="shared" si="47"/>
        <v>0</v>
      </c>
      <c r="I474" s="4">
        <f t="shared" si="48"/>
        <v>0</v>
      </c>
      <c r="J474" s="58" t="str">
        <f t="shared" si="49"/>
        <v>2058–2059</v>
      </c>
    </row>
    <row r="475" spans="1:10" ht="19.899999999999999" customHeight="1" x14ac:dyDescent="0.2">
      <c r="A475" s="126">
        <v>57923</v>
      </c>
      <c r="B475" s="9">
        <f t="shared" si="43"/>
        <v>0</v>
      </c>
      <c r="C475" s="127"/>
      <c r="D475" s="4">
        <f t="shared" si="44"/>
        <v>0</v>
      </c>
      <c r="E475" s="128">
        <f t="shared" si="45"/>
        <v>0</v>
      </c>
      <c r="F475" s="4">
        <f t="shared" si="46"/>
        <v>0</v>
      </c>
      <c r="G475" s="19">
        <f>IF(AND(C475&lt;&gt;"",SUM(G$30:G474)&lt;D$21),$D$21/$D$26,0)</f>
        <v>0</v>
      </c>
      <c r="H475" s="4">
        <f t="shared" si="47"/>
        <v>0</v>
      </c>
      <c r="I475" s="4">
        <f t="shared" si="48"/>
        <v>0</v>
      </c>
      <c r="J475" s="58" t="str">
        <f t="shared" si="49"/>
        <v>2058–2059</v>
      </c>
    </row>
    <row r="476" spans="1:10" ht="19.899999999999999" customHeight="1" x14ac:dyDescent="0.2">
      <c r="A476" s="126">
        <v>57954</v>
      </c>
      <c r="B476" s="9">
        <f t="shared" si="43"/>
        <v>0</v>
      </c>
      <c r="C476" s="127"/>
      <c r="D476" s="4">
        <f t="shared" si="44"/>
        <v>0</v>
      </c>
      <c r="E476" s="128">
        <f t="shared" si="45"/>
        <v>0</v>
      </c>
      <c r="F476" s="4">
        <f t="shared" si="46"/>
        <v>0</v>
      </c>
      <c r="G476" s="19">
        <f>IF(AND(C476&lt;&gt;"",SUM(G$30:G475)&lt;D$21),$D$21/$D$26,0)</f>
        <v>0</v>
      </c>
      <c r="H476" s="4">
        <f t="shared" si="47"/>
        <v>0</v>
      </c>
      <c r="I476" s="4">
        <f t="shared" si="48"/>
        <v>0</v>
      </c>
      <c r="J476" s="58" t="str">
        <f t="shared" si="49"/>
        <v>2058–2059</v>
      </c>
    </row>
    <row r="477" spans="1:10" ht="19.899999999999999" customHeight="1" x14ac:dyDescent="0.2">
      <c r="A477" s="126">
        <v>57984</v>
      </c>
      <c r="B477" s="9">
        <f t="shared" si="43"/>
        <v>0</v>
      </c>
      <c r="C477" s="127"/>
      <c r="D477" s="4">
        <f t="shared" si="44"/>
        <v>0</v>
      </c>
      <c r="E477" s="128">
        <f t="shared" si="45"/>
        <v>0</v>
      </c>
      <c r="F477" s="4">
        <f t="shared" si="46"/>
        <v>0</v>
      </c>
      <c r="G477" s="19">
        <f>IF(AND(C477&lt;&gt;"",SUM(G$30:G476)&lt;D$21),$D$21/$D$26,0)</f>
        <v>0</v>
      </c>
      <c r="H477" s="4">
        <f t="shared" si="47"/>
        <v>0</v>
      </c>
      <c r="I477" s="4">
        <f t="shared" si="48"/>
        <v>0</v>
      </c>
      <c r="J477" s="58" t="str">
        <f t="shared" si="49"/>
        <v>2058–2059</v>
      </c>
    </row>
    <row r="478" spans="1:10" ht="19.899999999999999" customHeight="1" x14ac:dyDescent="0.2">
      <c r="A478" s="126">
        <v>58015</v>
      </c>
      <c r="B478" s="9">
        <f t="shared" si="43"/>
        <v>0</v>
      </c>
      <c r="C478" s="127"/>
      <c r="D478" s="4">
        <f t="shared" si="44"/>
        <v>0</v>
      </c>
      <c r="E478" s="128">
        <f t="shared" si="45"/>
        <v>0</v>
      </c>
      <c r="F478" s="4">
        <f t="shared" si="46"/>
        <v>0</v>
      </c>
      <c r="G478" s="19">
        <f>IF(AND(C478&lt;&gt;"",SUM(G$30:G477)&lt;D$21),$D$21/$D$26,0)</f>
        <v>0</v>
      </c>
      <c r="H478" s="4">
        <f t="shared" si="47"/>
        <v>0</v>
      </c>
      <c r="I478" s="4">
        <f t="shared" si="48"/>
        <v>0</v>
      </c>
      <c r="J478" s="58" t="str">
        <f t="shared" si="49"/>
        <v>2058–2059</v>
      </c>
    </row>
    <row r="479" spans="1:10" ht="19.899999999999999" customHeight="1" x14ac:dyDescent="0.2">
      <c r="A479" s="126">
        <v>58045</v>
      </c>
      <c r="B479" s="9">
        <f t="shared" ref="B479:B542" si="50">IF(C479&gt;0,C479*-1,C479)</f>
        <v>0</v>
      </c>
      <c r="C479" s="127"/>
      <c r="D479" s="4">
        <f t="shared" ref="D479:D542" si="51">IF(C479="",0,IF($D$14="Beginning",IF(C478&lt;&gt;"",$F478*$D$7/12,0),IF(C478&lt;&gt;"",$F478*$D$7/12,$D$19*$D$7/12)))</f>
        <v>0</v>
      </c>
      <c r="E479" s="128">
        <f t="shared" si="45"/>
        <v>0</v>
      </c>
      <c r="F479" s="4">
        <f t="shared" si="46"/>
        <v>0</v>
      </c>
      <c r="G479" s="19">
        <f>IF(AND(C479&lt;&gt;"",SUM(G$30:G478)&lt;D$21),$D$21/$D$26,0)</f>
        <v>0</v>
      </c>
      <c r="H479" s="4">
        <f t="shared" si="47"/>
        <v>0</v>
      </c>
      <c r="I479" s="4">
        <f t="shared" si="48"/>
        <v>0</v>
      </c>
      <c r="J479" s="58" t="str">
        <f t="shared" si="49"/>
        <v>2058–2059</v>
      </c>
    </row>
    <row r="480" spans="1:10" ht="19.899999999999999" customHeight="1" x14ac:dyDescent="0.2">
      <c r="A480" s="126">
        <v>58076</v>
      </c>
      <c r="B480" s="9">
        <f t="shared" si="50"/>
        <v>0</v>
      </c>
      <c r="C480" s="127"/>
      <c r="D480" s="4">
        <f t="shared" si="51"/>
        <v>0</v>
      </c>
      <c r="E480" s="128">
        <f t="shared" ref="E480:E543" si="52">C480-D480</f>
        <v>0</v>
      </c>
      <c r="F480" s="4">
        <f t="shared" ref="F480:F543" si="53">IF(C480="",0,IF(C479="",$D$19-E480,IF(C480&lt;&gt;"",F479-E480)))</f>
        <v>0</v>
      </c>
      <c r="G480" s="19">
        <f>IF(AND(C480&lt;&gt;"",SUM(G$30:G479)&lt;D$21),$D$21/$D$26,0)</f>
        <v>0</v>
      </c>
      <c r="H480" s="4">
        <f t="shared" ref="H480:H543" si="54">IF(C480&lt;&gt;"",G480+H479,0)</f>
        <v>0</v>
      </c>
      <c r="I480" s="4">
        <f t="shared" ref="I480:I543" si="55">IF(C480&lt;&gt;"",$D$21-H480,0)</f>
        <v>0</v>
      </c>
      <c r="J480" s="58" t="str">
        <f t="shared" si="49"/>
        <v>2058–2059</v>
      </c>
    </row>
    <row r="481" spans="1:10" ht="19.899999999999999" customHeight="1" x14ac:dyDescent="0.2">
      <c r="A481" s="126">
        <v>58107</v>
      </c>
      <c r="B481" s="9">
        <f t="shared" si="50"/>
        <v>0</v>
      </c>
      <c r="C481" s="127"/>
      <c r="D481" s="4">
        <f t="shared" si="51"/>
        <v>0</v>
      </c>
      <c r="E481" s="128">
        <f t="shared" si="52"/>
        <v>0</v>
      </c>
      <c r="F481" s="4">
        <f t="shared" si="53"/>
        <v>0</v>
      </c>
      <c r="G481" s="19">
        <f>IF(AND(C481&lt;&gt;"",SUM(G$30:G480)&lt;D$21),$D$21/$D$26,0)</f>
        <v>0</v>
      </c>
      <c r="H481" s="4">
        <f t="shared" si="54"/>
        <v>0</v>
      </c>
      <c r="I481" s="4">
        <f t="shared" si="55"/>
        <v>0</v>
      </c>
      <c r="J481" s="58" t="str">
        <f t="shared" si="49"/>
        <v>2058–2059</v>
      </c>
    </row>
    <row r="482" spans="1:10" ht="19.899999999999999" customHeight="1" x14ac:dyDescent="0.2">
      <c r="A482" s="126">
        <v>58135</v>
      </c>
      <c r="B482" s="9">
        <f t="shared" si="50"/>
        <v>0</v>
      </c>
      <c r="C482" s="127"/>
      <c r="D482" s="4">
        <f t="shared" si="51"/>
        <v>0</v>
      </c>
      <c r="E482" s="128">
        <f t="shared" si="52"/>
        <v>0</v>
      </c>
      <c r="F482" s="4">
        <f t="shared" si="53"/>
        <v>0</v>
      </c>
      <c r="G482" s="19">
        <f>IF(AND(C482&lt;&gt;"",SUM(G$30:G481)&lt;D$21),$D$21/$D$26,0)</f>
        <v>0</v>
      </c>
      <c r="H482" s="4">
        <f t="shared" si="54"/>
        <v>0</v>
      </c>
      <c r="I482" s="4">
        <f t="shared" si="55"/>
        <v>0</v>
      </c>
      <c r="J482" s="58" t="str">
        <f t="shared" si="49"/>
        <v>2058–2059</v>
      </c>
    </row>
    <row r="483" spans="1:10" ht="19.899999999999999" customHeight="1" x14ac:dyDescent="0.2">
      <c r="A483" s="126">
        <v>58166</v>
      </c>
      <c r="B483" s="9">
        <f t="shared" si="50"/>
        <v>0</v>
      </c>
      <c r="C483" s="127"/>
      <c r="D483" s="4">
        <f t="shared" si="51"/>
        <v>0</v>
      </c>
      <c r="E483" s="128">
        <f t="shared" si="52"/>
        <v>0</v>
      </c>
      <c r="F483" s="4">
        <f t="shared" si="53"/>
        <v>0</v>
      </c>
      <c r="G483" s="19">
        <f>IF(AND(C483&lt;&gt;"",SUM(G$30:G482)&lt;D$21),$D$21/$D$26,0)</f>
        <v>0</v>
      </c>
      <c r="H483" s="4">
        <f t="shared" si="54"/>
        <v>0</v>
      </c>
      <c r="I483" s="4">
        <f t="shared" si="55"/>
        <v>0</v>
      </c>
      <c r="J483" s="58" t="str">
        <f t="shared" si="49"/>
        <v>2058–2059</v>
      </c>
    </row>
    <row r="484" spans="1:10" ht="19.899999999999999" customHeight="1" x14ac:dyDescent="0.2">
      <c r="A484" s="126">
        <v>58196</v>
      </c>
      <c r="B484" s="9">
        <f t="shared" si="50"/>
        <v>0</v>
      </c>
      <c r="C484" s="127"/>
      <c r="D484" s="4">
        <f t="shared" si="51"/>
        <v>0</v>
      </c>
      <c r="E484" s="128">
        <f t="shared" si="52"/>
        <v>0</v>
      </c>
      <c r="F484" s="4">
        <f t="shared" si="53"/>
        <v>0</v>
      </c>
      <c r="G484" s="19">
        <f>IF(AND(C484&lt;&gt;"",SUM(G$30:G483)&lt;D$21),$D$21/$D$26,0)</f>
        <v>0</v>
      </c>
      <c r="H484" s="4">
        <f t="shared" si="54"/>
        <v>0</v>
      </c>
      <c r="I484" s="4">
        <f t="shared" si="55"/>
        <v>0</v>
      </c>
      <c r="J484" s="58" t="str">
        <f t="shared" si="49"/>
        <v>2058–2059</v>
      </c>
    </row>
    <row r="485" spans="1:10" ht="19.899999999999999" customHeight="1" x14ac:dyDescent="0.2">
      <c r="A485" s="126">
        <v>58227</v>
      </c>
      <c r="B485" s="9">
        <f t="shared" si="50"/>
        <v>0</v>
      </c>
      <c r="C485" s="127"/>
      <c r="D485" s="4">
        <f t="shared" si="51"/>
        <v>0</v>
      </c>
      <c r="E485" s="128">
        <f t="shared" si="52"/>
        <v>0</v>
      </c>
      <c r="F485" s="4">
        <f t="shared" si="53"/>
        <v>0</v>
      </c>
      <c r="G485" s="19">
        <f>IF(AND(C485&lt;&gt;"",SUM(G$30:G484)&lt;D$21),$D$21/$D$26,0)</f>
        <v>0</v>
      </c>
      <c r="H485" s="4">
        <f t="shared" si="54"/>
        <v>0</v>
      </c>
      <c r="I485" s="4">
        <f t="shared" si="55"/>
        <v>0</v>
      </c>
      <c r="J485" s="58" t="str">
        <f t="shared" si="49"/>
        <v>2058–2059</v>
      </c>
    </row>
    <row r="486" spans="1:10" ht="19.899999999999999" customHeight="1" x14ac:dyDescent="0.2">
      <c r="A486" s="126">
        <v>58257</v>
      </c>
      <c r="B486" s="9">
        <f t="shared" si="50"/>
        <v>0</v>
      </c>
      <c r="C486" s="127"/>
      <c r="D486" s="4">
        <f t="shared" si="51"/>
        <v>0</v>
      </c>
      <c r="E486" s="128">
        <f t="shared" si="52"/>
        <v>0</v>
      </c>
      <c r="F486" s="4">
        <f t="shared" si="53"/>
        <v>0</v>
      </c>
      <c r="G486" s="19">
        <f>IF(AND(C486&lt;&gt;"",SUM(G$30:G485)&lt;D$21),$D$21/$D$26,0)</f>
        <v>0</v>
      </c>
      <c r="H486" s="4">
        <f t="shared" si="54"/>
        <v>0</v>
      </c>
      <c r="I486" s="4">
        <f t="shared" si="55"/>
        <v>0</v>
      </c>
      <c r="J486" s="58" t="str">
        <f t="shared" si="49"/>
        <v>2059–2060</v>
      </c>
    </row>
    <row r="487" spans="1:10" ht="19.899999999999999" customHeight="1" x14ac:dyDescent="0.2">
      <c r="A487" s="126">
        <v>58288</v>
      </c>
      <c r="B487" s="9">
        <f t="shared" si="50"/>
        <v>0</v>
      </c>
      <c r="C487" s="127"/>
      <c r="D487" s="4">
        <f t="shared" si="51"/>
        <v>0</v>
      </c>
      <c r="E487" s="128">
        <f t="shared" si="52"/>
        <v>0</v>
      </c>
      <c r="F487" s="4">
        <f t="shared" si="53"/>
        <v>0</v>
      </c>
      <c r="G487" s="19">
        <f>IF(AND(C487&lt;&gt;"",SUM(G$30:G486)&lt;D$21),$D$21/$D$26,0)</f>
        <v>0</v>
      </c>
      <c r="H487" s="4">
        <f t="shared" si="54"/>
        <v>0</v>
      </c>
      <c r="I487" s="4">
        <f t="shared" si="55"/>
        <v>0</v>
      </c>
      <c r="J487" s="58" t="str">
        <f t="shared" si="49"/>
        <v>2059–2060</v>
      </c>
    </row>
    <row r="488" spans="1:10" ht="19.899999999999999" customHeight="1" x14ac:dyDescent="0.2">
      <c r="A488" s="126">
        <v>58319</v>
      </c>
      <c r="B488" s="9">
        <f t="shared" si="50"/>
        <v>0</v>
      </c>
      <c r="C488" s="127"/>
      <c r="D488" s="4">
        <f t="shared" si="51"/>
        <v>0</v>
      </c>
      <c r="E488" s="128">
        <f t="shared" si="52"/>
        <v>0</v>
      </c>
      <c r="F488" s="4">
        <f t="shared" si="53"/>
        <v>0</v>
      </c>
      <c r="G488" s="19">
        <f>IF(AND(C488&lt;&gt;"",SUM(G$30:G487)&lt;D$21),$D$21/$D$26,0)</f>
        <v>0</v>
      </c>
      <c r="H488" s="4">
        <f t="shared" si="54"/>
        <v>0</v>
      </c>
      <c r="I488" s="4">
        <f t="shared" si="55"/>
        <v>0</v>
      </c>
      <c r="J488" s="58" t="str">
        <f t="shared" si="49"/>
        <v>2059–2060</v>
      </c>
    </row>
    <row r="489" spans="1:10" ht="19.899999999999999" customHeight="1" x14ac:dyDescent="0.2">
      <c r="A489" s="126">
        <v>58349</v>
      </c>
      <c r="B489" s="9">
        <f t="shared" si="50"/>
        <v>0</v>
      </c>
      <c r="C489" s="127"/>
      <c r="D489" s="4">
        <f t="shared" si="51"/>
        <v>0</v>
      </c>
      <c r="E489" s="128">
        <f t="shared" si="52"/>
        <v>0</v>
      </c>
      <c r="F489" s="4">
        <f t="shared" si="53"/>
        <v>0</v>
      </c>
      <c r="G489" s="19">
        <f>IF(AND(C489&lt;&gt;"",SUM(G$30:G488)&lt;D$21),$D$21/$D$26,0)</f>
        <v>0</v>
      </c>
      <c r="H489" s="4">
        <f t="shared" si="54"/>
        <v>0</v>
      </c>
      <c r="I489" s="4">
        <f t="shared" si="55"/>
        <v>0</v>
      </c>
      <c r="J489" s="58" t="str">
        <f t="shared" si="49"/>
        <v>2059–2060</v>
      </c>
    </row>
    <row r="490" spans="1:10" ht="19.899999999999999" customHeight="1" x14ac:dyDescent="0.2">
      <c r="A490" s="126">
        <v>58380</v>
      </c>
      <c r="B490" s="9">
        <f t="shared" si="50"/>
        <v>0</v>
      </c>
      <c r="C490" s="127"/>
      <c r="D490" s="4">
        <f t="shared" si="51"/>
        <v>0</v>
      </c>
      <c r="E490" s="128">
        <f t="shared" si="52"/>
        <v>0</v>
      </c>
      <c r="F490" s="4">
        <f t="shared" si="53"/>
        <v>0</v>
      </c>
      <c r="G490" s="19">
        <f>IF(AND(C490&lt;&gt;"",SUM(G$30:G489)&lt;D$21),$D$21/$D$26,0)</f>
        <v>0</v>
      </c>
      <c r="H490" s="4">
        <f t="shared" si="54"/>
        <v>0</v>
      </c>
      <c r="I490" s="4">
        <f t="shared" si="55"/>
        <v>0</v>
      </c>
      <c r="J490" s="58" t="str">
        <f t="shared" si="49"/>
        <v>2059–2060</v>
      </c>
    </row>
    <row r="491" spans="1:10" ht="19.899999999999999" customHeight="1" x14ac:dyDescent="0.2">
      <c r="A491" s="126">
        <v>58410</v>
      </c>
      <c r="B491" s="9">
        <f t="shared" si="50"/>
        <v>0</v>
      </c>
      <c r="C491" s="127"/>
      <c r="D491" s="4">
        <f t="shared" si="51"/>
        <v>0</v>
      </c>
      <c r="E491" s="128">
        <f t="shared" si="52"/>
        <v>0</v>
      </c>
      <c r="F491" s="4">
        <f t="shared" si="53"/>
        <v>0</v>
      </c>
      <c r="G491" s="19">
        <f>IF(AND(C491&lt;&gt;"",SUM(G$30:G490)&lt;D$21),$D$21/$D$26,0)</f>
        <v>0</v>
      </c>
      <c r="H491" s="4">
        <f t="shared" si="54"/>
        <v>0</v>
      </c>
      <c r="I491" s="4">
        <f t="shared" si="55"/>
        <v>0</v>
      </c>
      <c r="J491" s="58" t="str">
        <f t="shared" ref="J491:J554" si="56">IF(OR(MONTH(A491)=1,MONTH(A491)=2,MONTH(A491)=3,MONTH(A491)=4,MONTH(A491)=5,MONTH(A491)=6),YEAR(A491)-1&amp;"–"&amp;YEAR(A491),YEAR(A491)&amp;"–"&amp;YEAR(A491)+1)</f>
        <v>2059–2060</v>
      </c>
    </row>
    <row r="492" spans="1:10" ht="19.899999999999999" customHeight="1" x14ac:dyDescent="0.2">
      <c r="A492" s="126">
        <v>58441</v>
      </c>
      <c r="B492" s="9">
        <f t="shared" si="50"/>
        <v>0</v>
      </c>
      <c r="C492" s="127"/>
      <c r="D492" s="4">
        <f t="shared" si="51"/>
        <v>0</v>
      </c>
      <c r="E492" s="128">
        <f t="shared" si="52"/>
        <v>0</v>
      </c>
      <c r="F492" s="4">
        <f t="shared" si="53"/>
        <v>0</v>
      </c>
      <c r="G492" s="19">
        <f>IF(AND(C492&lt;&gt;"",SUM(G$30:G491)&lt;D$21),$D$21/$D$26,0)</f>
        <v>0</v>
      </c>
      <c r="H492" s="4">
        <f t="shared" si="54"/>
        <v>0</v>
      </c>
      <c r="I492" s="4">
        <f t="shared" si="55"/>
        <v>0</v>
      </c>
      <c r="J492" s="58" t="str">
        <f t="shared" si="56"/>
        <v>2059–2060</v>
      </c>
    </row>
    <row r="493" spans="1:10" ht="19.899999999999999" customHeight="1" x14ac:dyDescent="0.2">
      <c r="A493" s="126">
        <v>58472</v>
      </c>
      <c r="B493" s="9">
        <f t="shared" si="50"/>
        <v>0</v>
      </c>
      <c r="C493" s="127"/>
      <c r="D493" s="4">
        <f t="shared" si="51"/>
        <v>0</v>
      </c>
      <c r="E493" s="128">
        <f t="shared" si="52"/>
        <v>0</v>
      </c>
      <c r="F493" s="4">
        <f t="shared" si="53"/>
        <v>0</v>
      </c>
      <c r="G493" s="19">
        <f>IF(AND(C493&lt;&gt;"",SUM(G$30:G492)&lt;D$21),$D$21/$D$26,0)</f>
        <v>0</v>
      </c>
      <c r="H493" s="4">
        <f t="shared" si="54"/>
        <v>0</v>
      </c>
      <c r="I493" s="4">
        <f t="shared" si="55"/>
        <v>0</v>
      </c>
      <c r="J493" s="58" t="str">
        <f t="shared" si="56"/>
        <v>2059–2060</v>
      </c>
    </row>
    <row r="494" spans="1:10" ht="19.899999999999999" customHeight="1" x14ac:dyDescent="0.2">
      <c r="A494" s="126">
        <v>58501</v>
      </c>
      <c r="B494" s="9">
        <f t="shared" si="50"/>
        <v>0</v>
      </c>
      <c r="C494" s="127"/>
      <c r="D494" s="4">
        <f t="shared" si="51"/>
        <v>0</v>
      </c>
      <c r="E494" s="128">
        <f t="shared" si="52"/>
        <v>0</v>
      </c>
      <c r="F494" s="4">
        <f t="shared" si="53"/>
        <v>0</v>
      </c>
      <c r="G494" s="19">
        <f>IF(AND(C494&lt;&gt;"",SUM(G$30:G493)&lt;D$21),$D$21/$D$26,0)</f>
        <v>0</v>
      </c>
      <c r="H494" s="4">
        <f t="shared" si="54"/>
        <v>0</v>
      </c>
      <c r="I494" s="4">
        <f t="shared" si="55"/>
        <v>0</v>
      </c>
      <c r="J494" s="58" t="str">
        <f t="shared" si="56"/>
        <v>2059–2060</v>
      </c>
    </row>
    <row r="495" spans="1:10" ht="19.899999999999999" customHeight="1" x14ac:dyDescent="0.2">
      <c r="A495" s="126">
        <v>58532</v>
      </c>
      <c r="B495" s="9">
        <f t="shared" si="50"/>
        <v>0</v>
      </c>
      <c r="C495" s="127"/>
      <c r="D495" s="4">
        <f t="shared" si="51"/>
        <v>0</v>
      </c>
      <c r="E495" s="128">
        <f t="shared" si="52"/>
        <v>0</v>
      </c>
      <c r="F495" s="4">
        <f t="shared" si="53"/>
        <v>0</v>
      </c>
      <c r="G495" s="19">
        <f>IF(AND(C495&lt;&gt;"",SUM(G$30:G494)&lt;D$21),$D$21/$D$26,0)</f>
        <v>0</v>
      </c>
      <c r="H495" s="4">
        <f t="shared" si="54"/>
        <v>0</v>
      </c>
      <c r="I495" s="4">
        <f t="shared" si="55"/>
        <v>0</v>
      </c>
      <c r="J495" s="58" t="str">
        <f t="shared" si="56"/>
        <v>2059–2060</v>
      </c>
    </row>
    <row r="496" spans="1:10" ht="19.899999999999999" customHeight="1" x14ac:dyDescent="0.2">
      <c r="A496" s="126">
        <v>58562</v>
      </c>
      <c r="B496" s="9">
        <f t="shared" si="50"/>
        <v>0</v>
      </c>
      <c r="C496" s="127"/>
      <c r="D496" s="4">
        <f t="shared" si="51"/>
        <v>0</v>
      </c>
      <c r="E496" s="128">
        <f t="shared" si="52"/>
        <v>0</v>
      </c>
      <c r="F496" s="4">
        <f t="shared" si="53"/>
        <v>0</v>
      </c>
      <c r="G496" s="19">
        <f>IF(AND(C496&lt;&gt;"",SUM(G$30:G495)&lt;D$21),$D$21/$D$26,0)</f>
        <v>0</v>
      </c>
      <c r="H496" s="4">
        <f t="shared" si="54"/>
        <v>0</v>
      </c>
      <c r="I496" s="4">
        <f t="shared" si="55"/>
        <v>0</v>
      </c>
      <c r="J496" s="58" t="str">
        <f t="shared" si="56"/>
        <v>2059–2060</v>
      </c>
    </row>
    <row r="497" spans="1:10" ht="19.899999999999999" customHeight="1" x14ac:dyDescent="0.2">
      <c r="A497" s="126">
        <v>58593</v>
      </c>
      <c r="B497" s="9">
        <f t="shared" si="50"/>
        <v>0</v>
      </c>
      <c r="C497" s="127"/>
      <c r="D497" s="4">
        <f t="shared" si="51"/>
        <v>0</v>
      </c>
      <c r="E497" s="128">
        <f t="shared" si="52"/>
        <v>0</v>
      </c>
      <c r="F497" s="4">
        <f t="shared" si="53"/>
        <v>0</v>
      </c>
      <c r="G497" s="19">
        <f>IF(AND(C497&lt;&gt;"",SUM(G$30:G496)&lt;D$21),$D$21/$D$26,0)</f>
        <v>0</v>
      </c>
      <c r="H497" s="4">
        <f t="shared" si="54"/>
        <v>0</v>
      </c>
      <c r="I497" s="4">
        <f t="shared" si="55"/>
        <v>0</v>
      </c>
      <c r="J497" s="58" t="str">
        <f t="shared" si="56"/>
        <v>2059–2060</v>
      </c>
    </row>
    <row r="498" spans="1:10" ht="19.899999999999999" customHeight="1" x14ac:dyDescent="0.2">
      <c r="A498" s="126">
        <v>58623</v>
      </c>
      <c r="B498" s="9">
        <f t="shared" si="50"/>
        <v>0</v>
      </c>
      <c r="C498" s="127"/>
      <c r="D498" s="4">
        <f t="shared" si="51"/>
        <v>0</v>
      </c>
      <c r="E498" s="128">
        <f t="shared" si="52"/>
        <v>0</v>
      </c>
      <c r="F498" s="4">
        <f t="shared" si="53"/>
        <v>0</v>
      </c>
      <c r="G498" s="19">
        <f>IF(AND(C498&lt;&gt;"",SUM(G$30:G497)&lt;D$21),$D$21/$D$26,0)</f>
        <v>0</v>
      </c>
      <c r="H498" s="4">
        <f t="shared" si="54"/>
        <v>0</v>
      </c>
      <c r="I498" s="4">
        <f t="shared" si="55"/>
        <v>0</v>
      </c>
      <c r="J498" s="58" t="str">
        <f t="shared" si="56"/>
        <v>2060–2061</v>
      </c>
    </row>
    <row r="499" spans="1:10" ht="19.899999999999999" customHeight="1" x14ac:dyDescent="0.2">
      <c r="A499" s="126">
        <v>58654</v>
      </c>
      <c r="B499" s="9">
        <f t="shared" si="50"/>
        <v>0</v>
      </c>
      <c r="C499" s="127"/>
      <c r="D499" s="4">
        <f t="shared" si="51"/>
        <v>0</v>
      </c>
      <c r="E499" s="128">
        <f t="shared" si="52"/>
        <v>0</v>
      </c>
      <c r="F499" s="4">
        <f t="shared" si="53"/>
        <v>0</v>
      </c>
      <c r="G499" s="19">
        <f>IF(AND(C499&lt;&gt;"",SUM(G$30:G498)&lt;D$21),$D$21/$D$26,0)</f>
        <v>0</v>
      </c>
      <c r="H499" s="4">
        <f t="shared" si="54"/>
        <v>0</v>
      </c>
      <c r="I499" s="4">
        <f t="shared" si="55"/>
        <v>0</v>
      </c>
      <c r="J499" s="58" t="str">
        <f t="shared" si="56"/>
        <v>2060–2061</v>
      </c>
    </row>
    <row r="500" spans="1:10" ht="19.899999999999999" customHeight="1" x14ac:dyDescent="0.2">
      <c r="A500" s="126">
        <v>58685</v>
      </c>
      <c r="B500" s="9">
        <f t="shared" si="50"/>
        <v>0</v>
      </c>
      <c r="C500" s="127"/>
      <c r="D500" s="4">
        <f t="shared" si="51"/>
        <v>0</v>
      </c>
      <c r="E500" s="128">
        <f t="shared" si="52"/>
        <v>0</v>
      </c>
      <c r="F500" s="4">
        <f t="shared" si="53"/>
        <v>0</v>
      </c>
      <c r="G500" s="19">
        <f>IF(AND(C500&lt;&gt;"",SUM(G$30:G499)&lt;D$21),$D$21/$D$26,0)</f>
        <v>0</v>
      </c>
      <c r="H500" s="4">
        <f t="shared" si="54"/>
        <v>0</v>
      </c>
      <c r="I500" s="4">
        <f t="shared" si="55"/>
        <v>0</v>
      </c>
      <c r="J500" s="58" t="str">
        <f t="shared" si="56"/>
        <v>2060–2061</v>
      </c>
    </row>
    <row r="501" spans="1:10" ht="19.899999999999999" customHeight="1" x14ac:dyDescent="0.2">
      <c r="A501" s="126">
        <v>58715</v>
      </c>
      <c r="B501" s="9">
        <f t="shared" si="50"/>
        <v>0</v>
      </c>
      <c r="C501" s="127"/>
      <c r="D501" s="4">
        <f t="shared" si="51"/>
        <v>0</v>
      </c>
      <c r="E501" s="128">
        <f t="shared" si="52"/>
        <v>0</v>
      </c>
      <c r="F501" s="4">
        <f t="shared" si="53"/>
        <v>0</v>
      </c>
      <c r="G501" s="19">
        <f>IF(AND(C501&lt;&gt;"",SUM(G$30:G500)&lt;D$21),$D$21/$D$26,0)</f>
        <v>0</v>
      </c>
      <c r="H501" s="4">
        <f t="shared" si="54"/>
        <v>0</v>
      </c>
      <c r="I501" s="4">
        <f t="shared" si="55"/>
        <v>0</v>
      </c>
      <c r="J501" s="58" t="str">
        <f t="shared" si="56"/>
        <v>2060–2061</v>
      </c>
    </row>
    <row r="502" spans="1:10" ht="19.899999999999999" customHeight="1" x14ac:dyDescent="0.2">
      <c r="A502" s="126">
        <v>58746</v>
      </c>
      <c r="B502" s="9">
        <f t="shared" si="50"/>
        <v>0</v>
      </c>
      <c r="C502" s="127"/>
      <c r="D502" s="4">
        <f t="shared" si="51"/>
        <v>0</v>
      </c>
      <c r="E502" s="128">
        <f t="shared" si="52"/>
        <v>0</v>
      </c>
      <c r="F502" s="4">
        <f t="shared" si="53"/>
        <v>0</v>
      </c>
      <c r="G502" s="19">
        <f>IF(AND(C502&lt;&gt;"",SUM(G$30:G501)&lt;D$21),$D$21/$D$26,0)</f>
        <v>0</v>
      </c>
      <c r="H502" s="4">
        <f t="shared" si="54"/>
        <v>0</v>
      </c>
      <c r="I502" s="4">
        <f t="shared" si="55"/>
        <v>0</v>
      </c>
      <c r="J502" s="58" t="str">
        <f t="shared" si="56"/>
        <v>2060–2061</v>
      </c>
    </row>
    <row r="503" spans="1:10" ht="19.899999999999999" customHeight="1" x14ac:dyDescent="0.2">
      <c r="A503" s="126">
        <v>58776</v>
      </c>
      <c r="B503" s="9">
        <f t="shared" si="50"/>
        <v>0</v>
      </c>
      <c r="C503" s="127"/>
      <c r="D503" s="4">
        <f t="shared" si="51"/>
        <v>0</v>
      </c>
      <c r="E503" s="128">
        <f t="shared" si="52"/>
        <v>0</v>
      </c>
      <c r="F503" s="4">
        <f t="shared" si="53"/>
        <v>0</v>
      </c>
      <c r="G503" s="19">
        <f>IF(AND(C503&lt;&gt;"",SUM(G$30:G502)&lt;D$21),$D$21/$D$26,0)</f>
        <v>0</v>
      </c>
      <c r="H503" s="4">
        <f t="shared" si="54"/>
        <v>0</v>
      </c>
      <c r="I503" s="4">
        <f t="shared" si="55"/>
        <v>0</v>
      </c>
      <c r="J503" s="58" t="str">
        <f t="shared" si="56"/>
        <v>2060–2061</v>
      </c>
    </row>
    <row r="504" spans="1:10" ht="19.899999999999999" customHeight="1" x14ac:dyDescent="0.2">
      <c r="A504" s="126">
        <v>58807</v>
      </c>
      <c r="B504" s="9">
        <f t="shared" si="50"/>
        <v>0</v>
      </c>
      <c r="C504" s="127"/>
      <c r="D504" s="4">
        <f t="shared" si="51"/>
        <v>0</v>
      </c>
      <c r="E504" s="128">
        <f t="shared" si="52"/>
        <v>0</v>
      </c>
      <c r="F504" s="4">
        <f t="shared" si="53"/>
        <v>0</v>
      </c>
      <c r="G504" s="19">
        <f>IF(AND(C504&lt;&gt;"",SUM(G$30:G503)&lt;D$21),$D$21/$D$26,0)</f>
        <v>0</v>
      </c>
      <c r="H504" s="4">
        <f t="shared" si="54"/>
        <v>0</v>
      </c>
      <c r="I504" s="4">
        <f t="shared" si="55"/>
        <v>0</v>
      </c>
      <c r="J504" s="58" t="str">
        <f t="shared" si="56"/>
        <v>2060–2061</v>
      </c>
    </row>
    <row r="505" spans="1:10" ht="19.899999999999999" customHeight="1" x14ac:dyDescent="0.2">
      <c r="A505" s="126">
        <v>58838</v>
      </c>
      <c r="B505" s="9">
        <f t="shared" si="50"/>
        <v>0</v>
      </c>
      <c r="C505" s="127"/>
      <c r="D505" s="4">
        <f t="shared" si="51"/>
        <v>0</v>
      </c>
      <c r="E505" s="128">
        <f t="shared" si="52"/>
        <v>0</v>
      </c>
      <c r="F505" s="4">
        <f t="shared" si="53"/>
        <v>0</v>
      </c>
      <c r="G505" s="19">
        <f>IF(AND(C505&lt;&gt;"",SUM(G$30:G504)&lt;D$21),$D$21/$D$26,0)</f>
        <v>0</v>
      </c>
      <c r="H505" s="4">
        <f t="shared" si="54"/>
        <v>0</v>
      </c>
      <c r="I505" s="4">
        <f t="shared" si="55"/>
        <v>0</v>
      </c>
      <c r="J505" s="58" t="str">
        <f t="shared" si="56"/>
        <v>2060–2061</v>
      </c>
    </row>
    <row r="506" spans="1:10" ht="19.899999999999999" customHeight="1" x14ac:dyDescent="0.2">
      <c r="A506" s="126">
        <v>58866</v>
      </c>
      <c r="B506" s="9">
        <f t="shared" si="50"/>
        <v>0</v>
      </c>
      <c r="C506" s="127"/>
      <c r="D506" s="4">
        <f t="shared" si="51"/>
        <v>0</v>
      </c>
      <c r="E506" s="128">
        <f t="shared" si="52"/>
        <v>0</v>
      </c>
      <c r="F506" s="4">
        <f t="shared" si="53"/>
        <v>0</v>
      </c>
      <c r="G506" s="19">
        <f>IF(AND(C506&lt;&gt;"",SUM(G$30:G505)&lt;D$21),$D$21/$D$26,0)</f>
        <v>0</v>
      </c>
      <c r="H506" s="4">
        <f t="shared" si="54"/>
        <v>0</v>
      </c>
      <c r="I506" s="4">
        <f t="shared" si="55"/>
        <v>0</v>
      </c>
      <c r="J506" s="58" t="str">
        <f t="shared" si="56"/>
        <v>2060–2061</v>
      </c>
    </row>
    <row r="507" spans="1:10" ht="19.899999999999999" customHeight="1" x14ac:dyDescent="0.2">
      <c r="A507" s="126">
        <v>58897</v>
      </c>
      <c r="B507" s="9">
        <f t="shared" si="50"/>
        <v>0</v>
      </c>
      <c r="C507" s="127"/>
      <c r="D507" s="4">
        <f t="shared" si="51"/>
        <v>0</v>
      </c>
      <c r="E507" s="128">
        <f t="shared" si="52"/>
        <v>0</v>
      </c>
      <c r="F507" s="4">
        <f t="shared" si="53"/>
        <v>0</v>
      </c>
      <c r="G507" s="19">
        <f>IF(AND(C507&lt;&gt;"",SUM(G$30:G506)&lt;D$21),$D$21/$D$26,0)</f>
        <v>0</v>
      </c>
      <c r="H507" s="4">
        <f t="shared" si="54"/>
        <v>0</v>
      </c>
      <c r="I507" s="4">
        <f t="shared" si="55"/>
        <v>0</v>
      </c>
      <c r="J507" s="58" t="str">
        <f t="shared" si="56"/>
        <v>2060–2061</v>
      </c>
    </row>
    <row r="508" spans="1:10" ht="19.899999999999999" customHeight="1" x14ac:dyDescent="0.2">
      <c r="A508" s="126">
        <v>58927</v>
      </c>
      <c r="B508" s="9">
        <f t="shared" si="50"/>
        <v>0</v>
      </c>
      <c r="C508" s="127"/>
      <c r="D508" s="4">
        <f t="shared" si="51"/>
        <v>0</v>
      </c>
      <c r="E508" s="128">
        <f t="shared" si="52"/>
        <v>0</v>
      </c>
      <c r="F508" s="4">
        <f t="shared" si="53"/>
        <v>0</v>
      </c>
      <c r="G508" s="19">
        <f>IF(AND(C508&lt;&gt;"",SUM(G$30:G507)&lt;D$21),$D$21/$D$26,0)</f>
        <v>0</v>
      </c>
      <c r="H508" s="4">
        <f t="shared" si="54"/>
        <v>0</v>
      </c>
      <c r="I508" s="4">
        <f t="shared" si="55"/>
        <v>0</v>
      </c>
      <c r="J508" s="58" t="str">
        <f t="shared" si="56"/>
        <v>2060–2061</v>
      </c>
    </row>
    <row r="509" spans="1:10" ht="19.899999999999999" customHeight="1" x14ac:dyDescent="0.2">
      <c r="A509" s="126">
        <v>58958</v>
      </c>
      <c r="B509" s="9">
        <f t="shared" si="50"/>
        <v>0</v>
      </c>
      <c r="C509" s="127"/>
      <c r="D509" s="4">
        <f t="shared" si="51"/>
        <v>0</v>
      </c>
      <c r="E509" s="128">
        <f t="shared" si="52"/>
        <v>0</v>
      </c>
      <c r="F509" s="4">
        <f t="shared" si="53"/>
        <v>0</v>
      </c>
      <c r="G509" s="19">
        <f>IF(AND(C509&lt;&gt;"",SUM(G$30:G508)&lt;D$21),$D$21/$D$26,0)</f>
        <v>0</v>
      </c>
      <c r="H509" s="4">
        <f t="shared" si="54"/>
        <v>0</v>
      </c>
      <c r="I509" s="4">
        <f t="shared" si="55"/>
        <v>0</v>
      </c>
      <c r="J509" s="58" t="str">
        <f t="shared" si="56"/>
        <v>2060–2061</v>
      </c>
    </row>
    <row r="510" spans="1:10" ht="19.899999999999999" customHeight="1" x14ac:dyDescent="0.2">
      <c r="A510" s="126">
        <v>58988</v>
      </c>
      <c r="B510" s="9">
        <f t="shared" si="50"/>
        <v>0</v>
      </c>
      <c r="C510" s="127"/>
      <c r="D510" s="4">
        <f t="shared" si="51"/>
        <v>0</v>
      </c>
      <c r="E510" s="128">
        <f t="shared" si="52"/>
        <v>0</v>
      </c>
      <c r="F510" s="4">
        <f t="shared" si="53"/>
        <v>0</v>
      </c>
      <c r="G510" s="19">
        <f>IF(AND(C510&lt;&gt;"",SUM(G$30:G509)&lt;D$21),$D$21/$D$26,0)</f>
        <v>0</v>
      </c>
      <c r="H510" s="4">
        <f t="shared" si="54"/>
        <v>0</v>
      </c>
      <c r="I510" s="4">
        <f t="shared" si="55"/>
        <v>0</v>
      </c>
      <c r="J510" s="58" t="str">
        <f t="shared" si="56"/>
        <v>2061–2062</v>
      </c>
    </row>
    <row r="511" spans="1:10" ht="19.899999999999999" customHeight="1" x14ac:dyDescent="0.2">
      <c r="A511" s="126">
        <v>59019</v>
      </c>
      <c r="B511" s="9">
        <f t="shared" si="50"/>
        <v>0</v>
      </c>
      <c r="C511" s="127"/>
      <c r="D511" s="4">
        <f t="shared" si="51"/>
        <v>0</v>
      </c>
      <c r="E511" s="128">
        <f t="shared" si="52"/>
        <v>0</v>
      </c>
      <c r="F511" s="4">
        <f t="shared" si="53"/>
        <v>0</v>
      </c>
      <c r="G511" s="19">
        <f>IF(AND(C511&lt;&gt;"",SUM(G$30:G510)&lt;D$21),$D$21/$D$26,0)</f>
        <v>0</v>
      </c>
      <c r="H511" s="4">
        <f t="shared" si="54"/>
        <v>0</v>
      </c>
      <c r="I511" s="4">
        <f t="shared" si="55"/>
        <v>0</v>
      </c>
      <c r="J511" s="58" t="str">
        <f t="shared" si="56"/>
        <v>2061–2062</v>
      </c>
    </row>
    <row r="512" spans="1:10" ht="19.899999999999999" customHeight="1" x14ac:dyDescent="0.2">
      <c r="A512" s="126">
        <v>59050</v>
      </c>
      <c r="B512" s="9">
        <f t="shared" si="50"/>
        <v>0</v>
      </c>
      <c r="C512" s="127"/>
      <c r="D512" s="4">
        <f t="shared" si="51"/>
        <v>0</v>
      </c>
      <c r="E512" s="128">
        <f t="shared" si="52"/>
        <v>0</v>
      </c>
      <c r="F512" s="4">
        <f t="shared" si="53"/>
        <v>0</v>
      </c>
      <c r="G512" s="19">
        <f>IF(AND(C512&lt;&gt;"",SUM(G$30:G511)&lt;D$21),$D$21/$D$26,0)</f>
        <v>0</v>
      </c>
      <c r="H512" s="4">
        <f t="shared" si="54"/>
        <v>0</v>
      </c>
      <c r="I512" s="4">
        <f t="shared" si="55"/>
        <v>0</v>
      </c>
      <c r="J512" s="58" t="str">
        <f t="shared" si="56"/>
        <v>2061–2062</v>
      </c>
    </row>
    <row r="513" spans="1:10" ht="19.899999999999999" customHeight="1" x14ac:dyDescent="0.2">
      <c r="A513" s="126">
        <v>59080</v>
      </c>
      <c r="B513" s="9">
        <f t="shared" si="50"/>
        <v>0</v>
      </c>
      <c r="C513" s="127"/>
      <c r="D513" s="4">
        <f t="shared" si="51"/>
        <v>0</v>
      </c>
      <c r="E513" s="128">
        <f t="shared" si="52"/>
        <v>0</v>
      </c>
      <c r="F513" s="4">
        <f t="shared" si="53"/>
        <v>0</v>
      </c>
      <c r="G513" s="19">
        <f>IF(AND(C513&lt;&gt;"",SUM(G$30:G512)&lt;D$21),$D$21/$D$26,0)</f>
        <v>0</v>
      </c>
      <c r="H513" s="4">
        <f t="shared" si="54"/>
        <v>0</v>
      </c>
      <c r="I513" s="4">
        <f t="shared" si="55"/>
        <v>0</v>
      </c>
      <c r="J513" s="58" t="str">
        <f t="shared" si="56"/>
        <v>2061–2062</v>
      </c>
    </row>
    <row r="514" spans="1:10" ht="19.899999999999999" customHeight="1" x14ac:dyDescent="0.2">
      <c r="A514" s="126">
        <v>59111</v>
      </c>
      <c r="B514" s="9">
        <f t="shared" si="50"/>
        <v>0</v>
      </c>
      <c r="C514" s="127"/>
      <c r="D514" s="4">
        <f t="shared" si="51"/>
        <v>0</v>
      </c>
      <c r="E514" s="128">
        <f t="shared" si="52"/>
        <v>0</v>
      </c>
      <c r="F514" s="4">
        <f t="shared" si="53"/>
        <v>0</v>
      </c>
      <c r="G514" s="19">
        <f>IF(AND(C514&lt;&gt;"",SUM(G$30:G513)&lt;D$21),$D$21/$D$26,0)</f>
        <v>0</v>
      </c>
      <c r="H514" s="4">
        <f t="shared" si="54"/>
        <v>0</v>
      </c>
      <c r="I514" s="4">
        <f t="shared" si="55"/>
        <v>0</v>
      </c>
      <c r="J514" s="58" t="str">
        <f t="shared" si="56"/>
        <v>2061–2062</v>
      </c>
    </row>
    <row r="515" spans="1:10" ht="19.899999999999999" customHeight="1" x14ac:dyDescent="0.2">
      <c r="A515" s="126">
        <v>59141</v>
      </c>
      <c r="B515" s="9">
        <f t="shared" si="50"/>
        <v>0</v>
      </c>
      <c r="C515" s="127"/>
      <c r="D515" s="4">
        <f t="shared" si="51"/>
        <v>0</v>
      </c>
      <c r="E515" s="128">
        <f t="shared" si="52"/>
        <v>0</v>
      </c>
      <c r="F515" s="4">
        <f t="shared" si="53"/>
        <v>0</v>
      </c>
      <c r="G515" s="19">
        <f>IF(AND(C515&lt;&gt;"",SUM(G$30:G514)&lt;D$21),$D$21/$D$26,0)</f>
        <v>0</v>
      </c>
      <c r="H515" s="4">
        <f t="shared" si="54"/>
        <v>0</v>
      </c>
      <c r="I515" s="4">
        <f t="shared" si="55"/>
        <v>0</v>
      </c>
      <c r="J515" s="58" t="str">
        <f t="shared" si="56"/>
        <v>2061–2062</v>
      </c>
    </row>
    <row r="516" spans="1:10" ht="19.899999999999999" customHeight="1" x14ac:dyDescent="0.2">
      <c r="A516" s="126">
        <v>59172</v>
      </c>
      <c r="B516" s="9">
        <f t="shared" si="50"/>
        <v>0</v>
      </c>
      <c r="C516" s="127"/>
      <c r="D516" s="4">
        <f t="shared" si="51"/>
        <v>0</v>
      </c>
      <c r="E516" s="128">
        <f t="shared" si="52"/>
        <v>0</v>
      </c>
      <c r="F516" s="4">
        <f t="shared" si="53"/>
        <v>0</v>
      </c>
      <c r="G516" s="19">
        <f>IF(AND(C516&lt;&gt;"",SUM(G$30:G515)&lt;D$21),$D$21/$D$26,0)</f>
        <v>0</v>
      </c>
      <c r="H516" s="4">
        <f t="shared" si="54"/>
        <v>0</v>
      </c>
      <c r="I516" s="4">
        <f t="shared" si="55"/>
        <v>0</v>
      </c>
      <c r="J516" s="58" t="str">
        <f t="shared" si="56"/>
        <v>2061–2062</v>
      </c>
    </row>
    <row r="517" spans="1:10" ht="19.899999999999999" customHeight="1" x14ac:dyDescent="0.2">
      <c r="A517" s="126">
        <v>59203</v>
      </c>
      <c r="B517" s="9">
        <f t="shared" si="50"/>
        <v>0</v>
      </c>
      <c r="C517" s="127"/>
      <c r="D517" s="4">
        <f t="shared" si="51"/>
        <v>0</v>
      </c>
      <c r="E517" s="128">
        <f t="shared" si="52"/>
        <v>0</v>
      </c>
      <c r="F517" s="4">
        <f t="shared" si="53"/>
        <v>0</v>
      </c>
      <c r="G517" s="19">
        <f>IF(AND(C517&lt;&gt;"",SUM(G$30:G516)&lt;D$21),$D$21/$D$26,0)</f>
        <v>0</v>
      </c>
      <c r="H517" s="4">
        <f t="shared" si="54"/>
        <v>0</v>
      </c>
      <c r="I517" s="4">
        <f t="shared" si="55"/>
        <v>0</v>
      </c>
      <c r="J517" s="58" t="str">
        <f t="shared" si="56"/>
        <v>2061–2062</v>
      </c>
    </row>
    <row r="518" spans="1:10" ht="19.899999999999999" customHeight="1" x14ac:dyDescent="0.2">
      <c r="A518" s="126">
        <v>59231</v>
      </c>
      <c r="B518" s="9">
        <f t="shared" si="50"/>
        <v>0</v>
      </c>
      <c r="C518" s="127"/>
      <c r="D518" s="4">
        <f t="shared" si="51"/>
        <v>0</v>
      </c>
      <c r="E518" s="128">
        <f t="shared" si="52"/>
        <v>0</v>
      </c>
      <c r="F518" s="4">
        <f t="shared" si="53"/>
        <v>0</v>
      </c>
      <c r="G518" s="19">
        <f>IF(AND(C518&lt;&gt;"",SUM(G$30:G517)&lt;D$21),$D$21/$D$26,0)</f>
        <v>0</v>
      </c>
      <c r="H518" s="4">
        <f t="shared" si="54"/>
        <v>0</v>
      </c>
      <c r="I518" s="4">
        <f t="shared" si="55"/>
        <v>0</v>
      </c>
      <c r="J518" s="58" t="str">
        <f t="shared" si="56"/>
        <v>2061–2062</v>
      </c>
    </row>
    <row r="519" spans="1:10" ht="19.899999999999999" customHeight="1" x14ac:dyDescent="0.2">
      <c r="A519" s="126">
        <v>59262</v>
      </c>
      <c r="B519" s="9">
        <f t="shared" si="50"/>
        <v>0</v>
      </c>
      <c r="C519" s="127"/>
      <c r="D519" s="4">
        <f t="shared" si="51"/>
        <v>0</v>
      </c>
      <c r="E519" s="128">
        <f t="shared" si="52"/>
        <v>0</v>
      </c>
      <c r="F519" s="4">
        <f t="shared" si="53"/>
        <v>0</v>
      </c>
      <c r="G519" s="19">
        <f>IF(AND(C519&lt;&gt;"",SUM(G$30:G518)&lt;D$21),$D$21/$D$26,0)</f>
        <v>0</v>
      </c>
      <c r="H519" s="4">
        <f t="shared" si="54"/>
        <v>0</v>
      </c>
      <c r="I519" s="4">
        <f t="shared" si="55"/>
        <v>0</v>
      </c>
      <c r="J519" s="58" t="str">
        <f t="shared" si="56"/>
        <v>2061–2062</v>
      </c>
    </row>
    <row r="520" spans="1:10" ht="19.899999999999999" customHeight="1" x14ac:dyDescent="0.2">
      <c r="A520" s="126">
        <v>59292</v>
      </c>
      <c r="B520" s="9">
        <f t="shared" si="50"/>
        <v>0</v>
      </c>
      <c r="C520" s="127"/>
      <c r="D520" s="4">
        <f t="shared" si="51"/>
        <v>0</v>
      </c>
      <c r="E520" s="128">
        <f t="shared" si="52"/>
        <v>0</v>
      </c>
      <c r="F520" s="4">
        <f t="shared" si="53"/>
        <v>0</v>
      </c>
      <c r="G520" s="19">
        <f>IF(AND(C520&lt;&gt;"",SUM(G$30:G519)&lt;D$21),$D$21/$D$26,0)</f>
        <v>0</v>
      </c>
      <c r="H520" s="4">
        <f t="shared" si="54"/>
        <v>0</v>
      </c>
      <c r="I520" s="4">
        <f t="shared" si="55"/>
        <v>0</v>
      </c>
      <c r="J520" s="58" t="str">
        <f t="shared" si="56"/>
        <v>2061–2062</v>
      </c>
    </row>
    <row r="521" spans="1:10" ht="19.899999999999999" customHeight="1" x14ac:dyDescent="0.2">
      <c r="A521" s="126">
        <v>59323</v>
      </c>
      <c r="B521" s="9">
        <f t="shared" si="50"/>
        <v>0</v>
      </c>
      <c r="C521" s="127"/>
      <c r="D521" s="4">
        <f t="shared" si="51"/>
        <v>0</v>
      </c>
      <c r="E521" s="128">
        <f t="shared" si="52"/>
        <v>0</v>
      </c>
      <c r="F521" s="4">
        <f t="shared" si="53"/>
        <v>0</v>
      </c>
      <c r="G521" s="19">
        <f>IF(AND(C521&lt;&gt;"",SUM(G$30:G520)&lt;D$21),$D$21/$D$26,0)</f>
        <v>0</v>
      </c>
      <c r="H521" s="4">
        <f t="shared" si="54"/>
        <v>0</v>
      </c>
      <c r="I521" s="4">
        <f t="shared" si="55"/>
        <v>0</v>
      </c>
      <c r="J521" s="58" t="str">
        <f t="shared" si="56"/>
        <v>2061–2062</v>
      </c>
    </row>
    <row r="522" spans="1:10" ht="19.899999999999999" customHeight="1" x14ac:dyDescent="0.2">
      <c r="A522" s="126">
        <v>59353</v>
      </c>
      <c r="B522" s="9">
        <f t="shared" si="50"/>
        <v>0</v>
      </c>
      <c r="C522" s="127"/>
      <c r="D522" s="4">
        <f t="shared" si="51"/>
        <v>0</v>
      </c>
      <c r="E522" s="128">
        <f t="shared" si="52"/>
        <v>0</v>
      </c>
      <c r="F522" s="4">
        <f t="shared" si="53"/>
        <v>0</v>
      </c>
      <c r="G522" s="19">
        <f>IF(AND(C522&lt;&gt;"",SUM(G$30:G521)&lt;D$21),$D$21/$D$26,0)</f>
        <v>0</v>
      </c>
      <c r="H522" s="4">
        <f t="shared" si="54"/>
        <v>0</v>
      </c>
      <c r="I522" s="4">
        <f t="shared" si="55"/>
        <v>0</v>
      </c>
      <c r="J522" s="58" t="str">
        <f t="shared" si="56"/>
        <v>2062–2063</v>
      </c>
    </row>
    <row r="523" spans="1:10" ht="19.899999999999999" customHeight="1" x14ac:dyDescent="0.2">
      <c r="A523" s="126">
        <v>59384</v>
      </c>
      <c r="B523" s="9">
        <f t="shared" si="50"/>
        <v>0</v>
      </c>
      <c r="C523" s="127"/>
      <c r="D523" s="4">
        <f t="shared" si="51"/>
        <v>0</v>
      </c>
      <c r="E523" s="128">
        <f t="shared" si="52"/>
        <v>0</v>
      </c>
      <c r="F523" s="4">
        <f t="shared" si="53"/>
        <v>0</v>
      </c>
      <c r="G523" s="19">
        <f>IF(AND(C523&lt;&gt;"",SUM(G$30:G522)&lt;D$21),$D$21/$D$26,0)</f>
        <v>0</v>
      </c>
      <c r="H523" s="4">
        <f t="shared" si="54"/>
        <v>0</v>
      </c>
      <c r="I523" s="4">
        <f t="shared" si="55"/>
        <v>0</v>
      </c>
      <c r="J523" s="58" t="str">
        <f t="shared" si="56"/>
        <v>2062–2063</v>
      </c>
    </row>
    <row r="524" spans="1:10" ht="19.899999999999999" customHeight="1" x14ac:dyDescent="0.2">
      <c r="A524" s="126">
        <v>59415</v>
      </c>
      <c r="B524" s="9">
        <f t="shared" si="50"/>
        <v>0</v>
      </c>
      <c r="C524" s="127"/>
      <c r="D524" s="4">
        <f t="shared" si="51"/>
        <v>0</v>
      </c>
      <c r="E524" s="128">
        <f t="shared" si="52"/>
        <v>0</v>
      </c>
      <c r="F524" s="4">
        <f t="shared" si="53"/>
        <v>0</v>
      </c>
      <c r="G524" s="19">
        <f>IF(AND(C524&lt;&gt;"",SUM(G$30:G523)&lt;D$21),$D$21/$D$26,0)</f>
        <v>0</v>
      </c>
      <c r="H524" s="4">
        <f t="shared" si="54"/>
        <v>0</v>
      </c>
      <c r="I524" s="4">
        <f t="shared" si="55"/>
        <v>0</v>
      </c>
      <c r="J524" s="58" t="str">
        <f t="shared" si="56"/>
        <v>2062–2063</v>
      </c>
    </row>
    <row r="525" spans="1:10" ht="19.899999999999999" customHeight="1" x14ac:dyDescent="0.2">
      <c r="A525" s="126">
        <v>59445</v>
      </c>
      <c r="B525" s="9">
        <f t="shared" si="50"/>
        <v>0</v>
      </c>
      <c r="C525" s="127"/>
      <c r="D525" s="4">
        <f t="shared" si="51"/>
        <v>0</v>
      </c>
      <c r="E525" s="128">
        <f t="shared" si="52"/>
        <v>0</v>
      </c>
      <c r="F525" s="4">
        <f t="shared" si="53"/>
        <v>0</v>
      </c>
      <c r="G525" s="19">
        <f>IF(AND(C525&lt;&gt;"",SUM(G$30:G524)&lt;D$21),$D$21/$D$26,0)</f>
        <v>0</v>
      </c>
      <c r="H525" s="4">
        <f t="shared" si="54"/>
        <v>0</v>
      </c>
      <c r="I525" s="4">
        <f t="shared" si="55"/>
        <v>0</v>
      </c>
      <c r="J525" s="58" t="str">
        <f t="shared" si="56"/>
        <v>2062–2063</v>
      </c>
    </row>
    <row r="526" spans="1:10" ht="19.899999999999999" customHeight="1" x14ac:dyDescent="0.2">
      <c r="A526" s="126">
        <v>59476</v>
      </c>
      <c r="B526" s="9">
        <f t="shared" si="50"/>
        <v>0</v>
      </c>
      <c r="C526" s="127"/>
      <c r="D526" s="4">
        <f t="shared" si="51"/>
        <v>0</v>
      </c>
      <c r="E526" s="128">
        <f t="shared" si="52"/>
        <v>0</v>
      </c>
      <c r="F526" s="4">
        <f t="shared" si="53"/>
        <v>0</v>
      </c>
      <c r="G526" s="19">
        <f>IF(AND(C526&lt;&gt;"",SUM(G$30:G525)&lt;D$21),$D$21/$D$26,0)</f>
        <v>0</v>
      </c>
      <c r="H526" s="4">
        <f t="shared" si="54"/>
        <v>0</v>
      </c>
      <c r="I526" s="4">
        <f t="shared" si="55"/>
        <v>0</v>
      </c>
      <c r="J526" s="58" t="str">
        <f t="shared" si="56"/>
        <v>2062–2063</v>
      </c>
    </row>
    <row r="527" spans="1:10" ht="19.899999999999999" customHeight="1" x14ac:dyDescent="0.2">
      <c r="A527" s="126">
        <v>59506</v>
      </c>
      <c r="B527" s="9">
        <f t="shared" si="50"/>
        <v>0</v>
      </c>
      <c r="C527" s="127"/>
      <c r="D527" s="4">
        <f t="shared" si="51"/>
        <v>0</v>
      </c>
      <c r="E527" s="128">
        <f t="shared" si="52"/>
        <v>0</v>
      </c>
      <c r="F527" s="4">
        <f t="shared" si="53"/>
        <v>0</v>
      </c>
      <c r="G527" s="19">
        <f>IF(AND(C527&lt;&gt;"",SUM(G$30:G526)&lt;D$21),$D$21/$D$26,0)</f>
        <v>0</v>
      </c>
      <c r="H527" s="4">
        <f t="shared" si="54"/>
        <v>0</v>
      </c>
      <c r="I527" s="4">
        <f t="shared" si="55"/>
        <v>0</v>
      </c>
      <c r="J527" s="58" t="str">
        <f t="shared" si="56"/>
        <v>2062–2063</v>
      </c>
    </row>
    <row r="528" spans="1:10" ht="19.899999999999999" customHeight="1" x14ac:dyDescent="0.2">
      <c r="A528" s="126">
        <v>59537</v>
      </c>
      <c r="B528" s="9">
        <f t="shared" si="50"/>
        <v>0</v>
      </c>
      <c r="C528" s="127"/>
      <c r="D528" s="4">
        <f t="shared" si="51"/>
        <v>0</v>
      </c>
      <c r="E528" s="128">
        <f t="shared" si="52"/>
        <v>0</v>
      </c>
      <c r="F528" s="4">
        <f t="shared" si="53"/>
        <v>0</v>
      </c>
      <c r="G528" s="19">
        <f>IF(AND(C528&lt;&gt;"",SUM(G$30:G527)&lt;D$21),$D$21/$D$26,0)</f>
        <v>0</v>
      </c>
      <c r="H528" s="4">
        <f t="shared" si="54"/>
        <v>0</v>
      </c>
      <c r="I528" s="4">
        <f t="shared" si="55"/>
        <v>0</v>
      </c>
      <c r="J528" s="58" t="str">
        <f t="shared" si="56"/>
        <v>2062–2063</v>
      </c>
    </row>
    <row r="529" spans="1:10" ht="19.899999999999999" customHeight="1" x14ac:dyDescent="0.2">
      <c r="A529" s="126">
        <v>59568</v>
      </c>
      <c r="B529" s="9">
        <f t="shared" si="50"/>
        <v>0</v>
      </c>
      <c r="C529" s="127"/>
      <c r="D529" s="4">
        <f t="shared" si="51"/>
        <v>0</v>
      </c>
      <c r="E529" s="128">
        <f t="shared" si="52"/>
        <v>0</v>
      </c>
      <c r="F529" s="4">
        <f t="shared" si="53"/>
        <v>0</v>
      </c>
      <c r="G529" s="19">
        <f>IF(AND(C529&lt;&gt;"",SUM(G$30:G528)&lt;D$21),$D$21/$D$26,0)</f>
        <v>0</v>
      </c>
      <c r="H529" s="4">
        <f t="shared" si="54"/>
        <v>0</v>
      </c>
      <c r="I529" s="4">
        <f t="shared" si="55"/>
        <v>0</v>
      </c>
      <c r="J529" s="58" t="str">
        <f t="shared" si="56"/>
        <v>2062–2063</v>
      </c>
    </row>
    <row r="530" spans="1:10" ht="19.899999999999999" customHeight="1" x14ac:dyDescent="0.2">
      <c r="A530" s="126">
        <v>59596</v>
      </c>
      <c r="B530" s="9">
        <f t="shared" si="50"/>
        <v>0</v>
      </c>
      <c r="C530" s="127"/>
      <c r="D530" s="4">
        <f t="shared" si="51"/>
        <v>0</v>
      </c>
      <c r="E530" s="128">
        <f t="shared" si="52"/>
        <v>0</v>
      </c>
      <c r="F530" s="4">
        <f t="shared" si="53"/>
        <v>0</v>
      </c>
      <c r="G530" s="19">
        <f>IF(AND(C530&lt;&gt;"",SUM(G$30:G529)&lt;D$21),$D$21/$D$26,0)</f>
        <v>0</v>
      </c>
      <c r="H530" s="4">
        <f t="shared" si="54"/>
        <v>0</v>
      </c>
      <c r="I530" s="4">
        <f t="shared" si="55"/>
        <v>0</v>
      </c>
      <c r="J530" s="58" t="str">
        <f t="shared" si="56"/>
        <v>2062–2063</v>
      </c>
    </row>
    <row r="531" spans="1:10" ht="19.899999999999999" customHeight="1" x14ac:dyDescent="0.2">
      <c r="A531" s="126">
        <v>59627</v>
      </c>
      <c r="B531" s="9">
        <f t="shared" si="50"/>
        <v>0</v>
      </c>
      <c r="C531" s="127"/>
      <c r="D531" s="4">
        <f t="shared" si="51"/>
        <v>0</v>
      </c>
      <c r="E531" s="128">
        <f t="shared" si="52"/>
        <v>0</v>
      </c>
      <c r="F531" s="4">
        <f t="shared" si="53"/>
        <v>0</v>
      </c>
      <c r="G531" s="19">
        <f>IF(AND(C531&lt;&gt;"",SUM(G$30:G530)&lt;D$21),$D$21/$D$26,0)</f>
        <v>0</v>
      </c>
      <c r="H531" s="4">
        <f t="shared" si="54"/>
        <v>0</v>
      </c>
      <c r="I531" s="4">
        <f t="shared" si="55"/>
        <v>0</v>
      </c>
      <c r="J531" s="58" t="str">
        <f t="shared" si="56"/>
        <v>2062–2063</v>
      </c>
    </row>
    <row r="532" spans="1:10" ht="19.899999999999999" customHeight="1" x14ac:dyDescent="0.2">
      <c r="A532" s="126">
        <v>59657</v>
      </c>
      <c r="B532" s="9">
        <f t="shared" si="50"/>
        <v>0</v>
      </c>
      <c r="C532" s="127"/>
      <c r="D532" s="4">
        <f t="shared" si="51"/>
        <v>0</v>
      </c>
      <c r="E532" s="128">
        <f t="shared" si="52"/>
        <v>0</v>
      </c>
      <c r="F532" s="4">
        <f t="shared" si="53"/>
        <v>0</v>
      </c>
      <c r="G532" s="19">
        <f>IF(AND(C532&lt;&gt;"",SUM(G$30:G531)&lt;D$21),$D$21/$D$26,0)</f>
        <v>0</v>
      </c>
      <c r="H532" s="4">
        <f t="shared" si="54"/>
        <v>0</v>
      </c>
      <c r="I532" s="4">
        <f t="shared" si="55"/>
        <v>0</v>
      </c>
      <c r="J532" s="58" t="str">
        <f t="shared" si="56"/>
        <v>2062–2063</v>
      </c>
    </row>
    <row r="533" spans="1:10" ht="19.899999999999999" customHeight="1" x14ac:dyDescent="0.2">
      <c r="A533" s="126">
        <v>59688</v>
      </c>
      <c r="B533" s="9">
        <f t="shared" si="50"/>
        <v>0</v>
      </c>
      <c r="C533" s="127"/>
      <c r="D533" s="4">
        <f t="shared" si="51"/>
        <v>0</v>
      </c>
      <c r="E533" s="128">
        <f t="shared" si="52"/>
        <v>0</v>
      </c>
      <c r="F533" s="4">
        <f t="shared" si="53"/>
        <v>0</v>
      </c>
      <c r="G533" s="19">
        <f>IF(AND(C533&lt;&gt;"",SUM(G$30:G532)&lt;D$21),$D$21/$D$26,0)</f>
        <v>0</v>
      </c>
      <c r="H533" s="4">
        <f t="shared" si="54"/>
        <v>0</v>
      </c>
      <c r="I533" s="4">
        <f t="shared" si="55"/>
        <v>0</v>
      </c>
      <c r="J533" s="58" t="str">
        <f t="shared" si="56"/>
        <v>2062–2063</v>
      </c>
    </row>
    <row r="534" spans="1:10" ht="19.899999999999999" customHeight="1" x14ac:dyDescent="0.2">
      <c r="A534" s="126">
        <v>59718</v>
      </c>
      <c r="B534" s="9">
        <f t="shared" si="50"/>
        <v>0</v>
      </c>
      <c r="C534" s="127"/>
      <c r="D534" s="4">
        <f t="shared" si="51"/>
        <v>0</v>
      </c>
      <c r="E534" s="128">
        <f t="shared" si="52"/>
        <v>0</v>
      </c>
      <c r="F534" s="4">
        <f t="shared" si="53"/>
        <v>0</v>
      </c>
      <c r="G534" s="19">
        <f>IF(AND(C534&lt;&gt;"",SUM(G$30:G533)&lt;D$21),$D$21/$D$26,0)</f>
        <v>0</v>
      </c>
      <c r="H534" s="4">
        <f t="shared" si="54"/>
        <v>0</v>
      </c>
      <c r="I534" s="4">
        <f t="shared" si="55"/>
        <v>0</v>
      </c>
      <c r="J534" s="58" t="str">
        <f t="shared" si="56"/>
        <v>2063–2064</v>
      </c>
    </row>
    <row r="535" spans="1:10" ht="19.899999999999999" customHeight="1" x14ac:dyDescent="0.2">
      <c r="A535" s="126">
        <v>59749</v>
      </c>
      <c r="B535" s="9">
        <f t="shared" si="50"/>
        <v>0</v>
      </c>
      <c r="C535" s="127"/>
      <c r="D535" s="4">
        <f t="shared" si="51"/>
        <v>0</v>
      </c>
      <c r="E535" s="128">
        <f t="shared" si="52"/>
        <v>0</v>
      </c>
      <c r="F535" s="4">
        <f t="shared" si="53"/>
        <v>0</v>
      </c>
      <c r="G535" s="19">
        <f>IF(AND(C535&lt;&gt;"",SUM(G$30:G534)&lt;D$21),$D$21/$D$26,0)</f>
        <v>0</v>
      </c>
      <c r="H535" s="4">
        <f t="shared" si="54"/>
        <v>0</v>
      </c>
      <c r="I535" s="4">
        <f t="shared" si="55"/>
        <v>0</v>
      </c>
      <c r="J535" s="58" t="str">
        <f t="shared" si="56"/>
        <v>2063–2064</v>
      </c>
    </row>
    <row r="536" spans="1:10" ht="19.899999999999999" customHeight="1" x14ac:dyDescent="0.2">
      <c r="A536" s="126">
        <v>59780</v>
      </c>
      <c r="B536" s="9">
        <f t="shared" si="50"/>
        <v>0</v>
      </c>
      <c r="C536" s="127"/>
      <c r="D536" s="4">
        <f t="shared" si="51"/>
        <v>0</v>
      </c>
      <c r="E536" s="128">
        <f t="shared" si="52"/>
        <v>0</v>
      </c>
      <c r="F536" s="4">
        <f t="shared" si="53"/>
        <v>0</v>
      </c>
      <c r="G536" s="19">
        <f>IF(AND(C536&lt;&gt;"",SUM(G$30:G535)&lt;D$21),$D$21/$D$26,0)</f>
        <v>0</v>
      </c>
      <c r="H536" s="4">
        <f t="shared" si="54"/>
        <v>0</v>
      </c>
      <c r="I536" s="4">
        <f t="shared" si="55"/>
        <v>0</v>
      </c>
      <c r="J536" s="58" t="str">
        <f t="shared" si="56"/>
        <v>2063–2064</v>
      </c>
    </row>
    <row r="537" spans="1:10" ht="19.899999999999999" customHeight="1" x14ac:dyDescent="0.2">
      <c r="A537" s="126">
        <v>59810</v>
      </c>
      <c r="B537" s="9">
        <f t="shared" si="50"/>
        <v>0</v>
      </c>
      <c r="C537" s="127"/>
      <c r="D537" s="4">
        <f t="shared" si="51"/>
        <v>0</v>
      </c>
      <c r="E537" s="128">
        <f t="shared" si="52"/>
        <v>0</v>
      </c>
      <c r="F537" s="4">
        <f t="shared" si="53"/>
        <v>0</v>
      </c>
      <c r="G537" s="19">
        <f>IF(AND(C537&lt;&gt;"",SUM(G$30:G536)&lt;D$21),$D$21/$D$26,0)</f>
        <v>0</v>
      </c>
      <c r="H537" s="4">
        <f t="shared" si="54"/>
        <v>0</v>
      </c>
      <c r="I537" s="4">
        <f t="shared" si="55"/>
        <v>0</v>
      </c>
      <c r="J537" s="58" t="str">
        <f t="shared" si="56"/>
        <v>2063–2064</v>
      </c>
    </row>
    <row r="538" spans="1:10" ht="19.899999999999999" customHeight="1" x14ac:dyDescent="0.2">
      <c r="A538" s="126">
        <v>59841</v>
      </c>
      <c r="B538" s="9">
        <f t="shared" si="50"/>
        <v>0</v>
      </c>
      <c r="C538" s="127"/>
      <c r="D538" s="4">
        <f t="shared" si="51"/>
        <v>0</v>
      </c>
      <c r="E538" s="128">
        <f t="shared" si="52"/>
        <v>0</v>
      </c>
      <c r="F538" s="4">
        <f t="shared" si="53"/>
        <v>0</v>
      </c>
      <c r="G538" s="19">
        <f>IF(AND(C538&lt;&gt;"",SUM(G$30:G537)&lt;D$21),$D$21/$D$26,0)</f>
        <v>0</v>
      </c>
      <c r="H538" s="4">
        <f t="shared" si="54"/>
        <v>0</v>
      </c>
      <c r="I538" s="4">
        <f t="shared" si="55"/>
        <v>0</v>
      </c>
      <c r="J538" s="58" t="str">
        <f t="shared" si="56"/>
        <v>2063–2064</v>
      </c>
    </row>
    <row r="539" spans="1:10" ht="19.899999999999999" customHeight="1" x14ac:dyDescent="0.2">
      <c r="A539" s="126">
        <v>59871</v>
      </c>
      <c r="B539" s="9">
        <f t="shared" si="50"/>
        <v>0</v>
      </c>
      <c r="C539" s="127"/>
      <c r="D539" s="4">
        <f t="shared" si="51"/>
        <v>0</v>
      </c>
      <c r="E539" s="128">
        <f t="shared" si="52"/>
        <v>0</v>
      </c>
      <c r="F539" s="4">
        <f t="shared" si="53"/>
        <v>0</v>
      </c>
      <c r="G539" s="19">
        <f>IF(AND(C539&lt;&gt;"",SUM(G$30:G538)&lt;D$21),$D$21/$D$26,0)</f>
        <v>0</v>
      </c>
      <c r="H539" s="4">
        <f t="shared" si="54"/>
        <v>0</v>
      </c>
      <c r="I539" s="4">
        <f t="shared" si="55"/>
        <v>0</v>
      </c>
      <c r="J539" s="58" t="str">
        <f t="shared" si="56"/>
        <v>2063–2064</v>
      </c>
    </row>
    <row r="540" spans="1:10" ht="19.899999999999999" customHeight="1" x14ac:dyDescent="0.2">
      <c r="A540" s="126">
        <v>59902</v>
      </c>
      <c r="B540" s="9">
        <f t="shared" si="50"/>
        <v>0</v>
      </c>
      <c r="C540" s="127"/>
      <c r="D540" s="4">
        <f t="shared" si="51"/>
        <v>0</v>
      </c>
      <c r="E540" s="128">
        <f t="shared" si="52"/>
        <v>0</v>
      </c>
      <c r="F540" s="4">
        <f t="shared" si="53"/>
        <v>0</v>
      </c>
      <c r="G540" s="19">
        <f>IF(AND(C540&lt;&gt;"",SUM(G$30:G539)&lt;D$21),$D$21/$D$26,0)</f>
        <v>0</v>
      </c>
      <c r="H540" s="4">
        <f t="shared" si="54"/>
        <v>0</v>
      </c>
      <c r="I540" s="4">
        <f t="shared" si="55"/>
        <v>0</v>
      </c>
      <c r="J540" s="58" t="str">
        <f t="shared" si="56"/>
        <v>2063–2064</v>
      </c>
    </row>
    <row r="541" spans="1:10" ht="19.899999999999999" customHeight="1" x14ac:dyDescent="0.2">
      <c r="A541" s="126">
        <v>59933</v>
      </c>
      <c r="B541" s="9">
        <f t="shared" si="50"/>
        <v>0</v>
      </c>
      <c r="C541" s="127"/>
      <c r="D541" s="4">
        <f t="shared" si="51"/>
        <v>0</v>
      </c>
      <c r="E541" s="128">
        <f t="shared" si="52"/>
        <v>0</v>
      </c>
      <c r="F541" s="4">
        <f t="shared" si="53"/>
        <v>0</v>
      </c>
      <c r="G541" s="19">
        <f>IF(AND(C541&lt;&gt;"",SUM(G$30:G540)&lt;D$21),$D$21/$D$26,0)</f>
        <v>0</v>
      </c>
      <c r="H541" s="4">
        <f t="shared" si="54"/>
        <v>0</v>
      </c>
      <c r="I541" s="4">
        <f t="shared" si="55"/>
        <v>0</v>
      </c>
      <c r="J541" s="58" t="str">
        <f t="shared" si="56"/>
        <v>2063–2064</v>
      </c>
    </row>
    <row r="542" spans="1:10" ht="19.899999999999999" customHeight="1" x14ac:dyDescent="0.2">
      <c r="A542" s="126">
        <v>59962</v>
      </c>
      <c r="B542" s="9">
        <f t="shared" si="50"/>
        <v>0</v>
      </c>
      <c r="C542" s="127"/>
      <c r="D542" s="4">
        <f t="shared" si="51"/>
        <v>0</v>
      </c>
      <c r="E542" s="128">
        <f t="shared" si="52"/>
        <v>0</v>
      </c>
      <c r="F542" s="4">
        <f t="shared" si="53"/>
        <v>0</v>
      </c>
      <c r="G542" s="19">
        <f>IF(AND(C542&lt;&gt;"",SUM(G$30:G541)&lt;D$21),$D$21/$D$26,0)</f>
        <v>0</v>
      </c>
      <c r="H542" s="4">
        <f t="shared" si="54"/>
        <v>0</v>
      </c>
      <c r="I542" s="4">
        <f t="shared" si="55"/>
        <v>0</v>
      </c>
      <c r="J542" s="58" t="str">
        <f t="shared" si="56"/>
        <v>2063–2064</v>
      </c>
    </row>
    <row r="543" spans="1:10" ht="19.899999999999999" customHeight="1" x14ac:dyDescent="0.2">
      <c r="A543" s="126">
        <v>59993</v>
      </c>
      <c r="B543" s="9">
        <f t="shared" ref="B543:B606" si="57">IF(C543&gt;0,C543*-1,C543)</f>
        <v>0</v>
      </c>
      <c r="C543" s="127"/>
      <c r="D543" s="4">
        <f t="shared" ref="D543:D606" si="58">IF(C543="",0,IF($D$14="Beginning",IF(C542&lt;&gt;"",$F542*$D$7/12,0),IF(C542&lt;&gt;"",$F542*$D$7/12,$D$19*$D$7/12)))</f>
        <v>0</v>
      </c>
      <c r="E543" s="128">
        <f t="shared" si="52"/>
        <v>0</v>
      </c>
      <c r="F543" s="4">
        <f t="shared" si="53"/>
        <v>0</v>
      </c>
      <c r="G543" s="19">
        <f>IF(AND(C543&lt;&gt;"",SUM(G$30:G542)&lt;D$21),$D$21/$D$26,0)</f>
        <v>0</v>
      </c>
      <c r="H543" s="4">
        <f t="shared" si="54"/>
        <v>0</v>
      </c>
      <c r="I543" s="4">
        <f t="shared" si="55"/>
        <v>0</v>
      </c>
      <c r="J543" s="58" t="str">
        <f t="shared" si="56"/>
        <v>2063–2064</v>
      </c>
    </row>
    <row r="544" spans="1:10" ht="19.899999999999999" customHeight="1" x14ac:dyDescent="0.2">
      <c r="A544" s="126">
        <v>60023</v>
      </c>
      <c r="B544" s="9">
        <f t="shared" si="57"/>
        <v>0</v>
      </c>
      <c r="C544" s="127"/>
      <c r="D544" s="4">
        <f t="shared" si="58"/>
        <v>0</v>
      </c>
      <c r="E544" s="128">
        <f t="shared" ref="E544:E607" si="59">C544-D544</f>
        <v>0</v>
      </c>
      <c r="F544" s="4">
        <f t="shared" ref="F544:F607" si="60">IF(C544="",0,IF(C543="",$D$19-E544,IF(C544&lt;&gt;"",F543-E544)))</f>
        <v>0</v>
      </c>
      <c r="G544" s="19">
        <f>IF(AND(C544&lt;&gt;"",SUM(G$30:G543)&lt;D$21),$D$21/$D$26,0)</f>
        <v>0</v>
      </c>
      <c r="H544" s="4">
        <f t="shared" ref="H544:H607" si="61">IF(C544&lt;&gt;"",G544+H543,0)</f>
        <v>0</v>
      </c>
      <c r="I544" s="4">
        <f t="shared" ref="I544:I607" si="62">IF(C544&lt;&gt;"",$D$21-H544,0)</f>
        <v>0</v>
      </c>
      <c r="J544" s="58" t="str">
        <f t="shared" si="56"/>
        <v>2063–2064</v>
      </c>
    </row>
    <row r="545" spans="1:10" ht="19.899999999999999" customHeight="1" x14ac:dyDescent="0.2">
      <c r="A545" s="126">
        <v>60054</v>
      </c>
      <c r="B545" s="9">
        <f t="shared" si="57"/>
        <v>0</v>
      </c>
      <c r="C545" s="127"/>
      <c r="D545" s="4">
        <f t="shared" si="58"/>
        <v>0</v>
      </c>
      <c r="E545" s="128">
        <f t="shared" si="59"/>
        <v>0</v>
      </c>
      <c r="F545" s="4">
        <f t="shared" si="60"/>
        <v>0</v>
      </c>
      <c r="G545" s="19">
        <f>IF(AND(C545&lt;&gt;"",SUM(G$30:G544)&lt;D$21),$D$21/$D$26,0)</f>
        <v>0</v>
      </c>
      <c r="H545" s="4">
        <f t="shared" si="61"/>
        <v>0</v>
      </c>
      <c r="I545" s="4">
        <f t="shared" si="62"/>
        <v>0</v>
      </c>
      <c r="J545" s="58" t="str">
        <f t="shared" si="56"/>
        <v>2063–2064</v>
      </c>
    </row>
    <row r="546" spans="1:10" ht="19.899999999999999" customHeight="1" x14ac:dyDescent="0.2">
      <c r="A546" s="126">
        <v>60084</v>
      </c>
      <c r="B546" s="9">
        <f t="shared" si="57"/>
        <v>0</v>
      </c>
      <c r="C546" s="127"/>
      <c r="D546" s="4">
        <f t="shared" si="58"/>
        <v>0</v>
      </c>
      <c r="E546" s="128">
        <f t="shared" si="59"/>
        <v>0</v>
      </c>
      <c r="F546" s="4">
        <f t="shared" si="60"/>
        <v>0</v>
      </c>
      <c r="G546" s="19">
        <f>IF(AND(C546&lt;&gt;"",SUM(G$30:G545)&lt;D$21),$D$21/$D$26,0)</f>
        <v>0</v>
      </c>
      <c r="H546" s="4">
        <f t="shared" si="61"/>
        <v>0</v>
      </c>
      <c r="I546" s="4">
        <f t="shared" si="62"/>
        <v>0</v>
      </c>
      <c r="J546" s="58" t="str">
        <f t="shared" si="56"/>
        <v>2064–2065</v>
      </c>
    </row>
    <row r="547" spans="1:10" ht="19.899999999999999" customHeight="1" x14ac:dyDescent="0.2">
      <c r="A547" s="126">
        <v>60115</v>
      </c>
      <c r="B547" s="9">
        <f t="shared" si="57"/>
        <v>0</v>
      </c>
      <c r="C547" s="127"/>
      <c r="D547" s="4">
        <f t="shared" si="58"/>
        <v>0</v>
      </c>
      <c r="E547" s="128">
        <f t="shared" si="59"/>
        <v>0</v>
      </c>
      <c r="F547" s="4">
        <f t="shared" si="60"/>
        <v>0</v>
      </c>
      <c r="G547" s="19">
        <f>IF(AND(C547&lt;&gt;"",SUM(G$30:G546)&lt;D$21),$D$21/$D$26,0)</f>
        <v>0</v>
      </c>
      <c r="H547" s="4">
        <f t="shared" si="61"/>
        <v>0</v>
      </c>
      <c r="I547" s="4">
        <f t="shared" si="62"/>
        <v>0</v>
      </c>
      <c r="J547" s="58" t="str">
        <f t="shared" si="56"/>
        <v>2064–2065</v>
      </c>
    </row>
    <row r="548" spans="1:10" ht="19.899999999999999" customHeight="1" x14ac:dyDescent="0.2">
      <c r="A548" s="126">
        <v>60146</v>
      </c>
      <c r="B548" s="9">
        <f t="shared" si="57"/>
        <v>0</v>
      </c>
      <c r="C548" s="127"/>
      <c r="D548" s="4">
        <f t="shared" si="58"/>
        <v>0</v>
      </c>
      <c r="E548" s="128">
        <f t="shared" si="59"/>
        <v>0</v>
      </c>
      <c r="F548" s="4">
        <f t="shared" si="60"/>
        <v>0</v>
      </c>
      <c r="G548" s="19">
        <f>IF(AND(C548&lt;&gt;"",SUM(G$30:G547)&lt;D$21),$D$21/$D$26,0)</f>
        <v>0</v>
      </c>
      <c r="H548" s="4">
        <f t="shared" si="61"/>
        <v>0</v>
      </c>
      <c r="I548" s="4">
        <f t="shared" si="62"/>
        <v>0</v>
      </c>
      <c r="J548" s="58" t="str">
        <f t="shared" si="56"/>
        <v>2064–2065</v>
      </c>
    </row>
    <row r="549" spans="1:10" ht="19.899999999999999" customHeight="1" x14ac:dyDescent="0.2">
      <c r="A549" s="126">
        <v>60176</v>
      </c>
      <c r="B549" s="9">
        <f t="shared" si="57"/>
        <v>0</v>
      </c>
      <c r="C549" s="127"/>
      <c r="D549" s="4">
        <f t="shared" si="58"/>
        <v>0</v>
      </c>
      <c r="E549" s="128">
        <f t="shared" si="59"/>
        <v>0</v>
      </c>
      <c r="F549" s="4">
        <f t="shared" si="60"/>
        <v>0</v>
      </c>
      <c r="G549" s="19">
        <f>IF(AND(C549&lt;&gt;"",SUM(G$30:G548)&lt;D$21),$D$21/$D$26,0)</f>
        <v>0</v>
      </c>
      <c r="H549" s="4">
        <f t="shared" si="61"/>
        <v>0</v>
      </c>
      <c r="I549" s="4">
        <f t="shared" si="62"/>
        <v>0</v>
      </c>
      <c r="J549" s="58" t="str">
        <f t="shared" si="56"/>
        <v>2064–2065</v>
      </c>
    </row>
    <row r="550" spans="1:10" ht="19.899999999999999" customHeight="1" x14ac:dyDescent="0.2">
      <c r="A550" s="126">
        <v>60207</v>
      </c>
      <c r="B550" s="9">
        <f t="shared" si="57"/>
        <v>0</v>
      </c>
      <c r="C550" s="127"/>
      <c r="D550" s="4">
        <f t="shared" si="58"/>
        <v>0</v>
      </c>
      <c r="E550" s="128">
        <f t="shared" si="59"/>
        <v>0</v>
      </c>
      <c r="F550" s="4">
        <f t="shared" si="60"/>
        <v>0</v>
      </c>
      <c r="G550" s="19">
        <f>IF(AND(C550&lt;&gt;"",SUM(G$30:G549)&lt;D$21),$D$21/$D$26,0)</f>
        <v>0</v>
      </c>
      <c r="H550" s="4">
        <f t="shared" si="61"/>
        <v>0</v>
      </c>
      <c r="I550" s="4">
        <f t="shared" si="62"/>
        <v>0</v>
      </c>
      <c r="J550" s="58" t="str">
        <f t="shared" si="56"/>
        <v>2064–2065</v>
      </c>
    </row>
    <row r="551" spans="1:10" ht="19.899999999999999" customHeight="1" x14ac:dyDescent="0.2">
      <c r="A551" s="126">
        <v>60237</v>
      </c>
      <c r="B551" s="9">
        <f t="shared" si="57"/>
        <v>0</v>
      </c>
      <c r="C551" s="127"/>
      <c r="D551" s="4">
        <f t="shared" si="58"/>
        <v>0</v>
      </c>
      <c r="E551" s="128">
        <f t="shared" si="59"/>
        <v>0</v>
      </c>
      <c r="F551" s="4">
        <f t="shared" si="60"/>
        <v>0</v>
      </c>
      <c r="G551" s="19">
        <f>IF(AND(C551&lt;&gt;"",SUM(G$30:G550)&lt;D$21),$D$21/$D$26,0)</f>
        <v>0</v>
      </c>
      <c r="H551" s="4">
        <f t="shared" si="61"/>
        <v>0</v>
      </c>
      <c r="I551" s="4">
        <f t="shared" si="62"/>
        <v>0</v>
      </c>
      <c r="J551" s="58" t="str">
        <f t="shared" si="56"/>
        <v>2064–2065</v>
      </c>
    </row>
    <row r="552" spans="1:10" ht="19.899999999999999" customHeight="1" x14ac:dyDescent="0.2">
      <c r="A552" s="126">
        <v>60268</v>
      </c>
      <c r="B552" s="9">
        <f t="shared" si="57"/>
        <v>0</v>
      </c>
      <c r="C552" s="127"/>
      <c r="D552" s="4">
        <f t="shared" si="58"/>
        <v>0</v>
      </c>
      <c r="E552" s="128">
        <f t="shared" si="59"/>
        <v>0</v>
      </c>
      <c r="F552" s="4">
        <f t="shared" si="60"/>
        <v>0</v>
      </c>
      <c r="G552" s="19">
        <f>IF(AND(C552&lt;&gt;"",SUM(G$30:G551)&lt;D$21),$D$21/$D$26,0)</f>
        <v>0</v>
      </c>
      <c r="H552" s="4">
        <f t="shared" si="61"/>
        <v>0</v>
      </c>
      <c r="I552" s="4">
        <f t="shared" si="62"/>
        <v>0</v>
      </c>
      <c r="J552" s="58" t="str">
        <f t="shared" si="56"/>
        <v>2064–2065</v>
      </c>
    </row>
    <row r="553" spans="1:10" ht="19.899999999999999" customHeight="1" x14ac:dyDescent="0.2">
      <c r="A553" s="126">
        <v>60299</v>
      </c>
      <c r="B553" s="9">
        <f t="shared" si="57"/>
        <v>0</v>
      </c>
      <c r="C553" s="127"/>
      <c r="D553" s="4">
        <f t="shared" si="58"/>
        <v>0</v>
      </c>
      <c r="E553" s="128">
        <f t="shared" si="59"/>
        <v>0</v>
      </c>
      <c r="F553" s="4">
        <f t="shared" si="60"/>
        <v>0</v>
      </c>
      <c r="G553" s="19">
        <f>IF(AND(C553&lt;&gt;"",SUM(G$30:G552)&lt;D$21),$D$21/$D$26,0)</f>
        <v>0</v>
      </c>
      <c r="H553" s="4">
        <f t="shared" si="61"/>
        <v>0</v>
      </c>
      <c r="I553" s="4">
        <f t="shared" si="62"/>
        <v>0</v>
      </c>
      <c r="J553" s="58" t="str">
        <f t="shared" si="56"/>
        <v>2064–2065</v>
      </c>
    </row>
    <row r="554" spans="1:10" ht="19.899999999999999" customHeight="1" x14ac:dyDescent="0.2">
      <c r="A554" s="126">
        <v>60327</v>
      </c>
      <c r="B554" s="9">
        <f t="shared" si="57"/>
        <v>0</v>
      </c>
      <c r="C554" s="127"/>
      <c r="D554" s="4">
        <f t="shared" si="58"/>
        <v>0</v>
      </c>
      <c r="E554" s="128">
        <f t="shared" si="59"/>
        <v>0</v>
      </c>
      <c r="F554" s="4">
        <f t="shared" si="60"/>
        <v>0</v>
      </c>
      <c r="G554" s="19">
        <f>IF(AND(C554&lt;&gt;"",SUM(G$30:G553)&lt;D$21),$D$21/$D$26,0)</f>
        <v>0</v>
      </c>
      <c r="H554" s="4">
        <f t="shared" si="61"/>
        <v>0</v>
      </c>
      <c r="I554" s="4">
        <f t="shared" si="62"/>
        <v>0</v>
      </c>
      <c r="J554" s="58" t="str">
        <f t="shared" si="56"/>
        <v>2064–2065</v>
      </c>
    </row>
    <row r="555" spans="1:10" ht="19.899999999999999" customHeight="1" x14ac:dyDescent="0.2">
      <c r="A555" s="126">
        <v>60358</v>
      </c>
      <c r="B555" s="9">
        <f t="shared" si="57"/>
        <v>0</v>
      </c>
      <c r="C555" s="127"/>
      <c r="D555" s="4">
        <f t="shared" si="58"/>
        <v>0</v>
      </c>
      <c r="E555" s="128">
        <f t="shared" si="59"/>
        <v>0</v>
      </c>
      <c r="F555" s="4">
        <f t="shared" si="60"/>
        <v>0</v>
      </c>
      <c r="G555" s="19">
        <f>IF(AND(C555&lt;&gt;"",SUM(G$30:G554)&lt;D$21),$D$21/$D$26,0)</f>
        <v>0</v>
      </c>
      <c r="H555" s="4">
        <f t="shared" si="61"/>
        <v>0</v>
      </c>
      <c r="I555" s="4">
        <f t="shared" si="62"/>
        <v>0</v>
      </c>
      <c r="J555" s="58" t="str">
        <f t="shared" ref="J555:J618" si="63">IF(OR(MONTH(A555)=1,MONTH(A555)=2,MONTH(A555)=3,MONTH(A555)=4,MONTH(A555)=5,MONTH(A555)=6),YEAR(A555)-1&amp;"–"&amp;YEAR(A555),YEAR(A555)&amp;"–"&amp;YEAR(A555)+1)</f>
        <v>2064–2065</v>
      </c>
    </row>
    <row r="556" spans="1:10" ht="19.899999999999999" customHeight="1" x14ac:dyDescent="0.2">
      <c r="A556" s="126">
        <v>60388</v>
      </c>
      <c r="B556" s="9">
        <f t="shared" si="57"/>
        <v>0</v>
      </c>
      <c r="C556" s="127"/>
      <c r="D556" s="4">
        <f t="shared" si="58"/>
        <v>0</v>
      </c>
      <c r="E556" s="128">
        <f t="shared" si="59"/>
        <v>0</v>
      </c>
      <c r="F556" s="4">
        <f t="shared" si="60"/>
        <v>0</v>
      </c>
      <c r="G556" s="19">
        <f>IF(AND(C556&lt;&gt;"",SUM(G$30:G555)&lt;D$21),$D$21/$D$26,0)</f>
        <v>0</v>
      </c>
      <c r="H556" s="4">
        <f t="shared" si="61"/>
        <v>0</v>
      </c>
      <c r="I556" s="4">
        <f t="shared" si="62"/>
        <v>0</v>
      </c>
      <c r="J556" s="58" t="str">
        <f t="shared" si="63"/>
        <v>2064–2065</v>
      </c>
    </row>
    <row r="557" spans="1:10" ht="19.899999999999999" customHeight="1" x14ac:dyDescent="0.2">
      <c r="A557" s="126">
        <v>60419</v>
      </c>
      <c r="B557" s="9">
        <f t="shared" si="57"/>
        <v>0</v>
      </c>
      <c r="C557" s="127"/>
      <c r="D557" s="4">
        <f t="shared" si="58"/>
        <v>0</v>
      </c>
      <c r="E557" s="128">
        <f t="shared" si="59"/>
        <v>0</v>
      </c>
      <c r="F557" s="4">
        <f t="shared" si="60"/>
        <v>0</v>
      </c>
      <c r="G557" s="19">
        <f>IF(AND(C557&lt;&gt;"",SUM(G$30:G556)&lt;D$21),$D$21/$D$26,0)</f>
        <v>0</v>
      </c>
      <c r="H557" s="4">
        <f t="shared" si="61"/>
        <v>0</v>
      </c>
      <c r="I557" s="4">
        <f t="shared" si="62"/>
        <v>0</v>
      </c>
      <c r="J557" s="58" t="str">
        <f t="shared" si="63"/>
        <v>2064–2065</v>
      </c>
    </row>
    <row r="558" spans="1:10" ht="19.899999999999999" customHeight="1" x14ac:dyDescent="0.2">
      <c r="A558" s="126">
        <v>60449</v>
      </c>
      <c r="B558" s="9">
        <f t="shared" si="57"/>
        <v>0</v>
      </c>
      <c r="C558" s="127"/>
      <c r="D558" s="4">
        <f t="shared" si="58"/>
        <v>0</v>
      </c>
      <c r="E558" s="128">
        <f t="shared" si="59"/>
        <v>0</v>
      </c>
      <c r="F558" s="4">
        <f t="shared" si="60"/>
        <v>0</v>
      </c>
      <c r="G558" s="19">
        <f>IF(AND(C558&lt;&gt;"",SUM(G$30:G557)&lt;D$21),$D$21/$D$26,0)</f>
        <v>0</v>
      </c>
      <c r="H558" s="4">
        <f t="shared" si="61"/>
        <v>0</v>
      </c>
      <c r="I558" s="4">
        <f t="shared" si="62"/>
        <v>0</v>
      </c>
      <c r="J558" s="58" t="str">
        <f t="shared" si="63"/>
        <v>2065–2066</v>
      </c>
    </row>
    <row r="559" spans="1:10" ht="19.899999999999999" customHeight="1" x14ac:dyDescent="0.2">
      <c r="A559" s="126">
        <v>60480</v>
      </c>
      <c r="B559" s="9">
        <f t="shared" si="57"/>
        <v>0</v>
      </c>
      <c r="C559" s="127"/>
      <c r="D559" s="4">
        <f t="shared" si="58"/>
        <v>0</v>
      </c>
      <c r="E559" s="128">
        <f t="shared" si="59"/>
        <v>0</v>
      </c>
      <c r="F559" s="4">
        <f t="shared" si="60"/>
        <v>0</v>
      </c>
      <c r="G559" s="19">
        <f>IF(AND(C559&lt;&gt;"",SUM(G$30:G558)&lt;D$21),$D$21/$D$26,0)</f>
        <v>0</v>
      </c>
      <c r="H559" s="4">
        <f t="shared" si="61"/>
        <v>0</v>
      </c>
      <c r="I559" s="4">
        <f t="shared" si="62"/>
        <v>0</v>
      </c>
      <c r="J559" s="58" t="str">
        <f t="shared" si="63"/>
        <v>2065–2066</v>
      </c>
    </row>
    <row r="560" spans="1:10" ht="19.899999999999999" customHeight="1" x14ac:dyDescent="0.2">
      <c r="A560" s="126">
        <v>60511</v>
      </c>
      <c r="B560" s="9">
        <f t="shared" si="57"/>
        <v>0</v>
      </c>
      <c r="C560" s="127"/>
      <c r="D560" s="4">
        <f t="shared" si="58"/>
        <v>0</v>
      </c>
      <c r="E560" s="128">
        <f t="shared" si="59"/>
        <v>0</v>
      </c>
      <c r="F560" s="4">
        <f t="shared" si="60"/>
        <v>0</v>
      </c>
      <c r="G560" s="19">
        <f>IF(AND(C560&lt;&gt;"",SUM(G$30:G559)&lt;D$21),$D$21/$D$26,0)</f>
        <v>0</v>
      </c>
      <c r="H560" s="4">
        <f t="shared" si="61"/>
        <v>0</v>
      </c>
      <c r="I560" s="4">
        <f t="shared" si="62"/>
        <v>0</v>
      </c>
      <c r="J560" s="58" t="str">
        <f t="shared" si="63"/>
        <v>2065–2066</v>
      </c>
    </row>
    <row r="561" spans="1:10" ht="19.899999999999999" customHeight="1" x14ac:dyDescent="0.2">
      <c r="A561" s="126">
        <v>60541</v>
      </c>
      <c r="B561" s="9">
        <f t="shared" si="57"/>
        <v>0</v>
      </c>
      <c r="C561" s="127"/>
      <c r="D561" s="4">
        <f t="shared" si="58"/>
        <v>0</v>
      </c>
      <c r="E561" s="128">
        <f t="shared" si="59"/>
        <v>0</v>
      </c>
      <c r="F561" s="4">
        <f t="shared" si="60"/>
        <v>0</v>
      </c>
      <c r="G561" s="19">
        <f>IF(AND(C561&lt;&gt;"",SUM(G$30:G560)&lt;D$21),$D$21/$D$26,0)</f>
        <v>0</v>
      </c>
      <c r="H561" s="4">
        <f t="shared" si="61"/>
        <v>0</v>
      </c>
      <c r="I561" s="4">
        <f t="shared" si="62"/>
        <v>0</v>
      </c>
      <c r="J561" s="58" t="str">
        <f t="shared" si="63"/>
        <v>2065–2066</v>
      </c>
    </row>
    <row r="562" spans="1:10" ht="19.899999999999999" customHeight="1" x14ac:dyDescent="0.2">
      <c r="A562" s="126">
        <v>60572</v>
      </c>
      <c r="B562" s="9">
        <f t="shared" si="57"/>
        <v>0</v>
      </c>
      <c r="C562" s="127"/>
      <c r="D562" s="4">
        <f t="shared" si="58"/>
        <v>0</v>
      </c>
      <c r="E562" s="128">
        <f t="shared" si="59"/>
        <v>0</v>
      </c>
      <c r="F562" s="4">
        <f t="shared" si="60"/>
        <v>0</v>
      </c>
      <c r="G562" s="19">
        <f>IF(AND(C562&lt;&gt;"",SUM(G$30:G561)&lt;D$21),$D$21/$D$26,0)</f>
        <v>0</v>
      </c>
      <c r="H562" s="4">
        <f t="shared" si="61"/>
        <v>0</v>
      </c>
      <c r="I562" s="4">
        <f t="shared" si="62"/>
        <v>0</v>
      </c>
      <c r="J562" s="58" t="str">
        <f t="shared" si="63"/>
        <v>2065–2066</v>
      </c>
    </row>
    <row r="563" spans="1:10" ht="19.899999999999999" customHeight="1" x14ac:dyDescent="0.2">
      <c r="A563" s="126">
        <v>60602</v>
      </c>
      <c r="B563" s="9">
        <f t="shared" si="57"/>
        <v>0</v>
      </c>
      <c r="C563" s="127"/>
      <c r="D563" s="4">
        <f t="shared" si="58"/>
        <v>0</v>
      </c>
      <c r="E563" s="128">
        <f t="shared" si="59"/>
        <v>0</v>
      </c>
      <c r="F563" s="4">
        <f t="shared" si="60"/>
        <v>0</v>
      </c>
      <c r="G563" s="19">
        <f>IF(AND(C563&lt;&gt;"",SUM(G$30:G562)&lt;D$21),$D$21/$D$26,0)</f>
        <v>0</v>
      </c>
      <c r="H563" s="4">
        <f t="shared" si="61"/>
        <v>0</v>
      </c>
      <c r="I563" s="4">
        <f t="shared" si="62"/>
        <v>0</v>
      </c>
      <c r="J563" s="58" t="str">
        <f t="shared" si="63"/>
        <v>2065–2066</v>
      </c>
    </row>
    <row r="564" spans="1:10" ht="19.899999999999999" customHeight="1" x14ac:dyDescent="0.2">
      <c r="A564" s="126">
        <v>60633</v>
      </c>
      <c r="B564" s="9">
        <f t="shared" si="57"/>
        <v>0</v>
      </c>
      <c r="C564" s="127"/>
      <c r="D564" s="4">
        <f t="shared" si="58"/>
        <v>0</v>
      </c>
      <c r="E564" s="128">
        <f t="shared" si="59"/>
        <v>0</v>
      </c>
      <c r="F564" s="4">
        <f t="shared" si="60"/>
        <v>0</v>
      </c>
      <c r="G564" s="19">
        <f>IF(AND(C564&lt;&gt;"",SUM(G$30:G563)&lt;D$21),$D$21/$D$26,0)</f>
        <v>0</v>
      </c>
      <c r="H564" s="4">
        <f t="shared" si="61"/>
        <v>0</v>
      </c>
      <c r="I564" s="4">
        <f t="shared" si="62"/>
        <v>0</v>
      </c>
      <c r="J564" s="58" t="str">
        <f t="shared" si="63"/>
        <v>2065–2066</v>
      </c>
    </row>
    <row r="565" spans="1:10" ht="19.899999999999999" customHeight="1" x14ac:dyDescent="0.2">
      <c r="A565" s="126">
        <v>60664</v>
      </c>
      <c r="B565" s="9">
        <f t="shared" si="57"/>
        <v>0</v>
      </c>
      <c r="C565" s="127"/>
      <c r="D565" s="4">
        <f t="shared" si="58"/>
        <v>0</v>
      </c>
      <c r="E565" s="128">
        <f t="shared" si="59"/>
        <v>0</v>
      </c>
      <c r="F565" s="4">
        <f t="shared" si="60"/>
        <v>0</v>
      </c>
      <c r="G565" s="19">
        <f>IF(AND(C565&lt;&gt;"",SUM(G$30:G564)&lt;D$21),$D$21/$D$26,0)</f>
        <v>0</v>
      </c>
      <c r="H565" s="4">
        <f t="shared" si="61"/>
        <v>0</v>
      </c>
      <c r="I565" s="4">
        <f t="shared" si="62"/>
        <v>0</v>
      </c>
      <c r="J565" s="58" t="str">
        <f t="shared" si="63"/>
        <v>2065–2066</v>
      </c>
    </row>
    <row r="566" spans="1:10" ht="19.899999999999999" customHeight="1" x14ac:dyDescent="0.2">
      <c r="A566" s="126">
        <v>60692</v>
      </c>
      <c r="B566" s="9">
        <f t="shared" si="57"/>
        <v>0</v>
      </c>
      <c r="C566" s="127"/>
      <c r="D566" s="4">
        <f t="shared" si="58"/>
        <v>0</v>
      </c>
      <c r="E566" s="128">
        <f t="shared" si="59"/>
        <v>0</v>
      </c>
      <c r="F566" s="4">
        <f t="shared" si="60"/>
        <v>0</v>
      </c>
      <c r="G566" s="19">
        <f>IF(AND(C566&lt;&gt;"",SUM(G$30:G565)&lt;D$21),$D$21/$D$26,0)</f>
        <v>0</v>
      </c>
      <c r="H566" s="4">
        <f t="shared" si="61"/>
        <v>0</v>
      </c>
      <c r="I566" s="4">
        <f t="shared" si="62"/>
        <v>0</v>
      </c>
      <c r="J566" s="58" t="str">
        <f t="shared" si="63"/>
        <v>2065–2066</v>
      </c>
    </row>
    <row r="567" spans="1:10" ht="19.899999999999999" customHeight="1" x14ac:dyDescent="0.2">
      <c r="A567" s="126">
        <v>60723</v>
      </c>
      <c r="B567" s="9">
        <f t="shared" si="57"/>
        <v>0</v>
      </c>
      <c r="C567" s="127"/>
      <c r="D567" s="4">
        <f t="shared" si="58"/>
        <v>0</v>
      </c>
      <c r="E567" s="128">
        <f t="shared" si="59"/>
        <v>0</v>
      </c>
      <c r="F567" s="4">
        <f t="shared" si="60"/>
        <v>0</v>
      </c>
      <c r="G567" s="19">
        <f>IF(AND(C567&lt;&gt;"",SUM(G$30:G566)&lt;D$21),$D$21/$D$26,0)</f>
        <v>0</v>
      </c>
      <c r="H567" s="4">
        <f t="shared" si="61"/>
        <v>0</v>
      </c>
      <c r="I567" s="4">
        <f t="shared" si="62"/>
        <v>0</v>
      </c>
      <c r="J567" s="58" t="str">
        <f t="shared" si="63"/>
        <v>2065–2066</v>
      </c>
    </row>
    <row r="568" spans="1:10" ht="19.899999999999999" customHeight="1" x14ac:dyDescent="0.2">
      <c r="A568" s="126">
        <v>60753</v>
      </c>
      <c r="B568" s="9">
        <f t="shared" si="57"/>
        <v>0</v>
      </c>
      <c r="C568" s="127"/>
      <c r="D568" s="4">
        <f t="shared" si="58"/>
        <v>0</v>
      </c>
      <c r="E568" s="128">
        <f t="shared" si="59"/>
        <v>0</v>
      </c>
      <c r="F568" s="4">
        <f t="shared" si="60"/>
        <v>0</v>
      </c>
      <c r="G568" s="19">
        <f>IF(AND(C568&lt;&gt;"",SUM(G$30:G567)&lt;D$21),$D$21/$D$26,0)</f>
        <v>0</v>
      </c>
      <c r="H568" s="4">
        <f t="shared" si="61"/>
        <v>0</v>
      </c>
      <c r="I568" s="4">
        <f t="shared" si="62"/>
        <v>0</v>
      </c>
      <c r="J568" s="58" t="str">
        <f t="shared" si="63"/>
        <v>2065–2066</v>
      </c>
    </row>
    <row r="569" spans="1:10" ht="19.899999999999999" customHeight="1" x14ac:dyDescent="0.2">
      <c r="A569" s="126">
        <v>60784</v>
      </c>
      <c r="B569" s="9">
        <f t="shared" si="57"/>
        <v>0</v>
      </c>
      <c r="C569" s="127"/>
      <c r="D569" s="4">
        <f t="shared" si="58"/>
        <v>0</v>
      </c>
      <c r="E569" s="128">
        <f t="shared" si="59"/>
        <v>0</v>
      </c>
      <c r="F569" s="4">
        <f t="shared" si="60"/>
        <v>0</v>
      </c>
      <c r="G569" s="19">
        <f>IF(AND(C569&lt;&gt;"",SUM(G$30:G568)&lt;D$21),$D$21/$D$26,0)</f>
        <v>0</v>
      </c>
      <c r="H569" s="4">
        <f t="shared" si="61"/>
        <v>0</v>
      </c>
      <c r="I569" s="4">
        <f t="shared" si="62"/>
        <v>0</v>
      </c>
      <c r="J569" s="58" t="str">
        <f t="shared" si="63"/>
        <v>2065–2066</v>
      </c>
    </row>
    <row r="570" spans="1:10" ht="19.899999999999999" customHeight="1" x14ac:dyDescent="0.2">
      <c r="A570" s="126">
        <v>60814</v>
      </c>
      <c r="B570" s="9">
        <f t="shared" si="57"/>
        <v>0</v>
      </c>
      <c r="C570" s="127"/>
      <c r="D570" s="4">
        <f t="shared" si="58"/>
        <v>0</v>
      </c>
      <c r="E570" s="128">
        <f t="shared" si="59"/>
        <v>0</v>
      </c>
      <c r="F570" s="4">
        <f t="shared" si="60"/>
        <v>0</v>
      </c>
      <c r="G570" s="19">
        <f>IF(AND(C570&lt;&gt;"",SUM(G$30:G569)&lt;D$21),$D$21/$D$26,0)</f>
        <v>0</v>
      </c>
      <c r="H570" s="4">
        <f t="shared" si="61"/>
        <v>0</v>
      </c>
      <c r="I570" s="4">
        <f t="shared" si="62"/>
        <v>0</v>
      </c>
      <c r="J570" s="58" t="str">
        <f t="shared" si="63"/>
        <v>2066–2067</v>
      </c>
    </row>
    <row r="571" spans="1:10" ht="19.899999999999999" customHeight="1" x14ac:dyDescent="0.2">
      <c r="A571" s="126">
        <v>60845</v>
      </c>
      <c r="B571" s="9">
        <f t="shared" si="57"/>
        <v>0</v>
      </c>
      <c r="C571" s="127"/>
      <c r="D571" s="4">
        <f t="shared" si="58"/>
        <v>0</v>
      </c>
      <c r="E571" s="128">
        <f t="shared" si="59"/>
        <v>0</v>
      </c>
      <c r="F571" s="4">
        <f t="shared" si="60"/>
        <v>0</v>
      </c>
      <c r="G571" s="19">
        <f>IF(AND(C571&lt;&gt;"",SUM(G$30:G570)&lt;D$21),$D$21/$D$26,0)</f>
        <v>0</v>
      </c>
      <c r="H571" s="4">
        <f t="shared" si="61"/>
        <v>0</v>
      </c>
      <c r="I571" s="4">
        <f t="shared" si="62"/>
        <v>0</v>
      </c>
      <c r="J571" s="58" t="str">
        <f t="shared" si="63"/>
        <v>2066–2067</v>
      </c>
    </row>
    <row r="572" spans="1:10" ht="19.899999999999999" customHeight="1" x14ac:dyDescent="0.2">
      <c r="A572" s="126">
        <v>60876</v>
      </c>
      <c r="B572" s="9">
        <f t="shared" si="57"/>
        <v>0</v>
      </c>
      <c r="C572" s="127"/>
      <c r="D572" s="4">
        <f t="shared" si="58"/>
        <v>0</v>
      </c>
      <c r="E572" s="128">
        <f t="shared" si="59"/>
        <v>0</v>
      </c>
      <c r="F572" s="4">
        <f t="shared" si="60"/>
        <v>0</v>
      </c>
      <c r="G572" s="19">
        <f>IF(AND(C572&lt;&gt;"",SUM(G$30:G571)&lt;D$21),$D$21/$D$26,0)</f>
        <v>0</v>
      </c>
      <c r="H572" s="4">
        <f t="shared" si="61"/>
        <v>0</v>
      </c>
      <c r="I572" s="4">
        <f t="shared" si="62"/>
        <v>0</v>
      </c>
      <c r="J572" s="58" t="str">
        <f t="shared" si="63"/>
        <v>2066–2067</v>
      </c>
    </row>
    <row r="573" spans="1:10" ht="19.899999999999999" customHeight="1" x14ac:dyDescent="0.2">
      <c r="A573" s="126">
        <v>60906</v>
      </c>
      <c r="B573" s="9">
        <f t="shared" si="57"/>
        <v>0</v>
      </c>
      <c r="C573" s="127"/>
      <c r="D573" s="4">
        <f t="shared" si="58"/>
        <v>0</v>
      </c>
      <c r="E573" s="128">
        <f t="shared" si="59"/>
        <v>0</v>
      </c>
      <c r="F573" s="4">
        <f t="shared" si="60"/>
        <v>0</v>
      </c>
      <c r="G573" s="19">
        <f>IF(AND(C573&lt;&gt;"",SUM(G$30:G572)&lt;D$21),$D$21/$D$26,0)</f>
        <v>0</v>
      </c>
      <c r="H573" s="4">
        <f t="shared" si="61"/>
        <v>0</v>
      </c>
      <c r="I573" s="4">
        <f t="shared" si="62"/>
        <v>0</v>
      </c>
      <c r="J573" s="58" t="str">
        <f t="shared" si="63"/>
        <v>2066–2067</v>
      </c>
    </row>
    <row r="574" spans="1:10" ht="19.899999999999999" customHeight="1" x14ac:dyDescent="0.2">
      <c r="A574" s="126">
        <v>60937</v>
      </c>
      <c r="B574" s="9">
        <f t="shared" si="57"/>
        <v>0</v>
      </c>
      <c r="C574" s="127"/>
      <c r="D574" s="4">
        <f t="shared" si="58"/>
        <v>0</v>
      </c>
      <c r="E574" s="128">
        <f t="shared" si="59"/>
        <v>0</v>
      </c>
      <c r="F574" s="4">
        <f t="shared" si="60"/>
        <v>0</v>
      </c>
      <c r="G574" s="19">
        <f>IF(AND(C574&lt;&gt;"",SUM(G$30:G573)&lt;D$21),$D$21/$D$26,0)</f>
        <v>0</v>
      </c>
      <c r="H574" s="4">
        <f t="shared" si="61"/>
        <v>0</v>
      </c>
      <c r="I574" s="4">
        <f t="shared" si="62"/>
        <v>0</v>
      </c>
      <c r="J574" s="58" t="str">
        <f t="shared" si="63"/>
        <v>2066–2067</v>
      </c>
    </row>
    <row r="575" spans="1:10" ht="19.899999999999999" customHeight="1" x14ac:dyDescent="0.2">
      <c r="A575" s="126">
        <v>60967</v>
      </c>
      <c r="B575" s="9">
        <f t="shared" si="57"/>
        <v>0</v>
      </c>
      <c r="C575" s="127"/>
      <c r="D575" s="4">
        <f t="shared" si="58"/>
        <v>0</v>
      </c>
      <c r="E575" s="128">
        <f t="shared" si="59"/>
        <v>0</v>
      </c>
      <c r="F575" s="4">
        <f t="shared" si="60"/>
        <v>0</v>
      </c>
      <c r="G575" s="19">
        <f>IF(AND(C575&lt;&gt;"",SUM(G$30:G574)&lt;D$21),$D$21/$D$26,0)</f>
        <v>0</v>
      </c>
      <c r="H575" s="4">
        <f t="shared" si="61"/>
        <v>0</v>
      </c>
      <c r="I575" s="4">
        <f t="shared" si="62"/>
        <v>0</v>
      </c>
      <c r="J575" s="58" t="str">
        <f t="shared" si="63"/>
        <v>2066–2067</v>
      </c>
    </row>
    <row r="576" spans="1:10" ht="19.899999999999999" customHeight="1" x14ac:dyDescent="0.2">
      <c r="A576" s="126">
        <v>60998</v>
      </c>
      <c r="B576" s="9">
        <f t="shared" si="57"/>
        <v>0</v>
      </c>
      <c r="C576" s="127"/>
      <c r="D576" s="4">
        <f t="shared" si="58"/>
        <v>0</v>
      </c>
      <c r="E576" s="128">
        <f t="shared" si="59"/>
        <v>0</v>
      </c>
      <c r="F576" s="4">
        <f t="shared" si="60"/>
        <v>0</v>
      </c>
      <c r="G576" s="19">
        <f>IF(AND(C576&lt;&gt;"",SUM(G$30:G575)&lt;D$21),$D$21/$D$26,0)</f>
        <v>0</v>
      </c>
      <c r="H576" s="4">
        <f t="shared" si="61"/>
        <v>0</v>
      </c>
      <c r="I576" s="4">
        <f t="shared" si="62"/>
        <v>0</v>
      </c>
      <c r="J576" s="58" t="str">
        <f t="shared" si="63"/>
        <v>2066–2067</v>
      </c>
    </row>
    <row r="577" spans="1:10" ht="19.899999999999999" customHeight="1" x14ac:dyDescent="0.2">
      <c r="A577" s="126">
        <v>61029</v>
      </c>
      <c r="B577" s="9">
        <f t="shared" si="57"/>
        <v>0</v>
      </c>
      <c r="C577" s="127"/>
      <c r="D577" s="4">
        <f t="shared" si="58"/>
        <v>0</v>
      </c>
      <c r="E577" s="128">
        <f t="shared" si="59"/>
        <v>0</v>
      </c>
      <c r="F577" s="4">
        <f t="shared" si="60"/>
        <v>0</v>
      </c>
      <c r="G577" s="19">
        <f>IF(AND(C577&lt;&gt;"",SUM(G$30:G576)&lt;D$21),$D$21/$D$26,0)</f>
        <v>0</v>
      </c>
      <c r="H577" s="4">
        <f t="shared" si="61"/>
        <v>0</v>
      </c>
      <c r="I577" s="4">
        <f t="shared" si="62"/>
        <v>0</v>
      </c>
      <c r="J577" s="58" t="str">
        <f t="shared" si="63"/>
        <v>2066–2067</v>
      </c>
    </row>
    <row r="578" spans="1:10" ht="19.899999999999999" customHeight="1" x14ac:dyDescent="0.2">
      <c r="A578" s="126">
        <v>61057</v>
      </c>
      <c r="B578" s="9">
        <f t="shared" si="57"/>
        <v>0</v>
      </c>
      <c r="C578" s="127"/>
      <c r="D578" s="4">
        <f t="shared" si="58"/>
        <v>0</v>
      </c>
      <c r="E578" s="128">
        <f t="shared" si="59"/>
        <v>0</v>
      </c>
      <c r="F578" s="4">
        <f t="shared" si="60"/>
        <v>0</v>
      </c>
      <c r="G578" s="19">
        <f>IF(AND(C578&lt;&gt;"",SUM(G$30:G577)&lt;D$21),$D$21/$D$26,0)</f>
        <v>0</v>
      </c>
      <c r="H578" s="4">
        <f t="shared" si="61"/>
        <v>0</v>
      </c>
      <c r="I578" s="4">
        <f t="shared" si="62"/>
        <v>0</v>
      </c>
      <c r="J578" s="58" t="str">
        <f t="shared" si="63"/>
        <v>2066–2067</v>
      </c>
    </row>
    <row r="579" spans="1:10" ht="19.899999999999999" customHeight="1" x14ac:dyDescent="0.2">
      <c r="A579" s="126">
        <v>61088</v>
      </c>
      <c r="B579" s="9">
        <f t="shared" si="57"/>
        <v>0</v>
      </c>
      <c r="C579" s="127"/>
      <c r="D579" s="4">
        <f t="shared" si="58"/>
        <v>0</v>
      </c>
      <c r="E579" s="128">
        <f t="shared" si="59"/>
        <v>0</v>
      </c>
      <c r="F579" s="4">
        <f t="shared" si="60"/>
        <v>0</v>
      </c>
      <c r="G579" s="19">
        <f>IF(AND(C579&lt;&gt;"",SUM(G$30:G578)&lt;D$21),$D$21/$D$26,0)</f>
        <v>0</v>
      </c>
      <c r="H579" s="4">
        <f t="shared" si="61"/>
        <v>0</v>
      </c>
      <c r="I579" s="4">
        <f t="shared" si="62"/>
        <v>0</v>
      </c>
      <c r="J579" s="58" t="str">
        <f t="shared" si="63"/>
        <v>2066–2067</v>
      </c>
    </row>
    <row r="580" spans="1:10" ht="19.899999999999999" customHeight="1" x14ac:dyDescent="0.2">
      <c r="A580" s="126">
        <v>61118</v>
      </c>
      <c r="B580" s="9">
        <f t="shared" si="57"/>
        <v>0</v>
      </c>
      <c r="C580" s="127"/>
      <c r="D580" s="4">
        <f t="shared" si="58"/>
        <v>0</v>
      </c>
      <c r="E580" s="128">
        <f t="shared" si="59"/>
        <v>0</v>
      </c>
      <c r="F580" s="4">
        <f t="shared" si="60"/>
        <v>0</v>
      </c>
      <c r="G580" s="19">
        <f>IF(AND(C580&lt;&gt;"",SUM(G$30:G579)&lt;D$21),$D$21/$D$26,0)</f>
        <v>0</v>
      </c>
      <c r="H580" s="4">
        <f t="shared" si="61"/>
        <v>0</v>
      </c>
      <c r="I580" s="4">
        <f t="shared" si="62"/>
        <v>0</v>
      </c>
      <c r="J580" s="58" t="str">
        <f t="shared" si="63"/>
        <v>2066–2067</v>
      </c>
    </row>
    <row r="581" spans="1:10" ht="19.899999999999999" customHeight="1" x14ac:dyDescent="0.2">
      <c r="A581" s="126">
        <v>61149</v>
      </c>
      <c r="B581" s="9">
        <f t="shared" si="57"/>
        <v>0</v>
      </c>
      <c r="C581" s="127"/>
      <c r="D581" s="4">
        <f t="shared" si="58"/>
        <v>0</v>
      </c>
      <c r="E581" s="128">
        <f t="shared" si="59"/>
        <v>0</v>
      </c>
      <c r="F581" s="4">
        <f t="shared" si="60"/>
        <v>0</v>
      </c>
      <c r="G581" s="19">
        <f>IF(AND(C581&lt;&gt;"",SUM(G$30:G580)&lt;D$21),$D$21/$D$26,0)</f>
        <v>0</v>
      </c>
      <c r="H581" s="4">
        <f t="shared" si="61"/>
        <v>0</v>
      </c>
      <c r="I581" s="4">
        <f t="shared" si="62"/>
        <v>0</v>
      </c>
      <c r="J581" s="58" t="str">
        <f t="shared" si="63"/>
        <v>2066–2067</v>
      </c>
    </row>
    <row r="582" spans="1:10" ht="19.899999999999999" customHeight="1" x14ac:dyDescent="0.2">
      <c r="A582" s="126">
        <v>61179</v>
      </c>
      <c r="B582" s="9">
        <f t="shared" si="57"/>
        <v>0</v>
      </c>
      <c r="C582" s="127"/>
      <c r="D582" s="4">
        <f t="shared" si="58"/>
        <v>0</v>
      </c>
      <c r="E582" s="128">
        <f t="shared" si="59"/>
        <v>0</v>
      </c>
      <c r="F582" s="4">
        <f t="shared" si="60"/>
        <v>0</v>
      </c>
      <c r="G582" s="19">
        <f>IF(AND(C582&lt;&gt;"",SUM(G$30:G581)&lt;D$21),$D$21/$D$26,0)</f>
        <v>0</v>
      </c>
      <c r="H582" s="4">
        <f t="shared" si="61"/>
        <v>0</v>
      </c>
      <c r="I582" s="4">
        <f t="shared" si="62"/>
        <v>0</v>
      </c>
      <c r="J582" s="58" t="str">
        <f t="shared" si="63"/>
        <v>2067–2068</v>
      </c>
    </row>
    <row r="583" spans="1:10" ht="19.899999999999999" customHeight="1" x14ac:dyDescent="0.2">
      <c r="A583" s="126">
        <v>61210</v>
      </c>
      <c r="B583" s="9">
        <f t="shared" si="57"/>
        <v>0</v>
      </c>
      <c r="C583" s="127"/>
      <c r="D583" s="4">
        <f t="shared" si="58"/>
        <v>0</v>
      </c>
      <c r="E583" s="128">
        <f t="shared" si="59"/>
        <v>0</v>
      </c>
      <c r="F583" s="4">
        <f t="shared" si="60"/>
        <v>0</v>
      </c>
      <c r="G583" s="19">
        <f>IF(AND(C583&lt;&gt;"",SUM(G$30:G582)&lt;D$21),$D$21/$D$26,0)</f>
        <v>0</v>
      </c>
      <c r="H583" s="4">
        <f t="shared" si="61"/>
        <v>0</v>
      </c>
      <c r="I583" s="4">
        <f t="shared" si="62"/>
        <v>0</v>
      </c>
      <c r="J583" s="58" t="str">
        <f t="shared" si="63"/>
        <v>2067–2068</v>
      </c>
    </row>
    <row r="584" spans="1:10" ht="19.899999999999999" customHeight="1" x14ac:dyDescent="0.2">
      <c r="A584" s="126">
        <v>61241</v>
      </c>
      <c r="B584" s="9">
        <f t="shared" si="57"/>
        <v>0</v>
      </c>
      <c r="C584" s="127"/>
      <c r="D584" s="4">
        <f t="shared" si="58"/>
        <v>0</v>
      </c>
      <c r="E584" s="128">
        <f t="shared" si="59"/>
        <v>0</v>
      </c>
      <c r="F584" s="4">
        <f t="shared" si="60"/>
        <v>0</v>
      </c>
      <c r="G584" s="19">
        <f>IF(AND(C584&lt;&gt;"",SUM(G$30:G583)&lt;D$21),$D$21/$D$26,0)</f>
        <v>0</v>
      </c>
      <c r="H584" s="4">
        <f t="shared" si="61"/>
        <v>0</v>
      </c>
      <c r="I584" s="4">
        <f t="shared" si="62"/>
        <v>0</v>
      </c>
      <c r="J584" s="58" t="str">
        <f t="shared" si="63"/>
        <v>2067–2068</v>
      </c>
    </row>
    <row r="585" spans="1:10" ht="19.899999999999999" customHeight="1" x14ac:dyDescent="0.2">
      <c r="A585" s="126">
        <v>61271</v>
      </c>
      <c r="B585" s="9">
        <f t="shared" si="57"/>
        <v>0</v>
      </c>
      <c r="C585" s="127"/>
      <c r="D585" s="4">
        <f t="shared" si="58"/>
        <v>0</v>
      </c>
      <c r="E585" s="128">
        <f t="shared" si="59"/>
        <v>0</v>
      </c>
      <c r="F585" s="4">
        <f t="shared" si="60"/>
        <v>0</v>
      </c>
      <c r="G585" s="19">
        <f>IF(AND(C585&lt;&gt;"",SUM(G$30:G584)&lt;D$21),$D$21/$D$26,0)</f>
        <v>0</v>
      </c>
      <c r="H585" s="4">
        <f t="shared" si="61"/>
        <v>0</v>
      </c>
      <c r="I585" s="4">
        <f t="shared" si="62"/>
        <v>0</v>
      </c>
      <c r="J585" s="58" t="str">
        <f t="shared" si="63"/>
        <v>2067–2068</v>
      </c>
    </row>
    <row r="586" spans="1:10" ht="19.899999999999999" customHeight="1" x14ac:dyDescent="0.2">
      <c r="A586" s="126">
        <v>61302</v>
      </c>
      <c r="B586" s="9">
        <f t="shared" si="57"/>
        <v>0</v>
      </c>
      <c r="C586" s="127"/>
      <c r="D586" s="4">
        <f t="shared" si="58"/>
        <v>0</v>
      </c>
      <c r="E586" s="128">
        <f t="shared" si="59"/>
        <v>0</v>
      </c>
      <c r="F586" s="4">
        <f t="shared" si="60"/>
        <v>0</v>
      </c>
      <c r="G586" s="19">
        <f>IF(AND(C586&lt;&gt;"",SUM(G$30:G585)&lt;D$21),$D$21/$D$26,0)</f>
        <v>0</v>
      </c>
      <c r="H586" s="4">
        <f t="shared" si="61"/>
        <v>0</v>
      </c>
      <c r="I586" s="4">
        <f t="shared" si="62"/>
        <v>0</v>
      </c>
      <c r="J586" s="58" t="str">
        <f t="shared" si="63"/>
        <v>2067–2068</v>
      </c>
    </row>
    <row r="587" spans="1:10" ht="19.899999999999999" customHeight="1" x14ac:dyDescent="0.2">
      <c r="A587" s="126">
        <v>61332</v>
      </c>
      <c r="B587" s="9">
        <f t="shared" si="57"/>
        <v>0</v>
      </c>
      <c r="C587" s="127"/>
      <c r="D587" s="4">
        <f t="shared" si="58"/>
        <v>0</v>
      </c>
      <c r="E587" s="128">
        <f t="shared" si="59"/>
        <v>0</v>
      </c>
      <c r="F587" s="4">
        <f t="shared" si="60"/>
        <v>0</v>
      </c>
      <c r="G587" s="19">
        <f>IF(AND(C587&lt;&gt;"",SUM(G$30:G586)&lt;D$21),$D$21/$D$26,0)</f>
        <v>0</v>
      </c>
      <c r="H587" s="4">
        <f t="shared" si="61"/>
        <v>0</v>
      </c>
      <c r="I587" s="4">
        <f t="shared" si="62"/>
        <v>0</v>
      </c>
      <c r="J587" s="58" t="str">
        <f t="shared" si="63"/>
        <v>2067–2068</v>
      </c>
    </row>
    <row r="588" spans="1:10" ht="19.899999999999999" customHeight="1" x14ac:dyDescent="0.2">
      <c r="A588" s="126">
        <v>61363</v>
      </c>
      <c r="B588" s="9">
        <f t="shared" si="57"/>
        <v>0</v>
      </c>
      <c r="C588" s="127"/>
      <c r="D588" s="4">
        <f t="shared" si="58"/>
        <v>0</v>
      </c>
      <c r="E588" s="128">
        <f t="shared" si="59"/>
        <v>0</v>
      </c>
      <c r="F588" s="4">
        <f t="shared" si="60"/>
        <v>0</v>
      </c>
      <c r="G588" s="19">
        <f>IF(AND(C588&lt;&gt;"",SUM(G$30:G587)&lt;D$21),$D$21/$D$26,0)</f>
        <v>0</v>
      </c>
      <c r="H588" s="4">
        <f t="shared" si="61"/>
        <v>0</v>
      </c>
      <c r="I588" s="4">
        <f t="shared" si="62"/>
        <v>0</v>
      </c>
      <c r="J588" s="58" t="str">
        <f t="shared" si="63"/>
        <v>2067–2068</v>
      </c>
    </row>
    <row r="589" spans="1:10" ht="19.899999999999999" customHeight="1" x14ac:dyDescent="0.2">
      <c r="A589" s="126">
        <v>61394</v>
      </c>
      <c r="B589" s="9">
        <f t="shared" si="57"/>
        <v>0</v>
      </c>
      <c r="C589" s="127"/>
      <c r="D589" s="4">
        <f t="shared" si="58"/>
        <v>0</v>
      </c>
      <c r="E589" s="128">
        <f t="shared" si="59"/>
        <v>0</v>
      </c>
      <c r="F589" s="4">
        <f t="shared" si="60"/>
        <v>0</v>
      </c>
      <c r="G589" s="19">
        <f>IF(AND(C589&lt;&gt;"",SUM(G$30:G588)&lt;D$21),$D$21/$D$26,0)</f>
        <v>0</v>
      </c>
      <c r="H589" s="4">
        <f t="shared" si="61"/>
        <v>0</v>
      </c>
      <c r="I589" s="4">
        <f t="shared" si="62"/>
        <v>0</v>
      </c>
      <c r="J589" s="58" t="str">
        <f t="shared" si="63"/>
        <v>2067–2068</v>
      </c>
    </row>
    <row r="590" spans="1:10" ht="19.899999999999999" customHeight="1" x14ac:dyDescent="0.2">
      <c r="A590" s="126">
        <v>61423</v>
      </c>
      <c r="B590" s="9">
        <f t="shared" si="57"/>
        <v>0</v>
      </c>
      <c r="C590" s="127"/>
      <c r="D590" s="4">
        <f t="shared" si="58"/>
        <v>0</v>
      </c>
      <c r="E590" s="128">
        <f t="shared" si="59"/>
        <v>0</v>
      </c>
      <c r="F590" s="4">
        <f t="shared" si="60"/>
        <v>0</v>
      </c>
      <c r="G590" s="19">
        <f>IF(AND(C590&lt;&gt;"",SUM(G$30:G589)&lt;D$21),$D$21/$D$26,0)</f>
        <v>0</v>
      </c>
      <c r="H590" s="4">
        <f t="shared" si="61"/>
        <v>0</v>
      </c>
      <c r="I590" s="4">
        <f t="shared" si="62"/>
        <v>0</v>
      </c>
      <c r="J590" s="58" t="str">
        <f t="shared" si="63"/>
        <v>2067–2068</v>
      </c>
    </row>
    <row r="591" spans="1:10" ht="19.899999999999999" customHeight="1" x14ac:dyDescent="0.2">
      <c r="A591" s="126">
        <v>61454</v>
      </c>
      <c r="B591" s="9">
        <f t="shared" si="57"/>
        <v>0</v>
      </c>
      <c r="C591" s="127"/>
      <c r="D591" s="4">
        <f t="shared" si="58"/>
        <v>0</v>
      </c>
      <c r="E591" s="128">
        <f t="shared" si="59"/>
        <v>0</v>
      </c>
      <c r="F591" s="4">
        <f t="shared" si="60"/>
        <v>0</v>
      </c>
      <c r="G591" s="19">
        <f>IF(AND(C591&lt;&gt;"",SUM(G$30:G590)&lt;D$21),$D$21/$D$26,0)</f>
        <v>0</v>
      </c>
      <c r="H591" s="4">
        <f t="shared" si="61"/>
        <v>0</v>
      </c>
      <c r="I591" s="4">
        <f t="shared" si="62"/>
        <v>0</v>
      </c>
      <c r="J591" s="58" t="str">
        <f t="shared" si="63"/>
        <v>2067–2068</v>
      </c>
    </row>
    <row r="592" spans="1:10" ht="19.899999999999999" customHeight="1" x14ac:dyDescent="0.2">
      <c r="A592" s="126">
        <v>61484</v>
      </c>
      <c r="B592" s="9">
        <f t="shared" si="57"/>
        <v>0</v>
      </c>
      <c r="C592" s="127"/>
      <c r="D592" s="4">
        <f t="shared" si="58"/>
        <v>0</v>
      </c>
      <c r="E592" s="128">
        <f t="shared" si="59"/>
        <v>0</v>
      </c>
      <c r="F592" s="4">
        <f t="shared" si="60"/>
        <v>0</v>
      </c>
      <c r="G592" s="19">
        <f>IF(AND(C592&lt;&gt;"",SUM(G$30:G591)&lt;D$21),$D$21/$D$26,0)</f>
        <v>0</v>
      </c>
      <c r="H592" s="4">
        <f t="shared" si="61"/>
        <v>0</v>
      </c>
      <c r="I592" s="4">
        <f t="shared" si="62"/>
        <v>0</v>
      </c>
      <c r="J592" s="58" t="str">
        <f t="shared" si="63"/>
        <v>2067–2068</v>
      </c>
    </row>
    <row r="593" spans="1:10" ht="19.899999999999999" customHeight="1" x14ac:dyDescent="0.2">
      <c r="A593" s="126">
        <v>61515</v>
      </c>
      <c r="B593" s="9">
        <f t="shared" si="57"/>
        <v>0</v>
      </c>
      <c r="C593" s="127"/>
      <c r="D593" s="4">
        <f t="shared" si="58"/>
        <v>0</v>
      </c>
      <c r="E593" s="128">
        <f t="shared" si="59"/>
        <v>0</v>
      </c>
      <c r="F593" s="4">
        <f t="shared" si="60"/>
        <v>0</v>
      </c>
      <c r="G593" s="19">
        <f>IF(AND(C593&lt;&gt;"",SUM(G$30:G592)&lt;D$21),$D$21/$D$26,0)</f>
        <v>0</v>
      </c>
      <c r="H593" s="4">
        <f t="shared" si="61"/>
        <v>0</v>
      </c>
      <c r="I593" s="4">
        <f t="shared" si="62"/>
        <v>0</v>
      </c>
      <c r="J593" s="58" t="str">
        <f t="shared" si="63"/>
        <v>2067–2068</v>
      </c>
    </row>
    <row r="594" spans="1:10" ht="19.899999999999999" customHeight="1" x14ac:dyDescent="0.2">
      <c r="A594" s="126">
        <v>61545</v>
      </c>
      <c r="B594" s="9">
        <f t="shared" si="57"/>
        <v>0</v>
      </c>
      <c r="C594" s="127"/>
      <c r="D594" s="4">
        <f t="shared" si="58"/>
        <v>0</v>
      </c>
      <c r="E594" s="128">
        <f t="shared" si="59"/>
        <v>0</v>
      </c>
      <c r="F594" s="4">
        <f t="shared" si="60"/>
        <v>0</v>
      </c>
      <c r="G594" s="19">
        <f>IF(AND(C594&lt;&gt;"",SUM(G$30:G593)&lt;D$21),$D$21/$D$26,0)</f>
        <v>0</v>
      </c>
      <c r="H594" s="4">
        <f t="shared" si="61"/>
        <v>0</v>
      </c>
      <c r="I594" s="4">
        <f t="shared" si="62"/>
        <v>0</v>
      </c>
      <c r="J594" s="58" t="str">
        <f t="shared" si="63"/>
        <v>2068–2069</v>
      </c>
    </row>
    <row r="595" spans="1:10" ht="19.899999999999999" customHeight="1" x14ac:dyDescent="0.2">
      <c r="A595" s="126">
        <v>61576</v>
      </c>
      <c r="B595" s="9">
        <f t="shared" si="57"/>
        <v>0</v>
      </c>
      <c r="C595" s="127"/>
      <c r="D595" s="4">
        <f t="shared" si="58"/>
        <v>0</v>
      </c>
      <c r="E595" s="128">
        <f t="shared" si="59"/>
        <v>0</v>
      </c>
      <c r="F595" s="4">
        <f t="shared" si="60"/>
        <v>0</v>
      </c>
      <c r="G595" s="19">
        <f>IF(AND(C595&lt;&gt;"",SUM(G$30:G594)&lt;D$21),$D$21/$D$26,0)</f>
        <v>0</v>
      </c>
      <c r="H595" s="4">
        <f t="shared" si="61"/>
        <v>0</v>
      </c>
      <c r="I595" s="4">
        <f t="shared" si="62"/>
        <v>0</v>
      </c>
      <c r="J595" s="58" t="str">
        <f t="shared" si="63"/>
        <v>2068–2069</v>
      </c>
    </row>
    <row r="596" spans="1:10" ht="19.899999999999999" customHeight="1" x14ac:dyDescent="0.2">
      <c r="A596" s="126">
        <v>61607</v>
      </c>
      <c r="B596" s="9">
        <f t="shared" si="57"/>
        <v>0</v>
      </c>
      <c r="C596" s="127"/>
      <c r="D596" s="4">
        <f t="shared" si="58"/>
        <v>0</v>
      </c>
      <c r="E596" s="128">
        <f t="shared" si="59"/>
        <v>0</v>
      </c>
      <c r="F596" s="4">
        <f t="shared" si="60"/>
        <v>0</v>
      </c>
      <c r="G596" s="19">
        <f>IF(AND(C596&lt;&gt;"",SUM(G$30:G595)&lt;D$21),$D$21/$D$26,0)</f>
        <v>0</v>
      </c>
      <c r="H596" s="4">
        <f t="shared" si="61"/>
        <v>0</v>
      </c>
      <c r="I596" s="4">
        <f t="shared" si="62"/>
        <v>0</v>
      </c>
      <c r="J596" s="58" t="str">
        <f t="shared" si="63"/>
        <v>2068–2069</v>
      </c>
    </row>
    <row r="597" spans="1:10" ht="19.899999999999999" customHeight="1" x14ac:dyDescent="0.2">
      <c r="A597" s="126">
        <v>61637</v>
      </c>
      <c r="B597" s="9">
        <f t="shared" si="57"/>
        <v>0</v>
      </c>
      <c r="C597" s="127"/>
      <c r="D597" s="4">
        <f t="shared" si="58"/>
        <v>0</v>
      </c>
      <c r="E597" s="128">
        <f t="shared" si="59"/>
        <v>0</v>
      </c>
      <c r="F597" s="4">
        <f t="shared" si="60"/>
        <v>0</v>
      </c>
      <c r="G597" s="19">
        <f>IF(AND(C597&lt;&gt;"",SUM(G$30:G596)&lt;D$21),$D$21/$D$26,0)</f>
        <v>0</v>
      </c>
      <c r="H597" s="4">
        <f t="shared" si="61"/>
        <v>0</v>
      </c>
      <c r="I597" s="4">
        <f t="shared" si="62"/>
        <v>0</v>
      </c>
      <c r="J597" s="58" t="str">
        <f t="shared" si="63"/>
        <v>2068–2069</v>
      </c>
    </row>
    <row r="598" spans="1:10" ht="19.899999999999999" customHeight="1" x14ac:dyDescent="0.2">
      <c r="A598" s="126">
        <v>61668</v>
      </c>
      <c r="B598" s="9">
        <f t="shared" si="57"/>
        <v>0</v>
      </c>
      <c r="C598" s="127"/>
      <c r="D598" s="4">
        <f t="shared" si="58"/>
        <v>0</v>
      </c>
      <c r="E598" s="128">
        <f t="shared" si="59"/>
        <v>0</v>
      </c>
      <c r="F598" s="4">
        <f t="shared" si="60"/>
        <v>0</v>
      </c>
      <c r="G598" s="19">
        <f>IF(AND(C598&lt;&gt;"",SUM(G$30:G597)&lt;D$21),$D$21/$D$26,0)</f>
        <v>0</v>
      </c>
      <c r="H598" s="4">
        <f t="shared" si="61"/>
        <v>0</v>
      </c>
      <c r="I598" s="4">
        <f t="shared" si="62"/>
        <v>0</v>
      </c>
      <c r="J598" s="58" t="str">
        <f t="shared" si="63"/>
        <v>2068–2069</v>
      </c>
    </row>
    <row r="599" spans="1:10" ht="19.899999999999999" customHeight="1" x14ac:dyDescent="0.2">
      <c r="A599" s="126">
        <v>61698</v>
      </c>
      <c r="B599" s="9">
        <f t="shared" si="57"/>
        <v>0</v>
      </c>
      <c r="C599" s="127"/>
      <c r="D599" s="4">
        <f t="shared" si="58"/>
        <v>0</v>
      </c>
      <c r="E599" s="128">
        <f t="shared" si="59"/>
        <v>0</v>
      </c>
      <c r="F599" s="4">
        <f t="shared" si="60"/>
        <v>0</v>
      </c>
      <c r="G599" s="19">
        <f>IF(AND(C599&lt;&gt;"",SUM(G$30:G598)&lt;D$21),$D$21/$D$26,0)</f>
        <v>0</v>
      </c>
      <c r="H599" s="4">
        <f t="shared" si="61"/>
        <v>0</v>
      </c>
      <c r="I599" s="4">
        <f t="shared" si="62"/>
        <v>0</v>
      </c>
      <c r="J599" s="58" t="str">
        <f t="shared" si="63"/>
        <v>2068–2069</v>
      </c>
    </row>
    <row r="600" spans="1:10" ht="19.899999999999999" customHeight="1" x14ac:dyDescent="0.2">
      <c r="A600" s="126">
        <v>61729</v>
      </c>
      <c r="B600" s="9">
        <f t="shared" si="57"/>
        <v>0</v>
      </c>
      <c r="C600" s="127"/>
      <c r="D600" s="4">
        <f t="shared" si="58"/>
        <v>0</v>
      </c>
      <c r="E600" s="128">
        <f t="shared" si="59"/>
        <v>0</v>
      </c>
      <c r="F600" s="4">
        <f t="shared" si="60"/>
        <v>0</v>
      </c>
      <c r="G600" s="19">
        <f>IF(AND(C600&lt;&gt;"",SUM(G$30:G599)&lt;D$21),$D$21/$D$26,0)</f>
        <v>0</v>
      </c>
      <c r="H600" s="4">
        <f t="shared" si="61"/>
        <v>0</v>
      </c>
      <c r="I600" s="4">
        <f t="shared" si="62"/>
        <v>0</v>
      </c>
      <c r="J600" s="58" t="str">
        <f t="shared" si="63"/>
        <v>2068–2069</v>
      </c>
    </row>
    <row r="601" spans="1:10" ht="19.899999999999999" customHeight="1" x14ac:dyDescent="0.2">
      <c r="A601" s="126">
        <v>61760</v>
      </c>
      <c r="B601" s="9">
        <f t="shared" si="57"/>
        <v>0</v>
      </c>
      <c r="C601" s="127"/>
      <c r="D601" s="4">
        <f t="shared" si="58"/>
        <v>0</v>
      </c>
      <c r="E601" s="128">
        <f t="shared" si="59"/>
        <v>0</v>
      </c>
      <c r="F601" s="4">
        <f t="shared" si="60"/>
        <v>0</v>
      </c>
      <c r="G601" s="19">
        <f>IF(AND(C601&lt;&gt;"",SUM(G$30:G600)&lt;D$21),$D$21/$D$26,0)</f>
        <v>0</v>
      </c>
      <c r="H601" s="4">
        <f t="shared" si="61"/>
        <v>0</v>
      </c>
      <c r="I601" s="4">
        <f t="shared" si="62"/>
        <v>0</v>
      </c>
      <c r="J601" s="58" t="str">
        <f t="shared" si="63"/>
        <v>2068–2069</v>
      </c>
    </row>
    <row r="602" spans="1:10" ht="19.899999999999999" customHeight="1" x14ac:dyDescent="0.2">
      <c r="A602" s="126">
        <v>61788</v>
      </c>
      <c r="B602" s="9">
        <f t="shared" si="57"/>
        <v>0</v>
      </c>
      <c r="C602" s="127"/>
      <c r="D602" s="4">
        <f t="shared" si="58"/>
        <v>0</v>
      </c>
      <c r="E602" s="128">
        <f t="shared" si="59"/>
        <v>0</v>
      </c>
      <c r="F602" s="4">
        <f t="shared" si="60"/>
        <v>0</v>
      </c>
      <c r="G602" s="19">
        <f>IF(AND(C602&lt;&gt;"",SUM(G$30:G601)&lt;D$21),$D$21/$D$26,0)</f>
        <v>0</v>
      </c>
      <c r="H602" s="4">
        <f t="shared" si="61"/>
        <v>0</v>
      </c>
      <c r="I602" s="4">
        <f t="shared" si="62"/>
        <v>0</v>
      </c>
      <c r="J602" s="58" t="str">
        <f t="shared" si="63"/>
        <v>2068–2069</v>
      </c>
    </row>
    <row r="603" spans="1:10" ht="19.899999999999999" customHeight="1" x14ac:dyDescent="0.2">
      <c r="A603" s="126">
        <v>61819</v>
      </c>
      <c r="B603" s="9">
        <f t="shared" si="57"/>
        <v>0</v>
      </c>
      <c r="C603" s="127"/>
      <c r="D603" s="4">
        <f t="shared" si="58"/>
        <v>0</v>
      </c>
      <c r="E603" s="128">
        <f t="shared" si="59"/>
        <v>0</v>
      </c>
      <c r="F603" s="4">
        <f t="shared" si="60"/>
        <v>0</v>
      </c>
      <c r="G603" s="19">
        <f>IF(AND(C603&lt;&gt;"",SUM(G$30:G602)&lt;D$21),$D$21/$D$26,0)</f>
        <v>0</v>
      </c>
      <c r="H603" s="4">
        <f t="shared" si="61"/>
        <v>0</v>
      </c>
      <c r="I603" s="4">
        <f t="shared" si="62"/>
        <v>0</v>
      </c>
      <c r="J603" s="58" t="str">
        <f t="shared" si="63"/>
        <v>2068–2069</v>
      </c>
    </row>
    <row r="604" spans="1:10" ht="19.899999999999999" customHeight="1" x14ac:dyDescent="0.2">
      <c r="A604" s="126">
        <v>61849</v>
      </c>
      <c r="B604" s="9">
        <f t="shared" si="57"/>
        <v>0</v>
      </c>
      <c r="C604" s="127"/>
      <c r="D604" s="4">
        <f t="shared" si="58"/>
        <v>0</v>
      </c>
      <c r="E604" s="128">
        <f t="shared" si="59"/>
        <v>0</v>
      </c>
      <c r="F604" s="4">
        <f t="shared" si="60"/>
        <v>0</v>
      </c>
      <c r="G604" s="19">
        <f>IF(AND(C604&lt;&gt;"",SUM(G$30:G603)&lt;D$21),$D$21/$D$26,0)</f>
        <v>0</v>
      </c>
      <c r="H604" s="4">
        <f t="shared" si="61"/>
        <v>0</v>
      </c>
      <c r="I604" s="4">
        <f t="shared" si="62"/>
        <v>0</v>
      </c>
      <c r="J604" s="58" t="str">
        <f t="shared" si="63"/>
        <v>2068–2069</v>
      </c>
    </row>
    <row r="605" spans="1:10" ht="19.899999999999999" customHeight="1" x14ac:dyDescent="0.2">
      <c r="A605" s="126">
        <v>61880</v>
      </c>
      <c r="B605" s="9">
        <f t="shared" si="57"/>
        <v>0</v>
      </c>
      <c r="C605" s="127"/>
      <c r="D605" s="4">
        <f t="shared" si="58"/>
        <v>0</v>
      </c>
      <c r="E605" s="128">
        <f t="shared" si="59"/>
        <v>0</v>
      </c>
      <c r="F605" s="4">
        <f t="shared" si="60"/>
        <v>0</v>
      </c>
      <c r="G605" s="19">
        <f>IF(AND(C605&lt;&gt;"",SUM(G$30:G604)&lt;D$21),$D$21/$D$26,0)</f>
        <v>0</v>
      </c>
      <c r="H605" s="4">
        <f t="shared" si="61"/>
        <v>0</v>
      </c>
      <c r="I605" s="4">
        <f t="shared" si="62"/>
        <v>0</v>
      </c>
      <c r="J605" s="58" t="str">
        <f t="shared" si="63"/>
        <v>2068–2069</v>
      </c>
    </row>
    <row r="606" spans="1:10" ht="19.899999999999999" customHeight="1" x14ac:dyDescent="0.2">
      <c r="A606" s="126">
        <v>61910</v>
      </c>
      <c r="B606" s="9">
        <f t="shared" si="57"/>
        <v>0</v>
      </c>
      <c r="C606" s="127"/>
      <c r="D606" s="4">
        <f t="shared" si="58"/>
        <v>0</v>
      </c>
      <c r="E606" s="128">
        <f t="shared" si="59"/>
        <v>0</v>
      </c>
      <c r="F606" s="4">
        <f t="shared" si="60"/>
        <v>0</v>
      </c>
      <c r="G606" s="19">
        <f>IF(AND(C606&lt;&gt;"",SUM(G$30:G605)&lt;D$21),$D$21/$D$26,0)</f>
        <v>0</v>
      </c>
      <c r="H606" s="4">
        <f t="shared" si="61"/>
        <v>0</v>
      </c>
      <c r="I606" s="4">
        <f t="shared" si="62"/>
        <v>0</v>
      </c>
      <c r="J606" s="58" t="str">
        <f t="shared" si="63"/>
        <v>2069–2070</v>
      </c>
    </row>
    <row r="607" spans="1:10" ht="19.899999999999999" customHeight="1" x14ac:dyDescent="0.2">
      <c r="A607" s="126">
        <v>61941</v>
      </c>
      <c r="B607" s="9">
        <f t="shared" ref="B607:B670" si="64">IF(C607&gt;0,C607*-1,C607)</f>
        <v>0</v>
      </c>
      <c r="C607" s="127"/>
      <c r="D607" s="4">
        <f t="shared" ref="D607:D670" si="65">IF(C607="",0,IF($D$14="Beginning",IF(C606&lt;&gt;"",$F606*$D$7/12,0),IF(C606&lt;&gt;"",$F606*$D$7/12,$D$19*$D$7/12)))</f>
        <v>0</v>
      </c>
      <c r="E607" s="128">
        <f t="shared" si="59"/>
        <v>0</v>
      </c>
      <c r="F607" s="4">
        <f t="shared" si="60"/>
        <v>0</v>
      </c>
      <c r="G607" s="19">
        <f>IF(AND(C607&lt;&gt;"",SUM(G$30:G606)&lt;D$21),$D$21/$D$26,0)</f>
        <v>0</v>
      </c>
      <c r="H607" s="4">
        <f t="shared" si="61"/>
        <v>0</v>
      </c>
      <c r="I607" s="4">
        <f t="shared" si="62"/>
        <v>0</v>
      </c>
      <c r="J607" s="58" t="str">
        <f t="shared" si="63"/>
        <v>2069–2070</v>
      </c>
    </row>
    <row r="608" spans="1:10" ht="19.899999999999999" customHeight="1" x14ac:dyDescent="0.2">
      <c r="A608" s="126">
        <v>61972</v>
      </c>
      <c r="B608" s="9">
        <f t="shared" si="64"/>
        <v>0</v>
      </c>
      <c r="C608" s="127"/>
      <c r="D608" s="4">
        <f t="shared" si="65"/>
        <v>0</v>
      </c>
      <c r="E608" s="128">
        <f t="shared" ref="E608:E671" si="66">C608-D608</f>
        <v>0</v>
      </c>
      <c r="F608" s="4">
        <f t="shared" ref="F608:F671" si="67">IF(C608="",0,IF(C607="",$D$19-E608,IF(C608&lt;&gt;"",F607-E608)))</f>
        <v>0</v>
      </c>
      <c r="G608" s="19">
        <f>IF(AND(C608&lt;&gt;"",SUM(G$30:G607)&lt;D$21),$D$21/$D$26,0)</f>
        <v>0</v>
      </c>
      <c r="H608" s="4">
        <f t="shared" ref="H608:H671" si="68">IF(C608&lt;&gt;"",G608+H607,0)</f>
        <v>0</v>
      </c>
      <c r="I608" s="4">
        <f t="shared" ref="I608:I671" si="69">IF(C608&lt;&gt;"",$D$21-H608,0)</f>
        <v>0</v>
      </c>
      <c r="J608" s="58" t="str">
        <f t="shared" si="63"/>
        <v>2069–2070</v>
      </c>
    </row>
    <row r="609" spans="1:10" ht="19.899999999999999" customHeight="1" x14ac:dyDescent="0.2">
      <c r="A609" s="126">
        <v>62002</v>
      </c>
      <c r="B609" s="9">
        <f t="shared" si="64"/>
        <v>0</v>
      </c>
      <c r="C609" s="127"/>
      <c r="D609" s="4">
        <f t="shared" si="65"/>
        <v>0</v>
      </c>
      <c r="E609" s="128">
        <f t="shared" si="66"/>
        <v>0</v>
      </c>
      <c r="F609" s="4">
        <f t="shared" si="67"/>
        <v>0</v>
      </c>
      <c r="G609" s="19">
        <f>IF(AND(C609&lt;&gt;"",SUM(G$30:G608)&lt;D$21),$D$21/$D$26,0)</f>
        <v>0</v>
      </c>
      <c r="H609" s="4">
        <f t="shared" si="68"/>
        <v>0</v>
      </c>
      <c r="I609" s="4">
        <f t="shared" si="69"/>
        <v>0</v>
      </c>
      <c r="J609" s="58" t="str">
        <f t="shared" si="63"/>
        <v>2069–2070</v>
      </c>
    </row>
    <row r="610" spans="1:10" ht="19.899999999999999" customHeight="1" x14ac:dyDescent="0.2">
      <c r="A610" s="126">
        <v>62033</v>
      </c>
      <c r="B610" s="9">
        <f t="shared" si="64"/>
        <v>0</v>
      </c>
      <c r="C610" s="127"/>
      <c r="D610" s="4">
        <f t="shared" si="65"/>
        <v>0</v>
      </c>
      <c r="E610" s="128">
        <f t="shared" si="66"/>
        <v>0</v>
      </c>
      <c r="F610" s="4">
        <f t="shared" si="67"/>
        <v>0</v>
      </c>
      <c r="G610" s="19">
        <f>IF(AND(C610&lt;&gt;"",SUM(G$30:G609)&lt;D$21),$D$21/$D$26,0)</f>
        <v>0</v>
      </c>
      <c r="H610" s="4">
        <f t="shared" si="68"/>
        <v>0</v>
      </c>
      <c r="I610" s="4">
        <f t="shared" si="69"/>
        <v>0</v>
      </c>
      <c r="J610" s="58" t="str">
        <f t="shared" si="63"/>
        <v>2069–2070</v>
      </c>
    </row>
    <row r="611" spans="1:10" ht="19.899999999999999" customHeight="1" x14ac:dyDescent="0.2">
      <c r="A611" s="126">
        <v>62063</v>
      </c>
      <c r="B611" s="9">
        <f t="shared" si="64"/>
        <v>0</v>
      </c>
      <c r="C611" s="127"/>
      <c r="D611" s="4">
        <f t="shared" si="65"/>
        <v>0</v>
      </c>
      <c r="E611" s="128">
        <f t="shared" si="66"/>
        <v>0</v>
      </c>
      <c r="F611" s="4">
        <f t="shared" si="67"/>
        <v>0</v>
      </c>
      <c r="G611" s="19">
        <f>IF(AND(C611&lt;&gt;"",SUM(G$30:G610)&lt;D$21),$D$21/$D$26,0)</f>
        <v>0</v>
      </c>
      <c r="H611" s="4">
        <f t="shared" si="68"/>
        <v>0</v>
      </c>
      <c r="I611" s="4">
        <f t="shared" si="69"/>
        <v>0</v>
      </c>
      <c r="J611" s="58" t="str">
        <f t="shared" si="63"/>
        <v>2069–2070</v>
      </c>
    </row>
    <row r="612" spans="1:10" ht="19.899999999999999" customHeight="1" x14ac:dyDescent="0.2">
      <c r="A612" s="126">
        <v>62094</v>
      </c>
      <c r="B612" s="9">
        <f t="shared" si="64"/>
        <v>0</v>
      </c>
      <c r="C612" s="127"/>
      <c r="D612" s="4">
        <f t="shared" si="65"/>
        <v>0</v>
      </c>
      <c r="E612" s="128">
        <f t="shared" si="66"/>
        <v>0</v>
      </c>
      <c r="F612" s="4">
        <f t="shared" si="67"/>
        <v>0</v>
      </c>
      <c r="G612" s="19">
        <f>IF(AND(C612&lt;&gt;"",SUM(G$30:G611)&lt;D$21),$D$21/$D$26,0)</f>
        <v>0</v>
      </c>
      <c r="H612" s="4">
        <f t="shared" si="68"/>
        <v>0</v>
      </c>
      <c r="I612" s="4">
        <f t="shared" si="69"/>
        <v>0</v>
      </c>
      <c r="J612" s="58" t="str">
        <f t="shared" si="63"/>
        <v>2069–2070</v>
      </c>
    </row>
    <row r="613" spans="1:10" ht="19.899999999999999" customHeight="1" x14ac:dyDescent="0.2">
      <c r="A613" s="126">
        <v>62125</v>
      </c>
      <c r="B613" s="9">
        <f t="shared" si="64"/>
        <v>0</v>
      </c>
      <c r="C613" s="127"/>
      <c r="D613" s="4">
        <f t="shared" si="65"/>
        <v>0</v>
      </c>
      <c r="E613" s="128">
        <f t="shared" si="66"/>
        <v>0</v>
      </c>
      <c r="F613" s="4">
        <f t="shared" si="67"/>
        <v>0</v>
      </c>
      <c r="G613" s="19">
        <f>IF(AND(C613&lt;&gt;"",SUM(G$30:G612)&lt;D$21),$D$21/$D$26,0)</f>
        <v>0</v>
      </c>
      <c r="H613" s="4">
        <f t="shared" si="68"/>
        <v>0</v>
      </c>
      <c r="I613" s="4">
        <f t="shared" si="69"/>
        <v>0</v>
      </c>
      <c r="J613" s="58" t="str">
        <f t="shared" si="63"/>
        <v>2069–2070</v>
      </c>
    </row>
    <row r="614" spans="1:10" ht="19.899999999999999" customHeight="1" x14ac:dyDescent="0.2">
      <c r="A614" s="126">
        <v>62153</v>
      </c>
      <c r="B614" s="9">
        <f t="shared" si="64"/>
        <v>0</v>
      </c>
      <c r="C614" s="127"/>
      <c r="D614" s="4">
        <f t="shared" si="65"/>
        <v>0</v>
      </c>
      <c r="E614" s="128">
        <f t="shared" si="66"/>
        <v>0</v>
      </c>
      <c r="F614" s="4">
        <f t="shared" si="67"/>
        <v>0</v>
      </c>
      <c r="G614" s="19">
        <f>IF(AND(C614&lt;&gt;"",SUM(G$30:G613)&lt;D$21),$D$21/$D$26,0)</f>
        <v>0</v>
      </c>
      <c r="H614" s="4">
        <f t="shared" si="68"/>
        <v>0</v>
      </c>
      <c r="I614" s="4">
        <f t="shared" si="69"/>
        <v>0</v>
      </c>
      <c r="J614" s="58" t="str">
        <f t="shared" si="63"/>
        <v>2069–2070</v>
      </c>
    </row>
    <row r="615" spans="1:10" ht="19.899999999999999" customHeight="1" x14ac:dyDescent="0.2">
      <c r="A615" s="126">
        <v>62184</v>
      </c>
      <c r="B615" s="9">
        <f t="shared" si="64"/>
        <v>0</v>
      </c>
      <c r="C615" s="127"/>
      <c r="D615" s="4">
        <f t="shared" si="65"/>
        <v>0</v>
      </c>
      <c r="E615" s="128">
        <f t="shared" si="66"/>
        <v>0</v>
      </c>
      <c r="F615" s="4">
        <f t="shared" si="67"/>
        <v>0</v>
      </c>
      <c r="G615" s="19">
        <f>IF(AND(C615&lt;&gt;"",SUM(G$30:G614)&lt;D$21),$D$21/$D$26,0)</f>
        <v>0</v>
      </c>
      <c r="H615" s="4">
        <f t="shared" si="68"/>
        <v>0</v>
      </c>
      <c r="I615" s="4">
        <f t="shared" si="69"/>
        <v>0</v>
      </c>
      <c r="J615" s="58" t="str">
        <f t="shared" si="63"/>
        <v>2069–2070</v>
      </c>
    </row>
    <row r="616" spans="1:10" ht="19.899999999999999" customHeight="1" x14ac:dyDescent="0.2">
      <c r="A616" s="126">
        <v>62214</v>
      </c>
      <c r="B616" s="9">
        <f t="shared" si="64"/>
        <v>0</v>
      </c>
      <c r="C616" s="127"/>
      <c r="D616" s="4">
        <f t="shared" si="65"/>
        <v>0</v>
      </c>
      <c r="E616" s="128">
        <f t="shared" si="66"/>
        <v>0</v>
      </c>
      <c r="F616" s="4">
        <f t="shared" si="67"/>
        <v>0</v>
      </c>
      <c r="G616" s="19">
        <f>IF(AND(C616&lt;&gt;"",SUM(G$30:G615)&lt;D$21),$D$21/$D$26,0)</f>
        <v>0</v>
      </c>
      <c r="H616" s="4">
        <f t="shared" si="68"/>
        <v>0</v>
      </c>
      <c r="I616" s="4">
        <f t="shared" si="69"/>
        <v>0</v>
      </c>
      <c r="J616" s="58" t="str">
        <f t="shared" si="63"/>
        <v>2069–2070</v>
      </c>
    </row>
    <row r="617" spans="1:10" ht="19.899999999999999" customHeight="1" x14ac:dyDescent="0.2">
      <c r="A617" s="126">
        <v>62245</v>
      </c>
      <c r="B617" s="9">
        <f t="shared" si="64"/>
        <v>0</v>
      </c>
      <c r="C617" s="127"/>
      <c r="D617" s="4">
        <f t="shared" si="65"/>
        <v>0</v>
      </c>
      <c r="E617" s="128">
        <f t="shared" si="66"/>
        <v>0</v>
      </c>
      <c r="F617" s="4">
        <f t="shared" si="67"/>
        <v>0</v>
      </c>
      <c r="G617" s="19">
        <f>IF(AND(C617&lt;&gt;"",SUM(G$30:G616)&lt;D$21),$D$21/$D$26,0)</f>
        <v>0</v>
      </c>
      <c r="H617" s="4">
        <f t="shared" si="68"/>
        <v>0</v>
      </c>
      <c r="I617" s="4">
        <f t="shared" si="69"/>
        <v>0</v>
      </c>
      <c r="J617" s="58" t="str">
        <f t="shared" si="63"/>
        <v>2069–2070</v>
      </c>
    </row>
    <row r="618" spans="1:10" ht="19.899999999999999" customHeight="1" x14ac:dyDescent="0.2">
      <c r="A618" s="126">
        <v>62275</v>
      </c>
      <c r="B618" s="9">
        <f t="shared" si="64"/>
        <v>0</v>
      </c>
      <c r="C618" s="127"/>
      <c r="D618" s="4">
        <f t="shared" si="65"/>
        <v>0</v>
      </c>
      <c r="E618" s="128">
        <f t="shared" si="66"/>
        <v>0</v>
      </c>
      <c r="F618" s="4">
        <f t="shared" si="67"/>
        <v>0</v>
      </c>
      <c r="G618" s="19">
        <f>IF(AND(C618&lt;&gt;"",SUM(G$30:G617)&lt;D$21),$D$21/$D$26,0)</f>
        <v>0</v>
      </c>
      <c r="H618" s="4">
        <f t="shared" si="68"/>
        <v>0</v>
      </c>
      <c r="I618" s="4">
        <f t="shared" si="69"/>
        <v>0</v>
      </c>
      <c r="J618" s="58" t="str">
        <f t="shared" si="63"/>
        <v>2070–2071</v>
      </c>
    </row>
    <row r="619" spans="1:10" ht="19.899999999999999" customHeight="1" x14ac:dyDescent="0.2">
      <c r="A619" s="126">
        <v>62306</v>
      </c>
      <c r="B619" s="9">
        <f t="shared" si="64"/>
        <v>0</v>
      </c>
      <c r="C619" s="127"/>
      <c r="D619" s="4">
        <f t="shared" si="65"/>
        <v>0</v>
      </c>
      <c r="E619" s="128">
        <f t="shared" si="66"/>
        <v>0</v>
      </c>
      <c r="F619" s="4">
        <f t="shared" si="67"/>
        <v>0</v>
      </c>
      <c r="G619" s="19">
        <f>IF(AND(C619&lt;&gt;"",SUM(G$30:G618)&lt;D$21),$D$21/$D$26,0)</f>
        <v>0</v>
      </c>
      <c r="H619" s="4">
        <f t="shared" si="68"/>
        <v>0</v>
      </c>
      <c r="I619" s="4">
        <f t="shared" si="69"/>
        <v>0</v>
      </c>
      <c r="J619" s="58" t="str">
        <f t="shared" ref="J619:J682" si="70">IF(OR(MONTH(A619)=1,MONTH(A619)=2,MONTH(A619)=3,MONTH(A619)=4,MONTH(A619)=5,MONTH(A619)=6),YEAR(A619)-1&amp;"–"&amp;YEAR(A619),YEAR(A619)&amp;"–"&amp;YEAR(A619)+1)</f>
        <v>2070–2071</v>
      </c>
    </row>
    <row r="620" spans="1:10" ht="19.899999999999999" customHeight="1" x14ac:dyDescent="0.2">
      <c r="A620" s="126">
        <v>62337</v>
      </c>
      <c r="B620" s="9">
        <f t="shared" si="64"/>
        <v>0</v>
      </c>
      <c r="C620" s="127"/>
      <c r="D620" s="4">
        <f t="shared" si="65"/>
        <v>0</v>
      </c>
      <c r="E620" s="128">
        <f t="shared" si="66"/>
        <v>0</v>
      </c>
      <c r="F620" s="4">
        <f t="shared" si="67"/>
        <v>0</v>
      </c>
      <c r="G620" s="19">
        <f>IF(AND(C620&lt;&gt;"",SUM(G$30:G619)&lt;D$21),$D$21/$D$26,0)</f>
        <v>0</v>
      </c>
      <c r="H620" s="4">
        <f t="shared" si="68"/>
        <v>0</v>
      </c>
      <c r="I620" s="4">
        <f t="shared" si="69"/>
        <v>0</v>
      </c>
      <c r="J620" s="58" t="str">
        <f t="shared" si="70"/>
        <v>2070–2071</v>
      </c>
    </row>
    <row r="621" spans="1:10" ht="19.899999999999999" customHeight="1" x14ac:dyDescent="0.2">
      <c r="A621" s="126">
        <v>62367</v>
      </c>
      <c r="B621" s="9">
        <f t="shared" si="64"/>
        <v>0</v>
      </c>
      <c r="C621" s="127"/>
      <c r="D621" s="4">
        <f t="shared" si="65"/>
        <v>0</v>
      </c>
      <c r="E621" s="128">
        <f t="shared" si="66"/>
        <v>0</v>
      </c>
      <c r="F621" s="4">
        <f t="shared" si="67"/>
        <v>0</v>
      </c>
      <c r="G621" s="19">
        <f>IF(AND(C621&lt;&gt;"",SUM(G$30:G620)&lt;D$21),$D$21/$D$26,0)</f>
        <v>0</v>
      </c>
      <c r="H621" s="4">
        <f t="shared" si="68"/>
        <v>0</v>
      </c>
      <c r="I621" s="4">
        <f t="shared" si="69"/>
        <v>0</v>
      </c>
      <c r="J621" s="58" t="str">
        <f t="shared" si="70"/>
        <v>2070–2071</v>
      </c>
    </row>
    <row r="622" spans="1:10" ht="19.899999999999999" customHeight="1" x14ac:dyDescent="0.2">
      <c r="A622" s="126">
        <v>62398</v>
      </c>
      <c r="B622" s="9">
        <f t="shared" si="64"/>
        <v>0</v>
      </c>
      <c r="C622" s="127"/>
      <c r="D622" s="4">
        <f t="shared" si="65"/>
        <v>0</v>
      </c>
      <c r="E622" s="128">
        <f t="shared" si="66"/>
        <v>0</v>
      </c>
      <c r="F622" s="4">
        <f t="shared" si="67"/>
        <v>0</v>
      </c>
      <c r="G622" s="19">
        <f>IF(AND(C622&lt;&gt;"",SUM(G$30:G621)&lt;D$21),$D$21/$D$26,0)</f>
        <v>0</v>
      </c>
      <c r="H622" s="4">
        <f t="shared" si="68"/>
        <v>0</v>
      </c>
      <c r="I622" s="4">
        <f t="shared" si="69"/>
        <v>0</v>
      </c>
      <c r="J622" s="58" t="str">
        <f t="shared" si="70"/>
        <v>2070–2071</v>
      </c>
    </row>
    <row r="623" spans="1:10" ht="19.899999999999999" customHeight="1" x14ac:dyDescent="0.2">
      <c r="A623" s="126">
        <v>62428</v>
      </c>
      <c r="B623" s="9">
        <f t="shared" si="64"/>
        <v>0</v>
      </c>
      <c r="C623" s="127"/>
      <c r="D623" s="4">
        <f t="shared" si="65"/>
        <v>0</v>
      </c>
      <c r="E623" s="128">
        <f t="shared" si="66"/>
        <v>0</v>
      </c>
      <c r="F623" s="4">
        <f t="shared" si="67"/>
        <v>0</v>
      </c>
      <c r="G623" s="19">
        <f>IF(AND(C623&lt;&gt;"",SUM(G$30:G622)&lt;D$21),$D$21/$D$26,0)</f>
        <v>0</v>
      </c>
      <c r="H623" s="4">
        <f t="shared" si="68"/>
        <v>0</v>
      </c>
      <c r="I623" s="4">
        <f t="shared" si="69"/>
        <v>0</v>
      </c>
      <c r="J623" s="58" t="str">
        <f t="shared" si="70"/>
        <v>2070–2071</v>
      </c>
    </row>
    <row r="624" spans="1:10" ht="19.899999999999999" customHeight="1" x14ac:dyDescent="0.2">
      <c r="A624" s="126">
        <v>62459</v>
      </c>
      <c r="B624" s="9">
        <f t="shared" si="64"/>
        <v>0</v>
      </c>
      <c r="C624" s="127"/>
      <c r="D624" s="4">
        <f t="shared" si="65"/>
        <v>0</v>
      </c>
      <c r="E624" s="128">
        <f t="shared" si="66"/>
        <v>0</v>
      </c>
      <c r="F624" s="4">
        <f t="shared" si="67"/>
        <v>0</v>
      </c>
      <c r="G624" s="19">
        <f>IF(AND(C624&lt;&gt;"",SUM(G$30:G623)&lt;D$21),$D$21/$D$26,0)</f>
        <v>0</v>
      </c>
      <c r="H624" s="4">
        <f t="shared" si="68"/>
        <v>0</v>
      </c>
      <c r="I624" s="4">
        <f t="shared" si="69"/>
        <v>0</v>
      </c>
      <c r="J624" s="58" t="str">
        <f t="shared" si="70"/>
        <v>2070–2071</v>
      </c>
    </row>
    <row r="625" spans="1:10" ht="19.899999999999999" customHeight="1" x14ac:dyDescent="0.2">
      <c r="A625" s="126">
        <v>62490</v>
      </c>
      <c r="B625" s="9">
        <f t="shared" si="64"/>
        <v>0</v>
      </c>
      <c r="C625" s="127"/>
      <c r="D625" s="4">
        <f t="shared" si="65"/>
        <v>0</v>
      </c>
      <c r="E625" s="128">
        <f t="shared" si="66"/>
        <v>0</v>
      </c>
      <c r="F625" s="4">
        <f t="shared" si="67"/>
        <v>0</v>
      </c>
      <c r="G625" s="19">
        <f>IF(AND(C625&lt;&gt;"",SUM(G$30:G624)&lt;D$21),$D$21/$D$26,0)</f>
        <v>0</v>
      </c>
      <c r="H625" s="4">
        <f t="shared" si="68"/>
        <v>0</v>
      </c>
      <c r="I625" s="4">
        <f t="shared" si="69"/>
        <v>0</v>
      </c>
      <c r="J625" s="58" t="str">
        <f t="shared" si="70"/>
        <v>2070–2071</v>
      </c>
    </row>
    <row r="626" spans="1:10" ht="19.899999999999999" customHeight="1" x14ac:dyDescent="0.2">
      <c r="A626" s="126">
        <v>62518</v>
      </c>
      <c r="B626" s="9">
        <f t="shared" si="64"/>
        <v>0</v>
      </c>
      <c r="C626" s="127"/>
      <c r="D626" s="4">
        <f t="shared" si="65"/>
        <v>0</v>
      </c>
      <c r="E626" s="128">
        <f t="shared" si="66"/>
        <v>0</v>
      </c>
      <c r="F626" s="4">
        <f t="shared" si="67"/>
        <v>0</v>
      </c>
      <c r="G626" s="19">
        <f>IF(AND(C626&lt;&gt;"",SUM(G$30:G625)&lt;D$21),$D$21/$D$26,0)</f>
        <v>0</v>
      </c>
      <c r="H626" s="4">
        <f t="shared" si="68"/>
        <v>0</v>
      </c>
      <c r="I626" s="4">
        <f t="shared" si="69"/>
        <v>0</v>
      </c>
      <c r="J626" s="58" t="str">
        <f t="shared" si="70"/>
        <v>2070–2071</v>
      </c>
    </row>
    <row r="627" spans="1:10" ht="19.899999999999999" customHeight="1" x14ac:dyDescent="0.2">
      <c r="A627" s="126">
        <v>62549</v>
      </c>
      <c r="B627" s="9">
        <f t="shared" si="64"/>
        <v>0</v>
      </c>
      <c r="C627" s="127"/>
      <c r="D627" s="4">
        <f t="shared" si="65"/>
        <v>0</v>
      </c>
      <c r="E627" s="128">
        <f t="shared" si="66"/>
        <v>0</v>
      </c>
      <c r="F627" s="4">
        <f t="shared" si="67"/>
        <v>0</v>
      </c>
      <c r="G627" s="19">
        <f>IF(AND(C627&lt;&gt;"",SUM(G$30:G626)&lt;D$21),$D$21/$D$26,0)</f>
        <v>0</v>
      </c>
      <c r="H627" s="4">
        <f t="shared" si="68"/>
        <v>0</v>
      </c>
      <c r="I627" s="4">
        <f t="shared" si="69"/>
        <v>0</v>
      </c>
      <c r="J627" s="58" t="str">
        <f t="shared" si="70"/>
        <v>2070–2071</v>
      </c>
    </row>
    <row r="628" spans="1:10" ht="19.899999999999999" customHeight="1" x14ac:dyDescent="0.2">
      <c r="A628" s="126">
        <v>62579</v>
      </c>
      <c r="B628" s="9">
        <f t="shared" si="64"/>
        <v>0</v>
      </c>
      <c r="C628" s="127"/>
      <c r="D628" s="4">
        <f t="shared" si="65"/>
        <v>0</v>
      </c>
      <c r="E628" s="128">
        <f t="shared" si="66"/>
        <v>0</v>
      </c>
      <c r="F628" s="4">
        <f t="shared" si="67"/>
        <v>0</v>
      </c>
      <c r="G628" s="19">
        <f>IF(AND(C628&lt;&gt;"",SUM(G$30:G627)&lt;D$21),$D$21/$D$26,0)</f>
        <v>0</v>
      </c>
      <c r="H628" s="4">
        <f t="shared" si="68"/>
        <v>0</v>
      </c>
      <c r="I628" s="4">
        <f t="shared" si="69"/>
        <v>0</v>
      </c>
      <c r="J628" s="58" t="str">
        <f t="shared" si="70"/>
        <v>2070–2071</v>
      </c>
    </row>
    <row r="629" spans="1:10" ht="19.899999999999999" customHeight="1" x14ac:dyDescent="0.2">
      <c r="A629" s="126">
        <v>62610</v>
      </c>
      <c r="B629" s="9">
        <f t="shared" si="64"/>
        <v>0</v>
      </c>
      <c r="C629" s="127"/>
      <c r="D629" s="4">
        <f t="shared" si="65"/>
        <v>0</v>
      </c>
      <c r="E629" s="128">
        <f t="shared" si="66"/>
        <v>0</v>
      </c>
      <c r="F629" s="4">
        <f t="shared" si="67"/>
        <v>0</v>
      </c>
      <c r="G629" s="19">
        <f>IF(AND(C629&lt;&gt;"",SUM(G$30:G628)&lt;D$21),$D$21/$D$26,0)</f>
        <v>0</v>
      </c>
      <c r="H629" s="4">
        <f t="shared" si="68"/>
        <v>0</v>
      </c>
      <c r="I629" s="4">
        <f t="shared" si="69"/>
        <v>0</v>
      </c>
      <c r="J629" s="58" t="str">
        <f t="shared" si="70"/>
        <v>2070–2071</v>
      </c>
    </row>
    <row r="630" spans="1:10" ht="19.899999999999999" customHeight="1" x14ac:dyDescent="0.2">
      <c r="A630" s="126">
        <v>62640</v>
      </c>
      <c r="B630" s="9">
        <f t="shared" si="64"/>
        <v>0</v>
      </c>
      <c r="C630" s="127"/>
      <c r="D630" s="4">
        <f t="shared" si="65"/>
        <v>0</v>
      </c>
      <c r="E630" s="128">
        <f t="shared" si="66"/>
        <v>0</v>
      </c>
      <c r="F630" s="4">
        <f t="shared" si="67"/>
        <v>0</v>
      </c>
      <c r="G630" s="19">
        <f>IF(AND(C630&lt;&gt;"",SUM(G$30:G629)&lt;D$21),$D$21/$D$26,0)</f>
        <v>0</v>
      </c>
      <c r="H630" s="4">
        <f t="shared" si="68"/>
        <v>0</v>
      </c>
      <c r="I630" s="4">
        <f t="shared" si="69"/>
        <v>0</v>
      </c>
      <c r="J630" s="58" t="str">
        <f t="shared" si="70"/>
        <v>2071–2072</v>
      </c>
    </row>
    <row r="631" spans="1:10" ht="19.899999999999999" customHeight="1" x14ac:dyDescent="0.2">
      <c r="A631" s="126">
        <v>62671</v>
      </c>
      <c r="B631" s="9">
        <f t="shared" si="64"/>
        <v>0</v>
      </c>
      <c r="C631" s="127"/>
      <c r="D631" s="4">
        <f t="shared" si="65"/>
        <v>0</v>
      </c>
      <c r="E631" s="128">
        <f t="shared" si="66"/>
        <v>0</v>
      </c>
      <c r="F631" s="4">
        <f t="shared" si="67"/>
        <v>0</v>
      </c>
      <c r="G631" s="19">
        <f>IF(AND(C631&lt;&gt;"",SUM(G$30:G630)&lt;D$21),$D$21/$D$26,0)</f>
        <v>0</v>
      </c>
      <c r="H631" s="4">
        <f t="shared" si="68"/>
        <v>0</v>
      </c>
      <c r="I631" s="4">
        <f t="shared" si="69"/>
        <v>0</v>
      </c>
      <c r="J631" s="58" t="str">
        <f t="shared" si="70"/>
        <v>2071–2072</v>
      </c>
    </row>
    <row r="632" spans="1:10" ht="19.899999999999999" customHeight="1" x14ac:dyDescent="0.2">
      <c r="A632" s="126">
        <v>62702</v>
      </c>
      <c r="B632" s="9">
        <f t="shared" si="64"/>
        <v>0</v>
      </c>
      <c r="C632" s="127"/>
      <c r="D632" s="4">
        <f t="shared" si="65"/>
        <v>0</v>
      </c>
      <c r="E632" s="128">
        <f t="shared" si="66"/>
        <v>0</v>
      </c>
      <c r="F632" s="4">
        <f t="shared" si="67"/>
        <v>0</v>
      </c>
      <c r="G632" s="19">
        <f>IF(AND(C632&lt;&gt;"",SUM(G$30:G631)&lt;D$21),$D$21/$D$26,0)</f>
        <v>0</v>
      </c>
      <c r="H632" s="4">
        <f t="shared" si="68"/>
        <v>0</v>
      </c>
      <c r="I632" s="4">
        <f t="shared" si="69"/>
        <v>0</v>
      </c>
      <c r="J632" s="58" t="str">
        <f t="shared" si="70"/>
        <v>2071–2072</v>
      </c>
    </row>
    <row r="633" spans="1:10" ht="19.899999999999999" customHeight="1" x14ac:dyDescent="0.2">
      <c r="A633" s="126">
        <v>62732</v>
      </c>
      <c r="B633" s="9">
        <f t="shared" si="64"/>
        <v>0</v>
      </c>
      <c r="C633" s="127"/>
      <c r="D633" s="4">
        <f t="shared" si="65"/>
        <v>0</v>
      </c>
      <c r="E633" s="128">
        <f t="shared" si="66"/>
        <v>0</v>
      </c>
      <c r="F633" s="4">
        <f t="shared" si="67"/>
        <v>0</v>
      </c>
      <c r="G633" s="19">
        <f>IF(AND(C633&lt;&gt;"",SUM(G$30:G632)&lt;D$21),$D$21/$D$26,0)</f>
        <v>0</v>
      </c>
      <c r="H633" s="4">
        <f t="shared" si="68"/>
        <v>0</v>
      </c>
      <c r="I633" s="4">
        <f t="shared" si="69"/>
        <v>0</v>
      </c>
      <c r="J633" s="58" t="str">
        <f t="shared" si="70"/>
        <v>2071–2072</v>
      </c>
    </row>
    <row r="634" spans="1:10" ht="19.899999999999999" customHeight="1" x14ac:dyDescent="0.2">
      <c r="A634" s="126">
        <v>62763</v>
      </c>
      <c r="B634" s="9">
        <f t="shared" si="64"/>
        <v>0</v>
      </c>
      <c r="C634" s="127"/>
      <c r="D634" s="4">
        <f t="shared" si="65"/>
        <v>0</v>
      </c>
      <c r="E634" s="128">
        <f t="shared" si="66"/>
        <v>0</v>
      </c>
      <c r="F634" s="4">
        <f t="shared" si="67"/>
        <v>0</v>
      </c>
      <c r="G634" s="19">
        <f>IF(AND(C634&lt;&gt;"",SUM(G$30:G633)&lt;D$21),$D$21/$D$26,0)</f>
        <v>0</v>
      </c>
      <c r="H634" s="4">
        <f t="shared" si="68"/>
        <v>0</v>
      </c>
      <c r="I634" s="4">
        <f t="shared" si="69"/>
        <v>0</v>
      </c>
      <c r="J634" s="58" t="str">
        <f t="shared" si="70"/>
        <v>2071–2072</v>
      </c>
    </row>
    <row r="635" spans="1:10" ht="19.899999999999999" customHeight="1" x14ac:dyDescent="0.2">
      <c r="A635" s="126">
        <v>62793</v>
      </c>
      <c r="B635" s="9">
        <f t="shared" si="64"/>
        <v>0</v>
      </c>
      <c r="C635" s="127"/>
      <c r="D635" s="4">
        <f t="shared" si="65"/>
        <v>0</v>
      </c>
      <c r="E635" s="128">
        <f t="shared" si="66"/>
        <v>0</v>
      </c>
      <c r="F635" s="4">
        <f t="shared" si="67"/>
        <v>0</v>
      </c>
      <c r="G635" s="19">
        <f>IF(AND(C635&lt;&gt;"",SUM(G$30:G634)&lt;D$21),$D$21/$D$26,0)</f>
        <v>0</v>
      </c>
      <c r="H635" s="4">
        <f t="shared" si="68"/>
        <v>0</v>
      </c>
      <c r="I635" s="4">
        <f t="shared" si="69"/>
        <v>0</v>
      </c>
      <c r="J635" s="58" t="str">
        <f t="shared" si="70"/>
        <v>2071–2072</v>
      </c>
    </row>
    <row r="636" spans="1:10" ht="19.899999999999999" customHeight="1" x14ac:dyDescent="0.2">
      <c r="A636" s="126">
        <v>62824</v>
      </c>
      <c r="B636" s="9">
        <f t="shared" si="64"/>
        <v>0</v>
      </c>
      <c r="C636" s="127"/>
      <c r="D636" s="4">
        <f t="shared" si="65"/>
        <v>0</v>
      </c>
      <c r="E636" s="128">
        <f t="shared" si="66"/>
        <v>0</v>
      </c>
      <c r="F636" s="4">
        <f t="shared" si="67"/>
        <v>0</v>
      </c>
      <c r="G636" s="19">
        <f>IF(AND(C636&lt;&gt;"",SUM(G$30:G635)&lt;D$21),$D$21/$D$26,0)</f>
        <v>0</v>
      </c>
      <c r="H636" s="4">
        <f t="shared" si="68"/>
        <v>0</v>
      </c>
      <c r="I636" s="4">
        <f t="shared" si="69"/>
        <v>0</v>
      </c>
      <c r="J636" s="58" t="str">
        <f t="shared" si="70"/>
        <v>2071–2072</v>
      </c>
    </row>
    <row r="637" spans="1:10" ht="19.899999999999999" customHeight="1" x14ac:dyDescent="0.2">
      <c r="A637" s="126">
        <v>62855</v>
      </c>
      <c r="B637" s="9">
        <f t="shared" si="64"/>
        <v>0</v>
      </c>
      <c r="C637" s="127"/>
      <c r="D637" s="4">
        <f t="shared" si="65"/>
        <v>0</v>
      </c>
      <c r="E637" s="128">
        <f t="shared" si="66"/>
        <v>0</v>
      </c>
      <c r="F637" s="4">
        <f t="shared" si="67"/>
        <v>0</v>
      </c>
      <c r="G637" s="19">
        <f>IF(AND(C637&lt;&gt;"",SUM(G$30:G636)&lt;D$21),$D$21/$D$26,0)</f>
        <v>0</v>
      </c>
      <c r="H637" s="4">
        <f t="shared" si="68"/>
        <v>0</v>
      </c>
      <c r="I637" s="4">
        <f t="shared" si="69"/>
        <v>0</v>
      </c>
      <c r="J637" s="58" t="str">
        <f t="shared" si="70"/>
        <v>2071–2072</v>
      </c>
    </row>
    <row r="638" spans="1:10" ht="19.899999999999999" customHeight="1" x14ac:dyDescent="0.2">
      <c r="A638" s="126">
        <v>62884</v>
      </c>
      <c r="B638" s="9">
        <f t="shared" si="64"/>
        <v>0</v>
      </c>
      <c r="C638" s="127"/>
      <c r="D638" s="4">
        <f t="shared" si="65"/>
        <v>0</v>
      </c>
      <c r="E638" s="128">
        <f t="shared" si="66"/>
        <v>0</v>
      </c>
      <c r="F638" s="4">
        <f t="shared" si="67"/>
        <v>0</v>
      </c>
      <c r="G638" s="19">
        <f>IF(AND(C638&lt;&gt;"",SUM(G$30:G637)&lt;D$21),$D$21/$D$26,0)</f>
        <v>0</v>
      </c>
      <c r="H638" s="4">
        <f t="shared" si="68"/>
        <v>0</v>
      </c>
      <c r="I638" s="4">
        <f t="shared" si="69"/>
        <v>0</v>
      </c>
      <c r="J638" s="58" t="str">
        <f t="shared" si="70"/>
        <v>2071–2072</v>
      </c>
    </row>
    <row r="639" spans="1:10" ht="19.899999999999999" customHeight="1" x14ac:dyDescent="0.2">
      <c r="A639" s="126">
        <v>62915</v>
      </c>
      <c r="B639" s="9">
        <f t="shared" si="64"/>
        <v>0</v>
      </c>
      <c r="C639" s="127"/>
      <c r="D639" s="4">
        <f t="shared" si="65"/>
        <v>0</v>
      </c>
      <c r="E639" s="128">
        <f t="shared" si="66"/>
        <v>0</v>
      </c>
      <c r="F639" s="4">
        <f t="shared" si="67"/>
        <v>0</v>
      </c>
      <c r="G639" s="19">
        <f>IF(AND(C639&lt;&gt;"",SUM(G$30:G638)&lt;D$21),$D$21/$D$26,0)</f>
        <v>0</v>
      </c>
      <c r="H639" s="4">
        <f t="shared" si="68"/>
        <v>0</v>
      </c>
      <c r="I639" s="4">
        <f t="shared" si="69"/>
        <v>0</v>
      </c>
      <c r="J639" s="58" t="str">
        <f t="shared" si="70"/>
        <v>2071–2072</v>
      </c>
    </row>
    <row r="640" spans="1:10" ht="19.899999999999999" customHeight="1" x14ac:dyDescent="0.2">
      <c r="A640" s="126">
        <v>62945</v>
      </c>
      <c r="B640" s="9">
        <f t="shared" si="64"/>
        <v>0</v>
      </c>
      <c r="C640" s="127"/>
      <c r="D640" s="4">
        <f t="shared" si="65"/>
        <v>0</v>
      </c>
      <c r="E640" s="128">
        <f t="shared" si="66"/>
        <v>0</v>
      </c>
      <c r="F640" s="4">
        <f t="shared" si="67"/>
        <v>0</v>
      </c>
      <c r="G640" s="19">
        <f>IF(AND(C640&lt;&gt;"",SUM(G$30:G639)&lt;D$21),$D$21/$D$26,0)</f>
        <v>0</v>
      </c>
      <c r="H640" s="4">
        <f t="shared" si="68"/>
        <v>0</v>
      </c>
      <c r="I640" s="4">
        <f t="shared" si="69"/>
        <v>0</v>
      </c>
      <c r="J640" s="58" t="str">
        <f t="shared" si="70"/>
        <v>2071–2072</v>
      </c>
    </row>
    <row r="641" spans="1:10" ht="19.899999999999999" customHeight="1" x14ac:dyDescent="0.2">
      <c r="A641" s="126">
        <v>62976</v>
      </c>
      <c r="B641" s="9">
        <f t="shared" si="64"/>
        <v>0</v>
      </c>
      <c r="C641" s="127"/>
      <c r="D641" s="4">
        <f t="shared" si="65"/>
        <v>0</v>
      </c>
      <c r="E641" s="128">
        <f t="shared" si="66"/>
        <v>0</v>
      </c>
      <c r="F641" s="4">
        <f t="shared" si="67"/>
        <v>0</v>
      </c>
      <c r="G641" s="19">
        <f>IF(AND(C641&lt;&gt;"",SUM(G$30:G640)&lt;D$21),$D$21/$D$26,0)</f>
        <v>0</v>
      </c>
      <c r="H641" s="4">
        <f t="shared" si="68"/>
        <v>0</v>
      </c>
      <c r="I641" s="4">
        <f t="shared" si="69"/>
        <v>0</v>
      </c>
      <c r="J641" s="58" t="str">
        <f t="shared" si="70"/>
        <v>2071–2072</v>
      </c>
    </row>
    <row r="642" spans="1:10" ht="19.899999999999999" customHeight="1" x14ac:dyDescent="0.2">
      <c r="A642" s="126">
        <v>63006</v>
      </c>
      <c r="B642" s="9">
        <f t="shared" si="64"/>
        <v>0</v>
      </c>
      <c r="C642" s="127"/>
      <c r="D642" s="4">
        <f t="shared" si="65"/>
        <v>0</v>
      </c>
      <c r="E642" s="128">
        <f t="shared" si="66"/>
        <v>0</v>
      </c>
      <c r="F642" s="4">
        <f t="shared" si="67"/>
        <v>0</v>
      </c>
      <c r="G642" s="19">
        <f>IF(AND(C642&lt;&gt;"",SUM(G$30:G641)&lt;D$21),$D$21/$D$26,0)</f>
        <v>0</v>
      </c>
      <c r="H642" s="4">
        <f t="shared" si="68"/>
        <v>0</v>
      </c>
      <c r="I642" s="4">
        <f t="shared" si="69"/>
        <v>0</v>
      </c>
      <c r="J642" s="58" t="str">
        <f t="shared" si="70"/>
        <v>2072–2073</v>
      </c>
    </row>
    <row r="643" spans="1:10" ht="19.899999999999999" customHeight="1" x14ac:dyDescent="0.2">
      <c r="A643" s="126">
        <v>63037</v>
      </c>
      <c r="B643" s="9">
        <f t="shared" si="64"/>
        <v>0</v>
      </c>
      <c r="C643" s="127"/>
      <c r="D643" s="4">
        <f t="shared" si="65"/>
        <v>0</v>
      </c>
      <c r="E643" s="128">
        <f t="shared" si="66"/>
        <v>0</v>
      </c>
      <c r="F643" s="4">
        <f t="shared" si="67"/>
        <v>0</v>
      </c>
      <c r="G643" s="19">
        <f>IF(AND(C643&lt;&gt;"",SUM(G$30:G642)&lt;D$21),$D$21/$D$26,0)</f>
        <v>0</v>
      </c>
      <c r="H643" s="4">
        <f t="shared" si="68"/>
        <v>0</v>
      </c>
      <c r="I643" s="4">
        <f t="shared" si="69"/>
        <v>0</v>
      </c>
      <c r="J643" s="58" t="str">
        <f t="shared" si="70"/>
        <v>2072–2073</v>
      </c>
    </row>
    <row r="644" spans="1:10" ht="19.899999999999999" customHeight="1" x14ac:dyDescent="0.2">
      <c r="A644" s="126">
        <v>63068</v>
      </c>
      <c r="B644" s="9">
        <f t="shared" si="64"/>
        <v>0</v>
      </c>
      <c r="C644" s="127"/>
      <c r="D644" s="4">
        <f t="shared" si="65"/>
        <v>0</v>
      </c>
      <c r="E644" s="128">
        <f t="shared" si="66"/>
        <v>0</v>
      </c>
      <c r="F644" s="4">
        <f t="shared" si="67"/>
        <v>0</v>
      </c>
      <c r="G644" s="19">
        <f>IF(AND(C644&lt;&gt;"",SUM(G$30:G643)&lt;D$21),$D$21/$D$26,0)</f>
        <v>0</v>
      </c>
      <c r="H644" s="4">
        <f t="shared" si="68"/>
        <v>0</v>
      </c>
      <c r="I644" s="4">
        <f t="shared" si="69"/>
        <v>0</v>
      </c>
      <c r="J644" s="58" t="str">
        <f t="shared" si="70"/>
        <v>2072–2073</v>
      </c>
    </row>
    <row r="645" spans="1:10" ht="19.899999999999999" customHeight="1" x14ac:dyDescent="0.2">
      <c r="A645" s="126">
        <v>63098</v>
      </c>
      <c r="B645" s="9">
        <f t="shared" si="64"/>
        <v>0</v>
      </c>
      <c r="C645" s="127"/>
      <c r="D645" s="4">
        <f t="shared" si="65"/>
        <v>0</v>
      </c>
      <c r="E645" s="128">
        <f t="shared" si="66"/>
        <v>0</v>
      </c>
      <c r="F645" s="4">
        <f t="shared" si="67"/>
        <v>0</v>
      </c>
      <c r="G645" s="19">
        <f>IF(AND(C645&lt;&gt;"",SUM(G$30:G644)&lt;D$21),$D$21/$D$26,0)</f>
        <v>0</v>
      </c>
      <c r="H645" s="4">
        <f t="shared" si="68"/>
        <v>0</v>
      </c>
      <c r="I645" s="4">
        <f t="shared" si="69"/>
        <v>0</v>
      </c>
      <c r="J645" s="58" t="str">
        <f t="shared" si="70"/>
        <v>2072–2073</v>
      </c>
    </row>
    <row r="646" spans="1:10" ht="19.899999999999999" customHeight="1" x14ac:dyDescent="0.2">
      <c r="A646" s="126">
        <v>63129</v>
      </c>
      <c r="B646" s="9">
        <f t="shared" si="64"/>
        <v>0</v>
      </c>
      <c r="C646" s="127"/>
      <c r="D646" s="4">
        <f t="shared" si="65"/>
        <v>0</v>
      </c>
      <c r="E646" s="128">
        <f t="shared" si="66"/>
        <v>0</v>
      </c>
      <c r="F646" s="4">
        <f t="shared" si="67"/>
        <v>0</v>
      </c>
      <c r="G646" s="19">
        <f>IF(AND(C646&lt;&gt;"",SUM(G$30:G645)&lt;D$21),$D$21/$D$26,0)</f>
        <v>0</v>
      </c>
      <c r="H646" s="4">
        <f t="shared" si="68"/>
        <v>0</v>
      </c>
      <c r="I646" s="4">
        <f t="shared" si="69"/>
        <v>0</v>
      </c>
      <c r="J646" s="58" t="str">
        <f t="shared" si="70"/>
        <v>2072–2073</v>
      </c>
    </row>
    <row r="647" spans="1:10" ht="19.899999999999999" customHeight="1" x14ac:dyDescent="0.2">
      <c r="A647" s="126">
        <v>63159</v>
      </c>
      <c r="B647" s="9">
        <f t="shared" si="64"/>
        <v>0</v>
      </c>
      <c r="C647" s="127"/>
      <c r="D647" s="4">
        <f t="shared" si="65"/>
        <v>0</v>
      </c>
      <c r="E647" s="128">
        <f t="shared" si="66"/>
        <v>0</v>
      </c>
      <c r="F647" s="4">
        <f t="shared" si="67"/>
        <v>0</v>
      </c>
      <c r="G647" s="19">
        <f>IF(AND(C647&lt;&gt;"",SUM(G$30:G646)&lt;D$21),$D$21/$D$26,0)</f>
        <v>0</v>
      </c>
      <c r="H647" s="4">
        <f t="shared" si="68"/>
        <v>0</v>
      </c>
      <c r="I647" s="4">
        <f t="shared" si="69"/>
        <v>0</v>
      </c>
      <c r="J647" s="58" t="str">
        <f t="shared" si="70"/>
        <v>2072–2073</v>
      </c>
    </row>
    <row r="648" spans="1:10" ht="19.899999999999999" customHeight="1" x14ac:dyDescent="0.2">
      <c r="A648" s="126">
        <v>63190</v>
      </c>
      <c r="B648" s="9">
        <f t="shared" si="64"/>
        <v>0</v>
      </c>
      <c r="C648" s="127"/>
      <c r="D648" s="4">
        <f t="shared" si="65"/>
        <v>0</v>
      </c>
      <c r="E648" s="128">
        <f t="shared" si="66"/>
        <v>0</v>
      </c>
      <c r="F648" s="4">
        <f t="shared" si="67"/>
        <v>0</v>
      </c>
      <c r="G648" s="19">
        <f>IF(AND(C648&lt;&gt;"",SUM(G$30:G647)&lt;D$21),$D$21/$D$26,0)</f>
        <v>0</v>
      </c>
      <c r="H648" s="4">
        <f t="shared" si="68"/>
        <v>0</v>
      </c>
      <c r="I648" s="4">
        <f t="shared" si="69"/>
        <v>0</v>
      </c>
      <c r="J648" s="58" t="str">
        <f t="shared" si="70"/>
        <v>2072–2073</v>
      </c>
    </row>
    <row r="649" spans="1:10" ht="19.899999999999999" customHeight="1" x14ac:dyDescent="0.2">
      <c r="A649" s="126">
        <v>63221</v>
      </c>
      <c r="B649" s="9">
        <f t="shared" si="64"/>
        <v>0</v>
      </c>
      <c r="C649" s="127"/>
      <c r="D649" s="4">
        <f t="shared" si="65"/>
        <v>0</v>
      </c>
      <c r="E649" s="128">
        <f t="shared" si="66"/>
        <v>0</v>
      </c>
      <c r="F649" s="4">
        <f t="shared" si="67"/>
        <v>0</v>
      </c>
      <c r="G649" s="19">
        <f>IF(AND(C649&lt;&gt;"",SUM(G$30:G648)&lt;D$21),$D$21/$D$26,0)</f>
        <v>0</v>
      </c>
      <c r="H649" s="4">
        <f t="shared" si="68"/>
        <v>0</v>
      </c>
      <c r="I649" s="4">
        <f t="shared" si="69"/>
        <v>0</v>
      </c>
      <c r="J649" s="58" t="str">
        <f t="shared" si="70"/>
        <v>2072–2073</v>
      </c>
    </row>
    <row r="650" spans="1:10" ht="19.899999999999999" customHeight="1" x14ac:dyDescent="0.2">
      <c r="A650" s="126">
        <v>63249</v>
      </c>
      <c r="B650" s="9">
        <f t="shared" si="64"/>
        <v>0</v>
      </c>
      <c r="C650" s="127"/>
      <c r="D650" s="4">
        <f t="shared" si="65"/>
        <v>0</v>
      </c>
      <c r="E650" s="128">
        <f t="shared" si="66"/>
        <v>0</v>
      </c>
      <c r="F650" s="4">
        <f t="shared" si="67"/>
        <v>0</v>
      </c>
      <c r="G650" s="19">
        <f>IF(AND(C650&lt;&gt;"",SUM(G$30:G649)&lt;D$21),$D$21/$D$26,0)</f>
        <v>0</v>
      </c>
      <c r="H650" s="4">
        <f t="shared" si="68"/>
        <v>0</v>
      </c>
      <c r="I650" s="4">
        <f t="shared" si="69"/>
        <v>0</v>
      </c>
      <c r="J650" s="58" t="str">
        <f t="shared" si="70"/>
        <v>2072–2073</v>
      </c>
    </row>
    <row r="651" spans="1:10" ht="19.899999999999999" customHeight="1" x14ac:dyDescent="0.2">
      <c r="A651" s="126">
        <v>63280</v>
      </c>
      <c r="B651" s="9">
        <f t="shared" si="64"/>
        <v>0</v>
      </c>
      <c r="C651" s="127"/>
      <c r="D651" s="4">
        <f t="shared" si="65"/>
        <v>0</v>
      </c>
      <c r="E651" s="128">
        <f t="shared" si="66"/>
        <v>0</v>
      </c>
      <c r="F651" s="4">
        <f t="shared" si="67"/>
        <v>0</v>
      </c>
      <c r="G651" s="19">
        <f>IF(AND(C651&lt;&gt;"",SUM(G$30:G650)&lt;D$21),$D$21/$D$26,0)</f>
        <v>0</v>
      </c>
      <c r="H651" s="4">
        <f t="shared" si="68"/>
        <v>0</v>
      </c>
      <c r="I651" s="4">
        <f t="shared" si="69"/>
        <v>0</v>
      </c>
      <c r="J651" s="58" t="str">
        <f t="shared" si="70"/>
        <v>2072–2073</v>
      </c>
    </row>
    <row r="652" spans="1:10" ht="19.899999999999999" customHeight="1" x14ac:dyDescent="0.2">
      <c r="A652" s="126">
        <v>63310</v>
      </c>
      <c r="B652" s="9">
        <f t="shared" si="64"/>
        <v>0</v>
      </c>
      <c r="C652" s="127"/>
      <c r="D652" s="4">
        <f t="shared" si="65"/>
        <v>0</v>
      </c>
      <c r="E652" s="128">
        <f t="shared" si="66"/>
        <v>0</v>
      </c>
      <c r="F652" s="4">
        <f t="shared" si="67"/>
        <v>0</v>
      </c>
      <c r="G652" s="19">
        <f>IF(AND(C652&lt;&gt;"",SUM(G$30:G651)&lt;D$21),$D$21/$D$26,0)</f>
        <v>0</v>
      </c>
      <c r="H652" s="4">
        <f t="shared" si="68"/>
        <v>0</v>
      </c>
      <c r="I652" s="4">
        <f t="shared" si="69"/>
        <v>0</v>
      </c>
      <c r="J652" s="58" t="str">
        <f t="shared" si="70"/>
        <v>2072–2073</v>
      </c>
    </row>
    <row r="653" spans="1:10" ht="19.899999999999999" customHeight="1" x14ac:dyDescent="0.2">
      <c r="A653" s="126">
        <v>63341</v>
      </c>
      <c r="B653" s="9">
        <f t="shared" si="64"/>
        <v>0</v>
      </c>
      <c r="C653" s="127"/>
      <c r="D653" s="4">
        <f t="shared" si="65"/>
        <v>0</v>
      </c>
      <c r="E653" s="128">
        <f t="shared" si="66"/>
        <v>0</v>
      </c>
      <c r="F653" s="4">
        <f t="shared" si="67"/>
        <v>0</v>
      </c>
      <c r="G653" s="19">
        <f>IF(AND(C653&lt;&gt;"",SUM(G$30:G652)&lt;D$21),$D$21/$D$26,0)</f>
        <v>0</v>
      </c>
      <c r="H653" s="4">
        <f t="shared" si="68"/>
        <v>0</v>
      </c>
      <c r="I653" s="4">
        <f t="shared" si="69"/>
        <v>0</v>
      </c>
      <c r="J653" s="58" t="str">
        <f t="shared" si="70"/>
        <v>2072–2073</v>
      </c>
    </row>
    <row r="654" spans="1:10" ht="19.899999999999999" customHeight="1" x14ac:dyDescent="0.2">
      <c r="A654" s="126">
        <v>63371</v>
      </c>
      <c r="B654" s="9">
        <f t="shared" si="64"/>
        <v>0</v>
      </c>
      <c r="C654" s="127"/>
      <c r="D654" s="4">
        <f t="shared" si="65"/>
        <v>0</v>
      </c>
      <c r="E654" s="128">
        <f t="shared" si="66"/>
        <v>0</v>
      </c>
      <c r="F654" s="4">
        <f t="shared" si="67"/>
        <v>0</v>
      </c>
      <c r="G654" s="19">
        <f>IF(AND(C654&lt;&gt;"",SUM(G$30:G653)&lt;D$21),$D$21/$D$26,0)</f>
        <v>0</v>
      </c>
      <c r="H654" s="4">
        <f t="shared" si="68"/>
        <v>0</v>
      </c>
      <c r="I654" s="4">
        <f t="shared" si="69"/>
        <v>0</v>
      </c>
      <c r="J654" s="58" t="str">
        <f t="shared" si="70"/>
        <v>2073–2074</v>
      </c>
    </row>
    <row r="655" spans="1:10" ht="19.899999999999999" customHeight="1" x14ac:dyDescent="0.2">
      <c r="A655" s="126">
        <v>63402</v>
      </c>
      <c r="B655" s="9">
        <f t="shared" si="64"/>
        <v>0</v>
      </c>
      <c r="C655" s="127"/>
      <c r="D655" s="4">
        <f t="shared" si="65"/>
        <v>0</v>
      </c>
      <c r="E655" s="128">
        <f t="shared" si="66"/>
        <v>0</v>
      </c>
      <c r="F655" s="4">
        <f t="shared" si="67"/>
        <v>0</v>
      </c>
      <c r="G655" s="19">
        <f>IF(AND(C655&lt;&gt;"",SUM(G$30:G654)&lt;D$21),$D$21/$D$26,0)</f>
        <v>0</v>
      </c>
      <c r="H655" s="4">
        <f t="shared" si="68"/>
        <v>0</v>
      </c>
      <c r="I655" s="4">
        <f t="shared" si="69"/>
        <v>0</v>
      </c>
      <c r="J655" s="58" t="str">
        <f t="shared" si="70"/>
        <v>2073–2074</v>
      </c>
    </row>
    <row r="656" spans="1:10" ht="19.899999999999999" customHeight="1" x14ac:dyDescent="0.2">
      <c r="A656" s="126">
        <v>63433</v>
      </c>
      <c r="B656" s="9">
        <f t="shared" si="64"/>
        <v>0</v>
      </c>
      <c r="C656" s="127"/>
      <c r="D656" s="4">
        <f t="shared" si="65"/>
        <v>0</v>
      </c>
      <c r="E656" s="128">
        <f t="shared" si="66"/>
        <v>0</v>
      </c>
      <c r="F656" s="4">
        <f t="shared" si="67"/>
        <v>0</v>
      </c>
      <c r="G656" s="19">
        <f>IF(AND(C656&lt;&gt;"",SUM(G$30:G655)&lt;D$21),$D$21/$D$26,0)</f>
        <v>0</v>
      </c>
      <c r="H656" s="4">
        <f t="shared" si="68"/>
        <v>0</v>
      </c>
      <c r="I656" s="4">
        <f t="shared" si="69"/>
        <v>0</v>
      </c>
      <c r="J656" s="58" t="str">
        <f t="shared" si="70"/>
        <v>2073–2074</v>
      </c>
    </row>
    <row r="657" spans="1:10" ht="19.899999999999999" customHeight="1" x14ac:dyDescent="0.2">
      <c r="A657" s="126">
        <v>63463</v>
      </c>
      <c r="B657" s="9">
        <f t="shared" si="64"/>
        <v>0</v>
      </c>
      <c r="C657" s="127"/>
      <c r="D657" s="4">
        <f t="shared" si="65"/>
        <v>0</v>
      </c>
      <c r="E657" s="128">
        <f t="shared" si="66"/>
        <v>0</v>
      </c>
      <c r="F657" s="4">
        <f t="shared" si="67"/>
        <v>0</v>
      </c>
      <c r="G657" s="19">
        <f>IF(AND(C657&lt;&gt;"",SUM(G$30:G656)&lt;D$21),$D$21/$D$26,0)</f>
        <v>0</v>
      </c>
      <c r="H657" s="4">
        <f t="shared" si="68"/>
        <v>0</v>
      </c>
      <c r="I657" s="4">
        <f t="shared" si="69"/>
        <v>0</v>
      </c>
      <c r="J657" s="58" t="str">
        <f t="shared" si="70"/>
        <v>2073–2074</v>
      </c>
    </row>
    <row r="658" spans="1:10" ht="19.899999999999999" customHeight="1" x14ac:dyDescent="0.2">
      <c r="A658" s="126">
        <v>63494</v>
      </c>
      <c r="B658" s="9">
        <f t="shared" si="64"/>
        <v>0</v>
      </c>
      <c r="C658" s="127"/>
      <c r="D658" s="4">
        <f t="shared" si="65"/>
        <v>0</v>
      </c>
      <c r="E658" s="128">
        <f t="shared" si="66"/>
        <v>0</v>
      </c>
      <c r="F658" s="4">
        <f t="shared" si="67"/>
        <v>0</v>
      </c>
      <c r="G658" s="19">
        <f>IF(AND(C658&lt;&gt;"",SUM(G$30:G657)&lt;D$21),$D$21/$D$26,0)</f>
        <v>0</v>
      </c>
      <c r="H658" s="4">
        <f t="shared" si="68"/>
        <v>0</v>
      </c>
      <c r="I658" s="4">
        <f t="shared" si="69"/>
        <v>0</v>
      </c>
      <c r="J658" s="58" t="str">
        <f t="shared" si="70"/>
        <v>2073–2074</v>
      </c>
    </row>
    <row r="659" spans="1:10" ht="19.899999999999999" customHeight="1" x14ac:dyDescent="0.2">
      <c r="A659" s="126">
        <v>63524</v>
      </c>
      <c r="B659" s="9">
        <f t="shared" si="64"/>
        <v>0</v>
      </c>
      <c r="C659" s="127"/>
      <c r="D659" s="4">
        <f t="shared" si="65"/>
        <v>0</v>
      </c>
      <c r="E659" s="128">
        <f t="shared" si="66"/>
        <v>0</v>
      </c>
      <c r="F659" s="4">
        <f t="shared" si="67"/>
        <v>0</v>
      </c>
      <c r="G659" s="19">
        <f>IF(AND(C659&lt;&gt;"",SUM(G$30:G658)&lt;D$21),$D$21/$D$26,0)</f>
        <v>0</v>
      </c>
      <c r="H659" s="4">
        <f t="shared" si="68"/>
        <v>0</v>
      </c>
      <c r="I659" s="4">
        <f t="shared" si="69"/>
        <v>0</v>
      </c>
      <c r="J659" s="58" t="str">
        <f t="shared" si="70"/>
        <v>2073–2074</v>
      </c>
    </row>
    <row r="660" spans="1:10" ht="19.899999999999999" customHeight="1" x14ac:dyDescent="0.2">
      <c r="A660" s="126">
        <v>63555</v>
      </c>
      <c r="B660" s="9">
        <f t="shared" si="64"/>
        <v>0</v>
      </c>
      <c r="C660" s="127"/>
      <c r="D660" s="4">
        <f t="shared" si="65"/>
        <v>0</v>
      </c>
      <c r="E660" s="128">
        <f t="shared" si="66"/>
        <v>0</v>
      </c>
      <c r="F660" s="4">
        <f t="shared" si="67"/>
        <v>0</v>
      </c>
      <c r="G660" s="19">
        <f>IF(AND(C660&lt;&gt;"",SUM(G$30:G659)&lt;D$21),$D$21/$D$26,0)</f>
        <v>0</v>
      </c>
      <c r="H660" s="4">
        <f t="shared" si="68"/>
        <v>0</v>
      </c>
      <c r="I660" s="4">
        <f t="shared" si="69"/>
        <v>0</v>
      </c>
      <c r="J660" s="58" t="str">
        <f t="shared" si="70"/>
        <v>2073–2074</v>
      </c>
    </row>
    <row r="661" spans="1:10" ht="19.899999999999999" customHeight="1" x14ac:dyDescent="0.2">
      <c r="A661" s="126">
        <v>63586</v>
      </c>
      <c r="B661" s="9">
        <f t="shared" si="64"/>
        <v>0</v>
      </c>
      <c r="C661" s="127"/>
      <c r="D661" s="4">
        <f t="shared" si="65"/>
        <v>0</v>
      </c>
      <c r="E661" s="128">
        <f t="shared" si="66"/>
        <v>0</v>
      </c>
      <c r="F661" s="4">
        <f t="shared" si="67"/>
        <v>0</v>
      </c>
      <c r="G661" s="19">
        <f>IF(AND(C661&lt;&gt;"",SUM(G$30:G660)&lt;D$21),$D$21/$D$26,0)</f>
        <v>0</v>
      </c>
      <c r="H661" s="4">
        <f t="shared" si="68"/>
        <v>0</v>
      </c>
      <c r="I661" s="4">
        <f t="shared" si="69"/>
        <v>0</v>
      </c>
      <c r="J661" s="58" t="str">
        <f t="shared" si="70"/>
        <v>2073–2074</v>
      </c>
    </row>
    <row r="662" spans="1:10" ht="19.899999999999999" customHeight="1" x14ac:dyDescent="0.2">
      <c r="A662" s="126">
        <v>63614</v>
      </c>
      <c r="B662" s="9">
        <f t="shared" si="64"/>
        <v>0</v>
      </c>
      <c r="C662" s="127"/>
      <c r="D662" s="4">
        <f t="shared" si="65"/>
        <v>0</v>
      </c>
      <c r="E662" s="128">
        <f t="shared" si="66"/>
        <v>0</v>
      </c>
      <c r="F662" s="4">
        <f t="shared" si="67"/>
        <v>0</v>
      </c>
      <c r="G662" s="19">
        <f>IF(AND(C662&lt;&gt;"",SUM(G$30:G661)&lt;D$21),$D$21/$D$26,0)</f>
        <v>0</v>
      </c>
      <c r="H662" s="4">
        <f t="shared" si="68"/>
        <v>0</v>
      </c>
      <c r="I662" s="4">
        <f t="shared" si="69"/>
        <v>0</v>
      </c>
      <c r="J662" s="58" t="str">
        <f t="shared" si="70"/>
        <v>2073–2074</v>
      </c>
    </row>
    <row r="663" spans="1:10" ht="19.899999999999999" customHeight="1" x14ac:dyDescent="0.2">
      <c r="A663" s="126">
        <v>63645</v>
      </c>
      <c r="B663" s="9">
        <f t="shared" si="64"/>
        <v>0</v>
      </c>
      <c r="C663" s="127"/>
      <c r="D663" s="4">
        <f t="shared" si="65"/>
        <v>0</v>
      </c>
      <c r="E663" s="128">
        <f t="shared" si="66"/>
        <v>0</v>
      </c>
      <c r="F663" s="4">
        <f t="shared" si="67"/>
        <v>0</v>
      </c>
      <c r="G663" s="19">
        <f>IF(AND(C663&lt;&gt;"",SUM(G$30:G662)&lt;D$21),$D$21/$D$26,0)</f>
        <v>0</v>
      </c>
      <c r="H663" s="4">
        <f t="shared" si="68"/>
        <v>0</v>
      </c>
      <c r="I663" s="4">
        <f t="shared" si="69"/>
        <v>0</v>
      </c>
      <c r="J663" s="58" t="str">
        <f t="shared" si="70"/>
        <v>2073–2074</v>
      </c>
    </row>
    <row r="664" spans="1:10" ht="19.899999999999999" customHeight="1" x14ac:dyDescent="0.2">
      <c r="A664" s="126">
        <v>63675</v>
      </c>
      <c r="B664" s="9">
        <f t="shared" si="64"/>
        <v>0</v>
      </c>
      <c r="C664" s="127"/>
      <c r="D664" s="4">
        <f t="shared" si="65"/>
        <v>0</v>
      </c>
      <c r="E664" s="128">
        <f t="shared" si="66"/>
        <v>0</v>
      </c>
      <c r="F664" s="4">
        <f t="shared" si="67"/>
        <v>0</v>
      </c>
      <c r="G664" s="19">
        <f>IF(AND(C664&lt;&gt;"",SUM(G$30:G663)&lt;D$21),$D$21/$D$26,0)</f>
        <v>0</v>
      </c>
      <c r="H664" s="4">
        <f t="shared" si="68"/>
        <v>0</v>
      </c>
      <c r="I664" s="4">
        <f t="shared" si="69"/>
        <v>0</v>
      </c>
      <c r="J664" s="58" t="str">
        <f t="shared" si="70"/>
        <v>2073–2074</v>
      </c>
    </row>
    <row r="665" spans="1:10" ht="19.899999999999999" customHeight="1" x14ac:dyDescent="0.2">
      <c r="A665" s="126">
        <v>63706</v>
      </c>
      <c r="B665" s="9">
        <f t="shared" si="64"/>
        <v>0</v>
      </c>
      <c r="C665" s="127"/>
      <c r="D665" s="4">
        <f t="shared" si="65"/>
        <v>0</v>
      </c>
      <c r="E665" s="128">
        <f t="shared" si="66"/>
        <v>0</v>
      </c>
      <c r="F665" s="4">
        <f t="shared" si="67"/>
        <v>0</v>
      </c>
      <c r="G665" s="19">
        <f>IF(AND(C665&lt;&gt;"",SUM(G$30:G664)&lt;D$21),$D$21/$D$26,0)</f>
        <v>0</v>
      </c>
      <c r="H665" s="4">
        <f t="shared" si="68"/>
        <v>0</v>
      </c>
      <c r="I665" s="4">
        <f t="shared" si="69"/>
        <v>0</v>
      </c>
      <c r="J665" s="58" t="str">
        <f t="shared" si="70"/>
        <v>2073–2074</v>
      </c>
    </row>
    <row r="666" spans="1:10" ht="19.899999999999999" customHeight="1" x14ac:dyDescent="0.2">
      <c r="A666" s="126">
        <v>63736</v>
      </c>
      <c r="B666" s="9">
        <f t="shared" si="64"/>
        <v>0</v>
      </c>
      <c r="C666" s="127"/>
      <c r="D666" s="4">
        <f t="shared" si="65"/>
        <v>0</v>
      </c>
      <c r="E666" s="128">
        <f t="shared" si="66"/>
        <v>0</v>
      </c>
      <c r="F666" s="4">
        <f t="shared" si="67"/>
        <v>0</v>
      </c>
      <c r="G666" s="19">
        <f>IF(AND(C666&lt;&gt;"",SUM(G$30:G665)&lt;D$21),$D$21/$D$26,0)</f>
        <v>0</v>
      </c>
      <c r="H666" s="4">
        <f t="shared" si="68"/>
        <v>0</v>
      </c>
      <c r="I666" s="4">
        <f t="shared" si="69"/>
        <v>0</v>
      </c>
      <c r="J666" s="58" t="str">
        <f t="shared" si="70"/>
        <v>2074–2075</v>
      </c>
    </row>
    <row r="667" spans="1:10" ht="19.899999999999999" customHeight="1" x14ac:dyDescent="0.2">
      <c r="A667" s="126">
        <v>63767</v>
      </c>
      <c r="B667" s="9">
        <f t="shared" si="64"/>
        <v>0</v>
      </c>
      <c r="C667" s="127"/>
      <c r="D667" s="4">
        <f t="shared" si="65"/>
        <v>0</v>
      </c>
      <c r="E667" s="128">
        <f t="shared" si="66"/>
        <v>0</v>
      </c>
      <c r="F667" s="4">
        <f t="shared" si="67"/>
        <v>0</v>
      </c>
      <c r="G667" s="19">
        <f>IF(AND(C667&lt;&gt;"",SUM(G$30:G666)&lt;D$21),$D$21/$D$26,0)</f>
        <v>0</v>
      </c>
      <c r="H667" s="4">
        <f t="shared" si="68"/>
        <v>0</v>
      </c>
      <c r="I667" s="4">
        <f t="shared" si="69"/>
        <v>0</v>
      </c>
      <c r="J667" s="58" t="str">
        <f t="shared" si="70"/>
        <v>2074–2075</v>
      </c>
    </row>
    <row r="668" spans="1:10" ht="19.899999999999999" customHeight="1" x14ac:dyDescent="0.2">
      <c r="A668" s="126">
        <v>63798</v>
      </c>
      <c r="B668" s="9">
        <f t="shared" si="64"/>
        <v>0</v>
      </c>
      <c r="C668" s="127"/>
      <c r="D668" s="4">
        <f t="shared" si="65"/>
        <v>0</v>
      </c>
      <c r="E668" s="128">
        <f t="shared" si="66"/>
        <v>0</v>
      </c>
      <c r="F668" s="4">
        <f t="shared" si="67"/>
        <v>0</v>
      </c>
      <c r="G668" s="19">
        <f>IF(AND(C668&lt;&gt;"",SUM(G$30:G667)&lt;D$21),$D$21/$D$26,0)</f>
        <v>0</v>
      </c>
      <c r="H668" s="4">
        <f t="shared" si="68"/>
        <v>0</v>
      </c>
      <c r="I668" s="4">
        <f t="shared" si="69"/>
        <v>0</v>
      </c>
      <c r="J668" s="58" t="str">
        <f t="shared" si="70"/>
        <v>2074–2075</v>
      </c>
    </row>
    <row r="669" spans="1:10" ht="19.899999999999999" customHeight="1" x14ac:dyDescent="0.2">
      <c r="A669" s="126">
        <v>63828</v>
      </c>
      <c r="B669" s="9">
        <f t="shared" si="64"/>
        <v>0</v>
      </c>
      <c r="C669" s="127"/>
      <c r="D669" s="4">
        <f t="shared" si="65"/>
        <v>0</v>
      </c>
      <c r="E669" s="128">
        <f t="shared" si="66"/>
        <v>0</v>
      </c>
      <c r="F669" s="4">
        <f t="shared" si="67"/>
        <v>0</v>
      </c>
      <c r="G669" s="19">
        <f>IF(AND(C669&lt;&gt;"",SUM(G$30:G668)&lt;D$21),$D$21/$D$26,0)</f>
        <v>0</v>
      </c>
      <c r="H669" s="4">
        <f t="shared" si="68"/>
        <v>0</v>
      </c>
      <c r="I669" s="4">
        <f t="shared" si="69"/>
        <v>0</v>
      </c>
      <c r="J669" s="58" t="str">
        <f t="shared" si="70"/>
        <v>2074–2075</v>
      </c>
    </row>
    <row r="670" spans="1:10" ht="19.899999999999999" customHeight="1" x14ac:dyDescent="0.2">
      <c r="A670" s="126">
        <v>63859</v>
      </c>
      <c r="B670" s="9">
        <f t="shared" si="64"/>
        <v>0</v>
      </c>
      <c r="C670" s="127"/>
      <c r="D670" s="4">
        <f t="shared" si="65"/>
        <v>0</v>
      </c>
      <c r="E670" s="128">
        <f t="shared" si="66"/>
        <v>0</v>
      </c>
      <c r="F670" s="4">
        <f t="shared" si="67"/>
        <v>0</v>
      </c>
      <c r="G670" s="19">
        <f>IF(AND(C670&lt;&gt;"",SUM(G$30:G669)&lt;D$21),$D$21/$D$26,0)</f>
        <v>0</v>
      </c>
      <c r="H670" s="4">
        <f t="shared" si="68"/>
        <v>0</v>
      </c>
      <c r="I670" s="4">
        <f t="shared" si="69"/>
        <v>0</v>
      </c>
      <c r="J670" s="58" t="str">
        <f t="shared" si="70"/>
        <v>2074–2075</v>
      </c>
    </row>
    <row r="671" spans="1:10" ht="19.899999999999999" customHeight="1" x14ac:dyDescent="0.2">
      <c r="A671" s="126">
        <v>63889</v>
      </c>
      <c r="B671" s="9">
        <f t="shared" ref="B671:B734" si="71">IF(C671&gt;0,C671*-1,C671)</f>
        <v>0</v>
      </c>
      <c r="C671" s="127"/>
      <c r="D671" s="4">
        <f t="shared" ref="D671:D734" si="72">IF(C671="",0,IF($D$14="Beginning",IF(C670&lt;&gt;"",$F670*$D$7/12,0),IF(C670&lt;&gt;"",$F670*$D$7/12,$D$19*$D$7/12)))</f>
        <v>0</v>
      </c>
      <c r="E671" s="128">
        <f t="shared" si="66"/>
        <v>0</v>
      </c>
      <c r="F671" s="4">
        <f t="shared" si="67"/>
        <v>0</v>
      </c>
      <c r="G671" s="19">
        <f>IF(AND(C671&lt;&gt;"",SUM(G$30:G670)&lt;D$21),$D$21/$D$26,0)</f>
        <v>0</v>
      </c>
      <c r="H671" s="4">
        <f t="shared" si="68"/>
        <v>0</v>
      </c>
      <c r="I671" s="4">
        <f t="shared" si="69"/>
        <v>0</v>
      </c>
      <c r="J671" s="58" t="str">
        <f t="shared" si="70"/>
        <v>2074–2075</v>
      </c>
    </row>
    <row r="672" spans="1:10" ht="19.899999999999999" customHeight="1" x14ac:dyDescent="0.2">
      <c r="A672" s="126">
        <v>63920</v>
      </c>
      <c r="B672" s="9">
        <f t="shared" si="71"/>
        <v>0</v>
      </c>
      <c r="C672" s="127"/>
      <c r="D672" s="4">
        <f t="shared" si="72"/>
        <v>0</v>
      </c>
      <c r="E672" s="128">
        <f t="shared" ref="E672:E735" si="73">C672-D672</f>
        <v>0</v>
      </c>
      <c r="F672" s="4">
        <f t="shared" ref="F672:F735" si="74">IF(C672="",0,IF(C671="",$D$19-E672,IF(C672&lt;&gt;"",F671-E672)))</f>
        <v>0</v>
      </c>
      <c r="G672" s="19">
        <f>IF(AND(C672&lt;&gt;"",SUM(G$30:G671)&lt;D$21),$D$21/$D$26,0)</f>
        <v>0</v>
      </c>
      <c r="H672" s="4">
        <f t="shared" ref="H672:H735" si="75">IF(C672&lt;&gt;"",G672+H671,0)</f>
        <v>0</v>
      </c>
      <c r="I672" s="4">
        <f t="shared" ref="I672:I735" si="76">IF(C672&lt;&gt;"",$D$21-H672,0)</f>
        <v>0</v>
      </c>
      <c r="J672" s="58" t="str">
        <f t="shared" si="70"/>
        <v>2074–2075</v>
      </c>
    </row>
    <row r="673" spans="1:10" ht="19.899999999999999" customHeight="1" x14ac:dyDescent="0.2">
      <c r="A673" s="126">
        <v>63951</v>
      </c>
      <c r="B673" s="9">
        <f t="shared" si="71"/>
        <v>0</v>
      </c>
      <c r="C673" s="127"/>
      <c r="D673" s="4">
        <f t="shared" si="72"/>
        <v>0</v>
      </c>
      <c r="E673" s="128">
        <f t="shared" si="73"/>
        <v>0</v>
      </c>
      <c r="F673" s="4">
        <f t="shared" si="74"/>
        <v>0</v>
      </c>
      <c r="G673" s="19">
        <f>IF(AND(C673&lt;&gt;"",SUM(G$30:G672)&lt;D$21),$D$21/$D$26,0)</f>
        <v>0</v>
      </c>
      <c r="H673" s="4">
        <f t="shared" si="75"/>
        <v>0</v>
      </c>
      <c r="I673" s="4">
        <f t="shared" si="76"/>
        <v>0</v>
      </c>
      <c r="J673" s="58" t="str">
        <f t="shared" si="70"/>
        <v>2074–2075</v>
      </c>
    </row>
    <row r="674" spans="1:10" ht="19.899999999999999" customHeight="1" x14ac:dyDescent="0.2">
      <c r="A674" s="126">
        <v>63979</v>
      </c>
      <c r="B674" s="9">
        <f t="shared" si="71"/>
        <v>0</v>
      </c>
      <c r="C674" s="127"/>
      <c r="D674" s="4">
        <f t="shared" si="72"/>
        <v>0</v>
      </c>
      <c r="E674" s="128">
        <f t="shared" si="73"/>
        <v>0</v>
      </c>
      <c r="F674" s="4">
        <f t="shared" si="74"/>
        <v>0</v>
      </c>
      <c r="G674" s="19">
        <f>IF(AND(C674&lt;&gt;"",SUM(G$30:G673)&lt;D$21),$D$21/$D$26,0)</f>
        <v>0</v>
      </c>
      <c r="H674" s="4">
        <f t="shared" si="75"/>
        <v>0</v>
      </c>
      <c r="I674" s="4">
        <f t="shared" si="76"/>
        <v>0</v>
      </c>
      <c r="J674" s="58" t="str">
        <f t="shared" si="70"/>
        <v>2074–2075</v>
      </c>
    </row>
    <row r="675" spans="1:10" ht="19.899999999999999" customHeight="1" x14ac:dyDescent="0.2">
      <c r="A675" s="126">
        <v>64010</v>
      </c>
      <c r="B675" s="9">
        <f t="shared" si="71"/>
        <v>0</v>
      </c>
      <c r="C675" s="127"/>
      <c r="D675" s="4">
        <f t="shared" si="72"/>
        <v>0</v>
      </c>
      <c r="E675" s="128">
        <f t="shared" si="73"/>
        <v>0</v>
      </c>
      <c r="F675" s="4">
        <f t="shared" si="74"/>
        <v>0</v>
      </c>
      <c r="G675" s="19">
        <f>IF(AND(C675&lt;&gt;"",SUM(G$30:G674)&lt;D$21),$D$21/$D$26,0)</f>
        <v>0</v>
      </c>
      <c r="H675" s="4">
        <f t="shared" si="75"/>
        <v>0</v>
      </c>
      <c r="I675" s="4">
        <f t="shared" si="76"/>
        <v>0</v>
      </c>
      <c r="J675" s="58" t="str">
        <f t="shared" si="70"/>
        <v>2074–2075</v>
      </c>
    </row>
    <row r="676" spans="1:10" ht="19.899999999999999" customHeight="1" x14ac:dyDescent="0.2">
      <c r="A676" s="126">
        <v>64040</v>
      </c>
      <c r="B676" s="9">
        <f t="shared" si="71"/>
        <v>0</v>
      </c>
      <c r="C676" s="127"/>
      <c r="D676" s="4">
        <f t="shared" si="72"/>
        <v>0</v>
      </c>
      <c r="E676" s="128">
        <f t="shared" si="73"/>
        <v>0</v>
      </c>
      <c r="F676" s="4">
        <f t="shared" si="74"/>
        <v>0</v>
      </c>
      <c r="G676" s="19">
        <f>IF(AND(C676&lt;&gt;"",SUM(G$30:G675)&lt;D$21),$D$21/$D$26,0)</f>
        <v>0</v>
      </c>
      <c r="H676" s="4">
        <f t="shared" si="75"/>
        <v>0</v>
      </c>
      <c r="I676" s="4">
        <f t="shared" si="76"/>
        <v>0</v>
      </c>
      <c r="J676" s="58" t="str">
        <f t="shared" si="70"/>
        <v>2074–2075</v>
      </c>
    </row>
    <row r="677" spans="1:10" ht="19.899999999999999" customHeight="1" x14ac:dyDescent="0.2">
      <c r="A677" s="126">
        <v>64071</v>
      </c>
      <c r="B677" s="9">
        <f t="shared" si="71"/>
        <v>0</v>
      </c>
      <c r="C677" s="127"/>
      <c r="D677" s="4">
        <f t="shared" si="72"/>
        <v>0</v>
      </c>
      <c r="E677" s="128">
        <f t="shared" si="73"/>
        <v>0</v>
      </c>
      <c r="F677" s="4">
        <f t="shared" si="74"/>
        <v>0</v>
      </c>
      <c r="G677" s="19">
        <f>IF(AND(C677&lt;&gt;"",SUM(G$30:G676)&lt;D$21),$D$21/$D$26,0)</f>
        <v>0</v>
      </c>
      <c r="H677" s="4">
        <f t="shared" si="75"/>
        <v>0</v>
      </c>
      <c r="I677" s="4">
        <f t="shared" si="76"/>
        <v>0</v>
      </c>
      <c r="J677" s="58" t="str">
        <f t="shared" si="70"/>
        <v>2074–2075</v>
      </c>
    </row>
    <row r="678" spans="1:10" ht="19.899999999999999" customHeight="1" x14ac:dyDescent="0.2">
      <c r="A678" s="126">
        <v>64101</v>
      </c>
      <c r="B678" s="9">
        <f t="shared" si="71"/>
        <v>0</v>
      </c>
      <c r="C678" s="127"/>
      <c r="D678" s="4">
        <f t="shared" si="72"/>
        <v>0</v>
      </c>
      <c r="E678" s="128">
        <f t="shared" si="73"/>
        <v>0</v>
      </c>
      <c r="F678" s="4">
        <f t="shared" si="74"/>
        <v>0</v>
      </c>
      <c r="G678" s="19">
        <f>IF(AND(C678&lt;&gt;"",SUM(G$30:G677)&lt;D$21),$D$21/$D$26,0)</f>
        <v>0</v>
      </c>
      <c r="H678" s="4">
        <f t="shared" si="75"/>
        <v>0</v>
      </c>
      <c r="I678" s="4">
        <f t="shared" si="76"/>
        <v>0</v>
      </c>
      <c r="J678" s="58" t="str">
        <f t="shared" si="70"/>
        <v>2075–2076</v>
      </c>
    </row>
    <row r="679" spans="1:10" ht="19.899999999999999" customHeight="1" x14ac:dyDescent="0.2">
      <c r="A679" s="126">
        <v>64132</v>
      </c>
      <c r="B679" s="9">
        <f t="shared" si="71"/>
        <v>0</v>
      </c>
      <c r="C679" s="127"/>
      <c r="D679" s="4">
        <f t="shared" si="72"/>
        <v>0</v>
      </c>
      <c r="E679" s="128">
        <f t="shared" si="73"/>
        <v>0</v>
      </c>
      <c r="F679" s="4">
        <f t="shared" si="74"/>
        <v>0</v>
      </c>
      <c r="G679" s="19">
        <f>IF(AND(C679&lt;&gt;"",SUM(G$30:G678)&lt;D$21),$D$21/$D$26,0)</f>
        <v>0</v>
      </c>
      <c r="H679" s="4">
        <f t="shared" si="75"/>
        <v>0</v>
      </c>
      <c r="I679" s="4">
        <f t="shared" si="76"/>
        <v>0</v>
      </c>
      <c r="J679" s="58" t="str">
        <f t="shared" si="70"/>
        <v>2075–2076</v>
      </c>
    </row>
    <row r="680" spans="1:10" ht="19.899999999999999" customHeight="1" x14ac:dyDescent="0.2">
      <c r="A680" s="126">
        <v>64163</v>
      </c>
      <c r="B680" s="9">
        <f t="shared" si="71"/>
        <v>0</v>
      </c>
      <c r="C680" s="127"/>
      <c r="D680" s="4">
        <f t="shared" si="72"/>
        <v>0</v>
      </c>
      <c r="E680" s="128">
        <f t="shared" si="73"/>
        <v>0</v>
      </c>
      <c r="F680" s="4">
        <f t="shared" si="74"/>
        <v>0</v>
      </c>
      <c r="G680" s="19">
        <f>IF(AND(C680&lt;&gt;"",SUM(G$30:G679)&lt;D$21),$D$21/$D$26,0)</f>
        <v>0</v>
      </c>
      <c r="H680" s="4">
        <f t="shared" si="75"/>
        <v>0</v>
      </c>
      <c r="I680" s="4">
        <f t="shared" si="76"/>
        <v>0</v>
      </c>
      <c r="J680" s="58" t="str">
        <f t="shared" si="70"/>
        <v>2075–2076</v>
      </c>
    </row>
    <row r="681" spans="1:10" ht="19.899999999999999" customHeight="1" x14ac:dyDescent="0.2">
      <c r="A681" s="126">
        <v>64193</v>
      </c>
      <c r="B681" s="9">
        <f t="shared" si="71"/>
        <v>0</v>
      </c>
      <c r="C681" s="127"/>
      <c r="D681" s="4">
        <f t="shared" si="72"/>
        <v>0</v>
      </c>
      <c r="E681" s="128">
        <f t="shared" si="73"/>
        <v>0</v>
      </c>
      <c r="F681" s="4">
        <f t="shared" si="74"/>
        <v>0</v>
      </c>
      <c r="G681" s="19">
        <f>IF(AND(C681&lt;&gt;"",SUM(G$30:G680)&lt;D$21),$D$21/$D$26,0)</f>
        <v>0</v>
      </c>
      <c r="H681" s="4">
        <f t="shared" si="75"/>
        <v>0</v>
      </c>
      <c r="I681" s="4">
        <f t="shared" si="76"/>
        <v>0</v>
      </c>
      <c r="J681" s="58" t="str">
        <f t="shared" si="70"/>
        <v>2075–2076</v>
      </c>
    </row>
    <row r="682" spans="1:10" ht="19.899999999999999" customHeight="1" x14ac:dyDescent="0.2">
      <c r="A682" s="126">
        <v>64224</v>
      </c>
      <c r="B682" s="9">
        <f t="shared" si="71"/>
        <v>0</v>
      </c>
      <c r="C682" s="127"/>
      <c r="D682" s="4">
        <f t="shared" si="72"/>
        <v>0</v>
      </c>
      <c r="E682" s="128">
        <f t="shared" si="73"/>
        <v>0</v>
      </c>
      <c r="F682" s="4">
        <f t="shared" si="74"/>
        <v>0</v>
      </c>
      <c r="G682" s="19">
        <f>IF(AND(C682&lt;&gt;"",SUM(G$30:G681)&lt;D$21),$D$21/$D$26,0)</f>
        <v>0</v>
      </c>
      <c r="H682" s="4">
        <f t="shared" si="75"/>
        <v>0</v>
      </c>
      <c r="I682" s="4">
        <f t="shared" si="76"/>
        <v>0</v>
      </c>
      <c r="J682" s="58" t="str">
        <f t="shared" si="70"/>
        <v>2075–2076</v>
      </c>
    </row>
    <row r="683" spans="1:10" ht="19.899999999999999" customHeight="1" x14ac:dyDescent="0.2">
      <c r="A683" s="126">
        <v>64254</v>
      </c>
      <c r="B683" s="9">
        <f t="shared" si="71"/>
        <v>0</v>
      </c>
      <c r="C683" s="127"/>
      <c r="D683" s="4">
        <f t="shared" si="72"/>
        <v>0</v>
      </c>
      <c r="E683" s="128">
        <f t="shared" si="73"/>
        <v>0</v>
      </c>
      <c r="F683" s="4">
        <f t="shared" si="74"/>
        <v>0</v>
      </c>
      <c r="G683" s="19">
        <f>IF(AND(C683&lt;&gt;"",SUM(G$30:G682)&lt;D$21),$D$21/$D$26,0)</f>
        <v>0</v>
      </c>
      <c r="H683" s="4">
        <f t="shared" si="75"/>
        <v>0</v>
      </c>
      <c r="I683" s="4">
        <f t="shared" si="76"/>
        <v>0</v>
      </c>
      <c r="J683" s="58" t="str">
        <f t="shared" ref="J683:J746" si="77">IF(OR(MONTH(A683)=1,MONTH(A683)=2,MONTH(A683)=3,MONTH(A683)=4,MONTH(A683)=5,MONTH(A683)=6),YEAR(A683)-1&amp;"–"&amp;YEAR(A683),YEAR(A683)&amp;"–"&amp;YEAR(A683)+1)</f>
        <v>2075–2076</v>
      </c>
    </row>
    <row r="684" spans="1:10" ht="19.899999999999999" customHeight="1" x14ac:dyDescent="0.2">
      <c r="A684" s="126">
        <v>64285</v>
      </c>
      <c r="B684" s="9">
        <f t="shared" si="71"/>
        <v>0</v>
      </c>
      <c r="C684" s="127"/>
      <c r="D684" s="4">
        <f t="shared" si="72"/>
        <v>0</v>
      </c>
      <c r="E684" s="128">
        <f t="shared" si="73"/>
        <v>0</v>
      </c>
      <c r="F684" s="4">
        <f t="shared" si="74"/>
        <v>0</v>
      </c>
      <c r="G684" s="19">
        <f>IF(AND(C684&lt;&gt;"",SUM(G$30:G683)&lt;D$21),$D$21/$D$26,0)</f>
        <v>0</v>
      </c>
      <c r="H684" s="4">
        <f t="shared" si="75"/>
        <v>0</v>
      </c>
      <c r="I684" s="4">
        <f t="shared" si="76"/>
        <v>0</v>
      </c>
      <c r="J684" s="58" t="str">
        <f t="shared" si="77"/>
        <v>2075–2076</v>
      </c>
    </row>
    <row r="685" spans="1:10" ht="19.899999999999999" customHeight="1" x14ac:dyDescent="0.2">
      <c r="A685" s="126">
        <v>64316</v>
      </c>
      <c r="B685" s="9">
        <f t="shared" si="71"/>
        <v>0</v>
      </c>
      <c r="C685" s="127"/>
      <c r="D685" s="4">
        <f t="shared" si="72"/>
        <v>0</v>
      </c>
      <c r="E685" s="128">
        <f t="shared" si="73"/>
        <v>0</v>
      </c>
      <c r="F685" s="4">
        <f t="shared" si="74"/>
        <v>0</v>
      </c>
      <c r="G685" s="19">
        <f>IF(AND(C685&lt;&gt;"",SUM(G$30:G684)&lt;D$21),$D$21/$D$26,0)</f>
        <v>0</v>
      </c>
      <c r="H685" s="4">
        <f t="shared" si="75"/>
        <v>0</v>
      </c>
      <c r="I685" s="4">
        <f t="shared" si="76"/>
        <v>0</v>
      </c>
      <c r="J685" s="58" t="str">
        <f t="shared" si="77"/>
        <v>2075–2076</v>
      </c>
    </row>
    <row r="686" spans="1:10" ht="19.899999999999999" customHeight="1" x14ac:dyDescent="0.2">
      <c r="A686" s="126">
        <v>64345</v>
      </c>
      <c r="B686" s="9">
        <f t="shared" si="71"/>
        <v>0</v>
      </c>
      <c r="C686" s="127"/>
      <c r="D686" s="4">
        <f t="shared" si="72"/>
        <v>0</v>
      </c>
      <c r="E686" s="128">
        <f t="shared" si="73"/>
        <v>0</v>
      </c>
      <c r="F686" s="4">
        <f t="shared" si="74"/>
        <v>0</v>
      </c>
      <c r="G686" s="19">
        <f>IF(AND(C686&lt;&gt;"",SUM(G$30:G685)&lt;D$21),$D$21/$D$26,0)</f>
        <v>0</v>
      </c>
      <c r="H686" s="4">
        <f t="shared" si="75"/>
        <v>0</v>
      </c>
      <c r="I686" s="4">
        <f t="shared" si="76"/>
        <v>0</v>
      </c>
      <c r="J686" s="58" t="str">
        <f t="shared" si="77"/>
        <v>2075–2076</v>
      </c>
    </row>
    <row r="687" spans="1:10" ht="19.899999999999999" customHeight="1" x14ac:dyDescent="0.2">
      <c r="A687" s="126">
        <v>64376</v>
      </c>
      <c r="B687" s="9">
        <f t="shared" si="71"/>
        <v>0</v>
      </c>
      <c r="C687" s="127"/>
      <c r="D687" s="4">
        <f t="shared" si="72"/>
        <v>0</v>
      </c>
      <c r="E687" s="128">
        <f t="shared" si="73"/>
        <v>0</v>
      </c>
      <c r="F687" s="4">
        <f t="shared" si="74"/>
        <v>0</v>
      </c>
      <c r="G687" s="19">
        <f>IF(AND(C687&lt;&gt;"",SUM(G$30:G686)&lt;D$21),$D$21/$D$26,0)</f>
        <v>0</v>
      </c>
      <c r="H687" s="4">
        <f t="shared" si="75"/>
        <v>0</v>
      </c>
      <c r="I687" s="4">
        <f t="shared" si="76"/>
        <v>0</v>
      </c>
      <c r="J687" s="58" t="str">
        <f t="shared" si="77"/>
        <v>2075–2076</v>
      </c>
    </row>
    <row r="688" spans="1:10" ht="19.899999999999999" customHeight="1" x14ac:dyDescent="0.2">
      <c r="A688" s="126">
        <v>64406</v>
      </c>
      <c r="B688" s="9">
        <f t="shared" si="71"/>
        <v>0</v>
      </c>
      <c r="C688" s="127"/>
      <c r="D688" s="4">
        <f t="shared" si="72"/>
        <v>0</v>
      </c>
      <c r="E688" s="128">
        <f t="shared" si="73"/>
        <v>0</v>
      </c>
      <c r="F688" s="4">
        <f t="shared" si="74"/>
        <v>0</v>
      </c>
      <c r="G688" s="19">
        <f>IF(AND(C688&lt;&gt;"",SUM(G$30:G687)&lt;D$21),$D$21/$D$26,0)</f>
        <v>0</v>
      </c>
      <c r="H688" s="4">
        <f t="shared" si="75"/>
        <v>0</v>
      </c>
      <c r="I688" s="4">
        <f t="shared" si="76"/>
        <v>0</v>
      </c>
      <c r="J688" s="58" t="str">
        <f t="shared" si="77"/>
        <v>2075–2076</v>
      </c>
    </row>
    <row r="689" spans="1:10" ht="19.899999999999999" customHeight="1" x14ac:dyDescent="0.2">
      <c r="A689" s="126">
        <v>64437</v>
      </c>
      <c r="B689" s="9">
        <f t="shared" si="71"/>
        <v>0</v>
      </c>
      <c r="C689" s="127"/>
      <c r="D689" s="4">
        <f t="shared" si="72"/>
        <v>0</v>
      </c>
      <c r="E689" s="128">
        <f t="shared" si="73"/>
        <v>0</v>
      </c>
      <c r="F689" s="4">
        <f t="shared" si="74"/>
        <v>0</v>
      </c>
      <c r="G689" s="19">
        <f>IF(AND(C689&lt;&gt;"",SUM(G$30:G688)&lt;D$21),$D$21/$D$26,0)</f>
        <v>0</v>
      </c>
      <c r="H689" s="4">
        <f t="shared" si="75"/>
        <v>0</v>
      </c>
      <c r="I689" s="4">
        <f t="shared" si="76"/>
        <v>0</v>
      </c>
      <c r="J689" s="58" t="str">
        <f t="shared" si="77"/>
        <v>2075–2076</v>
      </c>
    </row>
    <row r="690" spans="1:10" ht="19.899999999999999" customHeight="1" x14ac:dyDescent="0.2">
      <c r="A690" s="126">
        <v>64467</v>
      </c>
      <c r="B690" s="9">
        <f t="shared" si="71"/>
        <v>0</v>
      </c>
      <c r="C690" s="127"/>
      <c r="D690" s="4">
        <f t="shared" si="72"/>
        <v>0</v>
      </c>
      <c r="E690" s="128">
        <f t="shared" si="73"/>
        <v>0</v>
      </c>
      <c r="F690" s="4">
        <f t="shared" si="74"/>
        <v>0</v>
      </c>
      <c r="G690" s="19">
        <f>IF(AND(C690&lt;&gt;"",SUM(G$30:G689)&lt;D$21),$D$21/$D$26,0)</f>
        <v>0</v>
      </c>
      <c r="H690" s="4">
        <f t="shared" si="75"/>
        <v>0</v>
      </c>
      <c r="I690" s="4">
        <f t="shared" si="76"/>
        <v>0</v>
      </c>
      <c r="J690" s="58" t="str">
        <f t="shared" si="77"/>
        <v>2076–2077</v>
      </c>
    </row>
    <row r="691" spans="1:10" ht="19.899999999999999" customHeight="1" x14ac:dyDescent="0.2">
      <c r="A691" s="126">
        <v>64498</v>
      </c>
      <c r="B691" s="9">
        <f t="shared" si="71"/>
        <v>0</v>
      </c>
      <c r="C691" s="127"/>
      <c r="D691" s="4">
        <f t="shared" si="72"/>
        <v>0</v>
      </c>
      <c r="E691" s="128">
        <f t="shared" si="73"/>
        <v>0</v>
      </c>
      <c r="F691" s="4">
        <f t="shared" si="74"/>
        <v>0</v>
      </c>
      <c r="G691" s="19">
        <f>IF(AND(C691&lt;&gt;"",SUM(G$30:G690)&lt;D$21),$D$21/$D$26,0)</f>
        <v>0</v>
      </c>
      <c r="H691" s="4">
        <f t="shared" si="75"/>
        <v>0</v>
      </c>
      <c r="I691" s="4">
        <f t="shared" si="76"/>
        <v>0</v>
      </c>
      <c r="J691" s="58" t="str">
        <f t="shared" si="77"/>
        <v>2076–2077</v>
      </c>
    </row>
    <row r="692" spans="1:10" ht="19.899999999999999" customHeight="1" x14ac:dyDescent="0.2">
      <c r="A692" s="126">
        <v>64529</v>
      </c>
      <c r="B692" s="9">
        <f t="shared" si="71"/>
        <v>0</v>
      </c>
      <c r="C692" s="127"/>
      <c r="D692" s="4">
        <f t="shared" si="72"/>
        <v>0</v>
      </c>
      <c r="E692" s="128">
        <f t="shared" si="73"/>
        <v>0</v>
      </c>
      <c r="F692" s="4">
        <f t="shared" si="74"/>
        <v>0</v>
      </c>
      <c r="G692" s="19">
        <f>IF(AND(C692&lt;&gt;"",SUM(G$30:G691)&lt;D$21),$D$21/$D$26,0)</f>
        <v>0</v>
      </c>
      <c r="H692" s="4">
        <f t="shared" si="75"/>
        <v>0</v>
      </c>
      <c r="I692" s="4">
        <f t="shared" si="76"/>
        <v>0</v>
      </c>
      <c r="J692" s="58" t="str">
        <f t="shared" si="77"/>
        <v>2076–2077</v>
      </c>
    </row>
    <row r="693" spans="1:10" ht="19.899999999999999" customHeight="1" x14ac:dyDescent="0.2">
      <c r="A693" s="126">
        <v>64559</v>
      </c>
      <c r="B693" s="9">
        <f t="shared" si="71"/>
        <v>0</v>
      </c>
      <c r="C693" s="127"/>
      <c r="D693" s="4">
        <f t="shared" si="72"/>
        <v>0</v>
      </c>
      <c r="E693" s="128">
        <f t="shared" si="73"/>
        <v>0</v>
      </c>
      <c r="F693" s="4">
        <f t="shared" si="74"/>
        <v>0</v>
      </c>
      <c r="G693" s="19">
        <f>IF(AND(C693&lt;&gt;"",SUM(G$30:G692)&lt;D$21),$D$21/$D$26,0)</f>
        <v>0</v>
      </c>
      <c r="H693" s="4">
        <f t="shared" si="75"/>
        <v>0</v>
      </c>
      <c r="I693" s="4">
        <f t="shared" si="76"/>
        <v>0</v>
      </c>
      <c r="J693" s="58" t="str">
        <f t="shared" si="77"/>
        <v>2076–2077</v>
      </c>
    </row>
    <row r="694" spans="1:10" ht="19.899999999999999" customHeight="1" x14ac:dyDescent="0.2">
      <c r="A694" s="126">
        <v>64590</v>
      </c>
      <c r="B694" s="9">
        <f t="shared" si="71"/>
        <v>0</v>
      </c>
      <c r="C694" s="127"/>
      <c r="D694" s="4">
        <f t="shared" si="72"/>
        <v>0</v>
      </c>
      <c r="E694" s="128">
        <f t="shared" si="73"/>
        <v>0</v>
      </c>
      <c r="F694" s="4">
        <f t="shared" si="74"/>
        <v>0</v>
      </c>
      <c r="G694" s="19">
        <f>IF(AND(C694&lt;&gt;"",SUM(G$30:G693)&lt;D$21),$D$21/$D$26,0)</f>
        <v>0</v>
      </c>
      <c r="H694" s="4">
        <f t="shared" si="75"/>
        <v>0</v>
      </c>
      <c r="I694" s="4">
        <f t="shared" si="76"/>
        <v>0</v>
      </c>
      <c r="J694" s="58" t="str">
        <f t="shared" si="77"/>
        <v>2076–2077</v>
      </c>
    </row>
    <row r="695" spans="1:10" ht="19.899999999999999" customHeight="1" x14ac:dyDescent="0.2">
      <c r="A695" s="126">
        <v>64620</v>
      </c>
      <c r="B695" s="9">
        <f t="shared" si="71"/>
        <v>0</v>
      </c>
      <c r="C695" s="127"/>
      <c r="D695" s="4">
        <f t="shared" si="72"/>
        <v>0</v>
      </c>
      <c r="E695" s="128">
        <f t="shared" si="73"/>
        <v>0</v>
      </c>
      <c r="F695" s="4">
        <f t="shared" si="74"/>
        <v>0</v>
      </c>
      <c r="G695" s="19">
        <f>IF(AND(C695&lt;&gt;"",SUM(G$30:G694)&lt;D$21),$D$21/$D$26,0)</f>
        <v>0</v>
      </c>
      <c r="H695" s="4">
        <f t="shared" si="75"/>
        <v>0</v>
      </c>
      <c r="I695" s="4">
        <f t="shared" si="76"/>
        <v>0</v>
      </c>
      <c r="J695" s="58" t="str">
        <f t="shared" si="77"/>
        <v>2076–2077</v>
      </c>
    </row>
    <row r="696" spans="1:10" ht="19.899999999999999" customHeight="1" x14ac:dyDescent="0.2">
      <c r="A696" s="126">
        <v>64651</v>
      </c>
      <c r="B696" s="9">
        <f t="shared" si="71"/>
        <v>0</v>
      </c>
      <c r="C696" s="127"/>
      <c r="D696" s="4">
        <f t="shared" si="72"/>
        <v>0</v>
      </c>
      <c r="E696" s="128">
        <f t="shared" si="73"/>
        <v>0</v>
      </c>
      <c r="F696" s="4">
        <f t="shared" si="74"/>
        <v>0</v>
      </c>
      <c r="G696" s="19">
        <f>IF(AND(C696&lt;&gt;"",SUM(G$30:G695)&lt;D$21),$D$21/$D$26,0)</f>
        <v>0</v>
      </c>
      <c r="H696" s="4">
        <f t="shared" si="75"/>
        <v>0</v>
      </c>
      <c r="I696" s="4">
        <f t="shared" si="76"/>
        <v>0</v>
      </c>
      <c r="J696" s="58" t="str">
        <f t="shared" si="77"/>
        <v>2076–2077</v>
      </c>
    </row>
    <row r="697" spans="1:10" ht="19.899999999999999" customHeight="1" x14ac:dyDescent="0.2">
      <c r="A697" s="126">
        <v>64682</v>
      </c>
      <c r="B697" s="9">
        <f t="shared" si="71"/>
        <v>0</v>
      </c>
      <c r="C697" s="127"/>
      <c r="D697" s="4">
        <f t="shared" si="72"/>
        <v>0</v>
      </c>
      <c r="E697" s="128">
        <f t="shared" si="73"/>
        <v>0</v>
      </c>
      <c r="F697" s="4">
        <f t="shared" si="74"/>
        <v>0</v>
      </c>
      <c r="G697" s="19">
        <f>IF(AND(C697&lt;&gt;"",SUM(G$30:G696)&lt;D$21),$D$21/$D$26,0)</f>
        <v>0</v>
      </c>
      <c r="H697" s="4">
        <f t="shared" si="75"/>
        <v>0</v>
      </c>
      <c r="I697" s="4">
        <f t="shared" si="76"/>
        <v>0</v>
      </c>
      <c r="J697" s="58" t="str">
        <f t="shared" si="77"/>
        <v>2076–2077</v>
      </c>
    </row>
    <row r="698" spans="1:10" ht="19.899999999999999" customHeight="1" x14ac:dyDescent="0.2">
      <c r="A698" s="126">
        <v>64710</v>
      </c>
      <c r="B698" s="9">
        <f t="shared" si="71"/>
        <v>0</v>
      </c>
      <c r="C698" s="127"/>
      <c r="D698" s="4">
        <f t="shared" si="72"/>
        <v>0</v>
      </c>
      <c r="E698" s="128">
        <f t="shared" si="73"/>
        <v>0</v>
      </c>
      <c r="F698" s="4">
        <f t="shared" si="74"/>
        <v>0</v>
      </c>
      <c r="G698" s="19">
        <f>IF(AND(C698&lt;&gt;"",SUM(G$30:G697)&lt;D$21),$D$21/$D$26,0)</f>
        <v>0</v>
      </c>
      <c r="H698" s="4">
        <f t="shared" si="75"/>
        <v>0</v>
      </c>
      <c r="I698" s="4">
        <f t="shared" si="76"/>
        <v>0</v>
      </c>
      <c r="J698" s="58" t="str">
        <f t="shared" si="77"/>
        <v>2076–2077</v>
      </c>
    </row>
    <row r="699" spans="1:10" ht="19.899999999999999" customHeight="1" x14ac:dyDescent="0.2">
      <c r="A699" s="126">
        <v>64741</v>
      </c>
      <c r="B699" s="9">
        <f t="shared" si="71"/>
        <v>0</v>
      </c>
      <c r="C699" s="127"/>
      <c r="D699" s="4">
        <f t="shared" si="72"/>
        <v>0</v>
      </c>
      <c r="E699" s="128">
        <f t="shared" si="73"/>
        <v>0</v>
      </c>
      <c r="F699" s="4">
        <f t="shared" si="74"/>
        <v>0</v>
      </c>
      <c r="G699" s="19">
        <f>IF(AND(C699&lt;&gt;"",SUM(G$30:G698)&lt;D$21),$D$21/$D$26,0)</f>
        <v>0</v>
      </c>
      <c r="H699" s="4">
        <f t="shared" si="75"/>
        <v>0</v>
      </c>
      <c r="I699" s="4">
        <f t="shared" si="76"/>
        <v>0</v>
      </c>
      <c r="J699" s="58" t="str">
        <f t="shared" si="77"/>
        <v>2076–2077</v>
      </c>
    </row>
    <row r="700" spans="1:10" ht="19.899999999999999" customHeight="1" x14ac:dyDescent="0.2">
      <c r="A700" s="126">
        <v>64771</v>
      </c>
      <c r="B700" s="9">
        <f t="shared" si="71"/>
        <v>0</v>
      </c>
      <c r="C700" s="127"/>
      <c r="D700" s="4">
        <f t="shared" si="72"/>
        <v>0</v>
      </c>
      <c r="E700" s="128">
        <f t="shared" si="73"/>
        <v>0</v>
      </c>
      <c r="F700" s="4">
        <f t="shared" si="74"/>
        <v>0</v>
      </c>
      <c r="G700" s="19">
        <f>IF(AND(C700&lt;&gt;"",SUM(G$30:G699)&lt;D$21),$D$21/$D$26,0)</f>
        <v>0</v>
      </c>
      <c r="H700" s="4">
        <f t="shared" si="75"/>
        <v>0</v>
      </c>
      <c r="I700" s="4">
        <f t="shared" si="76"/>
        <v>0</v>
      </c>
      <c r="J700" s="58" t="str">
        <f t="shared" si="77"/>
        <v>2076–2077</v>
      </c>
    </row>
    <row r="701" spans="1:10" ht="19.899999999999999" customHeight="1" x14ac:dyDescent="0.2">
      <c r="A701" s="126">
        <v>64802</v>
      </c>
      <c r="B701" s="9">
        <f t="shared" si="71"/>
        <v>0</v>
      </c>
      <c r="C701" s="127"/>
      <c r="D701" s="4">
        <f t="shared" si="72"/>
        <v>0</v>
      </c>
      <c r="E701" s="128">
        <f t="shared" si="73"/>
        <v>0</v>
      </c>
      <c r="F701" s="4">
        <f t="shared" si="74"/>
        <v>0</v>
      </c>
      <c r="G701" s="19">
        <f>IF(AND(C701&lt;&gt;"",SUM(G$30:G700)&lt;D$21),$D$21/$D$26,0)</f>
        <v>0</v>
      </c>
      <c r="H701" s="4">
        <f t="shared" si="75"/>
        <v>0</v>
      </c>
      <c r="I701" s="4">
        <f t="shared" si="76"/>
        <v>0</v>
      </c>
      <c r="J701" s="58" t="str">
        <f t="shared" si="77"/>
        <v>2076–2077</v>
      </c>
    </row>
    <row r="702" spans="1:10" ht="19.899999999999999" customHeight="1" x14ac:dyDescent="0.2">
      <c r="A702" s="126">
        <v>64832</v>
      </c>
      <c r="B702" s="9">
        <f t="shared" si="71"/>
        <v>0</v>
      </c>
      <c r="C702" s="127"/>
      <c r="D702" s="4">
        <f t="shared" si="72"/>
        <v>0</v>
      </c>
      <c r="E702" s="128">
        <f t="shared" si="73"/>
        <v>0</v>
      </c>
      <c r="F702" s="4">
        <f t="shared" si="74"/>
        <v>0</v>
      </c>
      <c r="G702" s="19">
        <f>IF(AND(C702&lt;&gt;"",SUM(G$30:G701)&lt;D$21),$D$21/$D$26,0)</f>
        <v>0</v>
      </c>
      <c r="H702" s="4">
        <f t="shared" si="75"/>
        <v>0</v>
      </c>
      <c r="I702" s="4">
        <f t="shared" si="76"/>
        <v>0</v>
      </c>
      <c r="J702" s="58" t="str">
        <f t="shared" si="77"/>
        <v>2077–2078</v>
      </c>
    </row>
    <row r="703" spans="1:10" ht="19.899999999999999" customHeight="1" x14ac:dyDescent="0.2">
      <c r="A703" s="126">
        <v>64863</v>
      </c>
      <c r="B703" s="9">
        <f t="shared" si="71"/>
        <v>0</v>
      </c>
      <c r="C703" s="127"/>
      <c r="D703" s="4">
        <f t="shared" si="72"/>
        <v>0</v>
      </c>
      <c r="E703" s="128">
        <f t="shared" si="73"/>
        <v>0</v>
      </c>
      <c r="F703" s="4">
        <f t="shared" si="74"/>
        <v>0</v>
      </c>
      <c r="G703" s="19">
        <f>IF(AND(C703&lt;&gt;"",SUM(G$30:G702)&lt;D$21),$D$21/$D$26,0)</f>
        <v>0</v>
      </c>
      <c r="H703" s="4">
        <f t="shared" si="75"/>
        <v>0</v>
      </c>
      <c r="I703" s="4">
        <f t="shared" si="76"/>
        <v>0</v>
      </c>
      <c r="J703" s="58" t="str">
        <f t="shared" si="77"/>
        <v>2077–2078</v>
      </c>
    </row>
    <row r="704" spans="1:10" ht="19.899999999999999" customHeight="1" x14ac:dyDescent="0.2">
      <c r="A704" s="126">
        <v>64894</v>
      </c>
      <c r="B704" s="9">
        <f t="shared" si="71"/>
        <v>0</v>
      </c>
      <c r="C704" s="127"/>
      <c r="D704" s="4">
        <f t="shared" si="72"/>
        <v>0</v>
      </c>
      <c r="E704" s="128">
        <f t="shared" si="73"/>
        <v>0</v>
      </c>
      <c r="F704" s="4">
        <f t="shared" si="74"/>
        <v>0</v>
      </c>
      <c r="G704" s="19">
        <f>IF(AND(C704&lt;&gt;"",SUM(G$30:G703)&lt;D$21),$D$21/$D$26,0)</f>
        <v>0</v>
      </c>
      <c r="H704" s="4">
        <f t="shared" si="75"/>
        <v>0</v>
      </c>
      <c r="I704" s="4">
        <f t="shared" si="76"/>
        <v>0</v>
      </c>
      <c r="J704" s="58" t="str">
        <f t="shared" si="77"/>
        <v>2077–2078</v>
      </c>
    </row>
    <row r="705" spans="1:10" ht="19.899999999999999" customHeight="1" x14ac:dyDescent="0.2">
      <c r="A705" s="126">
        <v>64924</v>
      </c>
      <c r="B705" s="9">
        <f t="shared" si="71"/>
        <v>0</v>
      </c>
      <c r="C705" s="127"/>
      <c r="D705" s="4">
        <f t="shared" si="72"/>
        <v>0</v>
      </c>
      <c r="E705" s="128">
        <f t="shared" si="73"/>
        <v>0</v>
      </c>
      <c r="F705" s="4">
        <f t="shared" si="74"/>
        <v>0</v>
      </c>
      <c r="G705" s="19">
        <f>IF(AND(C705&lt;&gt;"",SUM(G$30:G704)&lt;D$21),$D$21/$D$26,0)</f>
        <v>0</v>
      </c>
      <c r="H705" s="4">
        <f t="shared" si="75"/>
        <v>0</v>
      </c>
      <c r="I705" s="4">
        <f t="shared" si="76"/>
        <v>0</v>
      </c>
      <c r="J705" s="58" t="str">
        <f t="shared" si="77"/>
        <v>2077–2078</v>
      </c>
    </row>
    <row r="706" spans="1:10" ht="19.899999999999999" customHeight="1" x14ac:dyDescent="0.2">
      <c r="A706" s="126">
        <v>64955</v>
      </c>
      <c r="B706" s="9">
        <f t="shared" si="71"/>
        <v>0</v>
      </c>
      <c r="C706" s="127"/>
      <c r="D706" s="4">
        <f t="shared" si="72"/>
        <v>0</v>
      </c>
      <c r="E706" s="128">
        <f t="shared" si="73"/>
        <v>0</v>
      </c>
      <c r="F706" s="4">
        <f t="shared" si="74"/>
        <v>0</v>
      </c>
      <c r="G706" s="19">
        <f>IF(AND(C706&lt;&gt;"",SUM(G$30:G705)&lt;D$21),$D$21/$D$26,0)</f>
        <v>0</v>
      </c>
      <c r="H706" s="4">
        <f t="shared" si="75"/>
        <v>0</v>
      </c>
      <c r="I706" s="4">
        <f t="shared" si="76"/>
        <v>0</v>
      </c>
      <c r="J706" s="58" t="str">
        <f t="shared" si="77"/>
        <v>2077–2078</v>
      </c>
    </row>
    <row r="707" spans="1:10" ht="19.899999999999999" customHeight="1" x14ac:dyDescent="0.2">
      <c r="A707" s="126">
        <v>64985</v>
      </c>
      <c r="B707" s="9">
        <f t="shared" si="71"/>
        <v>0</v>
      </c>
      <c r="C707" s="127"/>
      <c r="D707" s="4">
        <f t="shared" si="72"/>
        <v>0</v>
      </c>
      <c r="E707" s="128">
        <f t="shared" si="73"/>
        <v>0</v>
      </c>
      <c r="F707" s="4">
        <f t="shared" si="74"/>
        <v>0</v>
      </c>
      <c r="G707" s="19">
        <f>IF(AND(C707&lt;&gt;"",SUM(G$30:G706)&lt;D$21),$D$21/$D$26,0)</f>
        <v>0</v>
      </c>
      <c r="H707" s="4">
        <f t="shared" si="75"/>
        <v>0</v>
      </c>
      <c r="I707" s="4">
        <f t="shared" si="76"/>
        <v>0</v>
      </c>
      <c r="J707" s="58" t="str">
        <f t="shared" si="77"/>
        <v>2077–2078</v>
      </c>
    </row>
    <row r="708" spans="1:10" ht="19.899999999999999" customHeight="1" x14ac:dyDescent="0.2">
      <c r="A708" s="126">
        <v>65016</v>
      </c>
      <c r="B708" s="9">
        <f t="shared" si="71"/>
        <v>0</v>
      </c>
      <c r="C708" s="127"/>
      <c r="D708" s="4">
        <f t="shared" si="72"/>
        <v>0</v>
      </c>
      <c r="E708" s="128">
        <f t="shared" si="73"/>
        <v>0</v>
      </c>
      <c r="F708" s="4">
        <f t="shared" si="74"/>
        <v>0</v>
      </c>
      <c r="G708" s="19">
        <f>IF(AND(C708&lt;&gt;"",SUM(G$30:G707)&lt;D$21),$D$21/$D$26,0)</f>
        <v>0</v>
      </c>
      <c r="H708" s="4">
        <f t="shared" si="75"/>
        <v>0</v>
      </c>
      <c r="I708" s="4">
        <f t="shared" si="76"/>
        <v>0</v>
      </c>
      <c r="J708" s="58" t="str">
        <f t="shared" si="77"/>
        <v>2077–2078</v>
      </c>
    </row>
    <row r="709" spans="1:10" ht="19.899999999999999" customHeight="1" x14ac:dyDescent="0.2">
      <c r="A709" s="126">
        <v>65047</v>
      </c>
      <c r="B709" s="9">
        <f t="shared" si="71"/>
        <v>0</v>
      </c>
      <c r="C709" s="127"/>
      <c r="D709" s="4">
        <f t="shared" si="72"/>
        <v>0</v>
      </c>
      <c r="E709" s="128">
        <f t="shared" si="73"/>
        <v>0</v>
      </c>
      <c r="F709" s="4">
        <f t="shared" si="74"/>
        <v>0</v>
      </c>
      <c r="G709" s="19">
        <f>IF(AND(C709&lt;&gt;"",SUM(G$30:G708)&lt;D$21),$D$21/$D$26,0)</f>
        <v>0</v>
      </c>
      <c r="H709" s="4">
        <f t="shared" si="75"/>
        <v>0</v>
      </c>
      <c r="I709" s="4">
        <f t="shared" si="76"/>
        <v>0</v>
      </c>
      <c r="J709" s="58" t="str">
        <f t="shared" si="77"/>
        <v>2077–2078</v>
      </c>
    </row>
    <row r="710" spans="1:10" ht="19.899999999999999" customHeight="1" x14ac:dyDescent="0.2">
      <c r="A710" s="126">
        <v>65075</v>
      </c>
      <c r="B710" s="9">
        <f t="shared" si="71"/>
        <v>0</v>
      </c>
      <c r="C710" s="127"/>
      <c r="D710" s="4">
        <f t="shared" si="72"/>
        <v>0</v>
      </c>
      <c r="E710" s="128">
        <f t="shared" si="73"/>
        <v>0</v>
      </c>
      <c r="F710" s="4">
        <f t="shared" si="74"/>
        <v>0</v>
      </c>
      <c r="G710" s="19">
        <f>IF(AND(C710&lt;&gt;"",SUM(G$30:G709)&lt;D$21),$D$21/$D$26,0)</f>
        <v>0</v>
      </c>
      <c r="H710" s="4">
        <f t="shared" si="75"/>
        <v>0</v>
      </c>
      <c r="I710" s="4">
        <f t="shared" si="76"/>
        <v>0</v>
      </c>
      <c r="J710" s="58" t="str">
        <f t="shared" si="77"/>
        <v>2077–2078</v>
      </c>
    </row>
    <row r="711" spans="1:10" ht="19.899999999999999" customHeight="1" x14ac:dyDescent="0.2">
      <c r="A711" s="126">
        <v>65106</v>
      </c>
      <c r="B711" s="9">
        <f t="shared" si="71"/>
        <v>0</v>
      </c>
      <c r="C711" s="127"/>
      <c r="D711" s="4">
        <f t="shared" si="72"/>
        <v>0</v>
      </c>
      <c r="E711" s="128">
        <f t="shared" si="73"/>
        <v>0</v>
      </c>
      <c r="F711" s="4">
        <f t="shared" si="74"/>
        <v>0</v>
      </c>
      <c r="G711" s="19">
        <f>IF(AND(C711&lt;&gt;"",SUM(G$30:G710)&lt;D$21),$D$21/$D$26,0)</f>
        <v>0</v>
      </c>
      <c r="H711" s="4">
        <f t="shared" si="75"/>
        <v>0</v>
      </c>
      <c r="I711" s="4">
        <f t="shared" si="76"/>
        <v>0</v>
      </c>
      <c r="J711" s="58" t="str">
        <f t="shared" si="77"/>
        <v>2077–2078</v>
      </c>
    </row>
    <row r="712" spans="1:10" ht="19.899999999999999" customHeight="1" x14ac:dyDescent="0.2">
      <c r="A712" s="126">
        <v>65136</v>
      </c>
      <c r="B712" s="9">
        <f t="shared" si="71"/>
        <v>0</v>
      </c>
      <c r="C712" s="127"/>
      <c r="D712" s="4">
        <f t="shared" si="72"/>
        <v>0</v>
      </c>
      <c r="E712" s="128">
        <f t="shared" si="73"/>
        <v>0</v>
      </c>
      <c r="F712" s="4">
        <f t="shared" si="74"/>
        <v>0</v>
      </c>
      <c r="G712" s="19">
        <f>IF(AND(C712&lt;&gt;"",SUM(G$30:G711)&lt;D$21),$D$21/$D$26,0)</f>
        <v>0</v>
      </c>
      <c r="H712" s="4">
        <f t="shared" si="75"/>
        <v>0</v>
      </c>
      <c r="I712" s="4">
        <f t="shared" si="76"/>
        <v>0</v>
      </c>
      <c r="J712" s="58" t="str">
        <f t="shared" si="77"/>
        <v>2077–2078</v>
      </c>
    </row>
    <row r="713" spans="1:10" ht="19.899999999999999" customHeight="1" x14ac:dyDescent="0.2">
      <c r="A713" s="126">
        <v>65167</v>
      </c>
      <c r="B713" s="9">
        <f t="shared" si="71"/>
        <v>0</v>
      </c>
      <c r="C713" s="127"/>
      <c r="D713" s="4">
        <f t="shared" si="72"/>
        <v>0</v>
      </c>
      <c r="E713" s="128">
        <f t="shared" si="73"/>
        <v>0</v>
      </c>
      <c r="F713" s="4">
        <f t="shared" si="74"/>
        <v>0</v>
      </c>
      <c r="G713" s="19">
        <f>IF(AND(C713&lt;&gt;"",SUM(G$30:G712)&lt;D$21),$D$21/$D$26,0)</f>
        <v>0</v>
      </c>
      <c r="H713" s="4">
        <f t="shared" si="75"/>
        <v>0</v>
      </c>
      <c r="I713" s="4">
        <f t="shared" si="76"/>
        <v>0</v>
      </c>
      <c r="J713" s="58" t="str">
        <f t="shared" si="77"/>
        <v>2077–2078</v>
      </c>
    </row>
    <row r="714" spans="1:10" ht="19.899999999999999" customHeight="1" x14ac:dyDescent="0.2">
      <c r="A714" s="126">
        <v>65197</v>
      </c>
      <c r="B714" s="9">
        <f t="shared" si="71"/>
        <v>0</v>
      </c>
      <c r="C714" s="127"/>
      <c r="D714" s="4">
        <f t="shared" si="72"/>
        <v>0</v>
      </c>
      <c r="E714" s="128">
        <f t="shared" si="73"/>
        <v>0</v>
      </c>
      <c r="F714" s="4">
        <f t="shared" si="74"/>
        <v>0</v>
      </c>
      <c r="G714" s="19">
        <f>IF(AND(C714&lt;&gt;"",SUM(G$30:G713)&lt;D$21),$D$21/$D$26,0)</f>
        <v>0</v>
      </c>
      <c r="H714" s="4">
        <f t="shared" si="75"/>
        <v>0</v>
      </c>
      <c r="I714" s="4">
        <f t="shared" si="76"/>
        <v>0</v>
      </c>
      <c r="J714" s="58" t="str">
        <f t="shared" si="77"/>
        <v>2078–2079</v>
      </c>
    </row>
    <row r="715" spans="1:10" ht="19.899999999999999" customHeight="1" x14ac:dyDescent="0.2">
      <c r="A715" s="126">
        <v>65228</v>
      </c>
      <c r="B715" s="9">
        <f t="shared" si="71"/>
        <v>0</v>
      </c>
      <c r="C715" s="127"/>
      <c r="D715" s="4">
        <f t="shared" si="72"/>
        <v>0</v>
      </c>
      <c r="E715" s="128">
        <f t="shared" si="73"/>
        <v>0</v>
      </c>
      <c r="F715" s="4">
        <f t="shared" si="74"/>
        <v>0</v>
      </c>
      <c r="G715" s="19">
        <f>IF(AND(C715&lt;&gt;"",SUM(G$30:G714)&lt;D$21),$D$21/$D$26,0)</f>
        <v>0</v>
      </c>
      <c r="H715" s="4">
        <f t="shared" si="75"/>
        <v>0</v>
      </c>
      <c r="I715" s="4">
        <f t="shared" si="76"/>
        <v>0</v>
      </c>
      <c r="J715" s="58" t="str">
        <f t="shared" si="77"/>
        <v>2078–2079</v>
      </c>
    </row>
    <row r="716" spans="1:10" ht="19.899999999999999" customHeight="1" x14ac:dyDescent="0.2">
      <c r="A716" s="126">
        <v>65259</v>
      </c>
      <c r="B716" s="9">
        <f t="shared" si="71"/>
        <v>0</v>
      </c>
      <c r="C716" s="127"/>
      <c r="D716" s="4">
        <f t="shared" si="72"/>
        <v>0</v>
      </c>
      <c r="E716" s="128">
        <f t="shared" si="73"/>
        <v>0</v>
      </c>
      <c r="F716" s="4">
        <f t="shared" si="74"/>
        <v>0</v>
      </c>
      <c r="G716" s="19">
        <f>IF(AND(C716&lt;&gt;"",SUM(G$30:G715)&lt;D$21),$D$21/$D$26,0)</f>
        <v>0</v>
      </c>
      <c r="H716" s="4">
        <f t="shared" si="75"/>
        <v>0</v>
      </c>
      <c r="I716" s="4">
        <f t="shared" si="76"/>
        <v>0</v>
      </c>
      <c r="J716" s="58" t="str">
        <f t="shared" si="77"/>
        <v>2078–2079</v>
      </c>
    </row>
    <row r="717" spans="1:10" ht="19.899999999999999" customHeight="1" x14ac:dyDescent="0.2">
      <c r="A717" s="126">
        <v>65289</v>
      </c>
      <c r="B717" s="9">
        <f t="shared" si="71"/>
        <v>0</v>
      </c>
      <c r="C717" s="127"/>
      <c r="D717" s="4">
        <f t="shared" si="72"/>
        <v>0</v>
      </c>
      <c r="E717" s="128">
        <f t="shared" si="73"/>
        <v>0</v>
      </c>
      <c r="F717" s="4">
        <f t="shared" si="74"/>
        <v>0</v>
      </c>
      <c r="G717" s="19">
        <f>IF(AND(C717&lt;&gt;"",SUM(G$30:G716)&lt;D$21),$D$21/$D$26,0)</f>
        <v>0</v>
      </c>
      <c r="H717" s="4">
        <f t="shared" si="75"/>
        <v>0</v>
      </c>
      <c r="I717" s="4">
        <f t="shared" si="76"/>
        <v>0</v>
      </c>
      <c r="J717" s="58" t="str">
        <f t="shared" si="77"/>
        <v>2078–2079</v>
      </c>
    </row>
    <row r="718" spans="1:10" ht="19.899999999999999" customHeight="1" x14ac:dyDescent="0.2">
      <c r="A718" s="126">
        <v>65320</v>
      </c>
      <c r="B718" s="9">
        <f t="shared" si="71"/>
        <v>0</v>
      </c>
      <c r="C718" s="127"/>
      <c r="D718" s="4">
        <f t="shared" si="72"/>
        <v>0</v>
      </c>
      <c r="E718" s="128">
        <f t="shared" si="73"/>
        <v>0</v>
      </c>
      <c r="F718" s="4">
        <f t="shared" si="74"/>
        <v>0</v>
      </c>
      <c r="G718" s="19">
        <f>IF(AND(C718&lt;&gt;"",SUM(G$30:G717)&lt;D$21),$D$21/$D$26,0)</f>
        <v>0</v>
      </c>
      <c r="H718" s="4">
        <f t="shared" si="75"/>
        <v>0</v>
      </c>
      <c r="I718" s="4">
        <f t="shared" si="76"/>
        <v>0</v>
      </c>
      <c r="J718" s="58" t="str">
        <f t="shared" si="77"/>
        <v>2078–2079</v>
      </c>
    </row>
    <row r="719" spans="1:10" ht="19.899999999999999" customHeight="1" x14ac:dyDescent="0.2">
      <c r="A719" s="126">
        <v>65350</v>
      </c>
      <c r="B719" s="9">
        <f t="shared" si="71"/>
        <v>0</v>
      </c>
      <c r="C719" s="127"/>
      <c r="D719" s="4">
        <f t="shared" si="72"/>
        <v>0</v>
      </c>
      <c r="E719" s="128">
        <f t="shared" si="73"/>
        <v>0</v>
      </c>
      <c r="F719" s="4">
        <f t="shared" si="74"/>
        <v>0</v>
      </c>
      <c r="G719" s="19">
        <f>IF(AND(C719&lt;&gt;"",SUM(G$30:G718)&lt;D$21),$D$21/$D$26,0)</f>
        <v>0</v>
      </c>
      <c r="H719" s="4">
        <f t="shared" si="75"/>
        <v>0</v>
      </c>
      <c r="I719" s="4">
        <f t="shared" si="76"/>
        <v>0</v>
      </c>
      <c r="J719" s="58" t="str">
        <f t="shared" si="77"/>
        <v>2078–2079</v>
      </c>
    </row>
    <row r="720" spans="1:10" ht="19.899999999999999" customHeight="1" x14ac:dyDescent="0.2">
      <c r="A720" s="126">
        <v>65381</v>
      </c>
      <c r="B720" s="9">
        <f t="shared" si="71"/>
        <v>0</v>
      </c>
      <c r="C720" s="127"/>
      <c r="D720" s="4">
        <f t="shared" si="72"/>
        <v>0</v>
      </c>
      <c r="E720" s="128">
        <f t="shared" si="73"/>
        <v>0</v>
      </c>
      <c r="F720" s="4">
        <f t="shared" si="74"/>
        <v>0</v>
      </c>
      <c r="G720" s="19">
        <f>IF(AND(C720&lt;&gt;"",SUM(G$30:G719)&lt;D$21),$D$21/$D$26,0)</f>
        <v>0</v>
      </c>
      <c r="H720" s="4">
        <f t="shared" si="75"/>
        <v>0</v>
      </c>
      <c r="I720" s="4">
        <f t="shared" si="76"/>
        <v>0</v>
      </c>
      <c r="J720" s="58" t="str">
        <f t="shared" si="77"/>
        <v>2078–2079</v>
      </c>
    </row>
    <row r="721" spans="1:10" ht="19.899999999999999" customHeight="1" x14ac:dyDescent="0.2">
      <c r="A721" s="126">
        <v>65412</v>
      </c>
      <c r="B721" s="9">
        <f t="shared" si="71"/>
        <v>0</v>
      </c>
      <c r="C721" s="127"/>
      <c r="D721" s="4">
        <f t="shared" si="72"/>
        <v>0</v>
      </c>
      <c r="E721" s="128">
        <f t="shared" si="73"/>
        <v>0</v>
      </c>
      <c r="F721" s="4">
        <f t="shared" si="74"/>
        <v>0</v>
      </c>
      <c r="G721" s="19">
        <f>IF(AND(C721&lt;&gt;"",SUM(G$30:G720)&lt;D$21),$D$21/$D$26,0)</f>
        <v>0</v>
      </c>
      <c r="H721" s="4">
        <f t="shared" si="75"/>
        <v>0</v>
      </c>
      <c r="I721" s="4">
        <f t="shared" si="76"/>
        <v>0</v>
      </c>
      <c r="J721" s="58" t="str">
        <f t="shared" si="77"/>
        <v>2078–2079</v>
      </c>
    </row>
    <row r="722" spans="1:10" ht="19.899999999999999" customHeight="1" x14ac:dyDescent="0.2">
      <c r="A722" s="126">
        <v>65440</v>
      </c>
      <c r="B722" s="9">
        <f t="shared" si="71"/>
        <v>0</v>
      </c>
      <c r="C722" s="127"/>
      <c r="D722" s="4">
        <f t="shared" si="72"/>
        <v>0</v>
      </c>
      <c r="E722" s="128">
        <f t="shared" si="73"/>
        <v>0</v>
      </c>
      <c r="F722" s="4">
        <f t="shared" si="74"/>
        <v>0</v>
      </c>
      <c r="G722" s="19">
        <f>IF(AND(C722&lt;&gt;"",SUM(G$30:G721)&lt;D$21),$D$21/$D$26,0)</f>
        <v>0</v>
      </c>
      <c r="H722" s="4">
        <f t="shared" si="75"/>
        <v>0</v>
      </c>
      <c r="I722" s="4">
        <f t="shared" si="76"/>
        <v>0</v>
      </c>
      <c r="J722" s="58" t="str">
        <f t="shared" si="77"/>
        <v>2078–2079</v>
      </c>
    </row>
    <row r="723" spans="1:10" ht="19.899999999999999" customHeight="1" x14ac:dyDescent="0.2">
      <c r="A723" s="126">
        <v>65471</v>
      </c>
      <c r="B723" s="9">
        <f t="shared" si="71"/>
        <v>0</v>
      </c>
      <c r="C723" s="127"/>
      <c r="D723" s="4">
        <f t="shared" si="72"/>
        <v>0</v>
      </c>
      <c r="E723" s="128">
        <f t="shared" si="73"/>
        <v>0</v>
      </c>
      <c r="F723" s="4">
        <f t="shared" si="74"/>
        <v>0</v>
      </c>
      <c r="G723" s="19">
        <f>IF(AND(C723&lt;&gt;"",SUM(G$30:G722)&lt;D$21),$D$21/$D$26,0)</f>
        <v>0</v>
      </c>
      <c r="H723" s="4">
        <f t="shared" si="75"/>
        <v>0</v>
      </c>
      <c r="I723" s="4">
        <f t="shared" si="76"/>
        <v>0</v>
      </c>
      <c r="J723" s="58" t="str">
        <f t="shared" si="77"/>
        <v>2078–2079</v>
      </c>
    </row>
    <row r="724" spans="1:10" ht="19.899999999999999" customHeight="1" x14ac:dyDescent="0.2">
      <c r="A724" s="126">
        <v>65501</v>
      </c>
      <c r="B724" s="9">
        <f t="shared" si="71"/>
        <v>0</v>
      </c>
      <c r="C724" s="127"/>
      <c r="D724" s="4">
        <f t="shared" si="72"/>
        <v>0</v>
      </c>
      <c r="E724" s="128">
        <f t="shared" si="73"/>
        <v>0</v>
      </c>
      <c r="F724" s="4">
        <f t="shared" si="74"/>
        <v>0</v>
      </c>
      <c r="G724" s="19">
        <f>IF(AND(C724&lt;&gt;"",SUM(G$30:G723)&lt;D$21),$D$21/$D$26,0)</f>
        <v>0</v>
      </c>
      <c r="H724" s="4">
        <f t="shared" si="75"/>
        <v>0</v>
      </c>
      <c r="I724" s="4">
        <f t="shared" si="76"/>
        <v>0</v>
      </c>
      <c r="J724" s="58" t="str">
        <f t="shared" si="77"/>
        <v>2078–2079</v>
      </c>
    </row>
    <row r="725" spans="1:10" ht="19.899999999999999" customHeight="1" x14ac:dyDescent="0.2">
      <c r="A725" s="126">
        <v>65532</v>
      </c>
      <c r="B725" s="9">
        <f t="shared" si="71"/>
        <v>0</v>
      </c>
      <c r="C725" s="127"/>
      <c r="D725" s="4">
        <f t="shared" si="72"/>
        <v>0</v>
      </c>
      <c r="E725" s="128">
        <f t="shared" si="73"/>
        <v>0</v>
      </c>
      <c r="F725" s="4">
        <f t="shared" si="74"/>
        <v>0</v>
      </c>
      <c r="G725" s="19">
        <f>IF(AND(C725&lt;&gt;"",SUM(G$30:G724)&lt;D$21),$D$21/$D$26,0)</f>
        <v>0</v>
      </c>
      <c r="H725" s="4">
        <f t="shared" si="75"/>
        <v>0</v>
      </c>
      <c r="I725" s="4">
        <f t="shared" si="76"/>
        <v>0</v>
      </c>
      <c r="J725" s="58" t="str">
        <f t="shared" si="77"/>
        <v>2078–2079</v>
      </c>
    </row>
    <row r="726" spans="1:10" ht="19.899999999999999" customHeight="1" x14ac:dyDescent="0.2">
      <c r="A726" s="126">
        <v>65562</v>
      </c>
      <c r="B726" s="9">
        <f t="shared" si="71"/>
        <v>0</v>
      </c>
      <c r="C726" s="127"/>
      <c r="D726" s="4">
        <f t="shared" si="72"/>
        <v>0</v>
      </c>
      <c r="E726" s="128">
        <f t="shared" si="73"/>
        <v>0</v>
      </c>
      <c r="F726" s="4">
        <f t="shared" si="74"/>
        <v>0</v>
      </c>
      <c r="G726" s="19">
        <f>IF(AND(C726&lt;&gt;"",SUM(G$30:G725)&lt;D$21),$D$21/$D$26,0)</f>
        <v>0</v>
      </c>
      <c r="H726" s="4">
        <f t="shared" si="75"/>
        <v>0</v>
      </c>
      <c r="I726" s="4">
        <f t="shared" si="76"/>
        <v>0</v>
      </c>
      <c r="J726" s="58" t="str">
        <f t="shared" si="77"/>
        <v>2079–2080</v>
      </c>
    </row>
    <row r="727" spans="1:10" ht="19.899999999999999" customHeight="1" x14ac:dyDescent="0.2">
      <c r="A727" s="126">
        <v>65593</v>
      </c>
      <c r="B727" s="9">
        <f t="shared" si="71"/>
        <v>0</v>
      </c>
      <c r="C727" s="127"/>
      <c r="D727" s="4">
        <f t="shared" si="72"/>
        <v>0</v>
      </c>
      <c r="E727" s="128">
        <f t="shared" si="73"/>
        <v>0</v>
      </c>
      <c r="F727" s="4">
        <f t="shared" si="74"/>
        <v>0</v>
      </c>
      <c r="G727" s="19">
        <f>IF(AND(C727&lt;&gt;"",SUM(G$30:G726)&lt;D$21),$D$21/$D$26,0)</f>
        <v>0</v>
      </c>
      <c r="H727" s="4">
        <f t="shared" si="75"/>
        <v>0</v>
      </c>
      <c r="I727" s="4">
        <f t="shared" si="76"/>
        <v>0</v>
      </c>
      <c r="J727" s="58" t="str">
        <f t="shared" si="77"/>
        <v>2079–2080</v>
      </c>
    </row>
    <row r="728" spans="1:10" ht="19.899999999999999" customHeight="1" x14ac:dyDescent="0.2">
      <c r="A728" s="126">
        <v>65624</v>
      </c>
      <c r="B728" s="9">
        <f t="shared" si="71"/>
        <v>0</v>
      </c>
      <c r="C728" s="127"/>
      <c r="D728" s="4">
        <f t="shared" si="72"/>
        <v>0</v>
      </c>
      <c r="E728" s="128">
        <f t="shared" si="73"/>
        <v>0</v>
      </c>
      <c r="F728" s="4">
        <f t="shared" si="74"/>
        <v>0</v>
      </c>
      <c r="G728" s="19">
        <f>IF(AND(C728&lt;&gt;"",SUM(G$30:G727)&lt;D$21),$D$21/$D$26,0)</f>
        <v>0</v>
      </c>
      <c r="H728" s="4">
        <f t="shared" si="75"/>
        <v>0</v>
      </c>
      <c r="I728" s="4">
        <f t="shared" si="76"/>
        <v>0</v>
      </c>
      <c r="J728" s="58" t="str">
        <f t="shared" si="77"/>
        <v>2079–2080</v>
      </c>
    </row>
    <row r="729" spans="1:10" ht="19.899999999999999" customHeight="1" x14ac:dyDescent="0.2">
      <c r="A729" s="126">
        <v>65654</v>
      </c>
      <c r="B729" s="9">
        <f t="shared" si="71"/>
        <v>0</v>
      </c>
      <c r="C729" s="127"/>
      <c r="D729" s="4">
        <f t="shared" si="72"/>
        <v>0</v>
      </c>
      <c r="E729" s="128">
        <f t="shared" si="73"/>
        <v>0</v>
      </c>
      <c r="F729" s="4">
        <f t="shared" si="74"/>
        <v>0</v>
      </c>
      <c r="G729" s="19">
        <f>IF(AND(C729&lt;&gt;"",SUM(G$30:G728)&lt;D$21),$D$21/$D$26,0)</f>
        <v>0</v>
      </c>
      <c r="H729" s="4">
        <f t="shared" si="75"/>
        <v>0</v>
      </c>
      <c r="I729" s="4">
        <f t="shared" si="76"/>
        <v>0</v>
      </c>
      <c r="J729" s="58" t="str">
        <f t="shared" si="77"/>
        <v>2079–2080</v>
      </c>
    </row>
    <row r="730" spans="1:10" ht="19.899999999999999" customHeight="1" x14ac:dyDescent="0.2">
      <c r="A730" s="126">
        <v>65685</v>
      </c>
      <c r="B730" s="9">
        <f t="shared" si="71"/>
        <v>0</v>
      </c>
      <c r="C730" s="127"/>
      <c r="D730" s="4">
        <f t="shared" si="72"/>
        <v>0</v>
      </c>
      <c r="E730" s="128">
        <f t="shared" si="73"/>
        <v>0</v>
      </c>
      <c r="F730" s="4">
        <f t="shared" si="74"/>
        <v>0</v>
      </c>
      <c r="G730" s="19">
        <f>IF(AND(C730&lt;&gt;"",SUM(G$30:G729)&lt;D$21),$D$21/$D$26,0)</f>
        <v>0</v>
      </c>
      <c r="H730" s="4">
        <f t="shared" si="75"/>
        <v>0</v>
      </c>
      <c r="I730" s="4">
        <f t="shared" si="76"/>
        <v>0</v>
      </c>
      <c r="J730" s="58" t="str">
        <f t="shared" si="77"/>
        <v>2079–2080</v>
      </c>
    </row>
    <row r="731" spans="1:10" ht="19.899999999999999" customHeight="1" x14ac:dyDescent="0.2">
      <c r="A731" s="126">
        <v>65715</v>
      </c>
      <c r="B731" s="9">
        <f t="shared" si="71"/>
        <v>0</v>
      </c>
      <c r="C731" s="127"/>
      <c r="D731" s="4">
        <f t="shared" si="72"/>
        <v>0</v>
      </c>
      <c r="E731" s="128">
        <f t="shared" si="73"/>
        <v>0</v>
      </c>
      <c r="F731" s="4">
        <f t="shared" si="74"/>
        <v>0</v>
      </c>
      <c r="G731" s="19">
        <f>IF(AND(C731&lt;&gt;"",SUM(G$30:G730)&lt;D$21),$D$21/$D$26,0)</f>
        <v>0</v>
      </c>
      <c r="H731" s="4">
        <f t="shared" si="75"/>
        <v>0</v>
      </c>
      <c r="I731" s="4">
        <f t="shared" si="76"/>
        <v>0</v>
      </c>
      <c r="J731" s="58" t="str">
        <f t="shared" si="77"/>
        <v>2079–2080</v>
      </c>
    </row>
    <row r="732" spans="1:10" ht="19.899999999999999" customHeight="1" x14ac:dyDescent="0.2">
      <c r="A732" s="126">
        <v>65746</v>
      </c>
      <c r="B732" s="9">
        <f t="shared" si="71"/>
        <v>0</v>
      </c>
      <c r="C732" s="127"/>
      <c r="D732" s="4">
        <f t="shared" si="72"/>
        <v>0</v>
      </c>
      <c r="E732" s="128">
        <f t="shared" si="73"/>
        <v>0</v>
      </c>
      <c r="F732" s="4">
        <f t="shared" si="74"/>
        <v>0</v>
      </c>
      <c r="G732" s="19">
        <f>IF(AND(C732&lt;&gt;"",SUM(G$30:G731)&lt;D$21),$D$21/$D$26,0)</f>
        <v>0</v>
      </c>
      <c r="H732" s="4">
        <f t="shared" si="75"/>
        <v>0</v>
      </c>
      <c r="I732" s="4">
        <f t="shared" si="76"/>
        <v>0</v>
      </c>
      <c r="J732" s="58" t="str">
        <f t="shared" si="77"/>
        <v>2079–2080</v>
      </c>
    </row>
    <row r="733" spans="1:10" ht="19.899999999999999" customHeight="1" x14ac:dyDescent="0.2">
      <c r="A733" s="126">
        <v>65777</v>
      </c>
      <c r="B733" s="9">
        <f t="shared" si="71"/>
        <v>0</v>
      </c>
      <c r="C733" s="127"/>
      <c r="D733" s="4">
        <f t="shared" si="72"/>
        <v>0</v>
      </c>
      <c r="E733" s="128">
        <f t="shared" si="73"/>
        <v>0</v>
      </c>
      <c r="F733" s="4">
        <f t="shared" si="74"/>
        <v>0</v>
      </c>
      <c r="G733" s="19">
        <f>IF(AND(C733&lt;&gt;"",SUM(G$30:G732)&lt;D$21),$D$21/$D$26,0)</f>
        <v>0</v>
      </c>
      <c r="H733" s="4">
        <f t="shared" si="75"/>
        <v>0</v>
      </c>
      <c r="I733" s="4">
        <f t="shared" si="76"/>
        <v>0</v>
      </c>
      <c r="J733" s="58" t="str">
        <f t="shared" si="77"/>
        <v>2079–2080</v>
      </c>
    </row>
    <row r="734" spans="1:10" ht="19.899999999999999" customHeight="1" x14ac:dyDescent="0.2">
      <c r="A734" s="126">
        <v>65806</v>
      </c>
      <c r="B734" s="9">
        <f t="shared" si="71"/>
        <v>0</v>
      </c>
      <c r="C734" s="127"/>
      <c r="D734" s="4">
        <f t="shared" si="72"/>
        <v>0</v>
      </c>
      <c r="E734" s="128">
        <f t="shared" si="73"/>
        <v>0</v>
      </c>
      <c r="F734" s="4">
        <f t="shared" si="74"/>
        <v>0</v>
      </c>
      <c r="G734" s="19">
        <f>IF(AND(C734&lt;&gt;"",SUM(G$30:G733)&lt;D$21),$D$21/$D$26,0)</f>
        <v>0</v>
      </c>
      <c r="H734" s="4">
        <f t="shared" si="75"/>
        <v>0</v>
      </c>
      <c r="I734" s="4">
        <f t="shared" si="76"/>
        <v>0</v>
      </c>
      <c r="J734" s="58" t="str">
        <f t="shared" si="77"/>
        <v>2079–2080</v>
      </c>
    </row>
    <row r="735" spans="1:10" ht="19.899999999999999" customHeight="1" x14ac:dyDescent="0.2">
      <c r="A735" s="126">
        <v>65837</v>
      </c>
      <c r="B735" s="9">
        <f t="shared" ref="B735:B798" si="78">IF(C735&gt;0,C735*-1,C735)</f>
        <v>0</v>
      </c>
      <c r="C735" s="127"/>
      <c r="D735" s="4">
        <f t="shared" ref="D735:D798" si="79">IF(C735="",0,IF($D$14="Beginning",IF(C734&lt;&gt;"",$F734*$D$7/12,0),IF(C734&lt;&gt;"",$F734*$D$7/12,$D$19*$D$7/12)))</f>
        <v>0</v>
      </c>
      <c r="E735" s="128">
        <f t="shared" si="73"/>
        <v>0</v>
      </c>
      <c r="F735" s="4">
        <f t="shared" si="74"/>
        <v>0</v>
      </c>
      <c r="G735" s="19">
        <f>IF(AND(C735&lt;&gt;"",SUM(G$30:G734)&lt;D$21),$D$21/$D$26,0)</f>
        <v>0</v>
      </c>
      <c r="H735" s="4">
        <f t="shared" si="75"/>
        <v>0</v>
      </c>
      <c r="I735" s="4">
        <f t="shared" si="76"/>
        <v>0</v>
      </c>
      <c r="J735" s="58" t="str">
        <f t="shared" si="77"/>
        <v>2079–2080</v>
      </c>
    </row>
    <row r="736" spans="1:10" ht="19.899999999999999" customHeight="1" x14ac:dyDescent="0.2">
      <c r="A736" s="126">
        <v>65867</v>
      </c>
      <c r="B736" s="9">
        <f t="shared" si="78"/>
        <v>0</v>
      </c>
      <c r="C736" s="127"/>
      <c r="D736" s="4">
        <f t="shared" si="79"/>
        <v>0</v>
      </c>
      <c r="E736" s="128">
        <f t="shared" ref="E736:E799" si="80">C736-D736</f>
        <v>0</v>
      </c>
      <c r="F736" s="4">
        <f t="shared" ref="F736:F799" si="81">IF(C736="",0,IF(C735="",$D$19-E736,IF(C736&lt;&gt;"",F735-E736)))</f>
        <v>0</v>
      </c>
      <c r="G736" s="19">
        <f>IF(AND(C736&lt;&gt;"",SUM(G$30:G735)&lt;D$21),$D$21/$D$26,0)</f>
        <v>0</v>
      </c>
      <c r="H736" s="4">
        <f t="shared" ref="H736:H799" si="82">IF(C736&lt;&gt;"",G736+H735,0)</f>
        <v>0</v>
      </c>
      <c r="I736" s="4">
        <f t="shared" ref="I736:I799" si="83">IF(C736&lt;&gt;"",$D$21-H736,0)</f>
        <v>0</v>
      </c>
      <c r="J736" s="58" t="str">
        <f t="shared" si="77"/>
        <v>2079–2080</v>
      </c>
    </row>
    <row r="737" spans="1:10" ht="19.899999999999999" customHeight="1" x14ac:dyDescent="0.2">
      <c r="A737" s="126">
        <v>65898</v>
      </c>
      <c r="B737" s="9">
        <f t="shared" si="78"/>
        <v>0</v>
      </c>
      <c r="C737" s="127"/>
      <c r="D737" s="4">
        <f t="shared" si="79"/>
        <v>0</v>
      </c>
      <c r="E737" s="128">
        <f t="shared" si="80"/>
        <v>0</v>
      </c>
      <c r="F737" s="4">
        <f t="shared" si="81"/>
        <v>0</v>
      </c>
      <c r="G737" s="19">
        <f>IF(AND(C737&lt;&gt;"",SUM(G$30:G736)&lt;D$21),$D$21/$D$26,0)</f>
        <v>0</v>
      </c>
      <c r="H737" s="4">
        <f t="shared" si="82"/>
        <v>0</v>
      </c>
      <c r="I737" s="4">
        <f t="shared" si="83"/>
        <v>0</v>
      </c>
      <c r="J737" s="58" t="str">
        <f t="shared" si="77"/>
        <v>2079–2080</v>
      </c>
    </row>
    <row r="738" spans="1:10" ht="19.899999999999999" customHeight="1" x14ac:dyDescent="0.2">
      <c r="A738" s="126">
        <v>65928</v>
      </c>
      <c r="B738" s="9">
        <f t="shared" si="78"/>
        <v>0</v>
      </c>
      <c r="C738" s="127"/>
      <c r="D738" s="4">
        <f t="shared" si="79"/>
        <v>0</v>
      </c>
      <c r="E738" s="128">
        <f t="shared" si="80"/>
        <v>0</v>
      </c>
      <c r="F738" s="4">
        <f t="shared" si="81"/>
        <v>0</v>
      </c>
      <c r="G738" s="19">
        <f>IF(AND(C738&lt;&gt;"",SUM(G$30:G737)&lt;D$21),$D$21/$D$26,0)</f>
        <v>0</v>
      </c>
      <c r="H738" s="4">
        <f t="shared" si="82"/>
        <v>0</v>
      </c>
      <c r="I738" s="4">
        <f t="shared" si="83"/>
        <v>0</v>
      </c>
      <c r="J738" s="58" t="str">
        <f t="shared" si="77"/>
        <v>2080–2081</v>
      </c>
    </row>
    <row r="739" spans="1:10" ht="19.899999999999999" customHeight="1" x14ac:dyDescent="0.2">
      <c r="A739" s="126">
        <v>65959</v>
      </c>
      <c r="B739" s="9">
        <f t="shared" si="78"/>
        <v>0</v>
      </c>
      <c r="C739" s="127"/>
      <c r="D739" s="4">
        <f t="shared" si="79"/>
        <v>0</v>
      </c>
      <c r="E739" s="128">
        <f t="shared" si="80"/>
        <v>0</v>
      </c>
      <c r="F739" s="4">
        <f t="shared" si="81"/>
        <v>0</v>
      </c>
      <c r="G739" s="19">
        <f>IF(AND(C739&lt;&gt;"",SUM(G$30:G738)&lt;D$21),$D$21/$D$26,0)</f>
        <v>0</v>
      </c>
      <c r="H739" s="4">
        <f t="shared" si="82"/>
        <v>0</v>
      </c>
      <c r="I739" s="4">
        <f t="shared" si="83"/>
        <v>0</v>
      </c>
      <c r="J739" s="58" t="str">
        <f t="shared" si="77"/>
        <v>2080–2081</v>
      </c>
    </row>
    <row r="740" spans="1:10" ht="19.899999999999999" customHeight="1" x14ac:dyDescent="0.2">
      <c r="A740" s="126">
        <v>65990</v>
      </c>
      <c r="B740" s="9">
        <f t="shared" si="78"/>
        <v>0</v>
      </c>
      <c r="C740" s="127"/>
      <c r="D740" s="4">
        <f t="shared" si="79"/>
        <v>0</v>
      </c>
      <c r="E740" s="128">
        <f t="shared" si="80"/>
        <v>0</v>
      </c>
      <c r="F740" s="4">
        <f t="shared" si="81"/>
        <v>0</v>
      </c>
      <c r="G740" s="19">
        <f>IF(AND(C740&lt;&gt;"",SUM(G$30:G739)&lt;D$21),$D$21/$D$26,0)</f>
        <v>0</v>
      </c>
      <c r="H740" s="4">
        <f t="shared" si="82"/>
        <v>0</v>
      </c>
      <c r="I740" s="4">
        <f t="shared" si="83"/>
        <v>0</v>
      </c>
      <c r="J740" s="58" t="str">
        <f t="shared" si="77"/>
        <v>2080–2081</v>
      </c>
    </row>
    <row r="741" spans="1:10" ht="19.899999999999999" customHeight="1" x14ac:dyDescent="0.2">
      <c r="A741" s="126">
        <v>66020</v>
      </c>
      <c r="B741" s="9">
        <f t="shared" si="78"/>
        <v>0</v>
      </c>
      <c r="C741" s="127"/>
      <c r="D741" s="4">
        <f t="shared" si="79"/>
        <v>0</v>
      </c>
      <c r="E741" s="128">
        <f t="shared" si="80"/>
        <v>0</v>
      </c>
      <c r="F741" s="4">
        <f t="shared" si="81"/>
        <v>0</v>
      </c>
      <c r="G741" s="19">
        <f>IF(AND(C741&lt;&gt;"",SUM(G$30:G740)&lt;D$21),$D$21/$D$26,0)</f>
        <v>0</v>
      </c>
      <c r="H741" s="4">
        <f t="shared" si="82"/>
        <v>0</v>
      </c>
      <c r="I741" s="4">
        <f t="shared" si="83"/>
        <v>0</v>
      </c>
      <c r="J741" s="58" t="str">
        <f t="shared" si="77"/>
        <v>2080–2081</v>
      </c>
    </row>
    <row r="742" spans="1:10" ht="19.899999999999999" customHeight="1" x14ac:dyDescent="0.2">
      <c r="A742" s="126">
        <v>66051</v>
      </c>
      <c r="B742" s="9">
        <f t="shared" si="78"/>
        <v>0</v>
      </c>
      <c r="C742" s="127"/>
      <c r="D742" s="4">
        <f t="shared" si="79"/>
        <v>0</v>
      </c>
      <c r="E742" s="128">
        <f t="shared" si="80"/>
        <v>0</v>
      </c>
      <c r="F742" s="4">
        <f t="shared" si="81"/>
        <v>0</v>
      </c>
      <c r="G742" s="19">
        <f>IF(AND(C742&lt;&gt;"",SUM(G$30:G741)&lt;D$21),$D$21/$D$26,0)</f>
        <v>0</v>
      </c>
      <c r="H742" s="4">
        <f t="shared" si="82"/>
        <v>0</v>
      </c>
      <c r="I742" s="4">
        <f t="shared" si="83"/>
        <v>0</v>
      </c>
      <c r="J742" s="58" t="str">
        <f t="shared" si="77"/>
        <v>2080–2081</v>
      </c>
    </row>
    <row r="743" spans="1:10" ht="19.899999999999999" customHeight="1" x14ac:dyDescent="0.2">
      <c r="A743" s="126">
        <v>66081</v>
      </c>
      <c r="B743" s="9">
        <f t="shared" si="78"/>
        <v>0</v>
      </c>
      <c r="C743" s="127"/>
      <c r="D743" s="4">
        <f t="shared" si="79"/>
        <v>0</v>
      </c>
      <c r="E743" s="128">
        <f t="shared" si="80"/>
        <v>0</v>
      </c>
      <c r="F743" s="4">
        <f t="shared" si="81"/>
        <v>0</v>
      </c>
      <c r="G743" s="19">
        <f>IF(AND(C743&lt;&gt;"",SUM(G$30:G742)&lt;D$21),$D$21/$D$26,0)</f>
        <v>0</v>
      </c>
      <c r="H743" s="4">
        <f t="shared" si="82"/>
        <v>0</v>
      </c>
      <c r="I743" s="4">
        <f t="shared" si="83"/>
        <v>0</v>
      </c>
      <c r="J743" s="58" t="str">
        <f t="shared" si="77"/>
        <v>2080–2081</v>
      </c>
    </row>
    <row r="744" spans="1:10" ht="19.899999999999999" customHeight="1" x14ac:dyDescent="0.2">
      <c r="A744" s="126">
        <v>66112</v>
      </c>
      <c r="B744" s="9">
        <f t="shared" si="78"/>
        <v>0</v>
      </c>
      <c r="C744" s="127"/>
      <c r="D744" s="4">
        <f t="shared" si="79"/>
        <v>0</v>
      </c>
      <c r="E744" s="128">
        <f t="shared" si="80"/>
        <v>0</v>
      </c>
      <c r="F744" s="4">
        <f t="shared" si="81"/>
        <v>0</v>
      </c>
      <c r="G744" s="19">
        <f>IF(AND(C744&lt;&gt;"",SUM(G$30:G743)&lt;D$21),$D$21/$D$26,0)</f>
        <v>0</v>
      </c>
      <c r="H744" s="4">
        <f t="shared" si="82"/>
        <v>0</v>
      </c>
      <c r="I744" s="4">
        <f t="shared" si="83"/>
        <v>0</v>
      </c>
      <c r="J744" s="58" t="str">
        <f t="shared" si="77"/>
        <v>2080–2081</v>
      </c>
    </row>
    <row r="745" spans="1:10" ht="19.899999999999999" customHeight="1" x14ac:dyDescent="0.2">
      <c r="A745" s="126">
        <v>66143</v>
      </c>
      <c r="B745" s="9">
        <f t="shared" si="78"/>
        <v>0</v>
      </c>
      <c r="C745" s="127"/>
      <c r="D745" s="4">
        <f t="shared" si="79"/>
        <v>0</v>
      </c>
      <c r="E745" s="128">
        <f t="shared" si="80"/>
        <v>0</v>
      </c>
      <c r="F745" s="4">
        <f t="shared" si="81"/>
        <v>0</v>
      </c>
      <c r="G745" s="19">
        <f>IF(AND(C745&lt;&gt;"",SUM(G$30:G744)&lt;D$21),$D$21/$D$26,0)</f>
        <v>0</v>
      </c>
      <c r="H745" s="4">
        <f t="shared" si="82"/>
        <v>0</v>
      </c>
      <c r="I745" s="4">
        <f t="shared" si="83"/>
        <v>0</v>
      </c>
      <c r="J745" s="58" t="str">
        <f t="shared" si="77"/>
        <v>2080–2081</v>
      </c>
    </row>
    <row r="746" spans="1:10" ht="19.899999999999999" customHeight="1" x14ac:dyDescent="0.2">
      <c r="A746" s="126">
        <v>66171</v>
      </c>
      <c r="B746" s="9">
        <f t="shared" si="78"/>
        <v>0</v>
      </c>
      <c r="C746" s="127"/>
      <c r="D746" s="4">
        <f t="shared" si="79"/>
        <v>0</v>
      </c>
      <c r="E746" s="128">
        <f t="shared" si="80"/>
        <v>0</v>
      </c>
      <c r="F746" s="4">
        <f t="shared" si="81"/>
        <v>0</v>
      </c>
      <c r="G746" s="19">
        <f>IF(AND(C746&lt;&gt;"",SUM(G$30:G745)&lt;D$21),$D$21/$D$26,0)</f>
        <v>0</v>
      </c>
      <c r="H746" s="4">
        <f t="shared" si="82"/>
        <v>0</v>
      </c>
      <c r="I746" s="4">
        <f t="shared" si="83"/>
        <v>0</v>
      </c>
      <c r="J746" s="58" t="str">
        <f t="shared" si="77"/>
        <v>2080–2081</v>
      </c>
    </row>
    <row r="747" spans="1:10" ht="19.899999999999999" customHeight="1" x14ac:dyDescent="0.2">
      <c r="A747" s="126">
        <v>66202</v>
      </c>
      <c r="B747" s="9">
        <f t="shared" si="78"/>
        <v>0</v>
      </c>
      <c r="C747" s="127"/>
      <c r="D747" s="4">
        <f t="shared" si="79"/>
        <v>0</v>
      </c>
      <c r="E747" s="128">
        <f t="shared" si="80"/>
        <v>0</v>
      </c>
      <c r="F747" s="4">
        <f t="shared" si="81"/>
        <v>0</v>
      </c>
      <c r="G747" s="19">
        <f>IF(AND(C747&lt;&gt;"",SUM(G$30:G746)&lt;D$21),$D$21/$D$26,0)</f>
        <v>0</v>
      </c>
      <c r="H747" s="4">
        <f t="shared" si="82"/>
        <v>0</v>
      </c>
      <c r="I747" s="4">
        <f t="shared" si="83"/>
        <v>0</v>
      </c>
      <c r="J747" s="58" t="str">
        <f t="shared" ref="J747:J810" si="84">IF(OR(MONTH(A747)=1,MONTH(A747)=2,MONTH(A747)=3,MONTH(A747)=4,MONTH(A747)=5,MONTH(A747)=6),YEAR(A747)-1&amp;"–"&amp;YEAR(A747),YEAR(A747)&amp;"–"&amp;YEAR(A747)+1)</f>
        <v>2080–2081</v>
      </c>
    </row>
    <row r="748" spans="1:10" ht="19.899999999999999" customHeight="1" x14ac:dyDescent="0.2">
      <c r="A748" s="126">
        <v>66232</v>
      </c>
      <c r="B748" s="9">
        <f t="shared" si="78"/>
        <v>0</v>
      </c>
      <c r="C748" s="127"/>
      <c r="D748" s="4">
        <f t="shared" si="79"/>
        <v>0</v>
      </c>
      <c r="E748" s="128">
        <f t="shared" si="80"/>
        <v>0</v>
      </c>
      <c r="F748" s="4">
        <f t="shared" si="81"/>
        <v>0</v>
      </c>
      <c r="G748" s="19">
        <f>IF(AND(C748&lt;&gt;"",SUM(G$30:G747)&lt;D$21),$D$21/$D$26,0)</f>
        <v>0</v>
      </c>
      <c r="H748" s="4">
        <f t="shared" si="82"/>
        <v>0</v>
      </c>
      <c r="I748" s="4">
        <f t="shared" si="83"/>
        <v>0</v>
      </c>
      <c r="J748" s="58" t="str">
        <f t="shared" si="84"/>
        <v>2080–2081</v>
      </c>
    </row>
    <row r="749" spans="1:10" ht="19.899999999999999" customHeight="1" x14ac:dyDescent="0.2">
      <c r="A749" s="126">
        <v>66263</v>
      </c>
      <c r="B749" s="9">
        <f t="shared" si="78"/>
        <v>0</v>
      </c>
      <c r="C749" s="127"/>
      <c r="D749" s="4">
        <f t="shared" si="79"/>
        <v>0</v>
      </c>
      <c r="E749" s="128">
        <f t="shared" si="80"/>
        <v>0</v>
      </c>
      <c r="F749" s="4">
        <f t="shared" si="81"/>
        <v>0</v>
      </c>
      <c r="G749" s="19">
        <f>IF(AND(C749&lt;&gt;"",SUM(G$30:G748)&lt;D$21),$D$21/$D$26,0)</f>
        <v>0</v>
      </c>
      <c r="H749" s="4">
        <f t="shared" si="82"/>
        <v>0</v>
      </c>
      <c r="I749" s="4">
        <f t="shared" si="83"/>
        <v>0</v>
      </c>
      <c r="J749" s="58" t="str">
        <f t="shared" si="84"/>
        <v>2080–2081</v>
      </c>
    </row>
    <row r="750" spans="1:10" ht="19.899999999999999" customHeight="1" x14ac:dyDescent="0.2">
      <c r="A750" s="126">
        <v>66293</v>
      </c>
      <c r="B750" s="9">
        <f t="shared" si="78"/>
        <v>0</v>
      </c>
      <c r="C750" s="127"/>
      <c r="D750" s="4">
        <f t="shared" si="79"/>
        <v>0</v>
      </c>
      <c r="E750" s="128">
        <f t="shared" si="80"/>
        <v>0</v>
      </c>
      <c r="F750" s="4">
        <f t="shared" si="81"/>
        <v>0</v>
      </c>
      <c r="G750" s="19">
        <f>IF(AND(C750&lt;&gt;"",SUM(G$30:G749)&lt;D$21),$D$21/$D$26,0)</f>
        <v>0</v>
      </c>
      <c r="H750" s="4">
        <f t="shared" si="82"/>
        <v>0</v>
      </c>
      <c r="I750" s="4">
        <f t="shared" si="83"/>
        <v>0</v>
      </c>
      <c r="J750" s="58" t="str">
        <f t="shared" si="84"/>
        <v>2081–2082</v>
      </c>
    </row>
    <row r="751" spans="1:10" ht="19.899999999999999" customHeight="1" x14ac:dyDescent="0.2">
      <c r="A751" s="126">
        <v>66324</v>
      </c>
      <c r="B751" s="9">
        <f t="shared" si="78"/>
        <v>0</v>
      </c>
      <c r="C751" s="127"/>
      <c r="D751" s="4">
        <f t="shared" si="79"/>
        <v>0</v>
      </c>
      <c r="E751" s="128">
        <f t="shared" si="80"/>
        <v>0</v>
      </c>
      <c r="F751" s="4">
        <f t="shared" si="81"/>
        <v>0</v>
      </c>
      <c r="G751" s="19">
        <f>IF(AND(C751&lt;&gt;"",SUM(G$30:G750)&lt;D$21),$D$21/$D$26,0)</f>
        <v>0</v>
      </c>
      <c r="H751" s="4">
        <f t="shared" si="82"/>
        <v>0</v>
      </c>
      <c r="I751" s="4">
        <f t="shared" si="83"/>
        <v>0</v>
      </c>
      <c r="J751" s="58" t="str">
        <f t="shared" si="84"/>
        <v>2081–2082</v>
      </c>
    </row>
    <row r="752" spans="1:10" ht="19.899999999999999" customHeight="1" x14ac:dyDescent="0.2">
      <c r="A752" s="126">
        <v>66355</v>
      </c>
      <c r="B752" s="9">
        <f t="shared" si="78"/>
        <v>0</v>
      </c>
      <c r="C752" s="127"/>
      <c r="D752" s="4">
        <f t="shared" si="79"/>
        <v>0</v>
      </c>
      <c r="E752" s="128">
        <f t="shared" si="80"/>
        <v>0</v>
      </c>
      <c r="F752" s="4">
        <f t="shared" si="81"/>
        <v>0</v>
      </c>
      <c r="G752" s="19">
        <f>IF(AND(C752&lt;&gt;"",SUM(G$30:G751)&lt;D$21),$D$21/$D$26,0)</f>
        <v>0</v>
      </c>
      <c r="H752" s="4">
        <f t="shared" si="82"/>
        <v>0</v>
      </c>
      <c r="I752" s="4">
        <f t="shared" si="83"/>
        <v>0</v>
      </c>
      <c r="J752" s="58" t="str">
        <f t="shared" si="84"/>
        <v>2081–2082</v>
      </c>
    </row>
    <row r="753" spans="1:10" ht="19.899999999999999" customHeight="1" x14ac:dyDescent="0.2">
      <c r="A753" s="126">
        <v>66385</v>
      </c>
      <c r="B753" s="9">
        <f t="shared" si="78"/>
        <v>0</v>
      </c>
      <c r="C753" s="127"/>
      <c r="D753" s="4">
        <f t="shared" si="79"/>
        <v>0</v>
      </c>
      <c r="E753" s="128">
        <f t="shared" si="80"/>
        <v>0</v>
      </c>
      <c r="F753" s="4">
        <f t="shared" si="81"/>
        <v>0</v>
      </c>
      <c r="G753" s="19">
        <f>IF(AND(C753&lt;&gt;"",SUM(G$30:G752)&lt;D$21),$D$21/$D$26,0)</f>
        <v>0</v>
      </c>
      <c r="H753" s="4">
        <f t="shared" si="82"/>
        <v>0</v>
      </c>
      <c r="I753" s="4">
        <f t="shared" si="83"/>
        <v>0</v>
      </c>
      <c r="J753" s="58" t="str">
        <f t="shared" si="84"/>
        <v>2081–2082</v>
      </c>
    </row>
    <row r="754" spans="1:10" ht="19.899999999999999" customHeight="1" x14ac:dyDescent="0.2">
      <c r="A754" s="126">
        <v>66416</v>
      </c>
      <c r="B754" s="9">
        <f t="shared" si="78"/>
        <v>0</v>
      </c>
      <c r="C754" s="127"/>
      <c r="D754" s="4">
        <f t="shared" si="79"/>
        <v>0</v>
      </c>
      <c r="E754" s="128">
        <f t="shared" si="80"/>
        <v>0</v>
      </c>
      <c r="F754" s="4">
        <f t="shared" si="81"/>
        <v>0</v>
      </c>
      <c r="G754" s="19">
        <f>IF(AND(C754&lt;&gt;"",SUM(G$30:G753)&lt;D$21),$D$21/$D$26,0)</f>
        <v>0</v>
      </c>
      <c r="H754" s="4">
        <f t="shared" si="82"/>
        <v>0</v>
      </c>
      <c r="I754" s="4">
        <f t="shared" si="83"/>
        <v>0</v>
      </c>
      <c r="J754" s="58" t="str">
        <f t="shared" si="84"/>
        <v>2081–2082</v>
      </c>
    </row>
    <row r="755" spans="1:10" ht="19.899999999999999" customHeight="1" x14ac:dyDescent="0.2">
      <c r="A755" s="126">
        <v>66446</v>
      </c>
      <c r="B755" s="9">
        <f t="shared" si="78"/>
        <v>0</v>
      </c>
      <c r="C755" s="127"/>
      <c r="D755" s="4">
        <f t="shared" si="79"/>
        <v>0</v>
      </c>
      <c r="E755" s="128">
        <f t="shared" si="80"/>
        <v>0</v>
      </c>
      <c r="F755" s="4">
        <f t="shared" si="81"/>
        <v>0</v>
      </c>
      <c r="G755" s="19">
        <f>IF(AND(C755&lt;&gt;"",SUM(G$30:G754)&lt;D$21),$D$21/$D$26,0)</f>
        <v>0</v>
      </c>
      <c r="H755" s="4">
        <f t="shared" si="82"/>
        <v>0</v>
      </c>
      <c r="I755" s="4">
        <f t="shared" si="83"/>
        <v>0</v>
      </c>
      <c r="J755" s="58" t="str">
        <f t="shared" si="84"/>
        <v>2081–2082</v>
      </c>
    </row>
    <row r="756" spans="1:10" ht="19.899999999999999" customHeight="1" x14ac:dyDescent="0.2">
      <c r="A756" s="126">
        <v>66477</v>
      </c>
      <c r="B756" s="9">
        <f t="shared" si="78"/>
        <v>0</v>
      </c>
      <c r="C756" s="127"/>
      <c r="D756" s="4">
        <f t="shared" si="79"/>
        <v>0</v>
      </c>
      <c r="E756" s="128">
        <f t="shared" si="80"/>
        <v>0</v>
      </c>
      <c r="F756" s="4">
        <f t="shared" si="81"/>
        <v>0</v>
      </c>
      <c r="G756" s="19">
        <f>IF(AND(C756&lt;&gt;"",SUM(G$30:G755)&lt;D$21),$D$21/$D$26,0)</f>
        <v>0</v>
      </c>
      <c r="H756" s="4">
        <f t="shared" si="82"/>
        <v>0</v>
      </c>
      <c r="I756" s="4">
        <f t="shared" si="83"/>
        <v>0</v>
      </c>
      <c r="J756" s="58" t="str">
        <f t="shared" si="84"/>
        <v>2081–2082</v>
      </c>
    </row>
    <row r="757" spans="1:10" ht="19.899999999999999" customHeight="1" x14ac:dyDescent="0.2">
      <c r="A757" s="126">
        <v>66508</v>
      </c>
      <c r="B757" s="9">
        <f t="shared" si="78"/>
        <v>0</v>
      </c>
      <c r="C757" s="127"/>
      <c r="D757" s="4">
        <f t="shared" si="79"/>
        <v>0</v>
      </c>
      <c r="E757" s="128">
        <f t="shared" si="80"/>
        <v>0</v>
      </c>
      <c r="F757" s="4">
        <f t="shared" si="81"/>
        <v>0</v>
      </c>
      <c r="G757" s="19">
        <f>IF(AND(C757&lt;&gt;"",SUM(G$30:G756)&lt;D$21),$D$21/$D$26,0)</f>
        <v>0</v>
      </c>
      <c r="H757" s="4">
        <f t="shared" si="82"/>
        <v>0</v>
      </c>
      <c r="I757" s="4">
        <f t="shared" si="83"/>
        <v>0</v>
      </c>
      <c r="J757" s="58" t="str">
        <f t="shared" si="84"/>
        <v>2081–2082</v>
      </c>
    </row>
    <row r="758" spans="1:10" ht="19.899999999999999" customHeight="1" x14ac:dyDescent="0.2">
      <c r="A758" s="126">
        <v>66536</v>
      </c>
      <c r="B758" s="9">
        <f t="shared" si="78"/>
        <v>0</v>
      </c>
      <c r="C758" s="127"/>
      <c r="D758" s="4">
        <f t="shared" si="79"/>
        <v>0</v>
      </c>
      <c r="E758" s="128">
        <f t="shared" si="80"/>
        <v>0</v>
      </c>
      <c r="F758" s="4">
        <f t="shared" si="81"/>
        <v>0</v>
      </c>
      <c r="G758" s="19">
        <f>IF(AND(C758&lt;&gt;"",SUM(G$30:G757)&lt;D$21),$D$21/$D$26,0)</f>
        <v>0</v>
      </c>
      <c r="H758" s="4">
        <f t="shared" si="82"/>
        <v>0</v>
      </c>
      <c r="I758" s="4">
        <f t="shared" si="83"/>
        <v>0</v>
      </c>
      <c r="J758" s="58" t="str">
        <f t="shared" si="84"/>
        <v>2081–2082</v>
      </c>
    </row>
    <row r="759" spans="1:10" ht="19.899999999999999" customHeight="1" x14ac:dyDescent="0.2">
      <c r="A759" s="126">
        <v>66567</v>
      </c>
      <c r="B759" s="9">
        <f t="shared" si="78"/>
        <v>0</v>
      </c>
      <c r="C759" s="127"/>
      <c r="D759" s="4">
        <f t="shared" si="79"/>
        <v>0</v>
      </c>
      <c r="E759" s="128">
        <f t="shared" si="80"/>
        <v>0</v>
      </c>
      <c r="F759" s="4">
        <f t="shared" si="81"/>
        <v>0</v>
      </c>
      <c r="G759" s="19">
        <f>IF(AND(C759&lt;&gt;"",SUM(G$30:G758)&lt;D$21),$D$21/$D$26,0)</f>
        <v>0</v>
      </c>
      <c r="H759" s="4">
        <f t="shared" si="82"/>
        <v>0</v>
      </c>
      <c r="I759" s="4">
        <f t="shared" si="83"/>
        <v>0</v>
      </c>
      <c r="J759" s="58" t="str">
        <f t="shared" si="84"/>
        <v>2081–2082</v>
      </c>
    </row>
    <row r="760" spans="1:10" ht="19.899999999999999" customHeight="1" x14ac:dyDescent="0.2">
      <c r="A760" s="126">
        <v>66597</v>
      </c>
      <c r="B760" s="9">
        <f t="shared" si="78"/>
        <v>0</v>
      </c>
      <c r="C760" s="127"/>
      <c r="D760" s="4">
        <f t="shared" si="79"/>
        <v>0</v>
      </c>
      <c r="E760" s="128">
        <f t="shared" si="80"/>
        <v>0</v>
      </c>
      <c r="F760" s="4">
        <f t="shared" si="81"/>
        <v>0</v>
      </c>
      <c r="G760" s="19">
        <f>IF(AND(C760&lt;&gt;"",SUM(G$30:G759)&lt;D$21),$D$21/$D$26,0)</f>
        <v>0</v>
      </c>
      <c r="H760" s="4">
        <f t="shared" si="82"/>
        <v>0</v>
      </c>
      <c r="I760" s="4">
        <f t="shared" si="83"/>
        <v>0</v>
      </c>
      <c r="J760" s="58" t="str">
        <f t="shared" si="84"/>
        <v>2081–2082</v>
      </c>
    </row>
    <row r="761" spans="1:10" ht="19.899999999999999" customHeight="1" x14ac:dyDescent="0.2">
      <c r="A761" s="126">
        <v>66628</v>
      </c>
      <c r="B761" s="9">
        <f t="shared" si="78"/>
        <v>0</v>
      </c>
      <c r="C761" s="127"/>
      <c r="D761" s="4">
        <f t="shared" si="79"/>
        <v>0</v>
      </c>
      <c r="E761" s="128">
        <f t="shared" si="80"/>
        <v>0</v>
      </c>
      <c r="F761" s="4">
        <f t="shared" si="81"/>
        <v>0</v>
      </c>
      <c r="G761" s="19">
        <f>IF(AND(C761&lt;&gt;"",SUM(G$30:G760)&lt;D$21),$D$21/$D$26,0)</f>
        <v>0</v>
      </c>
      <c r="H761" s="4">
        <f t="shared" si="82"/>
        <v>0</v>
      </c>
      <c r="I761" s="4">
        <f t="shared" si="83"/>
        <v>0</v>
      </c>
      <c r="J761" s="58" t="str">
        <f t="shared" si="84"/>
        <v>2081–2082</v>
      </c>
    </row>
    <row r="762" spans="1:10" ht="19.899999999999999" customHeight="1" x14ac:dyDescent="0.2">
      <c r="A762" s="126">
        <v>66658</v>
      </c>
      <c r="B762" s="9">
        <f t="shared" si="78"/>
        <v>0</v>
      </c>
      <c r="C762" s="127"/>
      <c r="D762" s="4">
        <f t="shared" si="79"/>
        <v>0</v>
      </c>
      <c r="E762" s="128">
        <f t="shared" si="80"/>
        <v>0</v>
      </c>
      <c r="F762" s="4">
        <f t="shared" si="81"/>
        <v>0</v>
      </c>
      <c r="G762" s="19">
        <f>IF(AND(C762&lt;&gt;"",SUM(G$30:G761)&lt;D$21),$D$21/$D$26,0)</f>
        <v>0</v>
      </c>
      <c r="H762" s="4">
        <f t="shared" si="82"/>
        <v>0</v>
      </c>
      <c r="I762" s="4">
        <f t="shared" si="83"/>
        <v>0</v>
      </c>
      <c r="J762" s="58" t="str">
        <f t="shared" si="84"/>
        <v>2082–2083</v>
      </c>
    </row>
    <row r="763" spans="1:10" ht="19.899999999999999" customHeight="1" x14ac:dyDescent="0.2">
      <c r="A763" s="126">
        <v>66689</v>
      </c>
      <c r="B763" s="9">
        <f t="shared" si="78"/>
        <v>0</v>
      </c>
      <c r="C763" s="127"/>
      <c r="D763" s="4">
        <f t="shared" si="79"/>
        <v>0</v>
      </c>
      <c r="E763" s="128">
        <f t="shared" si="80"/>
        <v>0</v>
      </c>
      <c r="F763" s="4">
        <f t="shared" si="81"/>
        <v>0</v>
      </c>
      <c r="G763" s="19">
        <f>IF(AND(C763&lt;&gt;"",SUM(G$30:G762)&lt;D$21),$D$21/$D$26,0)</f>
        <v>0</v>
      </c>
      <c r="H763" s="4">
        <f t="shared" si="82"/>
        <v>0</v>
      </c>
      <c r="I763" s="4">
        <f t="shared" si="83"/>
        <v>0</v>
      </c>
      <c r="J763" s="58" t="str">
        <f t="shared" si="84"/>
        <v>2082–2083</v>
      </c>
    </row>
    <row r="764" spans="1:10" ht="19.899999999999999" customHeight="1" x14ac:dyDescent="0.2">
      <c r="A764" s="126">
        <v>66720</v>
      </c>
      <c r="B764" s="9">
        <f t="shared" si="78"/>
        <v>0</v>
      </c>
      <c r="C764" s="127"/>
      <c r="D764" s="4">
        <f t="shared" si="79"/>
        <v>0</v>
      </c>
      <c r="E764" s="128">
        <f t="shared" si="80"/>
        <v>0</v>
      </c>
      <c r="F764" s="4">
        <f t="shared" si="81"/>
        <v>0</v>
      </c>
      <c r="G764" s="19">
        <f>IF(AND(C764&lt;&gt;"",SUM(G$30:G763)&lt;D$21),$D$21/$D$26,0)</f>
        <v>0</v>
      </c>
      <c r="H764" s="4">
        <f t="shared" si="82"/>
        <v>0</v>
      </c>
      <c r="I764" s="4">
        <f t="shared" si="83"/>
        <v>0</v>
      </c>
      <c r="J764" s="58" t="str">
        <f t="shared" si="84"/>
        <v>2082–2083</v>
      </c>
    </row>
    <row r="765" spans="1:10" ht="19.899999999999999" customHeight="1" x14ac:dyDescent="0.2">
      <c r="A765" s="126">
        <v>66750</v>
      </c>
      <c r="B765" s="9">
        <f t="shared" si="78"/>
        <v>0</v>
      </c>
      <c r="C765" s="127"/>
      <c r="D765" s="4">
        <f t="shared" si="79"/>
        <v>0</v>
      </c>
      <c r="E765" s="128">
        <f t="shared" si="80"/>
        <v>0</v>
      </c>
      <c r="F765" s="4">
        <f t="shared" si="81"/>
        <v>0</v>
      </c>
      <c r="G765" s="19">
        <f>IF(AND(C765&lt;&gt;"",SUM(G$30:G764)&lt;D$21),$D$21/$D$26,0)</f>
        <v>0</v>
      </c>
      <c r="H765" s="4">
        <f t="shared" si="82"/>
        <v>0</v>
      </c>
      <c r="I765" s="4">
        <f t="shared" si="83"/>
        <v>0</v>
      </c>
      <c r="J765" s="58" t="str">
        <f t="shared" si="84"/>
        <v>2082–2083</v>
      </c>
    </row>
    <row r="766" spans="1:10" ht="19.899999999999999" customHeight="1" x14ac:dyDescent="0.2">
      <c r="A766" s="126">
        <v>66781</v>
      </c>
      <c r="B766" s="9">
        <f t="shared" si="78"/>
        <v>0</v>
      </c>
      <c r="C766" s="127"/>
      <c r="D766" s="4">
        <f t="shared" si="79"/>
        <v>0</v>
      </c>
      <c r="E766" s="128">
        <f t="shared" si="80"/>
        <v>0</v>
      </c>
      <c r="F766" s="4">
        <f t="shared" si="81"/>
        <v>0</v>
      </c>
      <c r="G766" s="19">
        <f>IF(AND(C766&lt;&gt;"",SUM(G$30:G765)&lt;D$21),$D$21/$D$26,0)</f>
        <v>0</v>
      </c>
      <c r="H766" s="4">
        <f t="shared" si="82"/>
        <v>0</v>
      </c>
      <c r="I766" s="4">
        <f t="shared" si="83"/>
        <v>0</v>
      </c>
      <c r="J766" s="58" t="str">
        <f t="shared" si="84"/>
        <v>2082–2083</v>
      </c>
    </row>
    <row r="767" spans="1:10" ht="19.899999999999999" customHeight="1" x14ac:dyDescent="0.2">
      <c r="A767" s="126">
        <v>66811</v>
      </c>
      <c r="B767" s="9">
        <f t="shared" si="78"/>
        <v>0</v>
      </c>
      <c r="C767" s="127"/>
      <c r="D767" s="4">
        <f t="shared" si="79"/>
        <v>0</v>
      </c>
      <c r="E767" s="128">
        <f t="shared" si="80"/>
        <v>0</v>
      </c>
      <c r="F767" s="4">
        <f t="shared" si="81"/>
        <v>0</v>
      </c>
      <c r="G767" s="19">
        <f>IF(AND(C767&lt;&gt;"",SUM(G$30:G766)&lt;D$21),$D$21/$D$26,0)</f>
        <v>0</v>
      </c>
      <c r="H767" s="4">
        <f t="shared" si="82"/>
        <v>0</v>
      </c>
      <c r="I767" s="4">
        <f t="shared" si="83"/>
        <v>0</v>
      </c>
      <c r="J767" s="58" t="str">
        <f t="shared" si="84"/>
        <v>2082–2083</v>
      </c>
    </row>
    <row r="768" spans="1:10" ht="19.899999999999999" customHeight="1" x14ac:dyDescent="0.2">
      <c r="A768" s="126">
        <v>66842</v>
      </c>
      <c r="B768" s="9">
        <f t="shared" si="78"/>
        <v>0</v>
      </c>
      <c r="C768" s="127"/>
      <c r="D768" s="4">
        <f t="shared" si="79"/>
        <v>0</v>
      </c>
      <c r="E768" s="128">
        <f t="shared" si="80"/>
        <v>0</v>
      </c>
      <c r="F768" s="4">
        <f t="shared" si="81"/>
        <v>0</v>
      </c>
      <c r="G768" s="19">
        <f>IF(AND(C768&lt;&gt;"",SUM(G$30:G767)&lt;D$21),$D$21/$D$26,0)</f>
        <v>0</v>
      </c>
      <c r="H768" s="4">
        <f t="shared" si="82"/>
        <v>0</v>
      </c>
      <c r="I768" s="4">
        <f t="shared" si="83"/>
        <v>0</v>
      </c>
      <c r="J768" s="58" t="str">
        <f t="shared" si="84"/>
        <v>2082–2083</v>
      </c>
    </row>
    <row r="769" spans="1:10" ht="19.899999999999999" customHeight="1" x14ac:dyDescent="0.2">
      <c r="A769" s="126">
        <v>66873</v>
      </c>
      <c r="B769" s="9">
        <f t="shared" si="78"/>
        <v>0</v>
      </c>
      <c r="C769" s="127"/>
      <c r="D769" s="4">
        <f t="shared" si="79"/>
        <v>0</v>
      </c>
      <c r="E769" s="128">
        <f t="shared" si="80"/>
        <v>0</v>
      </c>
      <c r="F769" s="4">
        <f t="shared" si="81"/>
        <v>0</v>
      </c>
      <c r="G769" s="19">
        <f>IF(AND(C769&lt;&gt;"",SUM(G$30:G768)&lt;D$21),$D$21/$D$26,0)</f>
        <v>0</v>
      </c>
      <c r="H769" s="4">
        <f t="shared" si="82"/>
        <v>0</v>
      </c>
      <c r="I769" s="4">
        <f t="shared" si="83"/>
        <v>0</v>
      </c>
      <c r="J769" s="58" t="str">
        <f t="shared" si="84"/>
        <v>2082–2083</v>
      </c>
    </row>
    <row r="770" spans="1:10" ht="19.899999999999999" customHeight="1" x14ac:dyDescent="0.2">
      <c r="A770" s="126">
        <v>66901</v>
      </c>
      <c r="B770" s="9">
        <f t="shared" si="78"/>
        <v>0</v>
      </c>
      <c r="C770" s="127"/>
      <c r="D770" s="4">
        <f t="shared" si="79"/>
        <v>0</v>
      </c>
      <c r="E770" s="128">
        <f t="shared" si="80"/>
        <v>0</v>
      </c>
      <c r="F770" s="4">
        <f t="shared" si="81"/>
        <v>0</v>
      </c>
      <c r="G770" s="19">
        <f>IF(AND(C770&lt;&gt;"",SUM(G$30:G769)&lt;D$21),$D$21/$D$26,0)</f>
        <v>0</v>
      </c>
      <c r="H770" s="4">
        <f t="shared" si="82"/>
        <v>0</v>
      </c>
      <c r="I770" s="4">
        <f t="shared" si="83"/>
        <v>0</v>
      </c>
      <c r="J770" s="58" t="str">
        <f t="shared" si="84"/>
        <v>2082–2083</v>
      </c>
    </row>
    <row r="771" spans="1:10" ht="19.899999999999999" customHeight="1" x14ac:dyDescent="0.2">
      <c r="A771" s="126">
        <v>66932</v>
      </c>
      <c r="B771" s="9">
        <f t="shared" si="78"/>
        <v>0</v>
      </c>
      <c r="C771" s="127"/>
      <c r="D771" s="4">
        <f t="shared" si="79"/>
        <v>0</v>
      </c>
      <c r="E771" s="128">
        <f t="shared" si="80"/>
        <v>0</v>
      </c>
      <c r="F771" s="4">
        <f t="shared" si="81"/>
        <v>0</v>
      </c>
      <c r="G771" s="19">
        <f>IF(AND(C771&lt;&gt;"",SUM(G$30:G770)&lt;D$21),$D$21/$D$26,0)</f>
        <v>0</v>
      </c>
      <c r="H771" s="4">
        <f t="shared" si="82"/>
        <v>0</v>
      </c>
      <c r="I771" s="4">
        <f t="shared" si="83"/>
        <v>0</v>
      </c>
      <c r="J771" s="58" t="str">
        <f t="shared" si="84"/>
        <v>2082–2083</v>
      </c>
    </row>
    <row r="772" spans="1:10" ht="19.899999999999999" customHeight="1" x14ac:dyDescent="0.2">
      <c r="A772" s="126">
        <v>66962</v>
      </c>
      <c r="B772" s="9">
        <f t="shared" si="78"/>
        <v>0</v>
      </c>
      <c r="C772" s="127"/>
      <c r="D772" s="4">
        <f t="shared" si="79"/>
        <v>0</v>
      </c>
      <c r="E772" s="128">
        <f t="shared" si="80"/>
        <v>0</v>
      </c>
      <c r="F772" s="4">
        <f t="shared" si="81"/>
        <v>0</v>
      </c>
      <c r="G772" s="19">
        <f>IF(AND(C772&lt;&gt;"",SUM(G$30:G771)&lt;D$21),$D$21/$D$26,0)</f>
        <v>0</v>
      </c>
      <c r="H772" s="4">
        <f t="shared" si="82"/>
        <v>0</v>
      </c>
      <c r="I772" s="4">
        <f t="shared" si="83"/>
        <v>0</v>
      </c>
      <c r="J772" s="58" t="str">
        <f t="shared" si="84"/>
        <v>2082–2083</v>
      </c>
    </row>
    <row r="773" spans="1:10" ht="19.899999999999999" customHeight="1" x14ac:dyDescent="0.2">
      <c r="A773" s="126">
        <v>66993</v>
      </c>
      <c r="B773" s="9">
        <f t="shared" si="78"/>
        <v>0</v>
      </c>
      <c r="C773" s="127"/>
      <c r="D773" s="4">
        <f t="shared" si="79"/>
        <v>0</v>
      </c>
      <c r="E773" s="128">
        <f t="shared" si="80"/>
        <v>0</v>
      </c>
      <c r="F773" s="4">
        <f t="shared" si="81"/>
        <v>0</v>
      </c>
      <c r="G773" s="19">
        <f>IF(AND(C773&lt;&gt;"",SUM(G$30:G772)&lt;D$21),$D$21/$D$26,0)</f>
        <v>0</v>
      </c>
      <c r="H773" s="4">
        <f t="shared" si="82"/>
        <v>0</v>
      </c>
      <c r="I773" s="4">
        <f t="shared" si="83"/>
        <v>0</v>
      </c>
      <c r="J773" s="58" t="str">
        <f t="shared" si="84"/>
        <v>2082–2083</v>
      </c>
    </row>
    <row r="774" spans="1:10" ht="19.899999999999999" customHeight="1" x14ac:dyDescent="0.2">
      <c r="A774" s="126">
        <v>67023</v>
      </c>
      <c r="B774" s="9">
        <f t="shared" si="78"/>
        <v>0</v>
      </c>
      <c r="C774" s="127"/>
      <c r="D774" s="4">
        <f t="shared" si="79"/>
        <v>0</v>
      </c>
      <c r="E774" s="128">
        <f t="shared" si="80"/>
        <v>0</v>
      </c>
      <c r="F774" s="4">
        <f t="shared" si="81"/>
        <v>0</v>
      </c>
      <c r="G774" s="19">
        <f>IF(AND(C774&lt;&gt;"",SUM(G$30:G773)&lt;D$21),$D$21/$D$26,0)</f>
        <v>0</v>
      </c>
      <c r="H774" s="4">
        <f t="shared" si="82"/>
        <v>0</v>
      </c>
      <c r="I774" s="4">
        <f t="shared" si="83"/>
        <v>0</v>
      </c>
      <c r="J774" s="58" t="str">
        <f t="shared" si="84"/>
        <v>2083–2084</v>
      </c>
    </row>
    <row r="775" spans="1:10" ht="19.899999999999999" customHeight="1" x14ac:dyDescent="0.2">
      <c r="A775" s="126">
        <v>67054</v>
      </c>
      <c r="B775" s="9">
        <f t="shared" si="78"/>
        <v>0</v>
      </c>
      <c r="C775" s="127"/>
      <c r="D775" s="4">
        <f t="shared" si="79"/>
        <v>0</v>
      </c>
      <c r="E775" s="128">
        <f t="shared" si="80"/>
        <v>0</v>
      </c>
      <c r="F775" s="4">
        <f t="shared" si="81"/>
        <v>0</v>
      </c>
      <c r="G775" s="19">
        <f>IF(AND(C775&lt;&gt;"",SUM(G$30:G774)&lt;D$21),$D$21/$D$26,0)</f>
        <v>0</v>
      </c>
      <c r="H775" s="4">
        <f t="shared" si="82"/>
        <v>0</v>
      </c>
      <c r="I775" s="4">
        <f t="shared" si="83"/>
        <v>0</v>
      </c>
      <c r="J775" s="58" t="str">
        <f t="shared" si="84"/>
        <v>2083–2084</v>
      </c>
    </row>
    <row r="776" spans="1:10" ht="19.899999999999999" customHeight="1" x14ac:dyDescent="0.2">
      <c r="A776" s="126">
        <v>67085</v>
      </c>
      <c r="B776" s="9">
        <f t="shared" si="78"/>
        <v>0</v>
      </c>
      <c r="C776" s="127"/>
      <c r="D776" s="4">
        <f t="shared" si="79"/>
        <v>0</v>
      </c>
      <c r="E776" s="128">
        <f t="shared" si="80"/>
        <v>0</v>
      </c>
      <c r="F776" s="4">
        <f t="shared" si="81"/>
        <v>0</v>
      </c>
      <c r="G776" s="19">
        <f>IF(AND(C776&lt;&gt;"",SUM(G$30:G775)&lt;D$21),$D$21/$D$26,0)</f>
        <v>0</v>
      </c>
      <c r="H776" s="4">
        <f t="shared" si="82"/>
        <v>0</v>
      </c>
      <c r="I776" s="4">
        <f t="shared" si="83"/>
        <v>0</v>
      </c>
      <c r="J776" s="58" t="str">
        <f t="shared" si="84"/>
        <v>2083–2084</v>
      </c>
    </row>
    <row r="777" spans="1:10" ht="19.899999999999999" customHeight="1" x14ac:dyDescent="0.2">
      <c r="A777" s="126">
        <v>67115</v>
      </c>
      <c r="B777" s="9">
        <f t="shared" si="78"/>
        <v>0</v>
      </c>
      <c r="C777" s="127"/>
      <c r="D777" s="4">
        <f t="shared" si="79"/>
        <v>0</v>
      </c>
      <c r="E777" s="128">
        <f t="shared" si="80"/>
        <v>0</v>
      </c>
      <c r="F777" s="4">
        <f t="shared" si="81"/>
        <v>0</v>
      </c>
      <c r="G777" s="19">
        <f>IF(AND(C777&lt;&gt;"",SUM(G$30:G776)&lt;D$21),$D$21/$D$26,0)</f>
        <v>0</v>
      </c>
      <c r="H777" s="4">
        <f t="shared" si="82"/>
        <v>0</v>
      </c>
      <c r="I777" s="4">
        <f t="shared" si="83"/>
        <v>0</v>
      </c>
      <c r="J777" s="58" t="str">
        <f t="shared" si="84"/>
        <v>2083–2084</v>
      </c>
    </row>
    <row r="778" spans="1:10" ht="19.899999999999999" customHeight="1" x14ac:dyDescent="0.2">
      <c r="A778" s="126">
        <v>67146</v>
      </c>
      <c r="B778" s="9">
        <f t="shared" si="78"/>
        <v>0</v>
      </c>
      <c r="C778" s="127"/>
      <c r="D778" s="4">
        <f t="shared" si="79"/>
        <v>0</v>
      </c>
      <c r="E778" s="128">
        <f t="shared" si="80"/>
        <v>0</v>
      </c>
      <c r="F778" s="4">
        <f t="shared" si="81"/>
        <v>0</v>
      </c>
      <c r="G778" s="19">
        <f>IF(AND(C778&lt;&gt;"",SUM(G$30:G777)&lt;D$21),$D$21/$D$26,0)</f>
        <v>0</v>
      </c>
      <c r="H778" s="4">
        <f t="shared" si="82"/>
        <v>0</v>
      </c>
      <c r="I778" s="4">
        <f t="shared" si="83"/>
        <v>0</v>
      </c>
      <c r="J778" s="58" t="str">
        <f t="shared" si="84"/>
        <v>2083–2084</v>
      </c>
    </row>
    <row r="779" spans="1:10" ht="19.899999999999999" customHeight="1" x14ac:dyDescent="0.2">
      <c r="A779" s="126">
        <v>67176</v>
      </c>
      <c r="B779" s="9">
        <f t="shared" si="78"/>
        <v>0</v>
      </c>
      <c r="C779" s="127"/>
      <c r="D779" s="4">
        <f t="shared" si="79"/>
        <v>0</v>
      </c>
      <c r="E779" s="128">
        <f t="shared" si="80"/>
        <v>0</v>
      </c>
      <c r="F779" s="4">
        <f t="shared" si="81"/>
        <v>0</v>
      </c>
      <c r="G779" s="19">
        <f>IF(AND(C779&lt;&gt;"",SUM(G$30:G778)&lt;D$21),$D$21/$D$26,0)</f>
        <v>0</v>
      </c>
      <c r="H779" s="4">
        <f t="shared" si="82"/>
        <v>0</v>
      </c>
      <c r="I779" s="4">
        <f t="shared" si="83"/>
        <v>0</v>
      </c>
      <c r="J779" s="58" t="str">
        <f t="shared" si="84"/>
        <v>2083–2084</v>
      </c>
    </row>
    <row r="780" spans="1:10" ht="19.899999999999999" customHeight="1" x14ac:dyDescent="0.2">
      <c r="A780" s="126">
        <v>67207</v>
      </c>
      <c r="B780" s="9">
        <f t="shared" si="78"/>
        <v>0</v>
      </c>
      <c r="C780" s="127"/>
      <c r="D780" s="4">
        <f t="shared" si="79"/>
        <v>0</v>
      </c>
      <c r="E780" s="128">
        <f t="shared" si="80"/>
        <v>0</v>
      </c>
      <c r="F780" s="4">
        <f t="shared" si="81"/>
        <v>0</v>
      </c>
      <c r="G780" s="19">
        <f>IF(AND(C780&lt;&gt;"",SUM(G$30:G779)&lt;D$21),$D$21/$D$26,0)</f>
        <v>0</v>
      </c>
      <c r="H780" s="4">
        <f t="shared" si="82"/>
        <v>0</v>
      </c>
      <c r="I780" s="4">
        <f t="shared" si="83"/>
        <v>0</v>
      </c>
      <c r="J780" s="58" t="str">
        <f t="shared" si="84"/>
        <v>2083–2084</v>
      </c>
    </row>
    <row r="781" spans="1:10" ht="19.899999999999999" customHeight="1" x14ac:dyDescent="0.2">
      <c r="A781" s="126">
        <v>67238</v>
      </c>
      <c r="B781" s="9">
        <f t="shared" si="78"/>
        <v>0</v>
      </c>
      <c r="C781" s="127"/>
      <c r="D781" s="4">
        <f t="shared" si="79"/>
        <v>0</v>
      </c>
      <c r="E781" s="128">
        <f t="shared" si="80"/>
        <v>0</v>
      </c>
      <c r="F781" s="4">
        <f t="shared" si="81"/>
        <v>0</v>
      </c>
      <c r="G781" s="19">
        <f>IF(AND(C781&lt;&gt;"",SUM(G$30:G780)&lt;D$21),$D$21/$D$26,0)</f>
        <v>0</v>
      </c>
      <c r="H781" s="4">
        <f t="shared" si="82"/>
        <v>0</v>
      </c>
      <c r="I781" s="4">
        <f t="shared" si="83"/>
        <v>0</v>
      </c>
      <c r="J781" s="58" t="str">
        <f t="shared" si="84"/>
        <v>2083–2084</v>
      </c>
    </row>
    <row r="782" spans="1:10" ht="19.899999999999999" customHeight="1" x14ac:dyDescent="0.2">
      <c r="A782" s="126">
        <v>67267</v>
      </c>
      <c r="B782" s="9">
        <f t="shared" si="78"/>
        <v>0</v>
      </c>
      <c r="C782" s="127"/>
      <c r="D782" s="4">
        <f t="shared" si="79"/>
        <v>0</v>
      </c>
      <c r="E782" s="128">
        <f t="shared" si="80"/>
        <v>0</v>
      </c>
      <c r="F782" s="4">
        <f t="shared" si="81"/>
        <v>0</v>
      </c>
      <c r="G782" s="19">
        <f>IF(AND(C782&lt;&gt;"",SUM(G$30:G781)&lt;D$21),$D$21/$D$26,0)</f>
        <v>0</v>
      </c>
      <c r="H782" s="4">
        <f t="shared" si="82"/>
        <v>0</v>
      </c>
      <c r="I782" s="4">
        <f t="shared" si="83"/>
        <v>0</v>
      </c>
      <c r="J782" s="58" t="str">
        <f t="shared" si="84"/>
        <v>2083–2084</v>
      </c>
    </row>
    <row r="783" spans="1:10" ht="19.899999999999999" customHeight="1" x14ac:dyDescent="0.2">
      <c r="A783" s="126">
        <v>67298</v>
      </c>
      <c r="B783" s="9">
        <f t="shared" si="78"/>
        <v>0</v>
      </c>
      <c r="C783" s="127"/>
      <c r="D783" s="4">
        <f t="shared" si="79"/>
        <v>0</v>
      </c>
      <c r="E783" s="128">
        <f t="shared" si="80"/>
        <v>0</v>
      </c>
      <c r="F783" s="4">
        <f t="shared" si="81"/>
        <v>0</v>
      </c>
      <c r="G783" s="19">
        <f>IF(AND(C783&lt;&gt;"",SUM(G$30:G782)&lt;D$21),$D$21/$D$26,0)</f>
        <v>0</v>
      </c>
      <c r="H783" s="4">
        <f t="shared" si="82"/>
        <v>0</v>
      </c>
      <c r="I783" s="4">
        <f t="shared" si="83"/>
        <v>0</v>
      </c>
      <c r="J783" s="58" t="str">
        <f t="shared" si="84"/>
        <v>2083–2084</v>
      </c>
    </row>
    <row r="784" spans="1:10" ht="19.899999999999999" customHeight="1" x14ac:dyDescent="0.2">
      <c r="A784" s="126">
        <v>67328</v>
      </c>
      <c r="B784" s="9">
        <f t="shared" si="78"/>
        <v>0</v>
      </c>
      <c r="C784" s="127"/>
      <c r="D784" s="4">
        <f t="shared" si="79"/>
        <v>0</v>
      </c>
      <c r="E784" s="128">
        <f t="shared" si="80"/>
        <v>0</v>
      </c>
      <c r="F784" s="4">
        <f t="shared" si="81"/>
        <v>0</v>
      </c>
      <c r="G784" s="19">
        <f>IF(AND(C784&lt;&gt;"",SUM(G$30:G783)&lt;D$21),$D$21/$D$26,0)</f>
        <v>0</v>
      </c>
      <c r="H784" s="4">
        <f t="shared" si="82"/>
        <v>0</v>
      </c>
      <c r="I784" s="4">
        <f t="shared" si="83"/>
        <v>0</v>
      </c>
      <c r="J784" s="58" t="str">
        <f t="shared" si="84"/>
        <v>2083–2084</v>
      </c>
    </row>
    <row r="785" spans="1:10" ht="19.899999999999999" customHeight="1" x14ac:dyDescent="0.2">
      <c r="A785" s="126">
        <v>67359</v>
      </c>
      <c r="B785" s="9">
        <f t="shared" si="78"/>
        <v>0</v>
      </c>
      <c r="C785" s="127"/>
      <c r="D785" s="4">
        <f t="shared" si="79"/>
        <v>0</v>
      </c>
      <c r="E785" s="128">
        <f t="shared" si="80"/>
        <v>0</v>
      </c>
      <c r="F785" s="4">
        <f t="shared" si="81"/>
        <v>0</v>
      </c>
      <c r="G785" s="19">
        <f>IF(AND(C785&lt;&gt;"",SUM(G$30:G784)&lt;D$21),$D$21/$D$26,0)</f>
        <v>0</v>
      </c>
      <c r="H785" s="4">
        <f t="shared" si="82"/>
        <v>0</v>
      </c>
      <c r="I785" s="4">
        <f t="shared" si="83"/>
        <v>0</v>
      </c>
      <c r="J785" s="58" t="str">
        <f t="shared" si="84"/>
        <v>2083–2084</v>
      </c>
    </row>
    <row r="786" spans="1:10" ht="19.899999999999999" customHeight="1" x14ac:dyDescent="0.2">
      <c r="A786" s="126">
        <v>67389</v>
      </c>
      <c r="B786" s="9">
        <f t="shared" si="78"/>
        <v>0</v>
      </c>
      <c r="C786" s="127"/>
      <c r="D786" s="4">
        <f t="shared" si="79"/>
        <v>0</v>
      </c>
      <c r="E786" s="128">
        <f t="shared" si="80"/>
        <v>0</v>
      </c>
      <c r="F786" s="4">
        <f t="shared" si="81"/>
        <v>0</v>
      </c>
      <c r="G786" s="19">
        <f>IF(AND(C786&lt;&gt;"",SUM(G$30:G785)&lt;D$21),$D$21/$D$26,0)</f>
        <v>0</v>
      </c>
      <c r="H786" s="4">
        <f t="shared" si="82"/>
        <v>0</v>
      </c>
      <c r="I786" s="4">
        <f t="shared" si="83"/>
        <v>0</v>
      </c>
      <c r="J786" s="58" t="str">
        <f t="shared" si="84"/>
        <v>2084–2085</v>
      </c>
    </row>
    <row r="787" spans="1:10" ht="19.899999999999999" customHeight="1" x14ac:dyDescent="0.2">
      <c r="A787" s="126">
        <v>67420</v>
      </c>
      <c r="B787" s="9">
        <f t="shared" si="78"/>
        <v>0</v>
      </c>
      <c r="C787" s="127"/>
      <c r="D787" s="4">
        <f t="shared" si="79"/>
        <v>0</v>
      </c>
      <c r="E787" s="128">
        <f t="shared" si="80"/>
        <v>0</v>
      </c>
      <c r="F787" s="4">
        <f t="shared" si="81"/>
        <v>0</v>
      </c>
      <c r="G787" s="19">
        <f>IF(AND(C787&lt;&gt;"",SUM(G$30:G786)&lt;D$21),$D$21/$D$26,0)</f>
        <v>0</v>
      </c>
      <c r="H787" s="4">
        <f t="shared" si="82"/>
        <v>0</v>
      </c>
      <c r="I787" s="4">
        <f t="shared" si="83"/>
        <v>0</v>
      </c>
      <c r="J787" s="58" t="str">
        <f t="shared" si="84"/>
        <v>2084–2085</v>
      </c>
    </row>
    <row r="788" spans="1:10" ht="19.899999999999999" customHeight="1" x14ac:dyDescent="0.2">
      <c r="A788" s="126">
        <v>67451</v>
      </c>
      <c r="B788" s="9">
        <f t="shared" si="78"/>
        <v>0</v>
      </c>
      <c r="C788" s="127"/>
      <c r="D788" s="4">
        <f t="shared" si="79"/>
        <v>0</v>
      </c>
      <c r="E788" s="128">
        <f t="shared" si="80"/>
        <v>0</v>
      </c>
      <c r="F788" s="4">
        <f t="shared" si="81"/>
        <v>0</v>
      </c>
      <c r="G788" s="19">
        <f>IF(AND(C788&lt;&gt;"",SUM(G$30:G787)&lt;D$21),$D$21/$D$26,0)</f>
        <v>0</v>
      </c>
      <c r="H788" s="4">
        <f t="shared" si="82"/>
        <v>0</v>
      </c>
      <c r="I788" s="4">
        <f t="shared" si="83"/>
        <v>0</v>
      </c>
      <c r="J788" s="58" t="str">
        <f t="shared" si="84"/>
        <v>2084–2085</v>
      </c>
    </row>
    <row r="789" spans="1:10" ht="19.899999999999999" customHeight="1" x14ac:dyDescent="0.2">
      <c r="A789" s="126">
        <v>67481</v>
      </c>
      <c r="B789" s="9">
        <f t="shared" si="78"/>
        <v>0</v>
      </c>
      <c r="C789" s="127"/>
      <c r="D789" s="4">
        <f t="shared" si="79"/>
        <v>0</v>
      </c>
      <c r="E789" s="128">
        <f t="shared" si="80"/>
        <v>0</v>
      </c>
      <c r="F789" s="4">
        <f t="shared" si="81"/>
        <v>0</v>
      </c>
      <c r="G789" s="19">
        <f>IF(AND(C789&lt;&gt;"",SUM(G$30:G788)&lt;D$21),$D$21/$D$26,0)</f>
        <v>0</v>
      </c>
      <c r="H789" s="4">
        <f t="shared" si="82"/>
        <v>0</v>
      </c>
      <c r="I789" s="4">
        <f t="shared" si="83"/>
        <v>0</v>
      </c>
      <c r="J789" s="58" t="str">
        <f t="shared" si="84"/>
        <v>2084–2085</v>
      </c>
    </row>
    <row r="790" spans="1:10" ht="19.899999999999999" customHeight="1" x14ac:dyDescent="0.2">
      <c r="A790" s="126">
        <v>67512</v>
      </c>
      <c r="B790" s="9">
        <f t="shared" si="78"/>
        <v>0</v>
      </c>
      <c r="C790" s="127"/>
      <c r="D790" s="4">
        <f t="shared" si="79"/>
        <v>0</v>
      </c>
      <c r="E790" s="128">
        <f t="shared" si="80"/>
        <v>0</v>
      </c>
      <c r="F790" s="4">
        <f t="shared" si="81"/>
        <v>0</v>
      </c>
      <c r="G790" s="19">
        <f>IF(AND(C790&lt;&gt;"",SUM(G$30:G789)&lt;D$21),$D$21/$D$26,0)</f>
        <v>0</v>
      </c>
      <c r="H790" s="4">
        <f t="shared" si="82"/>
        <v>0</v>
      </c>
      <c r="I790" s="4">
        <f t="shared" si="83"/>
        <v>0</v>
      </c>
      <c r="J790" s="58" t="str">
        <f t="shared" si="84"/>
        <v>2084–2085</v>
      </c>
    </row>
    <row r="791" spans="1:10" ht="19.899999999999999" customHeight="1" x14ac:dyDescent="0.2">
      <c r="A791" s="126">
        <v>67542</v>
      </c>
      <c r="B791" s="9">
        <f t="shared" si="78"/>
        <v>0</v>
      </c>
      <c r="C791" s="127"/>
      <c r="D791" s="4">
        <f t="shared" si="79"/>
        <v>0</v>
      </c>
      <c r="E791" s="128">
        <f t="shared" si="80"/>
        <v>0</v>
      </c>
      <c r="F791" s="4">
        <f t="shared" si="81"/>
        <v>0</v>
      </c>
      <c r="G791" s="19">
        <f>IF(AND(C791&lt;&gt;"",SUM(G$30:G790)&lt;D$21),$D$21/$D$26,0)</f>
        <v>0</v>
      </c>
      <c r="H791" s="4">
        <f t="shared" si="82"/>
        <v>0</v>
      </c>
      <c r="I791" s="4">
        <f t="shared" si="83"/>
        <v>0</v>
      </c>
      <c r="J791" s="58" t="str">
        <f t="shared" si="84"/>
        <v>2084–2085</v>
      </c>
    </row>
    <row r="792" spans="1:10" ht="19.899999999999999" customHeight="1" x14ac:dyDescent="0.2">
      <c r="A792" s="126">
        <v>67573</v>
      </c>
      <c r="B792" s="9">
        <f t="shared" si="78"/>
        <v>0</v>
      </c>
      <c r="C792" s="127"/>
      <c r="D792" s="4">
        <f t="shared" si="79"/>
        <v>0</v>
      </c>
      <c r="E792" s="128">
        <f t="shared" si="80"/>
        <v>0</v>
      </c>
      <c r="F792" s="4">
        <f t="shared" si="81"/>
        <v>0</v>
      </c>
      <c r="G792" s="19">
        <f>IF(AND(C792&lt;&gt;"",SUM(G$30:G791)&lt;D$21),$D$21/$D$26,0)</f>
        <v>0</v>
      </c>
      <c r="H792" s="4">
        <f t="shared" si="82"/>
        <v>0</v>
      </c>
      <c r="I792" s="4">
        <f t="shared" si="83"/>
        <v>0</v>
      </c>
      <c r="J792" s="58" t="str">
        <f t="shared" si="84"/>
        <v>2084–2085</v>
      </c>
    </row>
    <row r="793" spans="1:10" ht="19.899999999999999" customHeight="1" x14ac:dyDescent="0.2">
      <c r="A793" s="126">
        <v>67604</v>
      </c>
      <c r="B793" s="9">
        <f t="shared" si="78"/>
        <v>0</v>
      </c>
      <c r="C793" s="127"/>
      <c r="D793" s="4">
        <f t="shared" si="79"/>
        <v>0</v>
      </c>
      <c r="E793" s="128">
        <f t="shared" si="80"/>
        <v>0</v>
      </c>
      <c r="F793" s="4">
        <f t="shared" si="81"/>
        <v>0</v>
      </c>
      <c r="G793" s="19">
        <f>IF(AND(C793&lt;&gt;"",SUM(G$30:G792)&lt;D$21),$D$21/$D$26,0)</f>
        <v>0</v>
      </c>
      <c r="H793" s="4">
        <f t="shared" si="82"/>
        <v>0</v>
      </c>
      <c r="I793" s="4">
        <f t="shared" si="83"/>
        <v>0</v>
      </c>
      <c r="J793" s="58" t="str">
        <f t="shared" si="84"/>
        <v>2084–2085</v>
      </c>
    </row>
    <row r="794" spans="1:10" ht="19.899999999999999" customHeight="1" x14ac:dyDescent="0.2">
      <c r="A794" s="126">
        <v>67632</v>
      </c>
      <c r="B794" s="9">
        <f t="shared" si="78"/>
        <v>0</v>
      </c>
      <c r="C794" s="127"/>
      <c r="D794" s="4">
        <f t="shared" si="79"/>
        <v>0</v>
      </c>
      <c r="E794" s="128">
        <f t="shared" si="80"/>
        <v>0</v>
      </c>
      <c r="F794" s="4">
        <f t="shared" si="81"/>
        <v>0</v>
      </c>
      <c r="G794" s="19">
        <f>IF(AND(C794&lt;&gt;"",SUM(G$30:G793)&lt;D$21),$D$21/$D$26,0)</f>
        <v>0</v>
      </c>
      <c r="H794" s="4">
        <f t="shared" si="82"/>
        <v>0</v>
      </c>
      <c r="I794" s="4">
        <f t="shared" si="83"/>
        <v>0</v>
      </c>
      <c r="J794" s="58" t="str">
        <f t="shared" si="84"/>
        <v>2084–2085</v>
      </c>
    </row>
    <row r="795" spans="1:10" ht="19.899999999999999" customHeight="1" x14ac:dyDescent="0.2">
      <c r="A795" s="126">
        <v>67663</v>
      </c>
      <c r="B795" s="9">
        <f t="shared" si="78"/>
        <v>0</v>
      </c>
      <c r="C795" s="127"/>
      <c r="D795" s="4">
        <f t="shared" si="79"/>
        <v>0</v>
      </c>
      <c r="E795" s="128">
        <f t="shared" si="80"/>
        <v>0</v>
      </c>
      <c r="F795" s="4">
        <f t="shared" si="81"/>
        <v>0</v>
      </c>
      <c r="G795" s="19">
        <f>IF(AND(C795&lt;&gt;"",SUM(G$30:G794)&lt;D$21),$D$21/$D$26,0)</f>
        <v>0</v>
      </c>
      <c r="H795" s="4">
        <f t="shared" si="82"/>
        <v>0</v>
      </c>
      <c r="I795" s="4">
        <f t="shared" si="83"/>
        <v>0</v>
      </c>
      <c r="J795" s="58" t="str">
        <f t="shared" si="84"/>
        <v>2084–2085</v>
      </c>
    </row>
    <row r="796" spans="1:10" ht="19.899999999999999" customHeight="1" x14ac:dyDescent="0.2">
      <c r="A796" s="126">
        <v>67693</v>
      </c>
      <c r="B796" s="9">
        <f t="shared" si="78"/>
        <v>0</v>
      </c>
      <c r="C796" s="127"/>
      <c r="D796" s="4">
        <f t="shared" si="79"/>
        <v>0</v>
      </c>
      <c r="E796" s="128">
        <f t="shared" si="80"/>
        <v>0</v>
      </c>
      <c r="F796" s="4">
        <f t="shared" si="81"/>
        <v>0</v>
      </c>
      <c r="G796" s="19">
        <f>IF(AND(C796&lt;&gt;"",SUM(G$30:G795)&lt;D$21),$D$21/$D$26,0)</f>
        <v>0</v>
      </c>
      <c r="H796" s="4">
        <f t="shared" si="82"/>
        <v>0</v>
      </c>
      <c r="I796" s="4">
        <f t="shared" si="83"/>
        <v>0</v>
      </c>
      <c r="J796" s="58" t="str">
        <f t="shared" si="84"/>
        <v>2084–2085</v>
      </c>
    </row>
    <row r="797" spans="1:10" ht="19.899999999999999" customHeight="1" x14ac:dyDescent="0.2">
      <c r="A797" s="126">
        <v>67724</v>
      </c>
      <c r="B797" s="9">
        <f t="shared" si="78"/>
        <v>0</v>
      </c>
      <c r="C797" s="127"/>
      <c r="D797" s="4">
        <f t="shared" si="79"/>
        <v>0</v>
      </c>
      <c r="E797" s="128">
        <f t="shared" si="80"/>
        <v>0</v>
      </c>
      <c r="F797" s="4">
        <f t="shared" si="81"/>
        <v>0</v>
      </c>
      <c r="G797" s="19">
        <f>IF(AND(C797&lt;&gt;"",SUM(G$30:G796)&lt;D$21),$D$21/$D$26,0)</f>
        <v>0</v>
      </c>
      <c r="H797" s="4">
        <f t="shared" si="82"/>
        <v>0</v>
      </c>
      <c r="I797" s="4">
        <f t="shared" si="83"/>
        <v>0</v>
      </c>
      <c r="J797" s="58" t="str">
        <f t="shared" si="84"/>
        <v>2084–2085</v>
      </c>
    </row>
    <row r="798" spans="1:10" ht="19.899999999999999" customHeight="1" x14ac:dyDescent="0.2">
      <c r="A798" s="126">
        <v>67754</v>
      </c>
      <c r="B798" s="9">
        <f t="shared" si="78"/>
        <v>0</v>
      </c>
      <c r="C798" s="127"/>
      <c r="D798" s="4">
        <f t="shared" si="79"/>
        <v>0</v>
      </c>
      <c r="E798" s="128">
        <f t="shared" si="80"/>
        <v>0</v>
      </c>
      <c r="F798" s="4">
        <f t="shared" si="81"/>
        <v>0</v>
      </c>
      <c r="G798" s="19">
        <f>IF(AND(C798&lt;&gt;"",SUM(G$30:G797)&lt;D$21),$D$21/$D$26,0)</f>
        <v>0</v>
      </c>
      <c r="H798" s="4">
        <f t="shared" si="82"/>
        <v>0</v>
      </c>
      <c r="I798" s="4">
        <f t="shared" si="83"/>
        <v>0</v>
      </c>
      <c r="J798" s="58" t="str">
        <f t="shared" si="84"/>
        <v>2085–2086</v>
      </c>
    </row>
    <row r="799" spans="1:10" ht="19.899999999999999" customHeight="1" x14ac:dyDescent="0.2">
      <c r="A799" s="126">
        <v>67785</v>
      </c>
      <c r="B799" s="9">
        <f t="shared" ref="B799:B862" si="85">IF(C799&gt;0,C799*-1,C799)</f>
        <v>0</v>
      </c>
      <c r="C799" s="127"/>
      <c r="D799" s="4">
        <f t="shared" ref="D799:D862" si="86">IF(C799="",0,IF($D$14="Beginning",IF(C798&lt;&gt;"",$F798*$D$7/12,0),IF(C798&lt;&gt;"",$F798*$D$7/12,$D$19*$D$7/12)))</f>
        <v>0</v>
      </c>
      <c r="E799" s="128">
        <f t="shared" si="80"/>
        <v>0</v>
      </c>
      <c r="F799" s="4">
        <f t="shared" si="81"/>
        <v>0</v>
      </c>
      <c r="G799" s="19">
        <f>IF(AND(C799&lt;&gt;"",SUM(G$30:G798)&lt;D$21),$D$21/$D$26,0)</f>
        <v>0</v>
      </c>
      <c r="H799" s="4">
        <f t="shared" si="82"/>
        <v>0</v>
      </c>
      <c r="I799" s="4">
        <f t="shared" si="83"/>
        <v>0</v>
      </c>
      <c r="J799" s="58" t="str">
        <f t="shared" si="84"/>
        <v>2085–2086</v>
      </c>
    </row>
    <row r="800" spans="1:10" ht="19.899999999999999" customHeight="1" x14ac:dyDescent="0.2">
      <c r="A800" s="126">
        <v>67816</v>
      </c>
      <c r="B800" s="9">
        <f t="shared" si="85"/>
        <v>0</v>
      </c>
      <c r="C800" s="127"/>
      <c r="D800" s="4">
        <f t="shared" si="86"/>
        <v>0</v>
      </c>
      <c r="E800" s="128">
        <f t="shared" ref="E800:E863" si="87">C800-D800</f>
        <v>0</v>
      </c>
      <c r="F800" s="4">
        <f t="shared" ref="F800:F863" si="88">IF(C800="",0,IF(C799="",$D$19-E800,IF(C800&lt;&gt;"",F799-E800)))</f>
        <v>0</v>
      </c>
      <c r="G800" s="19">
        <f>IF(AND(C800&lt;&gt;"",SUM(G$30:G799)&lt;D$21),$D$21/$D$26,0)</f>
        <v>0</v>
      </c>
      <c r="H800" s="4">
        <f t="shared" ref="H800:H863" si="89">IF(C800&lt;&gt;"",G800+H799,0)</f>
        <v>0</v>
      </c>
      <c r="I800" s="4">
        <f t="shared" ref="I800:I863" si="90">IF(C800&lt;&gt;"",$D$21-H800,0)</f>
        <v>0</v>
      </c>
      <c r="J800" s="58" t="str">
        <f t="shared" si="84"/>
        <v>2085–2086</v>
      </c>
    </row>
    <row r="801" spans="1:10" ht="19.899999999999999" customHeight="1" x14ac:dyDescent="0.2">
      <c r="A801" s="126">
        <v>67846</v>
      </c>
      <c r="B801" s="9">
        <f t="shared" si="85"/>
        <v>0</v>
      </c>
      <c r="C801" s="127"/>
      <c r="D801" s="4">
        <f t="shared" si="86"/>
        <v>0</v>
      </c>
      <c r="E801" s="128">
        <f t="shared" si="87"/>
        <v>0</v>
      </c>
      <c r="F801" s="4">
        <f t="shared" si="88"/>
        <v>0</v>
      </c>
      <c r="G801" s="19">
        <f>IF(AND(C801&lt;&gt;"",SUM(G$30:G800)&lt;D$21),$D$21/$D$26,0)</f>
        <v>0</v>
      </c>
      <c r="H801" s="4">
        <f t="shared" si="89"/>
        <v>0</v>
      </c>
      <c r="I801" s="4">
        <f t="shared" si="90"/>
        <v>0</v>
      </c>
      <c r="J801" s="58" t="str">
        <f t="shared" si="84"/>
        <v>2085–2086</v>
      </c>
    </row>
    <row r="802" spans="1:10" ht="19.899999999999999" customHeight="1" x14ac:dyDescent="0.2">
      <c r="A802" s="126">
        <v>67877</v>
      </c>
      <c r="B802" s="9">
        <f t="shared" si="85"/>
        <v>0</v>
      </c>
      <c r="C802" s="127"/>
      <c r="D802" s="4">
        <f t="shared" si="86"/>
        <v>0</v>
      </c>
      <c r="E802" s="128">
        <f t="shared" si="87"/>
        <v>0</v>
      </c>
      <c r="F802" s="4">
        <f t="shared" si="88"/>
        <v>0</v>
      </c>
      <c r="G802" s="19">
        <f>IF(AND(C802&lt;&gt;"",SUM(G$30:G801)&lt;D$21),$D$21/$D$26,0)</f>
        <v>0</v>
      </c>
      <c r="H802" s="4">
        <f t="shared" si="89"/>
        <v>0</v>
      </c>
      <c r="I802" s="4">
        <f t="shared" si="90"/>
        <v>0</v>
      </c>
      <c r="J802" s="58" t="str">
        <f t="shared" si="84"/>
        <v>2085–2086</v>
      </c>
    </row>
    <row r="803" spans="1:10" ht="19.899999999999999" customHeight="1" x14ac:dyDescent="0.2">
      <c r="A803" s="126">
        <v>67907</v>
      </c>
      <c r="B803" s="9">
        <f t="shared" si="85"/>
        <v>0</v>
      </c>
      <c r="C803" s="127"/>
      <c r="D803" s="4">
        <f t="shared" si="86"/>
        <v>0</v>
      </c>
      <c r="E803" s="128">
        <f t="shared" si="87"/>
        <v>0</v>
      </c>
      <c r="F803" s="4">
        <f t="shared" si="88"/>
        <v>0</v>
      </c>
      <c r="G803" s="19">
        <f>IF(AND(C803&lt;&gt;"",SUM(G$30:G802)&lt;D$21),$D$21/$D$26,0)</f>
        <v>0</v>
      </c>
      <c r="H803" s="4">
        <f t="shared" si="89"/>
        <v>0</v>
      </c>
      <c r="I803" s="4">
        <f t="shared" si="90"/>
        <v>0</v>
      </c>
      <c r="J803" s="58" t="str">
        <f t="shared" si="84"/>
        <v>2085–2086</v>
      </c>
    </row>
    <row r="804" spans="1:10" ht="19.899999999999999" customHeight="1" x14ac:dyDescent="0.2">
      <c r="A804" s="126">
        <v>67938</v>
      </c>
      <c r="B804" s="9">
        <f t="shared" si="85"/>
        <v>0</v>
      </c>
      <c r="C804" s="127"/>
      <c r="D804" s="4">
        <f t="shared" si="86"/>
        <v>0</v>
      </c>
      <c r="E804" s="128">
        <f t="shared" si="87"/>
        <v>0</v>
      </c>
      <c r="F804" s="4">
        <f t="shared" si="88"/>
        <v>0</v>
      </c>
      <c r="G804" s="19">
        <f>IF(AND(C804&lt;&gt;"",SUM(G$30:G803)&lt;D$21),$D$21/$D$26,0)</f>
        <v>0</v>
      </c>
      <c r="H804" s="4">
        <f t="shared" si="89"/>
        <v>0</v>
      </c>
      <c r="I804" s="4">
        <f t="shared" si="90"/>
        <v>0</v>
      </c>
      <c r="J804" s="58" t="str">
        <f t="shared" si="84"/>
        <v>2085–2086</v>
      </c>
    </row>
    <row r="805" spans="1:10" ht="19.899999999999999" customHeight="1" x14ac:dyDescent="0.2">
      <c r="A805" s="126">
        <v>67969</v>
      </c>
      <c r="B805" s="9">
        <f t="shared" si="85"/>
        <v>0</v>
      </c>
      <c r="C805" s="127"/>
      <c r="D805" s="4">
        <f t="shared" si="86"/>
        <v>0</v>
      </c>
      <c r="E805" s="128">
        <f t="shared" si="87"/>
        <v>0</v>
      </c>
      <c r="F805" s="4">
        <f t="shared" si="88"/>
        <v>0</v>
      </c>
      <c r="G805" s="19">
        <f>IF(AND(C805&lt;&gt;"",SUM(G$30:G804)&lt;D$21),$D$21/$D$26,0)</f>
        <v>0</v>
      </c>
      <c r="H805" s="4">
        <f t="shared" si="89"/>
        <v>0</v>
      </c>
      <c r="I805" s="4">
        <f t="shared" si="90"/>
        <v>0</v>
      </c>
      <c r="J805" s="58" t="str">
        <f t="shared" si="84"/>
        <v>2085–2086</v>
      </c>
    </row>
    <row r="806" spans="1:10" ht="19.899999999999999" customHeight="1" x14ac:dyDescent="0.2">
      <c r="A806" s="126">
        <v>67997</v>
      </c>
      <c r="B806" s="9">
        <f t="shared" si="85"/>
        <v>0</v>
      </c>
      <c r="C806" s="127"/>
      <c r="D806" s="4">
        <f t="shared" si="86"/>
        <v>0</v>
      </c>
      <c r="E806" s="128">
        <f t="shared" si="87"/>
        <v>0</v>
      </c>
      <c r="F806" s="4">
        <f t="shared" si="88"/>
        <v>0</v>
      </c>
      <c r="G806" s="19">
        <f>IF(AND(C806&lt;&gt;"",SUM(G$30:G805)&lt;D$21),$D$21/$D$26,0)</f>
        <v>0</v>
      </c>
      <c r="H806" s="4">
        <f t="shared" si="89"/>
        <v>0</v>
      </c>
      <c r="I806" s="4">
        <f t="shared" si="90"/>
        <v>0</v>
      </c>
      <c r="J806" s="58" t="str">
        <f t="shared" si="84"/>
        <v>2085–2086</v>
      </c>
    </row>
    <row r="807" spans="1:10" ht="19.899999999999999" customHeight="1" x14ac:dyDescent="0.2">
      <c r="A807" s="126">
        <v>68028</v>
      </c>
      <c r="B807" s="9">
        <f t="shared" si="85"/>
        <v>0</v>
      </c>
      <c r="C807" s="127"/>
      <c r="D807" s="4">
        <f t="shared" si="86"/>
        <v>0</v>
      </c>
      <c r="E807" s="128">
        <f t="shared" si="87"/>
        <v>0</v>
      </c>
      <c r="F807" s="4">
        <f t="shared" si="88"/>
        <v>0</v>
      </c>
      <c r="G807" s="19">
        <f>IF(AND(C807&lt;&gt;"",SUM(G$30:G806)&lt;D$21),$D$21/$D$26,0)</f>
        <v>0</v>
      </c>
      <c r="H807" s="4">
        <f t="shared" si="89"/>
        <v>0</v>
      </c>
      <c r="I807" s="4">
        <f t="shared" si="90"/>
        <v>0</v>
      </c>
      <c r="J807" s="58" t="str">
        <f t="shared" si="84"/>
        <v>2085–2086</v>
      </c>
    </row>
    <row r="808" spans="1:10" ht="19.899999999999999" customHeight="1" x14ac:dyDescent="0.2">
      <c r="A808" s="126">
        <v>68058</v>
      </c>
      <c r="B808" s="9">
        <f t="shared" si="85"/>
        <v>0</v>
      </c>
      <c r="C808" s="127"/>
      <c r="D808" s="4">
        <f t="shared" si="86"/>
        <v>0</v>
      </c>
      <c r="E808" s="128">
        <f t="shared" si="87"/>
        <v>0</v>
      </c>
      <c r="F808" s="4">
        <f t="shared" si="88"/>
        <v>0</v>
      </c>
      <c r="G808" s="19">
        <f>IF(AND(C808&lt;&gt;"",SUM(G$30:G807)&lt;D$21),$D$21/$D$26,0)</f>
        <v>0</v>
      </c>
      <c r="H808" s="4">
        <f t="shared" si="89"/>
        <v>0</v>
      </c>
      <c r="I808" s="4">
        <f t="shared" si="90"/>
        <v>0</v>
      </c>
      <c r="J808" s="58" t="str">
        <f t="shared" si="84"/>
        <v>2085–2086</v>
      </c>
    </row>
    <row r="809" spans="1:10" ht="19.899999999999999" customHeight="1" x14ac:dyDescent="0.2">
      <c r="A809" s="126">
        <v>68089</v>
      </c>
      <c r="B809" s="9">
        <f t="shared" si="85"/>
        <v>0</v>
      </c>
      <c r="C809" s="127"/>
      <c r="D809" s="4">
        <f t="shared" si="86"/>
        <v>0</v>
      </c>
      <c r="E809" s="128">
        <f t="shared" si="87"/>
        <v>0</v>
      </c>
      <c r="F809" s="4">
        <f t="shared" si="88"/>
        <v>0</v>
      </c>
      <c r="G809" s="19">
        <f>IF(AND(C809&lt;&gt;"",SUM(G$30:G808)&lt;D$21),$D$21/$D$26,0)</f>
        <v>0</v>
      </c>
      <c r="H809" s="4">
        <f t="shared" si="89"/>
        <v>0</v>
      </c>
      <c r="I809" s="4">
        <f t="shared" si="90"/>
        <v>0</v>
      </c>
      <c r="J809" s="58" t="str">
        <f t="shared" si="84"/>
        <v>2085–2086</v>
      </c>
    </row>
    <row r="810" spans="1:10" ht="19.899999999999999" customHeight="1" x14ac:dyDescent="0.2">
      <c r="A810" s="126">
        <v>68119</v>
      </c>
      <c r="B810" s="9">
        <f t="shared" si="85"/>
        <v>0</v>
      </c>
      <c r="C810" s="127"/>
      <c r="D810" s="4">
        <f t="shared" si="86"/>
        <v>0</v>
      </c>
      <c r="E810" s="128">
        <f t="shared" si="87"/>
        <v>0</v>
      </c>
      <c r="F810" s="4">
        <f t="shared" si="88"/>
        <v>0</v>
      </c>
      <c r="G810" s="19">
        <f>IF(AND(C810&lt;&gt;"",SUM(G$30:G809)&lt;D$21),$D$21/$D$26,0)</f>
        <v>0</v>
      </c>
      <c r="H810" s="4">
        <f t="shared" si="89"/>
        <v>0</v>
      </c>
      <c r="I810" s="4">
        <f t="shared" si="90"/>
        <v>0</v>
      </c>
      <c r="J810" s="58" t="str">
        <f t="shared" si="84"/>
        <v>2086–2087</v>
      </c>
    </row>
    <row r="811" spans="1:10" ht="19.899999999999999" customHeight="1" x14ac:dyDescent="0.2">
      <c r="A811" s="126">
        <v>68150</v>
      </c>
      <c r="B811" s="9">
        <f t="shared" si="85"/>
        <v>0</v>
      </c>
      <c r="C811" s="127"/>
      <c r="D811" s="4">
        <f t="shared" si="86"/>
        <v>0</v>
      </c>
      <c r="E811" s="128">
        <f t="shared" si="87"/>
        <v>0</v>
      </c>
      <c r="F811" s="4">
        <f t="shared" si="88"/>
        <v>0</v>
      </c>
      <c r="G811" s="19">
        <f>IF(AND(C811&lt;&gt;"",SUM(G$30:G810)&lt;D$21),$D$21/$D$26,0)</f>
        <v>0</v>
      </c>
      <c r="H811" s="4">
        <f t="shared" si="89"/>
        <v>0</v>
      </c>
      <c r="I811" s="4">
        <f t="shared" si="90"/>
        <v>0</v>
      </c>
      <c r="J811" s="58" t="str">
        <f t="shared" ref="J811:J874" si="91">IF(OR(MONTH(A811)=1,MONTH(A811)=2,MONTH(A811)=3,MONTH(A811)=4,MONTH(A811)=5,MONTH(A811)=6),YEAR(A811)-1&amp;"–"&amp;YEAR(A811),YEAR(A811)&amp;"–"&amp;YEAR(A811)+1)</f>
        <v>2086–2087</v>
      </c>
    </row>
    <row r="812" spans="1:10" ht="19.899999999999999" customHeight="1" x14ac:dyDescent="0.2">
      <c r="A812" s="126">
        <v>68181</v>
      </c>
      <c r="B812" s="9">
        <f t="shared" si="85"/>
        <v>0</v>
      </c>
      <c r="C812" s="127"/>
      <c r="D812" s="4">
        <f t="shared" si="86"/>
        <v>0</v>
      </c>
      <c r="E812" s="128">
        <f t="shared" si="87"/>
        <v>0</v>
      </c>
      <c r="F812" s="4">
        <f t="shared" si="88"/>
        <v>0</v>
      </c>
      <c r="G812" s="19">
        <f>IF(AND(C812&lt;&gt;"",SUM(G$30:G811)&lt;D$21),$D$21/$D$26,0)</f>
        <v>0</v>
      </c>
      <c r="H812" s="4">
        <f t="shared" si="89"/>
        <v>0</v>
      </c>
      <c r="I812" s="4">
        <f t="shared" si="90"/>
        <v>0</v>
      </c>
      <c r="J812" s="58" t="str">
        <f t="shared" si="91"/>
        <v>2086–2087</v>
      </c>
    </row>
    <row r="813" spans="1:10" ht="19.899999999999999" customHeight="1" x14ac:dyDescent="0.2">
      <c r="A813" s="126">
        <v>68211</v>
      </c>
      <c r="B813" s="9">
        <f t="shared" si="85"/>
        <v>0</v>
      </c>
      <c r="C813" s="127"/>
      <c r="D813" s="4">
        <f t="shared" si="86"/>
        <v>0</v>
      </c>
      <c r="E813" s="128">
        <f t="shared" si="87"/>
        <v>0</v>
      </c>
      <c r="F813" s="4">
        <f t="shared" si="88"/>
        <v>0</v>
      </c>
      <c r="G813" s="19">
        <f>IF(AND(C813&lt;&gt;"",SUM(G$30:G812)&lt;D$21),$D$21/$D$26,0)</f>
        <v>0</v>
      </c>
      <c r="H813" s="4">
        <f t="shared" si="89"/>
        <v>0</v>
      </c>
      <c r="I813" s="4">
        <f t="shared" si="90"/>
        <v>0</v>
      </c>
      <c r="J813" s="58" t="str">
        <f t="shared" si="91"/>
        <v>2086–2087</v>
      </c>
    </row>
    <row r="814" spans="1:10" ht="19.899999999999999" customHeight="1" x14ac:dyDescent="0.2">
      <c r="A814" s="126">
        <v>68242</v>
      </c>
      <c r="B814" s="9">
        <f t="shared" si="85"/>
        <v>0</v>
      </c>
      <c r="C814" s="127"/>
      <c r="D814" s="4">
        <f t="shared" si="86"/>
        <v>0</v>
      </c>
      <c r="E814" s="128">
        <f t="shared" si="87"/>
        <v>0</v>
      </c>
      <c r="F814" s="4">
        <f t="shared" si="88"/>
        <v>0</v>
      </c>
      <c r="G814" s="19">
        <f>IF(AND(C814&lt;&gt;"",SUM(G$30:G813)&lt;D$21),$D$21/$D$26,0)</f>
        <v>0</v>
      </c>
      <c r="H814" s="4">
        <f t="shared" si="89"/>
        <v>0</v>
      </c>
      <c r="I814" s="4">
        <f t="shared" si="90"/>
        <v>0</v>
      </c>
      <c r="J814" s="58" t="str">
        <f t="shared" si="91"/>
        <v>2086–2087</v>
      </c>
    </row>
    <row r="815" spans="1:10" ht="19.899999999999999" customHeight="1" x14ac:dyDescent="0.2">
      <c r="A815" s="126">
        <v>68272</v>
      </c>
      <c r="B815" s="9">
        <f t="shared" si="85"/>
        <v>0</v>
      </c>
      <c r="C815" s="127"/>
      <c r="D815" s="4">
        <f t="shared" si="86"/>
        <v>0</v>
      </c>
      <c r="E815" s="128">
        <f t="shared" si="87"/>
        <v>0</v>
      </c>
      <c r="F815" s="4">
        <f t="shared" si="88"/>
        <v>0</v>
      </c>
      <c r="G815" s="19">
        <f>IF(AND(C815&lt;&gt;"",SUM(G$30:G814)&lt;D$21),$D$21/$D$26,0)</f>
        <v>0</v>
      </c>
      <c r="H815" s="4">
        <f t="shared" si="89"/>
        <v>0</v>
      </c>
      <c r="I815" s="4">
        <f t="shared" si="90"/>
        <v>0</v>
      </c>
      <c r="J815" s="58" t="str">
        <f t="shared" si="91"/>
        <v>2086–2087</v>
      </c>
    </row>
    <row r="816" spans="1:10" ht="19.899999999999999" customHeight="1" x14ac:dyDescent="0.2">
      <c r="A816" s="126">
        <v>68303</v>
      </c>
      <c r="B816" s="9">
        <f t="shared" si="85"/>
        <v>0</v>
      </c>
      <c r="C816" s="127"/>
      <c r="D816" s="4">
        <f t="shared" si="86"/>
        <v>0</v>
      </c>
      <c r="E816" s="128">
        <f t="shared" si="87"/>
        <v>0</v>
      </c>
      <c r="F816" s="4">
        <f t="shared" si="88"/>
        <v>0</v>
      </c>
      <c r="G816" s="19">
        <f>IF(AND(C816&lt;&gt;"",SUM(G$30:G815)&lt;D$21),$D$21/$D$26,0)</f>
        <v>0</v>
      </c>
      <c r="H816" s="4">
        <f t="shared" si="89"/>
        <v>0</v>
      </c>
      <c r="I816" s="4">
        <f t="shared" si="90"/>
        <v>0</v>
      </c>
      <c r="J816" s="58" t="str">
        <f t="shared" si="91"/>
        <v>2086–2087</v>
      </c>
    </row>
    <row r="817" spans="1:10" ht="19.899999999999999" customHeight="1" x14ac:dyDescent="0.2">
      <c r="A817" s="126">
        <v>68334</v>
      </c>
      <c r="B817" s="9">
        <f t="shared" si="85"/>
        <v>0</v>
      </c>
      <c r="C817" s="127"/>
      <c r="D817" s="4">
        <f t="shared" si="86"/>
        <v>0</v>
      </c>
      <c r="E817" s="128">
        <f t="shared" si="87"/>
        <v>0</v>
      </c>
      <c r="F817" s="4">
        <f t="shared" si="88"/>
        <v>0</v>
      </c>
      <c r="G817" s="19">
        <f>IF(AND(C817&lt;&gt;"",SUM(G$30:G816)&lt;D$21),$D$21/$D$26,0)</f>
        <v>0</v>
      </c>
      <c r="H817" s="4">
        <f t="shared" si="89"/>
        <v>0</v>
      </c>
      <c r="I817" s="4">
        <f t="shared" si="90"/>
        <v>0</v>
      </c>
      <c r="J817" s="58" t="str">
        <f t="shared" si="91"/>
        <v>2086–2087</v>
      </c>
    </row>
    <row r="818" spans="1:10" ht="19.899999999999999" customHeight="1" x14ac:dyDescent="0.2">
      <c r="A818" s="126">
        <v>68362</v>
      </c>
      <c r="B818" s="9">
        <f t="shared" si="85"/>
        <v>0</v>
      </c>
      <c r="C818" s="127"/>
      <c r="D818" s="4">
        <f t="shared" si="86"/>
        <v>0</v>
      </c>
      <c r="E818" s="128">
        <f t="shared" si="87"/>
        <v>0</v>
      </c>
      <c r="F818" s="4">
        <f t="shared" si="88"/>
        <v>0</v>
      </c>
      <c r="G818" s="19">
        <f>IF(AND(C818&lt;&gt;"",SUM(G$30:G817)&lt;D$21),$D$21/$D$26,0)</f>
        <v>0</v>
      </c>
      <c r="H818" s="4">
        <f t="shared" si="89"/>
        <v>0</v>
      </c>
      <c r="I818" s="4">
        <f t="shared" si="90"/>
        <v>0</v>
      </c>
      <c r="J818" s="58" t="str">
        <f t="shared" si="91"/>
        <v>2086–2087</v>
      </c>
    </row>
    <row r="819" spans="1:10" ht="19.899999999999999" customHeight="1" x14ac:dyDescent="0.2">
      <c r="A819" s="126">
        <v>68393</v>
      </c>
      <c r="B819" s="9">
        <f t="shared" si="85"/>
        <v>0</v>
      </c>
      <c r="C819" s="127"/>
      <c r="D819" s="4">
        <f t="shared" si="86"/>
        <v>0</v>
      </c>
      <c r="E819" s="128">
        <f t="shared" si="87"/>
        <v>0</v>
      </c>
      <c r="F819" s="4">
        <f t="shared" si="88"/>
        <v>0</v>
      </c>
      <c r="G819" s="19">
        <f>IF(AND(C819&lt;&gt;"",SUM(G$30:G818)&lt;D$21),$D$21/$D$26,0)</f>
        <v>0</v>
      </c>
      <c r="H819" s="4">
        <f t="shared" si="89"/>
        <v>0</v>
      </c>
      <c r="I819" s="4">
        <f t="shared" si="90"/>
        <v>0</v>
      </c>
      <c r="J819" s="58" t="str">
        <f t="shared" si="91"/>
        <v>2086–2087</v>
      </c>
    </row>
    <row r="820" spans="1:10" ht="19.899999999999999" customHeight="1" x14ac:dyDescent="0.2">
      <c r="A820" s="126">
        <v>68423</v>
      </c>
      <c r="B820" s="9">
        <f t="shared" si="85"/>
        <v>0</v>
      </c>
      <c r="C820" s="127"/>
      <c r="D820" s="4">
        <f t="shared" si="86"/>
        <v>0</v>
      </c>
      <c r="E820" s="128">
        <f t="shared" si="87"/>
        <v>0</v>
      </c>
      <c r="F820" s="4">
        <f t="shared" si="88"/>
        <v>0</v>
      </c>
      <c r="G820" s="19">
        <f>IF(AND(C820&lt;&gt;"",SUM(G$30:G819)&lt;D$21),$D$21/$D$26,0)</f>
        <v>0</v>
      </c>
      <c r="H820" s="4">
        <f t="shared" si="89"/>
        <v>0</v>
      </c>
      <c r="I820" s="4">
        <f t="shared" si="90"/>
        <v>0</v>
      </c>
      <c r="J820" s="58" t="str">
        <f t="shared" si="91"/>
        <v>2086–2087</v>
      </c>
    </row>
    <row r="821" spans="1:10" ht="19.899999999999999" customHeight="1" x14ac:dyDescent="0.2">
      <c r="A821" s="126">
        <v>68454</v>
      </c>
      <c r="B821" s="9">
        <f t="shared" si="85"/>
        <v>0</v>
      </c>
      <c r="C821" s="127"/>
      <c r="D821" s="4">
        <f t="shared" si="86"/>
        <v>0</v>
      </c>
      <c r="E821" s="128">
        <f t="shared" si="87"/>
        <v>0</v>
      </c>
      <c r="F821" s="4">
        <f t="shared" si="88"/>
        <v>0</v>
      </c>
      <c r="G821" s="19">
        <f>IF(AND(C821&lt;&gt;"",SUM(G$30:G820)&lt;D$21),$D$21/$D$26,0)</f>
        <v>0</v>
      </c>
      <c r="H821" s="4">
        <f t="shared" si="89"/>
        <v>0</v>
      </c>
      <c r="I821" s="4">
        <f t="shared" si="90"/>
        <v>0</v>
      </c>
      <c r="J821" s="58" t="str">
        <f t="shared" si="91"/>
        <v>2086–2087</v>
      </c>
    </row>
    <row r="822" spans="1:10" ht="19.899999999999999" customHeight="1" x14ac:dyDescent="0.2">
      <c r="A822" s="126">
        <v>68484</v>
      </c>
      <c r="B822" s="9">
        <f t="shared" si="85"/>
        <v>0</v>
      </c>
      <c r="C822" s="127"/>
      <c r="D822" s="4">
        <f t="shared" si="86"/>
        <v>0</v>
      </c>
      <c r="E822" s="128">
        <f t="shared" si="87"/>
        <v>0</v>
      </c>
      <c r="F822" s="4">
        <f t="shared" si="88"/>
        <v>0</v>
      </c>
      <c r="G822" s="19">
        <f>IF(AND(C822&lt;&gt;"",SUM(G$30:G821)&lt;D$21),$D$21/$D$26,0)</f>
        <v>0</v>
      </c>
      <c r="H822" s="4">
        <f t="shared" si="89"/>
        <v>0</v>
      </c>
      <c r="I822" s="4">
        <f t="shared" si="90"/>
        <v>0</v>
      </c>
      <c r="J822" s="58" t="str">
        <f t="shared" si="91"/>
        <v>2087–2088</v>
      </c>
    </row>
    <row r="823" spans="1:10" ht="19.899999999999999" customHeight="1" x14ac:dyDescent="0.2">
      <c r="A823" s="126">
        <v>68515</v>
      </c>
      <c r="B823" s="9">
        <f t="shared" si="85"/>
        <v>0</v>
      </c>
      <c r="C823" s="127"/>
      <c r="D823" s="4">
        <f t="shared" si="86"/>
        <v>0</v>
      </c>
      <c r="E823" s="128">
        <f t="shared" si="87"/>
        <v>0</v>
      </c>
      <c r="F823" s="4">
        <f t="shared" si="88"/>
        <v>0</v>
      </c>
      <c r="G823" s="19">
        <f>IF(AND(C823&lt;&gt;"",SUM(G$30:G822)&lt;D$21),$D$21/$D$26,0)</f>
        <v>0</v>
      </c>
      <c r="H823" s="4">
        <f t="shared" si="89"/>
        <v>0</v>
      </c>
      <c r="I823" s="4">
        <f t="shared" si="90"/>
        <v>0</v>
      </c>
      <c r="J823" s="58" t="str">
        <f t="shared" si="91"/>
        <v>2087–2088</v>
      </c>
    </row>
    <row r="824" spans="1:10" ht="19.899999999999999" customHeight="1" x14ac:dyDescent="0.2">
      <c r="A824" s="126">
        <v>68546</v>
      </c>
      <c r="B824" s="9">
        <f t="shared" si="85"/>
        <v>0</v>
      </c>
      <c r="C824" s="127"/>
      <c r="D824" s="4">
        <f t="shared" si="86"/>
        <v>0</v>
      </c>
      <c r="E824" s="128">
        <f t="shared" si="87"/>
        <v>0</v>
      </c>
      <c r="F824" s="4">
        <f t="shared" si="88"/>
        <v>0</v>
      </c>
      <c r="G824" s="19">
        <f>IF(AND(C824&lt;&gt;"",SUM(G$30:G823)&lt;D$21),$D$21/$D$26,0)</f>
        <v>0</v>
      </c>
      <c r="H824" s="4">
        <f t="shared" si="89"/>
        <v>0</v>
      </c>
      <c r="I824" s="4">
        <f t="shared" si="90"/>
        <v>0</v>
      </c>
      <c r="J824" s="58" t="str">
        <f t="shared" si="91"/>
        <v>2087–2088</v>
      </c>
    </row>
    <row r="825" spans="1:10" ht="19.899999999999999" customHeight="1" x14ac:dyDescent="0.2">
      <c r="A825" s="126">
        <v>68576</v>
      </c>
      <c r="B825" s="9">
        <f t="shared" si="85"/>
        <v>0</v>
      </c>
      <c r="C825" s="127"/>
      <c r="D825" s="4">
        <f t="shared" si="86"/>
        <v>0</v>
      </c>
      <c r="E825" s="128">
        <f t="shared" si="87"/>
        <v>0</v>
      </c>
      <c r="F825" s="4">
        <f t="shared" si="88"/>
        <v>0</v>
      </c>
      <c r="G825" s="19">
        <f>IF(AND(C825&lt;&gt;"",SUM(G$30:G824)&lt;D$21),$D$21/$D$26,0)</f>
        <v>0</v>
      </c>
      <c r="H825" s="4">
        <f t="shared" si="89"/>
        <v>0</v>
      </c>
      <c r="I825" s="4">
        <f t="shared" si="90"/>
        <v>0</v>
      </c>
      <c r="J825" s="58" t="str">
        <f t="shared" si="91"/>
        <v>2087–2088</v>
      </c>
    </row>
    <row r="826" spans="1:10" ht="19.899999999999999" customHeight="1" x14ac:dyDescent="0.2">
      <c r="A826" s="126">
        <v>68607</v>
      </c>
      <c r="B826" s="9">
        <f t="shared" si="85"/>
        <v>0</v>
      </c>
      <c r="C826" s="127"/>
      <c r="D826" s="4">
        <f t="shared" si="86"/>
        <v>0</v>
      </c>
      <c r="E826" s="128">
        <f t="shared" si="87"/>
        <v>0</v>
      </c>
      <c r="F826" s="4">
        <f t="shared" si="88"/>
        <v>0</v>
      </c>
      <c r="G826" s="19">
        <f>IF(AND(C826&lt;&gt;"",SUM(G$30:G825)&lt;D$21),$D$21/$D$26,0)</f>
        <v>0</v>
      </c>
      <c r="H826" s="4">
        <f t="shared" si="89"/>
        <v>0</v>
      </c>
      <c r="I826" s="4">
        <f t="shared" si="90"/>
        <v>0</v>
      </c>
      <c r="J826" s="58" t="str">
        <f t="shared" si="91"/>
        <v>2087–2088</v>
      </c>
    </row>
    <row r="827" spans="1:10" ht="19.899999999999999" customHeight="1" x14ac:dyDescent="0.2">
      <c r="A827" s="126">
        <v>68637</v>
      </c>
      <c r="B827" s="9">
        <f t="shared" si="85"/>
        <v>0</v>
      </c>
      <c r="C827" s="127"/>
      <c r="D827" s="4">
        <f t="shared" si="86"/>
        <v>0</v>
      </c>
      <c r="E827" s="128">
        <f t="shared" si="87"/>
        <v>0</v>
      </c>
      <c r="F827" s="4">
        <f t="shared" si="88"/>
        <v>0</v>
      </c>
      <c r="G827" s="19">
        <f>IF(AND(C827&lt;&gt;"",SUM(G$30:G826)&lt;D$21),$D$21/$D$26,0)</f>
        <v>0</v>
      </c>
      <c r="H827" s="4">
        <f t="shared" si="89"/>
        <v>0</v>
      </c>
      <c r="I827" s="4">
        <f t="shared" si="90"/>
        <v>0</v>
      </c>
      <c r="J827" s="58" t="str">
        <f t="shared" si="91"/>
        <v>2087–2088</v>
      </c>
    </row>
    <row r="828" spans="1:10" ht="19.899999999999999" customHeight="1" x14ac:dyDescent="0.2">
      <c r="A828" s="126">
        <v>68668</v>
      </c>
      <c r="B828" s="9">
        <f t="shared" si="85"/>
        <v>0</v>
      </c>
      <c r="C828" s="127"/>
      <c r="D828" s="4">
        <f t="shared" si="86"/>
        <v>0</v>
      </c>
      <c r="E828" s="128">
        <f t="shared" si="87"/>
        <v>0</v>
      </c>
      <c r="F828" s="4">
        <f t="shared" si="88"/>
        <v>0</v>
      </c>
      <c r="G828" s="19">
        <f>IF(AND(C828&lt;&gt;"",SUM(G$30:G827)&lt;D$21),$D$21/$D$26,0)</f>
        <v>0</v>
      </c>
      <c r="H828" s="4">
        <f t="shared" si="89"/>
        <v>0</v>
      </c>
      <c r="I828" s="4">
        <f t="shared" si="90"/>
        <v>0</v>
      </c>
      <c r="J828" s="58" t="str">
        <f t="shared" si="91"/>
        <v>2087–2088</v>
      </c>
    </row>
    <row r="829" spans="1:10" ht="19.899999999999999" customHeight="1" x14ac:dyDescent="0.2">
      <c r="A829" s="126">
        <v>68699</v>
      </c>
      <c r="B829" s="9">
        <f t="shared" si="85"/>
        <v>0</v>
      </c>
      <c r="C829" s="127"/>
      <c r="D829" s="4">
        <f t="shared" si="86"/>
        <v>0</v>
      </c>
      <c r="E829" s="128">
        <f t="shared" si="87"/>
        <v>0</v>
      </c>
      <c r="F829" s="4">
        <f t="shared" si="88"/>
        <v>0</v>
      </c>
      <c r="G829" s="19">
        <f>IF(AND(C829&lt;&gt;"",SUM(G$30:G828)&lt;D$21),$D$21/$D$26,0)</f>
        <v>0</v>
      </c>
      <c r="H829" s="4">
        <f t="shared" si="89"/>
        <v>0</v>
      </c>
      <c r="I829" s="4">
        <f t="shared" si="90"/>
        <v>0</v>
      </c>
      <c r="J829" s="58" t="str">
        <f t="shared" si="91"/>
        <v>2087–2088</v>
      </c>
    </row>
    <row r="830" spans="1:10" ht="19.899999999999999" customHeight="1" x14ac:dyDescent="0.2">
      <c r="A830" s="126">
        <v>68728</v>
      </c>
      <c r="B830" s="9">
        <f t="shared" si="85"/>
        <v>0</v>
      </c>
      <c r="C830" s="127"/>
      <c r="D830" s="4">
        <f t="shared" si="86"/>
        <v>0</v>
      </c>
      <c r="E830" s="128">
        <f t="shared" si="87"/>
        <v>0</v>
      </c>
      <c r="F830" s="4">
        <f t="shared" si="88"/>
        <v>0</v>
      </c>
      <c r="G830" s="19">
        <f>IF(AND(C830&lt;&gt;"",SUM(G$30:G829)&lt;D$21),$D$21/$D$26,0)</f>
        <v>0</v>
      </c>
      <c r="H830" s="4">
        <f t="shared" si="89"/>
        <v>0</v>
      </c>
      <c r="I830" s="4">
        <f t="shared" si="90"/>
        <v>0</v>
      </c>
      <c r="J830" s="58" t="str">
        <f t="shared" si="91"/>
        <v>2087–2088</v>
      </c>
    </row>
    <row r="831" spans="1:10" ht="19.899999999999999" customHeight="1" x14ac:dyDescent="0.2">
      <c r="A831" s="126">
        <v>68759</v>
      </c>
      <c r="B831" s="9">
        <f t="shared" si="85"/>
        <v>0</v>
      </c>
      <c r="C831" s="127"/>
      <c r="D831" s="4">
        <f t="shared" si="86"/>
        <v>0</v>
      </c>
      <c r="E831" s="128">
        <f t="shared" si="87"/>
        <v>0</v>
      </c>
      <c r="F831" s="4">
        <f t="shared" si="88"/>
        <v>0</v>
      </c>
      <c r="G831" s="19">
        <f>IF(AND(C831&lt;&gt;"",SUM(G$30:G830)&lt;D$21),$D$21/$D$26,0)</f>
        <v>0</v>
      </c>
      <c r="H831" s="4">
        <f t="shared" si="89"/>
        <v>0</v>
      </c>
      <c r="I831" s="4">
        <f t="shared" si="90"/>
        <v>0</v>
      </c>
      <c r="J831" s="58" t="str">
        <f t="shared" si="91"/>
        <v>2087–2088</v>
      </c>
    </row>
    <row r="832" spans="1:10" ht="19.899999999999999" customHeight="1" x14ac:dyDescent="0.2">
      <c r="A832" s="126">
        <v>68789</v>
      </c>
      <c r="B832" s="9">
        <f t="shared" si="85"/>
        <v>0</v>
      </c>
      <c r="C832" s="127"/>
      <c r="D832" s="4">
        <f t="shared" si="86"/>
        <v>0</v>
      </c>
      <c r="E832" s="128">
        <f t="shared" si="87"/>
        <v>0</v>
      </c>
      <c r="F832" s="4">
        <f t="shared" si="88"/>
        <v>0</v>
      </c>
      <c r="G832" s="19">
        <f>IF(AND(C832&lt;&gt;"",SUM(G$30:G831)&lt;D$21),$D$21/$D$26,0)</f>
        <v>0</v>
      </c>
      <c r="H832" s="4">
        <f t="shared" si="89"/>
        <v>0</v>
      </c>
      <c r="I832" s="4">
        <f t="shared" si="90"/>
        <v>0</v>
      </c>
      <c r="J832" s="58" t="str">
        <f t="shared" si="91"/>
        <v>2087–2088</v>
      </c>
    </row>
    <row r="833" spans="1:10" ht="19.899999999999999" customHeight="1" x14ac:dyDescent="0.2">
      <c r="A833" s="126">
        <v>68820</v>
      </c>
      <c r="B833" s="9">
        <f t="shared" si="85"/>
        <v>0</v>
      </c>
      <c r="C833" s="127"/>
      <c r="D833" s="4">
        <f t="shared" si="86"/>
        <v>0</v>
      </c>
      <c r="E833" s="128">
        <f t="shared" si="87"/>
        <v>0</v>
      </c>
      <c r="F833" s="4">
        <f t="shared" si="88"/>
        <v>0</v>
      </c>
      <c r="G833" s="19">
        <f>IF(AND(C833&lt;&gt;"",SUM(G$30:G832)&lt;D$21),$D$21/$D$26,0)</f>
        <v>0</v>
      </c>
      <c r="H833" s="4">
        <f t="shared" si="89"/>
        <v>0</v>
      </c>
      <c r="I833" s="4">
        <f t="shared" si="90"/>
        <v>0</v>
      </c>
      <c r="J833" s="58" t="str">
        <f t="shared" si="91"/>
        <v>2087–2088</v>
      </c>
    </row>
    <row r="834" spans="1:10" ht="19.899999999999999" customHeight="1" x14ac:dyDescent="0.2">
      <c r="A834" s="126">
        <v>68850</v>
      </c>
      <c r="B834" s="9">
        <f t="shared" si="85"/>
        <v>0</v>
      </c>
      <c r="C834" s="127"/>
      <c r="D834" s="4">
        <f t="shared" si="86"/>
        <v>0</v>
      </c>
      <c r="E834" s="128">
        <f t="shared" si="87"/>
        <v>0</v>
      </c>
      <c r="F834" s="4">
        <f t="shared" si="88"/>
        <v>0</v>
      </c>
      <c r="G834" s="19">
        <f>IF(AND(C834&lt;&gt;"",SUM(G$30:G833)&lt;D$21),$D$21/$D$26,0)</f>
        <v>0</v>
      </c>
      <c r="H834" s="4">
        <f t="shared" si="89"/>
        <v>0</v>
      </c>
      <c r="I834" s="4">
        <f t="shared" si="90"/>
        <v>0</v>
      </c>
      <c r="J834" s="58" t="str">
        <f t="shared" si="91"/>
        <v>2088–2089</v>
      </c>
    </row>
    <row r="835" spans="1:10" ht="19.899999999999999" customHeight="1" x14ac:dyDescent="0.2">
      <c r="A835" s="126">
        <v>68881</v>
      </c>
      <c r="B835" s="9">
        <f t="shared" si="85"/>
        <v>0</v>
      </c>
      <c r="C835" s="127"/>
      <c r="D835" s="4">
        <f t="shared" si="86"/>
        <v>0</v>
      </c>
      <c r="E835" s="128">
        <f t="shared" si="87"/>
        <v>0</v>
      </c>
      <c r="F835" s="4">
        <f t="shared" si="88"/>
        <v>0</v>
      </c>
      <c r="G835" s="19">
        <f>IF(AND(C835&lt;&gt;"",SUM(G$30:G834)&lt;D$21),$D$21/$D$26,0)</f>
        <v>0</v>
      </c>
      <c r="H835" s="4">
        <f t="shared" si="89"/>
        <v>0</v>
      </c>
      <c r="I835" s="4">
        <f t="shared" si="90"/>
        <v>0</v>
      </c>
      <c r="J835" s="58" t="str">
        <f t="shared" si="91"/>
        <v>2088–2089</v>
      </c>
    </row>
    <row r="836" spans="1:10" ht="19.899999999999999" customHeight="1" x14ac:dyDescent="0.2">
      <c r="A836" s="126">
        <v>68912</v>
      </c>
      <c r="B836" s="9">
        <f t="shared" si="85"/>
        <v>0</v>
      </c>
      <c r="C836" s="127"/>
      <c r="D836" s="4">
        <f t="shared" si="86"/>
        <v>0</v>
      </c>
      <c r="E836" s="128">
        <f t="shared" si="87"/>
        <v>0</v>
      </c>
      <c r="F836" s="4">
        <f t="shared" si="88"/>
        <v>0</v>
      </c>
      <c r="G836" s="19">
        <f>IF(AND(C836&lt;&gt;"",SUM(G$30:G835)&lt;D$21),$D$21/$D$26,0)</f>
        <v>0</v>
      </c>
      <c r="H836" s="4">
        <f t="shared" si="89"/>
        <v>0</v>
      </c>
      <c r="I836" s="4">
        <f t="shared" si="90"/>
        <v>0</v>
      </c>
      <c r="J836" s="58" t="str">
        <f t="shared" si="91"/>
        <v>2088–2089</v>
      </c>
    </row>
    <row r="837" spans="1:10" ht="19.899999999999999" customHeight="1" x14ac:dyDescent="0.2">
      <c r="A837" s="126">
        <v>68942</v>
      </c>
      <c r="B837" s="9">
        <f t="shared" si="85"/>
        <v>0</v>
      </c>
      <c r="C837" s="127"/>
      <c r="D837" s="4">
        <f t="shared" si="86"/>
        <v>0</v>
      </c>
      <c r="E837" s="128">
        <f t="shared" si="87"/>
        <v>0</v>
      </c>
      <c r="F837" s="4">
        <f t="shared" si="88"/>
        <v>0</v>
      </c>
      <c r="G837" s="19">
        <f>IF(AND(C837&lt;&gt;"",SUM(G$30:G836)&lt;D$21),$D$21/$D$26,0)</f>
        <v>0</v>
      </c>
      <c r="H837" s="4">
        <f t="shared" si="89"/>
        <v>0</v>
      </c>
      <c r="I837" s="4">
        <f t="shared" si="90"/>
        <v>0</v>
      </c>
      <c r="J837" s="58" t="str">
        <f t="shared" si="91"/>
        <v>2088–2089</v>
      </c>
    </row>
    <row r="838" spans="1:10" ht="19.899999999999999" customHeight="1" x14ac:dyDescent="0.2">
      <c r="A838" s="126">
        <v>68973</v>
      </c>
      <c r="B838" s="9">
        <f t="shared" si="85"/>
        <v>0</v>
      </c>
      <c r="C838" s="127"/>
      <c r="D838" s="4">
        <f t="shared" si="86"/>
        <v>0</v>
      </c>
      <c r="E838" s="128">
        <f t="shared" si="87"/>
        <v>0</v>
      </c>
      <c r="F838" s="4">
        <f t="shared" si="88"/>
        <v>0</v>
      </c>
      <c r="G838" s="19">
        <f>IF(AND(C838&lt;&gt;"",SUM(G$30:G837)&lt;D$21),$D$21/$D$26,0)</f>
        <v>0</v>
      </c>
      <c r="H838" s="4">
        <f t="shared" si="89"/>
        <v>0</v>
      </c>
      <c r="I838" s="4">
        <f t="shared" si="90"/>
        <v>0</v>
      </c>
      <c r="J838" s="58" t="str">
        <f t="shared" si="91"/>
        <v>2088–2089</v>
      </c>
    </row>
    <row r="839" spans="1:10" ht="19.899999999999999" customHeight="1" x14ac:dyDescent="0.2">
      <c r="A839" s="126">
        <v>69003</v>
      </c>
      <c r="B839" s="9">
        <f t="shared" si="85"/>
        <v>0</v>
      </c>
      <c r="C839" s="127"/>
      <c r="D839" s="4">
        <f t="shared" si="86"/>
        <v>0</v>
      </c>
      <c r="E839" s="128">
        <f t="shared" si="87"/>
        <v>0</v>
      </c>
      <c r="F839" s="4">
        <f t="shared" si="88"/>
        <v>0</v>
      </c>
      <c r="G839" s="19">
        <f>IF(AND(C839&lt;&gt;"",SUM(G$30:G838)&lt;D$21),$D$21/$D$26,0)</f>
        <v>0</v>
      </c>
      <c r="H839" s="4">
        <f t="shared" si="89"/>
        <v>0</v>
      </c>
      <c r="I839" s="4">
        <f t="shared" si="90"/>
        <v>0</v>
      </c>
      <c r="J839" s="58" t="str">
        <f t="shared" si="91"/>
        <v>2088–2089</v>
      </c>
    </row>
    <row r="840" spans="1:10" ht="19.899999999999999" customHeight="1" x14ac:dyDescent="0.2">
      <c r="A840" s="126">
        <v>69034</v>
      </c>
      <c r="B840" s="9">
        <f t="shared" si="85"/>
        <v>0</v>
      </c>
      <c r="C840" s="127"/>
      <c r="D840" s="4">
        <f t="shared" si="86"/>
        <v>0</v>
      </c>
      <c r="E840" s="128">
        <f t="shared" si="87"/>
        <v>0</v>
      </c>
      <c r="F840" s="4">
        <f t="shared" si="88"/>
        <v>0</v>
      </c>
      <c r="G840" s="19">
        <f>IF(AND(C840&lt;&gt;"",SUM(G$30:G839)&lt;D$21),$D$21/$D$26,0)</f>
        <v>0</v>
      </c>
      <c r="H840" s="4">
        <f t="shared" si="89"/>
        <v>0</v>
      </c>
      <c r="I840" s="4">
        <f t="shared" si="90"/>
        <v>0</v>
      </c>
      <c r="J840" s="58" t="str">
        <f t="shared" si="91"/>
        <v>2088–2089</v>
      </c>
    </row>
    <row r="841" spans="1:10" ht="19.899999999999999" customHeight="1" x14ac:dyDescent="0.2">
      <c r="A841" s="126">
        <v>69065</v>
      </c>
      <c r="B841" s="9">
        <f t="shared" si="85"/>
        <v>0</v>
      </c>
      <c r="C841" s="127"/>
      <c r="D841" s="4">
        <f t="shared" si="86"/>
        <v>0</v>
      </c>
      <c r="E841" s="128">
        <f t="shared" si="87"/>
        <v>0</v>
      </c>
      <c r="F841" s="4">
        <f t="shared" si="88"/>
        <v>0</v>
      </c>
      <c r="G841" s="19">
        <f>IF(AND(C841&lt;&gt;"",SUM(G$30:G840)&lt;D$21),$D$21/$D$26,0)</f>
        <v>0</v>
      </c>
      <c r="H841" s="4">
        <f t="shared" si="89"/>
        <v>0</v>
      </c>
      <c r="I841" s="4">
        <f t="shared" si="90"/>
        <v>0</v>
      </c>
      <c r="J841" s="58" t="str">
        <f t="shared" si="91"/>
        <v>2088–2089</v>
      </c>
    </row>
    <row r="842" spans="1:10" ht="19.899999999999999" customHeight="1" x14ac:dyDescent="0.2">
      <c r="A842" s="126">
        <v>69093</v>
      </c>
      <c r="B842" s="9">
        <f t="shared" si="85"/>
        <v>0</v>
      </c>
      <c r="C842" s="127"/>
      <c r="D842" s="4">
        <f t="shared" si="86"/>
        <v>0</v>
      </c>
      <c r="E842" s="128">
        <f t="shared" si="87"/>
        <v>0</v>
      </c>
      <c r="F842" s="4">
        <f t="shared" si="88"/>
        <v>0</v>
      </c>
      <c r="G842" s="19">
        <f>IF(AND(C842&lt;&gt;"",SUM(G$30:G841)&lt;D$21),$D$21/$D$26,0)</f>
        <v>0</v>
      </c>
      <c r="H842" s="4">
        <f t="shared" si="89"/>
        <v>0</v>
      </c>
      <c r="I842" s="4">
        <f t="shared" si="90"/>
        <v>0</v>
      </c>
      <c r="J842" s="58" t="str">
        <f t="shared" si="91"/>
        <v>2088–2089</v>
      </c>
    </row>
    <row r="843" spans="1:10" ht="19.899999999999999" customHeight="1" x14ac:dyDescent="0.2">
      <c r="A843" s="126">
        <v>69124</v>
      </c>
      <c r="B843" s="9">
        <f t="shared" si="85"/>
        <v>0</v>
      </c>
      <c r="C843" s="127"/>
      <c r="D843" s="4">
        <f t="shared" si="86"/>
        <v>0</v>
      </c>
      <c r="E843" s="128">
        <f t="shared" si="87"/>
        <v>0</v>
      </c>
      <c r="F843" s="4">
        <f t="shared" si="88"/>
        <v>0</v>
      </c>
      <c r="G843" s="19">
        <f>IF(AND(C843&lt;&gt;"",SUM(G$30:G842)&lt;D$21),$D$21/$D$26,0)</f>
        <v>0</v>
      </c>
      <c r="H843" s="4">
        <f t="shared" si="89"/>
        <v>0</v>
      </c>
      <c r="I843" s="4">
        <f t="shared" si="90"/>
        <v>0</v>
      </c>
      <c r="J843" s="58" t="str">
        <f t="shared" si="91"/>
        <v>2088–2089</v>
      </c>
    </row>
    <row r="844" spans="1:10" ht="19.899999999999999" customHeight="1" x14ac:dyDescent="0.2">
      <c r="A844" s="126">
        <v>69154</v>
      </c>
      <c r="B844" s="9">
        <f t="shared" si="85"/>
        <v>0</v>
      </c>
      <c r="C844" s="127"/>
      <c r="D844" s="4">
        <f t="shared" si="86"/>
        <v>0</v>
      </c>
      <c r="E844" s="128">
        <f t="shared" si="87"/>
        <v>0</v>
      </c>
      <c r="F844" s="4">
        <f t="shared" si="88"/>
        <v>0</v>
      </c>
      <c r="G844" s="19">
        <f>IF(AND(C844&lt;&gt;"",SUM(G$30:G843)&lt;D$21),$D$21/$D$26,0)</f>
        <v>0</v>
      </c>
      <c r="H844" s="4">
        <f t="shared" si="89"/>
        <v>0</v>
      </c>
      <c r="I844" s="4">
        <f t="shared" si="90"/>
        <v>0</v>
      </c>
      <c r="J844" s="58" t="str">
        <f t="shared" si="91"/>
        <v>2088–2089</v>
      </c>
    </row>
    <row r="845" spans="1:10" ht="19.899999999999999" customHeight="1" x14ac:dyDescent="0.2">
      <c r="A845" s="126">
        <v>69185</v>
      </c>
      <c r="B845" s="9">
        <f t="shared" si="85"/>
        <v>0</v>
      </c>
      <c r="C845" s="127"/>
      <c r="D845" s="4">
        <f t="shared" si="86"/>
        <v>0</v>
      </c>
      <c r="E845" s="128">
        <f t="shared" si="87"/>
        <v>0</v>
      </c>
      <c r="F845" s="4">
        <f t="shared" si="88"/>
        <v>0</v>
      </c>
      <c r="G845" s="19">
        <f>IF(AND(C845&lt;&gt;"",SUM(G$30:G844)&lt;D$21),$D$21/$D$26,0)</f>
        <v>0</v>
      </c>
      <c r="H845" s="4">
        <f t="shared" si="89"/>
        <v>0</v>
      </c>
      <c r="I845" s="4">
        <f t="shared" si="90"/>
        <v>0</v>
      </c>
      <c r="J845" s="58" t="str">
        <f t="shared" si="91"/>
        <v>2088–2089</v>
      </c>
    </row>
    <row r="846" spans="1:10" ht="19.899999999999999" customHeight="1" x14ac:dyDescent="0.2">
      <c r="A846" s="126">
        <v>69215</v>
      </c>
      <c r="B846" s="9">
        <f t="shared" si="85"/>
        <v>0</v>
      </c>
      <c r="C846" s="127"/>
      <c r="D846" s="4">
        <f t="shared" si="86"/>
        <v>0</v>
      </c>
      <c r="E846" s="128">
        <f t="shared" si="87"/>
        <v>0</v>
      </c>
      <c r="F846" s="4">
        <f t="shared" si="88"/>
        <v>0</v>
      </c>
      <c r="G846" s="19">
        <f>IF(AND(C846&lt;&gt;"",SUM(G$30:G845)&lt;D$21),$D$21/$D$26,0)</f>
        <v>0</v>
      </c>
      <c r="H846" s="4">
        <f t="shared" si="89"/>
        <v>0</v>
      </c>
      <c r="I846" s="4">
        <f t="shared" si="90"/>
        <v>0</v>
      </c>
      <c r="J846" s="58" t="str">
        <f t="shared" si="91"/>
        <v>2089–2090</v>
      </c>
    </row>
    <row r="847" spans="1:10" ht="19.899999999999999" customHeight="1" x14ac:dyDescent="0.2">
      <c r="A847" s="126">
        <v>69246</v>
      </c>
      <c r="B847" s="9">
        <f t="shared" si="85"/>
        <v>0</v>
      </c>
      <c r="C847" s="127"/>
      <c r="D847" s="4">
        <f t="shared" si="86"/>
        <v>0</v>
      </c>
      <c r="E847" s="128">
        <f t="shared" si="87"/>
        <v>0</v>
      </c>
      <c r="F847" s="4">
        <f t="shared" si="88"/>
        <v>0</v>
      </c>
      <c r="G847" s="19">
        <f>IF(AND(C847&lt;&gt;"",SUM(G$30:G846)&lt;D$21),$D$21/$D$26,0)</f>
        <v>0</v>
      </c>
      <c r="H847" s="4">
        <f t="shared" si="89"/>
        <v>0</v>
      </c>
      <c r="I847" s="4">
        <f t="shared" si="90"/>
        <v>0</v>
      </c>
      <c r="J847" s="58" t="str">
        <f t="shared" si="91"/>
        <v>2089–2090</v>
      </c>
    </row>
    <row r="848" spans="1:10" ht="19.899999999999999" customHeight="1" x14ac:dyDescent="0.2">
      <c r="A848" s="126">
        <v>69277</v>
      </c>
      <c r="B848" s="9">
        <f t="shared" si="85"/>
        <v>0</v>
      </c>
      <c r="C848" s="127"/>
      <c r="D848" s="4">
        <f t="shared" si="86"/>
        <v>0</v>
      </c>
      <c r="E848" s="128">
        <f t="shared" si="87"/>
        <v>0</v>
      </c>
      <c r="F848" s="4">
        <f t="shared" si="88"/>
        <v>0</v>
      </c>
      <c r="G848" s="19">
        <f>IF(AND(C848&lt;&gt;"",SUM(G$30:G847)&lt;D$21),$D$21/$D$26,0)</f>
        <v>0</v>
      </c>
      <c r="H848" s="4">
        <f t="shared" si="89"/>
        <v>0</v>
      </c>
      <c r="I848" s="4">
        <f t="shared" si="90"/>
        <v>0</v>
      </c>
      <c r="J848" s="58" t="str">
        <f t="shared" si="91"/>
        <v>2089–2090</v>
      </c>
    </row>
    <row r="849" spans="1:10" ht="19.899999999999999" customHeight="1" x14ac:dyDescent="0.2">
      <c r="A849" s="126">
        <v>69307</v>
      </c>
      <c r="B849" s="9">
        <f t="shared" si="85"/>
        <v>0</v>
      </c>
      <c r="C849" s="127"/>
      <c r="D849" s="4">
        <f t="shared" si="86"/>
        <v>0</v>
      </c>
      <c r="E849" s="128">
        <f t="shared" si="87"/>
        <v>0</v>
      </c>
      <c r="F849" s="4">
        <f t="shared" si="88"/>
        <v>0</v>
      </c>
      <c r="G849" s="19">
        <f>IF(AND(C849&lt;&gt;"",SUM(G$30:G848)&lt;D$21),$D$21/$D$26,0)</f>
        <v>0</v>
      </c>
      <c r="H849" s="4">
        <f t="shared" si="89"/>
        <v>0</v>
      </c>
      <c r="I849" s="4">
        <f t="shared" si="90"/>
        <v>0</v>
      </c>
      <c r="J849" s="58" t="str">
        <f t="shared" si="91"/>
        <v>2089–2090</v>
      </c>
    </row>
    <row r="850" spans="1:10" ht="19.899999999999999" customHeight="1" x14ac:dyDescent="0.2">
      <c r="A850" s="126">
        <v>69338</v>
      </c>
      <c r="B850" s="9">
        <f t="shared" si="85"/>
        <v>0</v>
      </c>
      <c r="C850" s="127"/>
      <c r="D850" s="4">
        <f t="shared" si="86"/>
        <v>0</v>
      </c>
      <c r="E850" s="128">
        <f t="shared" si="87"/>
        <v>0</v>
      </c>
      <c r="F850" s="4">
        <f t="shared" si="88"/>
        <v>0</v>
      </c>
      <c r="G850" s="19">
        <f>IF(AND(C850&lt;&gt;"",SUM(G$30:G849)&lt;D$21),$D$21/$D$26,0)</f>
        <v>0</v>
      </c>
      <c r="H850" s="4">
        <f t="shared" si="89"/>
        <v>0</v>
      </c>
      <c r="I850" s="4">
        <f t="shared" si="90"/>
        <v>0</v>
      </c>
      <c r="J850" s="58" t="str">
        <f t="shared" si="91"/>
        <v>2089–2090</v>
      </c>
    </row>
    <row r="851" spans="1:10" ht="19.899999999999999" customHeight="1" x14ac:dyDescent="0.2">
      <c r="A851" s="126">
        <v>69368</v>
      </c>
      <c r="B851" s="9">
        <f t="shared" si="85"/>
        <v>0</v>
      </c>
      <c r="C851" s="127"/>
      <c r="D851" s="4">
        <f t="shared" si="86"/>
        <v>0</v>
      </c>
      <c r="E851" s="128">
        <f t="shared" si="87"/>
        <v>0</v>
      </c>
      <c r="F851" s="4">
        <f t="shared" si="88"/>
        <v>0</v>
      </c>
      <c r="G851" s="19">
        <f>IF(AND(C851&lt;&gt;"",SUM(G$30:G850)&lt;D$21),$D$21/$D$26,0)</f>
        <v>0</v>
      </c>
      <c r="H851" s="4">
        <f t="shared" si="89"/>
        <v>0</v>
      </c>
      <c r="I851" s="4">
        <f t="shared" si="90"/>
        <v>0</v>
      </c>
      <c r="J851" s="58" t="str">
        <f t="shared" si="91"/>
        <v>2089–2090</v>
      </c>
    </row>
    <row r="852" spans="1:10" ht="19.899999999999999" customHeight="1" x14ac:dyDescent="0.2">
      <c r="A852" s="126">
        <v>69399</v>
      </c>
      <c r="B852" s="9">
        <f t="shared" si="85"/>
        <v>0</v>
      </c>
      <c r="C852" s="127"/>
      <c r="D852" s="4">
        <f t="shared" si="86"/>
        <v>0</v>
      </c>
      <c r="E852" s="128">
        <f t="shared" si="87"/>
        <v>0</v>
      </c>
      <c r="F852" s="4">
        <f t="shared" si="88"/>
        <v>0</v>
      </c>
      <c r="G852" s="19">
        <f>IF(AND(C852&lt;&gt;"",SUM(G$30:G851)&lt;D$21),$D$21/$D$26,0)</f>
        <v>0</v>
      </c>
      <c r="H852" s="4">
        <f t="shared" si="89"/>
        <v>0</v>
      </c>
      <c r="I852" s="4">
        <f t="shared" si="90"/>
        <v>0</v>
      </c>
      <c r="J852" s="58" t="str">
        <f t="shared" si="91"/>
        <v>2089–2090</v>
      </c>
    </row>
    <row r="853" spans="1:10" ht="19.899999999999999" customHeight="1" x14ac:dyDescent="0.2">
      <c r="A853" s="126">
        <v>69430</v>
      </c>
      <c r="B853" s="9">
        <f t="shared" si="85"/>
        <v>0</v>
      </c>
      <c r="C853" s="127"/>
      <c r="D853" s="4">
        <f t="shared" si="86"/>
        <v>0</v>
      </c>
      <c r="E853" s="128">
        <f t="shared" si="87"/>
        <v>0</v>
      </c>
      <c r="F853" s="4">
        <f t="shared" si="88"/>
        <v>0</v>
      </c>
      <c r="G853" s="19">
        <f>IF(AND(C853&lt;&gt;"",SUM(G$30:G852)&lt;D$21),$D$21/$D$26,0)</f>
        <v>0</v>
      </c>
      <c r="H853" s="4">
        <f t="shared" si="89"/>
        <v>0</v>
      </c>
      <c r="I853" s="4">
        <f t="shared" si="90"/>
        <v>0</v>
      </c>
      <c r="J853" s="58" t="str">
        <f t="shared" si="91"/>
        <v>2089–2090</v>
      </c>
    </row>
    <row r="854" spans="1:10" ht="19.899999999999999" customHeight="1" x14ac:dyDescent="0.2">
      <c r="A854" s="126">
        <v>69458</v>
      </c>
      <c r="B854" s="9">
        <f t="shared" si="85"/>
        <v>0</v>
      </c>
      <c r="C854" s="127"/>
      <c r="D854" s="4">
        <f t="shared" si="86"/>
        <v>0</v>
      </c>
      <c r="E854" s="128">
        <f t="shared" si="87"/>
        <v>0</v>
      </c>
      <c r="F854" s="4">
        <f t="shared" si="88"/>
        <v>0</v>
      </c>
      <c r="G854" s="19">
        <f>IF(AND(C854&lt;&gt;"",SUM(G$30:G853)&lt;D$21),$D$21/$D$26,0)</f>
        <v>0</v>
      </c>
      <c r="H854" s="4">
        <f t="shared" si="89"/>
        <v>0</v>
      </c>
      <c r="I854" s="4">
        <f t="shared" si="90"/>
        <v>0</v>
      </c>
      <c r="J854" s="58" t="str">
        <f t="shared" si="91"/>
        <v>2089–2090</v>
      </c>
    </row>
    <row r="855" spans="1:10" ht="19.899999999999999" customHeight="1" x14ac:dyDescent="0.2">
      <c r="A855" s="126">
        <v>69489</v>
      </c>
      <c r="B855" s="9">
        <f t="shared" si="85"/>
        <v>0</v>
      </c>
      <c r="C855" s="127"/>
      <c r="D855" s="4">
        <f t="shared" si="86"/>
        <v>0</v>
      </c>
      <c r="E855" s="128">
        <f t="shared" si="87"/>
        <v>0</v>
      </c>
      <c r="F855" s="4">
        <f t="shared" si="88"/>
        <v>0</v>
      </c>
      <c r="G855" s="19">
        <f>IF(AND(C855&lt;&gt;"",SUM(G$30:G854)&lt;D$21),$D$21/$D$26,0)</f>
        <v>0</v>
      </c>
      <c r="H855" s="4">
        <f t="shared" si="89"/>
        <v>0</v>
      </c>
      <c r="I855" s="4">
        <f t="shared" si="90"/>
        <v>0</v>
      </c>
      <c r="J855" s="58" t="str">
        <f t="shared" si="91"/>
        <v>2089–2090</v>
      </c>
    </row>
    <row r="856" spans="1:10" ht="19.899999999999999" customHeight="1" x14ac:dyDescent="0.2">
      <c r="A856" s="126">
        <v>69519</v>
      </c>
      <c r="B856" s="9">
        <f t="shared" si="85"/>
        <v>0</v>
      </c>
      <c r="C856" s="127"/>
      <c r="D856" s="4">
        <f t="shared" si="86"/>
        <v>0</v>
      </c>
      <c r="E856" s="128">
        <f t="shared" si="87"/>
        <v>0</v>
      </c>
      <c r="F856" s="4">
        <f t="shared" si="88"/>
        <v>0</v>
      </c>
      <c r="G856" s="19">
        <f>IF(AND(C856&lt;&gt;"",SUM(G$30:G855)&lt;D$21),$D$21/$D$26,0)</f>
        <v>0</v>
      </c>
      <c r="H856" s="4">
        <f t="shared" si="89"/>
        <v>0</v>
      </c>
      <c r="I856" s="4">
        <f t="shared" si="90"/>
        <v>0</v>
      </c>
      <c r="J856" s="58" t="str">
        <f t="shared" si="91"/>
        <v>2089–2090</v>
      </c>
    </row>
    <row r="857" spans="1:10" ht="19.899999999999999" customHeight="1" x14ac:dyDescent="0.2">
      <c r="A857" s="126">
        <v>69550</v>
      </c>
      <c r="B857" s="9">
        <f t="shared" si="85"/>
        <v>0</v>
      </c>
      <c r="C857" s="127"/>
      <c r="D857" s="4">
        <f t="shared" si="86"/>
        <v>0</v>
      </c>
      <c r="E857" s="128">
        <f t="shared" si="87"/>
        <v>0</v>
      </c>
      <c r="F857" s="4">
        <f t="shared" si="88"/>
        <v>0</v>
      </c>
      <c r="G857" s="19">
        <f>IF(AND(C857&lt;&gt;"",SUM(G$30:G856)&lt;D$21),$D$21/$D$26,0)</f>
        <v>0</v>
      </c>
      <c r="H857" s="4">
        <f t="shared" si="89"/>
        <v>0</v>
      </c>
      <c r="I857" s="4">
        <f t="shared" si="90"/>
        <v>0</v>
      </c>
      <c r="J857" s="58" t="str">
        <f t="shared" si="91"/>
        <v>2089–2090</v>
      </c>
    </row>
    <row r="858" spans="1:10" ht="19.899999999999999" customHeight="1" x14ac:dyDescent="0.2">
      <c r="A858" s="126">
        <v>69580</v>
      </c>
      <c r="B858" s="9">
        <f t="shared" si="85"/>
        <v>0</v>
      </c>
      <c r="C858" s="127"/>
      <c r="D858" s="4">
        <f t="shared" si="86"/>
        <v>0</v>
      </c>
      <c r="E858" s="128">
        <f t="shared" si="87"/>
        <v>0</v>
      </c>
      <c r="F858" s="4">
        <f t="shared" si="88"/>
        <v>0</v>
      </c>
      <c r="G858" s="19">
        <f>IF(AND(C858&lt;&gt;"",SUM(G$30:G857)&lt;D$21),$D$21/$D$26,0)</f>
        <v>0</v>
      </c>
      <c r="H858" s="4">
        <f t="shared" si="89"/>
        <v>0</v>
      </c>
      <c r="I858" s="4">
        <f t="shared" si="90"/>
        <v>0</v>
      </c>
      <c r="J858" s="58" t="str">
        <f t="shared" si="91"/>
        <v>2090–2091</v>
      </c>
    </row>
    <row r="859" spans="1:10" ht="19.899999999999999" customHeight="1" x14ac:dyDescent="0.2">
      <c r="A859" s="126">
        <v>69611</v>
      </c>
      <c r="B859" s="9">
        <f t="shared" si="85"/>
        <v>0</v>
      </c>
      <c r="C859" s="127"/>
      <c r="D859" s="4">
        <f t="shared" si="86"/>
        <v>0</v>
      </c>
      <c r="E859" s="128">
        <f t="shared" si="87"/>
        <v>0</v>
      </c>
      <c r="F859" s="4">
        <f t="shared" si="88"/>
        <v>0</v>
      </c>
      <c r="G859" s="19">
        <f>IF(AND(C859&lt;&gt;"",SUM(G$30:G858)&lt;D$21),$D$21/$D$26,0)</f>
        <v>0</v>
      </c>
      <c r="H859" s="4">
        <f t="shared" si="89"/>
        <v>0</v>
      </c>
      <c r="I859" s="4">
        <f t="shared" si="90"/>
        <v>0</v>
      </c>
      <c r="J859" s="58" t="str">
        <f t="shared" si="91"/>
        <v>2090–2091</v>
      </c>
    </row>
    <row r="860" spans="1:10" ht="19.899999999999999" customHeight="1" x14ac:dyDescent="0.2">
      <c r="A860" s="126">
        <v>69642</v>
      </c>
      <c r="B860" s="9">
        <f t="shared" si="85"/>
        <v>0</v>
      </c>
      <c r="C860" s="127"/>
      <c r="D860" s="4">
        <f t="shared" si="86"/>
        <v>0</v>
      </c>
      <c r="E860" s="128">
        <f t="shared" si="87"/>
        <v>0</v>
      </c>
      <c r="F860" s="4">
        <f t="shared" si="88"/>
        <v>0</v>
      </c>
      <c r="G860" s="19">
        <f>IF(AND(C860&lt;&gt;"",SUM(G$30:G859)&lt;D$21),$D$21/$D$26,0)</f>
        <v>0</v>
      </c>
      <c r="H860" s="4">
        <f t="shared" si="89"/>
        <v>0</v>
      </c>
      <c r="I860" s="4">
        <f t="shared" si="90"/>
        <v>0</v>
      </c>
      <c r="J860" s="58" t="str">
        <f t="shared" si="91"/>
        <v>2090–2091</v>
      </c>
    </row>
    <row r="861" spans="1:10" ht="19.899999999999999" customHeight="1" x14ac:dyDescent="0.2">
      <c r="A861" s="126">
        <v>69672</v>
      </c>
      <c r="B861" s="9">
        <f t="shared" si="85"/>
        <v>0</v>
      </c>
      <c r="C861" s="127"/>
      <c r="D861" s="4">
        <f t="shared" si="86"/>
        <v>0</v>
      </c>
      <c r="E861" s="128">
        <f t="shared" si="87"/>
        <v>0</v>
      </c>
      <c r="F861" s="4">
        <f t="shared" si="88"/>
        <v>0</v>
      </c>
      <c r="G861" s="19">
        <f>IF(AND(C861&lt;&gt;"",SUM(G$30:G860)&lt;D$21),$D$21/$D$26,0)</f>
        <v>0</v>
      </c>
      <c r="H861" s="4">
        <f t="shared" si="89"/>
        <v>0</v>
      </c>
      <c r="I861" s="4">
        <f t="shared" si="90"/>
        <v>0</v>
      </c>
      <c r="J861" s="58" t="str">
        <f t="shared" si="91"/>
        <v>2090–2091</v>
      </c>
    </row>
    <row r="862" spans="1:10" ht="19.899999999999999" customHeight="1" x14ac:dyDescent="0.2">
      <c r="A862" s="126">
        <v>69703</v>
      </c>
      <c r="B862" s="9">
        <f t="shared" si="85"/>
        <v>0</v>
      </c>
      <c r="C862" s="127"/>
      <c r="D862" s="4">
        <f t="shared" si="86"/>
        <v>0</v>
      </c>
      <c r="E862" s="128">
        <f t="shared" si="87"/>
        <v>0</v>
      </c>
      <c r="F862" s="4">
        <f t="shared" si="88"/>
        <v>0</v>
      </c>
      <c r="G862" s="19">
        <f>IF(AND(C862&lt;&gt;"",SUM(G$30:G861)&lt;D$21),$D$21/$D$26,0)</f>
        <v>0</v>
      </c>
      <c r="H862" s="4">
        <f t="shared" si="89"/>
        <v>0</v>
      </c>
      <c r="I862" s="4">
        <f t="shared" si="90"/>
        <v>0</v>
      </c>
      <c r="J862" s="58" t="str">
        <f t="shared" si="91"/>
        <v>2090–2091</v>
      </c>
    </row>
    <row r="863" spans="1:10" ht="19.899999999999999" customHeight="1" x14ac:dyDescent="0.2">
      <c r="A863" s="126">
        <v>69733</v>
      </c>
      <c r="B863" s="9">
        <f t="shared" ref="B863:B926" si="92">IF(C863&gt;0,C863*-1,C863)</f>
        <v>0</v>
      </c>
      <c r="C863" s="127"/>
      <c r="D863" s="4">
        <f t="shared" ref="D863:D926" si="93">IF(C863="",0,IF($D$14="Beginning",IF(C862&lt;&gt;"",$F862*$D$7/12,0),IF(C862&lt;&gt;"",$F862*$D$7/12,$D$19*$D$7/12)))</f>
        <v>0</v>
      </c>
      <c r="E863" s="128">
        <f t="shared" si="87"/>
        <v>0</v>
      </c>
      <c r="F863" s="4">
        <f t="shared" si="88"/>
        <v>0</v>
      </c>
      <c r="G863" s="19">
        <f>IF(AND(C863&lt;&gt;"",SUM(G$30:G862)&lt;D$21),$D$21/$D$26,0)</f>
        <v>0</v>
      </c>
      <c r="H863" s="4">
        <f t="shared" si="89"/>
        <v>0</v>
      </c>
      <c r="I863" s="4">
        <f t="shared" si="90"/>
        <v>0</v>
      </c>
      <c r="J863" s="58" t="str">
        <f t="shared" si="91"/>
        <v>2090–2091</v>
      </c>
    </row>
    <row r="864" spans="1:10" ht="19.899999999999999" customHeight="1" x14ac:dyDescent="0.2">
      <c r="A864" s="126">
        <v>69764</v>
      </c>
      <c r="B864" s="9">
        <f t="shared" si="92"/>
        <v>0</v>
      </c>
      <c r="C864" s="127"/>
      <c r="D864" s="4">
        <f t="shared" si="93"/>
        <v>0</v>
      </c>
      <c r="E864" s="128">
        <f t="shared" ref="E864:E927" si="94">C864-D864</f>
        <v>0</v>
      </c>
      <c r="F864" s="4">
        <f t="shared" ref="F864:F927" si="95">IF(C864="",0,IF(C863="",$D$19-E864,IF(C864&lt;&gt;"",F863-E864)))</f>
        <v>0</v>
      </c>
      <c r="G864" s="19">
        <f>IF(AND(C864&lt;&gt;"",SUM(G$30:G863)&lt;D$21),$D$21/$D$26,0)</f>
        <v>0</v>
      </c>
      <c r="H864" s="4">
        <f t="shared" ref="H864:H927" si="96">IF(C864&lt;&gt;"",G864+H863,0)</f>
        <v>0</v>
      </c>
      <c r="I864" s="4">
        <f t="shared" ref="I864:I927" si="97">IF(C864&lt;&gt;"",$D$21-H864,0)</f>
        <v>0</v>
      </c>
      <c r="J864" s="58" t="str">
        <f t="shared" si="91"/>
        <v>2090–2091</v>
      </c>
    </row>
    <row r="865" spans="1:10" ht="19.899999999999999" customHeight="1" x14ac:dyDescent="0.2">
      <c r="A865" s="126">
        <v>69795</v>
      </c>
      <c r="B865" s="9">
        <f t="shared" si="92"/>
        <v>0</v>
      </c>
      <c r="C865" s="127"/>
      <c r="D865" s="4">
        <f t="shared" si="93"/>
        <v>0</v>
      </c>
      <c r="E865" s="128">
        <f t="shared" si="94"/>
        <v>0</v>
      </c>
      <c r="F865" s="4">
        <f t="shared" si="95"/>
        <v>0</v>
      </c>
      <c r="G865" s="19">
        <f>IF(AND(C865&lt;&gt;"",SUM(G$30:G864)&lt;D$21),$D$21/$D$26,0)</f>
        <v>0</v>
      </c>
      <c r="H865" s="4">
        <f t="shared" si="96"/>
        <v>0</v>
      </c>
      <c r="I865" s="4">
        <f t="shared" si="97"/>
        <v>0</v>
      </c>
      <c r="J865" s="58" t="str">
        <f t="shared" si="91"/>
        <v>2090–2091</v>
      </c>
    </row>
    <row r="866" spans="1:10" ht="19.899999999999999" customHeight="1" x14ac:dyDescent="0.2">
      <c r="A866" s="126">
        <v>69823</v>
      </c>
      <c r="B866" s="9">
        <f t="shared" si="92"/>
        <v>0</v>
      </c>
      <c r="C866" s="127"/>
      <c r="D866" s="4">
        <f t="shared" si="93"/>
        <v>0</v>
      </c>
      <c r="E866" s="128">
        <f t="shared" si="94"/>
        <v>0</v>
      </c>
      <c r="F866" s="4">
        <f t="shared" si="95"/>
        <v>0</v>
      </c>
      <c r="G866" s="19">
        <f>IF(AND(C866&lt;&gt;"",SUM(G$30:G865)&lt;D$21),$D$21/$D$26,0)</f>
        <v>0</v>
      </c>
      <c r="H866" s="4">
        <f t="shared" si="96"/>
        <v>0</v>
      </c>
      <c r="I866" s="4">
        <f t="shared" si="97"/>
        <v>0</v>
      </c>
      <c r="J866" s="58" t="str">
        <f t="shared" si="91"/>
        <v>2090–2091</v>
      </c>
    </row>
    <row r="867" spans="1:10" ht="19.899999999999999" customHeight="1" x14ac:dyDescent="0.2">
      <c r="A867" s="126">
        <v>69854</v>
      </c>
      <c r="B867" s="9">
        <f t="shared" si="92"/>
        <v>0</v>
      </c>
      <c r="C867" s="127"/>
      <c r="D867" s="4">
        <f t="shared" si="93"/>
        <v>0</v>
      </c>
      <c r="E867" s="128">
        <f t="shared" si="94"/>
        <v>0</v>
      </c>
      <c r="F867" s="4">
        <f t="shared" si="95"/>
        <v>0</v>
      </c>
      <c r="G867" s="19">
        <f>IF(AND(C867&lt;&gt;"",SUM(G$30:G866)&lt;D$21),$D$21/$D$26,0)</f>
        <v>0</v>
      </c>
      <c r="H867" s="4">
        <f t="shared" si="96"/>
        <v>0</v>
      </c>
      <c r="I867" s="4">
        <f t="shared" si="97"/>
        <v>0</v>
      </c>
      <c r="J867" s="58" t="str">
        <f t="shared" si="91"/>
        <v>2090–2091</v>
      </c>
    </row>
    <row r="868" spans="1:10" ht="19.899999999999999" customHeight="1" x14ac:dyDescent="0.2">
      <c r="A868" s="126">
        <v>69884</v>
      </c>
      <c r="B868" s="9">
        <f t="shared" si="92"/>
        <v>0</v>
      </c>
      <c r="C868" s="127"/>
      <c r="D868" s="4">
        <f t="shared" si="93"/>
        <v>0</v>
      </c>
      <c r="E868" s="128">
        <f t="shared" si="94"/>
        <v>0</v>
      </c>
      <c r="F868" s="4">
        <f t="shared" si="95"/>
        <v>0</v>
      </c>
      <c r="G868" s="19">
        <f>IF(AND(C868&lt;&gt;"",SUM(G$30:G867)&lt;D$21),$D$21/$D$26,0)</f>
        <v>0</v>
      </c>
      <c r="H868" s="4">
        <f t="shared" si="96"/>
        <v>0</v>
      </c>
      <c r="I868" s="4">
        <f t="shared" si="97"/>
        <v>0</v>
      </c>
      <c r="J868" s="58" t="str">
        <f t="shared" si="91"/>
        <v>2090–2091</v>
      </c>
    </row>
    <row r="869" spans="1:10" ht="19.899999999999999" customHeight="1" x14ac:dyDescent="0.2">
      <c r="A869" s="126">
        <v>69915</v>
      </c>
      <c r="B869" s="9">
        <f t="shared" si="92"/>
        <v>0</v>
      </c>
      <c r="C869" s="127"/>
      <c r="D869" s="4">
        <f t="shared" si="93"/>
        <v>0</v>
      </c>
      <c r="E869" s="128">
        <f t="shared" si="94"/>
        <v>0</v>
      </c>
      <c r="F869" s="4">
        <f t="shared" si="95"/>
        <v>0</v>
      </c>
      <c r="G869" s="19">
        <f>IF(AND(C869&lt;&gt;"",SUM(G$30:G868)&lt;D$21),$D$21/$D$26,0)</f>
        <v>0</v>
      </c>
      <c r="H869" s="4">
        <f t="shared" si="96"/>
        <v>0</v>
      </c>
      <c r="I869" s="4">
        <f t="shared" si="97"/>
        <v>0</v>
      </c>
      <c r="J869" s="58" t="str">
        <f t="shared" si="91"/>
        <v>2090–2091</v>
      </c>
    </row>
    <row r="870" spans="1:10" ht="19.899999999999999" customHeight="1" x14ac:dyDescent="0.2">
      <c r="A870" s="126">
        <v>69945</v>
      </c>
      <c r="B870" s="9">
        <f t="shared" si="92"/>
        <v>0</v>
      </c>
      <c r="C870" s="127"/>
      <c r="D870" s="4">
        <f t="shared" si="93"/>
        <v>0</v>
      </c>
      <c r="E870" s="128">
        <f t="shared" si="94"/>
        <v>0</v>
      </c>
      <c r="F870" s="4">
        <f t="shared" si="95"/>
        <v>0</v>
      </c>
      <c r="G870" s="19">
        <f>IF(AND(C870&lt;&gt;"",SUM(G$30:G869)&lt;D$21),$D$21/$D$26,0)</f>
        <v>0</v>
      </c>
      <c r="H870" s="4">
        <f t="shared" si="96"/>
        <v>0</v>
      </c>
      <c r="I870" s="4">
        <f t="shared" si="97"/>
        <v>0</v>
      </c>
      <c r="J870" s="58" t="str">
        <f t="shared" si="91"/>
        <v>2091–2092</v>
      </c>
    </row>
    <row r="871" spans="1:10" ht="19.899999999999999" customHeight="1" x14ac:dyDescent="0.2">
      <c r="A871" s="126">
        <v>69976</v>
      </c>
      <c r="B871" s="9">
        <f t="shared" si="92"/>
        <v>0</v>
      </c>
      <c r="C871" s="127"/>
      <c r="D871" s="4">
        <f t="shared" si="93"/>
        <v>0</v>
      </c>
      <c r="E871" s="128">
        <f t="shared" si="94"/>
        <v>0</v>
      </c>
      <c r="F871" s="4">
        <f t="shared" si="95"/>
        <v>0</v>
      </c>
      <c r="G871" s="19">
        <f>IF(AND(C871&lt;&gt;"",SUM(G$30:G870)&lt;D$21),$D$21/$D$26,0)</f>
        <v>0</v>
      </c>
      <c r="H871" s="4">
        <f t="shared" si="96"/>
        <v>0</v>
      </c>
      <c r="I871" s="4">
        <f t="shared" si="97"/>
        <v>0</v>
      </c>
      <c r="J871" s="58" t="str">
        <f t="shared" si="91"/>
        <v>2091–2092</v>
      </c>
    </row>
    <row r="872" spans="1:10" ht="19.899999999999999" customHeight="1" x14ac:dyDescent="0.2">
      <c r="A872" s="126">
        <v>70007</v>
      </c>
      <c r="B872" s="9">
        <f t="shared" si="92"/>
        <v>0</v>
      </c>
      <c r="C872" s="127"/>
      <c r="D872" s="4">
        <f t="shared" si="93"/>
        <v>0</v>
      </c>
      <c r="E872" s="128">
        <f t="shared" si="94"/>
        <v>0</v>
      </c>
      <c r="F872" s="4">
        <f t="shared" si="95"/>
        <v>0</v>
      </c>
      <c r="G872" s="19">
        <f>IF(AND(C872&lt;&gt;"",SUM(G$30:G871)&lt;D$21),$D$21/$D$26,0)</f>
        <v>0</v>
      </c>
      <c r="H872" s="4">
        <f t="shared" si="96"/>
        <v>0</v>
      </c>
      <c r="I872" s="4">
        <f t="shared" si="97"/>
        <v>0</v>
      </c>
      <c r="J872" s="58" t="str">
        <f t="shared" si="91"/>
        <v>2091–2092</v>
      </c>
    </row>
    <row r="873" spans="1:10" ht="19.899999999999999" customHeight="1" x14ac:dyDescent="0.2">
      <c r="A873" s="126">
        <v>70037</v>
      </c>
      <c r="B873" s="9">
        <f t="shared" si="92"/>
        <v>0</v>
      </c>
      <c r="C873" s="127"/>
      <c r="D873" s="4">
        <f t="shared" si="93"/>
        <v>0</v>
      </c>
      <c r="E873" s="128">
        <f t="shared" si="94"/>
        <v>0</v>
      </c>
      <c r="F873" s="4">
        <f t="shared" si="95"/>
        <v>0</v>
      </c>
      <c r="G873" s="19">
        <f>IF(AND(C873&lt;&gt;"",SUM(G$30:G872)&lt;D$21),$D$21/$D$26,0)</f>
        <v>0</v>
      </c>
      <c r="H873" s="4">
        <f t="shared" si="96"/>
        <v>0</v>
      </c>
      <c r="I873" s="4">
        <f t="shared" si="97"/>
        <v>0</v>
      </c>
      <c r="J873" s="58" t="str">
        <f t="shared" si="91"/>
        <v>2091–2092</v>
      </c>
    </row>
    <row r="874" spans="1:10" ht="19.899999999999999" customHeight="1" x14ac:dyDescent="0.2">
      <c r="A874" s="126">
        <v>70068</v>
      </c>
      <c r="B874" s="9">
        <f t="shared" si="92"/>
        <v>0</v>
      </c>
      <c r="C874" s="127"/>
      <c r="D874" s="4">
        <f t="shared" si="93"/>
        <v>0</v>
      </c>
      <c r="E874" s="128">
        <f t="shared" si="94"/>
        <v>0</v>
      </c>
      <c r="F874" s="4">
        <f t="shared" si="95"/>
        <v>0</v>
      </c>
      <c r="G874" s="19">
        <f>IF(AND(C874&lt;&gt;"",SUM(G$30:G873)&lt;D$21),$D$21/$D$26,0)</f>
        <v>0</v>
      </c>
      <c r="H874" s="4">
        <f t="shared" si="96"/>
        <v>0</v>
      </c>
      <c r="I874" s="4">
        <f t="shared" si="97"/>
        <v>0</v>
      </c>
      <c r="J874" s="58" t="str">
        <f t="shared" si="91"/>
        <v>2091–2092</v>
      </c>
    </row>
    <row r="875" spans="1:10" ht="19.899999999999999" customHeight="1" x14ac:dyDescent="0.2">
      <c r="A875" s="126">
        <v>70098</v>
      </c>
      <c r="B875" s="9">
        <f t="shared" si="92"/>
        <v>0</v>
      </c>
      <c r="C875" s="127"/>
      <c r="D875" s="4">
        <f t="shared" si="93"/>
        <v>0</v>
      </c>
      <c r="E875" s="128">
        <f t="shared" si="94"/>
        <v>0</v>
      </c>
      <c r="F875" s="4">
        <f t="shared" si="95"/>
        <v>0</v>
      </c>
      <c r="G875" s="19">
        <f>IF(AND(C875&lt;&gt;"",SUM(G$30:G874)&lt;D$21),$D$21/$D$26,0)</f>
        <v>0</v>
      </c>
      <c r="H875" s="4">
        <f t="shared" si="96"/>
        <v>0</v>
      </c>
      <c r="I875" s="4">
        <f t="shared" si="97"/>
        <v>0</v>
      </c>
      <c r="J875" s="58" t="str">
        <f t="shared" ref="J875:J938" si="98">IF(OR(MONTH(A875)=1,MONTH(A875)=2,MONTH(A875)=3,MONTH(A875)=4,MONTH(A875)=5,MONTH(A875)=6),YEAR(A875)-1&amp;"–"&amp;YEAR(A875),YEAR(A875)&amp;"–"&amp;YEAR(A875)+1)</f>
        <v>2091–2092</v>
      </c>
    </row>
    <row r="876" spans="1:10" ht="19.899999999999999" customHeight="1" x14ac:dyDescent="0.2">
      <c r="A876" s="126">
        <v>70129</v>
      </c>
      <c r="B876" s="9">
        <f t="shared" si="92"/>
        <v>0</v>
      </c>
      <c r="C876" s="127"/>
      <c r="D876" s="4">
        <f t="shared" si="93"/>
        <v>0</v>
      </c>
      <c r="E876" s="128">
        <f t="shared" si="94"/>
        <v>0</v>
      </c>
      <c r="F876" s="4">
        <f t="shared" si="95"/>
        <v>0</v>
      </c>
      <c r="G876" s="19">
        <f>IF(AND(C876&lt;&gt;"",SUM(G$30:G875)&lt;D$21),$D$21/$D$26,0)</f>
        <v>0</v>
      </c>
      <c r="H876" s="4">
        <f t="shared" si="96"/>
        <v>0</v>
      </c>
      <c r="I876" s="4">
        <f t="shared" si="97"/>
        <v>0</v>
      </c>
      <c r="J876" s="58" t="str">
        <f t="shared" si="98"/>
        <v>2091–2092</v>
      </c>
    </row>
    <row r="877" spans="1:10" ht="19.899999999999999" customHeight="1" x14ac:dyDescent="0.2">
      <c r="A877" s="126">
        <v>70160</v>
      </c>
      <c r="B877" s="9">
        <f t="shared" si="92"/>
        <v>0</v>
      </c>
      <c r="C877" s="127"/>
      <c r="D877" s="4">
        <f t="shared" si="93"/>
        <v>0</v>
      </c>
      <c r="E877" s="128">
        <f t="shared" si="94"/>
        <v>0</v>
      </c>
      <c r="F877" s="4">
        <f t="shared" si="95"/>
        <v>0</v>
      </c>
      <c r="G877" s="19">
        <f>IF(AND(C877&lt;&gt;"",SUM(G$30:G876)&lt;D$21),$D$21/$D$26,0)</f>
        <v>0</v>
      </c>
      <c r="H877" s="4">
        <f t="shared" si="96"/>
        <v>0</v>
      </c>
      <c r="I877" s="4">
        <f t="shared" si="97"/>
        <v>0</v>
      </c>
      <c r="J877" s="58" t="str">
        <f t="shared" si="98"/>
        <v>2091–2092</v>
      </c>
    </row>
    <row r="878" spans="1:10" ht="19.899999999999999" customHeight="1" x14ac:dyDescent="0.2">
      <c r="A878" s="126">
        <v>70189</v>
      </c>
      <c r="B878" s="9">
        <f t="shared" si="92"/>
        <v>0</v>
      </c>
      <c r="C878" s="127"/>
      <c r="D878" s="4">
        <f t="shared" si="93"/>
        <v>0</v>
      </c>
      <c r="E878" s="128">
        <f t="shared" si="94"/>
        <v>0</v>
      </c>
      <c r="F878" s="4">
        <f t="shared" si="95"/>
        <v>0</v>
      </c>
      <c r="G878" s="19">
        <f>IF(AND(C878&lt;&gt;"",SUM(G$30:G877)&lt;D$21),$D$21/$D$26,0)</f>
        <v>0</v>
      </c>
      <c r="H878" s="4">
        <f t="shared" si="96"/>
        <v>0</v>
      </c>
      <c r="I878" s="4">
        <f t="shared" si="97"/>
        <v>0</v>
      </c>
      <c r="J878" s="58" t="str">
        <f t="shared" si="98"/>
        <v>2091–2092</v>
      </c>
    </row>
    <row r="879" spans="1:10" ht="19.899999999999999" customHeight="1" x14ac:dyDescent="0.2">
      <c r="A879" s="126">
        <v>70220</v>
      </c>
      <c r="B879" s="9">
        <f t="shared" si="92"/>
        <v>0</v>
      </c>
      <c r="C879" s="127"/>
      <c r="D879" s="4">
        <f t="shared" si="93"/>
        <v>0</v>
      </c>
      <c r="E879" s="128">
        <f t="shared" si="94"/>
        <v>0</v>
      </c>
      <c r="F879" s="4">
        <f t="shared" si="95"/>
        <v>0</v>
      </c>
      <c r="G879" s="19">
        <f>IF(AND(C879&lt;&gt;"",SUM(G$30:G878)&lt;D$21),$D$21/$D$26,0)</f>
        <v>0</v>
      </c>
      <c r="H879" s="4">
        <f t="shared" si="96"/>
        <v>0</v>
      </c>
      <c r="I879" s="4">
        <f t="shared" si="97"/>
        <v>0</v>
      </c>
      <c r="J879" s="58" t="str">
        <f t="shared" si="98"/>
        <v>2091–2092</v>
      </c>
    </row>
    <row r="880" spans="1:10" ht="19.899999999999999" customHeight="1" x14ac:dyDescent="0.2">
      <c r="A880" s="126">
        <v>70250</v>
      </c>
      <c r="B880" s="9">
        <f t="shared" si="92"/>
        <v>0</v>
      </c>
      <c r="C880" s="127"/>
      <c r="D880" s="4">
        <f t="shared" si="93"/>
        <v>0</v>
      </c>
      <c r="E880" s="128">
        <f t="shared" si="94"/>
        <v>0</v>
      </c>
      <c r="F880" s="4">
        <f t="shared" si="95"/>
        <v>0</v>
      </c>
      <c r="G880" s="19">
        <f>IF(AND(C880&lt;&gt;"",SUM(G$30:G879)&lt;D$21),$D$21/$D$26,0)</f>
        <v>0</v>
      </c>
      <c r="H880" s="4">
        <f t="shared" si="96"/>
        <v>0</v>
      </c>
      <c r="I880" s="4">
        <f t="shared" si="97"/>
        <v>0</v>
      </c>
      <c r="J880" s="58" t="str">
        <f t="shared" si="98"/>
        <v>2091–2092</v>
      </c>
    </row>
    <row r="881" spans="1:10" ht="19.899999999999999" customHeight="1" x14ac:dyDescent="0.2">
      <c r="A881" s="126">
        <v>70281</v>
      </c>
      <c r="B881" s="9">
        <f t="shared" si="92"/>
        <v>0</v>
      </c>
      <c r="C881" s="127"/>
      <c r="D881" s="4">
        <f t="shared" si="93"/>
        <v>0</v>
      </c>
      <c r="E881" s="128">
        <f t="shared" si="94"/>
        <v>0</v>
      </c>
      <c r="F881" s="4">
        <f t="shared" si="95"/>
        <v>0</v>
      </c>
      <c r="G881" s="19">
        <f>IF(AND(C881&lt;&gt;"",SUM(G$30:G880)&lt;D$21),$D$21/$D$26,0)</f>
        <v>0</v>
      </c>
      <c r="H881" s="4">
        <f t="shared" si="96"/>
        <v>0</v>
      </c>
      <c r="I881" s="4">
        <f t="shared" si="97"/>
        <v>0</v>
      </c>
      <c r="J881" s="58" t="str">
        <f t="shared" si="98"/>
        <v>2091–2092</v>
      </c>
    </row>
    <row r="882" spans="1:10" ht="19.899999999999999" customHeight="1" x14ac:dyDescent="0.2">
      <c r="A882" s="126">
        <v>70311</v>
      </c>
      <c r="B882" s="9">
        <f t="shared" si="92"/>
        <v>0</v>
      </c>
      <c r="C882" s="127"/>
      <c r="D882" s="4">
        <f t="shared" si="93"/>
        <v>0</v>
      </c>
      <c r="E882" s="128">
        <f t="shared" si="94"/>
        <v>0</v>
      </c>
      <c r="F882" s="4">
        <f t="shared" si="95"/>
        <v>0</v>
      </c>
      <c r="G882" s="19">
        <f>IF(AND(C882&lt;&gt;"",SUM(G$30:G881)&lt;D$21),$D$21/$D$26,0)</f>
        <v>0</v>
      </c>
      <c r="H882" s="4">
        <f t="shared" si="96"/>
        <v>0</v>
      </c>
      <c r="I882" s="4">
        <f t="shared" si="97"/>
        <v>0</v>
      </c>
      <c r="J882" s="58" t="str">
        <f t="shared" si="98"/>
        <v>2092–2093</v>
      </c>
    </row>
    <row r="883" spans="1:10" ht="19.899999999999999" customHeight="1" x14ac:dyDescent="0.2">
      <c r="A883" s="126">
        <v>70342</v>
      </c>
      <c r="B883" s="9">
        <f t="shared" si="92"/>
        <v>0</v>
      </c>
      <c r="C883" s="127"/>
      <c r="D883" s="4">
        <f t="shared" si="93"/>
        <v>0</v>
      </c>
      <c r="E883" s="128">
        <f t="shared" si="94"/>
        <v>0</v>
      </c>
      <c r="F883" s="4">
        <f t="shared" si="95"/>
        <v>0</v>
      </c>
      <c r="G883" s="19">
        <f>IF(AND(C883&lt;&gt;"",SUM(G$30:G882)&lt;D$21),$D$21/$D$26,0)</f>
        <v>0</v>
      </c>
      <c r="H883" s="4">
        <f t="shared" si="96"/>
        <v>0</v>
      </c>
      <c r="I883" s="4">
        <f t="shared" si="97"/>
        <v>0</v>
      </c>
      <c r="J883" s="58" t="str">
        <f t="shared" si="98"/>
        <v>2092–2093</v>
      </c>
    </row>
    <row r="884" spans="1:10" ht="19.899999999999999" customHeight="1" x14ac:dyDescent="0.2">
      <c r="A884" s="126">
        <v>70373</v>
      </c>
      <c r="B884" s="9">
        <f t="shared" si="92"/>
        <v>0</v>
      </c>
      <c r="C884" s="127"/>
      <c r="D884" s="4">
        <f t="shared" si="93"/>
        <v>0</v>
      </c>
      <c r="E884" s="128">
        <f t="shared" si="94"/>
        <v>0</v>
      </c>
      <c r="F884" s="4">
        <f t="shared" si="95"/>
        <v>0</v>
      </c>
      <c r="G884" s="19">
        <f>IF(AND(C884&lt;&gt;"",SUM(G$30:G883)&lt;D$21),$D$21/$D$26,0)</f>
        <v>0</v>
      </c>
      <c r="H884" s="4">
        <f t="shared" si="96"/>
        <v>0</v>
      </c>
      <c r="I884" s="4">
        <f t="shared" si="97"/>
        <v>0</v>
      </c>
      <c r="J884" s="58" t="str">
        <f t="shared" si="98"/>
        <v>2092–2093</v>
      </c>
    </row>
    <row r="885" spans="1:10" ht="19.899999999999999" customHeight="1" x14ac:dyDescent="0.2">
      <c r="A885" s="126">
        <v>70403</v>
      </c>
      <c r="B885" s="9">
        <f t="shared" si="92"/>
        <v>0</v>
      </c>
      <c r="C885" s="127"/>
      <c r="D885" s="4">
        <f t="shared" si="93"/>
        <v>0</v>
      </c>
      <c r="E885" s="128">
        <f t="shared" si="94"/>
        <v>0</v>
      </c>
      <c r="F885" s="4">
        <f t="shared" si="95"/>
        <v>0</v>
      </c>
      <c r="G885" s="19">
        <f>IF(AND(C885&lt;&gt;"",SUM(G$30:G884)&lt;D$21),$D$21/$D$26,0)</f>
        <v>0</v>
      </c>
      <c r="H885" s="4">
        <f t="shared" si="96"/>
        <v>0</v>
      </c>
      <c r="I885" s="4">
        <f t="shared" si="97"/>
        <v>0</v>
      </c>
      <c r="J885" s="58" t="str">
        <f t="shared" si="98"/>
        <v>2092–2093</v>
      </c>
    </row>
    <row r="886" spans="1:10" ht="19.899999999999999" customHeight="1" x14ac:dyDescent="0.2">
      <c r="A886" s="126">
        <v>70434</v>
      </c>
      <c r="B886" s="9">
        <f t="shared" si="92"/>
        <v>0</v>
      </c>
      <c r="C886" s="127"/>
      <c r="D886" s="4">
        <f t="shared" si="93"/>
        <v>0</v>
      </c>
      <c r="E886" s="128">
        <f t="shared" si="94"/>
        <v>0</v>
      </c>
      <c r="F886" s="4">
        <f t="shared" si="95"/>
        <v>0</v>
      </c>
      <c r="G886" s="19">
        <f>IF(AND(C886&lt;&gt;"",SUM(G$30:G885)&lt;D$21),$D$21/$D$26,0)</f>
        <v>0</v>
      </c>
      <c r="H886" s="4">
        <f t="shared" si="96"/>
        <v>0</v>
      </c>
      <c r="I886" s="4">
        <f t="shared" si="97"/>
        <v>0</v>
      </c>
      <c r="J886" s="58" t="str">
        <f t="shared" si="98"/>
        <v>2092–2093</v>
      </c>
    </row>
    <row r="887" spans="1:10" ht="19.899999999999999" customHeight="1" x14ac:dyDescent="0.2">
      <c r="A887" s="126">
        <v>70464</v>
      </c>
      <c r="B887" s="9">
        <f t="shared" si="92"/>
        <v>0</v>
      </c>
      <c r="C887" s="127"/>
      <c r="D887" s="4">
        <f t="shared" si="93"/>
        <v>0</v>
      </c>
      <c r="E887" s="128">
        <f t="shared" si="94"/>
        <v>0</v>
      </c>
      <c r="F887" s="4">
        <f t="shared" si="95"/>
        <v>0</v>
      </c>
      <c r="G887" s="19">
        <f>IF(AND(C887&lt;&gt;"",SUM(G$30:G886)&lt;D$21),$D$21/$D$26,0)</f>
        <v>0</v>
      </c>
      <c r="H887" s="4">
        <f t="shared" si="96"/>
        <v>0</v>
      </c>
      <c r="I887" s="4">
        <f t="shared" si="97"/>
        <v>0</v>
      </c>
      <c r="J887" s="58" t="str">
        <f t="shared" si="98"/>
        <v>2092–2093</v>
      </c>
    </row>
    <row r="888" spans="1:10" ht="19.899999999999999" customHeight="1" x14ac:dyDescent="0.2">
      <c r="A888" s="126">
        <v>70495</v>
      </c>
      <c r="B888" s="9">
        <f t="shared" si="92"/>
        <v>0</v>
      </c>
      <c r="C888" s="127"/>
      <c r="D888" s="4">
        <f t="shared" si="93"/>
        <v>0</v>
      </c>
      <c r="E888" s="128">
        <f t="shared" si="94"/>
        <v>0</v>
      </c>
      <c r="F888" s="4">
        <f t="shared" si="95"/>
        <v>0</v>
      </c>
      <c r="G888" s="19">
        <f>IF(AND(C888&lt;&gt;"",SUM(G$30:G887)&lt;D$21),$D$21/$D$26,0)</f>
        <v>0</v>
      </c>
      <c r="H888" s="4">
        <f t="shared" si="96"/>
        <v>0</v>
      </c>
      <c r="I888" s="4">
        <f t="shared" si="97"/>
        <v>0</v>
      </c>
      <c r="J888" s="58" t="str">
        <f t="shared" si="98"/>
        <v>2092–2093</v>
      </c>
    </row>
    <row r="889" spans="1:10" ht="19.899999999999999" customHeight="1" x14ac:dyDescent="0.2">
      <c r="A889" s="126">
        <v>70526</v>
      </c>
      <c r="B889" s="9">
        <f t="shared" si="92"/>
        <v>0</v>
      </c>
      <c r="C889" s="127"/>
      <c r="D889" s="4">
        <f t="shared" si="93"/>
        <v>0</v>
      </c>
      <c r="E889" s="128">
        <f t="shared" si="94"/>
        <v>0</v>
      </c>
      <c r="F889" s="4">
        <f t="shared" si="95"/>
        <v>0</v>
      </c>
      <c r="G889" s="19">
        <f>IF(AND(C889&lt;&gt;"",SUM(G$30:G888)&lt;D$21),$D$21/$D$26,0)</f>
        <v>0</v>
      </c>
      <c r="H889" s="4">
        <f t="shared" si="96"/>
        <v>0</v>
      </c>
      <c r="I889" s="4">
        <f t="shared" si="97"/>
        <v>0</v>
      </c>
      <c r="J889" s="58" t="str">
        <f t="shared" si="98"/>
        <v>2092–2093</v>
      </c>
    </row>
    <row r="890" spans="1:10" ht="19.899999999999999" customHeight="1" x14ac:dyDescent="0.2">
      <c r="A890" s="126">
        <v>70554</v>
      </c>
      <c r="B890" s="9">
        <f t="shared" si="92"/>
        <v>0</v>
      </c>
      <c r="C890" s="127"/>
      <c r="D890" s="4">
        <f t="shared" si="93"/>
        <v>0</v>
      </c>
      <c r="E890" s="128">
        <f t="shared" si="94"/>
        <v>0</v>
      </c>
      <c r="F890" s="4">
        <f t="shared" si="95"/>
        <v>0</v>
      </c>
      <c r="G890" s="19">
        <f>IF(AND(C890&lt;&gt;"",SUM(G$30:G889)&lt;D$21),$D$21/$D$26,0)</f>
        <v>0</v>
      </c>
      <c r="H890" s="4">
        <f t="shared" si="96"/>
        <v>0</v>
      </c>
      <c r="I890" s="4">
        <f t="shared" si="97"/>
        <v>0</v>
      </c>
      <c r="J890" s="58" t="str">
        <f t="shared" si="98"/>
        <v>2092–2093</v>
      </c>
    </row>
    <row r="891" spans="1:10" ht="19.899999999999999" customHeight="1" x14ac:dyDescent="0.2">
      <c r="A891" s="126">
        <v>70585</v>
      </c>
      <c r="B891" s="9">
        <f t="shared" si="92"/>
        <v>0</v>
      </c>
      <c r="C891" s="127"/>
      <c r="D891" s="4">
        <f t="shared" si="93"/>
        <v>0</v>
      </c>
      <c r="E891" s="128">
        <f t="shared" si="94"/>
        <v>0</v>
      </c>
      <c r="F891" s="4">
        <f t="shared" si="95"/>
        <v>0</v>
      </c>
      <c r="G891" s="19">
        <f>IF(AND(C891&lt;&gt;"",SUM(G$30:G890)&lt;D$21),$D$21/$D$26,0)</f>
        <v>0</v>
      </c>
      <c r="H891" s="4">
        <f t="shared" si="96"/>
        <v>0</v>
      </c>
      <c r="I891" s="4">
        <f t="shared" si="97"/>
        <v>0</v>
      </c>
      <c r="J891" s="58" t="str">
        <f t="shared" si="98"/>
        <v>2092–2093</v>
      </c>
    </row>
    <row r="892" spans="1:10" ht="19.899999999999999" customHeight="1" x14ac:dyDescent="0.2">
      <c r="A892" s="126">
        <v>70615</v>
      </c>
      <c r="B892" s="9">
        <f t="shared" si="92"/>
        <v>0</v>
      </c>
      <c r="C892" s="127"/>
      <c r="D892" s="4">
        <f t="shared" si="93"/>
        <v>0</v>
      </c>
      <c r="E892" s="128">
        <f t="shared" si="94"/>
        <v>0</v>
      </c>
      <c r="F892" s="4">
        <f t="shared" si="95"/>
        <v>0</v>
      </c>
      <c r="G892" s="19">
        <f>IF(AND(C892&lt;&gt;"",SUM(G$30:G891)&lt;D$21),$D$21/$D$26,0)</f>
        <v>0</v>
      </c>
      <c r="H892" s="4">
        <f t="shared" si="96"/>
        <v>0</v>
      </c>
      <c r="I892" s="4">
        <f t="shared" si="97"/>
        <v>0</v>
      </c>
      <c r="J892" s="58" t="str">
        <f t="shared" si="98"/>
        <v>2092–2093</v>
      </c>
    </row>
    <row r="893" spans="1:10" ht="19.899999999999999" customHeight="1" x14ac:dyDescent="0.2">
      <c r="A893" s="126">
        <v>70646</v>
      </c>
      <c r="B893" s="9">
        <f t="shared" si="92"/>
        <v>0</v>
      </c>
      <c r="C893" s="127"/>
      <c r="D893" s="4">
        <f t="shared" si="93"/>
        <v>0</v>
      </c>
      <c r="E893" s="128">
        <f t="shared" si="94"/>
        <v>0</v>
      </c>
      <c r="F893" s="4">
        <f t="shared" si="95"/>
        <v>0</v>
      </c>
      <c r="G893" s="19">
        <f>IF(AND(C893&lt;&gt;"",SUM(G$30:G892)&lt;D$21),$D$21/$D$26,0)</f>
        <v>0</v>
      </c>
      <c r="H893" s="4">
        <f t="shared" si="96"/>
        <v>0</v>
      </c>
      <c r="I893" s="4">
        <f t="shared" si="97"/>
        <v>0</v>
      </c>
      <c r="J893" s="58" t="str">
        <f t="shared" si="98"/>
        <v>2092–2093</v>
      </c>
    </row>
    <row r="894" spans="1:10" ht="19.899999999999999" customHeight="1" x14ac:dyDescent="0.2">
      <c r="A894" s="126">
        <v>70676</v>
      </c>
      <c r="B894" s="9">
        <f t="shared" si="92"/>
        <v>0</v>
      </c>
      <c r="C894" s="127"/>
      <c r="D894" s="4">
        <f t="shared" si="93"/>
        <v>0</v>
      </c>
      <c r="E894" s="128">
        <f t="shared" si="94"/>
        <v>0</v>
      </c>
      <c r="F894" s="4">
        <f t="shared" si="95"/>
        <v>0</v>
      </c>
      <c r="G894" s="19">
        <f>IF(AND(C894&lt;&gt;"",SUM(G$30:G893)&lt;D$21),$D$21/$D$26,0)</f>
        <v>0</v>
      </c>
      <c r="H894" s="4">
        <f t="shared" si="96"/>
        <v>0</v>
      </c>
      <c r="I894" s="4">
        <f t="shared" si="97"/>
        <v>0</v>
      </c>
      <c r="J894" s="58" t="str">
        <f t="shared" si="98"/>
        <v>2093–2094</v>
      </c>
    </row>
    <row r="895" spans="1:10" ht="19.899999999999999" customHeight="1" x14ac:dyDescent="0.2">
      <c r="A895" s="126">
        <v>70707</v>
      </c>
      <c r="B895" s="9">
        <f t="shared" si="92"/>
        <v>0</v>
      </c>
      <c r="C895" s="127"/>
      <c r="D895" s="4">
        <f t="shared" si="93"/>
        <v>0</v>
      </c>
      <c r="E895" s="128">
        <f t="shared" si="94"/>
        <v>0</v>
      </c>
      <c r="F895" s="4">
        <f t="shared" si="95"/>
        <v>0</v>
      </c>
      <c r="G895" s="19">
        <f>IF(AND(C895&lt;&gt;"",SUM(G$30:G894)&lt;D$21),$D$21/$D$26,0)</f>
        <v>0</v>
      </c>
      <c r="H895" s="4">
        <f t="shared" si="96"/>
        <v>0</v>
      </c>
      <c r="I895" s="4">
        <f t="shared" si="97"/>
        <v>0</v>
      </c>
      <c r="J895" s="58" t="str">
        <f t="shared" si="98"/>
        <v>2093–2094</v>
      </c>
    </row>
    <row r="896" spans="1:10" ht="19.899999999999999" customHeight="1" x14ac:dyDescent="0.2">
      <c r="A896" s="126">
        <v>70738</v>
      </c>
      <c r="B896" s="9">
        <f t="shared" si="92"/>
        <v>0</v>
      </c>
      <c r="C896" s="127"/>
      <c r="D896" s="4">
        <f t="shared" si="93"/>
        <v>0</v>
      </c>
      <c r="E896" s="128">
        <f t="shared" si="94"/>
        <v>0</v>
      </c>
      <c r="F896" s="4">
        <f t="shared" si="95"/>
        <v>0</v>
      </c>
      <c r="G896" s="19">
        <f>IF(AND(C896&lt;&gt;"",SUM(G$30:G895)&lt;D$21),$D$21/$D$26,0)</f>
        <v>0</v>
      </c>
      <c r="H896" s="4">
        <f t="shared" si="96"/>
        <v>0</v>
      </c>
      <c r="I896" s="4">
        <f t="shared" si="97"/>
        <v>0</v>
      </c>
      <c r="J896" s="58" t="str">
        <f t="shared" si="98"/>
        <v>2093–2094</v>
      </c>
    </row>
    <row r="897" spans="1:10" ht="19.899999999999999" customHeight="1" x14ac:dyDescent="0.2">
      <c r="A897" s="126">
        <v>70768</v>
      </c>
      <c r="B897" s="9">
        <f t="shared" si="92"/>
        <v>0</v>
      </c>
      <c r="C897" s="127"/>
      <c r="D897" s="4">
        <f t="shared" si="93"/>
        <v>0</v>
      </c>
      <c r="E897" s="128">
        <f t="shared" si="94"/>
        <v>0</v>
      </c>
      <c r="F897" s="4">
        <f t="shared" si="95"/>
        <v>0</v>
      </c>
      <c r="G897" s="19">
        <f>IF(AND(C897&lt;&gt;"",SUM(G$30:G896)&lt;D$21),$D$21/$D$26,0)</f>
        <v>0</v>
      </c>
      <c r="H897" s="4">
        <f t="shared" si="96"/>
        <v>0</v>
      </c>
      <c r="I897" s="4">
        <f t="shared" si="97"/>
        <v>0</v>
      </c>
      <c r="J897" s="58" t="str">
        <f t="shared" si="98"/>
        <v>2093–2094</v>
      </c>
    </row>
    <row r="898" spans="1:10" ht="19.899999999999999" customHeight="1" x14ac:dyDescent="0.2">
      <c r="A898" s="126">
        <v>70799</v>
      </c>
      <c r="B898" s="9">
        <f t="shared" si="92"/>
        <v>0</v>
      </c>
      <c r="C898" s="127"/>
      <c r="D898" s="4">
        <f t="shared" si="93"/>
        <v>0</v>
      </c>
      <c r="E898" s="128">
        <f t="shared" si="94"/>
        <v>0</v>
      </c>
      <c r="F898" s="4">
        <f t="shared" si="95"/>
        <v>0</v>
      </c>
      <c r="G898" s="19">
        <f>IF(AND(C898&lt;&gt;"",SUM(G$30:G897)&lt;D$21),$D$21/$D$26,0)</f>
        <v>0</v>
      </c>
      <c r="H898" s="4">
        <f t="shared" si="96"/>
        <v>0</v>
      </c>
      <c r="I898" s="4">
        <f t="shared" si="97"/>
        <v>0</v>
      </c>
      <c r="J898" s="58" t="str">
        <f t="shared" si="98"/>
        <v>2093–2094</v>
      </c>
    </row>
    <row r="899" spans="1:10" ht="19.899999999999999" customHeight="1" x14ac:dyDescent="0.2">
      <c r="A899" s="126">
        <v>70829</v>
      </c>
      <c r="B899" s="9">
        <f t="shared" si="92"/>
        <v>0</v>
      </c>
      <c r="C899" s="127"/>
      <c r="D899" s="4">
        <f t="shared" si="93"/>
        <v>0</v>
      </c>
      <c r="E899" s="128">
        <f t="shared" si="94"/>
        <v>0</v>
      </c>
      <c r="F899" s="4">
        <f t="shared" si="95"/>
        <v>0</v>
      </c>
      <c r="G899" s="19">
        <f>IF(AND(C899&lt;&gt;"",SUM(G$30:G898)&lt;D$21),$D$21/$D$26,0)</f>
        <v>0</v>
      </c>
      <c r="H899" s="4">
        <f t="shared" si="96"/>
        <v>0</v>
      </c>
      <c r="I899" s="4">
        <f t="shared" si="97"/>
        <v>0</v>
      </c>
      <c r="J899" s="58" t="str">
        <f t="shared" si="98"/>
        <v>2093–2094</v>
      </c>
    </row>
    <row r="900" spans="1:10" ht="19.899999999999999" customHeight="1" x14ac:dyDescent="0.2">
      <c r="A900" s="126">
        <v>70860</v>
      </c>
      <c r="B900" s="9">
        <f t="shared" si="92"/>
        <v>0</v>
      </c>
      <c r="C900" s="127"/>
      <c r="D900" s="4">
        <f t="shared" si="93"/>
        <v>0</v>
      </c>
      <c r="E900" s="128">
        <f t="shared" si="94"/>
        <v>0</v>
      </c>
      <c r="F900" s="4">
        <f t="shared" si="95"/>
        <v>0</v>
      </c>
      <c r="G900" s="19">
        <f>IF(AND(C900&lt;&gt;"",SUM(G$30:G899)&lt;D$21),$D$21/$D$26,0)</f>
        <v>0</v>
      </c>
      <c r="H900" s="4">
        <f t="shared" si="96"/>
        <v>0</v>
      </c>
      <c r="I900" s="4">
        <f t="shared" si="97"/>
        <v>0</v>
      </c>
      <c r="J900" s="58" t="str">
        <f t="shared" si="98"/>
        <v>2093–2094</v>
      </c>
    </row>
    <row r="901" spans="1:10" ht="19.899999999999999" customHeight="1" x14ac:dyDescent="0.2">
      <c r="A901" s="126">
        <v>70891</v>
      </c>
      <c r="B901" s="9">
        <f t="shared" si="92"/>
        <v>0</v>
      </c>
      <c r="C901" s="127"/>
      <c r="D901" s="4">
        <f t="shared" si="93"/>
        <v>0</v>
      </c>
      <c r="E901" s="128">
        <f t="shared" si="94"/>
        <v>0</v>
      </c>
      <c r="F901" s="4">
        <f t="shared" si="95"/>
        <v>0</v>
      </c>
      <c r="G901" s="19">
        <f>IF(AND(C901&lt;&gt;"",SUM(G$30:G900)&lt;D$21),$D$21/$D$26,0)</f>
        <v>0</v>
      </c>
      <c r="H901" s="4">
        <f t="shared" si="96"/>
        <v>0</v>
      </c>
      <c r="I901" s="4">
        <f t="shared" si="97"/>
        <v>0</v>
      </c>
      <c r="J901" s="58" t="str">
        <f t="shared" si="98"/>
        <v>2093–2094</v>
      </c>
    </row>
    <row r="902" spans="1:10" ht="19.899999999999999" customHeight="1" x14ac:dyDescent="0.2">
      <c r="A902" s="126">
        <v>70919</v>
      </c>
      <c r="B902" s="9">
        <f t="shared" si="92"/>
        <v>0</v>
      </c>
      <c r="C902" s="127"/>
      <c r="D902" s="4">
        <f t="shared" si="93"/>
        <v>0</v>
      </c>
      <c r="E902" s="128">
        <f t="shared" si="94"/>
        <v>0</v>
      </c>
      <c r="F902" s="4">
        <f t="shared" si="95"/>
        <v>0</v>
      </c>
      <c r="G902" s="19">
        <f>IF(AND(C902&lt;&gt;"",SUM(G$30:G901)&lt;D$21),$D$21/$D$26,0)</f>
        <v>0</v>
      </c>
      <c r="H902" s="4">
        <f t="shared" si="96"/>
        <v>0</v>
      </c>
      <c r="I902" s="4">
        <f t="shared" si="97"/>
        <v>0</v>
      </c>
      <c r="J902" s="58" t="str">
        <f t="shared" si="98"/>
        <v>2093–2094</v>
      </c>
    </row>
    <row r="903" spans="1:10" ht="19.899999999999999" customHeight="1" x14ac:dyDescent="0.2">
      <c r="A903" s="126">
        <v>70950</v>
      </c>
      <c r="B903" s="9">
        <f t="shared" si="92"/>
        <v>0</v>
      </c>
      <c r="C903" s="127"/>
      <c r="D903" s="4">
        <f t="shared" si="93"/>
        <v>0</v>
      </c>
      <c r="E903" s="128">
        <f t="shared" si="94"/>
        <v>0</v>
      </c>
      <c r="F903" s="4">
        <f t="shared" si="95"/>
        <v>0</v>
      </c>
      <c r="G903" s="19">
        <f>IF(AND(C903&lt;&gt;"",SUM(G$30:G902)&lt;D$21),$D$21/$D$26,0)</f>
        <v>0</v>
      </c>
      <c r="H903" s="4">
        <f t="shared" si="96"/>
        <v>0</v>
      </c>
      <c r="I903" s="4">
        <f t="shared" si="97"/>
        <v>0</v>
      </c>
      <c r="J903" s="58" t="str">
        <f t="shared" si="98"/>
        <v>2093–2094</v>
      </c>
    </row>
    <row r="904" spans="1:10" ht="19.899999999999999" customHeight="1" x14ac:dyDescent="0.2">
      <c r="A904" s="126">
        <v>70980</v>
      </c>
      <c r="B904" s="9">
        <f t="shared" si="92"/>
        <v>0</v>
      </c>
      <c r="C904" s="127"/>
      <c r="D904" s="4">
        <f t="shared" si="93"/>
        <v>0</v>
      </c>
      <c r="E904" s="128">
        <f t="shared" si="94"/>
        <v>0</v>
      </c>
      <c r="F904" s="4">
        <f t="shared" si="95"/>
        <v>0</v>
      </c>
      <c r="G904" s="19">
        <f>IF(AND(C904&lt;&gt;"",SUM(G$30:G903)&lt;D$21),$D$21/$D$26,0)</f>
        <v>0</v>
      </c>
      <c r="H904" s="4">
        <f t="shared" si="96"/>
        <v>0</v>
      </c>
      <c r="I904" s="4">
        <f t="shared" si="97"/>
        <v>0</v>
      </c>
      <c r="J904" s="58" t="str">
        <f t="shared" si="98"/>
        <v>2093–2094</v>
      </c>
    </row>
    <row r="905" spans="1:10" ht="19.899999999999999" customHeight="1" x14ac:dyDescent="0.2">
      <c r="A905" s="126">
        <v>71011</v>
      </c>
      <c r="B905" s="9">
        <f t="shared" si="92"/>
        <v>0</v>
      </c>
      <c r="C905" s="127"/>
      <c r="D905" s="4">
        <f t="shared" si="93"/>
        <v>0</v>
      </c>
      <c r="E905" s="128">
        <f t="shared" si="94"/>
        <v>0</v>
      </c>
      <c r="F905" s="4">
        <f t="shared" si="95"/>
        <v>0</v>
      </c>
      <c r="G905" s="19">
        <f>IF(AND(C905&lt;&gt;"",SUM(G$30:G904)&lt;D$21),$D$21/$D$26,0)</f>
        <v>0</v>
      </c>
      <c r="H905" s="4">
        <f t="shared" si="96"/>
        <v>0</v>
      </c>
      <c r="I905" s="4">
        <f t="shared" si="97"/>
        <v>0</v>
      </c>
      <c r="J905" s="58" t="str">
        <f t="shared" si="98"/>
        <v>2093–2094</v>
      </c>
    </row>
    <row r="906" spans="1:10" ht="19.899999999999999" customHeight="1" x14ac:dyDescent="0.2">
      <c r="A906" s="126">
        <v>71041</v>
      </c>
      <c r="B906" s="9">
        <f t="shared" si="92"/>
        <v>0</v>
      </c>
      <c r="C906" s="127"/>
      <c r="D906" s="4">
        <f t="shared" si="93"/>
        <v>0</v>
      </c>
      <c r="E906" s="128">
        <f t="shared" si="94"/>
        <v>0</v>
      </c>
      <c r="F906" s="4">
        <f t="shared" si="95"/>
        <v>0</v>
      </c>
      <c r="G906" s="19">
        <f>IF(AND(C906&lt;&gt;"",SUM(G$30:G905)&lt;D$21),$D$21/$D$26,0)</f>
        <v>0</v>
      </c>
      <c r="H906" s="4">
        <f t="shared" si="96"/>
        <v>0</v>
      </c>
      <c r="I906" s="4">
        <f t="shared" si="97"/>
        <v>0</v>
      </c>
      <c r="J906" s="58" t="str">
        <f t="shared" si="98"/>
        <v>2094–2095</v>
      </c>
    </row>
    <row r="907" spans="1:10" ht="19.899999999999999" customHeight="1" x14ac:dyDescent="0.2">
      <c r="A907" s="126">
        <v>71072</v>
      </c>
      <c r="B907" s="9">
        <f t="shared" si="92"/>
        <v>0</v>
      </c>
      <c r="C907" s="127"/>
      <c r="D907" s="4">
        <f t="shared" si="93"/>
        <v>0</v>
      </c>
      <c r="E907" s="128">
        <f t="shared" si="94"/>
        <v>0</v>
      </c>
      <c r="F907" s="4">
        <f t="shared" si="95"/>
        <v>0</v>
      </c>
      <c r="G907" s="19">
        <f>IF(AND(C907&lt;&gt;"",SUM(G$30:G906)&lt;D$21),$D$21/$D$26,0)</f>
        <v>0</v>
      </c>
      <c r="H907" s="4">
        <f t="shared" si="96"/>
        <v>0</v>
      </c>
      <c r="I907" s="4">
        <f t="shared" si="97"/>
        <v>0</v>
      </c>
      <c r="J907" s="58" t="str">
        <f t="shared" si="98"/>
        <v>2094–2095</v>
      </c>
    </row>
    <row r="908" spans="1:10" ht="19.899999999999999" customHeight="1" x14ac:dyDescent="0.2">
      <c r="A908" s="126">
        <v>71103</v>
      </c>
      <c r="B908" s="9">
        <f t="shared" si="92"/>
        <v>0</v>
      </c>
      <c r="C908" s="127"/>
      <c r="D908" s="4">
        <f t="shared" si="93"/>
        <v>0</v>
      </c>
      <c r="E908" s="128">
        <f t="shared" si="94"/>
        <v>0</v>
      </c>
      <c r="F908" s="4">
        <f t="shared" si="95"/>
        <v>0</v>
      </c>
      <c r="G908" s="19">
        <f>IF(AND(C908&lt;&gt;"",SUM(G$30:G907)&lt;D$21),$D$21/$D$26,0)</f>
        <v>0</v>
      </c>
      <c r="H908" s="4">
        <f t="shared" si="96"/>
        <v>0</v>
      </c>
      <c r="I908" s="4">
        <f t="shared" si="97"/>
        <v>0</v>
      </c>
      <c r="J908" s="58" t="str">
        <f t="shared" si="98"/>
        <v>2094–2095</v>
      </c>
    </row>
    <row r="909" spans="1:10" ht="19.899999999999999" customHeight="1" x14ac:dyDescent="0.2">
      <c r="A909" s="126">
        <v>71133</v>
      </c>
      <c r="B909" s="9">
        <f t="shared" si="92"/>
        <v>0</v>
      </c>
      <c r="C909" s="127"/>
      <c r="D909" s="4">
        <f t="shared" si="93"/>
        <v>0</v>
      </c>
      <c r="E909" s="128">
        <f t="shared" si="94"/>
        <v>0</v>
      </c>
      <c r="F909" s="4">
        <f t="shared" si="95"/>
        <v>0</v>
      </c>
      <c r="G909" s="19">
        <f>IF(AND(C909&lt;&gt;"",SUM(G$30:G908)&lt;D$21),$D$21/$D$26,0)</f>
        <v>0</v>
      </c>
      <c r="H909" s="4">
        <f t="shared" si="96"/>
        <v>0</v>
      </c>
      <c r="I909" s="4">
        <f t="shared" si="97"/>
        <v>0</v>
      </c>
      <c r="J909" s="58" t="str">
        <f t="shared" si="98"/>
        <v>2094–2095</v>
      </c>
    </row>
    <row r="910" spans="1:10" ht="19.899999999999999" customHeight="1" x14ac:dyDescent="0.2">
      <c r="A910" s="126">
        <v>71164</v>
      </c>
      <c r="B910" s="9">
        <f t="shared" si="92"/>
        <v>0</v>
      </c>
      <c r="C910" s="127"/>
      <c r="D910" s="4">
        <f t="shared" si="93"/>
        <v>0</v>
      </c>
      <c r="E910" s="128">
        <f t="shared" si="94"/>
        <v>0</v>
      </c>
      <c r="F910" s="4">
        <f t="shared" si="95"/>
        <v>0</v>
      </c>
      <c r="G910" s="19">
        <f>IF(AND(C910&lt;&gt;"",SUM(G$30:G909)&lt;D$21),$D$21/$D$26,0)</f>
        <v>0</v>
      </c>
      <c r="H910" s="4">
        <f t="shared" si="96"/>
        <v>0</v>
      </c>
      <c r="I910" s="4">
        <f t="shared" si="97"/>
        <v>0</v>
      </c>
      <c r="J910" s="58" t="str">
        <f t="shared" si="98"/>
        <v>2094–2095</v>
      </c>
    </row>
    <row r="911" spans="1:10" ht="19.899999999999999" customHeight="1" x14ac:dyDescent="0.2">
      <c r="A911" s="126">
        <v>71194</v>
      </c>
      <c r="B911" s="9">
        <f t="shared" si="92"/>
        <v>0</v>
      </c>
      <c r="C911" s="127"/>
      <c r="D911" s="4">
        <f t="shared" si="93"/>
        <v>0</v>
      </c>
      <c r="E911" s="128">
        <f t="shared" si="94"/>
        <v>0</v>
      </c>
      <c r="F911" s="4">
        <f t="shared" si="95"/>
        <v>0</v>
      </c>
      <c r="G911" s="19">
        <f>IF(AND(C911&lt;&gt;"",SUM(G$30:G910)&lt;D$21),$D$21/$D$26,0)</f>
        <v>0</v>
      </c>
      <c r="H911" s="4">
        <f t="shared" si="96"/>
        <v>0</v>
      </c>
      <c r="I911" s="4">
        <f t="shared" si="97"/>
        <v>0</v>
      </c>
      <c r="J911" s="58" t="str">
        <f t="shared" si="98"/>
        <v>2094–2095</v>
      </c>
    </row>
    <row r="912" spans="1:10" ht="19.899999999999999" customHeight="1" x14ac:dyDescent="0.2">
      <c r="A912" s="126">
        <v>71225</v>
      </c>
      <c r="B912" s="9">
        <f t="shared" si="92"/>
        <v>0</v>
      </c>
      <c r="C912" s="127"/>
      <c r="D912" s="4">
        <f t="shared" si="93"/>
        <v>0</v>
      </c>
      <c r="E912" s="128">
        <f t="shared" si="94"/>
        <v>0</v>
      </c>
      <c r="F912" s="4">
        <f t="shared" si="95"/>
        <v>0</v>
      </c>
      <c r="G912" s="19">
        <f>IF(AND(C912&lt;&gt;"",SUM(G$30:G911)&lt;D$21),$D$21/$D$26,0)</f>
        <v>0</v>
      </c>
      <c r="H912" s="4">
        <f t="shared" si="96"/>
        <v>0</v>
      </c>
      <c r="I912" s="4">
        <f t="shared" si="97"/>
        <v>0</v>
      </c>
      <c r="J912" s="58" t="str">
        <f t="shared" si="98"/>
        <v>2094–2095</v>
      </c>
    </row>
    <row r="913" spans="1:10" ht="19.899999999999999" customHeight="1" x14ac:dyDescent="0.2">
      <c r="A913" s="126">
        <v>71256</v>
      </c>
      <c r="B913" s="9">
        <f t="shared" si="92"/>
        <v>0</v>
      </c>
      <c r="C913" s="127"/>
      <c r="D913" s="4">
        <f t="shared" si="93"/>
        <v>0</v>
      </c>
      <c r="E913" s="128">
        <f t="shared" si="94"/>
        <v>0</v>
      </c>
      <c r="F913" s="4">
        <f t="shared" si="95"/>
        <v>0</v>
      </c>
      <c r="G913" s="19">
        <f>IF(AND(C913&lt;&gt;"",SUM(G$30:G912)&lt;D$21),$D$21/$D$26,0)</f>
        <v>0</v>
      </c>
      <c r="H913" s="4">
        <f t="shared" si="96"/>
        <v>0</v>
      </c>
      <c r="I913" s="4">
        <f t="shared" si="97"/>
        <v>0</v>
      </c>
      <c r="J913" s="58" t="str">
        <f t="shared" si="98"/>
        <v>2094–2095</v>
      </c>
    </row>
    <row r="914" spans="1:10" ht="19.899999999999999" customHeight="1" x14ac:dyDescent="0.2">
      <c r="A914" s="126">
        <v>71284</v>
      </c>
      <c r="B914" s="9">
        <f t="shared" si="92"/>
        <v>0</v>
      </c>
      <c r="C914" s="127"/>
      <c r="D914" s="4">
        <f t="shared" si="93"/>
        <v>0</v>
      </c>
      <c r="E914" s="128">
        <f t="shared" si="94"/>
        <v>0</v>
      </c>
      <c r="F914" s="4">
        <f t="shared" si="95"/>
        <v>0</v>
      </c>
      <c r="G914" s="19">
        <f>IF(AND(C914&lt;&gt;"",SUM(G$30:G913)&lt;D$21),$D$21/$D$26,0)</f>
        <v>0</v>
      </c>
      <c r="H914" s="4">
        <f t="shared" si="96"/>
        <v>0</v>
      </c>
      <c r="I914" s="4">
        <f t="shared" si="97"/>
        <v>0</v>
      </c>
      <c r="J914" s="58" t="str">
        <f t="shared" si="98"/>
        <v>2094–2095</v>
      </c>
    </row>
    <row r="915" spans="1:10" ht="19.899999999999999" customHeight="1" x14ac:dyDescent="0.2">
      <c r="A915" s="126">
        <v>71315</v>
      </c>
      <c r="B915" s="9">
        <f t="shared" si="92"/>
        <v>0</v>
      </c>
      <c r="C915" s="127"/>
      <c r="D915" s="4">
        <f t="shared" si="93"/>
        <v>0</v>
      </c>
      <c r="E915" s="128">
        <f t="shared" si="94"/>
        <v>0</v>
      </c>
      <c r="F915" s="4">
        <f t="shared" si="95"/>
        <v>0</v>
      </c>
      <c r="G915" s="19">
        <f>IF(AND(C915&lt;&gt;"",SUM(G$30:G914)&lt;D$21),$D$21/$D$26,0)</f>
        <v>0</v>
      </c>
      <c r="H915" s="4">
        <f t="shared" si="96"/>
        <v>0</v>
      </c>
      <c r="I915" s="4">
        <f t="shared" si="97"/>
        <v>0</v>
      </c>
      <c r="J915" s="58" t="str">
        <f t="shared" si="98"/>
        <v>2094–2095</v>
      </c>
    </row>
    <row r="916" spans="1:10" ht="19.899999999999999" customHeight="1" x14ac:dyDescent="0.2">
      <c r="A916" s="126">
        <v>71345</v>
      </c>
      <c r="B916" s="9">
        <f t="shared" si="92"/>
        <v>0</v>
      </c>
      <c r="C916" s="127"/>
      <c r="D916" s="4">
        <f t="shared" si="93"/>
        <v>0</v>
      </c>
      <c r="E916" s="128">
        <f t="shared" si="94"/>
        <v>0</v>
      </c>
      <c r="F916" s="4">
        <f t="shared" si="95"/>
        <v>0</v>
      </c>
      <c r="G916" s="19">
        <f>IF(AND(C916&lt;&gt;"",SUM(G$30:G915)&lt;D$21),$D$21/$D$26,0)</f>
        <v>0</v>
      </c>
      <c r="H916" s="4">
        <f t="shared" si="96"/>
        <v>0</v>
      </c>
      <c r="I916" s="4">
        <f t="shared" si="97"/>
        <v>0</v>
      </c>
      <c r="J916" s="58" t="str">
        <f t="shared" si="98"/>
        <v>2094–2095</v>
      </c>
    </row>
    <row r="917" spans="1:10" ht="19.899999999999999" customHeight="1" x14ac:dyDescent="0.2">
      <c r="A917" s="126">
        <v>71376</v>
      </c>
      <c r="B917" s="9">
        <f t="shared" si="92"/>
        <v>0</v>
      </c>
      <c r="C917" s="127"/>
      <c r="D917" s="4">
        <f t="shared" si="93"/>
        <v>0</v>
      </c>
      <c r="E917" s="128">
        <f t="shared" si="94"/>
        <v>0</v>
      </c>
      <c r="F917" s="4">
        <f t="shared" si="95"/>
        <v>0</v>
      </c>
      <c r="G917" s="19">
        <f>IF(AND(C917&lt;&gt;"",SUM(G$30:G916)&lt;D$21),$D$21/$D$26,0)</f>
        <v>0</v>
      </c>
      <c r="H917" s="4">
        <f t="shared" si="96"/>
        <v>0</v>
      </c>
      <c r="I917" s="4">
        <f t="shared" si="97"/>
        <v>0</v>
      </c>
      <c r="J917" s="58" t="str">
        <f t="shared" si="98"/>
        <v>2094–2095</v>
      </c>
    </row>
    <row r="918" spans="1:10" ht="19.899999999999999" customHeight="1" x14ac:dyDescent="0.2">
      <c r="A918" s="126">
        <v>71406</v>
      </c>
      <c r="B918" s="9">
        <f t="shared" si="92"/>
        <v>0</v>
      </c>
      <c r="C918" s="127"/>
      <c r="D918" s="4">
        <f t="shared" si="93"/>
        <v>0</v>
      </c>
      <c r="E918" s="128">
        <f t="shared" si="94"/>
        <v>0</v>
      </c>
      <c r="F918" s="4">
        <f t="shared" si="95"/>
        <v>0</v>
      </c>
      <c r="G918" s="19">
        <f>IF(AND(C918&lt;&gt;"",SUM(G$30:G917)&lt;D$21),$D$21/$D$26,0)</f>
        <v>0</v>
      </c>
      <c r="H918" s="4">
        <f t="shared" si="96"/>
        <v>0</v>
      </c>
      <c r="I918" s="4">
        <f t="shared" si="97"/>
        <v>0</v>
      </c>
      <c r="J918" s="58" t="str">
        <f t="shared" si="98"/>
        <v>2095–2096</v>
      </c>
    </row>
    <row r="919" spans="1:10" ht="19.899999999999999" customHeight="1" x14ac:dyDescent="0.2">
      <c r="A919" s="126">
        <v>71437</v>
      </c>
      <c r="B919" s="9">
        <f t="shared" si="92"/>
        <v>0</v>
      </c>
      <c r="C919" s="127"/>
      <c r="D919" s="4">
        <f t="shared" si="93"/>
        <v>0</v>
      </c>
      <c r="E919" s="128">
        <f t="shared" si="94"/>
        <v>0</v>
      </c>
      <c r="F919" s="4">
        <f t="shared" si="95"/>
        <v>0</v>
      </c>
      <c r="G919" s="19">
        <f>IF(AND(C919&lt;&gt;"",SUM(G$30:G918)&lt;D$21),$D$21/$D$26,0)</f>
        <v>0</v>
      </c>
      <c r="H919" s="4">
        <f t="shared" si="96"/>
        <v>0</v>
      </c>
      <c r="I919" s="4">
        <f t="shared" si="97"/>
        <v>0</v>
      </c>
      <c r="J919" s="58" t="str">
        <f t="shared" si="98"/>
        <v>2095–2096</v>
      </c>
    </row>
    <row r="920" spans="1:10" ht="19.899999999999999" customHeight="1" x14ac:dyDescent="0.2">
      <c r="A920" s="126">
        <v>71468</v>
      </c>
      <c r="B920" s="9">
        <f t="shared" si="92"/>
        <v>0</v>
      </c>
      <c r="C920" s="127"/>
      <c r="D920" s="4">
        <f t="shared" si="93"/>
        <v>0</v>
      </c>
      <c r="E920" s="128">
        <f t="shared" si="94"/>
        <v>0</v>
      </c>
      <c r="F920" s="4">
        <f t="shared" si="95"/>
        <v>0</v>
      </c>
      <c r="G920" s="19">
        <f>IF(AND(C920&lt;&gt;"",SUM(G$30:G919)&lt;D$21),$D$21/$D$26,0)</f>
        <v>0</v>
      </c>
      <c r="H920" s="4">
        <f t="shared" si="96"/>
        <v>0</v>
      </c>
      <c r="I920" s="4">
        <f t="shared" si="97"/>
        <v>0</v>
      </c>
      <c r="J920" s="58" t="str">
        <f t="shared" si="98"/>
        <v>2095–2096</v>
      </c>
    </row>
    <row r="921" spans="1:10" ht="19.899999999999999" customHeight="1" x14ac:dyDescent="0.2">
      <c r="A921" s="126">
        <v>71498</v>
      </c>
      <c r="B921" s="9">
        <f t="shared" si="92"/>
        <v>0</v>
      </c>
      <c r="C921" s="127"/>
      <c r="D921" s="4">
        <f t="shared" si="93"/>
        <v>0</v>
      </c>
      <c r="E921" s="128">
        <f t="shared" si="94"/>
        <v>0</v>
      </c>
      <c r="F921" s="4">
        <f t="shared" si="95"/>
        <v>0</v>
      </c>
      <c r="G921" s="19">
        <f>IF(AND(C921&lt;&gt;"",SUM(G$30:G920)&lt;D$21),$D$21/$D$26,0)</f>
        <v>0</v>
      </c>
      <c r="H921" s="4">
        <f t="shared" si="96"/>
        <v>0</v>
      </c>
      <c r="I921" s="4">
        <f t="shared" si="97"/>
        <v>0</v>
      </c>
      <c r="J921" s="58" t="str">
        <f t="shared" si="98"/>
        <v>2095–2096</v>
      </c>
    </row>
    <row r="922" spans="1:10" ht="19.899999999999999" customHeight="1" x14ac:dyDescent="0.2">
      <c r="A922" s="126">
        <v>71529</v>
      </c>
      <c r="B922" s="9">
        <f t="shared" si="92"/>
        <v>0</v>
      </c>
      <c r="C922" s="127"/>
      <c r="D922" s="4">
        <f t="shared" si="93"/>
        <v>0</v>
      </c>
      <c r="E922" s="128">
        <f t="shared" si="94"/>
        <v>0</v>
      </c>
      <c r="F922" s="4">
        <f t="shared" si="95"/>
        <v>0</v>
      </c>
      <c r="G922" s="19">
        <f>IF(AND(C922&lt;&gt;"",SUM(G$30:G921)&lt;D$21),$D$21/$D$26,0)</f>
        <v>0</v>
      </c>
      <c r="H922" s="4">
        <f t="shared" si="96"/>
        <v>0</v>
      </c>
      <c r="I922" s="4">
        <f t="shared" si="97"/>
        <v>0</v>
      </c>
      <c r="J922" s="58" t="str">
        <f t="shared" si="98"/>
        <v>2095–2096</v>
      </c>
    </row>
    <row r="923" spans="1:10" ht="19.899999999999999" customHeight="1" x14ac:dyDescent="0.2">
      <c r="A923" s="126">
        <v>71559</v>
      </c>
      <c r="B923" s="9">
        <f t="shared" si="92"/>
        <v>0</v>
      </c>
      <c r="C923" s="127"/>
      <c r="D923" s="4">
        <f t="shared" si="93"/>
        <v>0</v>
      </c>
      <c r="E923" s="128">
        <f t="shared" si="94"/>
        <v>0</v>
      </c>
      <c r="F923" s="4">
        <f t="shared" si="95"/>
        <v>0</v>
      </c>
      <c r="G923" s="19">
        <f>IF(AND(C923&lt;&gt;"",SUM(G$30:G922)&lt;D$21),$D$21/$D$26,0)</f>
        <v>0</v>
      </c>
      <c r="H923" s="4">
        <f t="shared" si="96"/>
        <v>0</v>
      </c>
      <c r="I923" s="4">
        <f t="shared" si="97"/>
        <v>0</v>
      </c>
      <c r="J923" s="58" t="str">
        <f t="shared" si="98"/>
        <v>2095–2096</v>
      </c>
    </row>
    <row r="924" spans="1:10" ht="19.899999999999999" customHeight="1" x14ac:dyDescent="0.2">
      <c r="A924" s="126">
        <v>71590</v>
      </c>
      <c r="B924" s="9">
        <f t="shared" si="92"/>
        <v>0</v>
      </c>
      <c r="C924" s="127"/>
      <c r="D924" s="4">
        <f t="shared" si="93"/>
        <v>0</v>
      </c>
      <c r="E924" s="128">
        <f t="shared" si="94"/>
        <v>0</v>
      </c>
      <c r="F924" s="4">
        <f t="shared" si="95"/>
        <v>0</v>
      </c>
      <c r="G924" s="19">
        <f>IF(AND(C924&lt;&gt;"",SUM(G$30:G923)&lt;D$21),$D$21/$D$26,0)</f>
        <v>0</v>
      </c>
      <c r="H924" s="4">
        <f t="shared" si="96"/>
        <v>0</v>
      </c>
      <c r="I924" s="4">
        <f t="shared" si="97"/>
        <v>0</v>
      </c>
      <c r="J924" s="58" t="str">
        <f t="shared" si="98"/>
        <v>2095–2096</v>
      </c>
    </row>
    <row r="925" spans="1:10" ht="19.899999999999999" customHeight="1" x14ac:dyDescent="0.2">
      <c r="A925" s="126">
        <v>71621</v>
      </c>
      <c r="B925" s="9">
        <f t="shared" si="92"/>
        <v>0</v>
      </c>
      <c r="C925" s="127"/>
      <c r="D925" s="4">
        <f t="shared" si="93"/>
        <v>0</v>
      </c>
      <c r="E925" s="128">
        <f t="shared" si="94"/>
        <v>0</v>
      </c>
      <c r="F925" s="4">
        <f t="shared" si="95"/>
        <v>0</v>
      </c>
      <c r="G925" s="19">
        <f>IF(AND(C925&lt;&gt;"",SUM(G$30:G924)&lt;D$21),$D$21/$D$26,0)</f>
        <v>0</v>
      </c>
      <c r="H925" s="4">
        <f t="shared" si="96"/>
        <v>0</v>
      </c>
      <c r="I925" s="4">
        <f t="shared" si="97"/>
        <v>0</v>
      </c>
      <c r="J925" s="58" t="str">
        <f t="shared" si="98"/>
        <v>2095–2096</v>
      </c>
    </row>
    <row r="926" spans="1:10" ht="19.899999999999999" customHeight="1" x14ac:dyDescent="0.2">
      <c r="A926" s="126">
        <v>71650</v>
      </c>
      <c r="B926" s="9">
        <f t="shared" si="92"/>
        <v>0</v>
      </c>
      <c r="C926" s="127"/>
      <c r="D926" s="4">
        <f t="shared" si="93"/>
        <v>0</v>
      </c>
      <c r="E926" s="128">
        <f t="shared" si="94"/>
        <v>0</v>
      </c>
      <c r="F926" s="4">
        <f t="shared" si="95"/>
        <v>0</v>
      </c>
      <c r="G926" s="19">
        <f>IF(AND(C926&lt;&gt;"",SUM(G$30:G925)&lt;D$21),$D$21/$D$26,0)</f>
        <v>0</v>
      </c>
      <c r="H926" s="4">
        <f t="shared" si="96"/>
        <v>0</v>
      </c>
      <c r="I926" s="4">
        <f t="shared" si="97"/>
        <v>0</v>
      </c>
      <c r="J926" s="58" t="str">
        <f t="shared" si="98"/>
        <v>2095–2096</v>
      </c>
    </row>
    <row r="927" spans="1:10" ht="19.899999999999999" customHeight="1" x14ac:dyDescent="0.2">
      <c r="A927" s="126">
        <v>71681</v>
      </c>
      <c r="B927" s="9">
        <f t="shared" ref="B927:B990" si="99">IF(C927&gt;0,C927*-1,C927)</f>
        <v>0</v>
      </c>
      <c r="C927" s="127"/>
      <c r="D927" s="4">
        <f t="shared" ref="D927:D990" si="100">IF(C927="",0,IF($D$14="Beginning",IF(C926&lt;&gt;"",$F926*$D$7/12,0),IF(C926&lt;&gt;"",$F926*$D$7/12,$D$19*$D$7/12)))</f>
        <v>0</v>
      </c>
      <c r="E927" s="128">
        <f t="shared" si="94"/>
        <v>0</v>
      </c>
      <c r="F927" s="4">
        <f t="shared" si="95"/>
        <v>0</v>
      </c>
      <c r="G927" s="19">
        <f>IF(AND(C927&lt;&gt;"",SUM(G$30:G926)&lt;D$21),$D$21/$D$26,0)</f>
        <v>0</v>
      </c>
      <c r="H927" s="4">
        <f t="shared" si="96"/>
        <v>0</v>
      </c>
      <c r="I927" s="4">
        <f t="shared" si="97"/>
        <v>0</v>
      </c>
      <c r="J927" s="58" t="str">
        <f t="shared" si="98"/>
        <v>2095–2096</v>
      </c>
    </row>
    <row r="928" spans="1:10" ht="19.899999999999999" customHeight="1" x14ac:dyDescent="0.2">
      <c r="A928" s="126">
        <v>71711</v>
      </c>
      <c r="B928" s="9">
        <f t="shared" si="99"/>
        <v>0</v>
      </c>
      <c r="C928" s="127"/>
      <c r="D928" s="4">
        <f t="shared" si="100"/>
        <v>0</v>
      </c>
      <c r="E928" s="128">
        <f t="shared" ref="E928:E991" si="101">C928-D928</f>
        <v>0</v>
      </c>
      <c r="F928" s="4">
        <f t="shared" ref="F928:F991" si="102">IF(C928="",0,IF(C927="",$D$19-E928,IF(C928&lt;&gt;"",F927-E928)))</f>
        <v>0</v>
      </c>
      <c r="G928" s="19">
        <f>IF(AND(C928&lt;&gt;"",SUM(G$30:G927)&lt;D$21),$D$21/$D$26,0)</f>
        <v>0</v>
      </c>
      <c r="H928" s="4">
        <f t="shared" ref="H928:H991" si="103">IF(C928&lt;&gt;"",G928+H927,0)</f>
        <v>0</v>
      </c>
      <c r="I928" s="4">
        <f t="shared" ref="I928:I991" si="104">IF(C928&lt;&gt;"",$D$21-H928,0)</f>
        <v>0</v>
      </c>
      <c r="J928" s="58" t="str">
        <f t="shared" si="98"/>
        <v>2095–2096</v>
      </c>
    </row>
    <row r="929" spans="1:10" ht="19.899999999999999" customHeight="1" x14ac:dyDescent="0.2">
      <c r="A929" s="126">
        <v>71742</v>
      </c>
      <c r="B929" s="9">
        <f t="shared" si="99"/>
        <v>0</v>
      </c>
      <c r="C929" s="127"/>
      <c r="D929" s="4">
        <f t="shared" si="100"/>
        <v>0</v>
      </c>
      <c r="E929" s="128">
        <f t="shared" si="101"/>
        <v>0</v>
      </c>
      <c r="F929" s="4">
        <f t="shared" si="102"/>
        <v>0</v>
      </c>
      <c r="G929" s="19">
        <f>IF(AND(C929&lt;&gt;"",SUM(G$30:G928)&lt;D$21),$D$21/$D$26,0)</f>
        <v>0</v>
      </c>
      <c r="H929" s="4">
        <f t="shared" si="103"/>
        <v>0</v>
      </c>
      <c r="I929" s="4">
        <f t="shared" si="104"/>
        <v>0</v>
      </c>
      <c r="J929" s="58" t="str">
        <f t="shared" si="98"/>
        <v>2095–2096</v>
      </c>
    </row>
    <row r="930" spans="1:10" ht="19.899999999999999" customHeight="1" x14ac:dyDescent="0.2">
      <c r="A930" s="126">
        <v>71772</v>
      </c>
      <c r="B930" s="9">
        <f t="shared" si="99"/>
        <v>0</v>
      </c>
      <c r="C930" s="127"/>
      <c r="D930" s="4">
        <f t="shared" si="100"/>
        <v>0</v>
      </c>
      <c r="E930" s="128">
        <f t="shared" si="101"/>
        <v>0</v>
      </c>
      <c r="F930" s="4">
        <f t="shared" si="102"/>
        <v>0</v>
      </c>
      <c r="G930" s="19">
        <f>IF(AND(C930&lt;&gt;"",SUM(G$30:G929)&lt;D$21),$D$21/$D$26,0)</f>
        <v>0</v>
      </c>
      <c r="H930" s="4">
        <f t="shared" si="103"/>
        <v>0</v>
      </c>
      <c r="I930" s="4">
        <f t="shared" si="104"/>
        <v>0</v>
      </c>
      <c r="J930" s="58" t="str">
        <f t="shared" si="98"/>
        <v>2096–2097</v>
      </c>
    </row>
    <row r="931" spans="1:10" ht="19.899999999999999" customHeight="1" x14ac:dyDescent="0.2">
      <c r="A931" s="126">
        <v>71803</v>
      </c>
      <c r="B931" s="9">
        <f t="shared" si="99"/>
        <v>0</v>
      </c>
      <c r="C931" s="127"/>
      <c r="D931" s="4">
        <f t="shared" si="100"/>
        <v>0</v>
      </c>
      <c r="E931" s="128">
        <f t="shared" si="101"/>
        <v>0</v>
      </c>
      <c r="F931" s="4">
        <f t="shared" si="102"/>
        <v>0</v>
      </c>
      <c r="G931" s="19">
        <f>IF(AND(C931&lt;&gt;"",SUM(G$30:G930)&lt;D$21),$D$21/$D$26,0)</f>
        <v>0</v>
      </c>
      <c r="H931" s="4">
        <f t="shared" si="103"/>
        <v>0</v>
      </c>
      <c r="I931" s="4">
        <f t="shared" si="104"/>
        <v>0</v>
      </c>
      <c r="J931" s="58" t="str">
        <f t="shared" si="98"/>
        <v>2096–2097</v>
      </c>
    </row>
    <row r="932" spans="1:10" ht="19.899999999999999" customHeight="1" x14ac:dyDescent="0.2">
      <c r="A932" s="126">
        <v>71834</v>
      </c>
      <c r="B932" s="9">
        <f t="shared" si="99"/>
        <v>0</v>
      </c>
      <c r="C932" s="127"/>
      <c r="D932" s="4">
        <f t="shared" si="100"/>
        <v>0</v>
      </c>
      <c r="E932" s="128">
        <f t="shared" si="101"/>
        <v>0</v>
      </c>
      <c r="F932" s="4">
        <f t="shared" si="102"/>
        <v>0</v>
      </c>
      <c r="G932" s="19">
        <f>IF(AND(C932&lt;&gt;"",SUM(G$30:G931)&lt;D$21),$D$21/$D$26,0)</f>
        <v>0</v>
      </c>
      <c r="H932" s="4">
        <f t="shared" si="103"/>
        <v>0</v>
      </c>
      <c r="I932" s="4">
        <f t="shared" si="104"/>
        <v>0</v>
      </c>
      <c r="J932" s="58" t="str">
        <f t="shared" si="98"/>
        <v>2096–2097</v>
      </c>
    </row>
    <row r="933" spans="1:10" ht="19.899999999999999" customHeight="1" x14ac:dyDescent="0.2">
      <c r="A933" s="126">
        <v>71864</v>
      </c>
      <c r="B933" s="9">
        <f t="shared" si="99"/>
        <v>0</v>
      </c>
      <c r="C933" s="127"/>
      <c r="D933" s="4">
        <f t="shared" si="100"/>
        <v>0</v>
      </c>
      <c r="E933" s="128">
        <f t="shared" si="101"/>
        <v>0</v>
      </c>
      <c r="F933" s="4">
        <f t="shared" si="102"/>
        <v>0</v>
      </c>
      <c r="G933" s="19">
        <f>IF(AND(C933&lt;&gt;"",SUM(G$30:G932)&lt;D$21),$D$21/$D$26,0)</f>
        <v>0</v>
      </c>
      <c r="H933" s="4">
        <f t="shared" si="103"/>
        <v>0</v>
      </c>
      <c r="I933" s="4">
        <f t="shared" si="104"/>
        <v>0</v>
      </c>
      <c r="J933" s="58" t="str">
        <f t="shared" si="98"/>
        <v>2096–2097</v>
      </c>
    </row>
    <row r="934" spans="1:10" ht="19.899999999999999" customHeight="1" x14ac:dyDescent="0.2">
      <c r="A934" s="126">
        <v>71895</v>
      </c>
      <c r="B934" s="9">
        <f t="shared" si="99"/>
        <v>0</v>
      </c>
      <c r="C934" s="127"/>
      <c r="D934" s="4">
        <f t="shared" si="100"/>
        <v>0</v>
      </c>
      <c r="E934" s="128">
        <f t="shared" si="101"/>
        <v>0</v>
      </c>
      <c r="F934" s="4">
        <f t="shared" si="102"/>
        <v>0</v>
      </c>
      <c r="G934" s="19">
        <f>IF(AND(C934&lt;&gt;"",SUM(G$30:G933)&lt;D$21),$D$21/$D$26,0)</f>
        <v>0</v>
      </c>
      <c r="H934" s="4">
        <f t="shared" si="103"/>
        <v>0</v>
      </c>
      <c r="I934" s="4">
        <f t="shared" si="104"/>
        <v>0</v>
      </c>
      <c r="J934" s="58" t="str">
        <f t="shared" si="98"/>
        <v>2096–2097</v>
      </c>
    </row>
    <row r="935" spans="1:10" ht="19.899999999999999" customHeight="1" x14ac:dyDescent="0.2">
      <c r="A935" s="126">
        <v>71925</v>
      </c>
      <c r="B935" s="9">
        <f t="shared" si="99"/>
        <v>0</v>
      </c>
      <c r="C935" s="127"/>
      <c r="D935" s="4">
        <f t="shared" si="100"/>
        <v>0</v>
      </c>
      <c r="E935" s="128">
        <f t="shared" si="101"/>
        <v>0</v>
      </c>
      <c r="F935" s="4">
        <f t="shared" si="102"/>
        <v>0</v>
      </c>
      <c r="G935" s="19">
        <f>IF(AND(C935&lt;&gt;"",SUM(G$30:G934)&lt;D$21),$D$21/$D$26,0)</f>
        <v>0</v>
      </c>
      <c r="H935" s="4">
        <f t="shared" si="103"/>
        <v>0</v>
      </c>
      <c r="I935" s="4">
        <f t="shared" si="104"/>
        <v>0</v>
      </c>
      <c r="J935" s="58" t="str">
        <f t="shared" si="98"/>
        <v>2096–2097</v>
      </c>
    </row>
    <row r="936" spans="1:10" ht="19.899999999999999" customHeight="1" x14ac:dyDescent="0.2">
      <c r="A936" s="126">
        <v>71956</v>
      </c>
      <c r="B936" s="9">
        <f t="shared" si="99"/>
        <v>0</v>
      </c>
      <c r="C936" s="127"/>
      <c r="D936" s="4">
        <f t="shared" si="100"/>
        <v>0</v>
      </c>
      <c r="E936" s="128">
        <f t="shared" si="101"/>
        <v>0</v>
      </c>
      <c r="F936" s="4">
        <f t="shared" si="102"/>
        <v>0</v>
      </c>
      <c r="G936" s="19">
        <f>IF(AND(C936&lt;&gt;"",SUM(G$30:G935)&lt;D$21),$D$21/$D$26,0)</f>
        <v>0</v>
      </c>
      <c r="H936" s="4">
        <f t="shared" si="103"/>
        <v>0</v>
      </c>
      <c r="I936" s="4">
        <f t="shared" si="104"/>
        <v>0</v>
      </c>
      <c r="J936" s="58" t="str">
        <f t="shared" si="98"/>
        <v>2096–2097</v>
      </c>
    </row>
    <row r="937" spans="1:10" ht="19.899999999999999" customHeight="1" x14ac:dyDescent="0.2">
      <c r="A937" s="126">
        <v>71987</v>
      </c>
      <c r="B937" s="9">
        <f t="shared" si="99"/>
        <v>0</v>
      </c>
      <c r="C937" s="127"/>
      <c r="D937" s="4">
        <f t="shared" si="100"/>
        <v>0</v>
      </c>
      <c r="E937" s="128">
        <f t="shared" si="101"/>
        <v>0</v>
      </c>
      <c r="F937" s="4">
        <f t="shared" si="102"/>
        <v>0</v>
      </c>
      <c r="G937" s="19">
        <f>IF(AND(C937&lt;&gt;"",SUM(G$30:G936)&lt;D$21),$D$21/$D$26,0)</f>
        <v>0</v>
      </c>
      <c r="H937" s="4">
        <f t="shared" si="103"/>
        <v>0</v>
      </c>
      <c r="I937" s="4">
        <f t="shared" si="104"/>
        <v>0</v>
      </c>
      <c r="J937" s="58" t="str">
        <f t="shared" si="98"/>
        <v>2096–2097</v>
      </c>
    </row>
    <row r="938" spans="1:10" ht="19.899999999999999" customHeight="1" x14ac:dyDescent="0.2">
      <c r="A938" s="126">
        <v>72015</v>
      </c>
      <c r="B938" s="9">
        <f t="shared" si="99"/>
        <v>0</v>
      </c>
      <c r="C938" s="127"/>
      <c r="D938" s="4">
        <f t="shared" si="100"/>
        <v>0</v>
      </c>
      <c r="E938" s="128">
        <f t="shared" si="101"/>
        <v>0</v>
      </c>
      <c r="F938" s="4">
        <f t="shared" si="102"/>
        <v>0</v>
      </c>
      <c r="G938" s="19">
        <f>IF(AND(C938&lt;&gt;"",SUM(G$30:G937)&lt;D$21),$D$21/$D$26,0)</f>
        <v>0</v>
      </c>
      <c r="H938" s="4">
        <f t="shared" si="103"/>
        <v>0</v>
      </c>
      <c r="I938" s="4">
        <f t="shared" si="104"/>
        <v>0</v>
      </c>
      <c r="J938" s="58" t="str">
        <f t="shared" si="98"/>
        <v>2096–2097</v>
      </c>
    </row>
    <row r="939" spans="1:10" ht="19.899999999999999" customHeight="1" x14ac:dyDescent="0.2">
      <c r="A939" s="126">
        <v>72046</v>
      </c>
      <c r="B939" s="9">
        <f t="shared" si="99"/>
        <v>0</v>
      </c>
      <c r="C939" s="127"/>
      <c r="D939" s="4">
        <f t="shared" si="100"/>
        <v>0</v>
      </c>
      <c r="E939" s="128">
        <f t="shared" si="101"/>
        <v>0</v>
      </c>
      <c r="F939" s="4">
        <f t="shared" si="102"/>
        <v>0</v>
      </c>
      <c r="G939" s="19">
        <f>IF(AND(C939&lt;&gt;"",SUM(G$30:G938)&lt;D$21),$D$21/$D$26,0)</f>
        <v>0</v>
      </c>
      <c r="H939" s="4">
        <f t="shared" si="103"/>
        <v>0</v>
      </c>
      <c r="I939" s="4">
        <f t="shared" si="104"/>
        <v>0</v>
      </c>
      <c r="J939" s="58" t="str">
        <f t="shared" ref="J939:J1002" si="105">IF(OR(MONTH(A939)=1,MONTH(A939)=2,MONTH(A939)=3,MONTH(A939)=4,MONTH(A939)=5,MONTH(A939)=6),YEAR(A939)-1&amp;"–"&amp;YEAR(A939),YEAR(A939)&amp;"–"&amp;YEAR(A939)+1)</f>
        <v>2096–2097</v>
      </c>
    </row>
    <row r="940" spans="1:10" ht="19.899999999999999" customHeight="1" x14ac:dyDescent="0.2">
      <c r="A940" s="126">
        <v>72076</v>
      </c>
      <c r="B940" s="9">
        <f t="shared" si="99"/>
        <v>0</v>
      </c>
      <c r="C940" s="127"/>
      <c r="D940" s="4">
        <f t="shared" si="100"/>
        <v>0</v>
      </c>
      <c r="E940" s="128">
        <f t="shared" si="101"/>
        <v>0</v>
      </c>
      <c r="F940" s="4">
        <f t="shared" si="102"/>
        <v>0</v>
      </c>
      <c r="G940" s="19">
        <f>IF(AND(C940&lt;&gt;"",SUM(G$30:G939)&lt;D$21),$D$21/$D$26,0)</f>
        <v>0</v>
      </c>
      <c r="H940" s="4">
        <f t="shared" si="103"/>
        <v>0</v>
      </c>
      <c r="I940" s="4">
        <f t="shared" si="104"/>
        <v>0</v>
      </c>
      <c r="J940" s="58" t="str">
        <f t="shared" si="105"/>
        <v>2096–2097</v>
      </c>
    </row>
    <row r="941" spans="1:10" ht="19.899999999999999" customHeight="1" x14ac:dyDescent="0.2">
      <c r="A941" s="126">
        <v>72107</v>
      </c>
      <c r="B941" s="9">
        <f t="shared" si="99"/>
        <v>0</v>
      </c>
      <c r="C941" s="127"/>
      <c r="D941" s="4">
        <f t="shared" si="100"/>
        <v>0</v>
      </c>
      <c r="E941" s="128">
        <f t="shared" si="101"/>
        <v>0</v>
      </c>
      <c r="F941" s="4">
        <f t="shared" si="102"/>
        <v>0</v>
      </c>
      <c r="G941" s="19">
        <f>IF(AND(C941&lt;&gt;"",SUM(G$30:G940)&lt;D$21),$D$21/$D$26,0)</f>
        <v>0</v>
      </c>
      <c r="H941" s="4">
        <f t="shared" si="103"/>
        <v>0</v>
      </c>
      <c r="I941" s="4">
        <f t="shared" si="104"/>
        <v>0</v>
      </c>
      <c r="J941" s="58" t="str">
        <f t="shared" si="105"/>
        <v>2096–2097</v>
      </c>
    </row>
    <row r="942" spans="1:10" ht="19.899999999999999" customHeight="1" x14ac:dyDescent="0.2">
      <c r="A942" s="126">
        <v>72137</v>
      </c>
      <c r="B942" s="9">
        <f t="shared" si="99"/>
        <v>0</v>
      </c>
      <c r="C942" s="127"/>
      <c r="D942" s="4">
        <f t="shared" si="100"/>
        <v>0</v>
      </c>
      <c r="E942" s="128">
        <f t="shared" si="101"/>
        <v>0</v>
      </c>
      <c r="F942" s="4">
        <f t="shared" si="102"/>
        <v>0</v>
      </c>
      <c r="G942" s="19">
        <f>IF(AND(C942&lt;&gt;"",SUM(G$30:G941)&lt;D$21),$D$21/$D$26,0)</f>
        <v>0</v>
      </c>
      <c r="H942" s="4">
        <f t="shared" si="103"/>
        <v>0</v>
      </c>
      <c r="I942" s="4">
        <f t="shared" si="104"/>
        <v>0</v>
      </c>
      <c r="J942" s="58" t="str">
        <f t="shared" si="105"/>
        <v>2097–2098</v>
      </c>
    </row>
    <row r="943" spans="1:10" ht="19.899999999999999" customHeight="1" x14ac:dyDescent="0.2">
      <c r="A943" s="126">
        <v>72168</v>
      </c>
      <c r="B943" s="9">
        <f t="shared" si="99"/>
        <v>0</v>
      </c>
      <c r="C943" s="127"/>
      <c r="D943" s="4">
        <f t="shared" si="100"/>
        <v>0</v>
      </c>
      <c r="E943" s="128">
        <f t="shared" si="101"/>
        <v>0</v>
      </c>
      <c r="F943" s="4">
        <f t="shared" si="102"/>
        <v>0</v>
      </c>
      <c r="G943" s="19">
        <f>IF(AND(C943&lt;&gt;"",SUM(G$30:G942)&lt;D$21),$D$21/$D$26,0)</f>
        <v>0</v>
      </c>
      <c r="H943" s="4">
        <f t="shared" si="103"/>
        <v>0</v>
      </c>
      <c r="I943" s="4">
        <f t="shared" si="104"/>
        <v>0</v>
      </c>
      <c r="J943" s="58" t="str">
        <f t="shared" si="105"/>
        <v>2097–2098</v>
      </c>
    </row>
    <row r="944" spans="1:10" ht="19.899999999999999" customHeight="1" x14ac:dyDescent="0.2">
      <c r="A944" s="126">
        <v>72199</v>
      </c>
      <c r="B944" s="9">
        <f t="shared" si="99"/>
        <v>0</v>
      </c>
      <c r="C944" s="127"/>
      <c r="D944" s="4">
        <f t="shared" si="100"/>
        <v>0</v>
      </c>
      <c r="E944" s="128">
        <f t="shared" si="101"/>
        <v>0</v>
      </c>
      <c r="F944" s="4">
        <f t="shared" si="102"/>
        <v>0</v>
      </c>
      <c r="G944" s="19">
        <f>IF(AND(C944&lt;&gt;"",SUM(G$30:G943)&lt;D$21),$D$21/$D$26,0)</f>
        <v>0</v>
      </c>
      <c r="H944" s="4">
        <f t="shared" si="103"/>
        <v>0</v>
      </c>
      <c r="I944" s="4">
        <f t="shared" si="104"/>
        <v>0</v>
      </c>
      <c r="J944" s="58" t="str">
        <f t="shared" si="105"/>
        <v>2097–2098</v>
      </c>
    </row>
    <row r="945" spans="1:10" ht="19.899999999999999" customHeight="1" x14ac:dyDescent="0.2">
      <c r="A945" s="126">
        <v>72229</v>
      </c>
      <c r="B945" s="9">
        <f t="shared" si="99"/>
        <v>0</v>
      </c>
      <c r="C945" s="127"/>
      <c r="D945" s="4">
        <f t="shared" si="100"/>
        <v>0</v>
      </c>
      <c r="E945" s="128">
        <f t="shared" si="101"/>
        <v>0</v>
      </c>
      <c r="F945" s="4">
        <f t="shared" si="102"/>
        <v>0</v>
      </c>
      <c r="G945" s="19">
        <f>IF(AND(C945&lt;&gt;"",SUM(G$30:G944)&lt;D$21),$D$21/$D$26,0)</f>
        <v>0</v>
      </c>
      <c r="H945" s="4">
        <f t="shared" si="103"/>
        <v>0</v>
      </c>
      <c r="I945" s="4">
        <f t="shared" si="104"/>
        <v>0</v>
      </c>
      <c r="J945" s="58" t="str">
        <f t="shared" si="105"/>
        <v>2097–2098</v>
      </c>
    </row>
    <row r="946" spans="1:10" ht="19.899999999999999" customHeight="1" x14ac:dyDescent="0.2">
      <c r="A946" s="126">
        <v>72260</v>
      </c>
      <c r="B946" s="9">
        <f t="shared" si="99"/>
        <v>0</v>
      </c>
      <c r="C946" s="127"/>
      <c r="D946" s="4">
        <f t="shared" si="100"/>
        <v>0</v>
      </c>
      <c r="E946" s="128">
        <f t="shared" si="101"/>
        <v>0</v>
      </c>
      <c r="F946" s="4">
        <f t="shared" si="102"/>
        <v>0</v>
      </c>
      <c r="G946" s="19">
        <f>IF(AND(C946&lt;&gt;"",SUM(G$30:G945)&lt;D$21),$D$21/$D$26,0)</f>
        <v>0</v>
      </c>
      <c r="H946" s="4">
        <f t="shared" si="103"/>
        <v>0</v>
      </c>
      <c r="I946" s="4">
        <f t="shared" si="104"/>
        <v>0</v>
      </c>
      <c r="J946" s="58" t="str">
        <f t="shared" si="105"/>
        <v>2097–2098</v>
      </c>
    </row>
    <row r="947" spans="1:10" ht="19.899999999999999" customHeight="1" x14ac:dyDescent="0.2">
      <c r="A947" s="126">
        <v>72290</v>
      </c>
      <c r="B947" s="9">
        <f t="shared" si="99"/>
        <v>0</v>
      </c>
      <c r="C947" s="127"/>
      <c r="D947" s="4">
        <f t="shared" si="100"/>
        <v>0</v>
      </c>
      <c r="E947" s="128">
        <f t="shared" si="101"/>
        <v>0</v>
      </c>
      <c r="F947" s="4">
        <f t="shared" si="102"/>
        <v>0</v>
      </c>
      <c r="G947" s="19">
        <f>IF(AND(C947&lt;&gt;"",SUM(G$30:G946)&lt;D$21),$D$21/$D$26,0)</f>
        <v>0</v>
      </c>
      <c r="H947" s="4">
        <f t="shared" si="103"/>
        <v>0</v>
      </c>
      <c r="I947" s="4">
        <f t="shared" si="104"/>
        <v>0</v>
      </c>
      <c r="J947" s="58" t="str">
        <f t="shared" si="105"/>
        <v>2097–2098</v>
      </c>
    </row>
    <row r="948" spans="1:10" ht="19.899999999999999" customHeight="1" x14ac:dyDescent="0.2">
      <c r="A948" s="126">
        <v>72321</v>
      </c>
      <c r="B948" s="9">
        <f t="shared" si="99"/>
        <v>0</v>
      </c>
      <c r="C948" s="127"/>
      <c r="D948" s="4">
        <f t="shared" si="100"/>
        <v>0</v>
      </c>
      <c r="E948" s="128">
        <f t="shared" si="101"/>
        <v>0</v>
      </c>
      <c r="F948" s="4">
        <f t="shared" si="102"/>
        <v>0</v>
      </c>
      <c r="G948" s="19">
        <f>IF(AND(C948&lt;&gt;"",SUM(G$30:G947)&lt;D$21),$D$21/$D$26,0)</f>
        <v>0</v>
      </c>
      <c r="H948" s="4">
        <f t="shared" si="103"/>
        <v>0</v>
      </c>
      <c r="I948" s="4">
        <f t="shared" si="104"/>
        <v>0</v>
      </c>
      <c r="J948" s="58" t="str">
        <f t="shared" si="105"/>
        <v>2097–2098</v>
      </c>
    </row>
    <row r="949" spans="1:10" ht="19.899999999999999" customHeight="1" x14ac:dyDescent="0.2">
      <c r="A949" s="126">
        <v>72352</v>
      </c>
      <c r="B949" s="9">
        <f t="shared" si="99"/>
        <v>0</v>
      </c>
      <c r="C949" s="127"/>
      <c r="D949" s="4">
        <f t="shared" si="100"/>
        <v>0</v>
      </c>
      <c r="E949" s="128">
        <f t="shared" si="101"/>
        <v>0</v>
      </c>
      <c r="F949" s="4">
        <f t="shared" si="102"/>
        <v>0</v>
      </c>
      <c r="G949" s="19">
        <f>IF(AND(C949&lt;&gt;"",SUM(G$30:G948)&lt;D$21),$D$21/$D$26,0)</f>
        <v>0</v>
      </c>
      <c r="H949" s="4">
        <f t="shared" si="103"/>
        <v>0</v>
      </c>
      <c r="I949" s="4">
        <f t="shared" si="104"/>
        <v>0</v>
      </c>
      <c r="J949" s="58" t="str">
        <f t="shared" si="105"/>
        <v>2097–2098</v>
      </c>
    </row>
    <row r="950" spans="1:10" ht="19.899999999999999" customHeight="1" x14ac:dyDescent="0.2">
      <c r="A950" s="126">
        <v>72380</v>
      </c>
      <c r="B950" s="9">
        <f t="shared" si="99"/>
        <v>0</v>
      </c>
      <c r="C950" s="127"/>
      <c r="D950" s="4">
        <f t="shared" si="100"/>
        <v>0</v>
      </c>
      <c r="E950" s="128">
        <f t="shared" si="101"/>
        <v>0</v>
      </c>
      <c r="F950" s="4">
        <f t="shared" si="102"/>
        <v>0</v>
      </c>
      <c r="G950" s="19">
        <f>IF(AND(C950&lt;&gt;"",SUM(G$30:G949)&lt;D$21),$D$21/$D$26,0)</f>
        <v>0</v>
      </c>
      <c r="H950" s="4">
        <f t="shared" si="103"/>
        <v>0</v>
      </c>
      <c r="I950" s="4">
        <f t="shared" si="104"/>
        <v>0</v>
      </c>
      <c r="J950" s="58" t="str">
        <f t="shared" si="105"/>
        <v>2097–2098</v>
      </c>
    </row>
    <row r="951" spans="1:10" ht="19.899999999999999" customHeight="1" x14ac:dyDescent="0.2">
      <c r="A951" s="126">
        <v>72411</v>
      </c>
      <c r="B951" s="9">
        <f t="shared" si="99"/>
        <v>0</v>
      </c>
      <c r="C951" s="127"/>
      <c r="D951" s="4">
        <f t="shared" si="100"/>
        <v>0</v>
      </c>
      <c r="E951" s="128">
        <f t="shared" si="101"/>
        <v>0</v>
      </c>
      <c r="F951" s="4">
        <f t="shared" si="102"/>
        <v>0</v>
      </c>
      <c r="G951" s="19">
        <f>IF(AND(C951&lt;&gt;"",SUM(G$30:G950)&lt;D$21),$D$21/$D$26,0)</f>
        <v>0</v>
      </c>
      <c r="H951" s="4">
        <f t="shared" si="103"/>
        <v>0</v>
      </c>
      <c r="I951" s="4">
        <f t="shared" si="104"/>
        <v>0</v>
      </c>
      <c r="J951" s="58" t="str">
        <f t="shared" si="105"/>
        <v>2097–2098</v>
      </c>
    </row>
    <row r="952" spans="1:10" ht="19.899999999999999" customHeight="1" x14ac:dyDescent="0.2">
      <c r="A952" s="126">
        <v>72441</v>
      </c>
      <c r="B952" s="9">
        <f t="shared" si="99"/>
        <v>0</v>
      </c>
      <c r="C952" s="127"/>
      <c r="D952" s="4">
        <f t="shared" si="100"/>
        <v>0</v>
      </c>
      <c r="E952" s="128">
        <f t="shared" si="101"/>
        <v>0</v>
      </c>
      <c r="F952" s="4">
        <f t="shared" si="102"/>
        <v>0</v>
      </c>
      <c r="G952" s="19">
        <f>IF(AND(C952&lt;&gt;"",SUM(G$30:G951)&lt;D$21),$D$21/$D$26,0)</f>
        <v>0</v>
      </c>
      <c r="H952" s="4">
        <f t="shared" si="103"/>
        <v>0</v>
      </c>
      <c r="I952" s="4">
        <f t="shared" si="104"/>
        <v>0</v>
      </c>
      <c r="J952" s="58" t="str">
        <f t="shared" si="105"/>
        <v>2097–2098</v>
      </c>
    </row>
    <row r="953" spans="1:10" ht="19.899999999999999" customHeight="1" x14ac:dyDescent="0.2">
      <c r="A953" s="126">
        <v>72472</v>
      </c>
      <c r="B953" s="9">
        <f t="shared" si="99"/>
        <v>0</v>
      </c>
      <c r="C953" s="127"/>
      <c r="D953" s="4">
        <f t="shared" si="100"/>
        <v>0</v>
      </c>
      <c r="E953" s="128">
        <f t="shared" si="101"/>
        <v>0</v>
      </c>
      <c r="F953" s="4">
        <f t="shared" si="102"/>
        <v>0</v>
      </c>
      <c r="G953" s="19">
        <f>IF(AND(C953&lt;&gt;"",SUM(G$30:G952)&lt;D$21),$D$21/$D$26,0)</f>
        <v>0</v>
      </c>
      <c r="H953" s="4">
        <f t="shared" si="103"/>
        <v>0</v>
      </c>
      <c r="I953" s="4">
        <f t="shared" si="104"/>
        <v>0</v>
      </c>
      <c r="J953" s="58" t="str">
        <f t="shared" si="105"/>
        <v>2097–2098</v>
      </c>
    </row>
    <row r="954" spans="1:10" ht="19.899999999999999" customHeight="1" x14ac:dyDescent="0.2">
      <c r="A954" s="126">
        <v>72502</v>
      </c>
      <c r="B954" s="9">
        <f t="shared" si="99"/>
        <v>0</v>
      </c>
      <c r="C954" s="127"/>
      <c r="D954" s="4">
        <f t="shared" si="100"/>
        <v>0</v>
      </c>
      <c r="E954" s="128">
        <f t="shared" si="101"/>
        <v>0</v>
      </c>
      <c r="F954" s="4">
        <f t="shared" si="102"/>
        <v>0</v>
      </c>
      <c r="G954" s="19">
        <f>IF(AND(C954&lt;&gt;"",SUM(G$30:G953)&lt;D$21),$D$21/$D$26,0)</f>
        <v>0</v>
      </c>
      <c r="H954" s="4">
        <f t="shared" si="103"/>
        <v>0</v>
      </c>
      <c r="I954" s="4">
        <f t="shared" si="104"/>
        <v>0</v>
      </c>
      <c r="J954" s="58" t="str">
        <f t="shared" si="105"/>
        <v>2098–2099</v>
      </c>
    </row>
    <row r="955" spans="1:10" ht="19.899999999999999" customHeight="1" x14ac:dyDescent="0.2">
      <c r="A955" s="126">
        <v>72533</v>
      </c>
      <c r="B955" s="9">
        <f t="shared" si="99"/>
        <v>0</v>
      </c>
      <c r="C955" s="127"/>
      <c r="D955" s="4">
        <f t="shared" si="100"/>
        <v>0</v>
      </c>
      <c r="E955" s="128">
        <f t="shared" si="101"/>
        <v>0</v>
      </c>
      <c r="F955" s="4">
        <f t="shared" si="102"/>
        <v>0</v>
      </c>
      <c r="G955" s="19">
        <f>IF(AND(C955&lt;&gt;"",SUM(G$30:G954)&lt;D$21),$D$21/$D$26,0)</f>
        <v>0</v>
      </c>
      <c r="H955" s="4">
        <f t="shared" si="103"/>
        <v>0</v>
      </c>
      <c r="I955" s="4">
        <f t="shared" si="104"/>
        <v>0</v>
      </c>
      <c r="J955" s="58" t="str">
        <f t="shared" si="105"/>
        <v>2098–2099</v>
      </c>
    </row>
    <row r="956" spans="1:10" ht="19.899999999999999" customHeight="1" x14ac:dyDescent="0.2">
      <c r="A956" s="126">
        <v>72564</v>
      </c>
      <c r="B956" s="9">
        <f t="shared" si="99"/>
        <v>0</v>
      </c>
      <c r="C956" s="127"/>
      <c r="D956" s="4">
        <f t="shared" si="100"/>
        <v>0</v>
      </c>
      <c r="E956" s="128">
        <f t="shared" si="101"/>
        <v>0</v>
      </c>
      <c r="F956" s="4">
        <f t="shared" si="102"/>
        <v>0</v>
      </c>
      <c r="G956" s="19">
        <f>IF(AND(C956&lt;&gt;"",SUM(G$30:G955)&lt;D$21),$D$21/$D$26,0)</f>
        <v>0</v>
      </c>
      <c r="H956" s="4">
        <f t="shared" si="103"/>
        <v>0</v>
      </c>
      <c r="I956" s="4">
        <f t="shared" si="104"/>
        <v>0</v>
      </c>
      <c r="J956" s="58" t="str">
        <f t="shared" si="105"/>
        <v>2098–2099</v>
      </c>
    </row>
    <row r="957" spans="1:10" ht="19.899999999999999" customHeight="1" x14ac:dyDescent="0.2">
      <c r="A957" s="126">
        <v>72594</v>
      </c>
      <c r="B957" s="9">
        <f t="shared" si="99"/>
        <v>0</v>
      </c>
      <c r="C957" s="127"/>
      <c r="D957" s="4">
        <f t="shared" si="100"/>
        <v>0</v>
      </c>
      <c r="E957" s="128">
        <f t="shared" si="101"/>
        <v>0</v>
      </c>
      <c r="F957" s="4">
        <f t="shared" si="102"/>
        <v>0</v>
      </c>
      <c r="G957" s="19">
        <f>IF(AND(C957&lt;&gt;"",SUM(G$30:G956)&lt;D$21),$D$21/$D$26,0)</f>
        <v>0</v>
      </c>
      <c r="H957" s="4">
        <f t="shared" si="103"/>
        <v>0</v>
      </c>
      <c r="I957" s="4">
        <f t="shared" si="104"/>
        <v>0</v>
      </c>
      <c r="J957" s="58" t="str">
        <f t="shared" si="105"/>
        <v>2098–2099</v>
      </c>
    </row>
    <row r="958" spans="1:10" ht="19.899999999999999" customHeight="1" x14ac:dyDescent="0.2">
      <c r="A958" s="126">
        <v>72625</v>
      </c>
      <c r="B958" s="9">
        <f t="shared" si="99"/>
        <v>0</v>
      </c>
      <c r="C958" s="127"/>
      <c r="D958" s="4">
        <f t="shared" si="100"/>
        <v>0</v>
      </c>
      <c r="E958" s="128">
        <f t="shared" si="101"/>
        <v>0</v>
      </c>
      <c r="F958" s="4">
        <f t="shared" si="102"/>
        <v>0</v>
      </c>
      <c r="G958" s="19">
        <f>IF(AND(C958&lt;&gt;"",SUM(G$30:G957)&lt;D$21),$D$21/$D$26,0)</f>
        <v>0</v>
      </c>
      <c r="H958" s="4">
        <f t="shared" si="103"/>
        <v>0</v>
      </c>
      <c r="I958" s="4">
        <f t="shared" si="104"/>
        <v>0</v>
      </c>
      <c r="J958" s="58" t="str">
        <f t="shared" si="105"/>
        <v>2098–2099</v>
      </c>
    </row>
    <row r="959" spans="1:10" ht="19.899999999999999" customHeight="1" x14ac:dyDescent="0.2">
      <c r="A959" s="126">
        <v>72655</v>
      </c>
      <c r="B959" s="9">
        <f t="shared" si="99"/>
        <v>0</v>
      </c>
      <c r="C959" s="127"/>
      <c r="D959" s="4">
        <f t="shared" si="100"/>
        <v>0</v>
      </c>
      <c r="E959" s="128">
        <f t="shared" si="101"/>
        <v>0</v>
      </c>
      <c r="F959" s="4">
        <f t="shared" si="102"/>
        <v>0</v>
      </c>
      <c r="G959" s="19">
        <f>IF(AND(C959&lt;&gt;"",SUM(G$30:G958)&lt;D$21),$D$21/$D$26,0)</f>
        <v>0</v>
      </c>
      <c r="H959" s="4">
        <f t="shared" si="103"/>
        <v>0</v>
      </c>
      <c r="I959" s="4">
        <f t="shared" si="104"/>
        <v>0</v>
      </c>
      <c r="J959" s="58" t="str">
        <f t="shared" si="105"/>
        <v>2098–2099</v>
      </c>
    </row>
    <row r="960" spans="1:10" ht="19.899999999999999" customHeight="1" x14ac:dyDescent="0.2">
      <c r="A960" s="126">
        <v>72686</v>
      </c>
      <c r="B960" s="9">
        <f t="shared" si="99"/>
        <v>0</v>
      </c>
      <c r="C960" s="127"/>
      <c r="D960" s="4">
        <f t="shared" si="100"/>
        <v>0</v>
      </c>
      <c r="E960" s="128">
        <f t="shared" si="101"/>
        <v>0</v>
      </c>
      <c r="F960" s="4">
        <f t="shared" si="102"/>
        <v>0</v>
      </c>
      <c r="G960" s="19">
        <f>IF(AND(C960&lt;&gt;"",SUM(G$30:G959)&lt;D$21),$D$21/$D$26,0)</f>
        <v>0</v>
      </c>
      <c r="H960" s="4">
        <f t="shared" si="103"/>
        <v>0</v>
      </c>
      <c r="I960" s="4">
        <f t="shared" si="104"/>
        <v>0</v>
      </c>
      <c r="J960" s="58" t="str">
        <f t="shared" si="105"/>
        <v>2098–2099</v>
      </c>
    </row>
    <row r="961" spans="1:10" ht="19.899999999999999" customHeight="1" x14ac:dyDescent="0.2">
      <c r="A961" s="126">
        <v>72717</v>
      </c>
      <c r="B961" s="9">
        <f t="shared" si="99"/>
        <v>0</v>
      </c>
      <c r="C961" s="127"/>
      <c r="D961" s="4">
        <f t="shared" si="100"/>
        <v>0</v>
      </c>
      <c r="E961" s="128">
        <f t="shared" si="101"/>
        <v>0</v>
      </c>
      <c r="F961" s="4">
        <f t="shared" si="102"/>
        <v>0</v>
      </c>
      <c r="G961" s="19">
        <f>IF(AND(C961&lt;&gt;"",SUM(G$30:G960)&lt;D$21),$D$21/$D$26,0)</f>
        <v>0</v>
      </c>
      <c r="H961" s="4">
        <f t="shared" si="103"/>
        <v>0</v>
      </c>
      <c r="I961" s="4">
        <f t="shared" si="104"/>
        <v>0</v>
      </c>
      <c r="J961" s="58" t="str">
        <f t="shared" si="105"/>
        <v>2098–2099</v>
      </c>
    </row>
    <row r="962" spans="1:10" ht="19.899999999999999" customHeight="1" x14ac:dyDescent="0.2">
      <c r="A962" s="126">
        <v>72745</v>
      </c>
      <c r="B962" s="9">
        <f t="shared" si="99"/>
        <v>0</v>
      </c>
      <c r="C962" s="127"/>
      <c r="D962" s="4">
        <f t="shared" si="100"/>
        <v>0</v>
      </c>
      <c r="E962" s="128">
        <f t="shared" si="101"/>
        <v>0</v>
      </c>
      <c r="F962" s="4">
        <f t="shared" si="102"/>
        <v>0</v>
      </c>
      <c r="G962" s="19">
        <f>IF(AND(C962&lt;&gt;"",SUM(G$30:G961)&lt;D$21),$D$21/$D$26,0)</f>
        <v>0</v>
      </c>
      <c r="H962" s="4">
        <f t="shared" si="103"/>
        <v>0</v>
      </c>
      <c r="I962" s="4">
        <f t="shared" si="104"/>
        <v>0</v>
      </c>
      <c r="J962" s="58" t="str">
        <f t="shared" si="105"/>
        <v>2098–2099</v>
      </c>
    </row>
    <row r="963" spans="1:10" ht="19.899999999999999" customHeight="1" x14ac:dyDescent="0.2">
      <c r="A963" s="126">
        <v>72776</v>
      </c>
      <c r="B963" s="9">
        <f t="shared" si="99"/>
        <v>0</v>
      </c>
      <c r="C963" s="127"/>
      <c r="D963" s="4">
        <f t="shared" si="100"/>
        <v>0</v>
      </c>
      <c r="E963" s="128">
        <f t="shared" si="101"/>
        <v>0</v>
      </c>
      <c r="F963" s="4">
        <f t="shared" si="102"/>
        <v>0</v>
      </c>
      <c r="G963" s="19">
        <f>IF(AND(C963&lt;&gt;"",SUM(G$30:G962)&lt;D$21),$D$21/$D$26,0)</f>
        <v>0</v>
      </c>
      <c r="H963" s="4">
        <f t="shared" si="103"/>
        <v>0</v>
      </c>
      <c r="I963" s="4">
        <f t="shared" si="104"/>
        <v>0</v>
      </c>
      <c r="J963" s="58" t="str">
        <f t="shared" si="105"/>
        <v>2098–2099</v>
      </c>
    </row>
    <row r="964" spans="1:10" ht="19.899999999999999" customHeight="1" x14ac:dyDescent="0.2">
      <c r="A964" s="126">
        <v>72806</v>
      </c>
      <c r="B964" s="9">
        <f t="shared" si="99"/>
        <v>0</v>
      </c>
      <c r="C964" s="127"/>
      <c r="D964" s="4">
        <f t="shared" si="100"/>
        <v>0</v>
      </c>
      <c r="E964" s="128">
        <f t="shared" si="101"/>
        <v>0</v>
      </c>
      <c r="F964" s="4">
        <f t="shared" si="102"/>
        <v>0</v>
      </c>
      <c r="G964" s="19">
        <f>IF(AND(C964&lt;&gt;"",SUM(G$30:G963)&lt;D$21),$D$21/$D$26,0)</f>
        <v>0</v>
      </c>
      <c r="H964" s="4">
        <f t="shared" si="103"/>
        <v>0</v>
      </c>
      <c r="I964" s="4">
        <f t="shared" si="104"/>
        <v>0</v>
      </c>
      <c r="J964" s="58" t="str">
        <f t="shared" si="105"/>
        <v>2098–2099</v>
      </c>
    </row>
    <row r="965" spans="1:10" ht="19.899999999999999" customHeight="1" x14ac:dyDescent="0.2">
      <c r="A965" s="126">
        <v>72837</v>
      </c>
      <c r="B965" s="9">
        <f t="shared" si="99"/>
        <v>0</v>
      </c>
      <c r="C965" s="127"/>
      <c r="D965" s="4">
        <f t="shared" si="100"/>
        <v>0</v>
      </c>
      <c r="E965" s="128">
        <f t="shared" si="101"/>
        <v>0</v>
      </c>
      <c r="F965" s="4">
        <f t="shared" si="102"/>
        <v>0</v>
      </c>
      <c r="G965" s="19">
        <f>IF(AND(C965&lt;&gt;"",SUM(G$30:G964)&lt;D$21),$D$21/$D$26,0)</f>
        <v>0</v>
      </c>
      <c r="H965" s="4">
        <f t="shared" si="103"/>
        <v>0</v>
      </c>
      <c r="I965" s="4">
        <f t="shared" si="104"/>
        <v>0</v>
      </c>
      <c r="J965" s="58" t="str">
        <f t="shared" si="105"/>
        <v>2098–2099</v>
      </c>
    </row>
    <row r="966" spans="1:10" ht="19.899999999999999" customHeight="1" x14ac:dyDescent="0.2">
      <c r="A966" s="126">
        <v>72867</v>
      </c>
      <c r="B966" s="9">
        <f t="shared" si="99"/>
        <v>0</v>
      </c>
      <c r="C966" s="127"/>
      <c r="D966" s="4">
        <f t="shared" si="100"/>
        <v>0</v>
      </c>
      <c r="E966" s="128">
        <f t="shared" si="101"/>
        <v>0</v>
      </c>
      <c r="F966" s="4">
        <f t="shared" si="102"/>
        <v>0</v>
      </c>
      <c r="G966" s="19">
        <f>IF(AND(C966&lt;&gt;"",SUM(G$30:G965)&lt;D$21),$D$21/$D$26,0)</f>
        <v>0</v>
      </c>
      <c r="H966" s="4">
        <f t="shared" si="103"/>
        <v>0</v>
      </c>
      <c r="I966" s="4">
        <f t="shared" si="104"/>
        <v>0</v>
      </c>
      <c r="J966" s="58" t="str">
        <f t="shared" si="105"/>
        <v>2099–2100</v>
      </c>
    </row>
    <row r="967" spans="1:10" ht="19.899999999999999" customHeight="1" x14ac:dyDescent="0.2">
      <c r="A967" s="126">
        <v>72898</v>
      </c>
      <c r="B967" s="9">
        <f t="shared" si="99"/>
        <v>0</v>
      </c>
      <c r="C967" s="127"/>
      <c r="D967" s="4">
        <f t="shared" si="100"/>
        <v>0</v>
      </c>
      <c r="E967" s="128">
        <f t="shared" si="101"/>
        <v>0</v>
      </c>
      <c r="F967" s="4">
        <f t="shared" si="102"/>
        <v>0</v>
      </c>
      <c r="G967" s="19">
        <f>IF(AND(C967&lt;&gt;"",SUM(G$30:G966)&lt;D$21),$D$21/$D$26,0)</f>
        <v>0</v>
      </c>
      <c r="H967" s="4">
        <f t="shared" si="103"/>
        <v>0</v>
      </c>
      <c r="I967" s="4">
        <f t="shared" si="104"/>
        <v>0</v>
      </c>
      <c r="J967" s="58" t="str">
        <f t="shared" si="105"/>
        <v>2099–2100</v>
      </c>
    </row>
    <row r="968" spans="1:10" ht="19.899999999999999" customHeight="1" x14ac:dyDescent="0.2">
      <c r="A968" s="126">
        <v>72929</v>
      </c>
      <c r="B968" s="9">
        <f t="shared" si="99"/>
        <v>0</v>
      </c>
      <c r="C968" s="127"/>
      <c r="D968" s="4">
        <f t="shared" si="100"/>
        <v>0</v>
      </c>
      <c r="E968" s="128">
        <f t="shared" si="101"/>
        <v>0</v>
      </c>
      <c r="F968" s="4">
        <f t="shared" si="102"/>
        <v>0</v>
      </c>
      <c r="G968" s="19">
        <f>IF(AND(C968&lt;&gt;"",SUM(G$30:G967)&lt;D$21),$D$21/$D$26,0)</f>
        <v>0</v>
      </c>
      <c r="H968" s="4">
        <f t="shared" si="103"/>
        <v>0</v>
      </c>
      <c r="I968" s="4">
        <f t="shared" si="104"/>
        <v>0</v>
      </c>
      <c r="J968" s="58" t="str">
        <f t="shared" si="105"/>
        <v>2099–2100</v>
      </c>
    </row>
    <row r="969" spans="1:10" ht="19.899999999999999" customHeight="1" x14ac:dyDescent="0.2">
      <c r="A969" s="126">
        <v>72959</v>
      </c>
      <c r="B969" s="9">
        <f t="shared" si="99"/>
        <v>0</v>
      </c>
      <c r="C969" s="127"/>
      <c r="D969" s="4">
        <f t="shared" si="100"/>
        <v>0</v>
      </c>
      <c r="E969" s="128">
        <f t="shared" si="101"/>
        <v>0</v>
      </c>
      <c r="F969" s="4">
        <f t="shared" si="102"/>
        <v>0</v>
      </c>
      <c r="G969" s="19">
        <f>IF(AND(C969&lt;&gt;"",SUM(G$30:G968)&lt;D$21),$D$21/$D$26,0)</f>
        <v>0</v>
      </c>
      <c r="H969" s="4">
        <f t="shared" si="103"/>
        <v>0</v>
      </c>
      <c r="I969" s="4">
        <f t="shared" si="104"/>
        <v>0</v>
      </c>
      <c r="J969" s="58" t="str">
        <f t="shared" si="105"/>
        <v>2099–2100</v>
      </c>
    </row>
    <row r="970" spans="1:10" ht="19.899999999999999" customHeight="1" x14ac:dyDescent="0.2">
      <c r="A970" s="126">
        <v>72990</v>
      </c>
      <c r="B970" s="9">
        <f t="shared" si="99"/>
        <v>0</v>
      </c>
      <c r="C970" s="127"/>
      <c r="D970" s="4">
        <f t="shared" si="100"/>
        <v>0</v>
      </c>
      <c r="E970" s="128">
        <f t="shared" si="101"/>
        <v>0</v>
      </c>
      <c r="F970" s="4">
        <f t="shared" si="102"/>
        <v>0</v>
      </c>
      <c r="G970" s="19">
        <f>IF(AND(C970&lt;&gt;"",SUM(G$30:G969)&lt;D$21),$D$21/$D$26,0)</f>
        <v>0</v>
      </c>
      <c r="H970" s="4">
        <f t="shared" si="103"/>
        <v>0</v>
      </c>
      <c r="I970" s="4">
        <f t="shared" si="104"/>
        <v>0</v>
      </c>
      <c r="J970" s="58" t="str">
        <f t="shared" si="105"/>
        <v>2099–2100</v>
      </c>
    </row>
    <row r="971" spans="1:10" ht="19.899999999999999" customHeight="1" x14ac:dyDescent="0.2">
      <c r="A971" s="126">
        <v>73020</v>
      </c>
      <c r="B971" s="9">
        <f t="shared" si="99"/>
        <v>0</v>
      </c>
      <c r="C971" s="127"/>
      <c r="D971" s="4">
        <f t="shared" si="100"/>
        <v>0</v>
      </c>
      <c r="E971" s="128">
        <f t="shared" si="101"/>
        <v>0</v>
      </c>
      <c r="F971" s="4">
        <f t="shared" si="102"/>
        <v>0</v>
      </c>
      <c r="G971" s="19">
        <f>IF(AND(C971&lt;&gt;"",SUM(G$30:G970)&lt;D$21),$D$21/$D$26,0)</f>
        <v>0</v>
      </c>
      <c r="H971" s="4">
        <f t="shared" si="103"/>
        <v>0</v>
      </c>
      <c r="I971" s="4">
        <f t="shared" si="104"/>
        <v>0</v>
      </c>
      <c r="J971" s="58" t="str">
        <f t="shared" si="105"/>
        <v>2099–2100</v>
      </c>
    </row>
    <row r="972" spans="1:10" ht="19.899999999999999" customHeight="1" x14ac:dyDescent="0.2">
      <c r="A972" s="126">
        <v>73051</v>
      </c>
      <c r="B972" s="9">
        <f t="shared" si="99"/>
        <v>0</v>
      </c>
      <c r="C972" s="127"/>
      <c r="D972" s="4">
        <f t="shared" si="100"/>
        <v>0</v>
      </c>
      <c r="E972" s="128">
        <f t="shared" si="101"/>
        <v>0</v>
      </c>
      <c r="F972" s="4">
        <f t="shared" si="102"/>
        <v>0</v>
      </c>
      <c r="G972" s="19">
        <f>IF(AND(C972&lt;&gt;"",SUM(G$30:G971)&lt;D$21),$D$21/$D$26,0)</f>
        <v>0</v>
      </c>
      <c r="H972" s="4">
        <f t="shared" si="103"/>
        <v>0</v>
      </c>
      <c r="I972" s="4">
        <f t="shared" si="104"/>
        <v>0</v>
      </c>
      <c r="J972" s="58" t="str">
        <f t="shared" si="105"/>
        <v>2099–2100</v>
      </c>
    </row>
    <row r="973" spans="1:10" ht="19.899999999999999" customHeight="1" x14ac:dyDescent="0.2">
      <c r="A973" s="126">
        <v>73082</v>
      </c>
      <c r="B973" s="9">
        <f t="shared" si="99"/>
        <v>0</v>
      </c>
      <c r="C973" s="127"/>
      <c r="D973" s="4">
        <f t="shared" si="100"/>
        <v>0</v>
      </c>
      <c r="E973" s="128">
        <f t="shared" si="101"/>
        <v>0</v>
      </c>
      <c r="F973" s="4">
        <f t="shared" si="102"/>
        <v>0</v>
      </c>
      <c r="G973" s="19">
        <f>IF(AND(C973&lt;&gt;"",SUM(G$30:G972)&lt;D$21),$D$21/$D$26,0)</f>
        <v>0</v>
      </c>
      <c r="H973" s="4">
        <f t="shared" si="103"/>
        <v>0</v>
      </c>
      <c r="I973" s="4">
        <f t="shared" si="104"/>
        <v>0</v>
      </c>
      <c r="J973" s="58" t="str">
        <f t="shared" si="105"/>
        <v>2099–2100</v>
      </c>
    </row>
    <row r="974" spans="1:10" ht="19.899999999999999" customHeight="1" x14ac:dyDescent="0.2">
      <c r="A974" s="126">
        <v>73110</v>
      </c>
      <c r="B974" s="9">
        <f t="shared" si="99"/>
        <v>0</v>
      </c>
      <c r="C974" s="127"/>
      <c r="D974" s="4">
        <f t="shared" si="100"/>
        <v>0</v>
      </c>
      <c r="E974" s="128">
        <f t="shared" si="101"/>
        <v>0</v>
      </c>
      <c r="F974" s="4">
        <f t="shared" si="102"/>
        <v>0</v>
      </c>
      <c r="G974" s="19">
        <f>IF(AND(C974&lt;&gt;"",SUM(G$30:G973)&lt;D$21),$D$21/$D$26,0)</f>
        <v>0</v>
      </c>
      <c r="H974" s="4">
        <f t="shared" si="103"/>
        <v>0</v>
      </c>
      <c r="I974" s="4">
        <f t="shared" si="104"/>
        <v>0</v>
      </c>
      <c r="J974" s="58" t="str">
        <f t="shared" si="105"/>
        <v>2099–2100</v>
      </c>
    </row>
    <row r="975" spans="1:10" ht="19.899999999999999" customHeight="1" x14ac:dyDescent="0.2">
      <c r="A975" s="126">
        <v>73141</v>
      </c>
      <c r="B975" s="9">
        <f t="shared" si="99"/>
        <v>0</v>
      </c>
      <c r="C975" s="127"/>
      <c r="D975" s="4">
        <f t="shared" si="100"/>
        <v>0</v>
      </c>
      <c r="E975" s="128">
        <f t="shared" si="101"/>
        <v>0</v>
      </c>
      <c r="F975" s="4">
        <f t="shared" si="102"/>
        <v>0</v>
      </c>
      <c r="G975" s="19">
        <f>IF(AND(C975&lt;&gt;"",SUM(G$30:G974)&lt;D$21),$D$21/$D$26,0)</f>
        <v>0</v>
      </c>
      <c r="H975" s="4">
        <f t="shared" si="103"/>
        <v>0</v>
      </c>
      <c r="I975" s="4">
        <f t="shared" si="104"/>
        <v>0</v>
      </c>
      <c r="J975" s="58" t="str">
        <f t="shared" si="105"/>
        <v>2099–2100</v>
      </c>
    </row>
    <row r="976" spans="1:10" ht="19.899999999999999" customHeight="1" x14ac:dyDescent="0.2">
      <c r="A976" s="126">
        <v>73171</v>
      </c>
      <c r="B976" s="9">
        <f t="shared" si="99"/>
        <v>0</v>
      </c>
      <c r="C976" s="127"/>
      <c r="D976" s="4">
        <f t="shared" si="100"/>
        <v>0</v>
      </c>
      <c r="E976" s="128">
        <f t="shared" si="101"/>
        <v>0</v>
      </c>
      <c r="F976" s="4">
        <f t="shared" si="102"/>
        <v>0</v>
      </c>
      <c r="G976" s="19">
        <f>IF(AND(C976&lt;&gt;"",SUM(G$30:G975)&lt;D$21),$D$21/$D$26,0)</f>
        <v>0</v>
      </c>
      <c r="H976" s="4">
        <f t="shared" si="103"/>
        <v>0</v>
      </c>
      <c r="I976" s="4">
        <f t="shared" si="104"/>
        <v>0</v>
      </c>
      <c r="J976" s="58" t="str">
        <f t="shared" si="105"/>
        <v>2099–2100</v>
      </c>
    </row>
    <row r="977" spans="1:10" ht="19.899999999999999" customHeight="1" x14ac:dyDescent="0.2">
      <c r="A977" s="126">
        <v>73202</v>
      </c>
      <c r="B977" s="9">
        <f t="shared" si="99"/>
        <v>0</v>
      </c>
      <c r="C977" s="127"/>
      <c r="D977" s="4">
        <f t="shared" si="100"/>
        <v>0</v>
      </c>
      <c r="E977" s="128">
        <f t="shared" si="101"/>
        <v>0</v>
      </c>
      <c r="F977" s="4">
        <f t="shared" si="102"/>
        <v>0</v>
      </c>
      <c r="G977" s="19">
        <f>IF(AND(C977&lt;&gt;"",SUM(G$30:G976)&lt;D$21),$D$21/$D$26,0)</f>
        <v>0</v>
      </c>
      <c r="H977" s="4">
        <f t="shared" si="103"/>
        <v>0</v>
      </c>
      <c r="I977" s="4">
        <f t="shared" si="104"/>
        <v>0</v>
      </c>
      <c r="J977" s="58" t="str">
        <f t="shared" si="105"/>
        <v>2099–2100</v>
      </c>
    </row>
    <row r="978" spans="1:10" ht="19.899999999999999" customHeight="1" x14ac:dyDescent="0.2">
      <c r="A978" s="126">
        <v>73232</v>
      </c>
      <c r="B978" s="9">
        <f t="shared" si="99"/>
        <v>0</v>
      </c>
      <c r="C978" s="127"/>
      <c r="D978" s="4">
        <f t="shared" si="100"/>
        <v>0</v>
      </c>
      <c r="E978" s="128">
        <f t="shared" si="101"/>
        <v>0</v>
      </c>
      <c r="F978" s="4">
        <f t="shared" si="102"/>
        <v>0</v>
      </c>
      <c r="G978" s="19">
        <f>IF(AND(C978&lt;&gt;"",SUM(G$30:G977)&lt;D$21),$D$21/$D$26,0)</f>
        <v>0</v>
      </c>
      <c r="H978" s="4">
        <f t="shared" si="103"/>
        <v>0</v>
      </c>
      <c r="I978" s="4">
        <f t="shared" si="104"/>
        <v>0</v>
      </c>
      <c r="J978" s="58" t="str">
        <f t="shared" si="105"/>
        <v>2100–2101</v>
      </c>
    </row>
    <row r="979" spans="1:10" ht="19.899999999999999" customHeight="1" x14ac:dyDescent="0.2">
      <c r="A979" s="126">
        <v>73263</v>
      </c>
      <c r="B979" s="9">
        <f t="shared" si="99"/>
        <v>0</v>
      </c>
      <c r="C979" s="127"/>
      <c r="D979" s="4">
        <f t="shared" si="100"/>
        <v>0</v>
      </c>
      <c r="E979" s="128">
        <f t="shared" si="101"/>
        <v>0</v>
      </c>
      <c r="F979" s="4">
        <f t="shared" si="102"/>
        <v>0</v>
      </c>
      <c r="G979" s="19">
        <f>IF(AND(C979&lt;&gt;"",SUM(G$30:G978)&lt;D$21),$D$21/$D$26,0)</f>
        <v>0</v>
      </c>
      <c r="H979" s="4">
        <f t="shared" si="103"/>
        <v>0</v>
      </c>
      <c r="I979" s="4">
        <f t="shared" si="104"/>
        <v>0</v>
      </c>
      <c r="J979" s="58" t="str">
        <f t="shared" si="105"/>
        <v>2100–2101</v>
      </c>
    </row>
    <row r="980" spans="1:10" ht="19.899999999999999" customHeight="1" x14ac:dyDescent="0.2">
      <c r="A980" s="126">
        <v>73294</v>
      </c>
      <c r="B980" s="9">
        <f t="shared" si="99"/>
        <v>0</v>
      </c>
      <c r="C980" s="127"/>
      <c r="D980" s="4">
        <f t="shared" si="100"/>
        <v>0</v>
      </c>
      <c r="E980" s="128">
        <f t="shared" si="101"/>
        <v>0</v>
      </c>
      <c r="F980" s="4">
        <f t="shared" si="102"/>
        <v>0</v>
      </c>
      <c r="G980" s="19">
        <f>IF(AND(C980&lt;&gt;"",SUM(G$30:G979)&lt;D$21),$D$21/$D$26,0)</f>
        <v>0</v>
      </c>
      <c r="H980" s="4">
        <f t="shared" si="103"/>
        <v>0</v>
      </c>
      <c r="I980" s="4">
        <f t="shared" si="104"/>
        <v>0</v>
      </c>
      <c r="J980" s="58" t="str">
        <f t="shared" si="105"/>
        <v>2100–2101</v>
      </c>
    </row>
    <row r="981" spans="1:10" ht="19.899999999999999" customHeight="1" x14ac:dyDescent="0.2">
      <c r="A981" s="126">
        <v>73324</v>
      </c>
      <c r="B981" s="9">
        <f t="shared" si="99"/>
        <v>0</v>
      </c>
      <c r="C981" s="127"/>
      <c r="D981" s="4">
        <f t="shared" si="100"/>
        <v>0</v>
      </c>
      <c r="E981" s="128">
        <f t="shared" si="101"/>
        <v>0</v>
      </c>
      <c r="F981" s="4">
        <f t="shared" si="102"/>
        <v>0</v>
      </c>
      <c r="G981" s="19">
        <f>IF(AND(C981&lt;&gt;"",SUM(G$30:G980)&lt;D$21),$D$21/$D$26,0)</f>
        <v>0</v>
      </c>
      <c r="H981" s="4">
        <f t="shared" si="103"/>
        <v>0</v>
      </c>
      <c r="I981" s="4">
        <f t="shared" si="104"/>
        <v>0</v>
      </c>
      <c r="J981" s="58" t="str">
        <f t="shared" si="105"/>
        <v>2100–2101</v>
      </c>
    </row>
    <row r="982" spans="1:10" ht="19.899999999999999" customHeight="1" x14ac:dyDescent="0.2">
      <c r="A982" s="126">
        <v>73355</v>
      </c>
      <c r="B982" s="9">
        <f t="shared" si="99"/>
        <v>0</v>
      </c>
      <c r="C982" s="127"/>
      <c r="D982" s="4">
        <f t="shared" si="100"/>
        <v>0</v>
      </c>
      <c r="E982" s="128">
        <f t="shared" si="101"/>
        <v>0</v>
      </c>
      <c r="F982" s="4">
        <f t="shared" si="102"/>
        <v>0</v>
      </c>
      <c r="G982" s="19">
        <f>IF(AND(C982&lt;&gt;"",SUM(G$30:G981)&lt;D$21),$D$21/$D$26,0)</f>
        <v>0</v>
      </c>
      <c r="H982" s="4">
        <f t="shared" si="103"/>
        <v>0</v>
      </c>
      <c r="I982" s="4">
        <f t="shared" si="104"/>
        <v>0</v>
      </c>
      <c r="J982" s="58" t="str">
        <f t="shared" si="105"/>
        <v>2100–2101</v>
      </c>
    </row>
    <row r="983" spans="1:10" ht="19.899999999999999" customHeight="1" x14ac:dyDescent="0.2">
      <c r="A983" s="126">
        <v>73385</v>
      </c>
      <c r="B983" s="9">
        <f t="shared" si="99"/>
        <v>0</v>
      </c>
      <c r="C983" s="127"/>
      <c r="D983" s="4">
        <f t="shared" si="100"/>
        <v>0</v>
      </c>
      <c r="E983" s="128">
        <f t="shared" si="101"/>
        <v>0</v>
      </c>
      <c r="F983" s="4">
        <f t="shared" si="102"/>
        <v>0</v>
      </c>
      <c r="G983" s="19">
        <f>IF(AND(C983&lt;&gt;"",SUM(G$30:G982)&lt;D$21),$D$21/$D$26,0)</f>
        <v>0</v>
      </c>
      <c r="H983" s="4">
        <f t="shared" si="103"/>
        <v>0</v>
      </c>
      <c r="I983" s="4">
        <f t="shared" si="104"/>
        <v>0</v>
      </c>
      <c r="J983" s="58" t="str">
        <f t="shared" si="105"/>
        <v>2100–2101</v>
      </c>
    </row>
    <row r="984" spans="1:10" ht="19.899999999999999" customHeight="1" x14ac:dyDescent="0.2">
      <c r="A984" s="126">
        <v>73416</v>
      </c>
      <c r="B984" s="9">
        <f t="shared" si="99"/>
        <v>0</v>
      </c>
      <c r="C984" s="127"/>
      <c r="D984" s="4">
        <f t="shared" si="100"/>
        <v>0</v>
      </c>
      <c r="E984" s="128">
        <f t="shared" si="101"/>
        <v>0</v>
      </c>
      <c r="F984" s="4">
        <f t="shared" si="102"/>
        <v>0</v>
      </c>
      <c r="G984" s="19">
        <f>IF(AND(C984&lt;&gt;"",SUM(G$30:G983)&lt;D$21),$D$21/$D$26,0)</f>
        <v>0</v>
      </c>
      <c r="H984" s="4">
        <f t="shared" si="103"/>
        <v>0</v>
      </c>
      <c r="I984" s="4">
        <f t="shared" si="104"/>
        <v>0</v>
      </c>
      <c r="J984" s="58" t="str">
        <f t="shared" si="105"/>
        <v>2100–2101</v>
      </c>
    </row>
    <row r="985" spans="1:10" ht="19.899999999999999" customHeight="1" x14ac:dyDescent="0.2">
      <c r="A985" s="126">
        <v>73447</v>
      </c>
      <c r="B985" s="9">
        <f t="shared" si="99"/>
        <v>0</v>
      </c>
      <c r="C985" s="127"/>
      <c r="D985" s="4">
        <f t="shared" si="100"/>
        <v>0</v>
      </c>
      <c r="E985" s="128">
        <f t="shared" si="101"/>
        <v>0</v>
      </c>
      <c r="F985" s="4">
        <f t="shared" si="102"/>
        <v>0</v>
      </c>
      <c r="G985" s="19">
        <f>IF(AND(C985&lt;&gt;"",SUM(G$30:G984)&lt;D$21),$D$21/$D$26,0)</f>
        <v>0</v>
      </c>
      <c r="H985" s="4">
        <f t="shared" si="103"/>
        <v>0</v>
      </c>
      <c r="I985" s="4">
        <f t="shared" si="104"/>
        <v>0</v>
      </c>
      <c r="J985" s="58" t="str">
        <f t="shared" si="105"/>
        <v>2100–2101</v>
      </c>
    </row>
    <row r="986" spans="1:10" ht="19.899999999999999" customHeight="1" x14ac:dyDescent="0.2">
      <c r="A986" s="126">
        <v>73475</v>
      </c>
      <c r="B986" s="9">
        <f t="shared" si="99"/>
        <v>0</v>
      </c>
      <c r="C986" s="127"/>
      <c r="D986" s="4">
        <f t="shared" si="100"/>
        <v>0</v>
      </c>
      <c r="E986" s="128">
        <f t="shared" si="101"/>
        <v>0</v>
      </c>
      <c r="F986" s="4">
        <f t="shared" si="102"/>
        <v>0</v>
      </c>
      <c r="G986" s="19">
        <f>IF(AND(C986&lt;&gt;"",SUM(G$30:G985)&lt;D$21),$D$21/$D$26,0)</f>
        <v>0</v>
      </c>
      <c r="H986" s="4">
        <f t="shared" si="103"/>
        <v>0</v>
      </c>
      <c r="I986" s="4">
        <f t="shared" si="104"/>
        <v>0</v>
      </c>
      <c r="J986" s="58" t="str">
        <f t="shared" si="105"/>
        <v>2100–2101</v>
      </c>
    </row>
    <row r="987" spans="1:10" ht="19.899999999999999" customHeight="1" x14ac:dyDescent="0.2">
      <c r="A987" s="126">
        <v>73506</v>
      </c>
      <c r="B987" s="9">
        <f t="shared" si="99"/>
        <v>0</v>
      </c>
      <c r="C987" s="127"/>
      <c r="D987" s="4">
        <f t="shared" si="100"/>
        <v>0</v>
      </c>
      <c r="E987" s="128">
        <f t="shared" si="101"/>
        <v>0</v>
      </c>
      <c r="F987" s="4">
        <f t="shared" si="102"/>
        <v>0</v>
      </c>
      <c r="G987" s="19">
        <f>IF(AND(C987&lt;&gt;"",SUM(G$30:G986)&lt;D$21),$D$21/$D$26,0)</f>
        <v>0</v>
      </c>
      <c r="H987" s="4">
        <f t="shared" si="103"/>
        <v>0</v>
      </c>
      <c r="I987" s="4">
        <f t="shared" si="104"/>
        <v>0</v>
      </c>
      <c r="J987" s="58" t="str">
        <f t="shared" si="105"/>
        <v>2100–2101</v>
      </c>
    </row>
    <row r="988" spans="1:10" ht="19.899999999999999" customHeight="1" x14ac:dyDescent="0.2">
      <c r="A988" s="126">
        <v>73536</v>
      </c>
      <c r="B988" s="9">
        <f t="shared" si="99"/>
        <v>0</v>
      </c>
      <c r="C988" s="127"/>
      <c r="D988" s="4">
        <f t="shared" si="100"/>
        <v>0</v>
      </c>
      <c r="E988" s="128">
        <f t="shared" si="101"/>
        <v>0</v>
      </c>
      <c r="F988" s="4">
        <f t="shared" si="102"/>
        <v>0</v>
      </c>
      <c r="G988" s="19">
        <f>IF(AND(C988&lt;&gt;"",SUM(G$30:G987)&lt;D$21),$D$21/$D$26,0)</f>
        <v>0</v>
      </c>
      <c r="H988" s="4">
        <f t="shared" si="103"/>
        <v>0</v>
      </c>
      <c r="I988" s="4">
        <f t="shared" si="104"/>
        <v>0</v>
      </c>
      <c r="J988" s="58" t="str">
        <f t="shared" si="105"/>
        <v>2100–2101</v>
      </c>
    </row>
    <row r="989" spans="1:10" ht="19.899999999999999" customHeight="1" x14ac:dyDescent="0.2">
      <c r="A989" s="126">
        <v>73567</v>
      </c>
      <c r="B989" s="9">
        <f t="shared" si="99"/>
        <v>0</v>
      </c>
      <c r="C989" s="127"/>
      <c r="D989" s="4">
        <f t="shared" si="100"/>
        <v>0</v>
      </c>
      <c r="E989" s="128">
        <f t="shared" si="101"/>
        <v>0</v>
      </c>
      <c r="F989" s="4">
        <f t="shared" si="102"/>
        <v>0</v>
      </c>
      <c r="G989" s="19">
        <f>IF(AND(C989&lt;&gt;"",SUM(G$30:G988)&lt;D$21),$D$21/$D$26,0)</f>
        <v>0</v>
      </c>
      <c r="H989" s="4">
        <f t="shared" si="103"/>
        <v>0</v>
      </c>
      <c r="I989" s="4">
        <f t="shared" si="104"/>
        <v>0</v>
      </c>
      <c r="J989" s="58" t="str">
        <f t="shared" si="105"/>
        <v>2100–2101</v>
      </c>
    </row>
    <row r="990" spans="1:10" ht="19.899999999999999" customHeight="1" x14ac:dyDescent="0.2">
      <c r="A990" s="126">
        <v>73597</v>
      </c>
      <c r="B990" s="9">
        <f t="shared" si="99"/>
        <v>0</v>
      </c>
      <c r="C990" s="127"/>
      <c r="D990" s="4">
        <f t="shared" si="100"/>
        <v>0</v>
      </c>
      <c r="E990" s="128">
        <f t="shared" si="101"/>
        <v>0</v>
      </c>
      <c r="F990" s="4">
        <f t="shared" si="102"/>
        <v>0</v>
      </c>
      <c r="G990" s="19">
        <f>IF(AND(C990&lt;&gt;"",SUM(G$30:G989)&lt;D$21),$D$21/$D$26,0)</f>
        <v>0</v>
      </c>
      <c r="H990" s="4">
        <f t="shared" si="103"/>
        <v>0</v>
      </c>
      <c r="I990" s="4">
        <f t="shared" si="104"/>
        <v>0</v>
      </c>
      <c r="J990" s="58" t="str">
        <f t="shared" si="105"/>
        <v>2101–2102</v>
      </c>
    </row>
    <row r="991" spans="1:10" ht="19.899999999999999" customHeight="1" x14ac:dyDescent="0.2">
      <c r="A991" s="126">
        <v>73628</v>
      </c>
      <c r="B991" s="9">
        <f t="shared" ref="B991:B1054" si="106">IF(C991&gt;0,C991*-1,C991)</f>
        <v>0</v>
      </c>
      <c r="C991" s="127"/>
      <c r="D991" s="4">
        <f t="shared" ref="D991:D1054" si="107">IF(C991="",0,IF($D$14="Beginning",IF(C990&lt;&gt;"",$F990*$D$7/12,0),IF(C990&lt;&gt;"",$F990*$D$7/12,$D$19*$D$7/12)))</f>
        <v>0</v>
      </c>
      <c r="E991" s="128">
        <f t="shared" si="101"/>
        <v>0</v>
      </c>
      <c r="F991" s="4">
        <f t="shared" si="102"/>
        <v>0</v>
      </c>
      <c r="G991" s="19">
        <f>IF(AND(C991&lt;&gt;"",SUM(G$30:G990)&lt;D$21),$D$21/$D$26,0)</f>
        <v>0</v>
      </c>
      <c r="H991" s="4">
        <f t="shared" si="103"/>
        <v>0</v>
      </c>
      <c r="I991" s="4">
        <f t="shared" si="104"/>
        <v>0</v>
      </c>
      <c r="J991" s="58" t="str">
        <f t="shared" si="105"/>
        <v>2101–2102</v>
      </c>
    </row>
    <row r="992" spans="1:10" ht="19.899999999999999" customHeight="1" x14ac:dyDescent="0.2">
      <c r="A992" s="126">
        <v>73659</v>
      </c>
      <c r="B992" s="9">
        <f t="shared" si="106"/>
        <v>0</v>
      </c>
      <c r="C992" s="127"/>
      <c r="D992" s="4">
        <f t="shared" si="107"/>
        <v>0</v>
      </c>
      <c r="E992" s="128">
        <f t="shared" ref="E992:E1055" si="108">C992-D992</f>
        <v>0</v>
      </c>
      <c r="F992" s="4">
        <f t="shared" ref="F992:F1055" si="109">IF(C992="",0,IF(C991="",$D$19-E992,IF(C992&lt;&gt;"",F991-E992)))</f>
        <v>0</v>
      </c>
      <c r="G992" s="19">
        <f>IF(AND(C992&lt;&gt;"",SUM(G$30:G991)&lt;D$21),$D$21/$D$26,0)</f>
        <v>0</v>
      </c>
      <c r="H992" s="4">
        <f t="shared" ref="H992:H1055" si="110">IF(C992&lt;&gt;"",G992+H991,0)</f>
        <v>0</v>
      </c>
      <c r="I992" s="4">
        <f t="shared" ref="I992:I1055" si="111">IF(C992&lt;&gt;"",$D$21-H992,0)</f>
        <v>0</v>
      </c>
      <c r="J992" s="58" t="str">
        <f t="shared" si="105"/>
        <v>2101–2102</v>
      </c>
    </row>
    <row r="993" spans="1:10" ht="19.899999999999999" customHeight="1" x14ac:dyDescent="0.2">
      <c r="A993" s="126">
        <v>73689</v>
      </c>
      <c r="B993" s="9">
        <f t="shared" si="106"/>
        <v>0</v>
      </c>
      <c r="C993" s="127"/>
      <c r="D993" s="4">
        <f t="shared" si="107"/>
        <v>0</v>
      </c>
      <c r="E993" s="128">
        <f t="shared" si="108"/>
        <v>0</v>
      </c>
      <c r="F993" s="4">
        <f t="shared" si="109"/>
        <v>0</v>
      </c>
      <c r="G993" s="19">
        <f>IF(AND(C993&lt;&gt;"",SUM(G$30:G992)&lt;D$21),$D$21/$D$26,0)</f>
        <v>0</v>
      </c>
      <c r="H993" s="4">
        <f t="shared" si="110"/>
        <v>0</v>
      </c>
      <c r="I993" s="4">
        <f t="shared" si="111"/>
        <v>0</v>
      </c>
      <c r="J993" s="58" t="str">
        <f t="shared" si="105"/>
        <v>2101–2102</v>
      </c>
    </row>
    <row r="994" spans="1:10" ht="19.899999999999999" customHeight="1" x14ac:dyDescent="0.2">
      <c r="A994" s="126">
        <v>73720</v>
      </c>
      <c r="B994" s="9">
        <f t="shared" si="106"/>
        <v>0</v>
      </c>
      <c r="C994" s="127"/>
      <c r="D994" s="4">
        <f t="shared" si="107"/>
        <v>0</v>
      </c>
      <c r="E994" s="128">
        <f t="shared" si="108"/>
        <v>0</v>
      </c>
      <c r="F994" s="4">
        <f t="shared" si="109"/>
        <v>0</v>
      </c>
      <c r="G994" s="19">
        <f>IF(AND(C994&lt;&gt;"",SUM(G$30:G993)&lt;D$21),$D$21/$D$26,0)</f>
        <v>0</v>
      </c>
      <c r="H994" s="4">
        <f t="shared" si="110"/>
        <v>0</v>
      </c>
      <c r="I994" s="4">
        <f t="shared" si="111"/>
        <v>0</v>
      </c>
      <c r="J994" s="58" t="str">
        <f t="shared" si="105"/>
        <v>2101–2102</v>
      </c>
    </row>
    <row r="995" spans="1:10" ht="19.899999999999999" customHeight="1" x14ac:dyDescent="0.2">
      <c r="A995" s="126">
        <v>73750</v>
      </c>
      <c r="B995" s="9">
        <f t="shared" si="106"/>
        <v>0</v>
      </c>
      <c r="C995" s="127"/>
      <c r="D995" s="4">
        <f t="shared" si="107"/>
        <v>0</v>
      </c>
      <c r="E995" s="128">
        <f t="shared" si="108"/>
        <v>0</v>
      </c>
      <c r="F995" s="4">
        <f t="shared" si="109"/>
        <v>0</v>
      </c>
      <c r="G995" s="19">
        <f>IF(AND(C995&lt;&gt;"",SUM(G$30:G994)&lt;D$21),$D$21/$D$26,0)</f>
        <v>0</v>
      </c>
      <c r="H995" s="4">
        <f t="shared" si="110"/>
        <v>0</v>
      </c>
      <c r="I995" s="4">
        <f t="shared" si="111"/>
        <v>0</v>
      </c>
      <c r="J995" s="58" t="str">
        <f t="shared" si="105"/>
        <v>2101–2102</v>
      </c>
    </row>
    <row r="996" spans="1:10" ht="19.899999999999999" customHeight="1" x14ac:dyDescent="0.2">
      <c r="A996" s="126">
        <v>73781</v>
      </c>
      <c r="B996" s="9">
        <f t="shared" si="106"/>
        <v>0</v>
      </c>
      <c r="C996" s="127"/>
      <c r="D996" s="4">
        <f t="shared" si="107"/>
        <v>0</v>
      </c>
      <c r="E996" s="128">
        <f t="shared" si="108"/>
        <v>0</v>
      </c>
      <c r="F996" s="4">
        <f t="shared" si="109"/>
        <v>0</v>
      </c>
      <c r="G996" s="19">
        <f>IF(AND(C996&lt;&gt;"",SUM(G$30:G995)&lt;D$21),$D$21/$D$26,0)</f>
        <v>0</v>
      </c>
      <c r="H996" s="4">
        <f t="shared" si="110"/>
        <v>0</v>
      </c>
      <c r="I996" s="4">
        <f t="shared" si="111"/>
        <v>0</v>
      </c>
      <c r="J996" s="58" t="str">
        <f t="shared" si="105"/>
        <v>2101–2102</v>
      </c>
    </row>
    <row r="997" spans="1:10" ht="19.899999999999999" customHeight="1" x14ac:dyDescent="0.2">
      <c r="A997" s="126">
        <v>73812</v>
      </c>
      <c r="B997" s="9">
        <f t="shared" si="106"/>
        <v>0</v>
      </c>
      <c r="C997" s="127"/>
      <c r="D997" s="4">
        <f t="shared" si="107"/>
        <v>0</v>
      </c>
      <c r="E997" s="128">
        <f t="shared" si="108"/>
        <v>0</v>
      </c>
      <c r="F997" s="4">
        <f t="shared" si="109"/>
        <v>0</v>
      </c>
      <c r="G997" s="19">
        <f>IF(AND(C997&lt;&gt;"",SUM(G$30:G996)&lt;D$21),$D$21/$D$26,0)</f>
        <v>0</v>
      </c>
      <c r="H997" s="4">
        <f t="shared" si="110"/>
        <v>0</v>
      </c>
      <c r="I997" s="4">
        <f t="shared" si="111"/>
        <v>0</v>
      </c>
      <c r="J997" s="58" t="str">
        <f t="shared" si="105"/>
        <v>2101–2102</v>
      </c>
    </row>
    <row r="998" spans="1:10" ht="19.899999999999999" customHeight="1" x14ac:dyDescent="0.2">
      <c r="A998" s="126">
        <v>73840</v>
      </c>
      <c r="B998" s="9">
        <f t="shared" si="106"/>
        <v>0</v>
      </c>
      <c r="C998" s="127"/>
      <c r="D998" s="4">
        <f t="shared" si="107"/>
        <v>0</v>
      </c>
      <c r="E998" s="128">
        <f t="shared" si="108"/>
        <v>0</v>
      </c>
      <c r="F998" s="4">
        <f t="shared" si="109"/>
        <v>0</v>
      </c>
      <c r="G998" s="19">
        <f>IF(AND(C998&lt;&gt;"",SUM(G$30:G997)&lt;D$21),$D$21/$D$26,0)</f>
        <v>0</v>
      </c>
      <c r="H998" s="4">
        <f t="shared" si="110"/>
        <v>0</v>
      </c>
      <c r="I998" s="4">
        <f t="shared" si="111"/>
        <v>0</v>
      </c>
      <c r="J998" s="58" t="str">
        <f t="shared" si="105"/>
        <v>2101–2102</v>
      </c>
    </row>
    <row r="999" spans="1:10" ht="19.899999999999999" customHeight="1" x14ac:dyDescent="0.2">
      <c r="A999" s="126">
        <v>73871</v>
      </c>
      <c r="B999" s="9">
        <f t="shared" si="106"/>
        <v>0</v>
      </c>
      <c r="C999" s="127"/>
      <c r="D999" s="4">
        <f t="shared" si="107"/>
        <v>0</v>
      </c>
      <c r="E999" s="128">
        <f t="shared" si="108"/>
        <v>0</v>
      </c>
      <c r="F999" s="4">
        <f t="shared" si="109"/>
        <v>0</v>
      </c>
      <c r="G999" s="19">
        <f>IF(AND(C999&lt;&gt;"",SUM(G$30:G998)&lt;D$21),$D$21/$D$26,0)</f>
        <v>0</v>
      </c>
      <c r="H999" s="4">
        <f t="shared" si="110"/>
        <v>0</v>
      </c>
      <c r="I999" s="4">
        <f t="shared" si="111"/>
        <v>0</v>
      </c>
      <c r="J999" s="58" t="str">
        <f t="shared" si="105"/>
        <v>2101–2102</v>
      </c>
    </row>
    <row r="1000" spans="1:10" ht="19.899999999999999" customHeight="1" x14ac:dyDescent="0.2">
      <c r="A1000" s="126">
        <v>73901</v>
      </c>
      <c r="B1000" s="9">
        <f t="shared" si="106"/>
        <v>0</v>
      </c>
      <c r="C1000" s="127"/>
      <c r="D1000" s="4">
        <f t="shared" si="107"/>
        <v>0</v>
      </c>
      <c r="E1000" s="128">
        <f t="shared" si="108"/>
        <v>0</v>
      </c>
      <c r="F1000" s="4">
        <f t="shared" si="109"/>
        <v>0</v>
      </c>
      <c r="G1000" s="19">
        <f>IF(AND(C1000&lt;&gt;"",SUM(G$30:G999)&lt;D$21),$D$21/$D$26,0)</f>
        <v>0</v>
      </c>
      <c r="H1000" s="4">
        <f t="shared" si="110"/>
        <v>0</v>
      </c>
      <c r="I1000" s="4">
        <f t="shared" si="111"/>
        <v>0</v>
      </c>
      <c r="J1000" s="58" t="str">
        <f t="shared" si="105"/>
        <v>2101–2102</v>
      </c>
    </row>
    <row r="1001" spans="1:10" ht="19.899999999999999" customHeight="1" x14ac:dyDescent="0.2">
      <c r="A1001" s="126">
        <v>73932</v>
      </c>
      <c r="B1001" s="9">
        <f t="shared" si="106"/>
        <v>0</v>
      </c>
      <c r="C1001" s="127"/>
      <c r="D1001" s="4">
        <f t="shared" si="107"/>
        <v>0</v>
      </c>
      <c r="E1001" s="128">
        <f t="shared" si="108"/>
        <v>0</v>
      </c>
      <c r="F1001" s="4">
        <f t="shared" si="109"/>
        <v>0</v>
      </c>
      <c r="G1001" s="19">
        <f>IF(AND(C1001&lt;&gt;"",SUM(G$30:G1000)&lt;D$21),$D$21/$D$26,0)</f>
        <v>0</v>
      </c>
      <c r="H1001" s="4">
        <f t="shared" si="110"/>
        <v>0</v>
      </c>
      <c r="I1001" s="4">
        <f t="shared" si="111"/>
        <v>0</v>
      </c>
      <c r="J1001" s="58" t="str">
        <f t="shared" si="105"/>
        <v>2101–2102</v>
      </c>
    </row>
    <row r="1002" spans="1:10" ht="19.899999999999999" customHeight="1" x14ac:dyDescent="0.2">
      <c r="A1002" s="126">
        <v>73962</v>
      </c>
      <c r="B1002" s="9">
        <f t="shared" si="106"/>
        <v>0</v>
      </c>
      <c r="C1002" s="127"/>
      <c r="D1002" s="4">
        <f t="shared" si="107"/>
        <v>0</v>
      </c>
      <c r="E1002" s="128">
        <f t="shared" si="108"/>
        <v>0</v>
      </c>
      <c r="F1002" s="4">
        <f t="shared" si="109"/>
        <v>0</v>
      </c>
      <c r="G1002" s="19">
        <f>IF(AND(C1002&lt;&gt;"",SUM(G$30:G1001)&lt;D$21),$D$21/$D$26,0)</f>
        <v>0</v>
      </c>
      <c r="H1002" s="4">
        <f t="shared" si="110"/>
        <v>0</v>
      </c>
      <c r="I1002" s="4">
        <f t="shared" si="111"/>
        <v>0</v>
      </c>
      <c r="J1002" s="58" t="str">
        <f t="shared" si="105"/>
        <v>2102–2103</v>
      </c>
    </row>
    <row r="1003" spans="1:10" ht="19.899999999999999" customHeight="1" x14ac:dyDescent="0.2">
      <c r="A1003" s="126">
        <v>73993</v>
      </c>
      <c r="B1003" s="9">
        <f t="shared" si="106"/>
        <v>0</v>
      </c>
      <c r="C1003" s="127"/>
      <c r="D1003" s="4">
        <f t="shared" si="107"/>
        <v>0</v>
      </c>
      <c r="E1003" s="128">
        <f t="shared" si="108"/>
        <v>0</v>
      </c>
      <c r="F1003" s="4">
        <f t="shared" si="109"/>
        <v>0</v>
      </c>
      <c r="G1003" s="19">
        <f>IF(AND(C1003&lt;&gt;"",SUM(G$30:G1002)&lt;D$21),$D$21/$D$26,0)</f>
        <v>0</v>
      </c>
      <c r="H1003" s="4">
        <f t="shared" si="110"/>
        <v>0</v>
      </c>
      <c r="I1003" s="4">
        <f t="shared" si="111"/>
        <v>0</v>
      </c>
      <c r="J1003" s="58" t="str">
        <f t="shared" ref="J1003:J1066" si="112">IF(OR(MONTH(A1003)=1,MONTH(A1003)=2,MONTH(A1003)=3,MONTH(A1003)=4,MONTH(A1003)=5,MONTH(A1003)=6),YEAR(A1003)-1&amp;"–"&amp;YEAR(A1003),YEAR(A1003)&amp;"–"&amp;YEAR(A1003)+1)</f>
        <v>2102–2103</v>
      </c>
    </row>
    <row r="1004" spans="1:10" ht="19.899999999999999" customHeight="1" x14ac:dyDescent="0.2">
      <c r="A1004" s="126">
        <v>74024</v>
      </c>
      <c r="B1004" s="9">
        <f t="shared" si="106"/>
        <v>0</v>
      </c>
      <c r="C1004" s="127"/>
      <c r="D1004" s="4">
        <f t="shared" si="107"/>
        <v>0</v>
      </c>
      <c r="E1004" s="128">
        <f t="shared" si="108"/>
        <v>0</v>
      </c>
      <c r="F1004" s="4">
        <f t="shared" si="109"/>
        <v>0</v>
      </c>
      <c r="G1004" s="19">
        <f>IF(AND(C1004&lt;&gt;"",SUM(G$30:G1003)&lt;D$21),$D$21/$D$26,0)</f>
        <v>0</v>
      </c>
      <c r="H1004" s="4">
        <f t="shared" si="110"/>
        <v>0</v>
      </c>
      <c r="I1004" s="4">
        <f t="shared" si="111"/>
        <v>0</v>
      </c>
      <c r="J1004" s="58" t="str">
        <f t="shared" si="112"/>
        <v>2102–2103</v>
      </c>
    </row>
    <row r="1005" spans="1:10" ht="19.899999999999999" customHeight="1" x14ac:dyDescent="0.2">
      <c r="A1005" s="126">
        <v>74054</v>
      </c>
      <c r="B1005" s="9">
        <f t="shared" si="106"/>
        <v>0</v>
      </c>
      <c r="C1005" s="127"/>
      <c r="D1005" s="4">
        <f t="shared" si="107"/>
        <v>0</v>
      </c>
      <c r="E1005" s="128">
        <f t="shared" si="108"/>
        <v>0</v>
      </c>
      <c r="F1005" s="4">
        <f t="shared" si="109"/>
        <v>0</v>
      </c>
      <c r="G1005" s="19">
        <f>IF(AND(C1005&lt;&gt;"",SUM(G$30:G1004)&lt;D$21),$D$21/$D$26,0)</f>
        <v>0</v>
      </c>
      <c r="H1005" s="4">
        <f t="shared" si="110"/>
        <v>0</v>
      </c>
      <c r="I1005" s="4">
        <f t="shared" si="111"/>
        <v>0</v>
      </c>
      <c r="J1005" s="58" t="str">
        <f t="shared" si="112"/>
        <v>2102–2103</v>
      </c>
    </row>
    <row r="1006" spans="1:10" ht="19.899999999999999" customHeight="1" x14ac:dyDescent="0.2">
      <c r="A1006" s="126">
        <v>74085</v>
      </c>
      <c r="B1006" s="9">
        <f t="shared" si="106"/>
        <v>0</v>
      </c>
      <c r="C1006" s="127"/>
      <c r="D1006" s="4">
        <f t="shared" si="107"/>
        <v>0</v>
      </c>
      <c r="E1006" s="128">
        <f t="shared" si="108"/>
        <v>0</v>
      </c>
      <c r="F1006" s="4">
        <f t="shared" si="109"/>
        <v>0</v>
      </c>
      <c r="G1006" s="19">
        <f>IF(AND(C1006&lt;&gt;"",SUM(G$30:G1005)&lt;D$21),$D$21/$D$26,0)</f>
        <v>0</v>
      </c>
      <c r="H1006" s="4">
        <f t="shared" si="110"/>
        <v>0</v>
      </c>
      <c r="I1006" s="4">
        <f t="shared" si="111"/>
        <v>0</v>
      </c>
      <c r="J1006" s="58" t="str">
        <f t="shared" si="112"/>
        <v>2102–2103</v>
      </c>
    </row>
    <row r="1007" spans="1:10" ht="19.899999999999999" customHeight="1" x14ac:dyDescent="0.2">
      <c r="A1007" s="126">
        <v>74115</v>
      </c>
      <c r="B1007" s="9">
        <f t="shared" si="106"/>
        <v>0</v>
      </c>
      <c r="C1007" s="127"/>
      <c r="D1007" s="4">
        <f t="shared" si="107"/>
        <v>0</v>
      </c>
      <c r="E1007" s="128">
        <f t="shared" si="108"/>
        <v>0</v>
      </c>
      <c r="F1007" s="4">
        <f t="shared" si="109"/>
        <v>0</v>
      </c>
      <c r="G1007" s="19">
        <f>IF(AND(C1007&lt;&gt;"",SUM(G$30:G1006)&lt;D$21),$D$21/$D$26,0)</f>
        <v>0</v>
      </c>
      <c r="H1007" s="4">
        <f t="shared" si="110"/>
        <v>0</v>
      </c>
      <c r="I1007" s="4">
        <f t="shared" si="111"/>
        <v>0</v>
      </c>
      <c r="J1007" s="58" t="str">
        <f t="shared" si="112"/>
        <v>2102–2103</v>
      </c>
    </row>
    <row r="1008" spans="1:10" ht="19.899999999999999" customHeight="1" x14ac:dyDescent="0.2">
      <c r="A1008" s="126">
        <v>74146</v>
      </c>
      <c r="B1008" s="9">
        <f t="shared" si="106"/>
        <v>0</v>
      </c>
      <c r="C1008" s="127"/>
      <c r="D1008" s="4">
        <f t="shared" si="107"/>
        <v>0</v>
      </c>
      <c r="E1008" s="128">
        <f t="shared" si="108"/>
        <v>0</v>
      </c>
      <c r="F1008" s="4">
        <f t="shared" si="109"/>
        <v>0</v>
      </c>
      <c r="G1008" s="19">
        <f>IF(AND(C1008&lt;&gt;"",SUM(G$30:G1007)&lt;D$21),$D$21/$D$26,0)</f>
        <v>0</v>
      </c>
      <c r="H1008" s="4">
        <f t="shared" si="110"/>
        <v>0</v>
      </c>
      <c r="I1008" s="4">
        <f t="shared" si="111"/>
        <v>0</v>
      </c>
      <c r="J1008" s="58" t="str">
        <f t="shared" si="112"/>
        <v>2102–2103</v>
      </c>
    </row>
    <row r="1009" spans="1:10" ht="19.899999999999999" customHeight="1" x14ac:dyDescent="0.2">
      <c r="A1009" s="126">
        <v>74177</v>
      </c>
      <c r="B1009" s="9">
        <f t="shared" si="106"/>
        <v>0</v>
      </c>
      <c r="C1009" s="127"/>
      <c r="D1009" s="4">
        <f t="shared" si="107"/>
        <v>0</v>
      </c>
      <c r="E1009" s="128">
        <f t="shared" si="108"/>
        <v>0</v>
      </c>
      <c r="F1009" s="4">
        <f t="shared" si="109"/>
        <v>0</v>
      </c>
      <c r="G1009" s="19">
        <f>IF(AND(C1009&lt;&gt;"",SUM(G$30:G1008)&lt;D$21),$D$21/$D$26,0)</f>
        <v>0</v>
      </c>
      <c r="H1009" s="4">
        <f t="shared" si="110"/>
        <v>0</v>
      </c>
      <c r="I1009" s="4">
        <f t="shared" si="111"/>
        <v>0</v>
      </c>
      <c r="J1009" s="58" t="str">
        <f t="shared" si="112"/>
        <v>2102–2103</v>
      </c>
    </row>
    <row r="1010" spans="1:10" ht="19.899999999999999" customHeight="1" x14ac:dyDescent="0.2">
      <c r="A1010" s="126">
        <v>74205</v>
      </c>
      <c r="B1010" s="9">
        <f t="shared" si="106"/>
        <v>0</v>
      </c>
      <c r="C1010" s="127"/>
      <c r="D1010" s="4">
        <f t="shared" si="107"/>
        <v>0</v>
      </c>
      <c r="E1010" s="128">
        <f t="shared" si="108"/>
        <v>0</v>
      </c>
      <c r="F1010" s="4">
        <f t="shared" si="109"/>
        <v>0</v>
      </c>
      <c r="G1010" s="19">
        <f>IF(AND(C1010&lt;&gt;"",SUM(G$30:G1009)&lt;D$21),$D$21/$D$26,0)</f>
        <v>0</v>
      </c>
      <c r="H1010" s="4">
        <f t="shared" si="110"/>
        <v>0</v>
      </c>
      <c r="I1010" s="4">
        <f t="shared" si="111"/>
        <v>0</v>
      </c>
      <c r="J1010" s="58" t="str">
        <f t="shared" si="112"/>
        <v>2102–2103</v>
      </c>
    </row>
    <row r="1011" spans="1:10" ht="19.899999999999999" customHeight="1" x14ac:dyDescent="0.2">
      <c r="A1011" s="126">
        <v>74236</v>
      </c>
      <c r="B1011" s="9">
        <f t="shared" si="106"/>
        <v>0</v>
      </c>
      <c r="C1011" s="127"/>
      <c r="D1011" s="4">
        <f t="shared" si="107"/>
        <v>0</v>
      </c>
      <c r="E1011" s="128">
        <f t="shared" si="108"/>
        <v>0</v>
      </c>
      <c r="F1011" s="4">
        <f t="shared" si="109"/>
        <v>0</v>
      </c>
      <c r="G1011" s="19">
        <f>IF(AND(C1011&lt;&gt;"",SUM(G$30:G1010)&lt;D$21),$D$21/$D$26,0)</f>
        <v>0</v>
      </c>
      <c r="H1011" s="4">
        <f t="shared" si="110"/>
        <v>0</v>
      </c>
      <c r="I1011" s="4">
        <f t="shared" si="111"/>
        <v>0</v>
      </c>
      <c r="J1011" s="58" t="str">
        <f t="shared" si="112"/>
        <v>2102–2103</v>
      </c>
    </row>
    <row r="1012" spans="1:10" ht="19.899999999999999" customHeight="1" x14ac:dyDescent="0.2">
      <c r="A1012" s="126">
        <v>74266</v>
      </c>
      <c r="B1012" s="9">
        <f t="shared" si="106"/>
        <v>0</v>
      </c>
      <c r="C1012" s="127"/>
      <c r="D1012" s="4">
        <f t="shared" si="107"/>
        <v>0</v>
      </c>
      <c r="E1012" s="128">
        <f t="shared" si="108"/>
        <v>0</v>
      </c>
      <c r="F1012" s="4">
        <f t="shared" si="109"/>
        <v>0</v>
      </c>
      <c r="G1012" s="19">
        <f>IF(AND(C1012&lt;&gt;"",SUM(G$30:G1011)&lt;D$21),$D$21/$D$26,0)</f>
        <v>0</v>
      </c>
      <c r="H1012" s="4">
        <f t="shared" si="110"/>
        <v>0</v>
      </c>
      <c r="I1012" s="4">
        <f t="shared" si="111"/>
        <v>0</v>
      </c>
      <c r="J1012" s="58" t="str">
        <f t="shared" si="112"/>
        <v>2102–2103</v>
      </c>
    </row>
    <row r="1013" spans="1:10" ht="19.899999999999999" customHeight="1" x14ac:dyDescent="0.2">
      <c r="A1013" s="126">
        <v>74297</v>
      </c>
      <c r="B1013" s="9">
        <f t="shared" si="106"/>
        <v>0</v>
      </c>
      <c r="C1013" s="127"/>
      <c r="D1013" s="4">
        <f t="shared" si="107"/>
        <v>0</v>
      </c>
      <c r="E1013" s="128">
        <f t="shared" si="108"/>
        <v>0</v>
      </c>
      <c r="F1013" s="4">
        <f t="shared" si="109"/>
        <v>0</v>
      </c>
      <c r="G1013" s="19">
        <f>IF(AND(C1013&lt;&gt;"",SUM(G$30:G1012)&lt;D$21),$D$21/$D$26,0)</f>
        <v>0</v>
      </c>
      <c r="H1013" s="4">
        <f t="shared" si="110"/>
        <v>0</v>
      </c>
      <c r="I1013" s="4">
        <f t="shared" si="111"/>
        <v>0</v>
      </c>
      <c r="J1013" s="58" t="str">
        <f t="shared" si="112"/>
        <v>2102–2103</v>
      </c>
    </row>
    <row r="1014" spans="1:10" ht="19.899999999999999" customHeight="1" x14ac:dyDescent="0.2">
      <c r="A1014" s="126">
        <v>74327</v>
      </c>
      <c r="B1014" s="9">
        <f t="shared" si="106"/>
        <v>0</v>
      </c>
      <c r="C1014" s="127"/>
      <c r="D1014" s="4">
        <f t="shared" si="107"/>
        <v>0</v>
      </c>
      <c r="E1014" s="128">
        <f t="shared" si="108"/>
        <v>0</v>
      </c>
      <c r="F1014" s="4">
        <f t="shared" si="109"/>
        <v>0</v>
      </c>
      <c r="G1014" s="19">
        <f>IF(AND(C1014&lt;&gt;"",SUM(G$30:G1013)&lt;D$21),$D$21/$D$26,0)</f>
        <v>0</v>
      </c>
      <c r="H1014" s="4">
        <f t="shared" si="110"/>
        <v>0</v>
      </c>
      <c r="I1014" s="4">
        <f t="shared" si="111"/>
        <v>0</v>
      </c>
      <c r="J1014" s="58" t="str">
        <f t="shared" si="112"/>
        <v>2103–2104</v>
      </c>
    </row>
    <row r="1015" spans="1:10" ht="19.899999999999999" customHeight="1" x14ac:dyDescent="0.2">
      <c r="A1015" s="126">
        <v>74358</v>
      </c>
      <c r="B1015" s="9">
        <f t="shared" si="106"/>
        <v>0</v>
      </c>
      <c r="C1015" s="127"/>
      <c r="D1015" s="4">
        <f t="shared" si="107"/>
        <v>0</v>
      </c>
      <c r="E1015" s="128">
        <f t="shared" si="108"/>
        <v>0</v>
      </c>
      <c r="F1015" s="4">
        <f t="shared" si="109"/>
        <v>0</v>
      </c>
      <c r="G1015" s="19">
        <f>IF(AND(C1015&lt;&gt;"",SUM(G$30:G1014)&lt;D$21),$D$21/$D$26,0)</f>
        <v>0</v>
      </c>
      <c r="H1015" s="4">
        <f t="shared" si="110"/>
        <v>0</v>
      </c>
      <c r="I1015" s="4">
        <f t="shared" si="111"/>
        <v>0</v>
      </c>
      <c r="J1015" s="58" t="str">
        <f t="shared" si="112"/>
        <v>2103–2104</v>
      </c>
    </row>
    <row r="1016" spans="1:10" ht="19.899999999999999" customHeight="1" x14ac:dyDescent="0.2">
      <c r="A1016" s="126">
        <v>74389</v>
      </c>
      <c r="B1016" s="9">
        <f t="shared" si="106"/>
        <v>0</v>
      </c>
      <c r="C1016" s="127"/>
      <c r="D1016" s="4">
        <f t="shared" si="107"/>
        <v>0</v>
      </c>
      <c r="E1016" s="128">
        <f t="shared" si="108"/>
        <v>0</v>
      </c>
      <c r="F1016" s="4">
        <f t="shared" si="109"/>
        <v>0</v>
      </c>
      <c r="G1016" s="19">
        <f>IF(AND(C1016&lt;&gt;"",SUM(G$30:G1015)&lt;D$21),$D$21/$D$26,0)</f>
        <v>0</v>
      </c>
      <c r="H1016" s="4">
        <f t="shared" si="110"/>
        <v>0</v>
      </c>
      <c r="I1016" s="4">
        <f t="shared" si="111"/>
        <v>0</v>
      </c>
      <c r="J1016" s="58" t="str">
        <f t="shared" si="112"/>
        <v>2103–2104</v>
      </c>
    </row>
    <row r="1017" spans="1:10" ht="19.899999999999999" customHeight="1" x14ac:dyDescent="0.2">
      <c r="A1017" s="126">
        <v>74419</v>
      </c>
      <c r="B1017" s="9">
        <f t="shared" si="106"/>
        <v>0</v>
      </c>
      <c r="C1017" s="127"/>
      <c r="D1017" s="4">
        <f t="shared" si="107"/>
        <v>0</v>
      </c>
      <c r="E1017" s="128">
        <f t="shared" si="108"/>
        <v>0</v>
      </c>
      <c r="F1017" s="4">
        <f t="shared" si="109"/>
        <v>0</v>
      </c>
      <c r="G1017" s="19">
        <f>IF(AND(C1017&lt;&gt;"",SUM(G$30:G1016)&lt;D$21),$D$21/$D$26,0)</f>
        <v>0</v>
      </c>
      <c r="H1017" s="4">
        <f t="shared" si="110"/>
        <v>0</v>
      </c>
      <c r="I1017" s="4">
        <f t="shared" si="111"/>
        <v>0</v>
      </c>
      <c r="J1017" s="58" t="str">
        <f t="shared" si="112"/>
        <v>2103–2104</v>
      </c>
    </row>
    <row r="1018" spans="1:10" ht="19.899999999999999" customHeight="1" x14ac:dyDescent="0.2">
      <c r="A1018" s="126">
        <v>74450</v>
      </c>
      <c r="B1018" s="9">
        <f t="shared" si="106"/>
        <v>0</v>
      </c>
      <c r="C1018" s="127"/>
      <c r="D1018" s="4">
        <f t="shared" si="107"/>
        <v>0</v>
      </c>
      <c r="E1018" s="128">
        <f t="shared" si="108"/>
        <v>0</v>
      </c>
      <c r="F1018" s="4">
        <f t="shared" si="109"/>
        <v>0</v>
      </c>
      <c r="G1018" s="19">
        <f>IF(AND(C1018&lt;&gt;"",SUM(G$30:G1017)&lt;D$21),$D$21/$D$26,0)</f>
        <v>0</v>
      </c>
      <c r="H1018" s="4">
        <f t="shared" si="110"/>
        <v>0</v>
      </c>
      <c r="I1018" s="4">
        <f t="shared" si="111"/>
        <v>0</v>
      </c>
      <c r="J1018" s="58" t="str">
        <f t="shared" si="112"/>
        <v>2103–2104</v>
      </c>
    </row>
    <row r="1019" spans="1:10" ht="19.899999999999999" customHeight="1" x14ac:dyDescent="0.2">
      <c r="A1019" s="126">
        <v>74480</v>
      </c>
      <c r="B1019" s="9">
        <f t="shared" si="106"/>
        <v>0</v>
      </c>
      <c r="C1019" s="127"/>
      <c r="D1019" s="4">
        <f t="shared" si="107"/>
        <v>0</v>
      </c>
      <c r="E1019" s="128">
        <f t="shared" si="108"/>
        <v>0</v>
      </c>
      <c r="F1019" s="4">
        <f t="shared" si="109"/>
        <v>0</v>
      </c>
      <c r="G1019" s="19">
        <f>IF(AND(C1019&lt;&gt;"",SUM(G$30:G1018)&lt;D$21),$D$21/$D$26,0)</f>
        <v>0</v>
      </c>
      <c r="H1019" s="4">
        <f t="shared" si="110"/>
        <v>0</v>
      </c>
      <c r="I1019" s="4">
        <f t="shared" si="111"/>
        <v>0</v>
      </c>
      <c r="J1019" s="58" t="str">
        <f t="shared" si="112"/>
        <v>2103–2104</v>
      </c>
    </row>
    <row r="1020" spans="1:10" ht="19.899999999999999" customHeight="1" x14ac:dyDescent="0.2">
      <c r="A1020" s="126">
        <v>74511</v>
      </c>
      <c r="B1020" s="9">
        <f t="shared" si="106"/>
        <v>0</v>
      </c>
      <c r="C1020" s="127"/>
      <c r="D1020" s="4">
        <f t="shared" si="107"/>
        <v>0</v>
      </c>
      <c r="E1020" s="128">
        <f t="shared" si="108"/>
        <v>0</v>
      </c>
      <c r="F1020" s="4">
        <f t="shared" si="109"/>
        <v>0</v>
      </c>
      <c r="G1020" s="19">
        <f>IF(AND(C1020&lt;&gt;"",SUM(G$30:G1019)&lt;D$21),$D$21/$D$26,0)</f>
        <v>0</v>
      </c>
      <c r="H1020" s="4">
        <f t="shared" si="110"/>
        <v>0</v>
      </c>
      <c r="I1020" s="4">
        <f t="shared" si="111"/>
        <v>0</v>
      </c>
      <c r="J1020" s="58" t="str">
        <f t="shared" si="112"/>
        <v>2103–2104</v>
      </c>
    </row>
    <row r="1021" spans="1:10" ht="19.899999999999999" customHeight="1" x14ac:dyDescent="0.2">
      <c r="A1021" s="126">
        <v>74542</v>
      </c>
      <c r="B1021" s="9">
        <f t="shared" si="106"/>
        <v>0</v>
      </c>
      <c r="C1021" s="127"/>
      <c r="D1021" s="4">
        <f t="shared" si="107"/>
        <v>0</v>
      </c>
      <c r="E1021" s="128">
        <f t="shared" si="108"/>
        <v>0</v>
      </c>
      <c r="F1021" s="4">
        <f t="shared" si="109"/>
        <v>0</v>
      </c>
      <c r="G1021" s="19">
        <f>IF(AND(C1021&lt;&gt;"",SUM(G$30:G1020)&lt;D$21),$D$21/$D$26,0)</f>
        <v>0</v>
      </c>
      <c r="H1021" s="4">
        <f t="shared" si="110"/>
        <v>0</v>
      </c>
      <c r="I1021" s="4">
        <f t="shared" si="111"/>
        <v>0</v>
      </c>
      <c r="J1021" s="58" t="str">
        <f t="shared" si="112"/>
        <v>2103–2104</v>
      </c>
    </row>
    <row r="1022" spans="1:10" ht="19.899999999999999" customHeight="1" x14ac:dyDescent="0.2">
      <c r="A1022" s="126">
        <v>74571</v>
      </c>
      <c r="B1022" s="9">
        <f t="shared" si="106"/>
        <v>0</v>
      </c>
      <c r="C1022" s="127"/>
      <c r="D1022" s="4">
        <f t="shared" si="107"/>
        <v>0</v>
      </c>
      <c r="E1022" s="128">
        <f t="shared" si="108"/>
        <v>0</v>
      </c>
      <c r="F1022" s="4">
        <f t="shared" si="109"/>
        <v>0</v>
      </c>
      <c r="G1022" s="19">
        <f>IF(AND(C1022&lt;&gt;"",SUM(G$30:G1021)&lt;D$21),$D$21/$D$26,0)</f>
        <v>0</v>
      </c>
      <c r="H1022" s="4">
        <f t="shared" si="110"/>
        <v>0</v>
      </c>
      <c r="I1022" s="4">
        <f t="shared" si="111"/>
        <v>0</v>
      </c>
      <c r="J1022" s="58" t="str">
        <f t="shared" si="112"/>
        <v>2103–2104</v>
      </c>
    </row>
    <row r="1023" spans="1:10" ht="19.899999999999999" customHeight="1" x14ac:dyDescent="0.2">
      <c r="A1023" s="126">
        <v>74602</v>
      </c>
      <c r="B1023" s="9">
        <f t="shared" si="106"/>
        <v>0</v>
      </c>
      <c r="C1023" s="127"/>
      <c r="D1023" s="4">
        <f t="shared" si="107"/>
        <v>0</v>
      </c>
      <c r="E1023" s="128">
        <f t="shared" si="108"/>
        <v>0</v>
      </c>
      <c r="F1023" s="4">
        <f t="shared" si="109"/>
        <v>0</v>
      </c>
      <c r="G1023" s="19">
        <f>IF(AND(C1023&lt;&gt;"",SUM(G$30:G1022)&lt;D$21),$D$21/$D$26,0)</f>
        <v>0</v>
      </c>
      <c r="H1023" s="4">
        <f t="shared" si="110"/>
        <v>0</v>
      </c>
      <c r="I1023" s="4">
        <f t="shared" si="111"/>
        <v>0</v>
      </c>
      <c r="J1023" s="58" t="str">
        <f t="shared" si="112"/>
        <v>2103–2104</v>
      </c>
    </row>
    <row r="1024" spans="1:10" ht="19.899999999999999" customHeight="1" x14ac:dyDescent="0.2">
      <c r="A1024" s="126">
        <v>74632</v>
      </c>
      <c r="B1024" s="9">
        <f t="shared" si="106"/>
        <v>0</v>
      </c>
      <c r="C1024" s="127"/>
      <c r="D1024" s="4">
        <f t="shared" si="107"/>
        <v>0</v>
      </c>
      <c r="E1024" s="128">
        <f t="shared" si="108"/>
        <v>0</v>
      </c>
      <c r="F1024" s="4">
        <f t="shared" si="109"/>
        <v>0</v>
      </c>
      <c r="G1024" s="19">
        <f>IF(AND(C1024&lt;&gt;"",SUM(G$30:G1023)&lt;D$21),$D$21/$D$26,0)</f>
        <v>0</v>
      </c>
      <c r="H1024" s="4">
        <f t="shared" si="110"/>
        <v>0</v>
      </c>
      <c r="I1024" s="4">
        <f t="shared" si="111"/>
        <v>0</v>
      </c>
      <c r="J1024" s="58" t="str">
        <f t="shared" si="112"/>
        <v>2103–2104</v>
      </c>
    </row>
    <row r="1025" spans="1:10" ht="19.899999999999999" customHeight="1" x14ac:dyDescent="0.2">
      <c r="A1025" s="126">
        <v>74663</v>
      </c>
      <c r="B1025" s="9">
        <f t="shared" si="106"/>
        <v>0</v>
      </c>
      <c r="C1025" s="127"/>
      <c r="D1025" s="4">
        <f t="shared" si="107"/>
        <v>0</v>
      </c>
      <c r="E1025" s="128">
        <f t="shared" si="108"/>
        <v>0</v>
      </c>
      <c r="F1025" s="4">
        <f t="shared" si="109"/>
        <v>0</v>
      </c>
      <c r="G1025" s="19">
        <f>IF(AND(C1025&lt;&gt;"",SUM(G$30:G1024)&lt;D$21),$D$21/$D$26,0)</f>
        <v>0</v>
      </c>
      <c r="H1025" s="4">
        <f t="shared" si="110"/>
        <v>0</v>
      </c>
      <c r="I1025" s="4">
        <f t="shared" si="111"/>
        <v>0</v>
      </c>
      <c r="J1025" s="58" t="str">
        <f t="shared" si="112"/>
        <v>2103–2104</v>
      </c>
    </row>
    <row r="1026" spans="1:10" ht="19.899999999999999" customHeight="1" x14ac:dyDescent="0.2">
      <c r="A1026" s="126">
        <v>74693</v>
      </c>
      <c r="B1026" s="9">
        <f t="shared" si="106"/>
        <v>0</v>
      </c>
      <c r="C1026" s="127"/>
      <c r="D1026" s="4">
        <f t="shared" si="107"/>
        <v>0</v>
      </c>
      <c r="E1026" s="128">
        <f t="shared" si="108"/>
        <v>0</v>
      </c>
      <c r="F1026" s="4">
        <f t="shared" si="109"/>
        <v>0</v>
      </c>
      <c r="G1026" s="19">
        <f>IF(AND(C1026&lt;&gt;"",SUM(G$30:G1025)&lt;D$21),$D$21/$D$26,0)</f>
        <v>0</v>
      </c>
      <c r="H1026" s="4">
        <f t="shared" si="110"/>
        <v>0</v>
      </c>
      <c r="I1026" s="4">
        <f t="shared" si="111"/>
        <v>0</v>
      </c>
      <c r="J1026" s="58" t="str">
        <f t="shared" si="112"/>
        <v>2104–2105</v>
      </c>
    </row>
    <row r="1027" spans="1:10" ht="19.899999999999999" customHeight="1" x14ac:dyDescent="0.2">
      <c r="A1027" s="126">
        <v>74724</v>
      </c>
      <c r="B1027" s="9">
        <f t="shared" si="106"/>
        <v>0</v>
      </c>
      <c r="C1027" s="127"/>
      <c r="D1027" s="4">
        <f t="shared" si="107"/>
        <v>0</v>
      </c>
      <c r="E1027" s="128">
        <f t="shared" si="108"/>
        <v>0</v>
      </c>
      <c r="F1027" s="4">
        <f t="shared" si="109"/>
        <v>0</v>
      </c>
      <c r="G1027" s="19">
        <f>IF(AND(C1027&lt;&gt;"",SUM(G$30:G1026)&lt;D$21),$D$21/$D$26,0)</f>
        <v>0</v>
      </c>
      <c r="H1027" s="4">
        <f t="shared" si="110"/>
        <v>0</v>
      </c>
      <c r="I1027" s="4">
        <f t="shared" si="111"/>
        <v>0</v>
      </c>
      <c r="J1027" s="58" t="str">
        <f t="shared" si="112"/>
        <v>2104–2105</v>
      </c>
    </row>
    <row r="1028" spans="1:10" ht="19.899999999999999" customHeight="1" x14ac:dyDescent="0.2">
      <c r="A1028" s="126">
        <v>74755</v>
      </c>
      <c r="B1028" s="9">
        <f t="shared" si="106"/>
        <v>0</v>
      </c>
      <c r="C1028" s="127"/>
      <c r="D1028" s="4">
        <f t="shared" si="107"/>
        <v>0</v>
      </c>
      <c r="E1028" s="128">
        <f t="shared" si="108"/>
        <v>0</v>
      </c>
      <c r="F1028" s="4">
        <f t="shared" si="109"/>
        <v>0</v>
      </c>
      <c r="G1028" s="19">
        <f>IF(AND(C1028&lt;&gt;"",SUM(G$30:G1027)&lt;D$21),$D$21/$D$26,0)</f>
        <v>0</v>
      </c>
      <c r="H1028" s="4">
        <f t="shared" si="110"/>
        <v>0</v>
      </c>
      <c r="I1028" s="4">
        <f t="shared" si="111"/>
        <v>0</v>
      </c>
      <c r="J1028" s="58" t="str">
        <f t="shared" si="112"/>
        <v>2104–2105</v>
      </c>
    </row>
    <row r="1029" spans="1:10" ht="19.899999999999999" customHeight="1" x14ac:dyDescent="0.2">
      <c r="A1029" s="126">
        <v>74785</v>
      </c>
      <c r="B1029" s="9">
        <f t="shared" si="106"/>
        <v>0</v>
      </c>
      <c r="C1029" s="127"/>
      <c r="D1029" s="4">
        <f t="shared" si="107"/>
        <v>0</v>
      </c>
      <c r="E1029" s="128">
        <f t="shared" si="108"/>
        <v>0</v>
      </c>
      <c r="F1029" s="4">
        <f t="shared" si="109"/>
        <v>0</v>
      </c>
      <c r="G1029" s="19">
        <f>IF(AND(C1029&lt;&gt;"",SUM(G$30:G1028)&lt;D$21),$D$21/$D$26,0)</f>
        <v>0</v>
      </c>
      <c r="H1029" s="4">
        <f t="shared" si="110"/>
        <v>0</v>
      </c>
      <c r="I1029" s="4">
        <f t="shared" si="111"/>
        <v>0</v>
      </c>
      <c r="J1029" s="58" t="str">
        <f t="shared" si="112"/>
        <v>2104–2105</v>
      </c>
    </row>
    <row r="1030" spans="1:10" ht="19.899999999999999" customHeight="1" x14ac:dyDescent="0.2">
      <c r="A1030" s="126">
        <v>74816</v>
      </c>
      <c r="B1030" s="9">
        <f t="shared" si="106"/>
        <v>0</v>
      </c>
      <c r="C1030" s="127"/>
      <c r="D1030" s="4">
        <f t="shared" si="107"/>
        <v>0</v>
      </c>
      <c r="E1030" s="128">
        <f t="shared" si="108"/>
        <v>0</v>
      </c>
      <c r="F1030" s="4">
        <f t="shared" si="109"/>
        <v>0</v>
      </c>
      <c r="G1030" s="19">
        <f>IF(AND(C1030&lt;&gt;"",SUM(G$30:G1029)&lt;D$21),$D$21/$D$26,0)</f>
        <v>0</v>
      </c>
      <c r="H1030" s="4">
        <f t="shared" si="110"/>
        <v>0</v>
      </c>
      <c r="I1030" s="4">
        <f t="shared" si="111"/>
        <v>0</v>
      </c>
      <c r="J1030" s="58" t="str">
        <f t="shared" si="112"/>
        <v>2104–2105</v>
      </c>
    </row>
    <row r="1031" spans="1:10" ht="19.899999999999999" customHeight="1" x14ac:dyDescent="0.2">
      <c r="A1031" s="126">
        <v>74846</v>
      </c>
      <c r="B1031" s="9">
        <f t="shared" si="106"/>
        <v>0</v>
      </c>
      <c r="C1031" s="127"/>
      <c r="D1031" s="4">
        <f t="shared" si="107"/>
        <v>0</v>
      </c>
      <c r="E1031" s="128">
        <f t="shared" si="108"/>
        <v>0</v>
      </c>
      <c r="F1031" s="4">
        <f t="shared" si="109"/>
        <v>0</v>
      </c>
      <c r="G1031" s="19">
        <f>IF(AND(C1031&lt;&gt;"",SUM(G$30:G1030)&lt;D$21),$D$21/$D$26,0)</f>
        <v>0</v>
      </c>
      <c r="H1031" s="4">
        <f t="shared" si="110"/>
        <v>0</v>
      </c>
      <c r="I1031" s="4">
        <f t="shared" si="111"/>
        <v>0</v>
      </c>
      <c r="J1031" s="58" t="str">
        <f t="shared" si="112"/>
        <v>2104–2105</v>
      </c>
    </row>
    <row r="1032" spans="1:10" ht="19.899999999999999" customHeight="1" x14ac:dyDescent="0.2">
      <c r="A1032" s="126">
        <v>74877</v>
      </c>
      <c r="B1032" s="9">
        <f t="shared" si="106"/>
        <v>0</v>
      </c>
      <c r="C1032" s="127"/>
      <c r="D1032" s="4">
        <f t="shared" si="107"/>
        <v>0</v>
      </c>
      <c r="E1032" s="128">
        <f t="shared" si="108"/>
        <v>0</v>
      </c>
      <c r="F1032" s="4">
        <f t="shared" si="109"/>
        <v>0</v>
      </c>
      <c r="G1032" s="19">
        <f>IF(AND(C1032&lt;&gt;"",SUM(G$30:G1031)&lt;D$21),$D$21/$D$26,0)</f>
        <v>0</v>
      </c>
      <c r="H1032" s="4">
        <f t="shared" si="110"/>
        <v>0</v>
      </c>
      <c r="I1032" s="4">
        <f t="shared" si="111"/>
        <v>0</v>
      </c>
      <c r="J1032" s="58" t="str">
        <f t="shared" si="112"/>
        <v>2104–2105</v>
      </c>
    </row>
    <row r="1033" spans="1:10" ht="19.899999999999999" customHeight="1" x14ac:dyDescent="0.2">
      <c r="A1033" s="126">
        <v>74908</v>
      </c>
      <c r="B1033" s="9">
        <f t="shared" si="106"/>
        <v>0</v>
      </c>
      <c r="C1033" s="127"/>
      <c r="D1033" s="4">
        <f t="shared" si="107"/>
        <v>0</v>
      </c>
      <c r="E1033" s="128">
        <f t="shared" si="108"/>
        <v>0</v>
      </c>
      <c r="F1033" s="4">
        <f t="shared" si="109"/>
        <v>0</v>
      </c>
      <c r="G1033" s="19">
        <f>IF(AND(C1033&lt;&gt;"",SUM(G$30:G1032)&lt;D$21),$D$21/$D$26,0)</f>
        <v>0</v>
      </c>
      <c r="H1033" s="4">
        <f t="shared" si="110"/>
        <v>0</v>
      </c>
      <c r="I1033" s="4">
        <f t="shared" si="111"/>
        <v>0</v>
      </c>
      <c r="J1033" s="58" t="str">
        <f t="shared" si="112"/>
        <v>2104–2105</v>
      </c>
    </row>
    <row r="1034" spans="1:10" ht="19.899999999999999" customHeight="1" x14ac:dyDescent="0.2">
      <c r="A1034" s="126">
        <v>74936</v>
      </c>
      <c r="B1034" s="9">
        <f t="shared" si="106"/>
        <v>0</v>
      </c>
      <c r="C1034" s="127"/>
      <c r="D1034" s="4">
        <f t="shared" si="107"/>
        <v>0</v>
      </c>
      <c r="E1034" s="128">
        <f t="shared" si="108"/>
        <v>0</v>
      </c>
      <c r="F1034" s="4">
        <f t="shared" si="109"/>
        <v>0</v>
      </c>
      <c r="G1034" s="19">
        <f>IF(AND(C1034&lt;&gt;"",SUM(G$30:G1033)&lt;D$21),$D$21/$D$26,0)</f>
        <v>0</v>
      </c>
      <c r="H1034" s="4">
        <f t="shared" si="110"/>
        <v>0</v>
      </c>
      <c r="I1034" s="4">
        <f t="shared" si="111"/>
        <v>0</v>
      </c>
      <c r="J1034" s="58" t="str">
        <f t="shared" si="112"/>
        <v>2104–2105</v>
      </c>
    </row>
    <row r="1035" spans="1:10" ht="19.899999999999999" customHeight="1" x14ac:dyDescent="0.2">
      <c r="A1035" s="126">
        <v>74967</v>
      </c>
      <c r="B1035" s="9">
        <f t="shared" si="106"/>
        <v>0</v>
      </c>
      <c r="C1035" s="127"/>
      <c r="D1035" s="4">
        <f t="shared" si="107"/>
        <v>0</v>
      </c>
      <c r="E1035" s="128">
        <f t="shared" si="108"/>
        <v>0</v>
      </c>
      <c r="F1035" s="4">
        <f t="shared" si="109"/>
        <v>0</v>
      </c>
      <c r="G1035" s="19">
        <f>IF(AND(C1035&lt;&gt;"",SUM(G$30:G1034)&lt;D$21),$D$21/$D$26,0)</f>
        <v>0</v>
      </c>
      <c r="H1035" s="4">
        <f t="shared" si="110"/>
        <v>0</v>
      </c>
      <c r="I1035" s="4">
        <f t="shared" si="111"/>
        <v>0</v>
      </c>
      <c r="J1035" s="58" t="str">
        <f t="shared" si="112"/>
        <v>2104–2105</v>
      </c>
    </row>
    <row r="1036" spans="1:10" ht="19.899999999999999" customHeight="1" x14ac:dyDescent="0.2">
      <c r="A1036" s="126">
        <v>74997</v>
      </c>
      <c r="B1036" s="9">
        <f t="shared" si="106"/>
        <v>0</v>
      </c>
      <c r="C1036" s="127"/>
      <c r="D1036" s="4">
        <f t="shared" si="107"/>
        <v>0</v>
      </c>
      <c r="E1036" s="128">
        <f t="shared" si="108"/>
        <v>0</v>
      </c>
      <c r="F1036" s="4">
        <f t="shared" si="109"/>
        <v>0</v>
      </c>
      <c r="G1036" s="19">
        <f>IF(AND(C1036&lt;&gt;"",SUM(G$30:G1035)&lt;D$21),$D$21/$D$26,0)</f>
        <v>0</v>
      </c>
      <c r="H1036" s="4">
        <f t="shared" si="110"/>
        <v>0</v>
      </c>
      <c r="I1036" s="4">
        <f t="shared" si="111"/>
        <v>0</v>
      </c>
      <c r="J1036" s="58" t="str">
        <f t="shared" si="112"/>
        <v>2104–2105</v>
      </c>
    </row>
    <row r="1037" spans="1:10" ht="19.899999999999999" customHeight="1" x14ac:dyDescent="0.2">
      <c r="A1037" s="126">
        <v>75028</v>
      </c>
      <c r="B1037" s="9">
        <f t="shared" si="106"/>
        <v>0</v>
      </c>
      <c r="C1037" s="127"/>
      <c r="D1037" s="4">
        <f t="shared" si="107"/>
        <v>0</v>
      </c>
      <c r="E1037" s="128">
        <f t="shared" si="108"/>
        <v>0</v>
      </c>
      <c r="F1037" s="4">
        <f t="shared" si="109"/>
        <v>0</v>
      </c>
      <c r="G1037" s="19">
        <f>IF(AND(C1037&lt;&gt;"",SUM(G$30:G1036)&lt;D$21),$D$21/$D$26,0)</f>
        <v>0</v>
      </c>
      <c r="H1037" s="4">
        <f t="shared" si="110"/>
        <v>0</v>
      </c>
      <c r="I1037" s="4">
        <f t="shared" si="111"/>
        <v>0</v>
      </c>
      <c r="J1037" s="58" t="str">
        <f t="shared" si="112"/>
        <v>2104–2105</v>
      </c>
    </row>
    <row r="1038" spans="1:10" ht="19.899999999999999" customHeight="1" x14ac:dyDescent="0.2">
      <c r="A1038" s="126">
        <v>75058</v>
      </c>
      <c r="B1038" s="9">
        <f t="shared" si="106"/>
        <v>0</v>
      </c>
      <c r="C1038" s="127"/>
      <c r="D1038" s="4">
        <f t="shared" si="107"/>
        <v>0</v>
      </c>
      <c r="E1038" s="128">
        <f t="shared" si="108"/>
        <v>0</v>
      </c>
      <c r="F1038" s="4">
        <f t="shared" si="109"/>
        <v>0</v>
      </c>
      <c r="G1038" s="19">
        <f>IF(AND(C1038&lt;&gt;"",SUM(G$30:G1037)&lt;D$21),$D$21/$D$26,0)</f>
        <v>0</v>
      </c>
      <c r="H1038" s="4">
        <f t="shared" si="110"/>
        <v>0</v>
      </c>
      <c r="I1038" s="4">
        <f t="shared" si="111"/>
        <v>0</v>
      </c>
      <c r="J1038" s="58" t="str">
        <f t="shared" si="112"/>
        <v>2105–2106</v>
      </c>
    </row>
    <row r="1039" spans="1:10" ht="19.899999999999999" customHeight="1" x14ac:dyDescent="0.2">
      <c r="A1039" s="126">
        <v>75089</v>
      </c>
      <c r="B1039" s="9">
        <f t="shared" si="106"/>
        <v>0</v>
      </c>
      <c r="C1039" s="127"/>
      <c r="D1039" s="4">
        <f t="shared" si="107"/>
        <v>0</v>
      </c>
      <c r="E1039" s="128">
        <f t="shared" si="108"/>
        <v>0</v>
      </c>
      <c r="F1039" s="4">
        <f t="shared" si="109"/>
        <v>0</v>
      </c>
      <c r="G1039" s="19">
        <f>IF(AND(C1039&lt;&gt;"",SUM(G$30:G1038)&lt;D$21),$D$21/$D$26,0)</f>
        <v>0</v>
      </c>
      <c r="H1039" s="4">
        <f t="shared" si="110"/>
        <v>0</v>
      </c>
      <c r="I1039" s="4">
        <f t="shared" si="111"/>
        <v>0</v>
      </c>
      <c r="J1039" s="58" t="str">
        <f t="shared" si="112"/>
        <v>2105–2106</v>
      </c>
    </row>
    <row r="1040" spans="1:10" ht="19.899999999999999" customHeight="1" x14ac:dyDescent="0.2">
      <c r="A1040" s="126">
        <v>75120</v>
      </c>
      <c r="B1040" s="9">
        <f t="shared" si="106"/>
        <v>0</v>
      </c>
      <c r="C1040" s="127"/>
      <c r="D1040" s="4">
        <f t="shared" si="107"/>
        <v>0</v>
      </c>
      <c r="E1040" s="128">
        <f t="shared" si="108"/>
        <v>0</v>
      </c>
      <c r="F1040" s="4">
        <f t="shared" si="109"/>
        <v>0</v>
      </c>
      <c r="G1040" s="19">
        <f>IF(AND(C1040&lt;&gt;"",SUM(G$30:G1039)&lt;D$21),$D$21/$D$26,0)</f>
        <v>0</v>
      </c>
      <c r="H1040" s="4">
        <f t="shared" si="110"/>
        <v>0</v>
      </c>
      <c r="I1040" s="4">
        <f t="shared" si="111"/>
        <v>0</v>
      </c>
      <c r="J1040" s="58" t="str">
        <f t="shared" si="112"/>
        <v>2105–2106</v>
      </c>
    </row>
    <row r="1041" spans="1:10" ht="19.899999999999999" customHeight="1" x14ac:dyDescent="0.2">
      <c r="A1041" s="126">
        <v>75150</v>
      </c>
      <c r="B1041" s="9">
        <f t="shared" si="106"/>
        <v>0</v>
      </c>
      <c r="C1041" s="127"/>
      <c r="D1041" s="4">
        <f t="shared" si="107"/>
        <v>0</v>
      </c>
      <c r="E1041" s="128">
        <f t="shared" si="108"/>
        <v>0</v>
      </c>
      <c r="F1041" s="4">
        <f t="shared" si="109"/>
        <v>0</v>
      </c>
      <c r="G1041" s="19">
        <f>IF(AND(C1041&lt;&gt;"",SUM(G$30:G1040)&lt;D$21),$D$21/$D$26,0)</f>
        <v>0</v>
      </c>
      <c r="H1041" s="4">
        <f t="shared" si="110"/>
        <v>0</v>
      </c>
      <c r="I1041" s="4">
        <f t="shared" si="111"/>
        <v>0</v>
      </c>
      <c r="J1041" s="58" t="str">
        <f t="shared" si="112"/>
        <v>2105–2106</v>
      </c>
    </row>
    <row r="1042" spans="1:10" ht="19.899999999999999" customHeight="1" x14ac:dyDescent="0.2">
      <c r="A1042" s="126">
        <v>75181</v>
      </c>
      <c r="B1042" s="9">
        <f t="shared" si="106"/>
        <v>0</v>
      </c>
      <c r="C1042" s="127"/>
      <c r="D1042" s="4">
        <f t="shared" si="107"/>
        <v>0</v>
      </c>
      <c r="E1042" s="128">
        <f t="shared" si="108"/>
        <v>0</v>
      </c>
      <c r="F1042" s="4">
        <f t="shared" si="109"/>
        <v>0</v>
      </c>
      <c r="G1042" s="19">
        <f>IF(AND(C1042&lt;&gt;"",SUM(G$30:G1041)&lt;D$21),$D$21/$D$26,0)</f>
        <v>0</v>
      </c>
      <c r="H1042" s="4">
        <f t="shared" si="110"/>
        <v>0</v>
      </c>
      <c r="I1042" s="4">
        <f t="shared" si="111"/>
        <v>0</v>
      </c>
      <c r="J1042" s="58" t="str">
        <f t="shared" si="112"/>
        <v>2105–2106</v>
      </c>
    </row>
    <row r="1043" spans="1:10" ht="19.899999999999999" customHeight="1" x14ac:dyDescent="0.2">
      <c r="A1043" s="126">
        <v>75211</v>
      </c>
      <c r="B1043" s="9">
        <f t="shared" si="106"/>
        <v>0</v>
      </c>
      <c r="C1043" s="127"/>
      <c r="D1043" s="4">
        <f t="shared" si="107"/>
        <v>0</v>
      </c>
      <c r="E1043" s="128">
        <f t="shared" si="108"/>
        <v>0</v>
      </c>
      <c r="F1043" s="4">
        <f t="shared" si="109"/>
        <v>0</v>
      </c>
      <c r="G1043" s="19">
        <f>IF(AND(C1043&lt;&gt;"",SUM(G$30:G1042)&lt;D$21),$D$21/$D$26,0)</f>
        <v>0</v>
      </c>
      <c r="H1043" s="4">
        <f t="shared" si="110"/>
        <v>0</v>
      </c>
      <c r="I1043" s="4">
        <f t="shared" si="111"/>
        <v>0</v>
      </c>
      <c r="J1043" s="58" t="str">
        <f t="shared" si="112"/>
        <v>2105–2106</v>
      </c>
    </row>
    <row r="1044" spans="1:10" ht="19.899999999999999" customHeight="1" x14ac:dyDescent="0.2">
      <c r="A1044" s="126">
        <v>75242</v>
      </c>
      <c r="B1044" s="9">
        <f t="shared" si="106"/>
        <v>0</v>
      </c>
      <c r="C1044" s="127"/>
      <c r="D1044" s="4">
        <f t="shared" si="107"/>
        <v>0</v>
      </c>
      <c r="E1044" s="128">
        <f t="shared" si="108"/>
        <v>0</v>
      </c>
      <c r="F1044" s="4">
        <f t="shared" si="109"/>
        <v>0</v>
      </c>
      <c r="G1044" s="19">
        <f>IF(AND(C1044&lt;&gt;"",SUM(G$30:G1043)&lt;D$21),$D$21/$D$26,0)</f>
        <v>0</v>
      </c>
      <c r="H1044" s="4">
        <f t="shared" si="110"/>
        <v>0</v>
      </c>
      <c r="I1044" s="4">
        <f t="shared" si="111"/>
        <v>0</v>
      </c>
      <c r="J1044" s="58" t="str">
        <f t="shared" si="112"/>
        <v>2105–2106</v>
      </c>
    </row>
    <row r="1045" spans="1:10" ht="19.899999999999999" customHeight="1" x14ac:dyDescent="0.2">
      <c r="A1045" s="126">
        <v>75273</v>
      </c>
      <c r="B1045" s="9">
        <f t="shared" si="106"/>
        <v>0</v>
      </c>
      <c r="C1045" s="127"/>
      <c r="D1045" s="4">
        <f t="shared" si="107"/>
        <v>0</v>
      </c>
      <c r="E1045" s="128">
        <f t="shared" si="108"/>
        <v>0</v>
      </c>
      <c r="F1045" s="4">
        <f t="shared" si="109"/>
        <v>0</v>
      </c>
      <c r="G1045" s="19">
        <f>IF(AND(C1045&lt;&gt;"",SUM(G$30:G1044)&lt;D$21),$D$21/$D$26,0)</f>
        <v>0</v>
      </c>
      <c r="H1045" s="4">
        <f t="shared" si="110"/>
        <v>0</v>
      </c>
      <c r="I1045" s="4">
        <f t="shared" si="111"/>
        <v>0</v>
      </c>
      <c r="J1045" s="58" t="str">
        <f t="shared" si="112"/>
        <v>2105–2106</v>
      </c>
    </row>
    <row r="1046" spans="1:10" ht="19.899999999999999" customHeight="1" x14ac:dyDescent="0.2">
      <c r="A1046" s="126">
        <v>75301</v>
      </c>
      <c r="B1046" s="9">
        <f t="shared" si="106"/>
        <v>0</v>
      </c>
      <c r="C1046" s="127"/>
      <c r="D1046" s="4">
        <f t="shared" si="107"/>
        <v>0</v>
      </c>
      <c r="E1046" s="128">
        <f t="shared" si="108"/>
        <v>0</v>
      </c>
      <c r="F1046" s="4">
        <f t="shared" si="109"/>
        <v>0</v>
      </c>
      <c r="G1046" s="19">
        <f>IF(AND(C1046&lt;&gt;"",SUM(G$30:G1045)&lt;D$21),$D$21/$D$26,0)</f>
        <v>0</v>
      </c>
      <c r="H1046" s="4">
        <f t="shared" si="110"/>
        <v>0</v>
      </c>
      <c r="I1046" s="4">
        <f t="shared" si="111"/>
        <v>0</v>
      </c>
      <c r="J1046" s="58" t="str">
        <f t="shared" si="112"/>
        <v>2105–2106</v>
      </c>
    </row>
    <row r="1047" spans="1:10" ht="19.899999999999999" customHeight="1" x14ac:dyDescent="0.2">
      <c r="A1047" s="126">
        <v>75332</v>
      </c>
      <c r="B1047" s="9">
        <f t="shared" si="106"/>
        <v>0</v>
      </c>
      <c r="C1047" s="127"/>
      <c r="D1047" s="4">
        <f t="shared" si="107"/>
        <v>0</v>
      </c>
      <c r="E1047" s="128">
        <f t="shared" si="108"/>
        <v>0</v>
      </c>
      <c r="F1047" s="4">
        <f t="shared" si="109"/>
        <v>0</v>
      </c>
      <c r="G1047" s="19">
        <f>IF(AND(C1047&lt;&gt;"",SUM(G$30:G1046)&lt;D$21),$D$21/$D$26,0)</f>
        <v>0</v>
      </c>
      <c r="H1047" s="4">
        <f t="shared" si="110"/>
        <v>0</v>
      </c>
      <c r="I1047" s="4">
        <f t="shared" si="111"/>
        <v>0</v>
      </c>
      <c r="J1047" s="58" t="str">
        <f t="shared" si="112"/>
        <v>2105–2106</v>
      </c>
    </row>
    <row r="1048" spans="1:10" ht="19.899999999999999" customHeight="1" x14ac:dyDescent="0.2">
      <c r="A1048" s="126">
        <v>75362</v>
      </c>
      <c r="B1048" s="9">
        <f t="shared" si="106"/>
        <v>0</v>
      </c>
      <c r="C1048" s="127"/>
      <c r="D1048" s="4">
        <f t="shared" si="107"/>
        <v>0</v>
      </c>
      <c r="E1048" s="128">
        <f t="shared" si="108"/>
        <v>0</v>
      </c>
      <c r="F1048" s="4">
        <f t="shared" si="109"/>
        <v>0</v>
      </c>
      <c r="G1048" s="19">
        <f>IF(AND(C1048&lt;&gt;"",SUM(G$30:G1047)&lt;D$21),$D$21/$D$26,0)</f>
        <v>0</v>
      </c>
      <c r="H1048" s="4">
        <f t="shared" si="110"/>
        <v>0</v>
      </c>
      <c r="I1048" s="4">
        <f t="shared" si="111"/>
        <v>0</v>
      </c>
      <c r="J1048" s="58" t="str">
        <f t="shared" si="112"/>
        <v>2105–2106</v>
      </c>
    </row>
    <row r="1049" spans="1:10" ht="19.899999999999999" customHeight="1" x14ac:dyDescent="0.2">
      <c r="A1049" s="126">
        <v>75393</v>
      </c>
      <c r="B1049" s="9">
        <f t="shared" si="106"/>
        <v>0</v>
      </c>
      <c r="C1049" s="127"/>
      <c r="D1049" s="4">
        <f t="shared" si="107"/>
        <v>0</v>
      </c>
      <c r="E1049" s="128">
        <f t="shared" si="108"/>
        <v>0</v>
      </c>
      <c r="F1049" s="4">
        <f t="shared" si="109"/>
        <v>0</v>
      </c>
      <c r="G1049" s="19">
        <f>IF(AND(C1049&lt;&gt;"",SUM(G$30:G1048)&lt;D$21),$D$21/$D$26,0)</f>
        <v>0</v>
      </c>
      <c r="H1049" s="4">
        <f t="shared" si="110"/>
        <v>0</v>
      </c>
      <c r="I1049" s="4">
        <f t="shared" si="111"/>
        <v>0</v>
      </c>
      <c r="J1049" s="58" t="str">
        <f t="shared" si="112"/>
        <v>2105–2106</v>
      </c>
    </row>
    <row r="1050" spans="1:10" ht="19.899999999999999" customHeight="1" x14ac:dyDescent="0.2">
      <c r="A1050" s="126">
        <v>75423</v>
      </c>
      <c r="B1050" s="9">
        <f t="shared" si="106"/>
        <v>0</v>
      </c>
      <c r="C1050" s="127"/>
      <c r="D1050" s="4">
        <f t="shared" si="107"/>
        <v>0</v>
      </c>
      <c r="E1050" s="128">
        <f t="shared" si="108"/>
        <v>0</v>
      </c>
      <c r="F1050" s="4">
        <f t="shared" si="109"/>
        <v>0</v>
      </c>
      <c r="G1050" s="19">
        <f>IF(AND(C1050&lt;&gt;"",SUM(G$30:G1049)&lt;D$21),$D$21/$D$26,0)</f>
        <v>0</v>
      </c>
      <c r="H1050" s="4">
        <f t="shared" si="110"/>
        <v>0</v>
      </c>
      <c r="I1050" s="4">
        <f t="shared" si="111"/>
        <v>0</v>
      </c>
      <c r="J1050" s="58" t="str">
        <f t="shared" si="112"/>
        <v>2106–2107</v>
      </c>
    </row>
    <row r="1051" spans="1:10" ht="19.899999999999999" customHeight="1" x14ac:dyDescent="0.2">
      <c r="A1051" s="126">
        <v>75454</v>
      </c>
      <c r="B1051" s="9">
        <f t="shared" si="106"/>
        <v>0</v>
      </c>
      <c r="C1051" s="127"/>
      <c r="D1051" s="4">
        <f t="shared" si="107"/>
        <v>0</v>
      </c>
      <c r="E1051" s="128">
        <f t="shared" si="108"/>
        <v>0</v>
      </c>
      <c r="F1051" s="4">
        <f t="shared" si="109"/>
        <v>0</v>
      </c>
      <c r="G1051" s="19">
        <f>IF(AND(C1051&lt;&gt;"",SUM(G$30:G1050)&lt;D$21),$D$21/$D$26,0)</f>
        <v>0</v>
      </c>
      <c r="H1051" s="4">
        <f t="shared" si="110"/>
        <v>0</v>
      </c>
      <c r="I1051" s="4">
        <f t="shared" si="111"/>
        <v>0</v>
      </c>
      <c r="J1051" s="58" t="str">
        <f t="shared" si="112"/>
        <v>2106–2107</v>
      </c>
    </row>
    <row r="1052" spans="1:10" ht="19.899999999999999" customHeight="1" x14ac:dyDescent="0.2">
      <c r="A1052" s="126">
        <v>75485</v>
      </c>
      <c r="B1052" s="9">
        <f t="shared" si="106"/>
        <v>0</v>
      </c>
      <c r="C1052" s="127"/>
      <c r="D1052" s="4">
        <f t="shared" si="107"/>
        <v>0</v>
      </c>
      <c r="E1052" s="128">
        <f t="shared" si="108"/>
        <v>0</v>
      </c>
      <c r="F1052" s="4">
        <f t="shared" si="109"/>
        <v>0</v>
      </c>
      <c r="G1052" s="19">
        <f>IF(AND(C1052&lt;&gt;"",SUM(G$30:G1051)&lt;D$21),$D$21/$D$26,0)</f>
        <v>0</v>
      </c>
      <c r="H1052" s="4">
        <f t="shared" si="110"/>
        <v>0</v>
      </c>
      <c r="I1052" s="4">
        <f t="shared" si="111"/>
        <v>0</v>
      </c>
      <c r="J1052" s="58" t="str">
        <f t="shared" si="112"/>
        <v>2106–2107</v>
      </c>
    </row>
    <row r="1053" spans="1:10" ht="19.899999999999999" customHeight="1" x14ac:dyDescent="0.2">
      <c r="A1053" s="126">
        <v>75515</v>
      </c>
      <c r="B1053" s="9">
        <f t="shared" si="106"/>
        <v>0</v>
      </c>
      <c r="C1053" s="127"/>
      <c r="D1053" s="4">
        <f t="shared" si="107"/>
        <v>0</v>
      </c>
      <c r="E1053" s="128">
        <f t="shared" si="108"/>
        <v>0</v>
      </c>
      <c r="F1053" s="4">
        <f t="shared" si="109"/>
        <v>0</v>
      </c>
      <c r="G1053" s="19">
        <f>IF(AND(C1053&lt;&gt;"",SUM(G$30:G1052)&lt;D$21),$D$21/$D$26,0)</f>
        <v>0</v>
      </c>
      <c r="H1053" s="4">
        <f t="shared" si="110"/>
        <v>0</v>
      </c>
      <c r="I1053" s="4">
        <f t="shared" si="111"/>
        <v>0</v>
      </c>
      <c r="J1053" s="58" t="str">
        <f t="shared" si="112"/>
        <v>2106–2107</v>
      </c>
    </row>
    <row r="1054" spans="1:10" ht="19.899999999999999" customHeight="1" x14ac:dyDescent="0.2">
      <c r="A1054" s="126">
        <v>75546</v>
      </c>
      <c r="B1054" s="9">
        <f t="shared" si="106"/>
        <v>0</v>
      </c>
      <c r="C1054" s="127"/>
      <c r="D1054" s="4">
        <f t="shared" si="107"/>
        <v>0</v>
      </c>
      <c r="E1054" s="128">
        <f t="shared" si="108"/>
        <v>0</v>
      </c>
      <c r="F1054" s="4">
        <f t="shared" si="109"/>
        <v>0</v>
      </c>
      <c r="G1054" s="19">
        <f>IF(AND(C1054&lt;&gt;"",SUM(G$30:G1053)&lt;D$21),$D$21/$D$26,0)</f>
        <v>0</v>
      </c>
      <c r="H1054" s="4">
        <f t="shared" si="110"/>
        <v>0</v>
      </c>
      <c r="I1054" s="4">
        <f t="shared" si="111"/>
        <v>0</v>
      </c>
      <c r="J1054" s="58" t="str">
        <f t="shared" si="112"/>
        <v>2106–2107</v>
      </c>
    </row>
    <row r="1055" spans="1:10" ht="19.899999999999999" customHeight="1" x14ac:dyDescent="0.2">
      <c r="A1055" s="126">
        <v>75576</v>
      </c>
      <c r="B1055" s="9">
        <f t="shared" ref="B1055:B1118" si="113">IF(C1055&gt;0,C1055*-1,C1055)</f>
        <v>0</v>
      </c>
      <c r="C1055" s="127"/>
      <c r="D1055" s="4">
        <f t="shared" ref="D1055:D1118" si="114">IF(C1055="",0,IF($D$14="Beginning",IF(C1054&lt;&gt;"",$F1054*$D$7/12,0),IF(C1054&lt;&gt;"",$F1054*$D$7/12,$D$19*$D$7/12)))</f>
        <v>0</v>
      </c>
      <c r="E1055" s="128">
        <f t="shared" si="108"/>
        <v>0</v>
      </c>
      <c r="F1055" s="4">
        <f t="shared" si="109"/>
        <v>0</v>
      </c>
      <c r="G1055" s="19">
        <f>IF(AND(C1055&lt;&gt;"",SUM(G$30:G1054)&lt;D$21),$D$21/$D$26,0)</f>
        <v>0</v>
      </c>
      <c r="H1055" s="4">
        <f t="shared" si="110"/>
        <v>0</v>
      </c>
      <c r="I1055" s="4">
        <f t="shared" si="111"/>
        <v>0</v>
      </c>
      <c r="J1055" s="58" t="str">
        <f t="shared" si="112"/>
        <v>2106–2107</v>
      </c>
    </row>
    <row r="1056" spans="1:10" ht="19.899999999999999" customHeight="1" x14ac:dyDescent="0.2">
      <c r="A1056" s="126">
        <v>75607</v>
      </c>
      <c r="B1056" s="9">
        <f t="shared" si="113"/>
        <v>0</v>
      </c>
      <c r="C1056" s="127"/>
      <c r="D1056" s="4">
        <f t="shared" si="114"/>
        <v>0</v>
      </c>
      <c r="E1056" s="128">
        <f t="shared" ref="E1056:E1119" si="115">C1056-D1056</f>
        <v>0</v>
      </c>
      <c r="F1056" s="4">
        <f t="shared" ref="F1056:F1119" si="116">IF(C1056="",0,IF(C1055="",$D$19-E1056,IF(C1056&lt;&gt;"",F1055-E1056)))</f>
        <v>0</v>
      </c>
      <c r="G1056" s="19">
        <f>IF(AND(C1056&lt;&gt;"",SUM(G$30:G1055)&lt;D$21),$D$21/$D$26,0)</f>
        <v>0</v>
      </c>
      <c r="H1056" s="4">
        <f t="shared" ref="H1056:H1119" si="117">IF(C1056&lt;&gt;"",G1056+H1055,0)</f>
        <v>0</v>
      </c>
      <c r="I1056" s="4">
        <f t="shared" ref="I1056:I1119" si="118">IF(C1056&lt;&gt;"",$D$21-H1056,0)</f>
        <v>0</v>
      </c>
      <c r="J1056" s="58" t="str">
        <f t="shared" si="112"/>
        <v>2106–2107</v>
      </c>
    </row>
    <row r="1057" spans="1:10" ht="19.899999999999999" customHeight="1" x14ac:dyDescent="0.2">
      <c r="A1057" s="126">
        <v>75638</v>
      </c>
      <c r="B1057" s="9">
        <f t="shared" si="113"/>
        <v>0</v>
      </c>
      <c r="C1057" s="127"/>
      <c r="D1057" s="4">
        <f t="shared" si="114"/>
        <v>0</v>
      </c>
      <c r="E1057" s="128">
        <f t="shared" si="115"/>
        <v>0</v>
      </c>
      <c r="F1057" s="4">
        <f t="shared" si="116"/>
        <v>0</v>
      </c>
      <c r="G1057" s="19">
        <f>IF(AND(C1057&lt;&gt;"",SUM(G$30:G1056)&lt;D$21),$D$21/$D$26,0)</f>
        <v>0</v>
      </c>
      <c r="H1057" s="4">
        <f t="shared" si="117"/>
        <v>0</v>
      </c>
      <c r="I1057" s="4">
        <f t="shared" si="118"/>
        <v>0</v>
      </c>
      <c r="J1057" s="58" t="str">
        <f t="shared" si="112"/>
        <v>2106–2107</v>
      </c>
    </row>
    <row r="1058" spans="1:10" ht="19.899999999999999" customHeight="1" x14ac:dyDescent="0.2">
      <c r="A1058" s="126">
        <v>75666</v>
      </c>
      <c r="B1058" s="9">
        <f t="shared" si="113"/>
        <v>0</v>
      </c>
      <c r="C1058" s="127"/>
      <c r="D1058" s="4">
        <f t="shared" si="114"/>
        <v>0</v>
      </c>
      <c r="E1058" s="128">
        <f t="shared" si="115"/>
        <v>0</v>
      </c>
      <c r="F1058" s="4">
        <f t="shared" si="116"/>
        <v>0</v>
      </c>
      <c r="G1058" s="19">
        <f>IF(AND(C1058&lt;&gt;"",SUM(G$30:G1057)&lt;D$21),$D$21/$D$26,0)</f>
        <v>0</v>
      </c>
      <c r="H1058" s="4">
        <f t="shared" si="117"/>
        <v>0</v>
      </c>
      <c r="I1058" s="4">
        <f t="shared" si="118"/>
        <v>0</v>
      </c>
      <c r="J1058" s="58" t="str">
        <f t="shared" si="112"/>
        <v>2106–2107</v>
      </c>
    </row>
    <row r="1059" spans="1:10" ht="19.899999999999999" customHeight="1" x14ac:dyDescent="0.2">
      <c r="A1059" s="126">
        <v>75697</v>
      </c>
      <c r="B1059" s="9">
        <f t="shared" si="113"/>
        <v>0</v>
      </c>
      <c r="C1059" s="127"/>
      <c r="D1059" s="4">
        <f t="shared" si="114"/>
        <v>0</v>
      </c>
      <c r="E1059" s="128">
        <f t="shared" si="115"/>
        <v>0</v>
      </c>
      <c r="F1059" s="4">
        <f t="shared" si="116"/>
        <v>0</v>
      </c>
      <c r="G1059" s="19">
        <f>IF(AND(C1059&lt;&gt;"",SUM(G$30:G1058)&lt;D$21),$D$21/$D$26,0)</f>
        <v>0</v>
      </c>
      <c r="H1059" s="4">
        <f t="shared" si="117"/>
        <v>0</v>
      </c>
      <c r="I1059" s="4">
        <f t="shared" si="118"/>
        <v>0</v>
      </c>
      <c r="J1059" s="58" t="str">
        <f t="shared" si="112"/>
        <v>2106–2107</v>
      </c>
    </row>
    <row r="1060" spans="1:10" ht="19.899999999999999" customHeight="1" x14ac:dyDescent="0.2">
      <c r="A1060" s="126">
        <v>75727</v>
      </c>
      <c r="B1060" s="9">
        <f t="shared" si="113"/>
        <v>0</v>
      </c>
      <c r="C1060" s="127"/>
      <c r="D1060" s="4">
        <f t="shared" si="114"/>
        <v>0</v>
      </c>
      <c r="E1060" s="128">
        <f t="shared" si="115"/>
        <v>0</v>
      </c>
      <c r="F1060" s="4">
        <f t="shared" si="116"/>
        <v>0</v>
      </c>
      <c r="G1060" s="19">
        <f>IF(AND(C1060&lt;&gt;"",SUM(G$30:G1059)&lt;D$21),$D$21/$D$26,0)</f>
        <v>0</v>
      </c>
      <c r="H1060" s="4">
        <f t="shared" si="117"/>
        <v>0</v>
      </c>
      <c r="I1060" s="4">
        <f t="shared" si="118"/>
        <v>0</v>
      </c>
      <c r="J1060" s="58" t="str">
        <f t="shared" si="112"/>
        <v>2106–2107</v>
      </c>
    </row>
    <row r="1061" spans="1:10" ht="19.899999999999999" customHeight="1" x14ac:dyDescent="0.2">
      <c r="A1061" s="126">
        <v>75758</v>
      </c>
      <c r="B1061" s="9">
        <f t="shared" si="113"/>
        <v>0</v>
      </c>
      <c r="C1061" s="127"/>
      <c r="D1061" s="4">
        <f t="shared" si="114"/>
        <v>0</v>
      </c>
      <c r="E1061" s="128">
        <f t="shared" si="115"/>
        <v>0</v>
      </c>
      <c r="F1061" s="4">
        <f t="shared" si="116"/>
        <v>0</v>
      </c>
      <c r="G1061" s="19">
        <f>IF(AND(C1061&lt;&gt;"",SUM(G$30:G1060)&lt;D$21),$D$21/$D$26,0)</f>
        <v>0</v>
      </c>
      <c r="H1061" s="4">
        <f t="shared" si="117"/>
        <v>0</v>
      </c>
      <c r="I1061" s="4">
        <f t="shared" si="118"/>
        <v>0</v>
      </c>
      <c r="J1061" s="58" t="str">
        <f t="shared" si="112"/>
        <v>2106–2107</v>
      </c>
    </row>
    <row r="1062" spans="1:10" ht="19.899999999999999" customHeight="1" x14ac:dyDescent="0.2">
      <c r="A1062" s="126">
        <v>75788</v>
      </c>
      <c r="B1062" s="9">
        <f t="shared" si="113"/>
        <v>0</v>
      </c>
      <c r="C1062" s="127"/>
      <c r="D1062" s="4">
        <f t="shared" si="114"/>
        <v>0</v>
      </c>
      <c r="E1062" s="128">
        <f t="shared" si="115"/>
        <v>0</v>
      </c>
      <c r="F1062" s="4">
        <f t="shared" si="116"/>
        <v>0</v>
      </c>
      <c r="G1062" s="19">
        <f>IF(AND(C1062&lt;&gt;"",SUM(G$30:G1061)&lt;D$21),$D$21/$D$26,0)</f>
        <v>0</v>
      </c>
      <c r="H1062" s="4">
        <f t="shared" si="117"/>
        <v>0</v>
      </c>
      <c r="I1062" s="4">
        <f t="shared" si="118"/>
        <v>0</v>
      </c>
      <c r="J1062" s="58" t="str">
        <f t="shared" si="112"/>
        <v>2107–2108</v>
      </c>
    </row>
    <row r="1063" spans="1:10" ht="19.899999999999999" customHeight="1" x14ac:dyDescent="0.2">
      <c r="A1063" s="126">
        <v>75819</v>
      </c>
      <c r="B1063" s="9">
        <f t="shared" si="113"/>
        <v>0</v>
      </c>
      <c r="C1063" s="127"/>
      <c r="D1063" s="4">
        <f t="shared" si="114"/>
        <v>0</v>
      </c>
      <c r="E1063" s="128">
        <f t="shared" si="115"/>
        <v>0</v>
      </c>
      <c r="F1063" s="4">
        <f t="shared" si="116"/>
        <v>0</v>
      </c>
      <c r="G1063" s="19">
        <f>IF(AND(C1063&lt;&gt;"",SUM(G$30:G1062)&lt;D$21),$D$21/$D$26,0)</f>
        <v>0</v>
      </c>
      <c r="H1063" s="4">
        <f t="shared" si="117"/>
        <v>0</v>
      </c>
      <c r="I1063" s="4">
        <f t="shared" si="118"/>
        <v>0</v>
      </c>
      <c r="J1063" s="58" t="str">
        <f t="shared" si="112"/>
        <v>2107–2108</v>
      </c>
    </row>
    <row r="1064" spans="1:10" ht="19.899999999999999" customHeight="1" x14ac:dyDescent="0.2">
      <c r="A1064" s="126">
        <v>75850</v>
      </c>
      <c r="B1064" s="9">
        <f t="shared" si="113"/>
        <v>0</v>
      </c>
      <c r="C1064" s="127"/>
      <c r="D1064" s="4">
        <f t="shared" si="114"/>
        <v>0</v>
      </c>
      <c r="E1064" s="128">
        <f t="shared" si="115"/>
        <v>0</v>
      </c>
      <c r="F1064" s="4">
        <f t="shared" si="116"/>
        <v>0</v>
      </c>
      <c r="G1064" s="19">
        <f>IF(AND(C1064&lt;&gt;"",SUM(G$30:G1063)&lt;D$21),$D$21/$D$26,0)</f>
        <v>0</v>
      </c>
      <c r="H1064" s="4">
        <f t="shared" si="117"/>
        <v>0</v>
      </c>
      <c r="I1064" s="4">
        <f t="shared" si="118"/>
        <v>0</v>
      </c>
      <c r="J1064" s="58" t="str">
        <f t="shared" si="112"/>
        <v>2107–2108</v>
      </c>
    </row>
    <row r="1065" spans="1:10" ht="19.899999999999999" customHeight="1" x14ac:dyDescent="0.2">
      <c r="A1065" s="126">
        <v>75880</v>
      </c>
      <c r="B1065" s="9">
        <f t="shared" si="113"/>
        <v>0</v>
      </c>
      <c r="C1065" s="127"/>
      <c r="D1065" s="4">
        <f t="shared" si="114"/>
        <v>0</v>
      </c>
      <c r="E1065" s="128">
        <f t="shared" si="115"/>
        <v>0</v>
      </c>
      <c r="F1065" s="4">
        <f t="shared" si="116"/>
        <v>0</v>
      </c>
      <c r="G1065" s="19">
        <f>IF(AND(C1065&lt;&gt;"",SUM(G$30:G1064)&lt;D$21),$D$21/$D$26,0)</f>
        <v>0</v>
      </c>
      <c r="H1065" s="4">
        <f t="shared" si="117"/>
        <v>0</v>
      </c>
      <c r="I1065" s="4">
        <f t="shared" si="118"/>
        <v>0</v>
      </c>
      <c r="J1065" s="58" t="str">
        <f t="shared" si="112"/>
        <v>2107–2108</v>
      </c>
    </row>
    <row r="1066" spans="1:10" ht="19.899999999999999" customHeight="1" x14ac:dyDescent="0.2">
      <c r="A1066" s="126">
        <v>75911</v>
      </c>
      <c r="B1066" s="9">
        <f t="shared" si="113"/>
        <v>0</v>
      </c>
      <c r="C1066" s="127"/>
      <c r="D1066" s="4">
        <f t="shared" si="114"/>
        <v>0</v>
      </c>
      <c r="E1066" s="128">
        <f t="shared" si="115"/>
        <v>0</v>
      </c>
      <c r="F1066" s="4">
        <f t="shared" si="116"/>
        <v>0</v>
      </c>
      <c r="G1066" s="19">
        <f>IF(AND(C1066&lt;&gt;"",SUM(G$30:G1065)&lt;D$21),$D$21/$D$26,0)</f>
        <v>0</v>
      </c>
      <c r="H1066" s="4">
        <f t="shared" si="117"/>
        <v>0</v>
      </c>
      <c r="I1066" s="4">
        <f t="shared" si="118"/>
        <v>0</v>
      </c>
      <c r="J1066" s="58" t="str">
        <f t="shared" si="112"/>
        <v>2107–2108</v>
      </c>
    </row>
    <row r="1067" spans="1:10" ht="19.899999999999999" customHeight="1" x14ac:dyDescent="0.2">
      <c r="A1067" s="126">
        <v>75941</v>
      </c>
      <c r="B1067" s="9">
        <f t="shared" si="113"/>
        <v>0</v>
      </c>
      <c r="C1067" s="127"/>
      <c r="D1067" s="4">
        <f t="shared" si="114"/>
        <v>0</v>
      </c>
      <c r="E1067" s="128">
        <f t="shared" si="115"/>
        <v>0</v>
      </c>
      <c r="F1067" s="4">
        <f t="shared" si="116"/>
        <v>0</v>
      </c>
      <c r="G1067" s="19">
        <f>IF(AND(C1067&lt;&gt;"",SUM(G$30:G1066)&lt;D$21),$D$21/$D$26,0)</f>
        <v>0</v>
      </c>
      <c r="H1067" s="4">
        <f t="shared" si="117"/>
        <v>0</v>
      </c>
      <c r="I1067" s="4">
        <f t="shared" si="118"/>
        <v>0</v>
      </c>
      <c r="J1067" s="58" t="str">
        <f t="shared" ref="J1067:J1130" si="119">IF(OR(MONTH(A1067)=1,MONTH(A1067)=2,MONTH(A1067)=3,MONTH(A1067)=4,MONTH(A1067)=5,MONTH(A1067)=6),YEAR(A1067)-1&amp;"–"&amp;YEAR(A1067),YEAR(A1067)&amp;"–"&amp;YEAR(A1067)+1)</f>
        <v>2107–2108</v>
      </c>
    </row>
    <row r="1068" spans="1:10" ht="19.899999999999999" customHeight="1" x14ac:dyDescent="0.2">
      <c r="A1068" s="126">
        <v>75972</v>
      </c>
      <c r="B1068" s="9">
        <f t="shared" si="113"/>
        <v>0</v>
      </c>
      <c r="C1068" s="127"/>
      <c r="D1068" s="4">
        <f t="shared" si="114"/>
        <v>0</v>
      </c>
      <c r="E1068" s="128">
        <f t="shared" si="115"/>
        <v>0</v>
      </c>
      <c r="F1068" s="4">
        <f t="shared" si="116"/>
        <v>0</v>
      </c>
      <c r="G1068" s="19">
        <f>IF(AND(C1068&lt;&gt;"",SUM(G$30:G1067)&lt;D$21),$D$21/$D$26,0)</f>
        <v>0</v>
      </c>
      <c r="H1068" s="4">
        <f t="shared" si="117"/>
        <v>0</v>
      </c>
      <c r="I1068" s="4">
        <f t="shared" si="118"/>
        <v>0</v>
      </c>
      <c r="J1068" s="58" t="str">
        <f t="shared" si="119"/>
        <v>2107–2108</v>
      </c>
    </row>
    <row r="1069" spans="1:10" ht="19.899999999999999" customHeight="1" x14ac:dyDescent="0.2">
      <c r="A1069" s="126">
        <v>76003</v>
      </c>
      <c r="B1069" s="9">
        <f t="shared" si="113"/>
        <v>0</v>
      </c>
      <c r="C1069" s="127"/>
      <c r="D1069" s="4">
        <f t="shared" si="114"/>
        <v>0</v>
      </c>
      <c r="E1069" s="128">
        <f t="shared" si="115"/>
        <v>0</v>
      </c>
      <c r="F1069" s="4">
        <f t="shared" si="116"/>
        <v>0</v>
      </c>
      <c r="G1069" s="19">
        <f>IF(AND(C1069&lt;&gt;"",SUM(G$30:G1068)&lt;D$21),$D$21/$D$26,0)</f>
        <v>0</v>
      </c>
      <c r="H1069" s="4">
        <f t="shared" si="117"/>
        <v>0</v>
      </c>
      <c r="I1069" s="4">
        <f t="shared" si="118"/>
        <v>0</v>
      </c>
      <c r="J1069" s="58" t="str">
        <f t="shared" si="119"/>
        <v>2107–2108</v>
      </c>
    </row>
    <row r="1070" spans="1:10" ht="19.899999999999999" customHeight="1" x14ac:dyDescent="0.2">
      <c r="A1070" s="126">
        <v>76032</v>
      </c>
      <c r="B1070" s="9">
        <f t="shared" si="113"/>
        <v>0</v>
      </c>
      <c r="C1070" s="127"/>
      <c r="D1070" s="4">
        <f t="shared" si="114"/>
        <v>0</v>
      </c>
      <c r="E1070" s="128">
        <f t="shared" si="115"/>
        <v>0</v>
      </c>
      <c r="F1070" s="4">
        <f t="shared" si="116"/>
        <v>0</v>
      </c>
      <c r="G1070" s="19">
        <f>IF(AND(C1070&lt;&gt;"",SUM(G$30:G1069)&lt;D$21),$D$21/$D$26,0)</f>
        <v>0</v>
      </c>
      <c r="H1070" s="4">
        <f t="shared" si="117"/>
        <v>0</v>
      </c>
      <c r="I1070" s="4">
        <f t="shared" si="118"/>
        <v>0</v>
      </c>
      <c r="J1070" s="58" t="str">
        <f t="shared" si="119"/>
        <v>2107–2108</v>
      </c>
    </row>
    <row r="1071" spans="1:10" ht="19.899999999999999" customHeight="1" x14ac:dyDescent="0.2">
      <c r="A1071" s="126">
        <v>76063</v>
      </c>
      <c r="B1071" s="9">
        <f t="shared" si="113"/>
        <v>0</v>
      </c>
      <c r="C1071" s="127"/>
      <c r="D1071" s="4">
        <f t="shared" si="114"/>
        <v>0</v>
      </c>
      <c r="E1071" s="128">
        <f t="shared" si="115"/>
        <v>0</v>
      </c>
      <c r="F1071" s="4">
        <f t="shared" si="116"/>
        <v>0</v>
      </c>
      <c r="G1071" s="19">
        <f>IF(AND(C1071&lt;&gt;"",SUM(G$30:G1070)&lt;D$21),$D$21/$D$26,0)</f>
        <v>0</v>
      </c>
      <c r="H1071" s="4">
        <f t="shared" si="117"/>
        <v>0</v>
      </c>
      <c r="I1071" s="4">
        <f t="shared" si="118"/>
        <v>0</v>
      </c>
      <c r="J1071" s="58" t="str">
        <f t="shared" si="119"/>
        <v>2107–2108</v>
      </c>
    </row>
    <row r="1072" spans="1:10" ht="19.899999999999999" customHeight="1" x14ac:dyDescent="0.2">
      <c r="A1072" s="126">
        <v>76093</v>
      </c>
      <c r="B1072" s="9">
        <f t="shared" si="113"/>
        <v>0</v>
      </c>
      <c r="C1072" s="127"/>
      <c r="D1072" s="4">
        <f t="shared" si="114"/>
        <v>0</v>
      </c>
      <c r="E1072" s="128">
        <f t="shared" si="115"/>
        <v>0</v>
      </c>
      <c r="F1072" s="4">
        <f t="shared" si="116"/>
        <v>0</v>
      </c>
      <c r="G1072" s="19">
        <f>IF(AND(C1072&lt;&gt;"",SUM(G$30:G1071)&lt;D$21),$D$21/$D$26,0)</f>
        <v>0</v>
      </c>
      <c r="H1072" s="4">
        <f t="shared" si="117"/>
        <v>0</v>
      </c>
      <c r="I1072" s="4">
        <f t="shared" si="118"/>
        <v>0</v>
      </c>
      <c r="J1072" s="58" t="str">
        <f t="shared" si="119"/>
        <v>2107–2108</v>
      </c>
    </row>
    <row r="1073" spans="1:10" ht="19.899999999999999" customHeight="1" x14ac:dyDescent="0.2">
      <c r="A1073" s="126">
        <v>76124</v>
      </c>
      <c r="B1073" s="9">
        <f t="shared" si="113"/>
        <v>0</v>
      </c>
      <c r="C1073" s="127"/>
      <c r="D1073" s="4">
        <f t="shared" si="114"/>
        <v>0</v>
      </c>
      <c r="E1073" s="128">
        <f t="shared" si="115"/>
        <v>0</v>
      </c>
      <c r="F1073" s="4">
        <f t="shared" si="116"/>
        <v>0</v>
      </c>
      <c r="G1073" s="19">
        <f>IF(AND(C1073&lt;&gt;"",SUM(G$30:G1072)&lt;D$21),$D$21/$D$26,0)</f>
        <v>0</v>
      </c>
      <c r="H1073" s="4">
        <f t="shared" si="117"/>
        <v>0</v>
      </c>
      <c r="I1073" s="4">
        <f t="shared" si="118"/>
        <v>0</v>
      </c>
      <c r="J1073" s="58" t="str">
        <f t="shared" si="119"/>
        <v>2107–2108</v>
      </c>
    </row>
    <row r="1074" spans="1:10" ht="19.899999999999999" customHeight="1" x14ac:dyDescent="0.2">
      <c r="A1074" s="126">
        <v>76154</v>
      </c>
      <c r="B1074" s="9">
        <f t="shared" si="113"/>
        <v>0</v>
      </c>
      <c r="C1074" s="127"/>
      <c r="D1074" s="4">
        <f t="shared" si="114"/>
        <v>0</v>
      </c>
      <c r="E1074" s="128">
        <f t="shared" si="115"/>
        <v>0</v>
      </c>
      <c r="F1074" s="4">
        <f t="shared" si="116"/>
        <v>0</v>
      </c>
      <c r="G1074" s="19">
        <f>IF(AND(C1074&lt;&gt;"",SUM(G$30:G1073)&lt;D$21),$D$21/$D$26,0)</f>
        <v>0</v>
      </c>
      <c r="H1074" s="4">
        <f t="shared" si="117"/>
        <v>0</v>
      </c>
      <c r="I1074" s="4">
        <f t="shared" si="118"/>
        <v>0</v>
      </c>
      <c r="J1074" s="58" t="str">
        <f t="shared" si="119"/>
        <v>2108–2109</v>
      </c>
    </row>
    <row r="1075" spans="1:10" ht="19.899999999999999" customHeight="1" x14ac:dyDescent="0.2">
      <c r="A1075" s="126">
        <v>76185</v>
      </c>
      <c r="B1075" s="9">
        <f t="shared" si="113"/>
        <v>0</v>
      </c>
      <c r="C1075" s="127"/>
      <c r="D1075" s="4">
        <f t="shared" si="114"/>
        <v>0</v>
      </c>
      <c r="E1075" s="128">
        <f t="shared" si="115"/>
        <v>0</v>
      </c>
      <c r="F1075" s="4">
        <f t="shared" si="116"/>
        <v>0</v>
      </c>
      <c r="G1075" s="19">
        <f>IF(AND(C1075&lt;&gt;"",SUM(G$30:G1074)&lt;D$21),$D$21/$D$26,0)</f>
        <v>0</v>
      </c>
      <c r="H1075" s="4">
        <f t="shared" si="117"/>
        <v>0</v>
      </c>
      <c r="I1075" s="4">
        <f t="shared" si="118"/>
        <v>0</v>
      </c>
      <c r="J1075" s="58" t="str">
        <f t="shared" si="119"/>
        <v>2108–2109</v>
      </c>
    </row>
    <row r="1076" spans="1:10" ht="19.899999999999999" customHeight="1" x14ac:dyDescent="0.2">
      <c r="A1076" s="126">
        <v>76216</v>
      </c>
      <c r="B1076" s="9">
        <f t="shared" si="113"/>
        <v>0</v>
      </c>
      <c r="C1076" s="127"/>
      <c r="D1076" s="4">
        <f t="shared" si="114"/>
        <v>0</v>
      </c>
      <c r="E1076" s="128">
        <f t="shared" si="115"/>
        <v>0</v>
      </c>
      <c r="F1076" s="4">
        <f t="shared" si="116"/>
        <v>0</v>
      </c>
      <c r="G1076" s="19">
        <f>IF(AND(C1076&lt;&gt;"",SUM(G$30:G1075)&lt;D$21),$D$21/$D$26,0)</f>
        <v>0</v>
      </c>
      <c r="H1076" s="4">
        <f t="shared" si="117"/>
        <v>0</v>
      </c>
      <c r="I1076" s="4">
        <f t="shared" si="118"/>
        <v>0</v>
      </c>
      <c r="J1076" s="58" t="str">
        <f t="shared" si="119"/>
        <v>2108–2109</v>
      </c>
    </row>
    <row r="1077" spans="1:10" ht="19.899999999999999" customHeight="1" x14ac:dyDescent="0.2">
      <c r="A1077" s="126">
        <v>76246</v>
      </c>
      <c r="B1077" s="9">
        <f t="shared" si="113"/>
        <v>0</v>
      </c>
      <c r="C1077" s="127"/>
      <c r="D1077" s="4">
        <f t="shared" si="114"/>
        <v>0</v>
      </c>
      <c r="E1077" s="128">
        <f t="shared" si="115"/>
        <v>0</v>
      </c>
      <c r="F1077" s="4">
        <f t="shared" si="116"/>
        <v>0</v>
      </c>
      <c r="G1077" s="19">
        <f>IF(AND(C1077&lt;&gt;"",SUM(G$30:G1076)&lt;D$21),$D$21/$D$26,0)</f>
        <v>0</v>
      </c>
      <c r="H1077" s="4">
        <f t="shared" si="117"/>
        <v>0</v>
      </c>
      <c r="I1077" s="4">
        <f t="shared" si="118"/>
        <v>0</v>
      </c>
      <c r="J1077" s="58" t="str">
        <f t="shared" si="119"/>
        <v>2108–2109</v>
      </c>
    </row>
    <row r="1078" spans="1:10" ht="19.899999999999999" customHeight="1" x14ac:dyDescent="0.2">
      <c r="A1078" s="126">
        <v>76277</v>
      </c>
      <c r="B1078" s="9">
        <f t="shared" si="113"/>
        <v>0</v>
      </c>
      <c r="C1078" s="127"/>
      <c r="D1078" s="4">
        <f t="shared" si="114"/>
        <v>0</v>
      </c>
      <c r="E1078" s="128">
        <f t="shared" si="115"/>
        <v>0</v>
      </c>
      <c r="F1078" s="4">
        <f t="shared" si="116"/>
        <v>0</v>
      </c>
      <c r="G1078" s="19">
        <f>IF(AND(C1078&lt;&gt;"",SUM(G$30:G1077)&lt;D$21),$D$21/$D$26,0)</f>
        <v>0</v>
      </c>
      <c r="H1078" s="4">
        <f t="shared" si="117"/>
        <v>0</v>
      </c>
      <c r="I1078" s="4">
        <f t="shared" si="118"/>
        <v>0</v>
      </c>
      <c r="J1078" s="58" t="str">
        <f t="shared" si="119"/>
        <v>2108–2109</v>
      </c>
    </row>
    <row r="1079" spans="1:10" ht="19.899999999999999" customHeight="1" x14ac:dyDescent="0.2">
      <c r="A1079" s="126">
        <v>76307</v>
      </c>
      <c r="B1079" s="9">
        <f t="shared" si="113"/>
        <v>0</v>
      </c>
      <c r="C1079" s="127"/>
      <c r="D1079" s="4">
        <f t="shared" si="114"/>
        <v>0</v>
      </c>
      <c r="E1079" s="128">
        <f t="shared" si="115"/>
        <v>0</v>
      </c>
      <c r="F1079" s="4">
        <f t="shared" si="116"/>
        <v>0</v>
      </c>
      <c r="G1079" s="19">
        <f>IF(AND(C1079&lt;&gt;"",SUM(G$30:G1078)&lt;D$21),$D$21/$D$26,0)</f>
        <v>0</v>
      </c>
      <c r="H1079" s="4">
        <f t="shared" si="117"/>
        <v>0</v>
      </c>
      <c r="I1079" s="4">
        <f t="shared" si="118"/>
        <v>0</v>
      </c>
      <c r="J1079" s="58" t="str">
        <f t="shared" si="119"/>
        <v>2108–2109</v>
      </c>
    </row>
    <row r="1080" spans="1:10" ht="19.899999999999999" customHeight="1" x14ac:dyDescent="0.2">
      <c r="A1080" s="126">
        <v>76338</v>
      </c>
      <c r="B1080" s="9">
        <f t="shared" si="113"/>
        <v>0</v>
      </c>
      <c r="C1080" s="127"/>
      <c r="D1080" s="4">
        <f t="shared" si="114"/>
        <v>0</v>
      </c>
      <c r="E1080" s="128">
        <f t="shared" si="115"/>
        <v>0</v>
      </c>
      <c r="F1080" s="4">
        <f t="shared" si="116"/>
        <v>0</v>
      </c>
      <c r="G1080" s="19">
        <f>IF(AND(C1080&lt;&gt;"",SUM(G$30:G1079)&lt;D$21),$D$21/$D$26,0)</f>
        <v>0</v>
      </c>
      <c r="H1080" s="4">
        <f t="shared" si="117"/>
        <v>0</v>
      </c>
      <c r="I1080" s="4">
        <f t="shared" si="118"/>
        <v>0</v>
      </c>
      <c r="J1080" s="58" t="str">
        <f t="shared" si="119"/>
        <v>2108–2109</v>
      </c>
    </row>
    <row r="1081" spans="1:10" ht="19.899999999999999" customHeight="1" x14ac:dyDescent="0.2">
      <c r="A1081" s="126">
        <v>76369</v>
      </c>
      <c r="B1081" s="9">
        <f t="shared" si="113"/>
        <v>0</v>
      </c>
      <c r="C1081" s="127"/>
      <c r="D1081" s="4">
        <f t="shared" si="114"/>
        <v>0</v>
      </c>
      <c r="E1081" s="128">
        <f t="shared" si="115"/>
        <v>0</v>
      </c>
      <c r="F1081" s="4">
        <f t="shared" si="116"/>
        <v>0</v>
      </c>
      <c r="G1081" s="19">
        <f>IF(AND(C1081&lt;&gt;"",SUM(G$30:G1080)&lt;D$21),$D$21/$D$26,0)</f>
        <v>0</v>
      </c>
      <c r="H1081" s="4">
        <f t="shared" si="117"/>
        <v>0</v>
      </c>
      <c r="I1081" s="4">
        <f t="shared" si="118"/>
        <v>0</v>
      </c>
      <c r="J1081" s="58" t="str">
        <f t="shared" si="119"/>
        <v>2108–2109</v>
      </c>
    </row>
    <row r="1082" spans="1:10" ht="19.899999999999999" customHeight="1" x14ac:dyDescent="0.2">
      <c r="A1082" s="126">
        <v>76397</v>
      </c>
      <c r="B1082" s="9">
        <f t="shared" si="113"/>
        <v>0</v>
      </c>
      <c r="C1082" s="127"/>
      <c r="D1082" s="4">
        <f t="shared" si="114"/>
        <v>0</v>
      </c>
      <c r="E1082" s="128">
        <f t="shared" si="115"/>
        <v>0</v>
      </c>
      <c r="F1082" s="4">
        <f t="shared" si="116"/>
        <v>0</v>
      </c>
      <c r="G1082" s="19">
        <f>IF(AND(C1082&lt;&gt;"",SUM(G$30:G1081)&lt;D$21),$D$21/$D$26,0)</f>
        <v>0</v>
      </c>
      <c r="H1082" s="4">
        <f t="shared" si="117"/>
        <v>0</v>
      </c>
      <c r="I1082" s="4">
        <f t="shared" si="118"/>
        <v>0</v>
      </c>
      <c r="J1082" s="58" t="str">
        <f t="shared" si="119"/>
        <v>2108–2109</v>
      </c>
    </row>
    <row r="1083" spans="1:10" ht="19.899999999999999" customHeight="1" x14ac:dyDescent="0.2">
      <c r="A1083" s="126">
        <v>76428</v>
      </c>
      <c r="B1083" s="9">
        <f t="shared" si="113"/>
        <v>0</v>
      </c>
      <c r="C1083" s="127"/>
      <c r="D1083" s="4">
        <f t="shared" si="114"/>
        <v>0</v>
      </c>
      <c r="E1083" s="128">
        <f t="shared" si="115"/>
        <v>0</v>
      </c>
      <c r="F1083" s="4">
        <f t="shared" si="116"/>
        <v>0</v>
      </c>
      <c r="G1083" s="19">
        <f>IF(AND(C1083&lt;&gt;"",SUM(G$30:G1082)&lt;D$21),$D$21/$D$26,0)</f>
        <v>0</v>
      </c>
      <c r="H1083" s="4">
        <f t="shared" si="117"/>
        <v>0</v>
      </c>
      <c r="I1083" s="4">
        <f t="shared" si="118"/>
        <v>0</v>
      </c>
      <c r="J1083" s="58" t="str">
        <f t="shared" si="119"/>
        <v>2108–2109</v>
      </c>
    </row>
    <row r="1084" spans="1:10" ht="19.899999999999999" customHeight="1" x14ac:dyDescent="0.2">
      <c r="A1084" s="126">
        <v>76458</v>
      </c>
      <c r="B1084" s="9">
        <f t="shared" si="113"/>
        <v>0</v>
      </c>
      <c r="C1084" s="127"/>
      <c r="D1084" s="4">
        <f t="shared" si="114"/>
        <v>0</v>
      </c>
      <c r="E1084" s="128">
        <f t="shared" si="115"/>
        <v>0</v>
      </c>
      <c r="F1084" s="4">
        <f t="shared" si="116"/>
        <v>0</v>
      </c>
      <c r="G1084" s="19">
        <f>IF(AND(C1084&lt;&gt;"",SUM(G$30:G1083)&lt;D$21),$D$21/$D$26,0)</f>
        <v>0</v>
      </c>
      <c r="H1084" s="4">
        <f t="shared" si="117"/>
        <v>0</v>
      </c>
      <c r="I1084" s="4">
        <f t="shared" si="118"/>
        <v>0</v>
      </c>
      <c r="J1084" s="58" t="str">
        <f t="shared" si="119"/>
        <v>2108–2109</v>
      </c>
    </row>
    <row r="1085" spans="1:10" ht="19.899999999999999" customHeight="1" x14ac:dyDescent="0.2">
      <c r="A1085" s="126">
        <v>76489</v>
      </c>
      <c r="B1085" s="9">
        <f t="shared" si="113"/>
        <v>0</v>
      </c>
      <c r="C1085" s="127"/>
      <c r="D1085" s="4">
        <f t="shared" si="114"/>
        <v>0</v>
      </c>
      <c r="E1085" s="128">
        <f t="shared" si="115"/>
        <v>0</v>
      </c>
      <c r="F1085" s="4">
        <f t="shared" si="116"/>
        <v>0</v>
      </c>
      <c r="G1085" s="19">
        <f>IF(AND(C1085&lt;&gt;"",SUM(G$30:G1084)&lt;D$21),$D$21/$D$26,0)</f>
        <v>0</v>
      </c>
      <c r="H1085" s="4">
        <f t="shared" si="117"/>
        <v>0</v>
      </c>
      <c r="I1085" s="4">
        <f t="shared" si="118"/>
        <v>0</v>
      </c>
      <c r="J1085" s="58" t="str">
        <f t="shared" si="119"/>
        <v>2108–2109</v>
      </c>
    </row>
    <row r="1086" spans="1:10" ht="19.899999999999999" customHeight="1" x14ac:dyDescent="0.2">
      <c r="A1086" s="126">
        <v>76519</v>
      </c>
      <c r="B1086" s="9">
        <f t="shared" si="113"/>
        <v>0</v>
      </c>
      <c r="C1086" s="127"/>
      <c r="D1086" s="4">
        <f t="shared" si="114"/>
        <v>0</v>
      </c>
      <c r="E1086" s="128">
        <f t="shared" si="115"/>
        <v>0</v>
      </c>
      <c r="F1086" s="4">
        <f t="shared" si="116"/>
        <v>0</v>
      </c>
      <c r="G1086" s="19">
        <f>IF(AND(C1086&lt;&gt;"",SUM(G$30:G1085)&lt;D$21),$D$21/$D$26,0)</f>
        <v>0</v>
      </c>
      <c r="H1086" s="4">
        <f t="shared" si="117"/>
        <v>0</v>
      </c>
      <c r="I1086" s="4">
        <f t="shared" si="118"/>
        <v>0</v>
      </c>
      <c r="J1086" s="58" t="str">
        <f t="shared" si="119"/>
        <v>2109–2110</v>
      </c>
    </row>
    <row r="1087" spans="1:10" ht="19.899999999999999" customHeight="1" x14ac:dyDescent="0.2">
      <c r="A1087" s="126">
        <v>76550</v>
      </c>
      <c r="B1087" s="9">
        <f t="shared" si="113"/>
        <v>0</v>
      </c>
      <c r="C1087" s="127"/>
      <c r="D1087" s="4">
        <f t="shared" si="114"/>
        <v>0</v>
      </c>
      <c r="E1087" s="128">
        <f t="shared" si="115"/>
        <v>0</v>
      </c>
      <c r="F1087" s="4">
        <f t="shared" si="116"/>
        <v>0</v>
      </c>
      <c r="G1087" s="19">
        <f>IF(AND(C1087&lt;&gt;"",SUM(G$30:G1086)&lt;D$21),$D$21/$D$26,0)</f>
        <v>0</v>
      </c>
      <c r="H1087" s="4">
        <f t="shared" si="117"/>
        <v>0</v>
      </c>
      <c r="I1087" s="4">
        <f t="shared" si="118"/>
        <v>0</v>
      </c>
      <c r="J1087" s="58" t="str">
        <f t="shared" si="119"/>
        <v>2109–2110</v>
      </c>
    </row>
    <row r="1088" spans="1:10" ht="19.899999999999999" customHeight="1" x14ac:dyDescent="0.2">
      <c r="A1088" s="126">
        <v>76581</v>
      </c>
      <c r="B1088" s="9">
        <f t="shared" si="113"/>
        <v>0</v>
      </c>
      <c r="C1088" s="127"/>
      <c r="D1088" s="4">
        <f t="shared" si="114"/>
        <v>0</v>
      </c>
      <c r="E1088" s="128">
        <f t="shared" si="115"/>
        <v>0</v>
      </c>
      <c r="F1088" s="4">
        <f t="shared" si="116"/>
        <v>0</v>
      </c>
      <c r="G1088" s="19">
        <f>IF(AND(C1088&lt;&gt;"",SUM(G$30:G1087)&lt;D$21),$D$21/$D$26,0)</f>
        <v>0</v>
      </c>
      <c r="H1088" s="4">
        <f t="shared" si="117"/>
        <v>0</v>
      </c>
      <c r="I1088" s="4">
        <f t="shared" si="118"/>
        <v>0</v>
      </c>
      <c r="J1088" s="58" t="str">
        <f t="shared" si="119"/>
        <v>2109–2110</v>
      </c>
    </row>
    <row r="1089" spans="1:10" ht="19.899999999999999" customHeight="1" x14ac:dyDescent="0.2">
      <c r="A1089" s="126">
        <v>76611</v>
      </c>
      <c r="B1089" s="9">
        <f t="shared" si="113"/>
        <v>0</v>
      </c>
      <c r="C1089" s="127"/>
      <c r="D1089" s="4">
        <f t="shared" si="114"/>
        <v>0</v>
      </c>
      <c r="E1089" s="128">
        <f t="shared" si="115"/>
        <v>0</v>
      </c>
      <c r="F1089" s="4">
        <f t="shared" si="116"/>
        <v>0</v>
      </c>
      <c r="G1089" s="19">
        <f>IF(AND(C1089&lt;&gt;"",SUM(G$30:G1088)&lt;D$21),$D$21/$D$26,0)</f>
        <v>0</v>
      </c>
      <c r="H1089" s="4">
        <f t="shared" si="117"/>
        <v>0</v>
      </c>
      <c r="I1089" s="4">
        <f t="shared" si="118"/>
        <v>0</v>
      </c>
      <c r="J1089" s="58" t="str">
        <f t="shared" si="119"/>
        <v>2109–2110</v>
      </c>
    </row>
    <row r="1090" spans="1:10" ht="19.899999999999999" customHeight="1" x14ac:dyDescent="0.2">
      <c r="A1090" s="126">
        <v>76642</v>
      </c>
      <c r="B1090" s="9">
        <f t="shared" si="113"/>
        <v>0</v>
      </c>
      <c r="C1090" s="127"/>
      <c r="D1090" s="4">
        <f t="shared" si="114"/>
        <v>0</v>
      </c>
      <c r="E1090" s="128">
        <f t="shared" si="115"/>
        <v>0</v>
      </c>
      <c r="F1090" s="4">
        <f t="shared" si="116"/>
        <v>0</v>
      </c>
      <c r="G1090" s="19">
        <f>IF(AND(C1090&lt;&gt;"",SUM(G$30:G1089)&lt;D$21),$D$21/$D$26,0)</f>
        <v>0</v>
      </c>
      <c r="H1090" s="4">
        <f t="shared" si="117"/>
        <v>0</v>
      </c>
      <c r="I1090" s="4">
        <f t="shared" si="118"/>
        <v>0</v>
      </c>
      <c r="J1090" s="58" t="str">
        <f t="shared" si="119"/>
        <v>2109–2110</v>
      </c>
    </row>
    <row r="1091" spans="1:10" ht="19.899999999999999" customHeight="1" x14ac:dyDescent="0.2">
      <c r="A1091" s="126">
        <v>76672</v>
      </c>
      <c r="B1091" s="9">
        <f t="shared" si="113"/>
        <v>0</v>
      </c>
      <c r="C1091" s="127"/>
      <c r="D1091" s="4">
        <f t="shared" si="114"/>
        <v>0</v>
      </c>
      <c r="E1091" s="128">
        <f t="shared" si="115"/>
        <v>0</v>
      </c>
      <c r="F1091" s="4">
        <f t="shared" si="116"/>
        <v>0</v>
      </c>
      <c r="G1091" s="19">
        <f>IF(AND(C1091&lt;&gt;"",SUM(G$30:G1090)&lt;D$21),$D$21/$D$26,0)</f>
        <v>0</v>
      </c>
      <c r="H1091" s="4">
        <f t="shared" si="117"/>
        <v>0</v>
      </c>
      <c r="I1091" s="4">
        <f t="shared" si="118"/>
        <v>0</v>
      </c>
      <c r="J1091" s="58" t="str">
        <f t="shared" si="119"/>
        <v>2109–2110</v>
      </c>
    </row>
    <row r="1092" spans="1:10" ht="19.899999999999999" customHeight="1" x14ac:dyDescent="0.2">
      <c r="A1092" s="126">
        <v>76703</v>
      </c>
      <c r="B1092" s="9">
        <f t="shared" si="113"/>
        <v>0</v>
      </c>
      <c r="C1092" s="127"/>
      <c r="D1092" s="4">
        <f t="shared" si="114"/>
        <v>0</v>
      </c>
      <c r="E1092" s="128">
        <f t="shared" si="115"/>
        <v>0</v>
      </c>
      <c r="F1092" s="4">
        <f t="shared" si="116"/>
        <v>0</v>
      </c>
      <c r="G1092" s="19">
        <f>IF(AND(C1092&lt;&gt;"",SUM(G$30:G1091)&lt;D$21),$D$21/$D$26,0)</f>
        <v>0</v>
      </c>
      <c r="H1092" s="4">
        <f t="shared" si="117"/>
        <v>0</v>
      </c>
      <c r="I1092" s="4">
        <f t="shared" si="118"/>
        <v>0</v>
      </c>
      <c r="J1092" s="58" t="str">
        <f t="shared" si="119"/>
        <v>2109–2110</v>
      </c>
    </row>
    <row r="1093" spans="1:10" ht="19.899999999999999" customHeight="1" x14ac:dyDescent="0.2">
      <c r="A1093" s="126">
        <v>76734</v>
      </c>
      <c r="B1093" s="9">
        <f t="shared" si="113"/>
        <v>0</v>
      </c>
      <c r="C1093" s="127"/>
      <c r="D1093" s="4">
        <f t="shared" si="114"/>
        <v>0</v>
      </c>
      <c r="E1093" s="128">
        <f t="shared" si="115"/>
        <v>0</v>
      </c>
      <c r="F1093" s="4">
        <f t="shared" si="116"/>
        <v>0</v>
      </c>
      <c r="G1093" s="19">
        <f>IF(AND(C1093&lt;&gt;"",SUM(G$30:G1092)&lt;D$21),$D$21/$D$26,0)</f>
        <v>0</v>
      </c>
      <c r="H1093" s="4">
        <f t="shared" si="117"/>
        <v>0</v>
      </c>
      <c r="I1093" s="4">
        <f t="shared" si="118"/>
        <v>0</v>
      </c>
      <c r="J1093" s="58" t="str">
        <f t="shared" si="119"/>
        <v>2109–2110</v>
      </c>
    </row>
    <row r="1094" spans="1:10" ht="19.899999999999999" customHeight="1" x14ac:dyDescent="0.2">
      <c r="A1094" s="126">
        <v>76762</v>
      </c>
      <c r="B1094" s="9">
        <f t="shared" si="113"/>
        <v>0</v>
      </c>
      <c r="C1094" s="127"/>
      <c r="D1094" s="4">
        <f t="shared" si="114"/>
        <v>0</v>
      </c>
      <c r="E1094" s="128">
        <f t="shared" si="115"/>
        <v>0</v>
      </c>
      <c r="F1094" s="4">
        <f t="shared" si="116"/>
        <v>0</v>
      </c>
      <c r="G1094" s="19">
        <f>IF(AND(C1094&lt;&gt;"",SUM(G$30:G1093)&lt;D$21),$D$21/$D$26,0)</f>
        <v>0</v>
      </c>
      <c r="H1094" s="4">
        <f t="shared" si="117"/>
        <v>0</v>
      </c>
      <c r="I1094" s="4">
        <f t="shared" si="118"/>
        <v>0</v>
      </c>
      <c r="J1094" s="58" t="str">
        <f t="shared" si="119"/>
        <v>2109–2110</v>
      </c>
    </row>
    <row r="1095" spans="1:10" ht="19.899999999999999" customHeight="1" x14ac:dyDescent="0.2">
      <c r="A1095" s="126">
        <v>76793</v>
      </c>
      <c r="B1095" s="9">
        <f t="shared" si="113"/>
        <v>0</v>
      </c>
      <c r="C1095" s="127"/>
      <c r="D1095" s="4">
        <f t="shared" si="114"/>
        <v>0</v>
      </c>
      <c r="E1095" s="128">
        <f t="shared" si="115"/>
        <v>0</v>
      </c>
      <c r="F1095" s="4">
        <f t="shared" si="116"/>
        <v>0</v>
      </c>
      <c r="G1095" s="19">
        <f>IF(AND(C1095&lt;&gt;"",SUM(G$30:G1094)&lt;D$21),$D$21/$D$26,0)</f>
        <v>0</v>
      </c>
      <c r="H1095" s="4">
        <f t="shared" si="117"/>
        <v>0</v>
      </c>
      <c r="I1095" s="4">
        <f t="shared" si="118"/>
        <v>0</v>
      </c>
      <c r="J1095" s="58" t="str">
        <f t="shared" si="119"/>
        <v>2109–2110</v>
      </c>
    </row>
    <row r="1096" spans="1:10" ht="19.899999999999999" customHeight="1" x14ac:dyDescent="0.2">
      <c r="A1096" s="126">
        <v>76823</v>
      </c>
      <c r="B1096" s="9">
        <f t="shared" si="113"/>
        <v>0</v>
      </c>
      <c r="C1096" s="127"/>
      <c r="D1096" s="4">
        <f t="shared" si="114"/>
        <v>0</v>
      </c>
      <c r="E1096" s="128">
        <f t="shared" si="115"/>
        <v>0</v>
      </c>
      <c r="F1096" s="4">
        <f t="shared" si="116"/>
        <v>0</v>
      </c>
      <c r="G1096" s="19">
        <f>IF(AND(C1096&lt;&gt;"",SUM(G$30:G1095)&lt;D$21),$D$21/$D$26,0)</f>
        <v>0</v>
      </c>
      <c r="H1096" s="4">
        <f t="shared" si="117"/>
        <v>0</v>
      </c>
      <c r="I1096" s="4">
        <f t="shared" si="118"/>
        <v>0</v>
      </c>
      <c r="J1096" s="58" t="str">
        <f t="shared" si="119"/>
        <v>2109–2110</v>
      </c>
    </row>
    <row r="1097" spans="1:10" ht="19.899999999999999" customHeight="1" x14ac:dyDescent="0.2">
      <c r="A1097" s="126">
        <v>76854</v>
      </c>
      <c r="B1097" s="9">
        <f t="shared" si="113"/>
        <v>0</v>
      </c>
      <c r="C1097" s="127"/>
      <c r="D1097" s="4">
        <f t="shared" si="114"/>
        <v>0</v>
      </c>
      <c r="E1097" s="128">
        <f t="shared" si="115"/>
        <v>0</v>
      </c>
      <c r="F1097" s="4">
        <f t="shared" si="116"/>
        <v>0</v>
      </c>
      <c r="G1097" s="19">
        <f>IF(AND(C1097&lt;&gt;"",SUM(G$30:G1096)&lt;D$21),$D$21/$D$26,0)</f>
        <v>0</v>
      </c>
      <c r="H1097" s="4">
        <f t="shared" si="117"/>
        <v>0</v>
      </c>
      <c r="I1097" s="4">
        <f t="shared" si="118"/>
        <v>0</v>
      </c>
      <c r="J1097" s="58" t="str">
        <f t="shared" si="119"/>
        <v>2109–2110</v>
      </c>
    </row>
    <row r="1098" spans="1:10" ht="19.899999999999999" customHeight="1" x14ac:dyDescent="0.2">
      <c r="A1098" s="126">
        <v>76884</v>
      </c>
      <c r="B1098" s="9">
        <f t="shared" si="113"/>
        <v>0</v>
      </c>
      <c r="C1098" s="127"/>
      <c r="D1098" s="4">
        <f t="shared" si="114"/>
        <v>0</v>
      </c>
      <c r="E1098" s="128">
        <f t="shared" si="115"/>
        <v>0</v>
      </c>
      <c r="F1098" s="4">
        <f t="shared" si="116"/>
        <v>0</v>
      </c>
      <c r="G1098" s="19">
        <f>IF(AND(C1098&lt;&gt;"",SUM(G$30:G1097)&lt;D$21),$D$21/$D$26,0)</f>
        <v>0</v>
      </c>
      <c r="H1098" s="4">
        <f t="shared" si="117"/>
        <v>0</v>
      </c>
      <c r="I1098" s="4">
        <f t="shared" si="118"/>
        <v>0</v>
      </c>
      <c r="J1098" s="58" t="str">
        <f t="shared" si="119"/>
        <v>2110–2111</v>
      </c>
    </row>
    <row r="1099" spans="1:10" ht="19.899999999999999" customHeight="1" x14ac:dyDescent="0.2">
      <c r="A1099" s="126">
        <v>76915</v>
      </c>
      <c r="B1099" s="9">
        <f t="shared" si="113"/>
        <v>0</v>
      </c>
      <c r="C1099" s="127"/>
      <c r="D1099" s="4">
        <f t="shared" si="114"/>
        <v>0</v>
      </c>
      <c r="E1099" s="128">
        <f t="shared" si="115"/>
        <v>0</v>
      </c>
      <c r="F1099" s="4">
        <f t="shared" si="116"/>
        <v>0</v>
      </c>
      <c r="G1099" s="19">
        <f>IF(AND(C1099&lt;&gt;"",SUM(G$30:G1098)&lt;D$21),$D$21/$D$26,0)</f>
        <v>0</v>
      </c>
      <c r="H1099" s="4">
        <f t="shared" si="117"/>
        <v>0</v>
      </c>
      <c r="I1099" s="4">
        <f t="shared" si="118"/>
        <v>0</v>
      </c>
      <c r="J1099" s="58" t="str">
        <f t="shared" si="119"/>
        <v>2110–2111</v>
      </c>
    </row>
    <row r="1100" spans="1:10" ht="19.899999999999999" customHeight="1" x14ac:dyDescent="0.2">
      <c r="A1100" s="126">
        <v>76946</v>
      </c>
      <c r="B1100" s="9">
        <f t="shared" si="113"/>
        <v>0</v>
      </c>
      <c r="C1100" s="127"/>
      <c r="D1100" s="4">
        <f t="shared" si="114"/>
        <v>0</v>
      </c>
      <c r="E1100" s="128">
        <f t="shared" si="115"/>
        <v>0</v>
      </c>
      <c r="F1100" s="4">
        <f t="shared" si="116"/>
        <v>0</v>
      </c>
      <c r="G1100" s="19">
        <f>IF(AND(C1100&lt;&gt;"",SUM(G$30:G1099)&lt;D$21),$D$21/$D$26,0)</f>
        <v>0</v>
      </c>
      <c r="H1100" s="4">
        <f t="shared" si="117"/>
        <v>0</v>
      </c>
      <c r="I1100" s="4">
        <f t="shared" si="118"/>
        <v>0</v>
      </c>
      <c r="J1100" s="58" t="str">
        <f t="shared" si="119"/>
        <v>2110–2111</v>
      </c>
    </row>
    <row r="1101" spans="1:10" ht="19.899999999999999" customHeight="1" x14ac:dyDescent="0.2">
      <c r="A1101" s="126">
        <v>76976</v>
      </c>
      <c r="B1101" s="9">
        <f t="shared" si="113"/>
        <v>0</v>
      </c>
      <c r="C1101" s="127"/>
      <c r="D1101" s="4">
        <f t="shared" si="114"/>
        <v>0</v>
      </c>
      <c r="E1101" s="128">
        <f t="shared" si="115"/>
        <v>0</v>
      </c>
      <c r="F1101" s="4">
        <f t="shared" si="116"/>
        <v>0</v>
      </c>
      <c r="G1101" s="19">
        <f>IF(AND(C1101&lt;&gt;"",SUM(G$30:G1100)&lt;D$21),$D$21/$D$26,0)</f>
        <v>0</v>
      </c>
      <c r="H1101" s="4">
        <f t="shared" si="117"/>
        <v>0</v>
      </c>
      <c r="I1101" s="4">
        <f t="shared" si="118"/>
        <v>0</v>
      </c>
      <c r="J1101" s="58" t="str">
        <f t="shared" si="119"/>
        <v>2110–2111</v>
      </c>
    </row>
    <row r="1102" spans="1:10" ht="19.899999999999999" customHeight="1" x14ac:dyDescent="0.2">
      <c r="A1102" s="126">
        <v>77007</v>
      </c>
      <c r="B1102" s="9">
        <f t="shared" si="113"/>
        <v>0</v>
      </c>
      <c r="C1102" s="127"/>
      <c r="D1102" s="4">
        <f t="shared" si="114"/>
        <v>0</v>
      </c>
      <c r="E1102" s="128">
        <f t="shared" si="115"/>
        <v>0</v>
      </c>
      <c r="F1102" s="4">
        <f t="shared" si="116"/>
        <v>0</v>
      </c>
      <c r="G1102" s="19">
        <f>IF(AND(C1102&lt;&gt;"",SUM(G$30:G1101)&lt;D$21),$D$21/$D$26,0)</f>
        <v>0</v>
      </c>
      <c r="H1102" s="4">
        <f t="shared" si="117"/>
        <v>0</v>
      </c>
      <c r="I1102" s="4">
        <f t="shared" si="118"/>
        <v>0</v>
      </c>
      <c r="J1102" s="58" t="str">
        <f t="shared" si="119"/>
        <v>2110–2111</v>
      </c>
    </row>
    <row r="1103" spans="1:10" ht="19.899999999999999" customHeight="1" x14ac:dyDescent="0.2">
      <c r="A1103" s="126">
        <v>77037</v>
      </c>
      <c r="B1103" s="9">
        <f t="shared" si="113"/>
        <v>0</v>
      </c>
      <c r="C1103" s="127"/>
      <c r="D1103" s="4">
        <f t="shared" si="114"/>
        <v>0</v>
      </c>
      <c r="E1103" s="128">
        <f t="shared" si="115"/>
        <v>0</v>
      </c>
      <c r="F1103" s="4">
        <f t="shared" si="116"/>
        <v>0</v>
      </c>
      <c r="G1103" s="19">
        <f>IF(AND(C1103&lt;&gt;"",SUM(G$30:G1102)&lt;D$21),$D$21/$D$26,0)</f>
        <v>0</v>
      </c>
      <c r="H1103" s="4">
        <f t="shared" si="117"/>
        <v>0</v>
      </c>
      <c r="I1103" s="4">
        <f t="shared" si="118"/>
        <v>0</v>
      </c>
      <c r="J1103" s="58" t="str">
        <f t="shared" si="119"/>
        <v>2110–2111</v>
      </c>
    </row>
    <row r="1104" spans="1:10" ht="19.899999999999999" customHeight="1" x14ac:dyDescent="0.2">
      <c r="A1104" s="126">
        <v>77068</v>
      </c>
      <c r="B1104" s="9">
        <f t="shared" si="113"/>
        <v>0</v>
      </c>
      <c r="C1104" s="127"/>
      <c r="D1104" s="4">
        <f t="shared" si="114"/>
        <v>0</v>
      </c>
      <c r="E1104" s="128">
        <f t="shared" si="115"/>
        <v>0</v>
      </c>
      <c r="F1104" s="4">
        <f t="shared" si="116"/>
        <v>0</v>
      </c>
      <c r="G1104" s="19">
        <f>IF(AND(C1104&lt;&gt;"",SUM(G$30:G1103)&lt;D$21),$D$21/$D$26,0)</f>
        <v>0</v>
      </c>
      <c r="H1104" s="4">
        <f t="shared" si="117"/>
        <v>0</v>
      </c>
      <c r="I1104" s="4">
        <f t="shared" si="118"/>
        <v>0</v>
      </c>
      <c r="J1104" s="58" t="str">
        <f t="shared" si="119"/>
        <v>2110–2111</v>
      </c>
    </row>
    <row r="1105" spans="1:10" ht="19.899999999999999" customHeight="1" x14ac:dyDescent="0.2">
      <c r="A1105" s="126">
        <v>77099</v>
      </c>
      <c r="B1105" s="9">
        <f t="shared" si="113"/>
        <v>0</v>
      </c>
      <c r="C1105" s="127"/>
      <c r="D1105" s="4">
        <f t="shared" si="114"/>
        <v>0</v>
      </c>
      <c r="E1105" s="128">
        <f t="shared" si="115"/>
        <v>0</v>
      </c>
      <c r="F1105" s="4">
        <f t="shared" si="116"/>
        <v>0</v>
      </c>
      <c r="G1105" s="19">
        <f>IF(AND(C1105&lt;&gt;"",SUM(G$30:G1104)&lt;D$21),$D$21/$D$26,0)</f>
        <v>0</v>
      </c>
      <c r="H1105" s="4">
        <f t="shared" si="117"/>
        <v>0</v>
      </c>
      <c r="I1105" s="4">
        <f t="shared" si="118"/>
        <v>0</v>
      </c>
      <c r="J1105" s="58" t="str">
        <f t="shared" si="119"/>
        <v>2110–2111</v>
      </c>
    </row>
    <row r="1106" spans="1:10" ht="19.899999999999999" customHeight="1" x14ac:dyDescent="0.2">
      <c r="A1106" s="126">
        <v>77127</v>
      </c>
      <c r="B1106" s="9">
        <f t="shared" si="113"/>
        <v>0</v>
      </c>
      <c r="C1106" s="127"/>
      <c r="D1106" s="4">
        <f t="shared" si="114"/>
        <v>0</v>
      </c>
      <c r="E1106" s="128">
        <f t="shared" si="115"/>
        <v>0</v>
      </c>
      <c r="F1106" s="4">
        <f t="shared" si="116"/>
        <v>0</v>
      </c>
      <c r="G1106" s="19">
        <f>IF(AND(C1106&lt;&gt;"",SUM(G$30:G1105)&lt;D$21),$D$21/$D$26,0)</f>
        <v>0</v>
      </c>
      <c r="H1106" s="4">
        <f t="shared" si="117"/>
        <v>0</v>
      </c>
      <c r="I1106" s="4">
        <f t="shared" si="118"/>
        <v>0</v>
      </c>
      <c r="J1106" s="58" t="str">
        <f t="shared" si="119"/>
        <v>2110–2111</v>
      </c>
    </row>
    <row r="1107" spans="1:10" ht="19.899999999999999" customHeight="1" x14ac:dyDescent="0.2">
      <c r="A1107" s="126">
        <v>77158</v>
      </c>
      <c r="B1107" s="9">
        <f t="shared" si="113"/>
        <v>0</v>
      </c>
      <c r="C1107" s="127"/>
      <c r="D1107" s="4">
        <f t="shared" si="114"/>
        <v>0</v>
      </c>
      <c r="E1107" s="128">
        <f t="shared" si="115"/>
        <v>0</v>
      </c>
      <c r="F1107" s="4">
        <f t="shared" si="116"/>
        <v>0</v>
      </c>
      <c r="G1107" s="19">
        <f>IF(AND(C1107&lt;&gt;"",SUM(G$30:G1106)&lt;D$21),$D$21/$D$26,0)</f>
        <v>0</v>
      </c>
      <c r="H1107" s="4">
        <f t="shared" si="117"/>
        <v>0</v>
      </c>
      <c r="I1107" s="4">
        <f t="shared" si="118"/>
        <v>0</v>
      </c>
      <c r="J1107" s="58" t="str">
        <f t="shared" si="119"/>
        <v>2110–2111</v>
      </c>
    </row>
    <row r="1108" spans="1:10" ht="19.899999999999999" customHeight="1" x14ac:dyDescent="0.2">
      <c r="A1108" s="126">
        <v>77188</v>
      </c>
      <c r="B1108" s="9">
        <f t="shared" si="113"/>
        <v>0</v>
      </c>
      <c r="C1108" s="127"/>
      <c r="D1108" s="4">
        <f t="shared" si="114"/>
        <v>0</v>
      </c>
      <c r="E1108" s="128">
        <f t="shared" si="115"/>
        <v>0</v>
      </c>
      <c r="F1108" s="4">
        <f t="shared" si="116"/>
        <v>0</v>
      </c>
      <c r="G1108" s="19">
        <f>IF(AND(C1108&lt;&gt;"",SUM(G$30:G1107)&lt;D$21),$D$21/$D$26,0)</f>
        <v>0</v>
      </c>
      <c r="H1108" s="4">
        <f t="shared" si="117"/>
        <v>0</v>
      </c>
      <c r="I1108" s="4">
        <f t="shared" si="118"/>
        <v>0</v>
      </c>
      <c r="J1108" s="58" t="str">
        <f t="shared" si="119"/>
        <v>2110–2111</v>
      </c>
    </row>
    <row r="1109" spans="1:10" ht="19.899999999999999" customHeight="1" x14ac:dyDescent="0.2">
      <c r="A1109" s="126">
        <v>77219</v>
      </c>
      <c r="B1109" s="9">
        <f t="shared" si="113"/>
        <v>0</v>
      </c>
      <c r="C1109" s="127"/>
      <c r="D1109" s="4">
        <f t="shared" si="114"/>
        <v>0</v>
      </c>
      <c r="E1109" s="128">
        <f t="shared" si="115"/>
        <v>0</v>
      </c>
      <c r="F1109" s="4">
        <f t="shared" si="116"/>
        <v>0</v>
      </c>
      <c r="G1109" s="19">
        <f>IF(AND(C1109&lt;&gt;"",SUM(G$30:G1108)&lt;D$21),$D$21/$D$26,0)</f>
        <v>0</v>
      </c>
      <c r="H1109" s="4">
        <f t="shared" si="117"/>
        <v>0</v>
      </c>
      <c r="I1109" s="4">
        <f t="shared" si="118"/>
        <v>0</v>
      </c>
      <c r="J1109" s="58" t="str">
        <f t="shared" si="119"/>
        <v>2110–2111</v>
      </c>
    </row>
    <row r="1110" spans="1:10" ht="19.899999999999999" customHeight="1" x14ac:dyDescent="0.2">
      <c r="A1110" s="126">
        <v>77249</v>
      </c>
      <c r="B1110" s="9">
        <f t="shared" si="113"/>
        <v>0</v>
      </c>
      <c r="C1110" s="127"/>
      <c r="D1110" s="4">
        <f t="shared" si="114"/>
        <v>0</v>
      </c>
      <c r="E1110" s="128">
        <f t="shared" si="115"/>
        <v>0</v>
      </c>
      <c r="F1110" s="4">
        <f t="shared" si="116"/>
        <v>0</v>
      </c>
      <c r="G1110" s="19">
        <f>IF(AND(C1110&lt;&gt;"",SUM(G$30:G1109)&lt;D$21),$D$21/$D$26,0)</f>
        <v>0</v>
      </c>
      <c r="H1110" s="4">
        <f t="shared" si="117"/>
        <v>0</v>
      </c>
      <c r="I1110" s="4">
        <f t="shared" si="118"/>
        <v>0</v>
      </c>
      <c r="J1110" s="58" t="str">
        <f t="shared" si="119"/>
        <v>2111–2112</v>
      </c>
    </row>
    <row r="1111" spans="1:10" ht="19.899999999999999" customHeight="1" x14ac:dyDescent="0.2">
      <c r="A1111" s="126">
        <v>77280</v>
      </c>
      <c r="B1111" s="9">
        <f t="shared" si="113"/>
        <v>0</v>
      </c>
      <c r="C1111" s="127"/>
      <c r="D1111" s="4">
        <f t="shared" si="114"/>
        <v>0</v>
      </c>
      <c r="E1111" s="128">
        <f t="shared" si="115"/>
        <v>0</v>
      </c>
      <c r="F1111" s="4">
        <f t="shared" si="116"/>
        <v>0</v>
      </c>
      <c r="G1111" s="19">
        <f>IF(AND(C1111&lt;&gt;"",SUM(G$30:G1110)&lt;D$21),$D$21/$D$26,0)</f>
        <v>0</v>
      </c>
      <c r="H1111" s="4">
        <f t="shared" si="117"/>
        <v>0</v>
      </c>
      <c r="I1111" s="4">
        <f t="shared" si="118"/>
        <v>0</v>
      </c>
      <c r="J1111" s="58" t="str">
        <f t="shared" si="119"/>
        <v>2111–2112</v>
      </c>
    </row>
    <row r="1112" spans="1:10" ht="19.899999999999999" customHeight="1" x14ac:dyDescent="0.2">
      <c r="A1112" s="126">
        <v>77311</v>
      </c>
      <c r="B1112" s="9">
        <f t="shared" si="113"/>
        <v>0</v>
      </c>
      <c r="C1112" s="127"/>
      <c r="D1112" s="4">
        <f t="shared" si="114"/>
        <v>0</v>
      </c>
      <c r="E1112" s="128">
        <f t="shared" si="115"/>
        <v>0</v>
      </c>
      <c r="F1112" s="4">
        <f t="shared" si="116"/>
        <v>0</v>
      </c>
      <c r="G1112" s="19">
        <f>IF(AND(C1112&lt;&gt;"",SUM(G$30:G1111)&lt;D$21),$D$21/$D$26,0)</f>
        <v>0</v>
      </c>
      <c r="H1112" s="4">
        <f t="shared" si="117"/>
        <v>0</v>
      </c>
      <c r="I1112" s="4">
        <f t="shared" si="118"/>
        <v>0</v>
      </c>
      <c r="J1112" s="58" t="str">
        <f t="shared" si="119"/>
        <v>2111–2112</v>
      </c>
    </row>
    <row r="1113" spans="1:10" ht="19.899999999999999" customHeight="1" x14ac:dyDescent="0.2">
      <c r="A1113" s="126">
        <v>77341</v>
      </c>
      <c r="B1113" s="9">
        <f t="shared" si="113"/>
        <v>0</v>
      </c>
      <c r="C1113" s="127"/>
      <c r="D1113" s="4">
        <f t="shared" si="114"/>
        <v>0</v>
      </c>
      <c r="E1113" s="128">
        <f t="shared" si="115"/>
        <v>0</v>
      </c>
      <c r="F1113" s="4">
        <f t="shared" si="116"/>
        <v>0</v>
      </c>
      <c r="G1113" s="19">
        <f>IF(AND(C1113&lt;&gt;"",SUM(G$30:G1112)&lt;D$21),$D$21/$D$26,0)</f>
        <v>0</v>
      </c>
      <c r="H1113" s="4">
        <f t="shared" si="117"/>
        <v>0</v>
      </c>
      <c r="I1113" s="4">
        <f t="shared" si="118"/>
        <v>0</v>
      </c>
      <c r="J1113" s="58" t="str">
        <f t="shared" si="119"/>
        <v>2111–2112</v>
      </c>
    </row>
    <row r="1114" spans="1:10" ht="19.899999999999999" customHeight="1" x14ac:dyDescent="0.2">
      <c r="A1114" s="126">
        <v>77372</v>
      </c>
      <c r="B1114" s="9">
        <f t="shared" si="113"/>
        <v>0</v>
      </c>
      <c r="C1114" s="127"/>
      <c r="D1114" s="4">
        <f t="shared" si="114"/>
        <v>0</v>
      </c>
      <c r="E1114" s="128">
        <f t="shared" si="115"/>
        <v>0</v>
      </c>
      <c r="F1114" s="4">
        <f t="shared" si="116"/>
        <v>0</v>
      </c>
      <c r="G1114" s="19">
        <f>IF(AND(C1114&lt;&gt;"",SUM(G$30:G1113)&lt;D$21),$D$21/$D$26,0)</f>
        <v>0</v>
      </c>
      <c r="H1114" s="4">
        <f t="shared" si="117"/>
        <v>0</v>
      </c>
      <c r="I1114" s="4">
        <f t="shared" si="118"/>
        <v>0</v>
      </c>
      <c r="J1114" s="58" t="str">
        <f t="shared" si="119"/>
        <v>2111–2112</v>
      </c>
    </row>
    <row r="1115" spans="1:10" ht="19.899999999999999" customHeight="1" x14ac:dyDescent="0.2">
      <c r="A1115" s="126">
        <v>77402</v>
      </c>
      <c r="B1115" s="9">
        <f t="shared" si="113"/>
        <v>0</v>
      </c>
      <c r="C1115" s="127"/>
      <c r="D1115" s="4">
        <f t="shared" si="114"/>
        <v>0</v>
      </c>
      <c r="E1115" s="128">
        <f t="shared" si="115"/>
        <v>0</v>
      </c>
      <c r="F1115" s="4">
        <f t="shared" si="116"/>
        <v>0</v>
      </c>
      <c r="G1115" s="19">
        <f>IF(AND(C1115&lt;&gt;"",SUM(G$30:G1114)&lt;D$21),$D$21/$D$26,0)</f>
        <v>0</v>
      </c>
      <c r="H1115" s="4">
        <f t="shared" si="117"/>
        <v>0</v>
      </c>
      <c r="I1115" s="4">
        <f t="shared" si="118"/>
        <v>0</v>
      </c>
      <c r="J1115" s="58" t="str">
        <f t="shared" si="119"/>
        <v>2111–2112</v>
      </c>
    </row>
    <row r="1116" spans="1:10" ht="19.899999999999999" customHeight="1" x14ac:dyDescent="0.2">
      <c r="A1116" s="126">
        <v>77433</v>
      </c>
      <c r="B1116" s="9">
        <f t="shared" si="113"/>
        <v>0</v>
      </c>
      <c r="C1116" s="127"/>
      <c r="D1116" s="4">
        <f t="shared" si="114"/>
        <v>0</v>
      </c>
      <c r="E1116" s="128">
        <f t="shared" si="115"/>
        <v>0</v>
      </c>
      <c r="F1116" s="4">
        <f t="shared" si="116"/>
        <v>0</v>
      </c>
      <c r="G1116" s="19">
        <f>IF(AND(C1116&lt;&gt;"",SUM(G$30:G1115)&lt;D$21),$D$21/$D$26,0)</f>
        <v>0</v>
      </c>
      <c r="H1116" s="4">
        <f t="shared" si="117"/>
        <v>0</v>
      </c>
      <c r="I1116" s="4">
        <f t="shared" si="118"/>
        <v>0</v>
      </c>
      <c r="J1116" s="58" t="str">
        <f t="shared" si="119"/>
        <v>2111–2112</v>
      </c>
    </row>
    <row r="1117" spans="1:10" ht="19.899999999999999" customHeight="1" x14ac:dyDescent="0.2">
      <c r="A1117" s="126">
        <v>77464</v>
      </c>
      <c r="B1117" s="9">
        <f t="shared" si="113"/>
        <v>0</v>
      </c>
      <c r="C1117" s="127"/>
      <c r="D1117" s="4">
        <f t="shared" si="114"/>
        <v>0</v>
      </c>
      <c r="E1117" s="128">
        <f t="shared" si="115"/>
        <v>0</v>
      </c>
      <c r="F1117" s="4">
        <f t="shared" si="116"/>
        <v>0</v>
      </c>
      <c r="G1117" s="19">
        <f>IF(AND(C1117&lt;&gt;"",SUM(G$30:G1116)&lt;D$21),$D$21/$D$26,0)</f>
        <v>0</v>
      </c>
      <c r="H1117" s="4">
        <f t="shared" si="117"/>
        <v>0</v>
      </c>
      <c r="I1117" s="4">
        <f t="shared" si="118"/>
        <v>0</v>
      </c>
      <c r="J1117" s="58" t="str">
        <f t="shared" si="119"/>
        <v>2111–2112</v>
      </c>
    </row>
    <row r="1118" spans="1:10" ht="19.899999999999999" customHeight="1" x14ac:dyDescent="0.2">
      <c r="A1118" s="126">
        <v>77493</v>
      </c>
      <c r="B1118" s="9">
        <f t="shared" si="113"/>
        <v>0</v>
      </c>
      <c r="C1118" s="127"/>
      <c r="D1118" s="4">
        <f t="shared" si="114"/>
        <v>0</v>
      </c>
      <c r="E1118" s="128">
        <f t="shared" si="115"/>
        <v>0</v>
      </c>
      <c r="F1118" s="4">
        <f t="shared" si="116"/>
        <v>0</v>
      </c>
      <c r="G1118" s="19">
        <f>IF(AND(C1118&lt;&gt;"",SUM(G$30:G1117)&lt;D$21),$D$21/$D$26,0)</f>
        <v>0</v>
      </c>
      <c r="H1118" s="4">
        <f t="shared" si="117"/>
        <v>0</v>
      </c>
      <c r="I1118" s="4">
        <f t="shared" si="118"/>
        <v>0</v>
      </c>
      <c r="J1118" s="58" t="str">
        <f t="shared" si="119"/>
        <v>2111–2112</v>
      </c>
    </row>
    <row r="1119" spans="1:10" ht="19.899999999999999" customHeight="1" x14ac:dyDescent="0.2">
      <c r="A1119" s="126">
        <v>77524</v>
      </c>
      <c r="B1119" s="9">
        <f t="shared" ref="B1119:B1182" si="120">IF(C1119&gt;0,C1119*-1,C1119)</f>
        <v>0</v>
      </c>
      <c r="C1119" s="127"/>
      <c r="D1119" s="4">
        <f t="shared" ref="D1119:D1182" si="121">IF(C1119="",0,IF($D$14="Beginning",IF(C1118&lt;&gt;"",$F1118*$D$7/12,0),IF(C1118&lt;&gt;"",$F1118*$D$7/12,$D$19*$D$7/12)))</f>
        <v>0</v>
      </c>
      <c r="E1119" s="128">
        <f t="shared" si="115"/>
        <v>0</v>
      </c>
      <c r="F1119" s="4">
        <f t="shared" si="116"/>
        <v>0</v>
      </c>
      <c r="G1119" s="19">
        <f>IF(AND(C1119&lt;&gt;"",SUM(G$30:G1118)&lt;D$21),$D$21/$D$26,0)</f>
        <v>0</v>
      </c>
      <c r="H1119" s="4">
        <f t="shared" si="117"/>
        <v>0</v>
      </c>
      <c r="I1119" s="4">
        <f t="shared" si="118"/>
        <v>0</v>
      </c>
      <c r="J1119" s="58" t="str">
        <f t="shared" si="119"/>
        <v>2111–2112</v>
      </c>
    </row>
    <row r="1120" spans="1:10" ht="19.899999999999999" customHeight="1" x14ac:dyDescent="0.2">
      <c r="A1120" s="126">
        <v>77554</v>
      </c>
      <c r="B1120" s="9">
        <f t="shared" si="120"/>
        <v>0</v>
      </c>
      <c r="C1120" s="127"/>
      <c r="D1120" s="4">
        <f t="shared" si="121"/>
        <v>0</v>
      </c>
      <c r="E1120" s="128">
        <f t="shared" ref="E1120:E1183" si="122">C1120-D1120</f>
        <v>0</v>
      </c>
      <c r="F1120" s="4">
        <f t="shared" ref="F1120:F1183" si="123">IF(C1120="",0,IF(C1119="",$D$19-E1120,IF(C1120&lt;&gt;"",F1119-E1120)))</f>
        <v>0</v>
      </c>
      <c r="G1120" s="19">
        <f>IF(AND(C1120&lt;&gt;"",SUM(G$30:G1119)&lt;D$21),$D$21/$D$26,0)</f>
        <v>0</v>
      </c>
      <c r="H1120" s="4">
        <f t="shared" ref="H1120:H1183" si="124">IF(C1120&lt;&gt;"",G1120+H1119,0)</f>
        <v>0</v>
      </c>
      <c r="I1120" s="4">
        <f t="shared" ref="I1120:I1183" si="125">IF(C1120&lt;&gt;"",$D$21-H1120,0)</f>
        <v>0</v>
      </c>
      <c r="J1120" s="58" t="str">
        <f t="shared" si="119"/>
        <v>2111–2112</v>
      </c>
    </row>
    <row r="1121" spans="1:10" ht="19.899999999999999" customHeight="1" x14ac:dyDescent="0.2">
      <c r="A1121" s="126">
        <v>77585</v>
      </c>
      <c r="B1121" s="9">
        <f t="shared" si="120"/>
        <v>0</v>
      </c>
      <c r="C1121" s="127"/>
      <c r="D1121" s="4">
        <f t="shared" si="121"/>
        <v>0</v>
      </c>
      <c r="E1121" s="128">
        <f t="shared" si="122"/>
        <v>0</v>
      </c>
      <c r="F1121" s="4">
        <f t="shared" si="123"/>
        <v>0</v>
      </c>
      <c r="G1121" s="19">
        <f>IF(AND(C1121&lt;&gt;"",SUM(G$30:G1120)&lt;D$21),$D$21/$D$26,0)</f>
        <v>0</v>
      </c>
      <c r="H1121" s="4">
        <f t="shared" si="124"/>
        <v>0</v>
      </c>
      <c r="I1121" s="4">
        <f t="shared" si="125"/>
        <v>0</v>
      </c>
      <c r="J1121" s="58" t="str">
        <f t="shared" si="119"/>
        <v>2111–2112</v>
      </c>
    </row>
    <row r="1122" spans="1:10" ht="19.899999999999999" customHeight="1" x14ac:dyDescent="0.2">
      <c r="A1122" s="126">
        <v>77615</v>
      </c>
      <c r="B1122" s="9">
        <f t="shared" si="120"/>
        <v>0</v>
      </c>
      <c r="C1122" s="127"/>
      <c r="D1122" s="4">
        <f t="shared" si="121"/>
        <v>0</v>
      </c>
      <c r="E1122" s="128">
        <f t="shared" si="122"/>
        <v>0</v>
      </c>
      <c r="F1122" s="4">
        <f t="shared" si="123"/>
        <v>0</v>
      </c>
      <c r="G1122" s="19">
        <f>IF(AND(C1122&lt;&gt;"",SUM(G$30:G1121)&lt;D$21),$D$21/$D$26,0)</f>
        <v>0</v>
      </c>
      <c r="H1122" s="4">
        <f t="shared" si="124"/>
        <v>0</v>
      </c>
      <c r="I1122" s="4">
        <f t="shared" si="125"/>
        <v>0</v>
      </c>
      <c r="J1122" s="58" t="str">
        <f t="shared" si="119"/>
        <v>2112–2113</v>
      </c>
    </row>
    <row r="1123" spans="1:10" ht="19.899999999999999" customHeight="1" x14ac:dyDescent="0.2">
      <c r="A1123" s="126">
        <v>77646</v>
      </c>
      <c r="B1123" s="9">
        <f t="shared" si="120"/>
        <v>0</v>
      </c>
      <c r="C1123" s="127"/>
      <c r="D1123" s="4">
        <f t="shared" si="121"/>
        <v>0</v>
      </c>
      <c r="E1123" s="128">
        <f t="shared" si="122"/>
        <v>0</v>
      </c>
      <c r="F1123" s="4">
        <f t="shared" si="123"/>
        <v>0</v>
      </c>
      <c r="G1123" s="19">
        <f>IF(AND(C1123&lt;&gt;"",SUM(G$30:G1122)&lt;D$21),$D$21/$D$26,0)</f>
        <v>0</v>
      </c>
      <c r="H1123" s="4">
        <f t="shared" si="124"/>
        <v>0</v>
      </c>
      <c r="I1123" s="4">
        <f t="shared" si="125"/>
        <v>0</v>
      </c>
      <c r="J1123" s="58" t="str">
        <f t="shared" si="119"/>
        <v>2112–2113</v>
      </c>
    </row>
    <row r="1124" spans="1:10" ht="19.899999999999999" customHeight="1" x14ac:dyDescent="0.2">
      <c r="A1124" s="126">
        <v>77677</v>
      </c>
      <c r="B1124" s="9">
        <f t="shared" si="120"/>
        <v>0</v>
      </c>
      <c r="C1124" s="127"/>
      <c r="D1124" s="4">
        <f t="shared" si="121"/>
        <v>0</v>
      </c>
      <c r="E1124" s="128">
        <f t="shared" si="122"/>
        <v>0</v>
      </c>
      <c r="F1124" s="4">
        <f t="shared" si="123"/>
        <v>0</v>
      </c>
      <c r="G1124" s="19">
        <f>IF(AND(C1124&lt;&gt;"",SUM(G$30:G1123)&lt;D$21),$D$21/$D$26,0)</f>
        <v>0</v>
      </c>
      <c r="H1124" s="4">
        <f t="shared" si="124"/>
        <v>0</v>
      </c>
      <c r="I1124" s="4">
        <f t="shared" si="125"/>
        <v>0</v>
      </c>
      <c r="J1124" s="58" t="str">
        <f t="shared" si="119"/>
        <v>2112–2113</v>
      </c>
    </row>
    <row r="1125" spans="1:10" ht="19.899999999999999" customHeight="1" x14ac:dyDescent="0.2">
      <c r="A1125" s="126">
        <v>77707</v>
      </c>
      <c r="B1125" s="9">
        <f t="shared" si="120"/>
        <v>0</v>
      </c>
      <c r="C1125" s="127"/>
      <c r="D1125" s="4">
        <f t="shared" si="121"/>
        <v>0</v>
      </c>
      <c r="E1125" s="128">
        <f t="shared" si="122"/>
        <v>0</v>
      </c>
      <c r="F1125" s="4">
        <f t="shared" si="123"/>
        <v>0</v>
      </c>
      <c r="G1125" s="19">
        <f>IF(AND(C1125&lt;&gt;"",SUM(G$30:G1124)&lt;D$21),$D$21/$D$26,0)</f>
        <v>0</v>
      </c>
      <c r="H1125" s="4">
        <f t="shared" si="124"/>
        <v>0</v>
      </c>
      <c r="I1125" s="4">
        <f t="shared" si="125"/>
        <v>0</v>
      </c>
      <c r="J1125" s="58" t="str">
        <f t="shared" si="119"/>
        <v>2112–2113</v>
      </c>
    </row>
    <row r="1126" spans="1:10" ht="19.899999999999999" customHeight="1" x14ac:dyDescent="0.2">
      <c r="A1126" s="126">
        <v>77738</v>
      </c>
      <c r="B1126" s="9">
        <f t="shared" si="120"/>
        <v>0</v>
      </c>
      <c r="C1126" s="127"/>
      <c r="D1126" s="4">
        <f t="shared" si="121"/>
        <v>0</v>
      </c>
      <c r="E1126" s="128">
        <f t="shared" si="122"/>
        <v>0</v>
      </c>
      <c r="F1126" s="4">
        <f t="shared" si="123"/>
        <v>0</v>
      </c>
      <c r="G1126" s="19">
        <f>IF(AND(C1126&lt;&gt;"",SUM(G$30:G1125)&lt;D$21),$D$21/$D$26,0)</f>
        <v>0</v>
      </c>
      <c r="H1126" s="4">
        <f t="shared" si="124"/>
        <v>0</v>
      </c>
      <c r="I1126" s="4">
        <f t="shared" si="125"/>
        <v>0</v>
      </c>
      <c r="J1126" s="58" t="str">
        <f t="shared" si="119"/>
        <v>2112–2113</v>
      </c>
    </row>
    <row r="1127" spans="1:10" ht="19.899999999999999" customHeight="1" x14ac:dyDescent="0.2">
      <c r="A1127" s="126">
        <v>77768</v>
      </c>
      <c r="B1127" s="9">
        <f t="shared" si="120"/>
        <v>0</v>
      </c>
      <c r="C1127" s="127"/>
      <c r="D1127" s="4">
        <f t="shared" si="121"/>
        <v>0</v>
      </c>
      <c r="E1127" s="128">
        <f t="shared" si="122"/>
        <v>0</v>
      </c>
      <c r="F1127" s="4">
        <f t="shared" si="123"/>
        <v>0</v>
      </c>
      <c r="G1127" s="19">
        <f>IF(AND(C1127&lt;&gt;"",SUM(G$30:G1126)&lt;D$21),$D$21/$D$26,0)</f>
        <v>0</v>
      </c>
      <c r="H1127" s="4">
        <f t="shared" si="124"/>
        <v>0</v>
      </c>
      <c r="I1127" s="4">
        <f t="shared" si="125"/>
        <v>0</v>
      </c>
      <c r="J1127" s="58" t="str">
        <f t="shared" si="119"/>
        <v>2112–2113</v>
      </c>
    </row>
    <row r="1128" spans="1:10" ht="19.899999999999999" customHeight="1" x14ac:dyDescent="0.2">
      <c r="A1128" s="126">
        <v>77799</v>
      </c>
      <c r="B1128" s="9">
        <f t="shared" si="120"/>
        <v>0</v>
      </c>
      <c r="C1128" s="127"/>
      <c r="D1128" s="4">
        <f t="shared" si="121"/>
        <v>0</v>
      </c>
      <c r="E1128" s="128">
        <f t="shared" si="122"/>
        <v>0</v>
      </c>
      <c r="F1128" s="4">
        <f t="shared" si="123"/>
        <v>0</v>
      </c>
      <c r="G1128" s="19">
        <f>IF(AND(C1128&lt;&gt;"",SUM(G$30:G1127)&lt;D$21),$D$21/$D$26,0)</f>
        <v>0</v>
      </c>
      <c r="H1128" s="4">
        <f t="shared" si="124"/>
        <v>0</v>
      </c>
      <c r="I1128" s="4">
        <f t="shared" si="125"/>
        <v>0</v>
      </c>
      <c r="J1128" s="58" t="str">
        <f t="shared" si="119"/>
        <v>2112–2113</v>
      </c>
    </row>
    <row r="1129" spans="1:10" ht="19.899999999999999" customHeight="1" x14ac:dyDescent="0.2">
      <c r="A1129" s="126">
        <v>77830</v>
      </c>
      <c r="B1129" s="9">
        <f t="shared" si="120"/>
        <v>0</v>
      </c>
      <c r="C1129" s="127"/>
      <c r="D1129" s="4">
        <f t="shared" si="121"/>
        <v>0</v>
      </c>
      <c r="E1129" s="128">
        <f t="shared" si="122"/>
        <v>0</v>
      </c>
      <c r="F1129" s="4">
        <f t="shared" si="123"/>
        <v>0</v>
      </c>
      <c r="G1129" s="19">
        <f>IF(AND(C1129&lt;&gt;"",SUM(G$30:G1128)&lt;D$21),$D$21/$D$26,0)</f>
        <v>0</v>
      </c>
      <c r="H1129" s="4">
        <f t="shared" si="124"/>
        <v>0</v>
      </c>
      <c r="I1129" s="4">
        <f t="shared" si="125"/>
        <v>0</v>
      </c>
      <c r="J1129" s="58" t="str">
        <f t="shared" si="119"/>
        <v>2112–2113</v>
      </c>
    </row>
    <row r="1130" spans="1:10" ht="19.899999999999999" customHeight="1" x14ac:dyDescent="0.2">
      <c r="A1130" s="126">
        <v>77858</v>
      </c>
      <c r="B1130" s="9">
        <f t="shared" si="120"/>
        <v>0</v>
      </c>
      <c r="C1130" s="127"/>
      <c r="D1130" s="4">
        <f t="shared" si="121"/>
        <v>0</v>
      </c>
      <c r="E1130" s="128">
        <f t="shared" si="122"/>
        <v>0</v>
      </c>
      <c r="F1130" s="4">
        <f t="shared" si="123"/>
        <v>0</v>
      </c>
      <c r="G1130" s="19">
        <f>IF(AND(C1130&lt;&gt;"",SUM(G$30:G1129)&lt;D$21),$D$21/$D$26,0)</f>
        <v>0</v>
      </c>
      <c r="H1130" s="4">
        <f t="shared" si="124"/>
        <v>0</v>
      </c>
      <c r="I1130" s="4">
        <f t="shared" si="125"/>
        <v>0</v>
      </c>
      <c r="J1130" s="58" t="str">
        <f t="shared" si="119"/>
        <v>2112–2113</v>
      </c>
    </row>
    <row r="1131" spans="1:10" ht="19.899999999999999" customHeight="1" x14ac:dyDescent="0.2">
      <c r="A1131" s="126">
        <v>77889</v>
      </c>
      <c r="B1131" s="9">
        <f t="shared" si="120"/>
        <v>0</v>
      </c>
      <c r="C1131" s="127"/>
      <c r="D1131" s="4">
        <f t="shared" si="121"/>
        <v>0</v>
      </c>
      <c r="E1131" s="128">
        <f t="shared" si="122"/>
        <v>0</v>
      </c>
      <c r="F1131" s="4">
        <f t="shared" si="123"/>
        <v>0</v>
      </c>
      <c r="G1131" s="19">
        <f>IF(AND(C1131&lt;&gt;"",SUM(G$30:G1130)&lt;D$21),$D$21/$D$26,0)</f>
        <v>0</v>
      </c>
      <c r="H1131" s="4">
        <f t="shared" si="124"/>
        <v>0</v>
      </c>
      <c r="I1131" s="4">
        <f t="shared" si="125"/>
        <v>0</v>
      </c>
      <c r="J1131" s="58" t="str">
        <f t="shared" ref="J1131:J1194" si="126">IF(OR(MONTH(A1131)=1,MONTH(A1131)=2,MONTH(A1131)=3,MONTH(A1131)=4,MONTH(A1131)=5,MONTH(A1131)=6),YEAR(A1131)-1&amp;"–"&amp;YEAR(A1131),YEAR(A1131)&amp;"–"&amp;YEAR(A1131)+1)</f>
        <v>2112–2113</v>
      </c>
    </row>
    <row r="1132" spans="1:10" ht="19.899999999999999" customHeight="1" x14ac:dyDescent="0.2">
      <c r="A1132" s="126">
        <v>77919</v>
      </c>
      <c r="B1132" s="9">
        <f t="shared" si="120"/>
        <v>0</v>
      </c>
      <c r="C1132" s="127"/>
      <c r="D1132" s="4">
        <f t="shared" si="121"/>
        <v>0</v>
      </c>
      <c r="E1132" s="128">
        <f t="shared" si="122"/>
        <v>0</v>
      </c>
      <c r="F1132" s="4">
        <f t="shared" si="123"/>
        <v>0</v>
      </c>
      <c r="G1132" s="19">
        <f>IF(AND(C1132&lt;&gt;"",SUM(G$30:G1131)&lt;D$21),$D$21/$D$26,0)</f>
        <v>0</v>
      </c>
      <c r="H1132" s="4">
        <f t="shared" si="124"/>
        <v>0</v>
      </c>
      <c r="I1132" s="4">
        <f t="shared" si="125"/>
        <v>0</v>
      </c>
      <c r="J1132" s="58" t="str">
        <f t="shared" si="126"/>
        <v>2112–2113</v>
      </c>
    </row>
    <row r="1133" spans="1:10" ht="19.899999999999999" customHeight="1" x14ac:dyDescent="0.2">
      <c r="A1133" s="126">
        <v>77950</v>
      </c>
      <c r="B1133" s="9">
        <f t="shared" si="120"/>
        <v>0</v>
      </c>
      <c r="C1133" s="127"/>
      <c r="D1133" s="4">
        <f t="shared" si="121"/>
        <v>0</v>
      </c>
      <c r="E1133" s="128">
        <f t="shared" si="122"/>
        <v>0</v>
      </c>
      <c r="F1133" s="4">
        <f t="shared" si="123"/>
        <v>0</v>
      </c>
      <c r="G1133" s="19">
        <f>IF(AND(C1133&lt;&gt;"",SUM(G$30:G1132)&lt;D$21),$D$21/$D$26,0)</f>
        <v>0</v>
      </c>
      <c r="H1133" s="4">
        <f t="shared" si="124"/>
        <v>0</v>
      </c>
      <c r="I1133" s="4">
        <f t="shared" si="125"/>
        <v>0</v>
      </c>
      <c r="J1133" s="58" t="str">
        <f t="shared" si="126"/>
        <v>2112–2113</v>
      </c>
    </row>
    <row r="1134" spans="1:10" ht="19.899999999999999" customHeight="1" x14ac:dyDescent="0.2">
      <c r="A1134" s="126">
        <v>77980</v>
      </c>
      <c r="B1134" s="9">
        <f t="shared" si="120"/>
        <v>0</v>
      </c>
      <c r="C1134" s="127"/>
      <c r="D1134" s="4">
        <f t="shared" si="121"/>
        <v>0</v>
      </c>
      <c r="E1134" s="128">
        <f t="shared" si="122"/>
        <v>0</v>
      </c>
      <c r="F1134" s="4">
        <f t="shared" si="123"/>
        <v>0</v>
      </c>
      <c r="G1134" s="19">
        <f>IF(AND(C1134&lt;&gt;"",SUM(G$30:G1133)&lt;D$21),$D$21/$D$26,0)</f>
        <v>0</v>
      </c>
      <c r="H1134" s="4">
        <f t="shared" si="124"/>
        <v>0</v>
      </c>
      <c r="I1134" s="4">
        <f t="shared" si="125"/>
        <v>0</v>
      </c>
      <c r="J1134" s="58" t="str">
        <f t="shared" si="126"/>
        <v>2113–2114</v>
      </c>
    </row>
    <row r="1135" spans="1:10" ht="19.899999999999999" customHeight="1" x14ac:dyDescent="0.2">
      <c r="A1135" s="126">
        <v>78011</v>
      </c>
      <c r="B1135" s="9">
        <f t="shared" si="120"/>
        <v>0</v>
      </c>
      <c r="C1135" s="127"/>
      <c r="D1135" s="4">
        <f t="shared" si="121"/>
        <v>0</v>
      </c>
      <c r="E1135" s="128">
        <f t="shared" si="122"/>
        <v>0</v>
      </c>
      <c r="F1135" s="4">
        <f t="shared" si="123"/>
        <v>0</v>
      </c>
      <c r="G1135" s="19">
        <f>IF(AND(C1135&lt;&gt;"",SUM(G$30:G1134)&lt;D$21),$D$21/$D$26,0)</f>
        <v>0</v>
      </c>
      <c r="H1135" s="4">
        <f t="shared" si="124"/>
        <v>0</v>
      </c>
      <c r="I1135" s="4">
        <f t="shared" si="125"/>
        <v>0</v>
      </c>
      <c r="J1135" s="58" t="str">
        <f t="shared" si="126"/>
        <v>2113–2114</v>
      </c>
    </row>
    <row r="1136" spans="1:10" ht="19.899999999999999" customHeight="1" x14ac:dyDescent="0.2">
      <c r="A1136" s="126">
        <v>78042</v>
      </c>
      <c r="B1136" s="9">
        <f t="shared" si="120"/>
        <v>0</v>
      </c>
      <c r="C1136" s="127"/>
      <c r="D1136" s="4">
        <f t="shared" si="121"/>
        <v>0</v>
      </c>
      <c r="E1136" s="128">
        <f t="shared" si="122"/>
        <v>0</v>
      </c>
      <c r="F1136" s="4">
        <f t="shared" si="123"/>
        <v>0</v>
      </c>
      <c r="G1136" s="19">
        <f>IF(AND(C1136&lt;&gt;"",SUM(G$30:G1135)&lt;D$21),$D$21/$D$26,0)</f>
        <v>0</v>
      </c>
      <c r="H1136" s="4">
        <f t="shared" si="124"/>
        <v>0</v>
      </c>
      <c r="I1136" s="4">
        <f t="shared" si="125"/>
        <v>0</v>
      </c>
      <c r="J1136" s="58" t="str">
        <f t="shared" si="126"/>
        <v>2113–2114</v>
      </c>
    </row>
    <row r="1137" spans="1:10" ht="19.899999999999999" customHeight="1" x14ac:dyDescent="0.2">
      <c r="A1137" s="126">
        <v>78072</v>
      </c>
      <c r="B1137" s="9">
        <f t="shared" si="120"/>
        <v>0</v>
      </c>
      <c r="C1137" s="127"/>
      <c r="D1137" s="4">
        <f t="shared" si="121"/>
        <v>0</v>
      </c>
      <c r="E1137" s="128">
        <f t="shared" si="122"/>
        <v>0</v>
      </c>
      <c r="F1137" s="4">
        <f t="shared" si="123"/>
        <v>0</v>
      </c>
      <c r="G1137" s="19">
        <f>IF(AND(C1137&lt;&gt;"",SUM(G$30:G1136)&lt;D$21),$D$21/$D$26,0)</f>
        <v>0</v>
      </c>
      <c r="H1137" s="4">
        <f t="shared" si="124"/>
        <v>0</v>
      </c>
      <c r="I1137" s="4">
        <f t="shared" si="125"/>
        <v>0</v>
      </c>
      <c r="J1137" s="58" t="str">
        <f t="shared" si="126"/>
        <v>2113–2114</v>
      </c>
    </row>
    <row r="1138" spans="1:10" ht="19.899999999999999" customHeight="1" x14ac:dyDescent="0.2">
      <c r="A1138" s="126">
        <v>78103</v>
      </c>
      <c r="B1138" s="9">
        <f t="shared" si="120"/>
        <v>0</v>
      </c>
      <c r="C1138" s="127"/>
      <c r="D1138" s="4">
        <f t="shared" si="121"/>
        <v>0</v>
      </c>
      <c r="E1138" s="128">
        <f t="shared" si="122"/>
        <v>0</v>
      </c>
      <c r="F1138" s="4">
        <f t="shared" si="123"/>
        <v>0</v>
      </c>
      <c r="G1138" s="19">
        <f>IF(AND(C1138&lt;&gt;"",SUM(G$30:G1137)&lt;D$21),$D$21/$D$26,0)</f>
        <v>0</v>
      </c>
      <c r="H1138" s="4">
        <f t="shared" si="124"/>
        <v>0</v>
      </c>
      <c r="I1138" s="4">
        <f t="shared" si="125"/>
        <v>0</v>
      </c>
      <c r="J1138" s="58" t="str">
        <f t="shared" si="126"/>
        <v>2113–2114</v>
      </c>
    </row>
    <row r="1139" spans="1:10" ht="19.899999999999999" customHeight="1" x14ac:dyDescent="0.2">
      <c r="A1139" s="126">
        <v>78133</v>
      </c>
      <c r="B1139" s="9">
        <f t="shared" si="120"/>
        <v>0</v>
      </c>
      <c r="C1139" s="127"/>
      <c r="D1139" s="4">
        <f t="shared" si="121"/>
        <v>0</v>
      </c>
      <c r="E1139" s="128">
        <f t="shared" si="122"/>
        <v>0</v>
      </c>
      <c r="F1139" s="4">
        <f t="shared" si="123"/>
        <v>0</v>
      </c>
      <c r="G1139" s="19">
        <f>IF(AND(C1139&lt;&gt;"",SUM(G$30:G1138)&lt;D$21),$D$21/$D$26,0)</f>
        <v>0</v>
      </c>
      <c r="H1139" s="4">
        <f t="shared" si="124"/>
        <v>0</v>
      </c>
      <c r="I1139" s="4">
        <f t="shared" si="125"/>
        <v>0</v>
      </c>
      <c r="J1139" s="58" t="str">
        <f t="shared" si="126"/>
        <v>2113–2114</v>
      </c>
    </row>
    <row r="1140" spans="1:10" ht="19.899999999999999" customHeight="1" x14ac:dyDescent="0.2">
      <c r="A1140" s="126">
        <v>78164</v>
      </c>
      <c r="B1140" s="9">
        <f t="shared" si="120"/>
        <v>0</v>
      </c>
      <c r="C1140" s="127"/>
      <c r="D1140" s="4">
        <f t="shared" si="121"/>
        <v>0</v>
      </c>
      <c r="E1140" s="128">
        <f t="shared" si="122"/>
        <v>0</v>
      </c>
      <c r="F1140" s="4">
        <f t="shared" si="123"/>
        <v>0</v>
      </c>
      <c r="G1140" s="19">
        <f>IF(AND(C1140&lt;&gt;"",SUM(G$30:G1139)&lt;D$21),$D$21/$D$26,0)</f>
        <v>0</v>
      </c>
      <c r="H1140" s="4">
        <f t="shared" si="124"/>
        <v>0</v>
      </c>
      <c r="I1140" s="4">
        <f t="shared" si="125"/>
        <v>0</v>
      </c>
      <c r="J1140" s="58" t="str">
        <f t="shared" si="126"/>
        <v>2113–2114</v>
      </c>
    </row>
    <row r="1141" spans="1:10" ht="19.899999999999999" customHeight="1" x14ac:dyDescent="0.2">
      <c r="A1141" s="126">
        <v>78195</v>
      </c>
      <c r="B1141" s="9">
        <f t="shared" si="120"/>
        <v>0</v>
      </c>
      <c r="C1141" s="127"/>
      <c r="D1141" s="4">
        <f t="shared" si="121"/>
        <v>0</v>
      </c>
      <c r="E1141" s="128">
        <f t="shared" si="122"/>
        <v>0</v>
      </c>
      <c r="F1141" s="4">
        <f t="shared" si="123"/>
        <v>0</v>
      </c>
      <c r="G1141" s="19">
        <f>IF(AND(C1141&lt;&gt;"",SUM(G$30:G1140)&lt;D$21),$D$21/$D$26,0)</f>
        <v>0</v>
      </c>
      <c r="H1141" s="4">
        <f t="shared" si="124"/>
        <v>0</v>
      </c>
      <c r="I1141" s="4">
        <f t="shared" si="125"/>
        <v>0</v>
      </c>
      <c r="J1141" s="58" t="str">
        <f t="shared" si="126"/>
        <v>2113–2114</v>
      </c>
    </row>
    <row r="1142" spans="1:10" ht="19.899999999999999" customHeight="1" x14ac:dyDescent="0.2">
      <c r="A1142" s="126">
        <v>78223</v>
      </c>
      <c r="B1142" s="9">
        <f t="shared" si="120"/>
        <v>0</v>
      </c>
      <c r="C1142" s="127"/>
      <c r="D1142" s="4">
        <f t="shared" si="121"/>
        <v>0</v>
      </c>
      <c r="E1142" s="128">
        <f t="shared" si="122"/>
        <v>0</v>
      </c>
      <c r="F1142" s="4">
        <f t="shared" si="123"/>
        <v>0</v>
      </c>
      <c r="G1142" s="19">
        <f>IF(AND(C1142&lt;&gt;"",SUM(G$30:G1141)&lt;D$21),$D$21/$D$26,0)</f>
        <v>0</v>
      </c>
      <c r="H1142" s="4">
        <f t="shared" si="124"/>
        <v>0</v>
      </c>
      <c r="I1142" s="4">
        <f t="shared" si="125"/>
        <v>0</v>
      </c>
      <c r="J1142" s="58" t="str">
        <f t="shared" si="126"/>
        <v>2113–2114</v>
      </c>
    </row>
    <row r="1143" spans="1:10" ht="19.899999999999999" customHeight="1" x14ac:dyDescent="0.2">
      <c r="A1143" s="126">
        <v>78254</v>
      </c>
      <c r="B1143" s="9">
        <f t="shared" si="120"/>
        <v>0</v>
      </c>
      <c r="C1143" s="127"/>
      <c r="D1143" s="4">
        <f t="shared" si="121"/>
        <v>0</v>
      </c>
      <c r="E1143" s="128">
        <f t="shared" si="122"/>
        <v>0</v>
      </c>
      <c r="F1143" s="4">
        <f t="shared" si="123"/>
        <v>0</v>
      </c>
      <c r="G1143" s="19">
        <f>IF(AND(C1143&lt;&gt;"",SUM(G$30:G1142)&lt;D$21),$D$21/$D$26,0)</f>
        <v>0</v>
      </c>
      <c r="H1143" s="4">
        <f t="shared" si="124"/>
        <v>0</v>
      </c>
      <c r="I1143" s="4">
        <f t="shared" si="125"/>
        <v>0</v>
      </c>
      <c r="J1143" s="58" t="str">
        <f t="shared" si="126"/>
        <v>2113–2114</v>
      </c>
    </row>
    <row r="1144" spans="1:10" ht="19.899999999999999" customHeight="1" x14ac:dyDescent="0.2">
      <c r="A1144" s="126">
        <v>78284</v>
      </c>
      <c r="B1144" s="9">
        <f t="shared" si="120"/>
        <v>0</v>
      </c>
      <c r="C1144" s="127"/>
      <c r="D1144" s="4">
        <f t="shared" si="121"/>
        <v>0</v>
      </c>
      <c r="E1144" s="128">
        <f t="shared" si="122"/>
        <v>0</v>
      </c>
      <c r="F1144" s="4">
        <f t="shared" si="123"/>
        <v>0</v>
      </c>
      <c r="G1144" s="19">
        <f>IF(AND(C1144&lt;&gt;"",SUM(G$30:G1143)&lt;D$21),$D$21/$D$26,0)</f>
        <v>0</v>
      </c>
      <c r="H1144" s="4">
        <f t="shared" si="124"/>
        <v>0</v>
      </c>
      <c r="I1144" s="4">
        <f t="shared" si="125"/>
        <v>0</v>
      </c>
      <c r="J1144" s="58" t="str">
        <f t="shared" si="126"/>
        <v>2113–2114</v>
      </c>
    </row>
    <row r="1145" spans="1:10" ht="19.899999999999999" customHeight="1" x14ac:dyDescent="0.2">
      <c r="A1145" s="126">
        <v>78315</v>
      </c>
      <c r="B1145" s="9">
        <f t="shared" si="120"/>
        <v>0</v>
      </c>
      <c r="C1145" s="127"/>
      <c r="D1145" s="4">
        <f t="shared" si="121"/>
        <v>0</v>
      </c>
      <c r="E1145" s="128">
        <f t="shared" si="122"/>
        <v>0</v>
      </c>
      <c r="F1145" s="4">
        <f t="shared" si="123"/>
        <v>0</v>
      </c>
      <c r="G1145" s="19">
        <f>IF(AND(C1145&lt;&gt;"",SUM(G$30:G1144)&lt;D$21),$D$21/$D$26,0)</f>
        <v>0</v>
      </c>
      <c r="H1145" s="4">
        <f t="shared" si="124"/>
        <v>0</v>
      </c>
      <c r="I1145" s="4">
        <f t="shared" si="125"/>
        <v>0</v>
      </c>
      <c r="J1145" s="58" t="str">
        <f t="shared" si="126"/>
        <v>2113–2114</v>
      </c>
    </row>
    <row r="1146" spans="1:10" ht="19.899999999999999" customHeight="1" x14ac:dyDescent="0.2">
      <c r="A1146" s="126">
        <v>78345</v>
      </c>
      <c r="B1146" s="9">
        <f t="shared" si="120"/>
        <v>0</v>
      </c>
      <c r="C1146" s="127"/>
      <c r="D1146" s="4">
        <f t="shared" si="121"/>
        <v>0</v>
      </c>
      <c r="E1146" s="128">
        <f t="shared" si="122"/>
        <v>0</v>
      </c>
      <c r="F1146" s="4">
        <f t="shared" si="123"/>
        <v>0</v>
      </c>
      <c r="G1146" s="19">
        <f>IF(AND(C1146&lt;&gt;"",SUM(G$30:G1145)&lt;D$21),$D$21/$D$26,0)</f>
        <v>0</v>
      </c>
      <c r="H1146" s="4">
        <f t="shared" si="124"/>
        <v>0</v>
      </c>
      <c r="I1146" s="4">
        <f t="shared" si="125"/>
        <v>0</v>
      </c>
      <c r="J1146" s="58" t="str">
        <f t="shared" si="126"/>
        <v>2114–2115</v>
      </c>
    </row>
    <row r="1147" spans="1:10" ht="19.899999999999999" customHeight="1" x14ac:dyDescent="0.2">
      <c r="A1147" s="126">
        <v>78376</v>
      </c>
      <c r="B1147" s="9">
        <f t="shared" si="120"/>
        <v>0</v>
      </c>
      <c r="C1147" s="127"/>
      <c r="D1147" s="4">
        <f t="shared" si="121"/>
        <v>0</v>
      </c>
      <c r="E1147" s="128">
        <f t="shared" si="122"/>
        <v>0</v>
      </c>
      <c r="F1147" s="4">
        <f t="shared" si="123"/>
        <v>0</v>
      </c>
      <c r="G1147" s="19">
        <f>IF(AND(C1147&lt;&gt;"",SUM(G$30:G1146)&lt;D$21),$D$21/$D$26,0)</f>
        <v>0</v>
      </c>
      <c r="H1147" s="4">
        <f t="shared" si="124"/>
        <v>0</v>
      </c>
      <c r="I1147" s="4">
        <f t="shared" si="125"/>
        <v>0</v>
      </c>
      <c r="J1147" s="58" t="str">
        <f t="shared" si="126"/>
        <v>2114–2115</v>
      </c>
    </row>
    <row r="1148" spans="1:10" ht="19.899999999999999" customHeight="1" x14ac:dyDescent="0.2">
      <c r="A1148" s="126">
        <v>78407</v>
      </c>
      <c r="B1148" s="9">
        <f t="shared" si="120"/>
        <v>0</v>
      </c>
      <c r="C1148" s="127"/>
      <c r="D1148" s="4">
        <f t="shared" si="121"/>
        <v>0</v>
      </c>
      <c r="E1148" s="128">
        <f t="shared" si="122"/>
        <v>0</v>
      </c>
      <c r="F1148" s="4">
        <f t="shared" si="123"/>
        <v>0</v>
      </c>
      <c r="G1148" s="19">
        <f>IF(AND(C1148&lt;&gt;"",SUM(G$30:G1147)&lt;D$21),$D$21/$D$26,0)</f>
        <v>0</v>
      </c>
      <c r="H1148" s="4">
        <f t="shared" si="124"/>
        <v>0</v>
      </c>
      <c r="I1148" s="4">
        <f t="shared" si="125"/>
        <v>0</v>
      </c>
      <c r="J1148" s="58" t="str">
        <f t="shared" si="126"/>
        <v>2114–2115</v>
      </c>
    </row>
    <row r="1149" spans="1:10" ht="19.899999999999999" customHeight="1" x14ac:dyDescent="0.2">
      <c r="A1149" s="126">
        <v>78437</v>
      </c>
      <c r="B1149" s="9">
        <f t="shared" si="120"/>
        <v>0</v>
      </c>
      <c r="C1149" s="127"/>
      <c r="D1149" s="4">
        <f t="shared" si="121"/>
        <v>0</v>
      </c>
      <c r="E1149" s="128">
        <f t="shared" si="122"/>
        <v>0</v>
      </c>
      <c r="F1149" s="4">
        <f t="shared" si="123"/>
        <v>0</v>
      </c>
      <c r="G1149" s="19">
        <f>IF(AND(C1149&lt;&gt;"",SUM(G$30:G1148)&lt;D$21),$D$21/$D$26,0)</f>
        <v>0</v>
      </c>
      <c r="H1149" s="4">
        <f t="shared" si="124"/>
        <v>0</v>
      </c>
      <c r="I1149" s="4">
        <f t="shared" si="125"/>
        <v>0</v>
      </c>
      <c r="J1149" s="58" t="str">
        <f t="shared" si="126"/>
        <v>2114–2115</v>
      </c>
    </row>
    <row r="1150" spans="1:10" ht="19.899999999999999" customHeight="1" x14ac:dyDescent="0.2">
      <c r="A1150" s="126">
        <v>78468</v>
      </c>
      <c r="B1150" s="9">
        <f t="shared" si="120"/>
        <v>0</v>
      </c>
      <c r="C1150" s="127"/>
      <c r="D1150" s="4">
        <f t="shared" si="121"/>
        <v>0</v>
      </c>
      <c r="E1150" s="128">
        <f t="shared" si="122"/>
        <v>0</v>
      </c>
      <c r="F1150" s="4">
        <f t="shared" si="123"/>
        <v>0</v>
      </c>
      <c r="G1150" s="19">
        <f>IF(AND(C1150&lt;&gt;"",SUM(G$30:G1149)&lt;D$21),$D$21/$D$26,0)</f>
        <v>0</v>
      </c>
      <c r="H1150" s="4">
        <f t="shared" si="124"/>
        <v>0</v>
      </c>
      <c r="I1150" s="4">
        <f t="shared" si="125"/>
        <v>0</v>
      </c>
      <c r="J1150" s="58" t="str">
        <f t="shared" si="126"/>
        <v>2114–2115</v>
      </c>
    </row>
    <row r="1151" spans="1:10" ht="19.899999999999999" customHeight="1" x14ac:dyDescent="0.2">
      <c r="A1151" s="126">
        <v>78498</v>
      </c>
      <c r="B1151" s="9">
        <f t="shared" si="120"/>
        <v>0</v>
      </c>
      <c r="C1151" s="127"/>
      <c r="D1151" s="4">
        <f t="shared" si="121"/>
        <v>0</v>
      </c>
      <c r="E1151" s="128">
        <f t="shared" si="122"/>
        <v>0</v>
      </c>
      <c r="F1151" s="4">
        <f t="shared" si="123"/>
        <v>0</v>
      </c>
      <c r="G1151" s="19">
        <f>IF(AND(C1151&lt;&gt;"",SUM(G$30:G1150)&lt;D$21),$D$21/$D$26,0)</f>
        <v>0</v>
      </c>
      <c r="H1151" s="4">
        <f t="shared" si="124"/>
        <v>0</v>
      </c>
      <c r="I1151" s="4">
        <f t="shared" si="125"/>
        <v>0</v>
      </c>
      <c r="J1151" s="58" t="str">
        <f t="shared" si="126"/>
        <v>2114–2115</v>
      </c>
    </row>
    <row r="1152" spans="1:10" ht="19.899999999999999" customHeight="1" x14ac:dyDescent="0.2">
      <c r="A1152" s="126">
        <v>78529</v>
      </c>
      <c r="B1152" s="9">
        <f t="shared" si="120"/>
        <v>0</v>
      </c>
      <c r="C1152" s="127"/>
      <c r="D1152" s="4">
        <f t="shared" si="121"/>
        <v>0</v>
      </c>
      <c r="E1152" s="128">
        <f t="shared" si="122"/>
        <v>0</v>
      </c>
      <c r="F1152" s="4">
        <f t="shared" si="123"/>
        <v>0</v>
      </c>
      <c r="G1152" s="19">
        <f>IF(AND(C1152&lt;&gt;"",SUM(G$30:G1151)&lt;D$21),$D$21/$D$26,0)</f>
        <v>0</v>
      </c>
      <c r="H1152" s="4">
        <f t="shared" si="124"/>
        <v>0</v>
      </c>
      <c r="I1152" s="4">
        <f t="shared" si="125"/>
        <v>0</v>
      </c>
      <c r="J1152" s="58" t="str">
        <f t="shared" si="126"/>
        <v>2114–2115</v>
      </c>
    </row>
    <row r="1153" spans="1:10" ht="19.899999999999999" customHeight="1" x14ac:dyDescent="0.2">
      <c r="A1153" s="126">
        <v>78560</v>
      </c>
      <c r="B1153" s="9">
        <f t="shared" si="120"/>
        <v>0</v>
      </c>
      <c r="C1153" s="127"/>
      <c r="D1153" s="4">
        <f t="shared" si="121"/>
        <v>0</v>
      </c>
      <c r="E1153" s="128">
        <f t="shared" si="122"/>
        <v>0</v>
      </c>
      <c r="F1153" s="4">
        <f t="shared" si="123"/>
        <v>0</v>
      </c>
      <c r="G1153" s="19">
        <f>IF(AND(C1153&lt;&gt;"",SUM(G$30:G1152)&lt;D$21),$D$21/$D$26,0)</f>
        <v>0</v>
      </c>
      <c r="H1153" s="4">
        <f t="shared" si="124"/>
        <v>0</v>
      </c>
      <c r="I1153" s="4">
        <f t="shared" si="125"/>
        <v>0</v>
      </c>
      <c r="J1153" s="58" t="str">
        <f t="shared" si="126"/>
        <v>2114–2115</v>
      </c>
    </row>
    <row r="1154" spans="1:10" ht="19.899999999999999" customHeight="1" x14ac:dyDescent="0.2">
      <c r="A1154" s="126">
        <v>78588</v>
      </c>
      <c r="B1154" s="9">
        <f t="shared" si="120"/>
        <v>0</v>
      </c>
      <c r="C1154" s="127"/>
      <c r="D1154" s="4">
        <f t="shared" si="121"/>
        <v>0</v>
      </c>
      <c r="E1154" s="128">
        <f t="shared" si="122"/>
        <v>0</v>
      </c>
      <c r="F1154" s="4">
        <f t="shared" si="123"/>
        <v>0</v>
      </c>
      <c r="G1154" s="19">
        <f>IF(AND(C1154&lt;&gt;"",SUM(G$30:G1153)&lt;D$21),$D$21/$D$26,0)</f>
        <v>0</v>
      </c>
      <c r="H1154" s="4">
        <f t="shared" si="124"/>
        <v>0</v>
      </c>
      <c r="I1154" s="4">
        <f t="shared" si="125"/>
        <v>0</v>
      </c>
      <c r="J1154" s="58" t="str">
        <f t="shared" si="126"/>
        <v>2114–2115</v>
      </c>
    </row>
    <row r="1155" spans="1:10" ht="19.899999999999999" customHeight="1" x14ac:dyDescent="0.2">
      <c r="A1155" s="126">
        <v>78619</v>
      </c>
      <c r="B1155" s="9">
        <f t="shared" si="120"/>
        <v>0</v>
      </c>
      <c r="C1155" s="127"/>
      <c r="D1155" s="4">
        <f t="shared" si="121"/>
        <v>0</v>
      </c>
      <c r="E1155" s="128">
        <f t="shared" si="122"/>
        <v>0</v>
      </c>
      <c r="F1155" s="4">
        <f t="shared" si="123"/>
        <v>0</v>
      </c>
      <c r="G1155" s="19">
        <f>IF(AND(C1155&lt;&gt;"",SUM(G$30:G1154)&lt;D$21),$D$21/$D$26,0)</f>
        <v>0</v>
      </c>
      <c r="H1155" s="4">
        <f t="shared" si="124"/>
        <v>0</v>
      </c>
      <c r="I1155" s="4">
        <f t="shared" si="125"/>
        <v>0</v>
      </c>
      <c r="J1155" s="58" t="str">
        <f t="shared" si="126"/>
        <v>2114–2115</v>
      </c>
    </row>
    <row r="1156" spans="1:10" ht="19.899999999999999" customHeight="1" x14ac:dyDescent="0.2">
      <c r="A1156" s="126">
        <v>78649</v>
      </c>
      <c r="B1156" s="9">
        <f t="shared" si="120"/>
        <v>0</v>
      </c>
      <c r="C1156" s="127"/>
      <c r="D1156" s="4">
        <f t="shared" si="121"/>
        <v>0</v>
      </c>
      <c r="E1156" s="128">
        <f t="shared" si="122"/>
        <v>0</v>
      </c>
      <c r="F1156" s="4">
        <f t="shared" si="123"/>
        <v>0</v>
      </c>
      <c r="G1156" s="19">
        <f>IF(AND(C1156&lt;&gt;"",SUM(G$30:G1155)&lt;D$21),$D$21/$D$26,0)</f>
        <v>0</v>
      </c>
      <c r="H1156" s="4">
        <f t="shared" si="124"/>
        <v>0</v>
      </c>
      <c r="I1156" s="4">
        <f t="shared" si="125"/>
        <v>0</v>
      </c>
      <c r="J1156" s="58" t="str">
        <f t="shared" si="126"/>
        <v>2114–2115</v>
      </c>
    </row>
    <row r="1157" spans="1:10" ht="19.899999999999999" customHeight="1" x14ac:dyDescent="0.2">
      <c r="A1157" s="126">
        <v>78680</v>
      </c>
      <c r="B1157" s="9">
        <f t="shared" si="120"/>
        <v>0</v>
      </c>
      <c r="C1157" s="127"/>
      <c r="D1157" s="4">
        <f t="shared" si="121"/>
        <v>0</v>
      </c>
      <c r="E1157" s="128">
        <f t="shared" si="122"/>
        <v>0</v>
      </c>
      <c r="F1157" s="4">
        <f t="shared" si="123"/>
        <v>0</v>
      </c>
      <c r="G1157" s="19">
        <f>IF(AND(C1157&lt;&gt;"",SUM(G$30:G1156)&lt;D$21),$D$21/$D$26,0)</f>
        <v>0</v>
      </c>
      <c r="H1157" s="4">
        <f t="shared" si="124"/>
        <v>0</v>
      </c>
      <c r="I1157" s="4">
        <f t="shared" si="125"/>
        <v>0</v>
      </c>
      <c r="J1157" s="58" t="str">
        <f t="shared" si="126"/>
        <v>2114–2115</v>
      </c>
    </row>
    <row r="1158" spans="1:10" ht="19.899999999999999" customHeight="1" x14ac:dyDescent="0.2">
      <c r="A1158" s="126">
        <v>78710</v>
      </c>
      <c r="B1158" s="9">
        <f t="shared" si="120"/>
        <v>0</v>
      </c>
      <c r="C1158" s="127"/>
      <c r="D1158" s="4">
        <f t="shared" si="121"/>
        <v>0</v>
      </c>
      <c r="E1158" s="128">
        <f t="shared" si="122"/>
        <v>0</v>
      </c>
      <c r="F1158" s="4">
        <f t="shared" si="123"/>
        <v>0</v>
      </c>
      <c r="G1158" s="19">
        <f>IF(AND(C1158&lt;&gt;"",SUM(G$30:G1157)&lt;D$21),$D$21/$D$26,0)</f>
        <v>0</v>
      </c>
      <c r="H1158" s="4">
        <f t="shared" si="124"/>
        <v>0</v>
      </c>
      <c r="I1158" s="4">
        <f t="shared" si="125"/>
        <v>0</v>
      </c>
      <c r="J1158" s="58" t="str">
        <f t="shared" si="126"/>
        <v>2115–2116</v>
      </c>
    </row>
    <row r="1159" spans="1:10" ht="19.899999999999999" customHeight="1" x14ac:dyDescent="0.2">
      <c r="A1159" s="126">
        <v>78741</v>
      </c>
      <c r="B1159" s="9">
        <f t="shared" si="120"/>
        <v>0</v>
      </c>
      <c r="C1159" s="127"/>
      <c r="D1159" s="4">
        <f t="shared" si="121"/>
        <v>0</v>
      </c>
      <c r="E1159" s="128">
        <f t="shared" si="122"/>
        <v>0</v>
      </c>
      <c r="F1159" s="4">
        <f t="shared" si="123"/>
        <v>0</v>
      </c>
      <c r="G1159" s="19">
        <f>IF(AND(C1159&lt;&gt;"",SUM(G$30:G1158)&lt;D$21),$D$21/$D$26,0)</f>
        <v>0</v>
      </c>
      <c r="H1159" s="4">
        <f t="shared" si="124"/>
        <v>0</v>
      </c>
      <c r="I1159" s="4">
        <f t="shared" si="125"/>
        <v>0</v>
      </c>
      <c r="J1159" s="58" t="str">
        <f t="shared" si="126"/>
        <v>2115–2116</v>
      </c>
    </row>
    <row r="1160" spans="1:10" ht="19.899999999999999" customHeight="1" x14ac:dyDescent="0.2">
      <c r="A1160" s="126">
        <v>78772</v>
      </c>
      <c r="B1160" s="9">
        <f t="shared" si="120"/>
        <v>0</v>
      </c>
      <c r="C1160" s="127"/>
      <c r="D1160" s="4">
        <f t="shared" si="121"/>
        <v>0</v>
      </c>
      <c r="E1160" s="128">
        <f t="shared" si="122"/>
        <v>0</v>
      </c>
      <c r="F1160" s="4">
        <f t="shared" si="123"/>
        <v>0</v>
      </c>
      <c r="G1160" s="19">
        <f>IF(AND(C1160&lt;&gt;"",SUM(G$30:G1159)&lt;D$21),$D$21/$D$26,0)</f>
        <v>0</v>
      </c>
      <c r="H1160" s="4">
        <f t="shared" si="124"/>
        <v>0</v>
      </c>
      <c r="I1160" s="4">
        <f t="shared" si="125"/>
        <v>0</v>
      </c>
      <c r="J1160" s="58" t="str">
        <f t="shared" si="126"/>
        <v>2115–2116</v>
      </c>
    </row>
    <row r="1161" spans="1:10" ht="19.899999999999999" customHeight="1" x14ac:dyDescent="0.2">
      <c r="A1161" s="126">
        <v>78802</v>
      </c>
      <c r="B1161" s="9">
        <f t="shared" si="120"/>
        <v>0</v>
      </c>
      <c r="C1161" s="127"/>
      <c r="D1161" s="4">
        <f t="shared" si="121"/>
        <v>0</v>
      </c>
      <c r="E1161" s="128">
        <f t="shared" si="122"/>
        <v>0</v>
      </c>
      <c r="F1161" s="4">
        <f t="shared" si="123"/>
        <v>0</v>
      </c>
      <c r="G1161" s="19">
        <f>IF(AND(C1161&lt;&gt;"",SUM(G$30:G1160)&lt;D$21),$D$21/$D$26,0)</f>
        <v>0</v>
      </c>
      <c r="H1161" s="4">
        <f t="shared" si="124"/>
        <v>0</v>
      </c>
      <c r="I1161" s="4">
        <f t="shared" si="125"/>
        <v>0</v>
      </c>
      <c r="J1161" s="58" t="str">
        <f t="shared" si="126"/>
        <v>2115–2116</v>
      </c>
    </row>
    <row r="1162" spans="1:10" ht="19.899999999999999" customHeight="1" x14ac:dyDescent="0.2">
      <c r="A1162" s="126">
        <v>78833</v>
      </c>
      <c r="B1162" s="9">
        <f t="shared" si="120"/>
        <v>0</v>
      </c>
      <c r="C1162" s="127"/>
      <c r="D1162" s="4">
        <f t="shared" si="121"/>
        <v>0</v>
      </c>
      <c r="E1162" s="128">
        <f t="shared" si="122"/>
        <v>0</v>
      </c>
      <c r="F1162" s="4">
        <f t="shared" si="123"/>
        <v>0</v>
      </c>
      <c r="G1162" s="19">
        <f>IF(AND(C1162&lt;&gt;"",SUM(G$30:G1161)&lt;D$21),$D$21/$D$26,0)</f>
        <v>0</v>
      </c>
      <c r="H1162" s="4">
        <f t="shared" si="124"/>
        <v>0</v>
      </c>
      <c r="I1162" s="4">
        <f t="shared" si="125"/>
        <v>0</v>
      </c>
      <c r="J1162" s="58" t="str">
        <f t="shared" si="126"/>
        <v>2115–2116</v>
      </c>
    </row>
    <row r="1163" spans="1:10" ht="19.899999999999999" customHeight="1" x14ac:dyDescent="0.2">
      <c r="A1163" s="126">
        <v>78863</v>
      </c>
      <c r="B1163" s="9">
        <f t="shared" si="120"/>
        <v>0</v>
      </c>
      <c r="C1163" s="127"/>
      <c r="D1163" s="4">
        <f t="shared" si="121"/>
        <v>0</v>
      </c>
      <c r="E1163" s="128">
        <f t="shared" si="122"/>
        <v>0</v>
      </c>
      <c r="F1163" s="4">
        <f t="shared" si="123"/>
        <v>0</v>
      </c>
      <c r="G1163" s="19">
        <f>IF(AND(C1163&lt;&gt;"",SUM(G$30:G1162)&lt;D$21),$D$21/$D$26,0)</f>
        <v>0</v>
      </c>
      <c r="H1163" s="4">
        <f t="shared" si="124"/>
        <v>0</v>
      </c>
      <c r="I1163" s="4">
        <f t="shared" si="125"/>
        <v>0</v>
      </c>
      <c r="J1163" s="58" t="str">
        <f t="shared" si="126"/>
        <v>2115–2116</v>
      </c>
    </row>
    <row r="1164" spans="1:10" ht="19.899999999999999" customHeight="1" x14ac:dyDescent="0.2">
      <c r="A1164" s="126">
        <v>78894</v>
      </c>
      <c r="B1164" s="9">
        <f t="shared" si="120"/>
        <v>0</v>
      </c>
      <c r="C1164" s="127"/>
      <c r="D1164" s="4">
        <f t="shared" si="121"/>
        <v>0</v>
      </c>
      <c r="E1164" s="128">
        <f t="shared" si="122"/>
        <v>0</v>
      </c>
      <c r="F1164" s="4">
        <f t="shared" si="123"/>
        <v>0</v>
      </c>
      <c r="G1164" s="19">
        <f>IF(AND(C1164&lt;&gt;"",SUM(G$30:G1163)&lt;D$21),$D$21/$D$26,0)</f>
        <v>0</v>
      </c>
      <c r="H1164" s="4">
        <f t="shared" si="124"/>
        <v>0</v>
      </c>
      <c r="I1164" s="4">
        <f t="shared" si="125"/>
        <v>0</v>
      </c>
      <c r="J1164" s="58" t="str">
        <f t="shared" si="126"/>
        <v>2115–2116</v>
      </c>
    </row>
    <row r="1165" spans="1:10" ht="19.899999999999999" customHeight="1" x14ac:dyDescent="0.2">
      <c r="A1165" s="126">
        <v>78925</v>
      </c>
      <c r="B1165" s="9">
        <f t="shared" si="120"/>
        <v>0</v>
      </c>
      <c r="C1165" s="127"/>
      <c r="D1165" s="4">
        <f t="shared" si="121"/>
        <v>0</v>
      </c>
      <c r="E1165" s="128">
        <f t="shared" si="122"/>
        <v>0</v>
      </c>
      <c r="F1165" s="4">
        <f t="shared" si="123"/>
        <v>0</v>
      </c>
      <c r="G1165" s="19">
        <f>IF(AND(C1165&lt;&gt;"",SUM(G$30:G1164)&lt;D$21),$D$21/$D$26,0)</f>
        <v>0</v>
      </c>
      <c r="H1165" s="4">
        <f t="shared" si="124"/>
        <v>0</v>
      </c>
      <c r="I1165" s="4">
        <f t="shared" si="125"/>
        <v>0</v>
      </c>
      <c r="J1165" s="58" t="str">
        <f t="shared" si="126"/>
        <v>2115–2116</v>
      </c>
    </row>
    <row r="1166" spans="1:10" ht="19.899999999999999" customHeight="1" x14ac:dyDescent="0.2">
      <c r="A1166" s="126">
        <v>78954</v>
      </c>
      <c r="B1166" s="9">
        <f t="shared" si="120"/>
        <v>0</v>
      </c>
      <c r="C1166" s="127"/>
      <c r="D1166" s="4">
        <f t="shared" si="121"/>
        <v>0</v>
      </c>
      <c r="E1166" s="128">
        <f t="shared" si="122"/>
        <v>0</v>
      </c>
      <c r="F1166" s="4">
        <f t="shared" si="123"/>
        <v>0</v>
      </c>
      <c r="G1166" s="19">
        <f>IF(AND(C1166&lt;&gt;"",SUM(G$30:G1165)&lt;D$21),$D$21/$D$26,0)</f>
        <v>0</v>
      </c>
      <c r="H1166" s="4">
        <f t="shared" si="124"/>
        <v>0</v>
      </c>
      <c r="I1166" s="4">
        <f t="shared" si="125"/>
        <v>0</v>
      </c>
      <c r="J1166" s="58" t="str">
        <f t="shared" si="126"/>
        <v>2115–2116</v>
      </c>
    </row>
    <row r="1167" spans="1:10" ht="19.899999999999999" customHeight="1" x14ac:dyDescent="0.2">
      <c r="A1167" s="126">
        <v>78985</v>
      </c>
      <c r="B1167" s="9">
        <f t="shared" si="120"/>
        <v>0</v>
      </c>
      <c r="C1167" s="127"/>
      <c r="D1167" s="4">
        <f t="shared" si="121"/>
        <v>0</v>
      </c>
      <c r="E1167" s="128">
        <f t="shared" si="122"/>
        <v>0</v>
      </c>
      <c r="F1167" s="4">
        <f t="shared" si="123"/>
        <v>0</v>
      </c>
      <c r="G1167" s="19">
        <f>IF(AND(C1167&lt;&gt;"",SUM(G$30:G1166)&lt;D$21),$D$21/$D$26,0)</f>
        <v>0</v>
      </c>
      <c r="H1167" s="4">
        <f t="shared" si="124"/>
        <v>0</v>
      </c>
      <c r="I1167" s="4">
        <f t="shared" si="125"/>
        <v>0</v>
      </c>
      <c r="J1167" s="58" t="str">
        <f t="shared" si="126"/>
        <v>2115–2116</v>
      </c>
    </row>
    <row r="1168" spans="1:10" ht="19.899999999999999" customHeight="1" x14ac:dyDescent="0.2">
      <c r="A1168" s="126">
        <v>79015</v>
      </c>
      <c r="B1168" s="9">
        <f t="shared" si="120"/>
        <v>0</v>
      </c>
      <c r="C1168" s="127"/>
      <c r="D1168" s="4">
        <f t="shared" si="121"/>
        <v>0</v>
      </c>
      <c r="E1168" s="128">
        <f t="shared" si="122"/>
        <v>0</v>
      </c>
      <c r="F1168" s="4">
        <f t="shared" si="123"/>
        <v>0</v>
      </c>
      <c r="G1168" s="19">
        <f>IF(AND(C1168&lt;&gt;"",SUM(G$30:G1167)&lt;D$21),$D$21/$D$26,0)</f>
        <v>0</v>
      </c>
      <c r="H1168" s="4">
        <f t="shared" si="124"/>
        <v>0</v>
      </c>
      <c r="I1168" s="4">
        <f t="shared" si="125"/>
        <v>0</v>
      </c>
      <c r="J1168" s="58" t="str">
        <f t="shared" si="126"/>
        <v>2115–2116</v>
      </c>
    </row>
    <row r="1169" spans="1:10" ht="19.899999999999999" customHeight="1" x14ac:dyDescent="0.2">
      <c r="A1169" s="126">
        <v>79046</v>
      </c>
      <c r="B1169" s="9">
        <f t="shared" si="120"/>
        <v>0</v>
      </c>
      <c r="C1169" s="127"/>
      <c r="D1169" s="4">
        <f t="shared" si="121"/>
        <v>0</v>
      </c>
      <c r="E1169" s="128">
        <f t="shared" si="122"/>
        <v>0</v>
      </c>
      <c r="F1169" s="4">
        <f t="shared" si="123"/>
        <v>0</v>
      </c>
      <c r="G1169" s="19">
        <f>IF(AND(C1169&lt;&gt;"",SUM(G$30:G1168)&lt;D$21),$D$21/$D$26,0)</f>
        <v>0</v>
      </c>
      <c r="H1169" s="4">
        <f t="shared" si="124"/>
        <v>0</v>
      </c>
      <c r="I1169" s="4">
        <f t="shared" si="125"/>
        <v>0</v>
      </c>
      <c r="J1169" s="58" t="str">
        <f t="shared" si="126"/>
        <v>2115–2116</v>
      </c>
    </row>
    <row r="1170" spans="1:10" ht="19.899999999999999" customHeight="1" x14ac:dyDescent="0.2">
      <c r="A1170" s="126">
        <v>79076</v>
      </c>
      <c r="B1170" s="9">
        <f t="shared" si="120"/>
        <v>0</v>
      </c>
      <c r="C1170" s="127"/>
      <c r="D1170" s="4">
        <f t="shared" si="121"/>
        <v>0</v>
      </c>
      <c r="E1170" s="128">
        <f t="shared" si="122"/>
        <v>0</v>
      </c>
      <c r="F1170" s="4">
        <f t="shared" si="123"/>
        <v>0</v>
      </c>
      <c r="G1170" s="19">
        <f>IF(AND(C1170&lt;&gt;"",SUM(G$30:G1169)&lt;D$21),$D$21/$D$26,0)</f>
        <v>0</v>
      </c>
      <c r="H1170" s="4">
        <f t="shared" si="124"/>
        <v>0</v>
      </c>
      <c r="I1170" s="4">
        <f t="shared" si="125"/>
        <v>0</v>
      </c>
      <c r="J1170" s="58" t="str">
        <f t="shared" si="126"/>
        <v>2116–2117</v>
      </c>
    </row>
    <row r="1171" spans="1:10" ht="19.899999999999999" customHeight="1" x14ac:dyDescent="0.2">
      <c r="A1171" s="126">
        <v>79107</v>
      </c>
      <c r="B1171" s="9">
        <f t="shared" si="120"/>
        <v>0</v>
      </c>
      <c r="C1171" s="127"/>
      <c r="D1171" s="4">
        <f t="shared" si="121"/>
        <v>0</v>
      </c>
      <c r="E1171" s="128">
        <f t="shared" si="122"/>
        <v>0</v>
      </c>
      <c r="F1171" s="4">
        <f t="shared" si="123"/>
        <v>0</v>
      </c>
      <c r="G1171" s="19">
        <f>IF(AND(C1171&lt;&gt;"",SUM(G$30:G1170)&lt;D$21),$D$21/$D$26,0)</f>
        <v>0</v>
      </c>
      <c r="H1171" s="4">
        <f t="shared" si="124"/>
        <v>0</v>
      </c>
      <c r="I1171" s="4">
        <f t="shared" si="125"/>
        <v>0</v>
      </c>
      <c r="J1171" s="58" t="str">
        <f t="shared" si="126"/>
        <v>2116–2117</v>
      </c>
    </row>
    <row r="1172" spans="1:10" ht="19.899999999999999" customHeight="1" x14ac:dyDescent="0.2">
      <c r="A1172" s="126">
        <v>79138</v>
      </c>
      <c r="B1172" s="9">
        <f t="shared" si="120"/>
        <v>0</v>
      </c>
      <c r="C1172" s="127"/>
      <c r="D1172" s="4">
        <f t="shared" si="121"/>
        <v>0</v>
      </c>
      <c r="E1172" s="128">
        <f t="shared" si="122"/>
        <v>0</v>
      </c>
      <c r="F1172" s="4">
        <f t="shared" si="123"/>
        <v>0</v>
      </c>
      <c r="G1172" s="19">
        <f>IF(AND(C1172&lt;&gt;"",SUM(G$30:G1171)&lt;D$21),$D$21/$D$26,0)</f>
        <v>0</v>
      </c>
      <c r="H1172" s="4">
        <f t="shared" si="124"/>
        <v>0</v>
      </c>
      <c r="I1172" s="4">
        <f t="shared" si="125"/>
        <v>0</v>
      </c>
      <c r="J1172" s="58" t="str">
        <f t="shared" si="126"/>
        <v>2116–2117</v>
      </c>
    </row>
    <row r="1173" spans="1:10" ht="19.899999999999999" customHeight="1" x14ac:dyDescent="0.2">
      <c r="A1173" s="126">
        <v>79168</v>
      </c>
      <c r="B1173" s="9">
        <f t="shared" si="120"/>
        <v>0</v>
      </c>
      <c r="C1173" s="127"/>
      <c r="D1173" s="4">
        <f t="shared" si="121"/>
        <v>0</v>
      </c>
      <c r="E1173" s="128">
        <f t="shared" si="122"/>
        <v>0</v>
      </c>
      <c r="F1173" s="4">
        <f t="shared" si="123"/>
        <v>0</v>
      </c>
      <c r="G1173" s="19">
        <f>IF(AND(C1173&lt;&gt;"",SUM(G$30:G1172)&lt;D$21),$D$21/$D$26,0)</f>
        <v>0</v>
      </c>
      <c r="H1173" s="4">
        <f t="shared" si="124"/>
        <v>0</v>
      </c>
      <c r="I1173" s="4">
        <f t="shared" si="125"/>
        <v>0</v>
      </c>
      <c r="J1173" s="58" t="str">
        <f t="shared" si="126"/>
        <v>2116–2117</v>
      </c>
    </row>
    <row r="1174" spans="1:10" ht="19.899999999999999" customHeight="1" x14ac:dyDescent="0.2">
      <c r="A1174" s="126">
        <v>79199</v>
      </c>
      <c r="B1174" s="9">
        <f t="shared" si="120"/>
        <v>0</v>
      </c>
      <c r="C1174" s="127"/>
      <c r="D1174" s="4">
        <f t="shared" si="121"/>
        <v>0</v>
      </c>
      <c r="E1174" s="128">
        <f t="shared" si="122"/>
        <v>0</v>
      </c>
      <c r="F1174" s="4">
        <f t="shared" si="123"/>
        <v>0</v>
      </c>
      <c r="G1174" s="19">
        <f>IF(AND(C1174&lt;&gt;"",SUM(G$30:G1173)&lt;D$21),$D$21/$D$26,0)</f>
        <v>0</v>
      </c>
      <c r="H1174" s="4">
        <f t="shared" si="124"/>
        <v>0</v>
      </c>
      <c r="I1174" s="4">
        <f t="shared" si="125"/>
        <v>0</v>
      </c>
      <c r="J1174" s="58" t="str">
        <f t="shared" si="126"/>
        <v>2116–2117</v>
      </c>
    </row>
    <row r="1175" spans="1:10" ht="19.899999999999999" customHeight="1" x14ac:dyDescent="0.2">
      <c r="A1175" s="126">
        <v>79229</v>
      </c>
      <c r="B1175" s="9">
        <f t="shared" si="120"/>
        <v>0</v>
      </c>
      <c r="C1175" s="127"/>
      <c r="D1175" s="4">
        <f t="shared" si="121"/>
        <v>0</v>
      </c>
      <c r="E1175" s="128">
        <f t="shared" si="122"/>
        <v>0</v>
      </c>
      <c r="F1175" s="4">
        <f t="shared" si="123"/>
        <v>0</v>
      </c>
      <c r="G1175" s="19">
        <f>IF(AND(C1175&lt;&gt;"",SUM(G$30:G1174)&lt;D$21),$D$21/$D$26,0)</f>
        <v>0</v>
      </c>
      <c r="H1175" s="4">
        <f t="shared" si="124"/>
        <v>0</v>
      </c>
      <c r="I1175" s="4">
        <f t="shared" si="125"/>
        <v>0</v>
      </c>
      <c r="J1175" s="58" t="str">
        <f t="shared" si="126"/>
        <v>2116–2117</v>
      </c>
    </row>
    <row r="1176" spans="1:10" ht="19.899999999999999" customHeight="1" x14ac:dyDescent="0.2">
      <c r="A1176" s="126">
        <v>79260</v>
      </c>
      <c r="B1176" s="9">
        <f t="shared" si="120"/>
        <v>0</v>
      </c>
      <c r="C1176" s="127"/>
      <c r="D1176" s="4">
        <f t="shared" si="121"/>
        <v>0</v>
      </c>
      <c r="E1176" s="128">
        <f t="shared" si="122"/>
        <v>0</v>
      </c>
      <c r="F1176" s="4">
        <f t="shared" si="123"/>
        <v>0</v>
      </c>
      <c r="G1176" s="19">
        <f>IF(AND(C1176&lt;&gt;"",SUM(G$30:G1175)&lt;D$21),$D$21/$D$26,0)</f>
        <v>0</v>
      </c>
      <c r="H1176" s="4">
        <f t="shared" si="124"/>
        <v>0</v>
      </c>
      <c r="I1176" s="4">
        <f t="shared" si="125"/>
        <v>0</v>
      </c>
      <c r="J1176" s="58" t="str">
        <f t="shared" si="126"/>
        <v>2116–2117</v>
      </c>
    </row>
    <row r="1177" spans="1:10" ht="19.899999999999999" customHeight="1" x14ac:dyDescent="0.2">
      <c r="A1177" s="126">
        <v>79291</v>
      </c>
      <c r="B1177" s="9">
        <f t="shared" si="120"/>
        <v>0</v>
      </c>
      <c r="C1177" s="127"/>
      <c r="D1177" s="4">
        <f t="shared" si="121"/>
        <v>0</v>
      </c>
      <c r="E1177" s="128">
        <f t="shared" si="122"/>
        <v>0</v>
      </c>
      <c r="F1177" s="4">
        <f t="shared" si="123"/>
        <v>0</v>
      </c>
      <c r="G1177" s="19">
        <f>IF(AND(C1177&lt;&gt;"",SUM(G$30:G1176)&lt;D$21),$D$21/$D$26,0)</f>
        <v>0</v>
      </c>
      <c r="H1177" s="4">
        <f t="shared" si="124"/>
        <v>0</v>
      </c>
      <c r="I1177" s="4">
        <f t="shared" si="125"/>
        <v>0</v>
      </c>
      <c r="J1177" s="58" t="str">
        <f t="shared" si="126"/>
        <v>2116–2117</v>
      </c>
    </row>
    <row r="1178" spans="1:10" ht="19.899999999999999" customHeight="1" x14ac:dyDescent="0.2">
      <c r="A1178" s="126">
        <v>79319</v>
      </c>
      <c r="B1178" s="9">
        <f t="shared" si="120"/>
        <v>0</v>
      </c>
      <c r="C1178" s="127"/>
      <c r="D1178" s="4">
        <f t="shared" si="121"/>
        <v>0</v>
      </c>
      <c r="E1178" s="128">
        <f t="shared" si="122"/>
        <v>0</v>
      </c>
      <c r="F1178" s="4">
        <f t="shared" si="123"/>
        <v>0</v>
      </c>
      <c r="G1178" s="19">
        <f>IF(AND(C1178&lt;&gt;"",SUM(G$30:G1177)&lt;D$21),$D$21/$D$26,0)</f>
        <v>0</v>
      </c>
      <c r="H1178" s="4">
        <f t="shared" si="124"/>
        <v>0</v>
      </c>
      <c r="I1178" s="4">
        <f t="shared" si="125"/>
        <v>0</v>
      </c>
      <c r="J1178" s="58" t="str">
        <f t="shared" si="126"/>
        <v>2116–2117</v>
      </c>
    </row>
    <row r="1179" spans="1:10" ht="19.899999999999999" customHeight="1" x14ac:dyDescent="0.2">
      <c r="A1179" s="126">
        <v>79350</v>
      </c>
      <c r="B1179" s="9">
        <f t="shared" si="120"/>
        <v>0</v>
      </c>
      <c r="C1179" s="127"/>
      <c r="D1179" s="4">
        <f t="shared" si="121"/>
        <v>0</v>
      </c>
      <c r="E1179" s="128">
        <f t="shared" si="122"/>
        <v>0</v>
      </c>
      <c r="F1179" s="4">
        <f t="shared" si="123"/>
        <v>0</v>
      </c>
      <c r="G1179" s="19">
        <f>IF(AND(C1179&lt;&gt;"",SUM(G$30:G1178)&lt;D$21),$D$21/$D$26,0)</f>
        <v>0</v>
      </c>
      <c r="H1179" s="4">
        <f t="shared" si="124"/>
        <v>0</v>
      </c>
      <c r="I1179" s="4">
        <f t="shared" si="125"/>
        <v>0</v>
      </c>
      <c r="J1179" s="58" t="str">
        <f t="shared" si="126"/>
        <v>2116–2117</v>
      </c>
    </row>
    <row r="1180" spans="1:10" ht="19.899999999999999" customHeight="1" x14ac:dyDescent="0.2">
      <c r="A1180" s="126">
        <v>79380</v>
      </c>
      <c r="B1180" s="9">
        <f t="shared" si="120"/>
        <v>0</v>
      </c>
      <c r="C1180" s="127"/>
      <c r="D1180" s="4">
        <f t="shared" si="121"/>
        <v>0</v>
      </c>
      <c r="E1180" s="128">
        <f t="shared" si="122"/>
        <v>0</v>
      </c>
      <c r="F1180" s="4">
        <f t="shared" si="123"/>
        <v>0</v>
      </c>
      <c r="G1180" s="19">
        <f>IF(AND(C1180&lt;&gt;"",SUM(G$30:G1179)&lt;D$21),$D$21/$D$26,0)</f>
        <v>0</v>
      </c>
      <c r="H1180" s="4">
        <f t="shared" si="124"/>
        <v>0</v>
      </c>
      <c r="I1180" s="4">
        <f t="shared" si="125"/>
        <v>0</v>
      </c>
      <c r="J1180" s="58" t="str">
        <f t="shared" si="126"/>
        <v>2116–2117</v>
      </c>
    </row>
    <row r="1181" spans="1:10" ht="19.899999999999999" customHeight="1" x14ac:dyDescent="0.2">
      <c r="A1181" s="126">
        <v>79411</v>
      </c>
      <c r="B1181" s="9">
        <f t="shared" si="120"/>
        <v>0</v>
      </c>
      <c r="C1181" s="127"/>
      <c r="D1181" s="4">
        <f t="shared" si="121"/>
        <v>0</v>
      </c>
      <c r="E1181" s="128">
        <f t="shared" si="122"/>
        <v>0</v>
      </c>
      <c r="F1181" s="4">
        <f t="shared" si="123"/>
        <v>0</v>
      </c>
      <c r="G1181" s="19">
        <f>IF(AND(C1181&lt;&gt;"",SUM(G$30:G1180)&lt;D$21),$D$21/$D$26,0)</f>
        <v>0</v>
      </c>
      <c r="H1181" s="4">
        <f t="shared" si="124"/>
        <v>0</v>
      </c>
      <c r="I1181" s="4">
        <f t="shared" si="125"/>
        <v>0</v>
      </c>
      <c r="J1181" s="58" t="str">
        <f t="shared" si="126"/>
        <v>2116–2117</v>
      </c>
    </row>
    <row r="1182" spans="1:10" ht="19.899999999999999" customHeight="1" x14ac:dyDescent="0.2">
      <c r="A1182" s="126">
        <v>79441</v>
      </c>
      <c r="B1182" s="9">
        <f t="shared" si="120"/>
        <v>0</v>
      </c>
      <c r="C1182" s="127"/>
      <c r="D1182" s="4">
        <f t="shared" si="121"/>
        <v>0</v>
      </c>
      <c r="E1182" s="128">
        <f t="shared" si="122"/>
        <v>0</v>
      </c>
      <c r="F1182" s="4">
        <f t="shared" si="123"/>
        <v>0</v>
      </c>
      <c r="G1182" s="19">
        <f>IF(AND(C1182&lt;&gt;"",SUM(G$30:G1181)&lt;D$21),$D$21/$D$26,0)</f>
        <v>0</v>
      </c>
      <c r="H1182" s="4">
        <f t="shared" si="124"/>
        <v>0</v>
      </c>
      <c r="I1182" s="4">
        <f t="shared" si="125"/>
        <v>0</v>
      </c>
      <c r="J1182" s="58" t="str">
        <f t="shared" si="126"/>
        <v>2117–2118</v>
      </c>
    </row>
    <row r="1183" spans="1:10" ht="19.899999999999999" customHeight="1" x14ac:dyDescent="0.2">
      <c r="A1183" s="126">
        <v>79472</v>
      </c>
      <c r="B1183" s="9">
        <f t="shared" ref="B1183:B1241" si="127">IF(C1183&gt;0,C1183*-1,C1183)</f>
        <v>0</v>
      </c>
      <c r="C1183" s="127"/>
      <c r="D1183" s="4">
        <f t="shared" ref="D1183:D1241" si="128">IF(C1183="",0,IF($D$14="Beginning",IF(C1182&lt;&gt;"",$F1182*$D$7/12,0),IF(C1182&lt;&gt;"",$F1182*$D$7/12,$D$19*$D$7/12)))</f>
        <v>0</v>
      </c>
      <c r="E1183" s="128">
        <f t="shared" si="122"/>
        <v>0</v>
      </c>
      <c r="F1183" s="4">
        <f t="shared" si="123"/>
        <v>0</v>
      </c>
      <c r="G1183" s="19">
        <f>IF(AND(C1183&lt;&gt;"",SUM(G$30:G1182)&lt;D$21),$D$21/$D$26,0)</f>
        <v>0</v>
      </c>
      <c r="H1183" s="4">
        <f t="shared" si="124"/>
        <v>0</v>
      </c>
      <c r="I1183" s="4">
        <f t="shared" si="125"/>
        <v>0</v>
      </c>
      <c r="J1183" s="58" t="str">
        <f t="shared" si="126"/>
        <v>2117–2118</v>
      </c>
    </row>
    <row r="1184" spans="1:10" ht="19.899999999999999" customHeight="1" x14ac:dyDescent="0.2">
      <c r="A1184" s="126">
        <v>79503</v>
      </c>
      <c r="B1184" s="9">
        <f t="shared" si="127"/>
        <v>0</v>
      </c>
      <c r="C1184" s="127"/>
      <c r="D1184" s="4">
        <f t="shared" si="128"/>
        <v>0</v>
      </c>
      <c r="E1184" s="128">
        <f t="shared" ref="E1184:E1241" si="129">C1184-D1184</f>
        <v>0</v>
      </c>
      <c r="F1184" s="4">
        <f t="shared" ref="F1184:F1241" si="130">IF(C1184="",0,IF(C1183="",$D$19-E1184,IF(C1184&lt;&gt;"",F1183-E1184)))</f>
        <v>0</v>
      </c>
      <c r="G1184" s="19">
        <f>IF(AND(C1184&lt;&gt;"",SUM(G$30:G1183)&lt;D$21),$D$21/$D$26,0)</f>
        <v>0</v>
      </c>
      <c r="H1184" s="4">
        <f t="shared" ref="H1184:H1241" si="131">IF(C1184&lt;&gt;"",G1184+H1183,0)</f>
        <v>0</v>
      </c>
      <c r="I1184" s="4">
        <f t="shared" ref="I1184:I1240" si="132">IF(C1184&lt;&gt;"",$D$21-H1184,0)</f>
        <v>0</v>
      </c>
      <c r="J1184" s="58" t="str">
        <f t="shared" si="126"/>
        <v>2117–2118</v>
      </c>
    </row>
    <row r="1185" spans="1:10" ht="19.899999999999999" customHeight="1" x14ac:dyDescent="0.2">
      <c r="A1185" s="126">
        <v>79533</v>
      </c>
      <c r="B1185" s="9">
        <f t="shared" si="127"/>
        <v>0</v>
      </c>
      <c r="C1185" s="127"/>
      <c r="D1185" s="4">
        <f t="shared" si="128"/>
        <v>0</v>
      </c>
      <c r="E1185" s="128">
        <f t="shared" si="129"/>
        <v>0</v>
      </c>
      <c r="F1185" s="4">
        <f t="shared" si="130"/>
        <v>0</v>
      </c>
      <c r="G1185" s="19">
        <f>IF(AND(C1185&lt;&gt;"",SUM(G$30:G1184)&lt;D$21),$D$21/$D$26,0)</f>
        <v>0</v>
      </c>
      <c r="H1185" s="4">
        <f t="shared" si="131"/>
        <v>0</v>
      </c>
      <c r="I1185" s="4">
        <f t="shared" si="132"/>
        <v>0</v>
      </c>
      <c r="J1185" s="58" t="str">
        <f t="shared" si="126"/>
        <v>2117–2118</v>
      </c>
    </row>
    <row r="1186" spans="1:10" ht="19.899999999999999" customHeight="1" x14ac:dyDescent="0.2">
      <c r="A1186" s="126">
        <v>79564</v>
      </c>
      <c r="B1186" s="9">
        <f t="shared" si="127"/>
        <v>0</v>
      </c>
      <c r="C1186" s="127"/>
      <c r="D1186" s="4">
        <f t="shared" si="128"/>
        <v>0</v>
      </c>
      <c r="E1186" s="128">
        <f t="shared" si="129"/>
        <v>0</v>
      </c>
      <c r="F1186" s="4">
        <f t="shared" si="130"/>
        <v>0</v>
      </c>
      <c r="G1186" s="19">
        <f>IF(AND(C1186&lt;&gt;"",SUM(G$30:G1185)&lt;D$21),$D$21/$D$26,0)</f>
        <v>0</v>
      </c>
      <c r="H1186" s="4">
        <f t="shared" si="131"/>
        <v>0</v>
      </c>
      <c r="I1186" s="4">
        <f t="shared" si="132"/>
        <v>0</v>
      </c>
      <c r="J1186" s="58" t="str">
        <f t="shared" si="126"/>
        <v>2117–2118</v>
      </c>
    </row>
    <row r="1187" spans="1:10" ht="19.899999999999999" customHeight="1" x14ac:dyDescent="0.2">
      <c r="A1187" s="126">
        <v>79594</v>
      </c>
      <c r="B1187" s="9">
        <f t="shared" si="127"/>
        <v>0</v>
      </c>
      <c r="C1187" s="127"/>
      <c r="D1187" s="4">
        <f t="shared" si="128"/>
        <v>0</v>
      </c>
      <c r="E1187" s="128">
        <f t="shared" si="129"/>
        <v>0</v>
      </c>
      <c r="F1187" s="4">
        <f t="shared" si="130"/>
        <v>0</v>
      </c>
      <c r="G1187" s="19">
        <f>IF(AND(C1187&lt;&gt;"",SUM(G$30:G1186)&lt;D$21),$D$21/$D$26,0)</f>
        <v>0</v>
      </c>
      <c r="H1187" s="4">
        <f t="shared" si="131"/>
        <v>0</v>
      </c>
      <c r="I1187" s="4">
        <f t="shared" si="132"/>
        <v>0</v>
      </c>
      <c r="J1187" s="58" t="str">
        <f t="shared" si="126"/>
        <v>2117–2118</v>
      </c>
    </row>
    <row r="1188" spans="1:10" ht="19.899999999999999" customHeight="1" x14ac:dyDescent="0.2">
      <c r="A1188" s="126">
        <v>79625</v>
      </c>
      <c r="B1188" s="9">
        <f t="shared" si="127"/>
        <v>0</v>
      </c>
      <c r="C1188" s="127"/>
      <c r="D1188" s="4">
        <f t="shared" si="128"/>
        <v>0</v>
      </c>
      <c r="E1188" s="128">
        <f t="shared" si="129"/>
        <v>0</v>
      </c>
      <c r="F1188" s="4">
        <f t="shared" si="130"/>
        <v>0</v>
      </c>
      <c r="G1188" s="19">
        <f>IF(AND(C1188&lt;&gt;"",SUM(G$30:G1187)&lt;D$21),$D$21/$D$26,0)</f>
        <v>0</v>
      </c>
      <c r="H1188" s="4">
        <f t="shared" si="131"/>
        <v>0</v>
      </c>
      <c r="I1188" s="4">
        <f t="shared" si="132"/>
        <v>0</v>
      </c>
      <c r="J1188" s="58" t="str">
        <f t="shared" si="126"/>
        <v>2117–2118</v>
      </c>
    </row>
    <row r="1189" spans="1:10" ht="19.899999999999999" customHeight="1" x14ac:dyDescent="0.2">
      <c r="A1189" s="126">
        <v>79656</v>
      </c>
      <c r="B1189" s="9">
        <f t="shared" si="127"/>
        <v>0</v>
      </c>
      <c r="C1189" s="127"/>
      <c r="D1189" s="4">
        <f t="shared" si="128"/>
        <v>0</v>
      </c>
      <c r="E1189" s="128">
        <f t="shared" si="129"/>
        <v>0</v>
      </c>
      <c r="F1189" s="4">
        <f t="shared" si="130"/>
        <v>0</v>
      </c>
      <c r="G1189" s="19">
        <f>IF(AND(C1189&lt;&gt;"",SUM(G$30:G1188)&lt;D$21),$D$21/$D$26,0)</f>
        <v>0</v>
      </c>
      <c r="H1189" s="4">
        <f t="shared" si="131"/>
        <v>0</v>
      </c>
      <c r="I1189" s="4">
        <f t="shared" si="132"/>
        <v>0</v>
      </c>
      <c r="J1189" s="58" t="str">
        <f t="shared" si="126"/>
        <v>2117–2118</v>
      </c>
    </row>
    <row r="1190" spans="1:10" ht="19.899999999999999" customHeight="1" x14ac:dyDescent="0.2">
      <c r="A1190" s="126">
        <v>79684</v>
      </c>
      <c r="B1190" s="9">
        <f t="shared" si="127"/>
        <v>0</v>
      </c>
      <c r="C1190" s="127"/>
      <c r="D1190" s="4">
        <f t="shared" si="128"/>
        <v>0</v>
      </c>
      <c r="E1190" s="128">
        <f t="shared" si="129"/>
        <v>0</v>
      </c>
      <c r="F1190" s="4">
        <f t="shared" si="130"/>
        <v>0</v>
      </c>
      <c r="G1190" s="19">
        <f>IF(AND(C1190&lt;&gt;"",SUM(G$30:G1189)&lt;D$21),$D$21/$D$26,0)</f>
        <v>0</v>
      </c>
      <c r="H1190" s="4">
        <f t="shared" si="131"/>
        <v>0</v>
      </c>
      <c r="I1190" s="4">
        <f t="shared" si="132"/>
        <v>0</v>
      </c>
      <c r="J1190" s="58" t="str">
        <f t="shared" si="126"/>
        <v>2117–2118</v>
      </c>
    </row>
    <row r="1191" spans="1:10" ht="19.899999999999999" customHeight="1" x14ac:dyDescent="0.2">
      <c r="A1191" s="126">
        <v>79715</v>
      </c>
      <c r="B1191" s="9">
        <f t="shared" si="127"/>
        <v>0</v>
      </c>
      <c r="C1191" s="127"/>
      <c r="D1191" s="4">
        <f t="shared" si="128"/>
        <v>0</v>
      </c>
      <c r="E1191" s="128">
        <f t="shared" si="129"/>
        <v>0</v>
      </c>
      <c r="F1191" s="4">
        <f t="shared" si="130"/>
        <v>0</v>
      </c>
      <c r="G1191" s="19">
        <f>IF(AND(C1191&lt;&gt;"",SUM(G$30:G1190)&lt;D$21),$D$21/$D$26,0)</f>
        <v>0</v>
      </c>
      <c r="H1191" s="4">
        <f t="shared" si="131"/>
        <v>0</v>
      </c>
      <c r="I1191" s="4">
        <f t="shared" si="132"/>
        <v>0</v>
      </c>
      <c r="J1191" s="58" t="str">
        <f t="shared" si="126"/>
        <v>2117–2118</v>
      </c>
    </row>
    <row r="1192" spans="1:10" ht="19.899999999999999" customHeight="1" x14ac:dyDescent="0.2">
      <c r="A1192" s="126">
        <v>79745</v>
      </c>
      <c r="B1192" s="9">
        <f t="shared" si="127"/>
        <v>0</v>
      </c>
      <c r="C1192" s="127"/>
      <c r="D1192" s="4">
        <f t="shared" si="128"/>
        <v>0</v>
      </c>
      <c r="E1192" s="128">
        <f t="shared" si="129"/>
        <v>0</v>
      </c>
      <c r="F1192" s="4">
        <f t="shared" si="130"/>
        <v>0</v>
      </c>
      <c r="G1192" s="19">
        <f>IF(AND(C1192&lt;&gt;"",SUM(G$30:G1191)&lt;D$21),$D$21/$D$26,0)</f>
        <v>0</v>
      </c>
      <c r="H1192" s="4">
        <f t="shared" si="131"/>
        <v>0</v>
      </c>
      <c r="I1192" s="4">
        <f t="shared" si="132"/>
        <v>0</v>
      </c>
      <c r="J1192" s="58" t="str">
        <f t="shared" si="126"/>
        <v>2117–2118</v>
      </c>
    </row>
    <row r="1193" spans="1:10" ht="19.899999999999999" customHeight="1" x14ac:dyDescent="0.2">
      <c r="A1193" s="126">
        <v>79776</v>
      </c>
      <c r="B1193" s="9">
        <f t="shared" si="127"/>
        <v>0</v>
      </c>
      <c r="C1193" s="127"/>
      <c r="D1193" s="4">
        <f t="shared" si="128"/>
        <v>0</v>
      </c>
      <c r="E1193" s="128">
        <f t="shared" si="129"/>
        <v>0</v>
      </c>
      <c r="F1193" s="4">
        <f t="shared" si="130"/>
        <v>0</v>
      </c>
      <c r="G1193" s="19">
        <f>IF(AND(C1193&lt;&gt;"",SUM(G$30:G1192)&lt;D$21),$D$21/$D$26,0)</f>
        <v>0</v>
      </c>
      <c r="H1193" s="4">
        <f t="shared" si="131"/>
        <v>0</v>
      </c>
      <c r="I1193" s="4">
        <f t="shared" si="132"/>
        <v>0</v>
      </c>
      <c r="J1193" s="58" t="str">
        <f t="shared" si="126"/>
        <v>2117–2118</v>
      </c>
    </row>
    <row r="1194" spans="1:10" ht="19.899999999999999" customHeight="1" x14ac:dyDescent="0.2">
      <c r="A1194" s="126">
        <v>79806</v>
      </c>
      <c r="B1194" s="9">
        <f t="shared" si="127"/>
        <v>0</v>
      </c>
      <c r="C1194" s="127"/>
      <c r="D1194" s="4">
        <f t="shared" si="128"/>
        <v>0</v>
      </c>
      <c r="E1194" s="128">
        <f t="shared" si="129"/>
        <v>0</v>
      </c>
      <c r="F1194" s="4">
        <f t="shared" si="130"/>
        <v>0</v>
      </c>
      <c r="G1194" s="19">
        <f>IF(AND(C1194&lt;&gt;"",SUM(G$30:G1193)&lt;D$21),$D$21/$D$26,0)</f>
        <v>0</v>
      </c>
      <c r="H1194" s="4">
        <f t="shared" si="131"/>
        <v>0</v>
      </c>
      <c r="I1194" s="4">
        <f t="shared" si="132"/>
        <v>0</v>
      </c>
      <c r="J1194" s="58" t="str">
        <f t="shared" si="126"/>
        <v>2118–2119</v>
      </c>
    </row>
    <row r="1195" spans="1:10" ht="19.899999999999999" customHeight="1" x14ac:dyDescent="0.2">
      <c r="A1195" s="126">
        <v>79837</v>
      </c>
      <c r="B1195" s="9">
        <f t="shared" si="127"/>
        <v>0</v>
      </c>
      <c r="C1195" s="127"/>
      <c r="D1195" s="4">
        <f t="shared" si="128"/>
        <v>0</v>
      </c>
      <c r="E1195" s="128">
        <f t="shared" si="129"/>
        <v>0</v>
      </c>
      <c r="F1195" s="4">
        <f t="shared" si="130"/>
        <v>0</v>
      </c>
      <c r="G1195" s="19">
        <f>IF(AND(C1195&lt;&gt;"",SUM(G$30:G1194)&lt;D$21),$D$21/$D$26,0)</f>
        <v>0</v>
      </c>
      <c r="H1195" s="4">
        <f t="shared" si="131"/>
        <v>0</v>
      </c>
      <c r="I1195" s="4">
        <f t="shared" si="132"/>
        <v>0</v>
      </c>
      <c r="J1195" s="58" t="str">
        <f t="shared" ref="J1195:J1241" si="133">IF(OR(MONTH(A1195)=1,MONTH(A1195)=2,MONTH(A1195)=3,MONTH(A1195)=4,MONTH(A1195)=5,MONTH(A1195)=6),YEAR(A1195)-1&amp;"–"&amp;YEAR(A1195),YEAR(A1195)&amp;"–"&amp;YEAR(A1195)+1)</f>
        <v>2118–2119</v>
      </c>
    </row>
    <row r="1196" spans="1:10" ht="19.899999999999999" customHeight="1" x14ac:dyDescent="0.2">
      <c r="A1196" s="126">
        <v>79868</v>
      </c>
      <c r="B1196" s="9">
        <f t="shared" si="127"/>
        <v>0</v>
      </c>
      <c r="C1196" s="127"/>
      <c r="D1196" s="4">
        <f t="shared" si="128"/>
        <v>0</v>
      </c>
      <c r="E1196" s="128">
        <f t="shared" si="129"/>
        <v>0</v>
      </c>
      <c r="F1196" s="4">
        <f t="shared" si="130"/>
        <v>0</v>
      </c>
      <c r="G1196" s="19">
        <f>IF(AND(C1196&lt;&gt;"",SUM(G$30:G1195)&lt;D$21),$D$21/$D$26,0)</f>
        <v>0</v>
      </c>
      <c r="H1196" s="4">
        <f t="shared" si="131"/>
        <v>0</v>
      </c>
      <c r="I1196" s="4">
        <f t="shared" si="132"/>
        <v>0</v>
      </c>
      <c r="J1196" s="58" t="str">
        <f t="shared" si="133"/>
        <v>2118–2119</v>
      </c>
    </row>
    <row r="1197" spans="1:10" ht="19.899999999999999" customHeight="1" x14ac:dyDescent="0.2">
      <c r="A1197" s="126">
        <v>79898</v>
      </c>
      <c r="B1197" s="9">
        <f t="shared" si="127"/>
        <v>0</v>
      </c>
      <c r="C1197" s="127"/>
      <c r="D1197" s="4">
        <f t="shared" si="128"/>
        <v>0</v>
      </c>
      <c r="E1197" s="128">
        <f t="shared" si="129"/>
        <v>0</v>
      </c>
      <c r="F1197" s="4">
        <f t="shared" si="130"/>
        <v>0</v>
      </c>
      <c r="G1197" s="19">
        <f>IF(AND(C1197&lt;&gt;"",SUM(G$30:G1196)&lt;D$21),$D$21/$D$26,0)</f>
        <v>0</v>
      </c>
      <c r="H1197" s="4">
        <f t="shared" si="131"/>
        <v>0</v>
      </c>
      <c r="I1197" s="4">
        <f t="shared" si="132"/>
        <v>0</v>
      </c>
      <c r="J1197" s="58" t="str">
        <f t="shared" si="133"/>
        <v>2118–2119</v>
      </c>
    </row>
    <row r="1198" spans="1:10" ht="19.899999999999999" customHeight="1" x14ac:dyDescent="0.2">
      <c r="A1198" s="126">
        <v>79929</v>
      </c>
      <c r="B1198" s="9">
        <f t="shared" si="127"/>
        <v>0</v>
      </c>
      <c r="C1198" s="127"/>
      <c r="D1198" s="4">
        <f t="shared" si="128"/>
        <v>0</v>
      </c>
      <c r="E1198" s="128">
        <f t="shared" si="129"/>
        <v>0</v>
      </c>
      <c r="F1198" s="4">
        <f t="shared" si="130"/>
        <v>0</v>
      </c>
      <c r="G1198" s="19">
        <f>IF(AND(C1198&lt;&gt;"",SUM(G$30:G1197)&lt;D$21),$D$21/$D$26,0)</f>
        <v>0</v>
      </c>
      <c r="H1198" s="4">
        <f t="shared" si="131"/>
        <v>0</v>
      </c>
      <c r="I1198" s="4">
        <f t="shared" si="132"/>
        <v>0</v>
      </c>
      <c r="J1198" s="58" t="str">
        <f t="shared" si="133"/>
        <v>2118–2119</v>
      </c>
    </row>
    <row r="1199" spans="1:10" ht="19.899999999999999" customHeight="1" x14ac:dyDescent="0.2">
      <c r="A1199" s="126">
        <v>79959</v>
      </c>
      <c r="B1199" s="9">
        <f t="shared" si="127"/>
        <v>0</v>
      </c>
      <c r="C1199" s="127"/>
      <c r="D1199" s="4">
        <f t="shared" si="128"/>
        <v>0</v>
      </c>
      <c r="E1199" s="128">
        <f t="shared" si="129"/>
        <v>0</v>
      </c>
      <c r="F1199" s="4">
        <f t="shared" si="130"/>
        <v>0</v>
      </c>
      <c r="G1199" s="19">
        <f>IF(AND(C1199&lt;&gt;"",SUM(G$30:G1198)&lt;D$21),$D$21/$D$26,0)</f>
        <v>0</v>
      </c>
      <c r="H1199" s="4">
        <f t="shared" si="131"/>
        <v>0</v>
      </c>
      <c r="I1199" s="4">
        <f t="shared" si="132"/>
        <v>0</v>
      </c>
      <c r="J1199" s="58" t="str">
        <f t="shared" si="133"/>
        <v>2118–2119</v>
      </c>
    </row>
    <row r="1200" spans="1:10" ht="19.899999999999999" customHeight="1" x14ac:dyDescent="0.2">
      <c r="A1200" s="126">
        <v>79990</v>
      </c>
      <c r="B1200" s="9">
        <f t="shared" si="127"/>
        <v>0</v>
      </c>
      <c r="C1200" s="127"/>
      <c r="D1200" s="4">
        <f t="shared" si="128"/>
        <v>0</v>
      </c>
      <c r="E1200" s="128">
        <f t="shared" si="129"/>
        <v>0</v>
      </c>
      <c r="F1200" s="4">
        <f t="shared" si="130"/>
        <v>0</v>
      </c>
      <c r="G1200" s="19">
        <f>IF(AND(C1200&lt;&gt;"",SUM(G$30:G1199)&lt;D$21),$D$21/$D$26,0)</f>
        <v>0</v>
      </c>
      <c r="H1200" s="4">
        <f t="shared" si="131"/>
        <v>0</v>
      </c>
      <c r="I1200" s="4">
        <f t="shared" si="132"/>
        <v>0</v>
      </c>
      <c r="J1200" s="58" t="str">
        <f t="shared" si="133"/>
        <v>2118–2119</v>
      </c>
    </row>
    <row r="1201" spans="1:10" ht="19.899999999999999" customHeight="1" x14ac:dyDescent="0.2">
      <c r="A1201" s="126">
        <v>80021</v>
      </c>
      <c r="B1201" s="9">
        <f t="shared" si="127"/>
        <v>0</v>
      </c>
      <c r="C1201" s="127"/>
      <c r="D1201" s="4">
        <f t="shared" si="128"/>
        <v>0</v>
      </c>
      <c r="E1201" s="128">
        <f t="shared" si="129"/>
        <v>0</v>
      </c>
      <c r="F1201" s="4">
        <f t="shared" si="130"/>
        <v>0</v>
      </c>
      <c r="G1201" s="19">
        <f>IF(AND(C1201&lt;&gt;"",SUM(G$30:G1200)&lt;D$21),$D$21/$D$26,0)</f>
        <v>0</v>
      </c>
      <c r="H1201" s="4">
        <f t="shared" si="131"/>
        <v>0</v>
      </c>
      <c r="I1201" s="4">
        <f t="shared" si="132"/>
        <v>0</v>
      </c>
      <c r="J1201" s="58" t="str">
        <f t="shared" si="133"/>
        <v>2118–2119</v>
      </c>
    </row>
    <row r="1202" spans="1:10" ht="19.899999999999999" customHeight="1" x14ac:dyDescent="0.2">
      <c r="A1202" s="126">
        <v>80049</v>
      </c>
      <c r="B1202" s="9">
        <f t="shared" si="127"/>
        <v>0</v>
      </c>
      <c r="C1202" s="127"/>
      <c r="D1202" s="4">
        <f t="shared" si="128"/>
        <v>0</v>
      </c>
      <c r="E1202" s="128">
        <f t="shared" si="129"/>
        <v>0</v>
      </c>
      <c r="F1202" s="4">
        <f t="shared" si="130"/>
        <v>0</v>
      </c>
      <c r="G1202" s="19">
        <f>IF(AND(C1202&lt;&gt;"",SUM(G$30:G1201)&lt;D$21),$D$21/$D$26,0)</f>
        <v>0</v>
      </c>
      <c r="H1202" s="4">
        <f t="shared" si="131"/>
        <v>0</v>
      </c>
      <c r="I1202" s="4">
        <f t="shared" si="132"/>
        <v>0</v>
      </c>
      <c r="J1202" s="58" t="str">
        <f t="shared" si="133"/>
        <v>2118–2119</v>
      </c>
    </row>
    <row r="1203" spans="1:10" ht="19.899999999999999" customHeight="1" x14ac:dyDescent="0.2">
      <c r="A1203" s="126">
        <v>80080</v>
      </c>
      <c r="B1203" s="9">
        <f t="shared" si="127"/>
        <v>0</v>
      </c>
      <c r="C1203" s="127"/>
      <c r="D1203" s="4">
        <f t="shared" si="128"/>
        <v>0</v>
      </c>
      <c r="E1203" s="128">
        <f t="shared" si="129"/>
        <v>0</v>
      </c>
      <c r="F1203" s="4">
        <f t="shared" si="130"/>
        <v>0</v>
      </c>
      <c r="G1203" s="19">
        <f>IF(AND(C1203&lt;&gt;"",SUM(G$30:G1202)&lt;D$21),$D$21/$D$26,0)</f>
        <v>0</v>
      </c>
      <c r="H1203" s="4">
        <f t="shared" si="131"/>
        <v>0</v>
      </c>
      <c r="I1203" s="4">
        <f t="shared" si="132"/>
        <v>0</v>
      </c>
      <c r="J1203" s="58" t="str">
        <f t="shared" si="133"/>
        <v>2118–2119</v>
      </c>
    </row>
    <row r="1204" spans="1:10" ht="19.899999999999999" customHeight="1" x14ac:dyDescent="0.2">
      <c r="A1204" s="126">
        <v>80110</v>
      </c>
      <c r="B1204" s="9">
        <f t="shared" si="127"/>
        <v>0</v>
      </c>
      <c r="C1204" s="127"/>
      <c r="D1204" s="4">
        <f t="shared" si="128"/>
        <v>0</v>
      </c>
      <c r="E1204" s="128">
        <f t="shared" si="129"/>
        <v>0</v>
      </c>
      <c r="F1204" s="4">
        <f t="shared" si="130"/>
        <v>0</v>
      </c>
      <c r="G1204" s="19">
        <f>IF(AND(C1204&lt;&gt;"",SUM(G$30:G1203)&lt;D$21),$D$21/$D$26,0)</f>
        <v>0</v>
      </c>
      <c r="H1204" s="4">
        <f t="shared" si="131"/>
        <v>0</v>
      </c>
      <c r="I1204" s="4">
        <f t="shared" si="132"/>
        <v>0</v>
      </c>
      <c r="J1204" s="58" t="str">
        <f t="shared" si="133"/>
        <v>2118–2119</v>
      </c>
    </row>
    <row r="1205" spans="1:10" ht="19.899999999999999" customHeight="1" x14ac:dyDescent="0.2">
      <c r="A1205" s="126">
        <v>80141</v>
      </c>
      <c r="B1205" s="9">
        <f t="shared" si="127"/>
        <v>0</v>
      </c>
      <c r="C1205" s="127"/>
      <c r="D1205" s="4">
        <f t="shared" si="128"/>
        <v>0</v>
      </c>
      <c r="E1205" s="128">
        <f t="shared" si="129"/>
        <v>0</v>
      </c>
      <c r="F1205" s="4">
        <f t="shared" si="130"/>
        <v>0</v>
      </c>
      <c r="G1205" s="19">
        <f>IF(AND(C1205&lt;&gt;"",SUM(G$30:G1204)&lt;D$21),$D$21/$D$26,0)</f>
        <v>0</v>
      </c>
      <c r="H1205" s="4">
        <f t="shared" si="131"/>
        <v>0</v>
      </c>
      <c r="I1205" s="4">
        <f t="shared" si="132"/>
        <v>0</v>
      </c>
      <c r="J1205" s="58" t="str">
        <f t="shared" si="133"/>
        <v>2118–2119</v>
      </c>
    </row>
    <row r="1206" spans="1:10" ht="19.899999999999999" customHeight="1" x14ac:dyDescent="0.2">
      <c r="A1206" s="126">
        <v>80171</v>
      </c>
      <c r="B1206" s="9">
        <f t="shared" si="127"/>
        <v>0</v>
      </c>
      <c r="C1206" s="127"/>
      <c r="D1206" s="4">
        <f t="shared" si="128"/>
        <v>0</v>
      </c>
      <c r="E1206" s="128">
        <f t="shared" si="129"/>
        <v>0</v>
      </c>
      <c r="F1206" s="4">
        <f t="shared" si="130"/>
        <v>0</v>
      </c>
      <c r="G1206" s="19">
        <f>IF(AND(C1206&lt;&gt;"",SUM(G$30:G1205)&lt;D$21),$D$21/$D$26,0)</f>
        <v>0</v>
      </c>
      <c r="H1206" s="4">
        <f t="shared" si="131"/>
        <v>0</v>
      </c>
      <c r="I1206" s="4">
        <f t="shared" si="132"/>
        <v>0</v>
      </c>
      <c r="J1206" s="58" t="str">
        <f t="shared" si="133"/>
        <v>2119–2120</v>
      </c>
    </row>
    <row r="1207" spans="1:10" ht="19.899999999999999" customHeight="1" x14ac:dyDescent="0.2">
      <c r="A1207" s="126">
        <v>80202</v>
      </c>
      <c r="B1207" s="9">
        <f t="shared" si="127"/>
        <v>0</v>
      </c>
      <c r="C1207" s="127"/>
      <c r="D1207" s="4">
        <f t="shared" si="128"/>
        <v>0</v>
      </c>
      <c r="E1207" s="128">
        <f t="shared" si="129"/>
        <v>0</v>
      </c>
      <c r="F1207" s="4">
        <f t="shared" si="130"/>
        <v>0</v>
      </c>
      <c r="G1207" s="19">
        <f>IF(AND(C1207&lt;&gt;"",SUM(G$30:G1206)&lt;D$21),$D$21/$D$26,0)</f>
        <v>0</v>
      </c>
      <c r="H1207" s="4">
        <f t="shared" si="131"/>
        <v>0</v>
      </c>
      <c r="I1207" s="4">
        <f t="shared" si="132"/>
        <v>0</v>
      </c>
      <c r="J1207" s="58" t="str">
        <f t="shared" si="133"/>
        <v>2119–2120</v>
      </c>
    </row>
    <row r="1208" spans="1:10" ht="19.899999999999999" customHeight="1" x14ac:dyDescent="0.2">
      <c r="A1208" s="126">
        <v>80233</v>
      </c>
      <c r="B1208" s="9">
        <f t="shared" si="127"/>
        <v>0</v>
      </c>
      <c r="C1208" s="127"/>
      <c r="D1208" s="4">
        <f t="shared" si="128"/>
        <v>0</v>
      </c>
      <c r="E1208" s="128">
        <f t="shared" si="129"/>
        <v>0</v>
      </c>
      <c r="F1208" s="4">
        <f t="shared" si="130"/>
        <v>0</v>
      </c>
      <c r="G1208" s="19">
        <f>IF(AND(C1208&lt;&gt;"",SUM(G$30:G1207)&lt;D$21),$D$21/$D$26,0)</f>
        <v>0</v>
      </c>
      <c r="H1208" s="4">
        <f t="shared" si="131"/>
        <v>0</v>
      </c>
      <c r="I1208" s="4">
        <f t="shared" si="132"/>
        <v>0</v>
      </c>
      <c r="J1208" s="58" t="str">
        <f t="shared" si="133"/>
        <v>2119–2120</v>
      </c>
    </row>
    <row r="1209" spans="1:10" ht="19.899999999999999" customHeight="1" x14ac:dyDescent="0.2">
      <c r="A1209" s="126">
        <v>80263</v>
      </c>
      <c r="B1209" s="9">
        <f t="shared" si="127"/>
        <v>0</v>
      </c>
      <c r="C1209" s="127"/>
      <c r="D1209" s="4">
        <f t="shared" si="128"/>
        <v>0</v>
      </c>
      <c r="E1209" s="128">
        <f t="shared" si="129"/>
        <v>0</v>
      </c>
      <c r="F1209" s="4">
        <f t="shared" si="130"/>
        <v>0</v>
      </c>
      <c r="G1209" s="19">
        <f>IF(AND(C1209&lt;&gt;"",SUM(G$30:G1208)&lt;D$21),$D$21/$D$26,0)</f>
        <v>0</v>
      </c>
      <c r="H1209" s="4">
        <f t="shared" si="131"/>
        <v>0</v>
      </c>
      <c r="I1209" s="4">
        <f t="shared" si="132"/>
        <v>0</v>
      </c>
      <c r="J1209" s="58" t="str">
        <f t="shared" si="133"/>
        <v>2119–2120</v>
      </c>
    </row>
    <row r="1210" spans="1:10" ht="19.899999999999999" customHeight="1" x14ac:dyDescent="0.2">
      <c r="A1210" s="126">
        <v>80294</v>
      </c>
      <c r="B1210" s="9">
        <f t="shared" si="127"/>
        <v>0</v>
      </c>
      <c r="C1210" s="127"/>
      <c r="D1210" s="4">
        <f t="shared" si="128"/>
        <v>0</v>
      </c>
      <c r="E1210" s="128">
        <f t="shared" si="129"/>
        <v>0</v>
      </c>
      <c r="F1210" s="4">
        <f t="shared" si="130"/>
        <v>0</v>
      </c>
      <c r="G1210" s="19">
        <f>IF(AND(C1210&lt;&gt;"",SUM(G$30:G1209)&lt;D$21),$D$21/$D$26,0)</f>
        <v>0</v>
      </c>
      <c r="H1210" s="4">
        <f t="shared" si="131"/>
        <v>0</v>
      </c>
      <c r="I1210" s="4">
        <f t="shared" si="132"/>
        <v>0</v>
      </c>
      <c r="J1210" s="58" t="str">
        <f t="shared" si="133"/>
        <v>2119–2120</v>
      </c>
    </row>
    <row r="1211" spans="1:10" ht="19.899999999999999" customHeight="1" x14ac:dyDescent="0.2">
      <c r="A1211" s="126">
        <v>80324</v>
      </c>
      <c r="B1211" s="9">
        <f t="shared" si="127"/>
        <v>0</v>
      </c>
      <c r="C1211" s="127"/>
      <c r="D1211" s="4">
        <f t="shared" si="128"/>
        <v>0</v>
      </c>
      <c r="E1211" s="128">
        <f t="shared" si="129"/>
        <v>0</v>
      </c>
      <c r="F1211" s="4">
        <f t="shared" si="130"/>
        <v>0</v>
      </c>
      <c r="G1211" s="19">
        <f>IF(AND(C1211&lt;&gt;"",SUM(G$30:G1210)&lt;D$21),$D$21/$D$26,0)</f>
        <v>0</v>
      </c>
      <c r="H1211" s="4">
        <f t="shared" si="131"/>
        <v>0</v>
      </c>
      <c r="I1211" s="4">
        <f t="shared" si="132"/>
        <v>0</v>
      </c>
      <c r="J1211" s="58" t="str">
        <f t="shared" si="133"/>
        <v>2119–2120</v>
      </c>
    </row>
    <row r="1212" spans="1:10" ht="19.899999999999999" customHeight="1" x14ac:dyDescent="0.2">
      <c r="A1212" s="126">
        <v>80355</v>
      </c>
      <c r="B1212" s="9">
        <f t="shared" si="127"/>
        <v>0</v>
      </c>
      <c r="C1212" s="127"/>
      <c r="D1212" s="4">
        <f t="shared" si="128"/>
        <v>0</v>
      </c>
      <c r="E1212" s="128">
        <f t="shared" si="129"/>
        <v>0</v>
      </c>
      <c r="F1212" s="4">
        <f t="shared" si="130"/>
        <v>0</v>
      </c>
      <c r="G1212" s="19">
        <f>IF(AND(C1212&lt;&gt;"",SUM(G$30:G1211)&lt;D$21),$D$21/$D$26,0)</f>
        <v>0</v>
      </c>
      <c r="H1212" s="4">
        <f t="shared" si="131"/>
        <v>0</v>
      </c>
      <c r="I1212" s="4">
        <f t="shared" si="132"/>
        <v>0</v>
      </c>
      <c r="J1212" s="58" t="str">
        <f t="shared" si="133"/>
        <v>2119–2120</v>
      </c>
    </row>
    <row r="1213" spans="1:10" ht="19.899999999999999" customHeight="1" x14ac:dyDescent="0.2">
      <c r="A1213" s="126">
        <v>80386</v>
      </c>
      <c r="B1213" s="9">
        <f t="shared" si="127"/>
        <v>0</v>
      </c>
      <c r="C1213" s="127"/>
      <c r="D1213" s="4">
        <f t="shared" si="128"/>
        <v>0</v>
      </c>
      <c r="E1213" s="128">
        <f t="shared" si="129"/>
        <v>0</v>
      </c>
      <c r="F1213" s="4">
        <f t="shared" si="130"/>
        <v>0</v>
      </c>
      <c r="G1213" s="19">
        <f>IF(AND(C1213&lt;&gt;"",SUM(G$30:G1212)&lt;D$21),$D$21/$D$26,0)</f>
        <v>0</v>
      </c>
      <c r="H1213" s="4">
        <f t="shared" si="131"/>
        <v>0</v>
      </c>
      <c r="I1213" s="4">
        <f t="shared" si="132"/>
        <v>0</v>
      </c>
      <c r="J1213" s="58" t="str">
        <f t="shared" si="133"/>
        <v>2119–2120</v>
      </c>
    </row>
    <row r="1214" spans="1:10" ht="19.899999999999999" customHeight="1" x14ac:dyDescent="0.2">
      <c r="A1214" s="126">
        <v>80415</v>
      </c>
      <c r="B1214" s="9">
        <f t="shared" si="127"/>
        <v>0</v>
      </c>
      <c r="C1214" s="127"/>
      <c r="D1214" s="4">
        <f t="shared" si="128"/>
        <v>0</v>
      </c>
      <c r="E1214" s="128">
        <f t="shared" si="129"/>
        <v>0</v>
      </c>
      <c r="F1214" s="4">
        <f t="shared" si="130"/>
        <v>0</v>
      </c>
      <c r="G1214" s="19">
        <f>IF(AND(C1214&lt;&gt;"",SUM(G$30:G1213)&lt;D$21),$D$21/$D$26,0)</f>
        <v>0</v>
      </c>
      <c r="H1214" s="4">
        <f t="shared" si="131"/>
        <v>0</v>
      </c>
      <c r="I1214" s="4">
        <f t="shared" si="132"/>
        <v>0</v>
      </c>
      <c r="J1214" s="58" t="str">
        <f t="shared" si="133"/>
        <v>2119–2120</v>
      </c>
    </row>
    <row r="1215" spans="1:10" ht="19.899999999999999" customHeight="1" x14ac:dyDescent="0.2">
      <c r="A1215" s="126">
        <v>80446</v>
      </c>
      <c r="B1215" s="9">
        <f t="shared" si="127"/>
        <v>0</v>
      </c>
      <c r="C1215" s="127"/>
      <c r="D1215" s="4">
        <f t="shared" si="128"/>
        <v>0</v>
      </c>
      <c r="E1215" s="128">
        <f t="shared" si="129"/>
        <v>0</v>
      </c>
      <c r="F1215" s="4">
        <f t="shared" si="130"/>
        <v>0</v>
      </c>
      <c r="G1215" s="19">
        <f>IF(AND(C1215&lt;&gt;"",SUM(G$30:G1214)&lt;D$21),$D$21/$D$26,0)</f>
        <v>0</v>
      </c>
      <c r="H1215" s="4">
        <f t="shared" si="131"/>
        <v>0</v>
      </c>
      <c r="I1215" s="4">
        <f t="shared" si="132"/>
        <v>0</v>
      </c>
      <c r="J1215" s="58" t="str">
        <f t="shared" si="133"/>
        <v>2119–2120</v>
      </c>
    </row>
    <row r="1216" spans="1:10" ht="19.899999999999999" customHeight="1" x14ac:dyDescent="0.2">
      <c r="A1216" s="126">
        <v>80476</v>
      </c>
      <c r="B1216" s="9">
        <f t="shared" si="127"/>
        <v>0</v>
      </c>
      <c r="C1216" s="127"/>
      <c r="D1216" s="4">
        <f t="shared" si="128"/>
        <v>0</v>
      </c>
      <c r="E1216" s="128">
        <f t="shared" si="129"/>
        <v>0</v>
      </c>
      <c r="F1216" s="4">
        <f t="shared" si="130"/>
        <v>0</v>
      </c>
      <c r="G1216" s="19">
        <f>IF(AND(C1216&lt;&gt;"",SUM(G$30:G1215)&lt;D$21),$D$21/$D$26,0)</f>
        <v>0</v>
      </c>
      <c r="H1216" s="4">
        <f t="shared" si="131"/>
        <v>0</v>
      </c>
      <c r="I1216" s="4">
        <f t="shared" si="132"/>
        <v>0</v>
      </c>
      <c r="J1216" s="58" t="str">
        <f t="shared" si="133"/>
        <v>2119–2120</v>
      </c>
    </row>
    <row r="1217" spans="1:10" ht="19.899999999999999" customHeight="1" x14ac:dyDescent="0.2">
      <c r="A1217" s="126">
        <v>80507</v>
      </c>
      <c r="B1217" s="9">
        <f t="shared" si="127"/>
        <v>0</v>
      </c>
      <c r="C1217" s="127"/>
      <c r="D1217" s="4">
        <f t="shared" si="128"/>
        <v>0</v>
      </c>
      <c r="E1217" s="128">
        <f t="shared" si="129"/>
        <v>0</v>
      </c>
      <c r="F1217" s="4">
        <f t="shared" si="130"/>
        <v>0</v>
      </c>
      <c r="G1217" s="19">
        <f>IF(AND(C1217&lt;&gt;"",SUM(G$30:G1216)&lt;D$21),$D$21/$D$26,0)</f>
        <v>0</v>
      </c>
      <c r="H1217" s="4">
        <f t="shared" si="131"/>
        <v>0</v>
      </c>
      <c r="I1217" s="4">
        <f t="shared" si="132"/>
        <v>0</v>
      </c>
      <c r="J1217" s="58" t="str">
        <f t="shared" si="133"/>
        <v>2119–2120</v>
      </c>
    </row>
    <row r="1218" spans="1:10" ht="19.899999999999999" customHeight="1" x14ac:dyDescent="0.2">
      <c r="A1218" s="126">
        <v>80537</v>
      </c>
      <c r="B1218" s="9">
        <f t="shared" si="127"/>
        <v>0</v>
      </c>
      <c r="C1218" s="127"/>
      <c r="D1218" s="4">
        <f t="shared" si="128"/>
        <v>0</v>
      </c>
      <c r="E1218" s="128">
        <f t="shared" si="129"/>
        <v>0</v>
      </c>
      <c r="F1218" s="4">
        <f t="shared" si="130"/>
        <v>0</v>
      </c>
      <c r="G1218" s="19">
        <f>IF(AND(C1218&lt;&gt;"",SUM(G$30:G1217)&lt;D$21),$D$21/$D$26,0)</f>
        <v>0</v>
      </c>
      <c r="H1218" s="4">
        <f t="shared" si="131"/>
        <v>0</v>
      </c>
      <c r="I1218" s="4">
        <f t="shared" si="132"/>
        <v>0</v>
      </c>
      <c r="J1218" s="58" t="str">
        <f t="shared" si="133"/>
        <v>2120–2121</v>
      </c>
    </row>
    <row r="1219" spans="1:10" ht="19.899999999999999" customHeight="1" x14ac:dyDescent="0.2">
      <c r="A1219" s="126">
        <v>80568</v>
      </c>
      <c r="B1219" s="9">
        <f t="shared" si="127"/>
        <v>0</v>
      </c>
      <c r="C1219" s="127"/>
      <c r="D1219" s="4">
        <f t="shared" si="128"/>
        <v>0</v>
      </c>
      <c r="E1219" s="128">
        <f t="shared" si="129"/>
        <v>0</v>
      </c>
      <c r="F1219" s="4">
        <f t="shared" si="130"/>
        <v>0</v>
      </c>
      <c r="G1219" s="19">
        <f>IF(AND(C1219&lt;&gt;"",SUM(G$30:G1218)&lt;D$21),$D$21/$D$26,0)</f>
        <v>0</v>
      </c>
      <c r="H1219" s="4">
        <f t="shared" si="131"/>
        <v>0</v>
      </c>
      <c r="I1219" s="4">
        <f t="shared" si="132"/>
        <v>0</v>
      </c>
      <c r="J1219" s="58" t="str">
        <f t="shared" si="133"/>
        <v>2120–2121</v>
      </c>
    </row>
    <row r="1220" spans="1:10" ht="19.899999999999999" customHeight="1" x14ac:dyDescent="0.2">
      <c r="A1220" s="126">
        <v>80599</v>
      </c>
      <c r="B1220" s="9">
        <f t="shared" si="127"/>
        <v>0</v>
      </c>
      <c r="C1220" s="127"/>
      <c r="D1220" s="4">
        <f t="shared" si="128"/>
        <v>0</v>
      </c>
      <c r="E1220" s="128">
        <f t="shared" si="129"/>
        <v>0</v>
      </c>
      <c r="F1220" s="4">
        <f t="shared" si="130"/>
        <v>0</v>
      </c>
      <c r="G1220" s="19">
        <f>IF(AND(C1220&lt;&gt;"",SUM(G$30:G1219)&lt;D$21),$D$21/$D$26,0)</f>
        <v>0</v>
      </c>
      <c r="H1220" s="4">
        <f t="shared" si="131"/>
        <v>0</v>
      </c>
      <c r="I1220" s="4">
        <f t="shared" si="132"/>
        <v>0</v>
      </c>
      <c r="J1220" s="58" t="str">
        <f t="shared" si="133"/>
        <v>2120–2121</v>
      </c>
    </row>
    <row r="1221" spans="1:10" ht="19.899999999999999" customHeight="1" x14ac:dyDescent="0.2">
      <c r="A1221" s="126">
        <v>80629</v>
      </c>
      <c r="B1221" s="9">
        <f t="shared" si="127"/>
        <v>0</v>
      </c>
      <c r="C1221" s="127"/>
      <c r="D1221" s="4">
        <f t="shared" si="128"/>
        <v>0</v>
      </c>
      <c r="E1221" s="128">
        <f t="shared" si="129"/>
        <v>0</v>
      </c>
      <c r="F1221" s="4">
        <f t="shared" si="130"/>
        <v>0</v>
      </c>
      <c r="G1221" s="19">
        <f>IF(AND(C1221&lt;&gt;"",SUM(G$30:G1220)&lt;D$21),$D$21/$D$26,0)</f>
        <v>0</v>
      </c>
      <c r="H1221" s="4">
        <f t="shared" si="131"/>
        <v>0</v>
      </c>
      <c r="I1221" s="4">
        <f t="shared" si="132"/>
        <v>0</v>
      </c>
      <c r="J1221" s="58" t="str">
        <f t="shared" si="133"/>
        <v>2120–2121</v>
      </c>
    </row>
    <row r="1222" spans="1:10" ht="19.899999999999999" customHeight="1" x14ac:dyDescent="0.2">
      <c r="A1222" s="126">
        <v>80660</v>
      </c>
      <c r="B1222" s="9">
        <f t="shared" si="127"/>
        <v>0</v>
      </c>
      <c r="C1222" s="127"/>
      <c r="D1222" s="4">
        <f t="shared" si="128"/>
        <v>0</v>
      </c>
      <c r="E1222" s="128">
        <f t="shared" si="129"/>
        <v>0</v>
      </c>
      <c r="F1222" s="4">
        <f t="shared" si="130"/>
        <v>0</v>
      </c>
      <c r="G1222" s="19">
        <f>IF(AND(C1222&lt;&gt;"",SUM(G$30:G1221)&lt;D$21),$D$21/$D$26,0)</f>
        <v>0</v>
      </c>
      <c r="H1222" s="4">
        <f t="shared" si="131"/>
        <v>0</v>
      </c>
      <c r="I1222" s="4">
        <f t="shared" si="132"/>
        <v>0</v>
      </c>
      <c r="J1222" s="58" t="str">
        <f t="shared" si="133"/>
        <v>2120–2121</v>
      </c>
    </row>
    <row r="1223" spans="1:10" ht="19.899999999999999" customHeight="1" x14ac:dyDescent="0.2">
      <c r="A1223" s="126">
        <v>80690</v>
      </c>
      <c r="B1223" s="9">
        <f t="shared" si="127"/>
        <v>0</v>
      </c>
      <c r="C1223" s="127"/>
      <c r="D1223" s="4">
        <f t="shared" si="128"/>
        <v>0</v>
      </c>
      <c r="E1223" s="128">
        <f t="shared" si="129"/>
        <v>0</v>
      </c>
      <c r="F1223" s="4">
        <f t="shared" si="130"/>
        <v>0</v>
      </c>
      <c r="G1223" s="19">
        <f>IF(AND(C1223&lt;&gt;"",SUM(G$30:G1222)&lt;D$21),$D$21/$D$26,0)</f>
        <v>0</v>
      </c>
      <c r="H1223" s="4">
        <f t="shared" si="131"/>
        <v>0</v>
      </c>
      <c r="I1223" s="4">
        <f t="shared" si="132"/>
        <v>0</v>
      </c>
      <c r="J1223" s="58" t="str">
        <f t="shared" si="133"/>
        <v>2120–2121</v>
      </c>
    </row>
    <row r="1224" spans="1:10" ht="19.899999999999999" customHeight="1" x14ac:dyDescent="0.2">
      <c r="A1224" s="126">
        <v>80721</v>
      </c>
      <c r="B1224" s="9">
        <f t="shared" si="127"/>
        <v>0</v>
      </c>
      <c r="C1224" s="127"/>
      <c r="D1224" s="4">
        <f t="shared" si="128"/>
        <v>0</v>
      </c>
      <c r="E1224" s="128">
        <f t="shared" si="129"/>
        <v>0</v>
      </c>
      <c r="F1224" s="4">
        <f t="shared" si="130"/>
        <v>0</v>
      </c>
      <c r="G1224" s="19">
        <f>IF(AND(C1224&lt;&gt;"",SUM(G$30:G1223)&lt;D$21),$D$21/$D$26,0)</f>
        <v>0</v>
      </c>
      <c r="H1224" s="4">
        <f t="shared" si="131"/>
        <v>0</v>
      </c>
      <c r="I1224" s="4">
        <f t="shared" si="132"/>
        <v>0</v>
      </c>
      <c r="J1224" s="58" t="str">
        <f t="shared" si="133"/>
        <v>2120–2121</v>
      </c>
    </row>
    <row r="1225" spans="1:10" ht="19.899999999999999" customHeight="1" x14ac:dyDescent="0.2">
      <c r="A1225" s="126">
        <v>80752</v>
      </c>
      <c r="B1225" s="9">
        <f t="shared" si="127"/>
        <v>0</v>
      </c>
      <c r="C1225" s="127"/>
      <c r="D1225" s="4">
        <f t="shared" si="128"/>
        <v>0</v>
      </c>
      <c r="E1225" s="128">
        <f t="shared" si="129"/>
        <v>0</v>
      </c>
      <c r="F1225" s="4">
        <f t="shared" si="130"/>
        <v>0</v>
      </c>
      <c r="G1225" s="19">
        <f>IF(AND(C1225&lt;&gt;"",SUM(G$30:G1224)&lt;D$21),$D$21/$D$26,0)</f>
        <v>0</v>
      </c>
      <c r="H1225" s="4">
        <f t="shared" si="131"/>
        <v>0</v>
      </c>
      <c r="I1225" s="4">
        <f t="shared" si="132"/>
        <v>0</v>
      </c>
      <c r="J1225" s="58" t="str">
        <f t="shared" si="133"/>
        <v>2120–2121</v>
      </c>
    </row>
    <row r="1226" spans="1:10" ht="19.899999999999999" customHeight="1" x14ac:dyDescent="0.2">
      <c r="A1226" s="126">
        <v>80780</v>
      </c>
      <c r="B1226" s="9">
        <f t="shared" si="127"/>
        <v>0</v>
      </c>
      <c r="C1226" s="127"/>
      <c r="D1226" s="4">
        <f t="shared" si="128"/>
        <v>0</v>
      </c>
      <c r="E1226" s="128">
        <f t="shared" si="129"/>
        <v>0</v>
      </c>
      <c r="F1226" s="4">
        <f t="shared" si="130"/>
        <v>0</v>
      </c>
      <c r="G1226" s="19">
        <f>IF(AND(C1226&lt;&gt;"",SUM(G$30:G1225)&lt;D$21),$D$21/$D$26,0)</f>
        <v>0</v>
      </c>
      <c r="H1226" s="4">
        <f t="shared" si="131"/>
        <v>0</v>
      </c>
      <c r="I1226" s="4">
        <f t="shared" si="132"/>
        <v>0</v>
      </c>
      <c r="J1226" s="58" t="str">
        <f t="shared" si="133"/>
        <v>2120–2121</v>
      </c>
    </row>
    <row r="1227" spans="1:10" ht="19.899999999999999" customHeight="1" x14ac:dyDescent="0.2">
      <c r="A1227" s="126">
        <v>80811</v>
      </c>
      <c r="B1227" s="9">
        <f t="shared" si="127"/>
        <v>0</v>
      </c>
      <c r="C1227" s="127"/>
      <c r="D1227" s="4">
        <f t="shared" si="128"/>
        <v>0</v>
      </c>
      <c r="E1227" s="128">
        <f t="shared" si="129"/>
        <v>0</v>
      </c>
      <c r="F1227" s="4">
        <f t="shared" si="130"/>
        <v>0</v>
      </c>
      <c r="G1227" s="19">
        <f>IF(AND(C1227&lt;&gt;"",SUM(G$30:G1226)&lt;D$21),$D$21/$D$26,0)</f>
        <v>0</v>
      </c>
      <c r="H1227" s="4">
        <f t="shared" si="131"/>
        <v>0</v>
      </c>
      <c r="I1227" s="4">
        <f t="shared" si="132"/>
        <v>0</v>
      </c>
      <c r="J1227" s="58" t="str">
        <f t="shared" si="133"/>
        <v>2120–2121</v>
      </c>
    </row>
    <row r="1228" spans="1:10" ht="19.899999999999999" customHeight="1" x14ac:dyDescent="0.2">
      <c r="A1228" s="126">
        <v>80841</v>
      </c>
      <c r="B1228" s="9">
        <f t="shared" si="127"/>
        <v>0</v>
      </c>
      <c r="C1228" s="127"/>
      <c r="D1228" s="4">
        <f t="shared" si="128"/>
        <v>0</v>
      </c>
      <c r="E1228" s="128">
        <f t="shared" si="129"/>
        <v>0</v>
      </c>
      <c r="F1228" s="4">
        <f t="shared" si="130"/>
        <v>0</v>
      </c>
      <c r="G1228" s="19">
        <f>IF(AND(C1228&lt;&gt;"",SUM(G$30:G1227)&lt;D$21),$D$21/$D$26,0)</f>
        <v>0</v>
      </c>
      <c r="H1228" s="4">
        <f t="shared" si="131"/>
        <v>0</v>
      </c>
      <c r="I1228" s="4">
        <f t="shared" si="132"/>
        <v>0</v>
      </c>
      <c r="J1228" s="58" t="str">
        <f t="shared" si="133"/>
        <v>2120–2121</v>
      </c>
    </row>
    <row r="1229" spans="1:10" ht="19.899999999999999" customHeight="1" x14ac:dyDescent="0.2">
      <c r="A1229" s="126">
        <v>80872</v>
      </c>
      <c r="B1229" s="9">
        <f t="shared" si="127"/>
        <v>0</v>
      </c>
      <c r="C1229" s="127"/>
      <c r="D1229" s="4">
        <f t="shared" si="128"/>
        <v>0</v>
      </c>
      <c r="E1229" s="128">
        <f t="shared" si="129"/>
        <v>0</v>
      </c>
      <c r="F1229" s="4">
        <f t="shared" si="130"/>
        <v>0</v>
      </c>
      <c r="G1229" s="19">
        <f>IF(AND(C1229&lt;&gt;"",SUM(G$30:G1228)&lt;D$21),$D$21/$D$26,0)</f>
        <v>0</v>
      </c>
      <c r="H1229" s="4">
        <f t="shared" si="131"/>
        <v>0</v>
      </c>
      <c r="I1229" s="4">
        <f t="shared" si="132"/>
        <v>0</v>
      </c>
      <c r="J1229" s="58" t="str">
        <f t="shared" si="133"/>
        <v>2120–2121</v>
      </c>
    </row>
    <row r="1230" spans="1:10" ht="19.899999999999999" customHeight="1" x14ac:dyDescent="0.2">
      <c r="A1230" s="126">
        <v>80902</v>
      </c>
      <c r="B1230" s="9">
        <f t="shared" si="127"/>
        <v>0</v>
      </c>
      <c r="C1230" s="127"/>
      <c r="D1230" s="4">
        <f t="shared" si="128"/>
        <v>0</v>
      </c>
      <c r="E1230" s="128">
        <f t="shared" si="129"/>
        <v>0</v>
      </c>
      <c r="F1230" s="4">
        <f t="shared" si="130"/>
        <v>0</v>
      </c>
      <c r="G1230" s="19">
        <f>IF(AND(C1230&lt;&gt;"",SUM(G$30:G1229)&lt;D$21),$D$21/$D$26,0)</f>
        <v>0</v>
      </c>
      <c r="H1230" s="4">
        <f t="shared" si="131"/>
        <v>0</v>
      </c>
      <c r="I1230" s="4">
        <f t="shared" si="132"/>
        <v>0</v>
      </c>
      <c r="J1230" s="58" t="str">
        <f t="shared" si="133"/>
        <v>2121–2122</v>
      </c>
    </row>
    <row r="1231" spans="1:10" ht="19.899999999999999" customHeight="1" x14ac:dyDescent="0.2">
      <c r="A1231" s="126">
        <v>80933</v>
      </c>
      <c r="B1231" s="9">
        <f t="shared" si="127"/>
        <v>0</v>
      </c>
      <c r="C1231" s="127"/>
      <c r="D1231" s="4">
        <f t="shared" si="128"/>
        <v>0</v>
      </c>
      <c r="E1231" s="128">
        <f t="shared" si="129"/>
        <v>0</v>
      </c>
      <c r="F1231" s="4">
        <f t="shared" si="130"/>
        <v>0</v>
      </c>
      <c r="G1231" s="19">
        <f>IF(AND(C1231&lt;&gt;"",SUM(G$30:G1230)&lt;D$21),$D$21/$D$26,0)</f>
        <v>0</v>
      </c>
      <c r="H1231" s="4">
        <f t="shared" si="131"/>
        <v>0</v>
      </c>
      <c r="I1231" s="4">
        <f t="shared" si="132"/>
        <v>0</v>
      </c>
      <c r="J1231" s="58" t="str">
        <f t="shared" si="133"/>
        <v>2121–2122</v>
      </c>
    </row>
    <row r="1232" spans="1:10" ht="19.899999999999999" customHeight="1" x14ac:dyDescent="0.2">
      <c r="A1232" s="126">
        <v>80964</v>
      </c>
      <c r="B1232" s="9">
        <f t="shared" si="127"/>
        <v>0</v>
      </c>
      <c r="C1232" s="127"/>
      <c r="D1232" s="4">
        <f t="shared" si="128"/>
        <v>0</v>
      </c>
      <c r="E1232" s="128">
        <f t="shared" si="129"/>
        <v>0</v>
      </c>
      <c r="F1232" s="4">
        <f t="shared" si="130"/>
        <v>0</v>
      </c>
      <c r="G1232" s="19">
        <f>IF(AND(C1232&lt;&gt;"",SUM(G$30:G1231)&lt;D$21),$D$21/$D$26,0)</f>
        <v>0</v>
      </c>
      <c r="H1232" s="4">
        <f t="shared" si="131"/>
        <v>0</v>
      </c>
      <c r="I1232" s="4">
        <f t="shared" si="132"/>
        <v>0</v>
      </c>
      <c r="J1232" s="58" t="str">
        <f t="shared" si="133"/>
        <v>2121–2122</v>
      </c>
    </row>
    <row r="1233" spans="1:10" ht="19.899999999999999" customHeight="1" x14ac:dyDescent="0.2">
      <c r="A1233" s="126">
        <v>80994</v>
      </c>
      <c r="B1233" s="9">
        <f t="shared" si="127"/>
        <v>0</v>
      </c>
      <c r="C1233" s="127"/>
      <c r="D1233" s="4">
        <f t="shared" si="128"/>
        <v>0</v>
      </c>
      <c r="E1233" s="128">
        <f t="shared" si="129"/>
        <v>0</v>
      </c>
      <c r="F1233" s="4">
        <f t="shared" si="130"/>
        <v>0</v>
      </c>
      <c r="G1233" s="19">
        <f>IF(AND(C1233&lt;&gt;"",SUM(G$30:G1232)&lt;D$21),$D$21/$D$26,0)</f>
        <v>0</v>
      </c>
      <c r="H1233" s="4">
        <f t="shared" si="131"/>
        <v>0</v>
      </c>
      <c r="I1233" s="4">
        <f t="shared" si="132"/>
        <v>0</v>
      </c>
      <c r="J1233" s="58" t="str">
        <f t="shared" si="133"/>
        <v>2121–2122</v>
      </c>
    </row>
    <row r="1234" spans="1:10" ht="19.899999999999999" customHeight="1" x14ac:dyDescent="0.2">
      <c r="A1234" s="126">
        <v>81025</v>
      </c>
      <c r="B1234" s="9">
        <f t="shared" si="127"/>
        <v>0</v>
      </c>
      <c r="C1234" s="127"/>
      <c r="D1234" s="4">
        <f t="shared" si="128"/>
        <v>0</v>
      </c>
      <c r="E1234" s="128">
        <f t="shared" si="129"/>
        <v>0</v>
      </c>
      <c r="F1234" s="4">
        <f t="shared" si="130"/>
        <v>0</v>
      </c>
      <c r="G1234" s="19">
        <f>IF(AND(C1234&lt;&gt;"",SUM(G$30:G1233)&lt;D$21),$D$21/$D$26,0)</f>
        <v>0</v>
      </c>
      <c r="H1234" s="4">
        <f t="shared" si="131"/>
        <v>0</v>
      </c>
      <c r="I1234" s="4">
        <f t="shared" si="132"/>
        <v>0</v>
      </c>
      <c r="J1234" s="58" t="str">
        <f t="shared" si="133"/>
        <v>2121–2122</v>
      </c>
    </row>
    <row r="1235" spans="1:10" ht="19.899999999999999" customHeight="1" x14ac:dyDescent="0.2">
      <c r="A1235" s="126">
        <v>81055</v>
      </c>
      <c r="B1235" s="9">
        <f t="shared" si="127"/>
        <v>0</v>
      </c>
      <c r="C1235" s="127"/>
      <c r="D1235" s="4">
        <f t="shared" si="128"/>
        <v>0</v>
      </c>
      <c r="E1235" s="128">
        <f t="shared" si="129"/>
        <v>0</v>
      </c>
      <c r="F1235" s="4">
        <f t="shared" si="130"/>
        <v>0</v>
      </c>
      <c r="G1235" s="19">
        <f>IF(AND(C1235&lt;&gt;"",SUM(G$30:G1234)&lt;D$21),$D$21/$D$26,0)</f>
        <v>0</v>
      </c>
      <c r="H1235" s="4">
        <f t="shared" si="131"/>
        <v>0</v>
      </c>
      <c r="I1235" s="4">
        <f t="shared" si="132"/>
        <v>0</v>
      </c>
      <c r="J1235" s="58" t="str">
        <f t="shared" si="133"/>
        <v>2121–2122</v>
      </c>
    </row>
    <row r="1236" spans="1:10" ht="19.899999999999999" customHeight="1" x14ac:dyDescent="0.2">
      <c r="A1236" s="126">
        <v>81086</v>
      </c>
      <c r="B1236" s="9">
        <f t="shared" si="127"/>
        <v>0</v>
      </c>
      <c r="C1236" s="127"/>
      <c r="D1236" s="4">
        <f t="shared" si="128"/>
        <v>0</v>
      </c>
      <c r="E1236" s="128">
        <f t="shared" si="129"/>
        <v>0</v>
      </c>
      <c r="F1236" s="4">
        <f t="shared" si="130"/>
        <v>0</v>
      </c>
      <c r="G1236" s="19">
        <f>IF(AND(C1236&lt;&gt;"",SUM(G$30:G1235)&lt;D$21),$D$21/$D$26,0)</f>
        <v>0</v>
      </c>
      <c r="H1236" s="4">
        <f t="shared" si="131"/>
        <v>0</v>
      </c>
      <c r="I1236" s="4">
        <f t="shared" si="132"/>
        <v>0</v>
      </c>
      <c r="J1236" s="58" t="str">
        <f t="shared" si="133"/>
        <v>2121–2122</v>
      </c>
    </row>
    <row r="1237" spans="1:10" ht="19.899999999999999" customHeight="1" x14ac:dyDescent="0.2">
      <c r="A1237" s="126">
        <v>81117</v>
      </c>
      <c r="B1237" s="9">
        <f t="shared" si="127"/>
        <v>0</v>
      </c>
      <c r="C1237" s="127"/>
      <c r="D1237" s="4">
        <f t="shared" si="128"/>
        <v>0</v>
      </c>
      <c r="E1237" s="128">
        <f t="shared" si="129"/>
        <v>0</v>
      </c>
      <c r="F1237" s="4">
        <f t="shared" si="130"/>
        <v>0</v>
      </c>
      <c r="G1237" s="19">
        <f>IF(AND(C1237&lt;&gt;"",SUM(G$30:G1236)&lt;D$21),$D$21/$D$26,0)</f>
        <v>0</v>
      </c>
      <c r="H1237" s="4">
        <f t="shared" si="131"/>
        <v>0</v>
      </c>
      <c r="I1237" s="4">
        <f t="shared" si="132"/>
        <v>0</v>
      </c>
      <c r="J1237" s="58" t="str">
        <f t="shared" si="133"/>
        <v>2121–2122</v>
      </c>
    </row>
    <row r="1238" spans="1:10" ht="19.899999999999999" customHeight="1" x14ac:dyDescent="0.2">
      <c r="A1238" s="126">
        <v>81145</v>
      </c>
      <c r="B1238" s="9">
        <f t="shared" si="127"/>
        <v>0</v>
      </c>
      <c r="C1238" s="127"/>
      <c r="D1238" s="4">
        <f t="shared" si="128"/>
        <v>0</v>
      </c>
      <c r="E1238" s="128">
        <f t="shared" si="129"/>
        <v>0</v>
      </c>
      <c r="F1238" s="4">
        <f t="shared" si="130"/>
        <v>0</v>
      </c>
      <c r="G1238" s="19">
        <f>IF(AND(C1238&lt;&gt;"",SUM(G$30:G1237)&lt;D$21),$D$21/$D$26,0)</f>
        <v>0</v>
      </c>
      <c r="H1238" s="4">
        <f t="shared" si="131"/>
        <v>0</v>
      </c>
      <c r="I1238" s="4">
        <f t="shared" si="132"/>
        <v>0</v>
      </c>
      <c r="J1238" s="58" t="str">
        <f t="shared" si="133"/>
        <v>2121–2122</v>
      </c>
    </row>
    <row r="1239" spans="1:10" ht="19.899999999999999" customHeight="1" x14ac:dyDescent="0.2">
      <c r="A1239" s="126">
        <v>81176</v>
      </c>
      <c r="B1239" s="9">
        <f t="shared" si="127"/>
        <v>0</v>
      </c>
      <c r="C1239" s="127"/>
      <c r="D1239" s="4">
        <f t="shared" si="128"/>
        <v>0</v>
      </c>
      <c r="E1239" s="128">
        <f t="shared" si="129"/>
        <v>0</v>
      </c>
      <c r="F1239" s="4">
        <f t="shared" si="130"/>
        <v>0</v>
      </c>
      <c r="G1239" s="19">
        <f>IF(AND(C1239&lt;&gt;"",SUM(G$30:G1238)&lt;D$21),$D$21/$D$26,0)</f>
        <v>0</v>
      </c>
      <c r="H1239" s="4">
        <f t="shared" si="131"/>
        <v>0</v>
      </c>
      <c r="I1239" s="4">
        <f t="shared" si="132"/>
        <v>0</v>
      </c>
      <c r="J1239" s="58" t="str">
        <f t="shared" si="133"/>
        <v>2121–2122</v>
      </c>
    </row>
    <row r="1240" spans="1:10" ht="19.899999999999999" customHeight="1" x14ac:dyDescent="0.2">
      <c r="A1240" s="126">
        <v>81206</v>
      </c>
      <c r="B1240" s="9">
        <f t="shared" si="127"/>
        <v>0</v>
      </c>
      <c r="C1240" s="127"/>
      <c r="D1240" s="4">
        <f t="shared" si="128"/>
        <v>0</v>
      </c>
      <c r="E1240" s="128">
        <f t="shared" si="129"/>
        <v>0</v>
      </c>
      <c r="F1240" s="4">
        <f t="shared" si="130"/>
        <v>0</v>
      </c>
      <c r="G1240" s="19">
        <f>IF(AND(C1240&lt;&gt;"",SUM(G$30:G1239)&lt;D$21),$D$21/$D$26,0)</f>
        <v>0</v>
      </c>
      <c r="H1240" s="4">
        <f t="shared" si="131"/>
        <v>0</v>
      </c>
      <c r="I1240" s="4">
        <f t="shared" si="132"/>
        <v>0</v>
      </c>
      <c r="J1240" s="58" t="str">
        <f t="shared" si="133"/>
        <v>2121–2122</v>
      </c>
    </row>
    <row r="1241" spans="1:10" ht="19.899999999999999" customHeight="1" x14ac:dyDescent="0.2">
      <c r="A1241" s="126">
        <v>81237</v>
      </c>
      <c r="B1241" s="9">
        <f t="shared" si="127"/>
        <v>0</v>
      </c>
      <c r="C1241" s="127"/>
      <c r="D1241" s="4">
        <f t="shared" si="128"/>
        <v>0</v>
      </c>
      <c r="E1241" s="128">
        <f t="shared" si="129"/>
        <v>0</v>
      </c>
      <c r="F1241" s="4">
        <f t="shared" si="130"/>
        <v>0</v>
      </c>
      <c r="G1241" s="19">
        <f>IF(AND(C1241&lt;&gt;"",SUM(G$30:G1240)&lt;D$22),$D$22/$D$26,0)</f>
        <v>0</v>
      </c>
      <c r="H1241" s="4">
        <f t="shared" si="131"/>
        <v>0</v>
      </c>
      <c r="I1241" s="4">
        <f t="shared" ref="I1241" si="134">IF(C1241&lt;&gt;"",$D$22-H1241,0)</f>
        <v>0</v>
      </c>
      <c r="J1241" s="58" t="str">
        <f t="shared" si="133"/>
        <v>2121–2122</v>
      </c>
    </row>
    <row r="1242" spans="1:10" ht="20.25" customHeight="1" x14ac:dyDescent="0.2">
      <c r="B1242" s="113"/>
      <c r="C1242" s="113"/>
      <c r="D1242" s="113"/>
      <c r="F1242" s="113"/>
      <c r="G1242" s="113"/>
      <c r="J1242" s="58"/>
    </row>
    <row r="1243" spans="1:10" x14ac:dyDescent="0.2">
      <c r="J1243" s="58"/>
    </row>
    <row r="1244" spans="1:10" x14ac:dyDescent="0.2">
      <c r="J1244" s="58"/>
    </row>
    <row r="1245" spans="1:10" x14ac:dyDescent="0.2">
      <c r="J1245" s="58"/>
    </row>
    <row r="1246" spans="1:10" x14ac:dyDescent="0.2">
      <c r="J1246" s="58"/>
    </row>
    <row r="1247" spans="1:10" x14ac:dyDescent="0.2">
      <c r="J1247" s="58"/>
    </row>
    <row r="1248" spans="1:10" x14ac:dyDescent="0.2">
      <c r="J1248" s="58"/>
    </row>
    <row r="1249" spans="10:10" x14ac:dyDescent="0.2">
      <c r="J1249" s="58"/>
    </row>
    <row r="1250" spans="10:10" x14ac:dyDescent="0.2">
      <c r="J1250" s="58"/>
    </row>
    <row r="1251" spans="10:10" x14ac:dyDescent="0.2">
      <c r="J1251" s="58"/>
    </row>
    <row r="1252" spans="10:10" x14ac:dyDescent="0.2">
      <c r="J1252" s="58"/>
    </row>
    <row r="1253" spans="10:10" x14ac:dyDescent="0.2">
      <c r="J1253" s="58"/>
    </row>
  </sheetData>
  <sheetProtection sheet="1" objects="1" scenarios="1" formatColumns="0" formatRows="0"/>
  <mergeCells count="49">
    <mergeCell ref="D8:F8"/>
    <mergeCell ref="A9:C9"/>
    <mergeCell ref="D9:F9"/>
    <mergeCell ref="A10:C10"/>
    <mergeCell ref="D10:F10"/>
    <mergeCell ref="A1:F1"/>
    <mergeCell ref="A13:C13"/>
    <mergeCell ref="D13:F13"/>
    <mergeCell ref="A14:C14"/>
    <mergeCell ref="D14:F14"/>
    <mergeCell ref="C2:F2"/>
    <mergeCell ref="A3:F3"/>
    <mergeCell ref="D12:F12"/>
    <mergeCell ref="A11:C11"/>
    <mergeCell ref="D11:F11"/>
    <mergeCell ref="A4:F4"/>
    <mergeCell ref="A5:F5"/>
    <mergeCell ref="A6:C6"/>
    <mergeCell ref="D6:F6"/>
    <mergeCell ref="A7:C7"/>
    <mergeCell ref="D7:F7"/>
    <mergeCell ref="A28:I28"/>
    <mergeCell ref="A21:C21"/>
    <mergeCell ref="D21:F21"/>
    <mergeCell ref="A16:C16"/>
    <mergeCell ref="A17:C17"/>
    <mergeCell ref="D17:F17"/>
    <mergeCell ref="A18:C18"/>
    <mergeCell ref="A23:C23"/>
    <mergeCell ref="D23:F23"/>
    <mergeCell ref="A24:C24"/>
    <mergeCell ref="D24:F24"/>
    <mergeCell ref="A25:C25"/>
    <mergeCell ref="H17:I17"/>
    <mergeCell ref="G15:I15"/>
    <mergeCell ref="A15:C15"/>
    <mergeCell ref="D15:E15"/>
    <mergeCell ref="D16:F16"/>
    <mergeCell ref="A26:C26"/>
    <mergeCell ref="D26:F26"/>
    <mergeCell ref="D20:F20"/>
    <mergeCell ref="A22:C22"/>
    <mergeCell ref="D22:F22"/>
    <mergeCell ref="D25:F25"/>
    <mergeCell ref="A19:C19"/>
    <mergeCell ref="D19:F19"/>
    <mergeCell ref="A20:C20"/>
    <mergeCell ref="D18:F18"/>
    <mergeCell ref="H22:I22"/>
  </mergeCells>
  <dataValidations count="3">
    <dataValidation operator="lessThan" allowBlank="1" showInputMessage="1" showErrorMessage="1" sqref="D19:D22 A30:A1241 D26:F26 D24:F24 U4 D13:F13 E19:F19 D16:F18 K20:L21" xr:uid="{84B67EFF-AC74-4AFE-A4A5-683832B4842F}"/>
    <dataValidation type="textLength" operator="lessThan" allowBlank="1" showInputMessage="1" showErrorMessage="1" sqref="D25:F25" xr:uid="{34FA4E72-C39C-4BAB-AE2B-006C7DA7F5D1}">
      <formula1>0</formula1>
    </dataValidation>
    <dataValidation operator="lessThan" showInputMessage="1" showErrorMessage="1" sqref="C30:C173" xr:uid="{FD3AD55C-40A8-4430-878D-D6CECF1ADC5E}"/>
  </dataValidations>
  <hyperlinks>
    <hyperlink ref="C2:F2" r:id="rId1" display="https://sco.ca.gov/sard_gasb_87_reporting_instructions.html" xr:uid="{CA3EA12C-C51A-4CA5-B96F-C583919523BD}"/>
  </hyperlinks>
  <pageMargins left="0.7" right="0.7" top="0.75" bottom="0.75" header="0.3" footer="0.3"/>
  <pageSetup scale="61" fitToHeight="0" orientation="portrait" r:id="rId2"/>
  <headerFooter>
    <oddHeader>&amp;C&amp;"arial,Bold"&amp;14GASB 87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521AB1FA-609C-4626-ABA4-7CB41D832238}">
          <x14:formula1>
            <xm:f>'Drop-down menus'!$R$1:$R$3</xm:f>
          </x14:formula1>
          <xm:sqref>D12:F12</xm:sqref>
        </x14:dataValidation>
        <x14:dataValidation type="list" allowBlank="1" showInputMessage="1" showErrorMessage="1" xr:uid="{1D253CDD-074D-45B8-8CE0-1541C74B7BBA}">
          <x14:formula1>
            <xm:f>'Drop-down menus'!$P$1:$P$2</xm:f>
          </x14:formula1>
          <xm:sqref>D11:F11 D15</xm:sqref>
        </x14:dataValidation>
        <x14:dataValidation type="list" allowBlank="1" showInputMessage="1" showErrorMessage="1" xr:uid="{C1951663-8700-4960-B549-6D9A395B4AB8}">
          <x14:formula1>
            <xm:f>'Drop-down menus'!$N$2:$N$3</xm:f>
          </x14:formula1>
          <xm:sqref>D14</xm:sqref>
        </x14:dataValidation>
        <x14:dataValidation type="list" allowBlank="1" showInputMessage="1" showErrorMessage="1" xr:uid="{125987CC-A8D0-4255-BA74-BF977128E633}">
          <x14:formula1>
            <xm:f>'Drop-down menus'!$O$1:$O$101</xm:f>
          </x14:formula1>
          <xm:sqref>F15</xm:sqref>
        </x14:dataValidation>
        <x14:dataValidation type="list" allowBlank="1" showInputMessage="1" showErrorMessage="1" xr:uid="{F8F70E3D-1154-429E-B555-056D1DD18902}">
          <x14:formula1>
            <xm:f>'Drop-down menus'!A2:A4</xm:f>
          </x14:formula1>
          <xm:sqref>D23:F23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pageSetUpPr fitToPage="1"/>
  </sheetPr>
  <dimension ref="A1:V1237"/>
  <sheetViews>
    <sheetView zoomScale="80" zoomScaleNormal="80" workbookViewId="0">
      <selection activeCell="G20" sqref="G20"/>
    </sheetView>
  </sheetViews>
  <sheetFormatPr defaultColWidth="9.140625" defaultRowHeight="15" x14ac:dyDescent="0.2"/>
  <cols>
    <col min="1" max="1" width="20.85546875" style="113" customWidth="1"/>
    <col min="2" max="2" width="34.42578125" style="3" hidden="1" customWidth="1"/>
    <col min="3" max="3" width="36.28515625" style="6" customWidth="1"/>
    <col min="4" max="4" width="25.28515625" style="6" customWidth="1"/>
    <col min="5" max="5" width="25.28515625" style="113" customWidth="1"/>
    <col min="6" max="7" width="25.28515625" style="6" customWidth="1"/>
    <col min="8" max="9" width="25.28515625" style="113" customWidth="1"/>
    <col min="10" max="17" width="20.5703125" style="113" hidden="1" customWidth="1"/>
    <col min="18" max="18" width="23.28515625" style="113" hidden="1" customWidth="1"/>
    <col min="19" max="19" width="30.7109375" style="113" hidden="1" customWidth="1"/>
    <col min="20" max="20" width="9.85546875" style="113" customWidth="1"/>
    <col min="21" max="21" width="27.140625" style="113" customWidth="1"/>
    <col min="22" max="16384" width="9.140625" style="113"/>
  </cols>
  <sheetData>
    <row r="1" spans="1:22" ht="33" customHeight="1" x14ac:dyDescent="0.2">
      <c r="A1" s="271" t="s">
        <v>106</v>
      </c>
      <c r="B1" s="271"/>
      <c r="C1" s="271"/>
      <c r="D1" s="271"/>
      <c r="E1" s="271"/>
      <c r="F1" s="271"/>
    </row>
    <row r="2" spans="1:22" ht="40.9" customHeight="1" x14ac:dyDescent="0.2">
      <c r="A2" s="271"/>
      <c r="B2" s="271"/>
      <c r="C2" s="271"/>
      <c r="D2" s="271"/>
      <c r="E2" s="271"/>
      <c r="F2" s="271"/>
    </row>
    <row r="3" spans="1:22" s="112" customFormat="1" ht="35.25" customHeight="1" x14ac:dyDescent="0.25">
      <c r="A3" s="283" t="s">
        <v>37</v>
      </c>
      <c r="B3" s="284"/>
      <c r="C3" s="284"/>
      <c r="D3" s="284"/>
      <c r="E3" s="284"/>
      <c r="F3" s="284"/>
      <c r="G3" s="114"/>
      <c r="H3" s="114"/>
      <c r="I3" s="114"/>
      <c r="J3" s="182"/>
      <c r="K3" s="182"/>
      <c r="L3" s="182"/>
      <c r="M3" s="182"/>
      <c r="N3" s="182"/>
      <c r="O3" s="182"/>
      <c r="P3" s="182"/>
      <c r="Q3" s="182"/>
      <c r="R3" s="182"/>
      <c r="S3" s="182"/>
      <c r="T3" s="182"/>
      <c r="V3" s="149"/>
    </row>
    <row r="4" spans="1:22" ht="33.75" customHeight="1" x14ac:dyDescent="0.25">
      <c r="A4" s="285" t="s">
        <v>35</v>
      </c>
      <c r="B4" s="286"/>
      <c r="C4" s="286"/>
      <c r="D4" s="286"/>
      <c r="E4" s="286"/>
      <c r="F4" s="287"/>
      <c r="G4" s="114"/>
      <c r="H4" s="114"/>
      <c r="I4" s="114"/>
      <c r="J4" s="149" t="s">
        <v>26</v>
      </c>
    </row>
    <row r="5" spans="1:22" ht="23.25" customHeight="1" x14ac:dyDescent="0.25">
      <c r="A5" s="288" t="s">
        <v>31</v>
      </c>
      <c r="B5" s="288"/>
      <c r="C5" s="288"/>
      <c r="D5" s="289" t="s">
        <v>1628</v>
      </c>
      <c r="E5" s="289"/>
      <c r="F5" s="289"/>
      <c r="G5" s="114"/>
      <c r="H5" s="114"/>
      <c r="I5" s="114"/>
      <c r="J5" s="196" t="s">
        <v>8</v>
      </c>
      <c r="K5" s="196"/>
      <c r="L5" s="196"/>
      <c r="M5" s="196"/>
      <c r="N5" s="196"/>
      <c r="O5" s="196"/>
      <c r="P5" s="196"/>
      <c r="Q5" s="196"/>
      <c r="R5" s="197">
        <f ca="1">SUM(INDIRECT(CONCATENATE("E",MATCH(DATE(2&amp;RIGHT(LEFT('Example 3 Original Output'!$E$7,4),3),7,1),$A$25:$A$1236,0)+24,":",CONCATENATE("E",MATCH(DATE(2&amp;RIGHT(LEFT('Example 3 Original Output'!$E$7,4),3),7,1),$A$25:$A$1236,0)+35))))</f>
        <v>496388.46566224867</v>
      </c>
      <c r="S5" s="197"/>
    </row>
    <row r="6" spans="1:22" ht="23.25" customHeight="1" x14ac:dyDescent="0.25">
      <c r="A6" s="245" t="s">
        <v>19</v>
      </c>
      <c r="B6" s="245"/>
      <c r="C6" s="245"/>
      <c r="D6" s="290">
        <v>2E-3</v>
      </c>
      <c r="E6" s="290"/>
      <c r="F6" s="290"/>
      <c r="G6" s="114"/>
      <c r="H6" s="114"/>
      <c r="I6" s="114"/>
      <c r="J6" s="196" t="s">
        <v>9</v>
      </c>
      <c r="K6" s="196"/>
      <c r="L6" s="196"/>
      <c r="M6" s="196"/>
      <c r="N6" s="196"/>
      <c r="O6" s="196"/>
      <c r="P6" s="196"/>
      <c r="Q6" s="196"/>
      <c r="R6" s="197">
        <f ca="1">IF($D$14="End",SUM(INDIRECT(CONCATENATE("D",MATCH(DATE(2&amp;RIGHT(LEFT('Example 3 Original Output'!$E$7,4),3),7,1),$A$25:$A$1236,0)+24,":",CONCATENATE("D",MATCH(DATE(2&amp;RIGHT(LEFT('Example 3 Original Output'!$E$7,4),3),7,1),$A$25:$A$1236,0)+35)))),SUM(INDIRECT(CONCATENATE("D",MATCH(DATE(2&amp;RIGHT(LEFT('Example 3 Original Output'!$E$7,4),3),8,1),$A$25:$A$1236,0)+24,":",CONCATENATE("D",MATCH(DATE(2&amp;RIGHT(LEFT('Example 3 Original Output'!$E$7,4),3),8,1),$A$25:$A$1236,0)+34)))))</f>
        <v>3611.5343377513263</v>
      </c>
      <c r="S6" s="197"/>
    </row>
    <row r="7" spans="1:22" ht="23.25" customHeight="1" x14ac:dyDescent="0.25">
      <c r="A7" s="116" t="s">
        <v>77</v>
      </c>
      <c r="B7" s="117"/>
      <c r="C7" s="118"/>
      <c r="D7" s="289" t="s">
        <v>79</v>
      </c>
      <c r="E7" s="289"/>
      <c r="F7" s="289"/>
      <c r="G7" s="114"/>
      <c r="H7" s="114"/>
      <c r="I7" s="114"/>
      <c r="J7" s="196"/>
      <c r="K7" s="196"/>
      <c r="L7" s="196"/>
      <c r="M7" s="196"/>
      <c r="N7" s="196"/>
      <c r="O7" s="196"/>
      <c r="P7" s="196"/>
      <c r="Q7" s="196"/>
      <c r="R7" s="197"/>
      <c r="S7" s="197"/>
    </row>
    <row r="8" spans="1:22" ht="23.25" customHeight="1" x14ac:dyDescent="0.25">
      <c r="A8" s="245" t="s">
        <v>74</v>
      </c>
      <c r="B8" s="245"/>
      <c r="C8" s="245"/>
      <c r="D8" s="327" t="s">
        <v>80</v>
      </c>
      <c r="E8" s="292"/>
      <c r="F8" s="293"/>
      <c r="G8" s="114"/>
      <c r="H8" s="114"/>
      <c r="I8" s="114"/>
      <c r="J8" s="196"/>
      <c r="K8" s="196" t="str">
        <f>"Cr: Expenditure - Org Code "&amp;'Example 3 Original Input'!$D$8</f>
        <v>Cr: Expenditure - Org Code 1234</v>
      </c>
      <c r="L8" s="196"/>
      <c r="M8" s="196"/>
      <c r="N8" s="196"/>
      <c r="O8" s="196"/>
      <c r="P8" s="196"/>
      <c r="Q8" s="196"/>
      <c r="R8" s="197"/>
      <c r="S8" s="197">
        <f ca="1">SUM(R5:R6)-SUM(S9:S9)</f>
        <v>500000</v>
      </c>
    </row>
    <row r="9" spans="1:22" ht="23.25" customHeight="1" x14ac:dyDescent="0.25">
      <c r="A9" s="245" t="s">
        <v>32</v>
      </c>
      <c r="B9" s="245"/>
      <c r="C9" s="245"/>
      <c r="D9" s="294">
        <v>4321</v>
      </c>
      <c r="E9" s="294"/>
      <c r="F9" s="294"/>
      <c r="G9" s="114"/>
      <c r="H9" s="114"/>
      <c r="I9" s="114"/>
      <c r="J9" s="198"/>
      <c r="K9" s="196" t="s">
        <v>27</v>
      </c>
      <c r="S9" s="197">
        <f ca="1">IF($D$14="End",0,SUM(INDIRECT(CONCATENATE(CONCATENATE("D",MATCH(DATE(2&amp;RIGHT(LEFT('Example 3 Original Output'!$E$7,4),3),8,1),$A$25:$A$1236,0)+31)))))</f>
        <v>0</v>
      </c>
    </row>
    <row r="10" spans="1:22" ht="23.25" customHeight="1" x14ac:dyDescent="0.25">
      <c r="A10" s="274" t="s">
        <v>40</v>
      </c>
      <c r="B10" s="275"/>
      <c r="C10" s="276"/>
      <c r="D10" s="280" t="s">
        <v>16</v>
      </c>
      <c r="E10" s="281"/>
      <c r="F10" s="282"/>
      <c r="G10" s="114"/>
      <c r="H10" s="114"/>
      <c r="I10" s="114"/>
      <c r="J10" s="198"/>
      <c r="K10" s="196"/>
      <c r="S10" s="197"/>
    </row>
    <row r="11" spans="1:22" ht="23.25" customHeight="1" x14ac:dyDescent="0.25">
      <c r="A11" s="116" t="s">
        <v>94</v>
      </c>
      <c r="B11" s="117"/>
      <c r="C11" s="118"/>
      <c r="D11" s="280" t="s">
        <v>96</v>
      </c>
      <c r="E11" s="281"/>
      <c r="F11" s="282"/>
      <c r="G11" s="120" t="str">
        <f>IF(OR(AND($D$10='Drop-down menus'!P1,OR($D$11='Drop-down menus'!R2,$D$11='Drop-down menus'!R3)),AND(D10='Drop-down menus'!P2,$D$11='Drop-down menus'!R1)),"ERROR - Fund Types Do Not Agree","OK")</f>
        <v>OK</v>
      </c>
      <c r="H11" s="114"/>
      <c r="I11" s="114"/>
      <c r="J11" s="198"/>
      <c r="K11" s="196"/>
      <c r="S11" s="197"/>
    </row>
    <row r="12" spans="1:22" ht="23.25" customHeight="1" x14ac:dyDescent="0.25">
      <c r="A12" s="116" t="s">
        <v>98</v>
      </c>
      <c r="B12" s="117"/>
      <c r="C12" s="118"/>
      <c r="D12" s="318">
        <v>44440</v>
      </c>
      <c r="E12" s="319"/>
      <c r="F12" s="320"/>
      <c r="G12" s="114"/>
      <c r="H12" s="114"/>
      <c r="I12" s="114"/>
      <c r="J12" s="198"/>
      <c r="K12" s="196"/>
      <c r="S12" s="197"/>
    </row>
    <row r="13" spans="1:22" ht="23.25" customHeight="1" x14ac:dyDescent="0.25">
      <c r="A13" s="272" t="s">
        <v>33</v>
      </c>
      <c r="B13" s="272"/>
      <c r="C13" s="272"/>
      <c r="D13" s="273">
        <f t="array" ref="D13">INDEX(A25:C1236,MATCH(FALSE,ISBLANK(C25:C1236),0),0)</f>
        <v>44440</v>
      </c>
      <c r="E13" s="273"/>
      <c r="F13" s="273"/>
      <c r="G13" s="114"/>
      <c r="H13" s="114"/>
      <c r="I13" s="114"/>
      <c r="J13" s="149" t="s">
        <v>26</v>
      </c>
      <c r="K13" s="112"/>
      <c r="L13" s="112"/>
      <c r="M13" s="112"/>
      <c r="N13" s="112"/>
      <c r="O13" s="112"/>
      <c r="P13" s="112"/>
      <c r="Q13" s="112"/>
      <c r="R13" s="112"/>
      <c r="S13" s="112"/>
    </row>
    <row r="14" spans="1:22" ht="23.25" customHeight="1" x14ac:dyDescent="0.25">
      <c r="A14" s="274" t="s">
        <v>29</v>
      </c>
      <c r="B14" s="275"/>
      <c r="C14" s="276"/>
      <c r="D14" s="277" t="s">
        <v>12</v>
      </c>
      <c r="E14" s="277"/>
      <c r="F14" s="277"/>
      <c r="G14" s="114"/>
      <c r="H14" s="114"/>
      <c r="I14" s="114"/>
      <c r="J14" s="199" t="s">
        <v>41</v>
      </c>
    </row>
    <row r="15" spans="1:22" ht="23.25" customHeight="1" x14ac:dyDescent="0.2">
      <c r="A15" s="337" t="s">
        <v>47</v>
      </c>
      <c r="B15" s="272"/>
      <c r="C15" s="272"/>
      <c r="D15" s="314">
        <f>IF(D14="Beginning",ABS(NPV(D6/12,INDEX(A25:B1236,MATCH(D13,A25:A1236,0),2):$B$1236))*(1+D6/12),ABS(NPV(D6/12,INDEX(A25:B1236,MATCH(D13,A25:A1236,0),2):$B$1236)))</f>
        <v>2390227.1644751225</v>
      </c>
      <c r="E15" s="314"/>
      <c r="F15" s="314"/>
      <c r="G15" s="114"/>
      <c r="H15" s="114"/>
      <c r="I15" s="114"/>
      <c r="J15" s="196" t="s">
        <v>8</v>
      </c>
      <c r="K15" s="196"/>
      <c r="L15" s="196"/>
      <c r="M15" s="196"/>
      <c r="N15" s="196"/>
      <c r="O15" s="196"/>
      <c r="P15" s="196"/>
      <c r="Q15" s="196"/>
      <c r="R15" s="197" t="e">
        <f ca="1">IF(AND(DATE(YEAR(#REF!),MONTH(#REF!),DAY(#REF!))&gt;DATE(2&amp;RIGHT(LEFT('Example 3 Original Output'!$E$7,4),3),7,1),DATE(YEAR(#REF!),MONTH(#REF!),DAY(#REF!))&lt;DATE(2&amp;RIGHT('Example 3 Original Output'!$E$7,3),7,1)),
SUM(
INDIRECT(
CONCATENATE("E",
MATCH(
DATE(2&amp;RIGHT(LEFT('Example 3 Original Output'!$E$7,4),3),7,1),$A$25:$A$1236,0)
+20,":",
CONCATENATE("E",
MATCH(
DATE(YEAR(#REF!),MONTH(#REF!)-1,DAY(#REF!)),$A$25:$A$1236,0)
+20)))),
0)</f>
        <v>#REF!</v>
      </c>
      <c r="S15" s="197"/>
    </row>
    <row r="16" spans="1:22" ht="23.25" customHeight="1" x14ac:dyDescent="0.25">
      <c r="A16" s="245" t="s">
        <v>57</v>
      </c>
      <c r="B16" s="245"/>
      <c r="C16" s="245"/>
      <c r="D16" s="321">
        <v>0</v>
      </c>
      <c r="E16" s="322"/>
      <c r="F16" s="323"/>
      <c r="G16" s="114"/>
      <c r="H16" s="114"/>
      <c r="I16" s="114"/>
      <c r="J16" s="196"/>
      <c r="K16" s="196"/>
      <c r="L16" s="196"/>
      <c r="M16" s="196"/>
      <c r="N16" s="196"/>
      <c r="O16" s="196"/>
      <c r="P16" s="196"/>
      <c r="Q16" s="196"/>
      <c r="R16" s="197"/>
      <c r="S16" s="197"/>
    </row>
    <row r="17" spans="1:20" ht="23.25" customHeight="1" x14ac:dyDescent="0.2">
      <c r="A17" s="250" t="s">
        <v>1671</v>
      </c>
      <c r="B17" s="272"/>
      <c r="C17" s="272"/>
      <c r="D17" s="324">
        <f>D15+D16</f>
        <v>2390227.1644751225</v>
      </c>
      <c r="E17" s="325"/>
      <c r="F17" s="326"/>
      <c r="G17" s="114"/>
      <c r="H17" s="114"/>
      <c r="I17" s="114"/>
      <c r="J17" s="196"/>
      <c r="K17" s="196"/>
      <c r="L17" s="196"/>
      <c r="M17" s="196"/>
      <c r="N17" s="196"/>
      <c r="O17" s="196"/>
      <c r="P17" s="196"/>
      <c r="Q17" s="196"/>
      <c r="R17" s="197"/>
      <c r="S17" s="197"/>
    </row>
    <row r="18" spans="1:20" ht="23.25" customHeight="1" x14ac:dyDescent="0.25">
      <c r="A18" s="245" t="s">
        <v>39</v>
      </c>
      <c r="B18" s="245"/>
      <c r="C18" s="245"/>
      <c r="D18" s="270" t="s">
        <v>4</v>
      </c>
      <c r="E18" s="270"/>
      <c r="F18" s="270"/>
      <c r="G18" s="114"/>
      <c r="H18" s="114"/>
      <c r="I18" s="114"/>
      <c r="J18" s="196"/>
      <c r="K18" s="196"/>
      <c r="L18" s="196"/>
      <c r="M18" s="196"/>
      <c r="N18" s="196"/>
      <c r="O18" s="196"/>
      <c r="P18" s="196"/>
      <c r="Q18" s="196"/>
      <c r="R18" s="197"/>
      <c r="S18" s="197"/>
    </row>
    <row r="19" spans="1:20" ht="23.25" customHeight="1" x14ac:dyDescent="0.2">
      <c r="A19" s="315" t="s">
        <v>38</v>
      </c>
      <c r="B19" s="316"/>
      <c r="C19" s="317"/>
      <c r="D19" s="255">
        <f>IF(D18="Building",40*12,IF(D18="Equipment",5*12,IF(D18="Infrastructure",40*12,"0")))</f>
        <v>60</v>
      </c>
      <c r="E19" s="255"/>
      <c r="F19" s="255"/>
      <c r="G19" s="114"/>
      <c r="H19" s="114"/>
      <c r="I19" s="114"/>
      <c r="J19" s="196" t="s">
        <v>56</v>
      </c>
      <c r="N19" s="200">
        <f>DATE(YEAR($D$13),MONTH($D$13)+D20,1)</f>
        <v>45901</v>
      </c>
    </row>
    <row r="20" spans="1:20" ht="23.25" customHeight="1" x14ac:dyDescent="0.2">
      <c r="A20" s="315" t="s">
        <v>22</v>
      </c>
      <c r="B20" s="316"/>
      <c r="C20" s="317"/>
      <c r="D20" s="255">
        <f>ROUND(COUNTIF(C25:C1236,"&lt;&gt;"&amp;""),1)</f>
        <v>48</v>
      </c>
      <c r="E20" s="255"/>
      <c r="F20" s="255"/>
      <c r="G20" s="114"/>
      <c r="H20" s="114"/>
      <c r="I20" s="114"/>
      <c r="J20" s="196" t="s">
        <v>49</v>
      </c>
      <c r="N20" s="200">
        <f>DATE(YEAR($D$13),MONTH($D$13)+D21,1)</f>
        <v>45901</v>
      </c>
      <c r="S20" s="197"/>
    </row>
    <row r="21" spans="1:20" ht="23.25" customHeight="1" x14ac:dyDescent="0.2">
      <c r="A21" s="250" t="s">
        <v>1546</v>
      </c>
      <c r="B21" s="272"/>
      <c r="C21" s="272"/>
      <c r="D21" s="251">
        <f>IF(D19&lt;D20,D19,D20)</f>
        <v>48</v>
      </c>
      <c r="E21" s="251"/>
      <c r="F21" s="251"/>
      <c r="G21" s="114"/>
      <c r="H21" s="114"/>
      <c r="I21" s="114"/>
      <c r="T21" s="6"/>
    </row>
    <row r="22" spans="1:20" ht="20.25" customHeight="1" x14ac:dyDescent="0.2">
      <c r="A22" s="122"/>
      <c r="B22" s="122"/>
      <c r="C22" s="122"/>
      <c r="D22" s="2"/>
      <c r="F22" s="3"/>
      <c r="G22" s="3"/>
      <c r="H22" s="3"/>
      <c r="I22" s="3"/>
    </row>
    <row r="23" spans="1:20" ht="87.75" customHeight="1" x14ac:dyDescent="0.25">
      <c r="A23" s="264" t="s">
        <v>73</v>
      </c>
      <c r="B23" s="265"/>
      <c r="C23" s="265"/>
      <c r="D23" s="265"/>
      <c r="E23" s="265"/>
      <c r="F23" s="265"/>
      <c r="G23" s="265"/>
      <c r="H23" s="265"/>
      <c r="I23" s="266"/>
    </row>
    <row r="24" spans="1:20" ht="66" customHeight="1" x14ac:dyDescent="0.25">
      <c r="A24" s="123" t="s">
        <v>0</v>
      </c>
      <c r="B24" s="7"/>
      <c r="C24" s="8" t="s">
        <v>17</v>
      </c>
      <c r="D24" s="123" t="s">
        <v>2</v>
      </c>
      <c r="E24" s="123" t="s">
        <v>1</v>
      </c>
      <c r="F24" s="7" t="str">
        <f>IF(D14="Beginning","Beginning Monthly Obligation Balance","Ending Monthly Obligation Balance")</f>
        <v>Ending Monthly Obligation Balance</v>
      </c>
      <c r="G24" s="7" t="s">
        <v>1665</v>
      </c>
      <c r="H24" s="7" t="s">
        <v>58</v>
      </c>
      <c r="I24" s="7" t="s">
        <v>1666</v>
      </c>
      <c r="J24" s="167" t="s">
        <v>48</v>
      </c>
      <c r="K24" s="26" t="s">
        <v>1532</v>
      </c>
      <c r="R24" s="167" t="s">
        <v>59</v>
      </c>
    </row>
    <row r="25" spans="1:20" ht="19.899999999999999" customHeight="1" x14ac:dyDescent="0.25">
      <c r="A25" s="126">
        <v>44378</v>
      </c>
      <c r="B25" s="9">
        <f>IF(C25&gt;0,C25*-1,C25)</f>
        <v>0</v>
      </c>
      <c r="C25" s="127"/>
      <c r="D25" s="4">
        <f>IF(C25&lt;&gt;"",IF(D14="Beginning",0,$D$15*($D$6/12)),0)</f>
        <v>0</v>
      </c>
      <c r="E25" s="128">
        <f>C25-D25</f>
        <v>0</v>
      </c>
      <c r="F25" s="4">
        <f>IF(C25&lt;&gt;"",$D$15-E25,0)</f>
        <v>0</v>
      </c>
      <c r="G25" s="19">
        <f>IF(C25&lt;&gt;"",$D$17/$D$21,0)</f>
        <v>0</v>
      </c>
      <c r="H25" s="4">
        <f>IF(C25&lt;&gt;"",G25,0)</f>
        <v>0</v>
      </c>
      <c r="I25" s="4">
        <f>IF(C25&lt;&gt;"",$D$17-H25,0)</f>
        <v>0</v>
      </c>
      <c r="J25" s="25" t="str">
        <f t="shared" ref="J25:J36" si="0">IF(OR(MONTH(A25)=1,MONTH(A25)=2,MONTH(A25)=3,MONTH(A25)=4,MONTH(A25)=5,MONTH(A25)=6),YEAR(A25)-1&amp;"–"&amp;YEAR(A25),YEAR(A25)&amp;"–"&amp;YEAR(A25)+1)</f>
        <v>2021–2022</v>
      </c>
      <c r="K25" s="27">
        <f>IF(AND(ROUND(H25,2)=ROUND($D$17,2),ROUND(F25,0)=0),ROUND($D$17,2),0)</f>
        <v>0</v>
      </c>
      <c r="R25" s="10" t="str">
        <f t="shared" ref="R25:R88" si="1">IF(AND($D$13&lt;=$A25,DATE(YEAR($D$13),MONTH($D$13)+$D$19-1,DAY($D$13))&gt;=$A25),"X","")</f>
        <v/>
      </c>
    </row>
    <row r="26" spans="1:20" ht="19.899999999999999" customHeight="1" x14ac:dyDescent="0.25">
      <c r="A26" s="126">
        <v>44409</v>
      </c>
      <c r="B26" s="9">
        <f t="shared" ref="B26:B89" si="2">IF(C26&gt;0,C26*-1,C26)</f>
        <v>0</v>
      </c>
      <c r="C26" s="127"/>
      <c r="D26" s="4">
        <f t="shared" ref="D26:D89" si="3">IF(C26="",0,IF($D$14="Beginning",IF(C25&lt;&gt;"",$F25*$D$6/12,0),IF(C25&lt;&gt;"",$F25*$D$6/12,$D$15*$D$6/12)))</f>
        <v>0</v>
      </c>
      <c r="E26" s="128">
        <f>C26-D26</f>
        <v>0</v>
      </c>
      <c r="F26" s="4">
        <f>IF(C26="",0,IF(C25="",$D$15-E26,IF(C26&lt;&gt;"",F25-E26)))</f>
        <v>0</v>
      </c>
      <c r="G26" s="19">
        <f>IF(AND(C26&lt;&gt;"",G25&lt;D$17),$D$17/$D$21,0)</f>
        <v>0</v>
      </c>
      <c r="H26" s="4">
        <f>IF(C26&lt;&gt;"",G26+H25,0)</f>
        <v>0</v>
      </c>
      <c r="I26" s="4">
        <f t="shared" ref="I26:I89" si="4">IF(C26&lt;&gt;"",$D$17-H26,0)</f>
        <v>0</v>
      </c>
      <c r="J26" s="25" t="str">
        <f t="shared" si="0"/>
        <v>2021–2022</v>
      </c>
      <c r="K26" s="27">
        <f t="shared" ref="K26:K89" si="5">IF(AND(ROUND(H26,2)=ROUND($D$17,2),ROUND(F26,0)=0),ROUND($D$17,2),0)</f>
        <v>0</v>
      </c>
      <c r="R26" s="10" t="str">
        <f t="shared" si="1"/>
        <v/>
      </c>
    </row>
    <row r="27" spans="1:20" ht="19.899999999999999" customHeight="1" x14ac:dyDescent="0.25">
      <c r="A27" s="126">
        <v>44440</v>
      </c>
      <c r="B27" s="9">
        <f t="shared" si="2"/>
        <v>-50000</v>
      </c>
      <c r="C27" s="127">
        <v>50000</v>
      </c>
      <c r="D27" s="4">
        <f t="shared" si="3"/>
        <v>398.37119407918709</v>
      </c>
      <c r="E27" s="128">
        <f t="shared" ref="E27:E90" si="6">C27-D27</f>
        <v>49601.628805920816</v>
      </c>
      <c r="F27" s="4">
        <f t="shared" ref="F27:F90" si="7">IF(C27="",0,IF(C26="",$D$15-E27,IF(C27&lt;&gt;"",F26-E27)))</f>
        <v>2340625.5356692015</v>
      </c>
      <c r="G27" s="19">
        <f>IF(AND(C27&lt;&gt;"",SUM(G$25:G26)&lt;D$17),$D$17/$D$21,0)</f>
        <v>49796.399259898382</v>
      </c>
      <c r="H27" s="4">
        <f t="shared" ref="H27:H90" si="8">IF(C27&lt;&gt;"",G27+H26,0)</f>
        <v>49796.399259898382</v>
      </c>
      <c r="I27" s="4">
        <f t="shared" si="4"/>
        <v>2340430.7652152241</v>
      </c>
      <c r="J27" s="25" t="str">
        <f t="shared" si="0"/>
        <v>2021–2022</v>
      </c>
      <c r="K27" s="27">
        <f t="shared" si="5"/>
        <v>0</v>
      </c>
      <c r="R27" s="10" t="str">
        <f t="shared" si="1"/>
        <v>X</v>
      </c>
    </row>
    <row r="28" spans="1:20" ht="19.899999999999999" customHeight="1" x14ac:dyDescent="0.25">
      <c r="A28" s="126">
        <v>44470</v>
      </c>
      <c r="B28" s="9">
        <f t="shared" si="2"/>
        <v>-50000</v>
      </c>
      <c r="C28" s="127">
        <v>50000</v>
      </c>
      <c r="D28" s="4">
        <f t="shared" si="3"/>
        <v>390.10425594486696</v>
      </c>
      <c r="E28" s="128">
        <f t="shared" si="6"/>
        <v>49609.895744055131</v>
      </c>
      <c r="F28" s="4">
        <f t="shared" si="7"/>
        <v>2291015.6399251465</v>
      </c>
      <c r="G28" s="19">
        <f>IF(AND(C28&lt;&gt;"",SUM(G$25:G27)&lt;D$17),$D$17/$D$21,0)</f>
        <v>49796.399259898382</v>
      </c>
      <c r="H28" s="4">
        <f t="shared" si="8"/>
        <v>99592.798519796765</v>
      </c>
      <c r="I28" s="4">
        <f t="shared" si="4"/>
        <v>2290634.3659553258</v>
      </c>
      <c r="J28" s="25" t="str">
        <f t="shared" si="0"/>
        <v>2021–2022</v>
      </c>
      <c r="K28" s="27">
        <f t="shared" si="5"/>
        <v>0</v>
      </c>
      <c r="R28" s="10" t="str">
        <f t="shared" si="1"/>
        <v>X</v>
      </c>
    </row>
    <row r="29" spans="1:20" ht="19.899999999999999" customHeight="1" x14ac:dyDescent="0.25">
      <c r="A29" s="126">
        <v>44501</v>
      </c>
      <c r="B29" s="9">
        <f t="shared" si="2"/>
        <v>-50000</v>
      </c>
      <c r="C29" s="127">
        <v>50000</v>
      </c>
      <c r="D29" s="4">
        <f t="shared" si="3"/>
        <v>381.8359399875244</v>
      </c>
      <c r="E29" s="128">
        <f t="shared" si="6"/>
        <v>49618.164060012474</v>
      </c>
      <c r="F29" s="4">
        <f t="shared" si="7"/>
        <v>2241397.475865134</v>
      </c>
      <c r="G29" s="19">
        <f>IF(AND(C29&lt;&gt;"",SUM(G$25:G28)&lt;D$17),$D$17/$D$21,0)</f>
        <v>49796.399259898382</v>
      </c>
      <c r="H29" s="4">
        <f t="shared" si="8"/>
        <v>149389.19777969515</v>
      </c>
      <c r="I29" s="4">
        <f t="shared" si="4"/>
        <v>2240837.9666954274</v>
      </c>
      <c r="J29" s="25" t="str">
        <f t="shared" si="0"/>
        <v>2021–2022</v>
      </c>
      <c r="K29" s="27">
        <f t="shared" si="5"/>
        <v>0</v>
      </c>
      <c r="R29" s="10" t="str">
        <f t="shared" si="1"/>
        <v>X</v>
      </c>
    </row>
    <row r="30" spans="1:20" ht="19.899999999999999" customHeight="1" x14ac:dyDescent="0.25">
      <c r="A30" s="126">
        <v>44531</v>
      </c>
      <c r="B30" s="9">
        <f t="shared" si="2"/>
        <v>-50000</v>
      </c>
      <c r="C30" s="127">
        <v>50000</v>
      </c>
      <c r="D30" s="4">
        <f t="shared" si="3"/>
        <v>373.56624597752239</v>
      </c>
      <c r="E30" s="128">
        <f t="shared" si="6"/>
        <v>49626.433754022481</v>
      </c>
      <c r="F30" s="4">
        <f t="shared" si="7"/>
        <v>2191771.0421111113</v>
      </c>
      <c r="G30" s="19">
        <f>IF(AND(C30&lt;&gt;"",SUM(G$25:G29)&lt;D$17),$D$17/$D$21,0)</f>
        <v>49796.399259898382</v>
      </c>
      <c r="H30" s="4">
        <f t="shared" si="8"/>
        <v>199185.59703959353</v>
      </c>
      <c r="I30" s="4">
        <f t="shared" si="4"/>
        <v>2191041.5674355291</v>
      </c>
      <c r="J30" s="25" t="str">
        <f t="shared" si="0"/>
        <v>2021–2022</v>
      </c>
      <c r="K30" s="27">
        <f t="shared" si="5"/>
        <v>0</v>
      </c>
      <c r="R30" s="10" t="str">
        <f t="shared" si="1"/>
        <v>X</v>
      </c>
    </row>
    <row r="31" spans="1:20" ht="19.899999999999999" customHeight="1" x14ac:dyDescent="0.25">
      <c r="A31" s="126">
        <v>44562</v>
      </c>
      <c r="B31" s="9">
        <f t="shared" si="2"/>
        <v>-50000</v>
      </c>
      <c r="C31" s="127">
        <v>50000</v>
      </c>
      <c r="D31" s="4">
        <f t="shared" si="3"/>
        <v>365.29517368518526</v>
      </c>
      <c r="E31" s="128">
        <f t="shared" si="6"/>
        <v>49634.704826314817</v>
      </c>
      <c r="F31" s="4">
        <f t="shared" si="7"/>
        <v>2142136.3372847964</v>
      </c>
      <c r="G31" s="19">
        <f>IF(AND(C31&lt;&gt;"",SUM(G$25:G30)&lt;D$17),$D$17/$D$21,0)</f>
        <v>49796.399259898382</v>
      </c>
      <c r="H31" s="4">
        <f t="shared" si="8"/>
        <v>248981.9962994919</v>
      </c>
      <c r="I31" s="4">
        <f t="shared" si="4"/>
        <v>2141245.1681756307</v>
      </c>
      <c r="J31" s="25" t="str">
        <f t="shared" si="0"/>
        <v>2021–2022</v>
      </c>
      <c r="K31" s="27">
        <f t="shared" si="5"/>
        <v>0</v>
      </c>
      <c r="R31" s="10" t="str">
        <f t="shared" si="1"/>
        <v>X</v>
      </c>
    </row>
    <row r="32" spans="1:20" ht="19.899999999999999" customHeight="1" x14ac:dyDescent="0.25">
      <c r="A32" s="126">
        <v>44593</v>
      </c>
      <c r="B32" s="9">
        <f t="shared" si="2"/>
        <v>-50000</v>
      </c>
      <c r="C32" s="127">
        <v>50000</v>
      </c>
      <c r="D32" s="4">
        <f t="shared" si="3"/>
        <v>357.02272288079939</v>
      </c>
      <c r="E32" s="128">
        <f t="shared" si="6"/>
        <v>49642.9772771192</v>
      </c>
      <c r="F32" s="4">
        <f t="shared" si="7"/>
        <v>2092493.3600076772</v>
      </c>
      <c r="G32" s="19">
        <f>IF(AND(C32&lt;&gt;"",SUM(G$25:G31)&lt;D$17),$D$17/$D$21,0)</f>
        <v>49796.399259898382</v>
      </c>
      <c r="H32" s="4">
        <f t="shared" si="8"/>
        <v>298778.39555939031</v>
      </c>
      <c r="I32" s="4">
        <f t="shared" si="4"/>
        <v>2091448.7689157322</v>
      </c>
      <c r="J32" s="25" t="str">
        <f t="shared" si="0"/>
        <v>2021–2022</v>
      </c>
      <c r="K32" s="27">
        <f t="shared" si="5"/>
        <v>0</v>
      </c>
      <c r="R32" s="10" t="str">
        <f t="shared" si="1"/>
        <v>X</v>
      </c>
    </row>
    <row r="33" spans="1:22" ht="19.899999999999999" customHeight="1" x14ac:dyDescent="0.25">
      <c r="A33" s="126">
        <v>44621</v>
      </c>
      <c r="B33" s="9">
        <f t="shared" si="2"/>
        <v>-50000</v>
      </c>
      <c r="C33" s="127">
        <v>50000</v>
      </c>
      <c r="D33" s="4">
        <f t="shared" si="3"/>
        <v>348.74889333461289</v>
      </c>
      <c r="E33" s="128">
        <f t="shared" si="6"/>
        <v>49651.25110666539</v>
      </c>
      <c r="F33" s="4">
        <f t="shared" si="7"/>
        <v>2042842.1089010118</v>
      </c>
      <c r="G33" s="19">
        <f>IF(AND(C33&lt;&gt;"",SUM(G$25:G32)&lt;D$17),$D$17/$D$21,0)</f>
        <v>49796.399259898382</v>
      </c>
      <c r="H33" s="4">
        <f t="shared" si="8"/>
        <v>348574.79481928871</v>
      </c>
      <c r="I33" s="4">
        <f t="shared" si="4"/>
        <v>2041652.3696558338</v>
      </c>
      <c r="J33" s="25" t="str">
        <f t="shared" si="0"/>
        <v>2021–2022</v>
      </c>
      <c r="K33" s="27">
        <f t="shared" si="5"/>
        <v>0</v>
      </c>
      <c r="R33" s="10" t="str">
        <f t="shared" si="1"/>
        <v>X</v>
      </c>
    </row>
    <row r="34" spans="1:22" ht="19.899999999999999" customHeight="1" x14ac:dyDescent="0.25">
      <c r="A34" s="126">
        <v>44652</v>
      </c>
      <c r="B34" s="9">
        <f t="shared" si="2"/>
        <v>-50000</v>
      </c>
      <c r="C34" s="127">
        <v>50000</v>
      </c>
      <c r="D34" s="4">
        <f t="shared" si="3"/>
        <v>340.47368481683532</v>
      </c>
      <c r="E34" s="128">
        <f t="shared" si="6"/>
        <v>49659.526315183168</v>
      </c>
      <c r="F34" s="4">
        <f t="shared" si="7"/>
        <v>1993182.5825858286</v>
      </c>
      <c r="G34" s="19">
        <f>IF(AND(C34&lt;&gt;"",SUM(G$25:G33)&lt;D$17),$D$17/$D$21,0)</f>
        <v>49796.399259898382</v>
      </c>
      <c r="H34" s="4">
        <f t="shared" si="8"/>
        <v>398371.19407918712</v>
      </c>
      <c r="I34" s="4">
        <f t="shared" si="4"/>
        <v>1991855.9703959352</v>
      </c>
      <c r="J34" s="25" t="str">
        <f t="shared" si="0"/>
        <v>2021–2022</v>
      </c>
      <c r="K34" s="27">
        <f t="shared" si="5"/>
        <v>0</v>
      </c>
      <c r="R34" s="10" t="str">
        <f t="shared" si="1"/>
        <v>X</v>
      </c>
      <c r="T34" s="216" t="s">
        <v>1582</v>
      </c>
    </row>
    <row r="35" spans="1:22" ht="19.899999999999999" customHeight="1" x14ac:dyDescent="0.25">
      <c r="A35" s="126">
        <v>44682</v>
      </c>
      <c r="B35" s="9">
        <f t="shared" si="2"/>
        <v>-50000</v>
      </c>
      <c r="C35" s="127">
        <v>50000</v>
      </c>
      <c r="D35" s="4">
        <f t="shared" si="3"/>
        <v>332.19709709763811</v>
      </c>
      <c r="E35" s="128">
        <f t="shared" si="6"/>
        <v>49667.80290290236</v>
      </c>
      <c r="F35" s="4">
        <f t="shared" si="7"/>
        <v>1943514.7796829264</v>
      </c>
      <c r="G35" s="19">
        <f>IF(AND(C35&lt;&gt;"",SUM(G$25:G34)&lt;D$17),$D$17/$D$21,0)</f>
        <v>49796.399259898382</v>
      </c>
      <c r="H35" s="4">
        <f t="shared" si="8"/>
        <v>448167.59333908552</v>
      </c>
      <c r="I35" s="4">
        <f t="shared" si="4"/>
        <v>1942059.5711360369</v>
      </c>
      <c r="J35" s="25" t="str">
        <f t="shared" si="0"/>
        <v>2021–2022</v>
      </c>
      <c r="K35" s="27">
        <f t="shared" si="5"/>
        <v>0</v>
      </c>
      <c r="R35" s="10" t="str">
        <f t="shared" si="1"/>
        <v>X</v>
      </c>
      <c r="T35" s="206" t="s">
        <v>1586</v>
      </c>
      <c r="U35" s="210">
        <f>H36</f>
        <v>497963.99259898392</v>
      </c>
      <c r="V35" s="167" t="s">
        <v>58</v>
      </c>
    </row>
    <row r="36" spans="1:22" ht="19.899999999999999" customHeight="1" x14ac:dyDescent="0.25">
      <c r="A36" s="126">
        <v>44713</v>
      </c>
      <c r="B36" s="9">
        <f t="shared" si="2"/>
        <v>-50000</v>
      </c>
      <c r="C36" s="127">
        <v>50000</v>
      </c>
      <c r="D36" s="4">
        <f t="shared" si="3"/>
        <v>323.91912994715443</v>
      </c>
      <c r="E36" s="128">
        <f t="shared" si="6"/>
        <v>49676.080870052843</v>
      </c>
      <c r="F36" s="46">
        <f t="shared" si="7"/>
        <v>1893838.6988128736</v>
      </c>
      <c r="G36" s="19">
        <f>IF(AND(C36&lt;&gt;"",SUM(G$25:G35)&lt;D$17),$D$17/$D$21,0)</f>
        <v>49796.399259898382</v>
      </c>
      <c r="H36" s="46">
        <f t="shared" si="8"/>
        <v>497963.99259898392</v>
      </c>
      <c r="I36" s="46">
        <f t="shared" si="4"/>
        <v>1892263.1718761385</v>
      </c>
      <c r="J36" s="25" t="str">
        <f t="shared" si="0"/>
        <v>2021–2022</v>
      </c>
      <c r="K36" s="27">
        <f t="shared" si="5"/>
        <v>0</v>
      </c>
      <c r="R36" s="10" t="str">
        <f t="shared" si="1"/>
        <v>X</v>
      </c>
      <c r="T36" s="206" t="s">
        <v>1587</v>
      </c>
      <c r="U36" s="208">
        <f>I36</f>
        <v>1892263.1718761385</v>
      </c>
      <c r="V36" s="167" t="s">
        <v>1675</v>
      </c>
    </row>
    <row r="37" spans="1:22" ht="19.899999999999999" customHeight="1" x14ac:dyDescent="0.25">
      <c r="A37" s="126">
        <v>44743</v>
      </c>
      <c r="B37" s="9">
        <f t="shared" si="2"/>
        <v>-50000</v>
      </c>
      <c r="C37" s="127">
        <v>50000</v>
      </c>
      <c r="D37" s="4">
        <f t="shared" si="3"/>
        <v>315.63978313547892</v>
      </c>
      <c r="E37" s="128">
        <f t="shared" si="6"/>
        <v>49684.360216864523</v>
      </c>
      <c r="F37" s="5">
        <f t="shared" si="7"/>
        <v>1844154.338596009</v>
      </c>
      <c r="G37" s="19">
        <f>IF(AND(C37&lt;&gt;"",SUM(G$25:G36)&lt;D$17),$D$17/$D$21,0)</f>
        <v>49796.399259898382</v>
      </c>
      <c r="H37" s="4">
        <f t="shared" si="8"/>
        <v>547760.39185888227</v>
      </c>
      <c r="I37" s="4">
        <f t="shared" si="4"/>
        <v>1842466.7726162402</v>
      </c>
      <c r="J37" s="25" t="str">
        <f>IF(OR(MONTH(A37)=1,MONTH(A37)=2,MONTH(A37)=3,MONTH(A37)=4,MONTH(A37)=5,MONTH(A37)=6),YEAR(A37)-1&amp;"–"&amp;YEAR(A37),YEAR(A37)&amp;"–"&amp;YEAR(A37)+1)</f>
        <v>2022–2023</v>
      </c>
      <c r="K37" s="27">
        <f t="shared" si="5"/>
        <v>0</v>
      </c>
      <c r="R37" s="10" t="str">
        <f t="shared" si="1"/>
        <v>X</v>
      </c>
      <c r="T37" s="206"/>
      <c r="U37" s="217">
        <f>SUM(U35:U36)</f>
        <v>2390227.1644751225</v>
      </c>
      <c r="V37" s="167" t="s">
        <v>1676</v>
      </c>
    </row>
    <row r="38" spans="1:22" ht="19.899999999999999" customHeight="1" x14ac:dyDescent="0.25">
      <c r="A38" s="126">
        <v>44774</v>
      </c>
      <c r="B38" s="9">
        <f t="shared" si="2"/>
        <v>-50000</v>
      </c>
      <c r="C38" s="127">
        <v>50000</v>
      </c>
      <c r="D38" s="4">
        <f t="shared" si="3"/>
        <v>307.35905643266818</v>
      </c>
      <c r="E38" s="128">
        <f t="shared" si="6"/>
        <v>49692.640943567334</v>
      </c>
      <c r="F38" s="5">
        <f t="shared" si="7"/>
        <v>1794461.6976524417</v>
      </c>
      <c r="G38" s="19">
        <f>IF(AND(C38&lt;&gt;"",SUM(G$25:G37)&lt;D$17),$D$17/$D$21,0)</f>
        <v>49796.399259898382</v>
      </c>
      <c r="H38" s="4">
        <f t="shared" si="8"/>
        <v>597556.79111878062</v>
      </c>
      <c r="I38" s="4">
        <f t="shared" si="4"/>
        <v>1792670.3733563419</v>
      </c>
      <c r="J38" s="25" t="str">
        <f t="shared" ref="J38:J101" si="9">IF(OR(MONTH(A38)=1,MONTH(A38)=2,MONTH(A38)=3,MONTH(A38)=4,MONTH(A38)=5,MONTH(A38)=6),YEAR(A38)-1&amp;"–"&amp;YEAR(A38),YEAR(A38)&amp;"–"&amp;YEAR(A38)+1)</f>
        <v>2022–2023</v>
      </c>
      <c r="K38" s="27">
        <f t="shared" si="5"/>
        <v>0</v>
      </c>
      <c r="R38" s="10" t="str">
        <f t="shared" si="1"/>
        <v>X</v>
      </c>
    </row>
    <row r="39" spans="1:22" ht="19.899999999999999" customHeight="1" x14ac:dyDescent="0.25">
      <c r="A39" s="126">
        <v>44805</v>
      </c>
      <c r="B39" s="9">
        <f t="shared" si="2"/>
        <v>-50000</v>
      </c>
      <c r="C39" s="127">
        <v>50000</v>
      </c>
      <c r="D39" s="4">
        <f t="shared" si="3"/>
        <v>299.07694960874028</v>
      </c>
      <c r="E39" s="128">
        <f t="shared" si="6"/>
        <v>49700.923050391262</v>
      </c>
      <c r="F39" s="5">
        <f t="shared" si="7"/>
        <v>1744760.7746020504</v>
      </c>
      <c r="G39" s="19">
        <f>IF(AND(C39&lt;&gt;"",SUM(G$25:G38)&lt;D$17),$D$17/$D$21,0)</f>
        <v>49796.399259898382</v>
      </c>
      <c r="H39" s="4">
        <f t="shared" si="8"/>
        <v>647353.19037867896</v>
      </c>
      <c r="I39" s="4">
        <f t="shared" si="4"/>
        <v>1742873.9740964435</v>
      </c>
      <c r="J39" s="25" t="str">
        <f t="shared" si="9"/>
        <v>2022–2023</v>
      </c>
      <c r="K39" s="27">
        <f t="shared" si="5"/>
        <v>0</v>
      </c>
      <c r="R39" s="10" t="str">
        <f t="shared" si="1"/>
        <v>X</v>
      </c>
    </row>
    <row r="40" spans="1:22" ht="19.899999999999999" customHeight="1" x14ac:dyDescent="0.25">
      <c r="A40" s="126">
        <v>44835</v>
      </c>
      <c r="B40" s="9">
        <f t="shared" si="2"/>
        <v>-50000</v>
      </c>
      <c r="C40" s="127">
        <v>50000</v>
      </c>
      <c r="D40" s="4">
        <f t="shared" si="3"/>
        <v>290.79346243367507</v>
      </c>
      <c r="E40" s="128">
        <f t="shared" si="6"/>
        <v>49709.206537566322</v>
      </c>
      <c r="F40" s="5">
        <f t="shared" si="7"/>
        <v>1695051.568064484</v>
      </c>
      <c r="G40" s="19">
        <f>IF(AND(C40&lt;&gt;"",SUM(G$25:G39)&lt;D$17),$D$17/$D$21,0)</f>
        <v>49796.399259898382</v>
      </c>
      <c r="H40" s="4">
        <f t="shared" si="8"/>
        <v>697149.58963857731</v>
      </c>
      <c r="I40" s="4">
        <f t="shared" si="4"/>
        <v>1693077.5748365452</v>
      </c>
      <c r="J40" s="25" t="str">
        <f t="shared" si="9"/>
        <v>2022–2023</v>
      </c>
      <c r="K40" s="27">
        <f t="shared" si="5"/>
        <v>0</v>
      </c>
      <c r="R40" s="10" t="str">
        <f t="shared" si="1"/>
        <v>X</v>
      </c>
    </row>
    <row r="41" spans="1:22" ht="19.899999999999999" customHeight="1" x14ac:dyDescent="0.25">
      <c r="A41" s="126">
        <v>44866</v>
      </c>
      <c r="B41" s="9">
        <f t="shared" si="2"/>
        <v>-50000</v>
      </c>
      <c r="C41" s="127">
        <v>50000</v>
      </c>
      <c r="D41" s="4">
        <f t="shared" si="3"/>
        <v>282.50859467741401</v>
      </c>
      <c r="E41" s="128">
        <f t="shared" si="6"/>
        <v>49717.491405322588</v>
      </c>
      <c r="F41" s="5">
        <f t="shared" si="7"/>
        <v>1645334.0766591614</v>
      </c>
      <c r="G41" s="19">
        <f>IF(AND(C41&lt;&gt;"",SUM(G$25:G40)&lt;D$17),$D$17/$D$21,0)</f>
        <v>49796.399259898382</v>
      </c>
      <c r="H41" s="4">
        <f t="shared" si="8"/>
        <v>746945.98889847565</v>
      </c>
      <c r="I41" s="4">
        <f t="shared" si="4"/>
        <v>1643281.1755766468</v>
      </c>
      <c r="J41" s="25" t="str">
        <f t="shared" si="9"/>
        <v>2022–2023</v>
      </c>
      <c r="K41" s="27">
        <f t="shared" si="5"/>
        <v>0</v>
      </c>
      <c r="R41" s="10" t="str">
        <f t="shared" si="1"/>
        <v>X</v>
      </c>
    </row>
    <row r="42" spans="1:22" ht="19.899999999999999" customHeight="1" x14ac:dyDescent="0.25">
      <c r="A42" s="126">
        <v>44896</v>
      </c>
      <c r="B42" s="9">
        <f t="shared" si="2"/>
        <v>-50000</v>
      </c>
      <c r="C42" s="127">
        <v>50000</v>
      </c>
      <c r="D42" s="4">
        <f t="shared" si="3"/>
        <v>274.22234610986021</v>
      </c>
      <c r="E42" s="128">
        <f t="shared" si="6"/>
        <v>49725.777653890138</v>
      </c>
      <c r="F42" s="5">
        <f t="shared" si="7"/>
        <v>1595608.2990052712</v>
      </c>
      <c r="G42" s="19">
        <f>IF(AND(C42&lt;&gt;"",SUM(G$25:G41)&lt;D$17),$D$17/$D$21,0)</f>
        <v>49796.399259898382</v>
      </c>
      <c r="H42" s="4">
        <f t="shared" si="8"/>
        <v>796742.388158374</v>
      </c>
      <c r="I42" s="4">
        <f t="shared" si="4"/>
        <v>1593484.7763167485</v>
      </c>
      <c r="J42" s="25" t="str">
        <f t="shared" si="9"/>
        <v>2022–2023</v>
      </c>
      <c r="K42" s="27">
        <f t="shared" si="5"/>
        <v>0</v>
      </c>
      <c r="R42" s="10" t="str">
        <f t="shared" si="1"/>
        <v>X</v>
      </c>
    </row>
    <row r="43" spans="1:22" ht="19.899999999999999" customHeight="1" x14ac:dyDescent="0.25">
      <c r="A43" s="126">
        <v>44927</v>
      </c>
      <c r="B43" s="9">
        <f t="shared" si="2"/>
        <v>-50000</v>
      </c>
      <c r="C43" s="127">
        <v>50000</v>
      </c>
      <c r="D43" s="4">
        <f t="shared" si="3"/>
        <v>265.93471650087855</v>
      </c>
      <c r="E43" s="128">
        <f t="shared" si="6"/>
        <v>49734.06528349912</v>
      </c>
      <c r="F43" s="5">
        <f t="shared" si="7"/>
        <v>1545874.233721772</v>
      </c>
      <c r="G43" s="19">
        <f>IF(AND(C43&lt;&gt;"",SUM(G$25:G42)&lt;D$17),$D$17/$D$21,0)</f>
        <v>49796.399259898382</v>
      </c>
      <c r="H43" s="4">
        <f t="shared" si="8"/>
        <v>846538.78741827235</v>
      </c>
      <c r="I43" s="4">
        <f t="shared" si="4"/>
        <v>1543688.3770568501</v>
      </c>
      <c r="J43" s="25" t="str">
        <f t="shared" si="9"/>
        <v>2022–2023</v>
      </c>
      <c r="K43" s="27">
        <f t="shared" si="5"/>
        <v>0</v>
      </c>
      <c r="R43" s="10" t="str">
        <f t="shared" si="1"/>
        <v>X</v>
      </c>
    </row>
    <row r="44" spans="1:22" ht="19.899999999999999" customHeight="1" x14ac:dyDescent="0.25">
      <c r="A44" s="126">
        <v>44958</v>
      </c>
      <c r="B44" s="9">
        <f t="shared" si="2"/>
        <v>-50000</v>
      </c>
      <c r="C44" s="127">
        <v>50000</v>
      </c>
      <c r="D44" s="4">
        <f t="shared" si="3"/>
        <v>257.64570562029536</v>
      </c>
      <c r="E44" s="128">
        <f t="shared" si="6"/>
        <v>49742.354294379707</v>
      </c>
      <c r="F44" s="5">
        <f t="shared" si="7"/>
        <v>1496131.8794273923</v>
      </c>
      <c r="G44" s="19">
        <f>IF(AND(C44&lt;&gt;"",SUM(G$25:G43)&lt;D$17),$D$17/$D$21,0)</f>
        <v>49796.399259898382</v>
      </c>
      <c r="H44" s="4">
        <f t="shared" si="8"/>
        <v>896335.18667817069</v>
      </c>
      <c r="I44" s="4">
        <f t="shared" si="4"/>
        <v>1493891.9777969518</v>
      </c>
      <c r="J44" s="25" t="str">
        <f t="shared" si="9"/>
        <v>2022–2023</v>
      </c>
      <c r="K44" s="27">
        <f t="shared" si="5"/>
        <v>0</v>
      </c>
      <c r="R44" s="10" t="str">
        <f t="shared" si="1"/>
        <v>X</v>
      </c>
    </row>
    <row r="45" spans="1:22" ht="19.899999999999999" customHeight="1" x14ac:dyDescent="0.25">
      <c r="A45" s="126">
        <v>44986</v>
      </c>
      <c r="B45" s="9">
        <f t="shared" si="2"/>
        <v>-50000</v>
      </c>
      <c r="C45" s="127">
        <v>50000</v>
      </c>
      <c r="D45" s="4">
        <f t="shared" si="3"/>
        <v>249.35531323789871</v>
      </c>
      <c r="E45" s="128">
        <f t="shared" si="6"/>
        <v>49750.644686762098</v>
      </c>
      <c r="F45" s="5">
        <f t="shared" si="7"/>
        <v>1446381.2347406303</v>
      </c>
      <c r="G45" s="19">
        <f>IF(AND(C45&lt;&gt;"",SUM(G$25:G44)&lt;D$17),$D$17/$D$21,0)</f>
        <v>49796.399259898382</v>
      </c>
      <c r="H45" s="4">
        <f t="shared" si="8"/>
        <v>946131.58593806904</v>
      </c>
      <c r="I45" s="4">
        <f t="shared" si="4"/>
        <v>1444095.5785370534</v>
      </c>
      <c r="J45" s="25" t="str">
        <f t="shared" si="9"/>
        <v>2022–2023</v>
      </c>
      <c r="K45" s="27">
        <f t="shared" si="5"/>
        <v>0</v>
      </c>
      <c r="R45" s="10" t="str">
        <f t="shared" si="1"/>
        <v>X</v>
      </c>
    </row>
    <row r="46" spans="1:22" ht="19.899999999999999" customHeight="1" x14ac:dyDescent="0.25">
      <c r="A46" s="126">
        <v>45017</v>
      </c>
      <c r="B46" s="9">
        <f t="shared" si="2"/>
        <v>-50000</v>
      </c>
      <c r="C46" s="127">
        <v>50000</v>
      </c>
      <c r="D46" s="4">
        <f t="shared" si="3"/>
        <v>241.0635391234384</v>
      </c>
      <c r="E46" s="128">
        <f t="shared" si="6"/>
        <v>49758.936460876561</v>
      </c>
      <c r="F46" s="5">
        <f t="shared" si="7"/>
        <v>1396622.2982797537</v>
      </c>
      <c r="G46" s="19">
        <f>IF(AND(C46&lt;&gt;"",SUM(G$25:G45)&lt;D$17),$D$17/$D$21,0)</f>
        <v>49796.399259898382</v>
      </c>
      <c r="H46" s="4">
        <f t="shared" si="8"/>
        <v>995927.98519796738</v>
      </c>
      <c r="I46" s="4">
        <f t="shared" si="4"/>
        <v>1394299.1792771551</v>
      </c>
      <c r="J46" s="25" t="str">
        <f t="shared" si="9"/>
        <v>2022–2023</v>
      </c>
      <c r="K46" s="27">
        <f t="shared" si="5"/>
        <v>0</v>
      </c>
      <c r="R46" s="10" t="str">
        <f t="shared" si="1"/>
        <v>X</v>
      </c>
    </row>
    <row r="47" spans="1:22" ht="19.899999999999999" customHeight="1" x14ac:dyDescent="0.25">
      <c r="A47" s="126">
        <v>45047</v>
      </c>
      <c r="B47" s="9">
        <f t="shared" si="2"/>
        <v>-50000</v>
      </c>
      <c r="C47" s="127">
        <v>50000</v>
      </c>
      <c r="D47" s="4">
        <f t="shared" si="3"/>
        <v>232.77038304662562</v>
      </c>
      <c r="E47" s="128">
        <f t="shared" si="6"/>
        <v>49767.229616953373</v>
      </c>
      <c r="F47" s="5">
        <f t="shared" si="7"/>
        <v>1346855.0686628004</v>
      </c>
      <c r="G47" s="19">
        <f>IF(AND(C47&lt;&gt;"",SUM(G$25:G46)&lt;D$17),$D$17/$D$21,0)</f>
        <v>49796.399259898382</v>
      </c>
      <c r="H47" s="4">
        <f t="shared" si="8"/>
        <v>1045724.3844578657</v>
      </c>
      <c r="I47" s="4">
        <f t="shared" si="4"/>
        <v>1344502.7800172567</v>
      </c>
      <c r="J47" s="25" t="str">
        <f t="shared" si="9"/>
        <v>2022–2023</v>
      </c>
      <c r="K47" s="27">
        <f t="shared" si="5"/>
        <v>0</v>
      </c>
      <c r="R47" s="10" t="str">
        <f t="shared" si="1"/>
        <v>X</v>
      </c>
    </row>
    <row r="48" spans="1:22" ht="19.899999999999999" customHeight="1" x14ac:dyDescent="0.25">
      <c r="A48" s="126">
        <v>45078</v>
      </c>
      <c r="B48" s="9">
        <f t="shared" si="2"/>
        <v>-50000</v>
      </c>
      <c r="C48" s="127">
        <v>50000</v>
      </c>
      <c r="D48" s="4">
        <f t="shared" si="3"/>
        <v>224.4758447771334</v>
      </c>
      <c r="E48" s="128">
        <f t="shared" si="6"/>
        <v>49775.524155222869</v>
      </c>
      <c r="F48" s="5">
        <f t="shared" si="7"/>
        <v>1297079.5445075775</v>
      </c>
      <c r="G48" s="19">
        <f>IF(AND(C48&lt;&gt;"",SUM(G$25:G47)&lt;D$17),$D$17/$D$21,0)</f>
        <v>49796.399259898382</v>
      </c>
      <c r="H48" s="4">
        <f t="shared" si="8"/>
        <v>1095520.7837177641</v>
      </c>
      <c r="I48" s="4">
        <f t="shared" si="4"/>
        <v>1294706.3807573584</v>
      </c>
      <c r="J48" s="25" t="str">
        <f t="shared" si="9"/>
        <v>2022–2023</v>
      </c>
      <c r="K48" s="27">
        <f t="shared" si="5"/>
        <v>0</v>
      </c>
      <c r="R48" s="10" t="str">
        <f t="shared" si="1"/>
        <v>X</v>
      </c>
    </row>
    <row r="49" spans="1:18" ht="19.899999999999999" customHeight="1" x14ac:dyDescent="0.25">
      <c r="A49" s="126">
        <v>45108</v>
      </c>
      <c r="B49" s="9">
        <f t="shared" si="2"/>
        <v>-50000</v>
      </c>
      <c r="C49" s="127">
        <v>50000</v>
      </c>
      <c r="D49" s="4">
        <f t="shared" si="3"/>
        <v>216.17992408459625</v>
      </c>
      <c r="E49" s="128">
        <f t="shared" si="6"/>
        <v>49783.820075915406</v>
      </c>
      <c r="F49" s="5">
        <f t="shared" si="7"/>
        <v>1247295.7244316621</v>
      </c>
      <c r="G49" s="19">
        <f>IF(AND(C49&lt;&gt;"",SUM(G$25:G48)&lt;D$17),$D$17/$D$21,0)</f>
        <v>49796.399259898382</v>
      </c>
      <c r="H49" s="4">
        <f t="shared" si="8"/>
        <v>1145317.1829776624</v>
      </c>
      <c r="I49" s="4">
        <f t="shared" si="4"/>
        <v>1244909.98149746</v>
      </c>
      <c r="J49" s="25" t="str">
        <f t="shared" si="9"/>
        <v>2023–2024</v>
      </c>
      <c r="K49" s="27">
        <f t="shared" si="5"/>
        <v>0</v>
      </c>
      <c r="R49" s="10" t="str">
        <f t="shared" si="1"/>
        <v>X</v>
      </c>
    </row>
    <row r="50" spans="1:18" ht="19.899999999999999" customHeight="1" x14ac:dyDescent="0.25">
      <c r="A50" s="126">
        <v>45139</v>
      </c>
      <c r="B50" s="9">
        <f t="shared" si="2"/>
        <v>-50000</v>
      </c>
      <c r="C50" s="127">
        <v>50000</v>
      </c>
      <c r="D50" s="4">
        <f t="shared" si="3"/>
        <v>207.88262073861037</v>
      </c>
      <c r="E50" s="128">
        <f t="shared" si="6"/>
        <v>49792.117379261392</v>
      </c>
      <c r="F50" s="5">
        <f t="shared" si="7"/>
        <v>1197503.6070524007</v>
      </c>
      <c r="G50" s="19">
        <f>IF(AND(C50&lt;&gt;"",SUM(G$25:G49)&lt;D$17),$D$17/$D$21,0)</f>
        <v>49796.399259898382</v>
      </c>
      <c r="H50" s="4">
        <f t="shared" si="8"/>
        <v>1195113.5822375608</v>
      </c>
      <c r="I50" s="4">
        <f t="shared" si="4"/>
        <v>1195113.5822375617</v>
      </c>
      <c r="J50" s="25" t="str">
        <f t="shared" si="9"/>
        <v>2023–2024</v>
      </c>
      <c r="K50" s="27">
        <f t="shared" si="5"/>
        <v>0</v>
      </c>
      <c r="R50" s="10" t="str">
        <f t="shared" si="1"/>
        <v>X</v>
      </c>
    </row>
    <row r="51" spans="1:18" ht="19.899999999999999" customHeight="1" x14ac:dyDescent="0.25">
      <c r="A51" s="126">
        <v>45170</v>
      </c>
      <c r="B51" s="9">
        <f t="shared" si="2"/>
        <v>-50000</v>
      </c>
      <c r="C51" s="127">
        <v>50000</v>
      </c>
      <c r="D51" s="4">
        <f t="shared" si="3"/>
        <v>199.58393450873345</v>
      </c>
      <c r="E51" s="128">
        <f t="shared" si="6"/>
        <v>49800.416065491263</v>
      </c>
      <c r="F51" s="5">
        <f t="shared" si="7"/>
        <v>1147703.1909869094</v>
      </c>
      <c r="G51" s="19">
        <f>IF(AND(C51&lt;&gt;"",SUM(G$25:G50)&lt;D$17),$D$17/$D$21,0)</f>
        <v>49796.399259898382</v>
      </c>
      <c r="H51" s="4">
        <f t="shared" si="8"/>
        <v>1244909.9814974591</v>
      </c>
      <c r="I51" s="4">
        <f t="shared" si="4"/>
        <v>1145317.1829776634</v>
      </c>
      <c r="J51" s="25" t="str">
        <f t="shared" si="9"/>
        <v>2023–2024</v>
      </c>
      <c r="K51" s="27">
        <f t="shared" si="5"/>
        <v>0</v>
      </c>
      <c r="R51" s="10" t="str">
        <f t="shared" si="1"/>
        <v>X</v>
      </c>
    </row>
    <row r="52" spans="1:18" ht="19.899999999999999" customHeight="1" x14ac:dyDescent="0.25">
      <c r="A52" s="126">
        <v>45200</v>
      </c>
      <c r="B52" s="9">
        <f t="shared" si="2"/>
        <v>-50000</v>
      </c>
      <c r="C52" s="127">
        <v>50000</v>
      </c>
      <c r="D52" s="4">
        <f t="shared" si="3"/>
        <v>191.28386516448492</v>
      </c>
      <c r="E52" s="128">
        <f t="shared" si="6"/>
        <v>49808.716134835515</v>
      </c>
      <c r="F52" s="5">
        <f t="shared" si="7"/>
        <v>1097894.4748520739</v>
      </c>
      <c r="G52" s="19">
        <f>IF(AND(C52&lt;&gt;"",SUM(G$25:G51)&lt;D$17),$D$17/$D$21,0)</f>
        <v>49796.399259898382</v>
      </c>
      <c r="H52" s="4">
        <f t="shared" si="8"/>
        <v>1294706.3807573575</v>
      </c>
      <c r="I52" s="4">
        <f t="shared" si="4"/>
        <v>1095520.783717765</v>
      </c>
      <c r="J52" s="25" t="str">
        <f t="shared" si="9"/>
        <v>2023–2024</v>
      </c>
      <c r="K52" s="27">
        <f t="shared" si="5"/>
        <v>0</v>
      </c>
      <c r="R52" s="10" t="str">
        <f t="shared" si="1"/>
        <v>X</v>
      </c>
    </row>
    <row r="53" spans="1:18" ht="19.899999999999999" customHeight="1" x14ac:dyDescent="0.25">
      <c r="A53" s="126">
        <v>45231</v>
      </c>
      <c r="B53" s="9">
        <f t="shared" si="2"/>
        <v>-50000</v>
      </c>
      <c r="C53" s="127">
        <v>50000</v>
      </c>
      <c r="D53" s="4">
        <f t="shared" si="3"/>
        <v>182.98241247534565</v>
      </c>
      <c r="E53" s="128">
        <f t="shared" si="6"/>
        <v>49817.017587524657</v>
      </c>
      <c r="F53" s="4">
        <f t="shared" si="7"/>
        <v>1048077.4572645493</v>
      </c>
      <c r="G53" s="19">
        <f>IF(AND(C53&lt;&gt;"",SUM(G$25:G52)&lt;D$17),$D$17/$D$21,0)</f>
        <v>49796.399259898382</v>
      </c>
      <c r="H53" s="4">
        <f t="shared" si="8"/>
        <v>1344502.7800172558</v>
      </c>
      <c r="I53" s="4">
        <f t="shared" si="4"/>
        <v>1045724.3844578667</v>
      </c>
      <c r="J53" s="25" t="str">
        <f t="shared" si="9"/>
        <v>2023–2024</v>
      </c>
      <c r="K53" s="27">
        <f t="shared" si="5"/>
        <v>0</v>
      </c>
      <c r="R53" s="10" t="str">
        <f t="shared" si="1"/>
        <v>X</v>
      </c>
    </row>
    <row r="54" spans="1:18" ht="19.899999999999999" customHeight="1" x14ac:dyDescent="0.25">
      <c r="A54" s="126">
        <v>45261</v>
      </c>
      <c r="B54" s="9">
        <f t="shared" si="2"/>
        <v>-50000</v>
      </c>
      <c r="C54" s="127">
        <v>50000</v>
      </c>
      <c r="D54" s="4">
        <f t="shared" si="3"/>
        <v>174.67957621075823</v>
      </c>
      <c r="E54" s="128">
        <f t="shared" si="6"/>
        <v>49825.320423789242</v>
      </c>
      <c r="F54" s="4">
        <f t="shared" si="7"/>
        <v>998252.13684076013</v>
      </c>
      <c r="G54" s="19">
        <f>IF(AND(C54&lt;&gt;"",SUM(G$25:G53)&lt;D$17),$D$17/$D$21,0)</f>
        <v>49796.399259898382</v>
      </c>
      <c r="H54" s="4">
        <f t="shared" si="8"/>
        <v>1394299.1792771542</v>
      </c>
      <c r="I54" s="4">
        <f t="shared" si="4"/>
        <v>995927.98519796832</v>
      </c>
      <c r="J54" s="25" t="str">
        <f t="shared" si="9"/>
        <v>2023–2024</v>
      </c>
      <c r="K54" s="27">
        <f t="shared" si="5"/>
        <v>0</v>
      </c>
      <c r="R54" s="10" t="str">
        <f t="shared" si="1"/>
        <v>X</v>
      </c>
    </row>
    <row r="55" spans="1:18" ht="19.899999999999999" customHeight="1" x14ac:dyDescent="0.25">
      <c r="A55" s="126">
        <v>45292</v>
      </c>
      <c r="B55" s="9">
        <f t="shared" si="2"/>
        <v>-50000</v>
      </c>
      <c r="C55" s="127">
        <v>50000</v>
      </c>
      <c r="D55" s="4">
        <f t="shared" si="3"/>
        <v>166.37535614012668</v>
      </c>
      <c r="E55" s="128">
        <f t="shared" si="6"/>
        <v>49833.624643859876</v>
      </c>
      <c r="F55" s="4">
        <f t="shared" si="7"/>
        <v>948418.51219690021</v>
      </c>
      <c r="G55" s="19">
        <f>IF(AND(C55&lt;&gt;"",SUM(G$25:G54)&lt;D$17),$D$17/$D$21,0)</f>
        <v>49796.399259898382</v>
      </c>
      <c r="H55" s="4">
        <f t="shared" si="8"/>
        <v>1444095.5785370525</v>
      </c>
      <c r="I55" s="4">
        <f t="shared" si="4"/>
        <v>946131.58593806997</v>
      </c>
      <c r="J55" s="25" t="str">
        <f t="shared" si="9"/>
        <v>2023–2024</v>
      </c>
      <c r="K55" s="27">
        <f t="shared" si="5"/>
        <v>0</v>
      </c>
      <c r="R55" s="10" t="str">
        <f t="shared" si="1"/>
        <v>X</v>
      </c>
    </row>
    <row r="56" spans="1:18" ht="19.899999999999999" customHeight="1" x14ac:dyDescent="0.25">
      <c r="A56" s="126">
        <v>45323</v>
      </c>
      <c r="B56" s="9">
        <f t="shared" si="2"/>
        <v>-50000</v>
      </c>
      <c r="C56" s="127">
        <v>50000</v>
      </c>
      <c r="D56" s="4">
        <f t="shared" si="3"/>
        <v>158.06975203281669</v>
      </c>
      <c r="E56" s="128">
        <f t="shared" si="6"/>
        <v>49841.930247967182</v>
      </c>
      <c r="F56" s="4">
        <f t="shared" si="7"/>
        <v>898576.58194893308</v>
      </c>
      <c r="G56" s="19">
        <f>IF(AND(C56&lt;&gt;"",SUM(G$25:G55)&lt;D$17),$D$17/$D$21,0)</f>
        <v>49796.399259898382</v>
      </c>
      <c r="H56" s="4">
        <f t="shared" si="8"/>
        <v>1493891.9777969508</v>
      </c>
      <c r="I56" s="4">
        <f t="shared" si="4"/>
        <v>896335.18667817162</v>
      </c>
      <c r="J56" s="25" t="str">
        <f t="shared" si="9"/>
        <v>2023–2024</v>
      </c>
      <c r="K56" s="27">
        <f t="shared" si="5"/>
        <v>0</v>
      </c>
      <c r="R56" s="10" t="str">
        <f t="shared" si="1"/>
        <v>X</v>
      </c>
    </row>
    <row r="57" spans="1:18" ht="19.899999999999999" customHeight="1" x14ac:dyDescent="0.25">
      <c r="A57" s="126">
        <v>45352</v>
      </c>
      <c r="B57" s="9">
        <f t="shared" si="2"/>
        <v>-50000</v>
      </c>
      <c r="C57" s="127">
        <v>50000</v>
      </c>
      <c r="D57" s="4">
        <f t="shared" si="3"/>
        <v>149.76276365815551</v>
      </c>
      <c r="E57" s="128">
        <f t="shared" si="6"/>
        <v>49850.237236341847</v>
      </c>
      <c r="F57" s="4">
        <f t="shared" si="7"/>
        <v>848726.34471259126</v>
      </c>
      <c r="G57" s="19">
        <f>IF(AND(C57&lt;&gt;"",SUM(G$25:G56)&lt;D$17),$D$17/$D$21,0)</f>
        <v>49796.399259898382</v>
      </c>
      <c r="H57" s="4">
        <f t="shared" si="8"/>
        <v>1543688.3770568492</v>
      </c>
      <c r="I57" s="4">
        <f t="shared" si="4"/>
        <v>846538.78741827328</v>
      </c>
      <c r="J57" s="25" t="str">
        <f t="shared" si="9"/>
        <v>2023–2024</v>
      </c>
      <c r="K57" s="27">
        <f t="shared" si="5"/>
        <v>0</v>
      </c>
      <c r="R57" s="10" t="str">
        <f t="shared" si="1"/>
        <v>X</v>
      </c>
    </row>
    <row r="58" spans="1:18" ht="19.899999999999999" customHeight="1" x14ac:dyDescent="0.25">
      <c r="A58" s="126">
        <v>45383</v>
      </c>
      <c r="B58" s="9">
        <f t="shared" si="2"/>
        <v>-50000</v>
      </c>
      <c r="C58" s="127">
        <v>50000</v>
      </c>
      <c r="D58" s="4">
        <f t="shared" si="3"/>
        <v>141.45439078543188</v>
      </c>
      <c r="E58" s="128">
        <f t="shared" si="6"/>
        <v>49858.545609214569</v>
      </c>
      <c r="F58" s="4">
        <f t="shared" si="7"/>
        <v>798867.79910337669</v>
      </c>
      <c r="G58" s="19">
        <f>IF(AND(C58&lt;&gt;"",SUM(G$25:G57)&lt;D$17),$D$17/$D$21,0)</f>
        <v>49796.399259898382</v>
      </c>
      <c r="H58" s="4">
        <f t="shared" si="8"/>
        <v>1593484.7763167475</v>
      </c>
      <c r="I58" s="4">
        <f t="shared" si="4"/>
        <v>796742.38815837493</v>
      </c>
      <c r="J58" s="25" t="str">
        <f t="shared" si="9"/>
        <v>2023–2024</v>
      </c>
      <c r="K58" s="27">
        <f t="shared" si="5"/>
        <v>0</v>
      </c>
      <c r="R58" s="10" t="str">
        <f t="shared" si="1"/>
        <v>X</v>
      </c>
    </row>
    <row r="59" spans="1:18" ht="19.899999999999999" customHeight="1" x14ac:dyDescent="0.25">
      <c r="A59" s="126">
        <v>45413</v>
      </c>
      <c r="B59" s="9">
        <f t="shared" si="2"/>
        <v>-50000</v>
      </c>
      <c r="C59" s="127">
        <v>50000</v>
      </c>
      <c r="D59" s="4">
        <f t="shared" si="3"/>
        <v>133.1446331838961</v>
      </c>
      <c r="E59" s="128">
        <f t="shared" si="6"/>
        <v>49866.855366816104</v>
      </c>
      <c r="F59" s="4">
        <f t="shared" si="7"/>
        <v>749000.94373656064</v>
      </c>
      <c r="G59" s="19">
        <f>IF(AND(C59&lt;&gt;"",SUM(G$25:G58)&lt;D$17),$D$17/$D$21,0)</f>
        <v>49796.399259898382</v>
      </c>
      <c r="H59" s="4">
        <f t="shared" si="8"/>
        <v>1643281.1755766459</v>
      </c>
      <c r="I59" s="4">
        <f t="shared" si="4"/>
        <v>746945.98889847659</v>
      </c>
      <c r="J59" s="25" t="str">
        <f t="shared" si="9"/>
        <v>2023–2024</v>
      </c>
      <c r="K59" s="27">
        <f t="shared" si="5"/>
        <v>0</v>
      </c>
      <c r="R59" s="10" t="str">
        <f t="shared" si="1"/>
        <v>X</v>
      </c>
    </row>
    <row r="60" spans="1:18" ht="19.899999999999999" customHeight="1" x14ac:dyDescent="0.25">
      <c r="A60" s="126">
        <v>45444</v>
      </c>
      <c r="B60" s="9">
        <f t="shared" si="2"/>
        <v>-50000</v>
      </c>
      <c r="C60" s="127">
        <v>50000</v>
      </c>
      <c r="D60" s="4">
        <f t="shared" si="3"/>
        <v>124.83349062276011</v>
      </c>
      <c r="E60" s="128">
        <f t="shared" si="6"/>
        <v>49875.166509377239</v>
      </c>
      <c r="F60" s="4">
        <f t="shared" si="7"/>
        <v>699125.77722718345</v>
      </c>
      <c r="G60" s="19">
        <f>IF(AND(C60&lt;&gt;"",SUM(G$25:G59)&lt;D$17),$D$17/$D$21,0)</f>
        <v>49796.399259898382</v>
      </c>
      <c r="H60" s="4">
        <f t="shared" si="8"/>
        <v>1693077.5748365442</v>
      </c>
      <c r="I60" s="4">
        <f t="shared" si="4"/>
        <v>697149.58963857824</v>
      </c>
      <c r="J60" s="25" t="str">
        <f t="shared" si="9"/>
        <v>2023–2024</v>
      </c>
      <c r="K60" s="27">
        <f t="shared" si="5"/>
        <v>0</v>
      </c>
      <c r="R60" s="10" t="str">
        <f t="shared" si="1"/>
        <v>X</v>
      </c>
    </row>
    <row r="61" spans="1:18" ht="19.899999999999999" customHeight="1" x14ac:dyDescent="0.25">
      <c r="A61" s="126">
        <v>45474</v>
      </c>
      <c r="B61" s="9">
        <f t="shared" si="2"/>
        <v>-50000</v>
      </c>
      <c r="C61" s="127">
        <v>50000</v>
      </c>
      <c r="D61" s="4">
        <f t="shared" si="3"/>
        <v>116.52096287119724</v>
      </c>
      <c r="E61" s="128">
        <f t="shared" si="6"/>
        <v>49883.479037128804</v>
      </c>
      <c r="F61" s="4">
        <f t="shared" si="7"/>
        <v>649242.2981900546</v>
      </c>
      <c r="G61" s="19">
        <f>IF(AND(C61&lt;&gt;"",SUM(G$25:G60)&lt;D$17),$D$17/$D$21,0)</f>
        <v>49796.399259898382</v>
      </c>
      <c r="H61" s="4">
        <f t="shared" si="8"/>
        <v>1742873.9740964426</v>
      </c>
      <c r="I61" s="4">
        <f t="shared" si="4"/>
        <v>647353.19037867989</v>
      </c>
      <c r="J61" s="25" t="str">
        <f t="shared" si="9"/>
        <v>2024–2025</v>
      </c>
      <c r="K61" s="27">
        <f t="shared" si="5"/>
        <v>0</v>
      </c>
      <c r="R61" s="10" t="str">
        <f t="shared" si="1"/>
        <v>X</v>
      </c>
    </row>
    <row r="62" spans="1:18" ht="19.899999999999999" customHeight="1" x14ac:dyDescent="0.25">
      <c r="A62" s="126">
        <v>45505</v>
      </c>
      <c r="B62" s="9">
        <f t="shared" si="2"/>
        <v>-50000</v>
      </c>
      <c r="C62" s="127">
        <v>50000</v>
      </c>
      <c r="D62" s="4">
        <f t="shared" si="3"/>
        <v>108.20704969834243</v>
      </c>
      <c r="E62" s="128">
        <f t="shared" si="6"/>
        <v>49891.792950301657</v>
      </c>
      <c r="F62" s="4">
        <f t="shared" si="7"/>
        <v>599350.50523975294</v>
      </c>
      <c r="G62" s="19">
        <f>IF(AND(C62&lt;&gt;"",SUM(G$25:G61)&lt;D$17),$D$17/$D$21,0)</f>
        <v>49796.399259898382</v>
      </c>
      <c r="H62" s="4">
        <f t="shared" si="8"/>
        <v>1792670.3733563409</v>
      </c>
      <c r="I62" s="4">
        <f t="shared" si="4"/>
        <v>597556.79111878155</v>
      </c>
      <c r="J62" s="25" t="str">
        <f t="shared" si="9"/>
        <v>2024–2025</v>
      </c>
      <c r="K62" s="27">
        <f t="shared" si="5"/>
        <v>0</v>
      </c>
      <c r="R62" s="10" t="str">
        <f t="shared" si="1"/>
        <v>X</v>
      </c>
    </row>
    <row r="63" spans="1:18" ht="19.899999999999999" customHeight="1" x14ac:dyDescent="0.25">
      <c r="A63" s="126">
        <v>45536</v>
      </c>
      <c r="B63" s="9">
        <f t="shared" si="2"/>
        <v>-50000</v>
      </c>
      <c r="C63" s="127">
        <v>50000</v>
      </c>
      <c r="D63" s="4">
        <f t="shared" si="3"/>
        <v>99.891750873292153</v>
      </c>
      <c r="E63" s="128">
        <f t="shared" si="6"/>
        <v>49900.108249126708</v>
      </c>
      <c r="F63" s="4">
        <f t="shared" si="7"/>
        <v>549450.39699062624</v>
      </c>
      <c r="G63" s="19">
        <f>IF(AND(C63&lt;&gt;"",SUM(G$25:G62)&lt;D$17),$D$17/$D$21,0)</f>
        <v>49796.399259898382</v>
      </c>
      <c r="H63" s="4">
        <f t="shared" si="8"/>
        <v>1842466.7726162393</v>
      </c>
      <c r="I63" s="4">
        <f t="shared" si="4"/>
        <v>547760.3918588832</v>
      </c>
      <c r="J63" s="25" t="str">
        <f t="shared" si="9"/>
        <v>2024–2025</v>
      </c>
      <c r="K63" s="27">
        <f t="shared" si="5"/>
        <v>0</v>
      </c>
      <c r="R63" s="10" t="str">
        <f t="shared" si="1"/>
        <v>X</v>
      </c>
    </row>
    <row r="64" spans="1:18" ht="19.899999999999999" customHeight="1" x14ac:dyDescent="0.25">
      <c r="A64" s="126">
        <v>45566</v>
      </c>
      <c r="B64" s="9">
        <f t="shared" si="2"/>
        <v>-50000</v>
      </c>
      <c r="C64" s="127">
        <v>50000</v>
      </c>
      <c r="D64" s="4">
        <f t="shared" si="3"/>
        <v>91.575066165104374</v>
      </c>
      <c r="E64" s="128">
        <f t="shared" si="6"/>
        <v>49908.424933834896</v>
      </c>
      <c r="F64" s="4">
        <f t="shared" si="7"/>
        <v>499541.97205679136</v>
      </c>
      <c r="G64" s="19">
        <f>IF(AND(C64&lt;&gt;"",SUM(G$25:G63)&lt;D$17),$D$17/$D$21,0)</f>
        <v>49796.399259898382</v>
      </c>
      <c r="H64" s="4">
        <f t="shared" si="8"/>
        <v>1892263.1718761376</v>
      </c>
      <c r="I64" s="4">
        <f t="shared" si="4"/>
        <v>497963.99259898486</v>
      </c>
      <c r="J64" s="25" t="str">
        <f t="shared" si="9"/>
        <v>2024–2025</v>
      </c>
      <c r="K64" s="27">
        <f t="shared" si="5"/>
        <v>0</v>
      </c>
      <c r="R64" s="10" t="str">
        <f t="shared" si="1"/>
        <v>X</v>
      </c>
    </row>
    <row r="65" spans="1:18" ht="19.899999999999999" customHeight="1" x14ac:dyDescent="0.25">
      <c r="A65" s="126">
        <v>45597</v>
      </c>
      <c r="B65" s="9">
        <f t="shared" si="2"/>
        <v>-50000</v>
      </c>
      <c r="C65" s="127">
        <v>50000</v>
      </c>
      <c r="D65" s="4">
        <f t="shared" si="3"/>
        <v>83.256995342798561</v>
      </c>
      <c r="E65" s="128">
        <f t="shared" si="6"/>
        <v>49916.743004657204</v>
      </c>
      <c r="F65" s="4">
        <f t="shared" si="7"/>
        <v>449625.22905213415</v>
      </c>
      <c r="G65" s="19">
        <f>IF(AND(C65&lt;&gt;"",SUM(G$25:G64)&lt;D$17),$D$17/$D$21,0)</f>
        <v>49796.399259898382</v>
      </c>
      <c r="H65" s="4">
        <f t="shared" si="8"/>
        <v>1942059.571136036</v>
      </c>
      <c r="I65" s="4">
        <f t="shared" si="4"/>
        <v>448167.59333908651</v>
      </c>
      <c r="J65" s="25" t="str">
        <f t="shared" si="9"/>
        <v>2024–2025</v>
      </c>
      <c r="K65" s="27">
        <f t="shared" si="5"/>
        <v>0</v>
      </c>
      <c r="R65" s="10" t="str">
        <f t="shared" si="1"/>
        <v>X</v>
      </c>
    </row>
    <row r="66" spans="1:18" ht="19.899999999999999" customHeight="1" x14ac:dyDescent="0.25">
      <c r="A66" s="126">
        <v>45627</v>
      </c>
      <c r="B66" s="9">
        <f t="shared" si="2"/>
        <v>-50000</v>
      </c>
      <c r="C66" s="127">
        <v>50000</v>
      </c>
      <c r="D66" s="4">
        <f t="shared" si="3"/>
        <v>74.937538175355698</v>
      </c>
      <c r="E66" s="128">
        <f t="shared" si="6"/>
        <v>49925.062461824644</v>
      </c>
      <c r="F66" s="4">
        <f t="shared" si="7"/>
        <v>399700.16659030953</v>
      </c>
      <c r="G66" s="19">
        <f>IF(AND(C66&lt;&gt;"",SUM(G$25:G65)&lt;D$17),$D$17/$D$21,0)</f>
        <v>49796.399259898382</v>
      </c>
      <c r="H66" s="4">
        <f t="shared" si="8"/>
        <v>1991855.9703959343</v>
      </c>
      <c r="I66" s="4">
        <f t="shared" si="4"/>
        <v>398371.19407918816</v>
      </c>
      <c r="J66" s="25" t="str">
        <f t="shared" si="9"/>
        <v>2024–2025</v>
      </c>
      <c r="K66" s="27">
        <f t="shared" si="5"/>
        <v>0</v>
      </c>
      <c r="R66" s="10" t="str">
        <f t="shared" si="1"/>
        <v>X</v>
      </c>
    </row>
    <row r="67" spans="1:18" ht="19.899999999999999" customHeight="1" x14ac:dyDescent="0.25">
      <c r="A67" s="126">
        <v>45658</v>
      </c>
      <c r="B67" s="9">
        <f t="shared" si="2"/>
        <v>-50000</v>
      </c>
      <c r="C67" s="127">
        <v>50000</v>
      </c>
      <c r="D67" s="4">
        <f t="shared" si="3"/>
        <v>66.616694431718258</v>
      </c>
      <c r="E67" s="128">
        <f t="shared" si="6"/>
        <v>49933.383305568284</v>
      </c>
      <c r="F67" s="4">
        <f t="shared" si="7"/>
        <v>349766.78328474122</v>
      </c>
      <c r="G67" s="19">
        <f>IF(AND(C67&lt;&gt;"",SUM(G$25:G66)&lt;D$17),$D$17/$D$21,0)</f>
        <v>49796.399259898382</v>
      </c>
      <c r="H67" s="4">
        <f t="shared" si="8"/>
        <v>2041652.3696558326</v>
      </c>
      <c r="I67" s="4">
        <f t="shared" si="4"/>
        <v>348574.79481928982</v>
      </c>
      <c r="J67" s="25" t="str">
        <f t="shared" si="9"/>
        <v>2024–2025</v>
      </c>
      <c r="K67" s="27">
        <f t="shared" si="5"/>
        <v>0</v>
      </c>
      <c r="R67" s="10" t="str">
        <f t="shared" si="1"/>
        <v>X</v>
      </c>
    </row>
    <row r="68" spans="1:18" ht="19.899999999999999" customHeight="1" x14ac:dyDescent="0.25">
      <c r="A68" s="126">
        <v>45689</v>
      </c>
      <c r="B68" s="9">
        <f t="shared" si="2"/>
        <v>-50000</v>
      </c>
      <c r="C68" s="127">
        <v>50000</v>
      </c>
      <c r="D68" s="4">
        <f t="shared" si="3"/>
        <v>58.294463880790204</v>
      </c>
      <c r="E68" s="128">
        <f t="shared" si="6"/>
        <v>49941.705536119211</v>
      </c>
      <c r="F68" s="4">
        <f t="shared" si="7"/>
        <v>299825.07774862199</v>
      </c>
      <c r="G68" s="19">
        <f>IF(AND(C68&lt;&gt;"",SUM(G$25:G67)&lt;D$17),$D$17/$D$21,0)</f>
        <v>49796.399259898382</v>
      </c>
      <c r="H68" s="4">
        <f t="shared" si="8"/>
        <v>2091448.768915731</v>
      </c>
      <c r="I68" s="4">
        <f t="shared" si="4"/>
        <v>298778.39555939147</v>
      </c>
      <c r="J68" s="25" t="str">
        <f t="shared" si="9"/>
        <v>2024–2025</v>
      </c>
      <c r="K68" s="27">
        <f t="shared" si="5"/>
        <v>0</v>
      </c>
      <c r="R68" s="10" t="str">
        <f t="shared" si="1"/>
        <v>X</v>
      </c>
    </row>
    <row r="69" spans="1:18" ht="19.899999999999999" customHeight="1" x14ac:dyDescent="0.25">
      <c r="A69" s="126">
        <v>45717</v>
      </c>
      <c r="B69" s="9">
        <f t="shared" si="2"/>
        <v>-50000</v>
      </c>
      <c r="C69" s="127">
        <v>50000</v>
      </c>
      <c r="D69" s="4">
        <f t="shared" si="3"/>
        <v>49.970846291436999</v>
      </c>
      <c r="E69" s="128">
        <f t="shared" si="6"/>
        <v>49950.029153708565</v>
      </c>
      <c r="F69" s="4">
        <f t="shared" si="7"/>
        <v>249875.04859491342</v>
      </c>
      <c r="G69" s="19">
        <f>IF(AND(C69&lt;&gt;"",SUM(G$25:G68)&lt;D$17),$D$17/$D$21,0)</f>
        <v>49796.399259898382</v>
      </c>
      <c r="H69" s="4">
        <f t="shared" si="8"/>
        <v>2141245.1681756293</v>
      </c>
      <c r="I69" s="4">
        <f t="shared" si="4"/>
        <v>248981.99629949313</v>
      </c>
      <c r="J69" s="25" t="str">
        <f t="shared" si="9"/>
        <v>2024–2025</v>
      </c>
      <c r="K69" s="27">
        <f t="shared" si="5"/>
        <v>0</v>
      </c>
      <c r="R69" s="10" t="str">
        <f t="shared" si="1"/>
        <v>X</v>
      </c>
    </row>
    <row r="70" spans="1:18" ht="19.899999999999999" customHeight="1" x14ac:dyDescent="0.25">
      <c r="A70" s="126">
        <v>45748</v>
      </c>
      <c r="B70" s="9">
        <f t="shared" si="2"/>
        <v>-50000</v>
      </c>
      <c r="C70" s="127">
        <v>50000</v>
      </c>
      <c r="D70" s="4">
        <f t="shared" si="3"/>
        <v>41.645841432485568</v>
      </c>
      <c r="E70" s="128">
        <f t="shared" si="6"/>
        <v>49958.354158567512</v>
      </c>
      <c r="F70" s="4">
        <f t="shared" si="7"/>
        <v>199916.69443634589</v>
      </c>
      <c r="G70" s="19">
        <f>IF(AND(C70&lt;&gt;"",SUM(G$25:G69)&lt;D$17),$D$17/$D$21,0)</f>
        <v>49796.399259898382</v>
      </c>
      <c r="H70" s="4">
        <f t="shared" si="8"/>
        <v>2191041.5674355277</v>
      </c>
      <c r="I70" s="4">
        <f t="shared" si="4"/>
        <v>199185.59703959478</v>
      </c>
      <c r="J70" s="25" t="str">
        <f t="shared" si="9"/>
        <v>2024–2025</v>
      </c>
      <c r="K70" s="27">
        <f t="shared" si="5"/>
        <v>0</v>
      </c>
      <c r="R70" s="10" t="str">
        <f t="shared" si="1"/>
        <v>X</v>
      </c>
    </row>
    <row r="71" spans="1:18" ht="19.899999999999999" customHeight="1" x14ac:dyDescent="0.25">
      <c r="A71" s="126">
        <v>45778</v>
      </c>
      <c r="B71" s="9">
        <f t="shared" si="2"/>
        <v>-50000</v>
      </c>
      <c r="C71" s="127">
        <v>50000</v>
      </c>
      <c r="D71" s="4">
        <f t="shared" si="3"/>
        <v>33.319449072724318</v>
      </c>
      <c r="E71" s="128">
        <f t="shared" si="6"/>
        <v>49966.680550927274</v>
      </c>
      <c r="F71" s="4">
        <f t="shared" si="7"/>
        <v>149950.01388541862</v>
      </c>
      <c r="G71" s="19">
        <f>IF(AND(C71&lt;&gt;"",SUM(G$25:G70)&lt;D$17),$D$17/$D$21,0)</f>
        <v>49796.399259898382</v>
      </c>
      <c r="H71" s="4">
        <f t="shared" si="8"/>
        <v>2240837.966695426</v>
      </c>
      <c r="I71" s="4">
        <f t="shared" si="4"/>
        <v>149389.19777969643</v>
      </c>
      <c r="J71" s="25" t="str">
        <f t="shared" si="9"/>
        <v>2024–2025</v>
      </c>
      <c r="K71" s="27">
        <f t="shared" si="5"/>
        <v>0</v>
      </c>
      <c r="R71" s="10" t="str">
        <f t="shared" si="1"/>
        <v>X</v>
      </c>
    </row>
    <row r="72" spans="1:18" ht="19.899999999999999" customHeight="1" x14ac:dyDescent="0.25">
      <c r="A72" s="126">
        <v>45809</v>
      </c>
      <c r="B72" s="9">
        <f t="shared" si="2"/>
        <v>-50000</v>
      </c>
      <c r="C72" s="127">
        <v>50000</v>
      </c>
      <c r="D72" s="4">
        <f t="shared" si="3"/>
        <v>24.991668980903103</v>
      </c>
      <c r="E72" s="128">
        <f t="shared" si="6"/>
        <v>49975.008331019097</v>
      </c>
      <c r="F72" s="4">
        <f t="shared" si="7"/>
        <v>99975.005554399526</v>
      </c>
      <c r="G72" s="19">
        <f>IF(AND(C72&lt;&gt;"",SUM(G$25:G71)&lt;D$17),$D$17/$D$21,0)</f>
        <v>49796.399259898382</v>
      </c>
      <c r="H72" s="4">
        <f t="shared" si="8"/>
        <v>2290634.3659553244</v>
      </c>
      <c r="I72" s="4">
        <f t="shared" si="4"/>
        <v>99592.798519798089</v>
      </c>
      <c r="J72" s="25" t="str">
        <f t="shared" si="9"/>
        <v>2024–2025</v>
      </c>
      <c r="K72" s="27">
        <f t="shared" si="5"/>
        <v>0</v>
      </c>
      <c r="R72" s="10" t="str">
        <f t="shared" si="1"/>
        <v>X</v>
      </c>
    </row>
    <row r="73" spans="1:18" ht="19.899999999999999" customHeight="1" x14ac:dyDescent="0.25">
      <c r="A73" s="126">
        <v>45839</v>
      </c>
      <c r="B73" s="9">
        <f t="shared" si="2"/>
        <v>-50000</v>
      </c>
      <c r="C73" s="127">
        <v>50000</v>
      </c>
      <c r="D73" s="4">
        <f t="shared" si="3"/>
        <v>16.662500925733255</v>
      </c>
      <c r="E73" s="128">
        <f t="shared" si="6"/>
        <v>49983.337499074267</v>
      </c>
      <c r="F73" s="4">
        <f t="shared" si="7"/>
        <v>49991.668055325259</v>
      </c>
      <c r="G73" s="19">
        <f>IF(AND(C73&lt;&gt;"",SUM(G$25:G72)&lt;D$17),$D$17/$D$21,0)</f>
        <v>49796.399259898382</v>
      </c>
      <c r="H73" s="4">
        <f t="shared" si="8"/>
        <v>2340430.7652152227</v>
      </c>
      <c r="I73" s="4">
        <f t="shared" si="4"/>
        <v>49796.399259899743</v>
      </c>
      <c r="J73" s="25" t="str">
        <f t="shared" si="9"/>
        <v>2025–2026</v>
      </c>
      <c r="K73" s="27">
        <f t="shared" si="5"/>
        <v>0</v>
      </c>
      <c r="R73" s="10" t="str">
        <f t="shared" si="1"/>
        <v>X</v>
      </c>
    </row>
    <row r="74" spans="1:18" ht="19.899999999999999" customHeight="1" x14ac:dyDescent="0.25">
      <c r="A74" s="126">
        <v>45870</v>
      </c>
      <c r="B74" s="9">
        <f t="shared" si="2"/>
        <v>-50000</v>
      </c>
      <c r="C74" s="127">
        <v>50000</v>
      </c>
      <c r="D74" s="4">
        <f t="shared" si="3"/>
        <v>8.3319446758875433</v>
      </c>
      <c r="E74" s="128">
        <f t="shared" si="6"/>
        <v>49991.668055324109</v>
      </c>
      <c r="F74" s="4">
        <f t="shared" si="7"/>
        <v>1.1496013030409813E-9</v>
      </c>
      <c r="G74" s="19">
        <f>IF(AND(C74&lt;&gt;"",SUM(G$25:G73)&lt;D$17),$D$17/$D$21,0)</f>
        <v>49796.399259898382</v>
      </c>
      <c r="H74" s="4">
        <f t="shared" si="8"/>
        <v>2390227.1644751211</v>
      </c>
      <c r="I74" s="4">
        <f t="shared" si="4"/>
        <v>1.3969838619232178E-9</v>
      </c>
      <c r="J74" s="25" t="str">
        <f t="shared" si="9"/>
        <v>2025–2026</v>
      </c>
      <c r="K74" s="27">
        <f t="shared" si="5"/>
        <v>2390227.16</v>
      </c>
      <c r="R74" s="10" t="str">
        <f t="shared" si="1"/>
        <v>X</v>
      </c>
    </row>
    <row r="75" spans="1:18" ht="19.899999999999999" customHeight="1" x14ac:dyDescent="0.25">
      <c r="A75" s="126">
        <v>45901</v>
      </c>
      <c r="B75" s="9">
        <f t="shared" si="2"/>
        <v>0</v>
      </c>
      <c r="C75" s="127"/>
      <c r="D75" s="4">
        <f t="shared" si="3"/>
        <v>0</v>
      </c>
      <c r="E75" s="128">
        <f t="shared" si="6"/>
        <v>0</v>
      </c>
      <c r="F75" s="4">
        <f t="shared" si="7"/>
        <v>0</v>
      </c>
      <c r="G75" s="19">
        <f>IF(AND(C75&lt;&gt;"",SUM(G$25:G74)&lt;D$17),$D$17/$D$21,0)</f>
        <v>0</v>
      </c>
      <c r="H75" s="4">
        <f t="shared" si="8"/>
        <v>0</v>
      </c>
      <c r="I75" s="4">
        <f t="shared" si="4"/>
        <v>0</v>
      </c>
      <c r="J75" s="25" t="str">
        <f t="shared" si="9"/>
        <v>2025–2026</v>
      </c>
      <c r="K75" s="27">
        <f t="shared" si="5"/>
        <v>0</v>
      </c>
      <c r="R75" s="10" t="str">
        <f t="shared" si="1"/>
        <v>X</v>
      </c>
    </row>
    <row r="76" spans="1:18" ht="19.899999999999999" customHeight="1" x14ac:dyDescent="0.25">
      <c r="A76" s="126">
        <v>45931</v>
      </c>
      <c r="B76" s="9">
        <f t="shared" si="2"/>
        <v>0</v>
      </c>
      <c r="C76" s="127"/>
      <c r="D76" s="4">
        <f t="shared" si="3"/>
        <v>0</v>
      </c>
      <c r="E76" s="128">
        <f t="shared" si="6"/>
        <v>0</v>
      </c>
      <c r="F76" s="4">
        <f t="shared" si="7"/>
        <v>0</v>
      </c>
      <c r="G76" s="19">
        <f>IF(AND(C76&lt;&gt;"",SUM(G$25:G75)&lt;D$17),$D$17/$D$21,0)</f>
        <v>0</v>
      </c>
      <c r="H76" s="4">
        <f t="shared" si="8"/>
        <v>0</v>
      </c>
      <c r="I76" s="4">
        <f t="shared" si="4"/>
        <v>0</v>
      </c>
      <c r="J76" s="25" t="str">
        <f t="shared" si="9"/>
        <v>2025–2026</v>
      </c>
      <c r="K76" s="27">
        <f t="shared" si="5"/>
        <v>0</v>
      </c>
      <c r="R76" s="10" t="str">
        <f t="shared" si="1"/>
        <v>X</v>
      </c>
    </row>
    <row r="77" spans="1:18" ht="19.899999999999999" customHeight="1" x14ac:dyDescent="0.25">
      <c r="A77" s="126">
        <v>45962</v>
      </c>
      <c r="B77" s="9">
        <f t="shared" si="2"/>
        <v>0</v>
      </c>
      <c r="C77" s="127"/>
      <c r="D77" s="4">
        <f t="shared" si="3"/>
        <v>0</v>
      </c>
      <c r="E77" s="128">
        <f t="shared" si="6"/>
        <v>0</v>
      </c>
      <c r="F77" s="4">
        <f t="shared" si="7"/>
        <v>0</v>
      </c>
      <c r="G77" s="19">
        <f>IF(AND(C77&lt;&gt;"",SUM(G$25:G76)&lt;D$17),$D$17/$D$21,0)</f>
        <v>0</v>
      </c>
      <c r="H77" s="4">
        <f t="shared" si="8"/>
        <v>0</v>
      </c>
      <c r="I77" s="4">
        <f t="shared" si="4"/>
        <v>0</v>
      </c>
      <c r="J77" s="25" t="str">
        <f t="shared" si="9"/>
        <v>2025–2026</v>
      </c>
      <c r="K77" s="27">
        <f t="shared" si="5"/>
        <v>0</v>
      </c>
      <c r="R77" s="10" t="str">
        <f t="shared" si="1"/>
        <v>X</v>
      </c>
    </row>
    <row r="78" spans="1:18" ht="19.899999999999999" customHeight="1" x14ac:dyDescent="0.25">
      <c r="A78" s="126">
        <v>45992</v>
      </c>
      <c r="B78" s="9">
        <f t="shared" si="2"/>
        <v>0</v>
      </c>
      <c r="C78" s="127"/>
      <c r="D78" s="4">
        <f t="shared" si="3"/>
        <v>0</v>
      </c>
      <c r="E78" s="128">
        <f t="shared" si="6"/>
        <v>0</v>
      </c>
      <c r="F78" s="4">
        <f t="shared" si="7"/>
        <v>0</v>
      </c>
      <c r="G78" s="19">
        <f>IF(AND(C78&lt;&gt;"",SUM(G$25:G77)&lt;D$17),$D$17/$D$21,0)</f>
        <v>0</v>
      </c>
      <c r="H78" s="4">
        <f t="shared" si="8"/>
        <v>0</v>
      </c>
      <c r="I78" s="4">
        <f t="shared" si="4"/>
        <v>0</v>
      </c>
      <c r="J78" s="25" t="str">
        <f t="shared" si="9"/>
        <v>2025–2026</v>
      </c>
      <c r="K78" s="27">
        <f t="shared" si="5"/>
        <v>0</v>
      </c>
      <c r="R78" s="10" t="str">
        <f t="shared" si="1"/>
        <v>X</v>
      </c>
    </row>
    <row r="79" spans="1:18" ht="19.899999999999999" customHeight="1" x14ac:dyDescent="0.25">
      <c r="A79" s="126">
        <v>46023</v>
      </c>
      <c r="B79" s="9">
        <f t="shared" si="2"/>
        <v>0</v>
      </c>
      <c r="C79" s="127"/>
      <c r="D79" s="4">
        <f t="shared" si="3"/>
        <v>0</v>
      </c>
      <c r="E79" s="128">
        <f t="shared" si="6"/>
        <v>0</v>
      </c>
      <c r="F79" s="4">
        <f t="shared" si="7"/>
        <v>0</v>
      </c>
      <c r="G79" s="19">
        <f>IF(AND(C79&lt;&gt;"",SUM(G$25:G78)&lt;D$17),$D$17/$D$21,0)</f>
        <v>0</v>
      </c>
      <c r="H79" s="4">
        <f t="shared" si="8"/>
        <v>0</v>
      </c>
      <c r="I79" s="4">
        <f t="shared" si="4"/>
        <v>0</v>
      </c>
      <c r="J79" s="25" t="str">
        <f t="shared" si="9"/>
        <v>2025–2026</v>
      </c>
      <c r="K79" s="27">
        <f t="shared" si="5"/>
        <v>0</v>
      </c>
      <c r="R79" s="10" t="str">
        <f t="shared" si="1"/>
        <v>X</v>
      </c>
    </row>
    <row r="80" spans="1:18" ht="19.899999999999999" customHeight="1" x14ac:dyDescent="0.25">
      <c r="A80" s="126">
        <v>46054</v>
      </c>
      <c r="B80" s="9">
        <f t="shared" si="2"/>
        <v>0</v>
      </c>
      <c r="C80" s="127"/>
      <c r="D80" s="4">
        <f t="shared" si="3"/>
        <v>0</v>
      </c>
      <c r="E80" s="128">
        <f t="shared" si="6"/>
        <v>0</v>
      </c>
      <c r="F80" s="4">
        <f t="shared" si="7"/>
        <v>0</v>
      </c>
      <c r="G80" s="19">
        <f>IF(AND(C80&lt;&gt;"",SUM(G$25:G79)&lt;D$17),$D$17/$D$21,0)</f>
        <v>0</v>
      </c>
      <c r="H80" s="4">
        <f t="shared" si="8"/>
        <v>0</v>
      </c>
      <c r="I80" s="4">
        <f t="shared" si="4"/>
        <v>0</v>
      </c>
      <c r="J80" s="25" t="str">
        <f t="shared" si="9"/>
        <v>2025–2026</v>
      </c>
      <c r="K80" s="27">
        <f t="shared" si="5"/>
        <v>0</v>
      </c>
      <c r="R80" s="10" t="str">
        <f t="shared" si="1"/>
        <v>X</v>
      </c>
    </row>
    <row r="81" spans="1:18" ht="19.899999999999999" customHeight="1" x14ac:dyDescent="0.25">
      <c r="A81" s="126">
        <v>46082</v>
      </c>
      <c r="B81" s="9">
        <f t="shared" si="2"/>
        <v>0</v>
      </c>
      <c r="C81" s="127"/>
      <c r="D81" s="4">
        <f t="shared" si="3"/>
        <v>0</v>
      </c>
      <c r="E81" s="128">
        <f t="shared" si="6"/>
        <v>0</v>
      </c>
      <c r="F81" s="4">
        <f t="shared" si="7"/>
        <v>0</v>
      </c>
      <c r="G81" s="19">
        <f>IF(AND(C81&lt;&gt;"",SUM(G$25:G80)&lt;D$17),$D$17/$D$21,0)</f>
        <v>0</v>
      </c>
      <c r="H81" s="4">
        <f t="shared" si="8"/>
        <v>0</v>
      </c>
      <c r="I81" s="4">
        <f t="shared" si="4"/>
        <v>0</v>
      </c>
      <c r="J81" s="25" t="str">
        <f t="shared" si="9"/>
        <v>2025–2026</v>
      </c>
      <c r="K81" s="27">
        <f t="shared" si="5"/>
        <v>0</v>
      </c>
      <c r="R81" s="10" t="str">
        <f t="shared" si="1"/>
        <v>X</v>
      </c>
    </row>
    <row r="82" spans="1:18" ht="19.899999999999999" customHeight="1" x14ac:dyDescent="0.25">
      <c r="A82" s="126">
        <v>46113</v>
      </c>
      <c r="B82" s="9">
        <f t="shared" si="2"/>
        <v>0</v>
      </c>
      <c r="C82" s="127"/>
      <c r="D82" s="4">
        <f t="shared" si="3"/>
        <v>0</v>
      </c>
      <c r="E82" s="128">
        <f t="shared" si="6"/>
        <v>0</v>
      </c>
      <c r="F82" s="4">
        <f t="shared" si="7"/>
        <v>0</v>
      </c>
      <c r="G82" s="19">
        <f>IF(AND(C82&lt;&gt;"",SUM(G$25:G81)&lt;D$17),$D$17/$D$21,0)</f>
        <v>0</v>
      </c>
      <c r="H82" s="4">
        <f t="shared" si="8"/>
        <v>0</v>
      </c>
      <c r="I82" s="4">
        <f t="shared" si="4"/>
        <v>0</v>
      </c>
      <c r="J82" s="25" t="str">
        <f t="shared" si="9"/>
        <v>2025–2026</v>
      </c>
      <c r="K82" s="27">
        <f t="shared" si="5"/>
        <v>0</v>
      </c>
      <c r="R82" s="10" t="str">
        <f t="shared" si="1"/>
        <v>X</v>
      </c>
    </row>
    <row r="83" spans="1:18" ht="19.899999999999999" customHeight="1" x14ac:dyDescent="0.25">
      <c r="A83" s="126">
        <v>46143</v>
      </c>
      <c r="B83" s="9">
        <f t="shared" si="2"/>
        <v>0</v>
      </c>
      <c r="C83" s="127"/>
      <c r="D83" s="4">
        <f t="shared" si="3"/>
        <v>0</v>
      </c>
      <c r="E83" s="128">
        <f t="shared" si="6"/>
        <v>0</v>
      </c>
      <c r="F83" s="4">
        <f t="shared" si="7"/>
        <v>0</v>
      </c>
      <c r="G83" s="19">
        <f>IF(AND(C83&lt;&gt;"",SUM(G$25:G82)&lt;D$17),$D$17/$D$21,0)</f>
        <v>0</v>
      </c>
      <c r="H83" s="4">
        <f t="shared" si="8"/>
        <v>0</v>
      </c>
      <c r="I83" s="4">
        <f t="shared" si="4"/>
        <v>0</v>
      </c>
      <c r="J83" s="25" t="str">
        <f t="shared" si="9"/>
        <v>2025–2026</v>
      </c>
      <c r="K83" s="27">
        <f t="shared" si="5"/>
        <v>0</v>
      </c>
      <c r="R83" s="10" t="str">
        <f t="shared" si="1"/>
        <v>X</v>
      </c>
    </row>
    <row r="84" spans="1:18" ht="19.899999999999999" customHeight="1" x14ac:dyDescent="0.25">
      <c r="A84" s="126">
        <v>46174</v>
      </c>
      <c r="B84" s="9">
        <f t="shared" si="2"/>
        <v>0</v>
      </c>
      <c r="C84" s="127"/>
      <c r="D84" s="4">
        <f t="shared" si="3"/>
        <v>0</v>
      </c>
      <c r="E84" s="128">
        <f t="shared" si="6"/>
        <v>0</v>
      </c>
      <c r="F84" s="4">
        <f t="shared" si="7"/>
        <v>0</v>
      </c>
      <c r="G84" s="19">
        <f>IF(AND(C84&lt;&gt;"",SUM(G$25:G83)&lt;D$17),$D$17/$D$21,0)</f>
        <v>0</v>
      </c>
      <c r="H84" s="4">
        <f t="shared" si="8"/>
        <v>0</v>
      </c>
      <c r="I84" s="4">
        <f t="shared" si="4"/>
        <v>0</v>
      </c>
      <c r="J84" s="25" t="str">
        <f t="shared" si="9"/>
        <v>2025–2026</v>
      </c>
      <c r="K84" s="27">
        <f t="shared" si="5"/>
        <v>0</v>
      </c>
      <c r="R84" s="10" t="str">
        <f t="shared" si="1"/>
        <v>X</v>
      </c>
    </row>
    <row r="85" spans="1:18" ht="19.899999999999999" customHeight="1" x14ac:dyDescent="0.25">
      <c r="A85" s="126">
        <v>46204</v>
      </c>
      <c r="B85" s="9">
        <f t="shared" si="2"/>
        <v>0</v>
      </c>
      <c r="C85" s="127"/>
      <c r="D85" s="4">
        <f t="shared" si="3"/>
        <v>0</v>
      </c>
      <c r="E85" s="128">
        <f t="shared" si="6"/>
        <v>0</v>
      </c>
      <c r="F85" s="4">
        <f t="shared" si="7"/>
        <v>0</v>
      </c>
      <c r="G85" s="19">
        <f>IF(AND(C85&lt;&gt;"",SUM(G$25:G84)&lt;D$17),$D$17/$D$21,0)</f>
        <v>0</v>
      </c>
      <c r="H85" s="4">
        <f t="shared" si="8"/>
        <v>0</v>
      </c>
      <c r="I85" s="4">
        <f t="shared" si="4"/>
        <v>0</v>
      </c>
      <c r="J85" s="25" t="str">
        <f t="shared" si="9"/>
        <v>2026–2027</v>
      </c>
      <c r="K85" s="27">
        <f t="shared" si="5"/>
        <v>0</v>
      </c>
      <c r="R85" s="10" t="str">
        <f t="shared" si="1"/>
        <v>X</v>
      </c>
    </row>
    <row r="86" spans="1:18" ht="19.899999999999999" customHeight="1" x14ac:dyDescent="0.25">
      <c r="A86" s="126">
        <v>46235</v>
      </c>
      <c r="B86" s="9">
        <f t="shared" si="2"/>
        <v>0</v>
      </c>
      <c r="C86" s="127"/>
      <c r="D86" s="4">
        <f t="shared" si="3"/>
        <v>0</v>
      </c>
      <c r="E86" s="128">
        <f t="shared" si="6"/>
        <v>0</v>
      </c>
      <c r="F86" s="4">
        <f t="shared" si="7"/>
        <v>0</v>
      </c>
      <c r="G86" s="19">
        <f>IF(AND(C86&lt;&gt;"",SUM(G$25:G85)&lt;D$17),$D$17/$D$21,0)</f>
        <v>0</v>
      </c>
      <c r="H86" s="4">
        <f t="shared" si="8"/>
        <v>0</v>
      </c>
      <c r="I86" s="4">
        <f t="shared" si="4"/>
        <v>0</v>
      </c>
      <c r="J86" s="25" t="str">
        <f t="shared" si="9"/>
        <v>2026–2027</v>
      </c>
      <c r="K86" s="27">
        <f t="shared" si="5"/>
        <v>0</v>
      </c>
      <c r="R86" s="10" t="str">
        <f t="shared" si="1"/>
        <v>X</v>
      </c>
    </row>
    <row r="87" spans="1:18" ht="19.899999999999999" customHeight="1" x14ac:dyDescent="0.25">
      <c r="A87" s="126">
        <v>46266</v>
      </c>
      <c r="B87" s="9">
        <f t="shared" si="2"/>
        <v>0</v>
      </c>
      <c r="C87" s="127"/>
      <c r="D87" s="4">
        <f t="shared" si="3"/>
        <v>0</v>
      </c>
      <c r="E87" s="128">
        <f t="shared" si="6"/>
        <v>0</v>
      </c>
      <c r="F87" s="4">
        <f t="shared" si="7"/>
        <v>0</v>
      </c>
      <c r="G87" s="19">
        <f>IF(AND(C87&lt;&gt;"",SUM(G$25:G86)&lt;D$17),$D$17/$D$21,0)</f>
        <v>0</v>
      </c>
      <c r="H87" s="4">
        <f t="shared" si="8"/>
        <v>0</v>
      </c>
      <c r="I87" s="4">
        <f t="shared" si="4"/>
        <v>0</v>
      </c>
      <c r="J87" s="25" t="str">
        <f t="shared" si="9"/>
        <v>2026–2027</v>
      </c>
      <c r="K87" s="27">
        <f t="shared" si="5"/>
        <v>0</v>
      </c>
      <c r="R87" s="10" t="str">
        <f t="shared" si="1"/>
        <v/>
      </c>
    </row>
    <row r="88" spans="1:18" ht="19.899999999999999" customHeight="1" x14ac:dyDescent="0.25">
      <c r="A88" s="126">
        <v>46296</v>
      </c>
      <c r="B88" s="9">
        <f t="shared" si="2"/>
        <v>0</v>
      </c>
      <c r="C88" s="127"/>
      <c r="D88" s="4">
        <f t="shared" si="3"/>
        <v>0</v>
      </c>
      <c r="E88" s="128">
        <f t="shared" si="6"/>
        <v>0</v>
      </c>
      <c r="F88" s="4">
        <f t="shared" si="7"/>
        <v>0</v>
      </c>
      <c r="G88" s="19">
        <f>IF(AND(C88&lt;&gt;"",SUM(G$25:G87)&lt;D$17),$D$17/$D$21,0)</f>
        <v>0</v>
      </c>
      <c r="H88" s="4">
        <f t="shared" si="8"/>
        <v>0</v>
      </c>
      <c r="I88" s="4">
        <f t="shared" si="4"/>
        <v>0</v>
      </c>
      <c r="J88" s="25" t="str">
        <f t="shared" si="9"/>
        <v>2026–2027</v>
      </c>
      <c r="K88" s="27">
        <f t="shared" si="5"/>
        <v>0</v>
      </c>
      <c r="R88" s="10" t="str">
        <f t="shared" si="1"/>
        <v/>
      </c>
    </row>
    <row r="89" spans="1:18" ht="19.899999999999999" customHeight="1" x14ac:dyDescent="0.25">
      <c r="A89" s="126">
        <v>46327</v>
      </c>
      <c r="B89" s="9">
        <f t="shared" si="2"/>
        <v>0</v>
      </c>
      <c r="C89" s="127"/>
      <c r="D89" s="4">
        <f t="shared" si="3"/>
        <v>0</v>
      </c>
      <c r="E89" s="128">
        <f t="shared" si="6"/>
        <v>0</v>
      </c>
      <c r="F89" s="4">
        <f t="shared" si="7"/>
        <v>0</v>
      </c>
      <c r="G89" s="19">
        <f>IF(AND(C89&lt;&gt;"",SUM(G$25:G88)&lt;D$17),$D$17/$D$21,0)</f>
        <v>0</v>
      </c>
      <c r="H89" s="4">
        <f t="shared" si="8"/>
        <v>0</v>
      </c>
      <c r="I89" s="4">
        <f t="shared" si="4"/>
        <v>0</v>
      </c>
      <c r="J89" s="25" t="str">
        <f t="shared" si="9"/>
        <v>2026–2027</v>
      </c>
      <c r="K89" s="27">
        <f t="shared" si="5"/>
        <v>0</v>
      </c>
      <c r="R89" s="10" t="str">
        <f t="shared" ref="R89:R152" si="10">IF(AND($D$13&lt;=$A89,DATE(YEAR($D$13),MONTH($D$13)+$D$19-1,DAY($D$13))&gt;=$A89),"X","")</f>
        <v/>
      </c>
    </row>
    <row r="90" spans="1:18" ht="19.899999999999999" customHeight="1" x14ac:dyDescent="0.25">
      <c r="A90" s="126">
        <v>46357</v>
      </c>
      <c r="B90" s="9">
        <f t="shared" ref="B90:B153" si="11">IF(C90&gt;0,C90*-1,C90)</f>
        <v>0</v>
      </c>
      <c r="C90" s="127"/>
      <c r="D90" s="4">
        <f t="shared" ref="D90:D153" si="12">IF(C90="",0,IF($D$14="Beginning",IF(C89&lt;&gt;"",$F89*$D$6/12,0),IF(C89&lt;&gt;"",$F89*$D$6/12,$D$15*$D$6/12)))</f>
        <v>0</v>
      </c>
      <c r="E90" s="128">
        <f t="shared" si="6"/>
        <v>0</v>
      </c>
      <c r="F90" s="4">
        <f t="shared" si="7"/>
        <v>0</v>
      </c>
      <c r="G90" s="19">
        <f>IF(AND(C90&lt;&gt;"",SUM(G$25:G89)&lt;D$17),$D$17/$D$21,0)</f>
        <v>0</v>
      </c>
      <c r="H90" s="4">
        <f t="shared" si="8"/>
        <v>0</v>
      </c>
      <c r="I90" s="4">
        <f t="shared" ref="I90:I153" si="13">IF(C90&lt;&gt;"",$D$17-H90,0)</f>
        <v>0</v>
      </c>
      <c r="J90" s="25" t="str">
        <f t="shared" si="9"/>
        <v>2026–2027</v>
      </c>
      <c r="K90" s="27">
        <f t="shared" ref="K90:K153" si="14">IF(AND(ROUND(H90,2)=ROUND($D$17,2),ROUND(F90,0)=0),ROUND($D$17,2),0)</f>
        <v>0</v>
      </c>
      <c r="R90" s="10" t="str">
        <f t="shared" si="10"/>
        <v/>
      </c>
    </row>
    <row r="91" spans="1:18" ht="19.899999999999999" customHeight="1" x14ac:dyDescent="0.25">
      <c r="A91" s="126">
        <v>46388</v>
      </c>
      <c r="B91" s="9">
        <f t="shared" si="11"/>
        <v>0</v>
      </c>
      <c r="C91" s="127"/>
      <c r="D91" s="4">
        <f t="shared" si="12"/>
        <v>0</v>
      </c>
      <c r="E91" s="128">
        <f t="shared" ref="E91:E154" si="15">C91-D91</f>
        <v>0</v>
      </c>
      <c r="F91" s="4">
        <f t="shared" ref="F91:F154" si="16">IF(C91="",0,IF(C90="",$D$15-E91,IF(C91&lt;&gt;"",F90-E91)))</f>
        <v>0</v>
      </c>
      <c r="G91" s="19">
        <f>IF(AND(C91&lt;&gt;"",SUM(G$25:G90)&lt;D$17),$D$17/$D$21,0)</f>
        <v>0</v>
      </c>
      <c r="H91" s="4">
        <f t="shared" ref="H91:H154" si="17">IF(C91&lt;&gt;"",G91+H90,0)</f>
        <v>0</v>
      </c>
      <c r="I91" s="4">
        <f t="shared" si="13"/>
        <v>0</v>
      </c>
      <c r="J91" s="25" t="str">
        <f t="shared" si="9"/>
        <v>2026–2027</v>
      </c>
      <c r="K91" s="27">
        <f t="shared" si="14"/>
        <v>0</v>
      </c>
      <c r="R91" s="10" t="str">
        <f t="shared" si="10"/>
        <v/>
      </c>
    </row>
    <row r="92" spans="1:18" ht="19.899999999999999" customHeight="1" x14ac:dyDescent="0.25">
      <c r="A92" s="126">
        <v>46419</v>
      </c>
      <c r="B92" s="9">
        <f t="shared" si="11"/>
        <v>0</v>
      </c>
      <c r="C92" s="127"/>
      <c r="D92" s="4">
        <f t="shared" si="12"/>
        <v>0</v>
      </c>
      <c r="E92" s="128">
        <f t="shared" si="15"/>
        <v>0</v>
      </c>
      <c r="F92" s="4">
        <f t="shared" si="16"/>
        <v>0</v>
      </c>
      <c r="G92" s="19">
        <f>IF(AND(C92&lt;&gt;"",SUM(G$25:G91)&lt;D$17),$D$17/$D$21,0)</f>
        <v>0</v>
      </c>
      <c r="H92" s="4">
        <f t="shared" si="17"/>
        <v>0</v>
      </c>
      <c r="I92" s="4">
        <f t="shared" si="13"/>
        <v>0</v>
      </c>
      <c r="J92" s="25" t="str">
        <f t="shared" si="9"/>
        <v>2026–2027</v>
      </c>
      <c r="K92" s="27">
        <f t="shared" si="14"/>
        <v>0</v>
      </c>
      <c r="R92" s="10" t="str">
        <f t="shared" si="10"/>
        <v/>
      </c>
    </row>
    <row r="93" spans="1:18" ht="19.899999999999999" customHeight="1" x14ac:dyDescent="0.25">
      <c r="A93" s="126">
        <v>46447</v>
      </c>
      <c r="B93" s="9">
        <f t="shared" si="11"/>
        <v>0</v>
      </c>
      <c r="C93" s="127"/>
      <c r="D93" s="4">
        <f t="shared" si="12"/>
        <v>0</v>
      </c>
      <c r="E93" s="128">
        <f t="shared" si="15"/>
        <v>0</v>
      </c>
      <c r="F93" s="4">
        <f t="shared" si="16"/>
        <v>0</v>
      </c>
      <c r="G93" s="19">
        <f>IF(AND(C93&lt;&gt;"",SUM(G$25:G92)&lt;D$17),$D$17/$D$21,0)</f>
        <v>0</v>
      </c>
      <c r="H93" s="4">
        <f t="shared" si="17"/>
        <v>0</v>
      </c>
      <c r="I93" s="4">
        <f t="shared" si="13"/>
        <v>0</v>
      </c>
      <c r="J93" s="25" t="str">
        <f t="shared" si="9"/>
        <v>2026–2027</v>
      </c>
      <c r="K93" s="27">
        <f t="shared" si="14"/>
        <v>0</v>
      </c>
      <c r="R93" s="10" t="str">
        <f t="shared" si="10"/>
        <v/>
      </c>
    </row>
    <row r="94" spans="1:18" ht="19.899999999999999" customHeight="1" x14ac:dyDescent="0.25">
      <c r="A94" s="126">
        <v>46478</v>
      </c>
      <c r="B94" s="9">
        <f t="shared" si="11"/>
        <v>0</v>
      </c>
      <c r="C94" s="127"/>
      <c r="D94" s="4">
        <f t="shared" si="12"/>
        <v>0</v>
      </c>
      <c r="E94" s="128">
        <f t="shared" si="15"/>
        <v>0</v>
      </c>
      <c r="F94" s="4">
        <f t="shared" si="16"/>
        <v>0</v>
      </c>
      <c r="G94" s="19">
        <f>IF(AND(C94&lt;&gt;"",SUM(G$25:G93)&lt;D$17),$D$17/$D$21,0)</f>
        <v>0</v>
      </c>
      <c r="H94" s="4">
        <f t="shared" si="17"/>
        <v>0</v>
      </c>
      <c r="I94" s="4">
        <f t="shared" si="13"/>
        <v>0</v>
      </c>
      <c r="J94" s="25" t="str">
        <f t="shared" si="9"/>
        <v>2026–2027</v>
      </c>
      <c r="K94" s="27">
        <f t="shared" si="14"/>
        <v>0</v>
      </c>
      <c r="R94" s="10" t="str">
        <f t="shared" si="10"/>
        <v/>
      </c>
    </row>
    <row r="95" spans="1:18" ht="19.899999999999999" customHeight="1" x14ac:dyDescent="0.25">
      <c r="A95" s="126">
        <v>46508</v>
      </c>
      <c r="B95" s="9">
        <f t="shared" si="11"/>
        <v>0</v>
      </c>
      <c r="C95" s="127"/>
      <c r="D95" s="4">
        <f t="shared" si="12"/>
        <v>0</v>
      </c>
      <c r="E95" s="128">
        <f t="shared" si="15"/>
        <v>0</v>
      </c>
      <c r="F95" s="4">
        <f t="shared" si="16"/>
        <v>0</v>
      </c>
      <c r="G95" s="19">
        <f>IF(AND(C95&lt;&gt;"",SUM(G$25:G94)&lt;D$17),$D$17/$D$21,0)</f>
        <v>0</v>
      </c>
      <c r="H95" s="4">
        <f t="shared" si="17"/>
        <v>0</v>
      </c>
      <c r="I95" s="4">
        <f t="shared" si="13"/>
        <v>0</v>
      </c>
      <c r="J95" s="25" t="str">
        <f t="shared" si="9"/>
        <v>2026–2027</v>
      </c>
      <c r="K95" s="27">
        <f t="shared" si="14"/>
        <v>0</v>
      </c>
      <c r="R95" s="10" t="str">
        <f t="shared" si="10"/>
        <v/>
      </c>
    </row>
    <row r="96" spans="1:18" ht="19.899999999999999" customHeight="1" x14ac:dyDescent="0.25">
      <c r="A96" s="126">
        <v>46539</v>
      </c>
      <c r="B96" s="9">
        <f t="shared" si="11"/>
        <v>0</v>
      </c>
      <c r="C96" s="127"/>
      <c r="D96" s="4">
        <f t="shared" si="12"/>
        <v>0</v>
      </c>
      <c r="E96" s="128">
        <f t="shared" si="15"/>
        <v>0</v>
      </c>
      <c r="F96" s="4">
        <f t="shared" si="16"/>
        <v>0</v>
      </c>
      <c r="G96" s="19">
        <f>IF(AND(C96&lt;&gt;"",SUM(G$25:G95)&lt;D$17),$D$17/$D$21,0)</f>
        <v>0</v>
      </c>
      <c r="H96" s="4">
        <f t="shared" si="17"/>
        <v>0</v>
      </c>
      <c r="I96" s="4">
        <f t="shared" si="13"/>
        <v>0</v>
      </c>
      <c r="J96" s="25" t="str">
        <f t="shared" si="9"/>
        <v>2026–2027</v>
      </c>
      <c r="K96" s="27">
        <f t="shared" si="14"/>
        <v>0</v>
      </c>
      <c r="R96" s="10" t="str">
        <f t="shared" si="10"/>
        <v/>
      </c>
    </row>
    <row r="97" spans="1:18" ht="19.899999999999999" customHeight="1" x14ac:dyDescent="0.25">
      <c r="A97" s="126">
        <v>46569</v>
      </c>
      <c r="B97" s="9">
        <f t="shared" si="11"/>
        <v>0</v>
      </c>
      <c r="C97" s="127"/>
      <c r="D97" s="4">
        <f t="shared" si="12"/>
        <v>0</v>
      </c>
      <c r="E97" s="128">
        <f t="shared" si="15"/>
        <v>0</v>
      </c>
      <c r="F97" s="4">
        <f t="shared" si="16"/>
        <v>0</v>
      </c>
      <c r="G97" s="19">
        <f>IF(AND(C97&lt;&gt;"",SUM(G$25:G96)&lt;D$17),$D$17/$D$21,0)</f>
        <v>0</v>
      </c>
      <c r="H97" s="4">
        <f t="shared" si="17"/>
        <v>0</v>
      </c>
      <c r="I97" s="4">
        <f t="shared" si="13"/>
        <v>0</v>
      </c>
      <c r="J97" s="25" t="str">
        <f t="shared" si="9"/>
        <v>2027–2028</v>
      </c>
      <c r="K97" s="27">
        <f t="shared" si="14"/>
        <v>0</v>
      </c>
      <c r="R97" s="10" t="str">
        <f t="shared" si="10"/>
        <v/>
      </c>
    </row>
    <row r="98" spans="1:18" ht="19.899999999999999" customHeight="1" x14ac:dyDescent="0.25">
      <c r="A98" s="126">
        <v>46600</v>
      </c>
      <c r="B98" s="9">
        <f t="shared" si="11"/>
        <v>0</v>
      </c>
      <c r="C98" s="127"/>
      <c r="D98" s="4">
        <f t="shared" si="12"/>
        <v>0</v>
      </c>
      <c r="E98" s="128">
        <f t="shared" si="15"/>
        <v>0</v>
      </c>
      <c r="F98" s="4">
        <f t="shared" si="16"/>
        <v>0</v>
      </c>
      <c r="G98" s="19">
        <f>IF(AND(C98&lt;&gt;"",SUM(G$25:G97)&lt;D$17),$D$17/$D$21,0)</f>
        <v>0</v>
      </c>
      <c r="H98" s="4">
        <f t="shared" si="17"/>
        <v>0</v>
      </c>
      <c r="I98" s="4">
        <f t="shared" si="13"/>
        <v>0</v>
      </c>
      <c r="J98" s="25" t="str">
        <f t="shared" si="9"/>
        <v>2027–2028</v>
      </c>
      <c r="K98" s="27">
        <f t="shared" si="14"/>
        <v>0</v>
      </c>
      <c r="R98" s="10" t="str">
        <f t="shared" si="10"/>
        <v/>
      </c>
    </row>
    <row r="99" spans="1:18" ht="19.899999999999999" customHeight="1" x14ac:dyDescent="0.25">
      <c r="A99" s="126">
        <v>46631</v>
      </c>
      <c r="B99" s="9">
        <f t="shared" si="11"/>
        <v>0</v>
      </c>
      <c r="C99" s="127"/>
      <c r="D99" s="4">
        <f t="shared" si="12"/>
        <v>0</v>
      </c>
      <c r="E99" s="128">
        <f t="shared" si="15"/>
        <v>0</v>
      </c>
      <c r="F99" s="4">
        <f t="shared" si="16"/>
        <v>0</v>
      </c>
      <c r="G99" s="19">
        <f>IF(AND(C99&lt;&gt;"",SUM(G$25:G98)&lt;D$17),$D$17/$D$21,0)</f>
        <v>0</v>
      </c>
      <c r="H99" s="4">
        <f t="shared" si="17"/>
        <v>0</v>
      </c>
      <c r="I99" s="4">
        <f t="shared" si="13"/>
        <v>0</v>
      </c>
      <c r="J99" s="25" t="str">
        <f t="shared" si="9"/>
        <v>2027–2028</v>
      </c>
      <c r="K99" s="27">
        <f t="shared" si="14"/>
        <v>0</v>
      </c>
      <c r="R99" s="10" t="str">
        <f t="shared" si="10"/>
        <v/>
      </c>
    </row>
    <row r="100" spans="1:18" ht="19.899999999999999" customHeight="1" x14ac:dyDescent="0.25">
      <c r="A100" s="126">
        <v>46661</v>
      </c>
      <c r="B100" s="9">
        <f t="shared" si="11"/>
        <v>0</v>
      </c>
      <c r="C100" s="127"/>
      <c r="D100" s="4">
        <f t="shared" si="12"/>
        <v>0</v>
      </c>
      <c r="E100" s="128">
        <f t="shared" si="15"/>
        <v>0</v>
      </c>
      <c r="F100" s="4">
        <f t="shared" si="16"/>
        <v>0</v>
      </c>
      <c r="G100" s="19">
        <f>IF(AND(C100&lt;&gt;"",SUM(G$25:G99)&lt;D$17),$D$17/$D$21,0)</f>
        <v>0</v>
      </c>
      <c r="H100" s="4">
        <f t="shared" si="17"/>
        <v>0</v>
      </c>
      <c r="I100" s="4">
        <f t="shared" si="13"/>
        <v>0</v>
      </c>
      <c r="J100" s="25" t="str">
        <f t="shared" si="9"/>
        <v>2027–2028</v>
      </c>
      <c r="K100" s="27">
        <f t="shared" si="14"/>
        <v>0</v>
      </c>
      <c r="R100" s="10" t="str">
        <f t="shared" si="10"/>
        <v/>
      </c>
    </row>
    <row r="101" spans="1:18" ht="19.899999999999999" customHeight="1" x14ac:dyDescent="0.25">
      <c r="A101" s="126">
        <v>46692</v>
      </c>
      <c r="B101" s="9">
        <f t="shared" si="11"/>
        <v>0</v>
      </c>
      <c r="C101" s="127"/>
      <c r="D101" s="4">
        <f t="shared" si="12"/>
        <v>0</v>
      </c>
      <c r="E101" s="128">
        <f t="shared" si="15"/>
        <v>0</v>
      </c>
      <c r="F101" s="4">
        <f t="shared" si="16"/>
        <v>0</v>
      </c>
      <c r="G101" s="19">
        <f>IF(AND(C101&lt;&gt;"",SUM(G$25:G100)&lt;D$17),$D$17/$D$21,0)</f>
        <v>0</v>
      </c>
      <c r="H101" s="4">
        <f t="shared" si="17"/>
        <v>0</v>
      </c>
      <c r="I101" s="4">
        <f t="shared" si="13"/>
        <v>0</v>
      </c>
      <c r="J101" s="25" t="str">
        <f t="shared" si="9"/>
        <v>2027–2028</v>
      </c>
      <c r="K101" s="27">
        <f t="shared" si="14"/>
        <v>0</v>
      </c>
      <c r="R101" s="10" t="str">
        <f t="shared" si="10"/>
        <v/>
      </c>
    </row>
    <row r="102" spans="1:18" ht="19.899999999999999" customHeight="1" x14ac:dyDescent="0.25">
      <c r="A102" s="126">
        <v>46722</v>
      </c>
      <c r="B102" s="9">
        <f t="shared" si="11"/>
        <v>0</v>
      </c>
      <c r="C102" s="127"/>
      <c r="D102" s="4">
        <f t="shared" si="12"/>
        <v>0</v>
      </c>
      <c r="E102" s="128">
        <f t="shared" si="15"/>
        <v>0</v>
      </c>
      <c r="F102" s="4">
        <f t="shared" si="16"/>
        <v>0</v>
      </c>
      <c r="G102" s="19">
        <f>IF(AND(C102&lt;&gt;"",SUM(G$25:G101)&lt;D$17),$D$17/$D$21,0)</f>
        <v>0</v>
      </c>
      <c r="H102" s="4">
        <f t="shared" si="17"/>
        <v>0</v>
      </c>
      <c r="I102" s="4">
        <f t="shared" si="13"/>
        <v>0</v>
      </c>
      <c r="J102" s="25" t="str">
        <f t="shared" ref="J102:J165" si="18">IF(OR(MONTH(A102)=1,MONTH(A102)=2,MONTH(A102)=3,MONTH(A102)=4,MONTH(A102)=5,MONTH(A102)=6),YEAR(A102)-1&amp;"–"&amp;YEAR(A102),YEAR(A102)&amp;"–"&amp;YEAR(A102)+1)</f>
        <v>2027–2028</v>
      </c>
      <c r="K102" s="27">
        <f t="shared" si="14"/>
        <v>0</v>
      </c>
      <c r="R102" s="10" t="str">
        <f t="shared" si="10"/>
        <v/>
      </c>
    </row>
    <row r="103" spans="1:18" ht="19.899999999999999" customHeight="1" x14ac:dyDescent="0.25">
      <c r="A103" s="126">
        <v>46753</v>
      </c>
      <c r="B103" s="9">
        <f t="shared" si="11"/>
        <v>0</v>
      </c>
      <c r="C103" s="127"/>
      <c r="D103" s="4">
        <f t="shared" si="12"/>
        <v>0</v>
      </c>
      <c r="E103" s="128">
        <f t="shared" si="15"/>
        <v>0</v>
      </c>
      <c r="F103" s="4">
        <f t="shared" si="16"/>
        <v>0</v>
      </c>
      <c r="G103" s="19">
        <f>IF(AND(C103&lt;&gt;"",SUM(G$25:G102)&lt;D$17),$D$17/$D$21,0)</f>
        <v>0</v>
      </c>
      <c r="H103" s="4">
        <f t="shared" si="17"/>
        <v>0</v>
      </c>
      <c r="I103" s="4">
        <f t="shared" si="13"/>
        <v>0</v>
      </c>
      <c r="J103" s="25" t="str">
        <f t="shared" si="18"/>
        <v>2027–2028</v>
      </c>
      <c r="K103" s="27">
        <f t="shared" si="14"/>
        <v>0</v>
      </c>
      <c r="R103" s="10" t="str">
        <f t="shared" si="10"/>
        <v/>
      </c>
    </row>
    <row r="104" spans="1:18" ht="19.899999999999999" customHeight="1" x14ac:dyDescent="0.25">
      <c r="A104" s="126">
        <v>46784</v>
      </c>
      <c r="B104" s="9">
        <f t="shared" si="11"/>
        <v>0</v>
      </c>
      <c r="C104" s="127"/>
      <c r="D104" s="4">
        <f t="shared" si="12"/>
        <v>0</v>
      </c>
      <c r="E104" s="128">
        <f t="shared" si="15"/>
        <v>0</v>
      </c>
      <c r="F104" s="4">
        <f t="shared" si="16"/>
        <v>0</v>
      </c>
      <c r="G104" s="19">
        <f>IF(AND(C104&lt;&gt;"",SUM(G$25:G103)&lt;D$17),$D$17/$D$21,0)</f>
        <v>0</v>
      </c>
      <c r="H104" s="4">
        <f t="shared" si="17"/>
        <v>0</v>
      </c>
      <c r="I104" s="4">
        <f t="shared" si="13"/>
        <v>0</v>
      </c>
      <c r="J104" s="25" t="str">
        <f t="shared" si="18"/>
        <v>2027–2028</v>
      </c>
      <c r="K104" s="27">
        <f t="shared" si="14"/>
        <v>0</v>
      </c>
      <c r="R104" s="10" t="str">
        <f t="shared" si="10"/>
        <v/>
      </c>
    </row>
    <row r="105" spans="1:18" ht="19.899999999999999" customHeight="1" x14ac:dyDescent="0.25">
      <c r="A105" s="126">
        <v>46813</v>
      </c>
      <c r="B105" s="9">
        <f t="shared" si="11"/>
        <v>0</v>
      </c>
      <c r="C105" s="127"/>
      <c r="D105" s="4">
        <f t="shared" si="12"/>
        <v>0</v>
      </c>
      <c r="E105" s="128">
        <f t="shared" si="15"/>
        <v>0</v>
      </c>
      <c r="F105" s="4">
        <f t="shared" si="16"/>
        <v>0</v>
      </c>
      <c r="G105" s="19">
        <f>IF(AND(C105&lt;&gt;"",SUM(G$25:G104)&lt;D$17),$D$17/$D$21,0)</f>
        <v>0</v>
      </c>
      <c r="H105" s="4">
        <f t="shared" si="17"/>
        <v>0</v>
      </c>
      <c r="I105" s="4">
        <f t="shared" si="13"/>
        <v>0</v>
      </c>
      <c r="J105" s="25" t="str">
        <f t="shared" si="18"/>
        <v>2027–2028</v>
      </c>
      <c r="K105" s="27">
        <f t="shared" si="14"/>
        <v>0</v>
      </c>
      <c r="R105" s="10" t="str">
        <f t="shared" si="10"/>
        <v/>
      </c>
    </row>
    <row r="106" spans="1:18" ht="19.899999999999999" customHeight="1" x14ac:dyDescent="0.25">
      <c r="A106" s="126">
        <v>46844</v>
      </c>
      <c r="B106" s="9">
        <f t="shared" si="11"/>
        <v>0</v>
      </c>
      <c r="C106" s="127"/>
      <c r="D106" s="4">
        <f t="shared" si="12"/>
        <v>0</v>
      </c>
      <c r="E106" s="128">
        <f t="shared" si="15"/>
        <v>0</v>
      </c>
      <c r="F106" s="4">
        <f t="shared" si="16"/>
        <v>0</v>
      </c>
      <c r="G106" s="19">
        <f>IF(AND(C106&lt;&gt;"",SUM(G$25:G105)&lt;D$17),$D$17/$D$21,0)</f>
        <v>0</v>
      </c>
      <c r="H106" s="4">
        <f t="shared" si="17"/>
        <v>0</v>
      </c>
      <c r="I106" s="4">
        <f t="shared" si="13"/>
        <v>0</v>
      </c>
      <c r="J106" s="25" t="str">
        <f t="shared" si="18"/>
        <v>2027–2028</v>
      </c>
      <c r="K106" s="27">
        <f t="shared" si="14"/>
        <v>0</v>
      </c>
      <c r="R106" s="10" t="str">
        <f t="shared" si="10"/>
        <v/>
      </c>
    </row>
    <row r="107" spans="1:18" ht="19.899999999999999" customHeight="1" x14ac:dyDescent="0.25">
      <c r="A107" s="126">
        <v>46874</v>
      </c>
      <c r="B107" s="9">
        <f t="shared" si="11"/>
        <v>0</v>
      </c>
      <c r="C107" s="127"/>
      <c r="D107" s="4">
        <f t="shared" si="12"/>
        <v>0</v>
      </c>
      <c r="E107" s="128">
        <f t="shared" si="15"/>
        <v>0</v>
      </c>
      <c r="F107" s="4">
        <f t="shared" si="16"/>
        <v>0</v>
      </c>
      <c r="G107" s="19">
        <f>IF(AND(C107&lt;&gt;"",SUM(G$25:G106)&lt;D$17),$D$17/$D$21,0)</f>
        <v>0</v>
      </c>
      <c r="H107" s="4">
        <f t="shared" si="17"/>
        <v>0</v>
      </c>
      <c r="I107" s="4">
        <f t="shared" si="13"/>
        <v>0</v>
      </c>
      <c r="J107" s="25" t="str">
        <f t="shared" si="18"/>
        <v>2027–2028</v>
      </c>
      <c r="K107" s="27">
        <f t="shared" si="14"/>
        <v>0</v>
      </c>
      <c r="R107" s="10" t="str">
        <f t="shared" si="10"/>
        <v/>
      </c>
    </row>
    <row r="108" spans="1:18" ht="19.899999999999999" customHeight="1" x14ac:dyDescent="0.25">
      <c r="A108" s="126">
        <v>46905</v>
      </c>
      <c r="B108" s="9">
        <f t="shared" si="11"/>
        <v>0</v>
      </c>
      <c r="C108" s="127"/>
      <c r="D108" s="4">
        <f t="shared" si="12"/>
        <v>0</v>
      </c>
      <c r="E108" s="128">
        <f t="shared" si="15"/>
        <v>0</v>
      </c>
      <c r="F108" s="4">
        <f t="shared" si="16"/>
        <v>0</v>
      </c>
      <c r="G108" s="19">
        <f>IF(AND(C108&lt;&gt;"",SUM(G$25:G107)&lt;D$17),$D$17/$D$21,0)</f>
        <v>0</v>
      </c>
      <c r="H108" s="4">
        <f t="shared" si="17"/>
        <v>0</v>
      </c>
      <c r="I108" s="4">
        <f t="shared" si="13"/>
        <v>0</v>
      </c>
      <c r="J108" s="25" t="str">
        <f t="shared" si="18"/>
        <v>2027–2028</v>
      </c>
      <c r="K108" s="27">
        <f t="shared" si="14"/>
        <v>0</v>
      </c>
      <c r="R108" s="10" t="str">
        <f t="shared" si="10"/>
        <v/>
      </c>
    </row>
    <row r="109" spans="1:18" ht="19.899999999999999" customHeight="1" x14ac:dyDescent="0.25">
      <c r="A109" s="126">
        <v>46935</v>
      </c>
      <c r="B109" s="9">
        <f t="shared" si="11"/>
        <v>0</v>
      </c>
      <c r="C109" s="127"/>
      <c r="D109" s="4">
        <f t="shared" si="12"/>
        <v>0</v>
      </c>
      <c r="E109" s="128">
        <f t="shared" si="15"/>
        <v>0</v>
      </c>
      <c r="F109" s="4">
        <f t="shared" si="16"/>
        <v>0</v>
      </c>
      <c r="G109" s="19">
        <f>IF(AND(C109&lt;&gt;"",SUM(G$25:G108)&lt;D$17),$D$17/$D$21,0)</f>
        <v>0</v>
      </c>
      <c r="H109" s="4">
        <f t="shared" si="17"/>
        <v>0</v>
      </c>
      <c r="I109" s="4">
        <f t="shared" si="13"/>
        <v>0</v>
      </c>
      <c r="J109" s="25" t="str">
        <f t="shared" si="18"/>
        <v>2028–2029</v>
      </c>
      <c r="K109" s="27">
        <f t="shared" si="14"/>
        <v>0</v>
      </c>
      <c r="R109" s="10" t="str">
        <f t="shared" si="10"/>
        <v/>
      </c>
    </row>
    <row r="110" spans="1:18" ht="19.899999999999999" customHeight="1" x14ac:dyDescent="0.25">
      <c r="A110" s="126">
        <v>46966</v>
      </c>
      <c r="B110" s="9">
        <f t="shared" si="11"/>
        <v>0</v>
      </c>
      <c r="C110" s="127"/>
      <c r="D110" s="4">
        <f t="shared" si="12"/>
        <v>0</v>
      </c>
      <c r="E110" s="128">
        <f t="shared" si="15"/>
        <v>0</v>
      </c>
      <c r="F110" s="4">
        <f t="shared" si="16"/>
        <v>0</v>
      </c>
      <c r="G110" s="19">
        <f>IF(AND(C110&lt;&gt;"",SUM(G$25:G109)&lt;D$17),$D$17/$D$21,0)</f>
        <v>0</v>
      </c>
      <c r="H110" s="4">
        <f t="shared" si="17"/>
        <v>0</v>
      </c>
      <c r="I110" s="4">
        <f t="shared" si="13"/>
        <v>0</v>
      </c>
      <c r="J110" s="25" t="str">
        <f t="shared" si="18"/>
        <v>2028–2029</v>
      </c>
      <c r="K110" s="27">
        <f t="shared" si="14"/>
        <v>0</v>
      </c>
      <c r="R110" s="10" t="str">
        <f t="shared" si="10"/>
        <v/>
      </c>
    </row>
    <row r="111" spans="1:18" ht="19.899999999999999" customHeight="1" x14ac:dyDescent="0.25">
      <c r="A111" s="126">
        <v>46997</v>
      </c>
      <c r="B111" s="9">
        <f t="shared" si="11"/>
        <v>0</v>
      </c>
      <c r="C111" s="127"/>
      <c r="D111" s="4">
        <f t="shared" si="12"/>
        <v>0</v>
      </c>
      <c r="E111" s="128">
        <f t="shared" si="15"/>
        <v>0</v>
      </c>
      <c r="F111" s="4">
        <f t="shared" si="16"/>
        <v>0</v>
      </c>
      <c r="G111" s="19">
        <f>IF(AND(C111&lt;&gt;"",SUM(G$25:G110)&lt;D$17),$D$17/$D$21,0)</f>
        <v>0</v>
      </c>
      <c r="H111" s="4">
        <f t="shared" si="17"/>
        <v>0</v>
      </c>
      <c r="I111" s="4">
        <f t="shared" si="13"/>
        <v>0</v>
      </c>
      <c r="J111" s="25" t="str">
        <f t="shared" si="18"/>
        <v>2028–2029</v>
      </c>
      <c r="K111" s="27">
        <f t="shared" si="14"/>
        <v>0</v>
      </c>
      <c r="R111" s="10" t="str">
        <f t="shared" si="10"/>
        <v/>
      </c>
    </row>
    <row r="112" spans="1:18" ht="19.899999999999999" customHeight="1" x14ac:dyDescent="0.25">
      <c r="A112" s="126">
        <v>47027</v>
      </c>
      <c r="B112" s="9">
        <f t="shared" si="11"/>
        <v>0</v>
      </c>
      <c r="C112" s="127"/>
      <c r="D112" s="4">
        <f t="shared" si="12"/>
        <v>0</v>
      </c>
      <c r="E112" s="128">
        <f t="shared" si="15"/>
        <v>0</v>
      </c>
      <c r="F112" s="4">
        <f t="shared" si="16"/>
        <v>0</v>
      </c>
      <c r="G112" s="19">
        <f>IF(AND(C112&lt;&gt;"",SUM(G$25:G111)&lt;D$17),$D$17/$D$21,0)</f>
        <v>0</v>
      </c>
      <c r="H112" s="4">
        <f t="shared" si="17"/>
        <v>0</v>
      </c>
      <c r="I112" s="4">
        <f t="shared" si="13"/>
        <v>0</v>
      </c>
      <c r="J112" s="25" t="str">
        <f t="shared" si="18"/>
        <v>2028–2029</v>
      </c>
      <c r="K112" s="27">
        <f t="shared" si="14"/>
        <v>0</v>
      </c>
      <c r="R112" s="10" t="str">
        <f t="shared" si="10"/>
        <v/>
      </c>
    </row>
    <row r="113" spans="1:18" ht="19.899999999999999" customHeight="1" x14ac:dyDescent="0.25">
      <c r="A113" s="126">
        <v>47058</v>
      </c>
      <c r="B113" s="9">
        <f t="shared" si="11"/>
        <v>0</v>
      </c>
      <c r="C113" s="127"/>
      <c r="D113" s="4">
        <f t="shared" si="12"/>
        <v>0</v>
      </c>
      <c r="E113" s="128">
        <f t="shared" si="15"/>
        <v>0</v>
      </c>
      <c r="F113" s="4">
        <f t="shared" si="16"/>
        <v>0</v>
      </c>
      <c r="G113" s="19">
        <f>IF(AND(C113&lt;&gt;"",SUM(G$25:G112)&lt;D$17),$D$17/$D$21,0)</f>
        <v>0</v>
      </c>
      <c r="H113" s="4">
        <f t="shared" si="17"/>
        <v>0</v>
      </c>
      <c r="I113" s="4">
        <f t="shared" si="13"/>
        <v>0</v>
      </c>
      <c r="J113" s="25" t="str">
        <f t="shared" si="18"/>
        <v>2028–2029</v>
      </c>
      <c r="K113" s="27">
        <f t="shared" si="14"/>
        <v>0</v>
      </c>
      <c r="R113" s="10" t="str">
        <f t="shared" si="10"/>
        <v/>
      </c>
    </row>
    <row r="114" spans="1:18" ht="19.899999999999999" customHeight="1" x14ac:dyDescent="0.25">
      <c r="A114" s="126">
        <v>47088</v>
      </c>
      <c r="B114" s="9">
        <f t="shared" si="11"/>
        <v>0</v>
      </c>
      <c r="C114" s="127"/>
      <c r="D114" s="4">
        <f t="shared" si="12"/>
        <v>0</v>
      </c>
      <c r="E114" s="128">
        <f t="shared" si="15"/>
        <v>0</v>
      </c>
      <c r="F114" s="4">
        <f t="shared" si="16"/>
        <v>0</v>
      </c>
      <c r="G114" s="19">
        <f>IF(AND(C114&lt;&gt;"",SUM(G$25:G113)&lt;D$17),$D$17/$D$21,0)</f>
        <v>0</v>
      </c>
      <c r="H114" s="4">
        <f t="shared" si="17"/>
        <v>0</v>
      </c>
      <c r="I114" s="4">
        <f t="shared" si="13"/>
        <v>0</v>
      </c>
      <c r="J114" s="25" t="str">
        <f t="shared" si="18"/>
        <v>2028–2029</v>
      </c>
      <c r="K114" s="27">
        <f t="shared" si="14"/>
        <v>0</v>
      </c>
      <c r="R114" s="10" t="str">
        <f t="shared" si="10"/>
        <v/>
      </c>
    </row>
    <row r="115" spans="1:18" ht="19.899999999999999" customHeight="1" x14ac:dyDescent="0.25">
      <c r="A115" s="126">
        <v>47119</v>
      </c>
      <c r="B115" s="9">
        <f t="shared" si="11"/>
        <v>0</v>
      </c>
      <c r="C115" s="127"/>
      <c r="D115" s="4">
        <f t="shared" si="12"/>
        <v>0</v>
      </c>
      <c r="E115" s="128">
        <f t="shared" si="15"/>
        <v>0</v>
      </c>
      <c r="F115" s="4">
        <f t="shared" si="16"/>
        <v>0</v>
      </c>
      <c r="G115" s="19">
        <f>IF(AND(C115&lt;&gt;"",SUM(G$25:G114)&lt;D$17),$D$17/$D$21,0)</f>
        <v>0</v>
      </c>
      <c r="H115" s="4">
        <f t="shared" si="17"/>
        <v>0</v>
      </c>
      <c r="I115" s="4">
        <f t="shared" si="13"/>
        <v>0</v>
      </c>
      <c r="J115" s="25" t="str">
        <f t="shared" si="18"/>
        <v>2028–2029</v>
      </c>
      <c r="K115" s="27">
        <f t="shared" si="14"/>
        <v>0</v>
      </c>
      <c r="R115" s="10" t="str">
        <f t="shared" si="10"/>
        <v/>
      </c>
    </row>
    <row r="116" spans="1:18" ht="19.899999999999999" customHeight="1" x14ac:dyDescent="0.25">
      <c r="A116" s="126">
        <v>47150</v>
      </c>
      <c r="B116" s="9">
        <f t="shared" si="11"/>
        <v>0</v>
      </c>
      <c r="C116" s="127"/>
      <c r="D116" s="4">
        <f t="shared" si="12"/>
        <v>0</v>
      </c>
      <c r="E116" s="128">
        <f t="shared" si="15"/>
        <v>0</v>
      </c>
      <c r="F116" s="4">
        <f t="shared" si="16"/>
        <v>0</v>
      </c>
      <c r="G116" s="19">
        <f>IF(AND(C116&lt;&gt;"",SUM(G$25:G115)&lt;D$17),$D$17/$D$21,0)</f>
        <v>0</v>
      </c>
      <c r="H116" s="4">
        <f t="shared" si="17"/>
        <v>0</v>
      </c>
      <c r="I116" s="4">
        <f t="shared" si="13"/>
        <v>0</v>
      </c>
      <c r="J116" s="25" t="str">
        <f t="shared" si="18"/>
        <v>2028–2029</v>
      </c>
      <c r="K116" s="27">
        <f t="shared" si="14"/>
        <v>0</v>
      </c>
      <c r="R116" s="10" t="str">
        <f t="shared" si="10"/>
        <v/>
      </c>
    </row>
    <row r="117" spans="1:18" ht="19.899999999999999" customHeight="1" x14ac:dyDescent="0.25">
      <c r="A117" s="126">
        <v>47178</v>
      </c>
      <c r="B117" s="9">
        <f t="shared" si="11"/>
        <v>0</v>
      </c>
      <c r="C117" s="127"/>
      <c r="D117" s="4">
        <f t="shared" si="12"/>
        <v>0</v>
      </c>
      <c r="E117" s="128">
        <f t="shared" si="15"/>
        <v>0</v>
      </c>
      <c r="F117" s="4">
        <f t="shared" si="16"/>
        <v>0</v>
      </c>
      <c r="G117" s="19">
        <f>IF(AND(C117&lt;&gt;"",SUM(G$25:G116)&lt;D$17),$D$17/$D$21,0)</f>
        <v>0</v>
      </c>
      <c r="H117" s="4">
        <f t="shared" si="17"/>
        <v>0</v>
      </c>
      <c r="I117" s="4">
        <f t="shared" si="13"/>
        <v>0</v>
      </c>
      <c r="J117" s="25" t="str">
        <f t="shared" si="18"/>
        <v>2028–2029</v>
      </c>
      <c r="K117" s="27">
        <f t="shared" si="14"/>
        <v>0</v>
      </c>
      <c r="R117" s="10" t="str">
        <f t="shared" si="10"/>
        <v/>
      </c>
    </row>
    <row r="118" spans="1:18" ht="19.899999999999999" customHeight="1" x14ac:dyDescent="0.25">
      <c r="A118" s="126">
        <v>47209</v>
      </c>
      <c r="B118" s="9">
        <f t="shared" si="11"/>
        <v>0</v>
      </c>
      <c r="C118" s="127"/>
      <c r="D118" s="4">
        <f t="shared" si="12"/>
        <v>0</v>
      </c>
      <c r="E118" s="128">
        <f t="shared" si="15"/>
        <v>0</v>
      </c>
      <c r="F118" s="4">
        <f t="shared" si="16"/>
        <v>0</v>
      </c>
      <c r="G118" s="19">
        <f>IF(AND(C118&lt;&gt;"",SUM(G$25:G117)&lt;D$17),$D$17/$D$21,0)</f>
        <v>0</v>
      </c>
      <c r="H118" s="4">
        <f t="shared" si="17"/>
        <v>0</v>
      </c>
      <c r="I118" s="4">
        <f t="shared" si="13"/>
        <v>0</v>
      </c>
      <c r="J118" s="25" t="str">
        <f t="shared" si="18"/>
        <v>2028–2029</v>
      </c>
      <c r="K118" s="27">
        <f t="shared" si="14"/>
        <v>0</v>
      </c>
      <c r="R118" s="10" t="str">
        <f t="shared" si="10"/>
        <v/>
      </c>
    </row>
    <row r="119" spans="1:18" ht="19.899999999999999" customHeight="1" x14ac:dyDescent="0.25">
      <c r="A119" s="126">
        <v>47239</v>
      </c>
      <c r="B119" s="9">
        <f t="shared" si="11"/>
        <v>0</v>
      </c>
      <c r="C119" s="127"/>
      <c r="D119" s="4">
        <f t="shared" si="12"/>
        <v>0</v>
      </c>
      <c r="E119" s="128">
        <f t="shared" si="15"/>
        <v>0</v>
      </c>
      <c r="F119" s="4">
        <f t="shared" si="16"/>
        <v>0</v>
      </c>
      <c r="G119" s="19">
        <f>IF(AND(C119&lt;&gt;"",SUM(G$25:G118)&lt;D$17),$D$17/$D$21,0)</f>
        <v>0</v>
      </c>
      <c r="H119" s="4">
        <f t="shared" si="17"/>
        <v>0</v>
      </c>
      <c r="I119" s="4">
        <f t="shared" si="13"/>
        <v>0</v>
      </c>
      <c r="J119" s="25" t="str">
        <f t="shared" si="18"/>
        <v>2028–2029</v>
      </c>
      <c r="K119" s="27">
        <f t="shared" si="14"/>
        <v>0</v>
      </c>
      <c r="R119" s="10" t="str">
        <f t="shared" si="10"/>
        <v/>
      </c>
    </row>
    <row r="120" spans="1:18" ht="19.899999999999999" customHeight="1" x14ac:dyDescent="0.25">
      <c r="A120" s="126">
        <v>47270</v>
      </c>
      <c r="B120" s="9">
        <f t="shared" si="11"/>
        <v>0</v>
      </c>
      <c r="C120" s="127"/>
      <c r="D120" s="4">
        <f t="shared" si="12"/>
        <v>0</v>
      </c>
      <c r="E120" s="128">
        <f t="shared" si="15"/>
        <v>0</v>
      </c>
      <c r="F120" s="4">
        <f t="shared" si="16"/>
        <v>0</v>
      </c>
      <c r="G120" s="19">
        <f>IF(AND(C120&lt;&gt;"",SUM(G$25:G119)&lt;D$17),$D$17/$D$21,0)</f>
        <v>0</v>
      </c>
      <c r="H120" s="4">
        <f t="shared" si="17"/>
        <v>0</v>
      </c>
      <c r="I120" s="4">
        <f t="shared" si="13"/>
        <v>0</v>
      </c>
      <c r="J120" s="25" t="str">
        <f t="shared" si="18"/>
        <v>2028–2029</v>
      </c>
      <c r="K120" s="27">
        <f t="shared" si="14"/>
        <v>0</v>
      </c>
      <c r="R120" s="10" t="str">
        <f t="shared" si="10"/>
        <v/>
      </c>
    </row>
    <row r="121" spans="1:18" ht="19.899999999999999" customHeight="1" x14ac:dyDescent="0.25">
      <c r="A121" s="126">
        <v>47300</v>
      </c>
      <c r="B121" s="9">
        <f t="shared" si="11"/>
        <v>0</v>
      </c>
      <c r="C121" s="127"/>
      <c r="D121" s="4">
        <f t="shared" si="12"/>
        <v>0</v>
      </c>
      <c r="E121" s="128">
        <f t="shared" si="15"/>
        <v>0</v>
      </c>
      <c r="F121" s="4">
        <f t="shared" si="16"/>
        <v>0</v>
      </c>
      <c r="G121" s="19">
        <f>IF(AND(C121&lt;&gt;"",SUM(G$25:G120)&lt;D$17),$D$17/$D$21,0)</f>
        <v>0</v>
      </c>
      <c r="H121" s="4">
        <f t="shared" si="17"/>
        <v>0</v>
      </c>
      <c r="I121" s="4">
        <f t="shared" si="13"/>
        <v>0</v>
      </c>
      <c r="J121" s="25" t="str">
        <f t="shared" si="18"/>
        <v>2029–2030</v>
      </c>
      <c r="K121" s="27">
        <f t="shared" si="14"/>
        <v>0</v>
      </c>
      <c r="R121" s="10" t="str">
        <f t="shared" si="10"/>
        <v/>
      </c>
    </row>
    <row r="122" spans="1:18" ht="19.899999999999999" customHeight="1" x14ac:dyDescent="0.25">
      <c r="A122" s="126">
        <v>47331</v>
      </c>
      <c r="B122" s="9">
        <f t="shared" si="11"/>
        <v>0</v>
      </c>
      <c r="C122" s="127"/>
      <c r="D122" s="4">
        <f t="shared" si="12"/>
        <v>0</v>
      </c>
      <c r="E122" s="128">
        <f t="shared" si="15"/>
        <v>0</v>
      </c>
      <c r="F122" s="4">
        <f t="shared" si="16"/>
        <v>0</v>
      </c>
      <c r="G122" s="19">
        <f>IF(AND(C122&lt;&gt;"",SUM(G$25:G121)&lt;D$17),$D$17/$D$21,0)</f>
        <v>0</v>
      </c>
      <c r="H122" s="4">
        <f t="shared" si="17"/>
        <v>0</v>
      </c>
      <c r="I122" s="4">
        <f t="shared" si="13"/>
        <v>0</v>
      </c>
      <c r="J122" s="25" t="str">
        <f t="shared" si="18"/>
        <v>2029–2030</v>
      </c>
      <c r="K122" s="27">
        <f t="shared" si="14"/>
        <v>0</v>
      </c>
      <c r="R122" s="10" t="str">
        <f t="shared" si="10"/>
        <v/>
      </c>
    </row>
    <row r="123" spans="1:18" ht="19.899999999999999" customHeight="1" x14ac:dyDescent="0.25">
      <c r="A123" s="126">
        <v>47362</v>
      </c>
      <c r="B123" s="9">
        <f t="shared" si="11"/>
        <v>0</v>
      </c>
      <c r="C123" s="127"/>
      <c r="D123" s="4">
        <f t="shared" si="12"/>
        <v>0</v>
      </c>
      <c r="E123" s="128">
        <f t="shared" si="15"/>
        <v>0</v>
      </c>
      <c r="F123" s="4">
        <f t="shared" si="16"/>
        <v>0</v>
      </c>
      <c r="G123" s="19">
        <f>IF(AND(C123&lt;&gt;"",SUM(G$25:G122)&lt;D$17),$D$17/$D$21,0)</f>
        <v>0</v>
      </c>
      <c r="H123" s="4">
        <f t="shared" si="17"/>
        <v>0</v>
      </c>
      <c r="I123" s="4">
        <f t="shared" si="13"/>
        <v>0</v>
      </c>
      <c r="J123" s="25" t="str">
        <f t="shared" si="18"/>
        <v>2029–2030</v>
      </c>
      <c r="K123" s="27">
        <f t="shared" si="14"/>
        <v>0</v>
      </c>
      <c r="R123" s="10" t="str">
        <f t="shared" si="10"/>
        <v/>
      </c>
    </row>
    <row r="124" spans="1:18" ht="19.899999999999999" customHeight="1" x14ac:dyDescent="0.25">
      <c r="A124" s="126">
        <v>47392</v>
      </c>
      <c r="B124" s="9">
        <f t="shared" si="11"/>
        <v>0</v>
      </c>
      <c r="C124" s="127"/>
      <c r="D124" s="4">
        <f t="shared" si="12"/>
        <v>0</v>
      </c>
      <c r="E124" s="128">
        <f t="shared" si="15"/>
        <v>0</v>
      </c>
      <c r="F124" s="4">
        <f t="shared" si="16"/>
        <v>0</v>
      </c>
      <c r="G124" s="19">
        <f>IF(AND(C124&lt;&gt;"",SUM(G$25:G123)&lt;D$17),$D$17/$D$21,0)</f>
        <v>0</v>
      </c>
      <c r="H124" s="4">
        <f t="shared" si="17"/>
        <v>0</v>
      </c>
      <c r="I124" s="4">
        <f t="shared" si="13"/>
        <v>0</v>
      </c>
      <c r="J124" s="25" t="str">
        <f t="shared" si="18"/>
        <v>2029–2030</v>
      </c>
      <c r="K124" s="27">
        <f t="shared" si="14"/>
        <v>0</v>
      </c>
      <c r="R124" s="10" t="str">
        <f t="shared" si="10"/>
        <v/>
      </c>
    </row>
    <row r="125" spans="1:18" ht="19.899999999999999" customHeight="1" x14ac:dyDescent="0.25">
      <c r="A125" s="126">
        <v>47423</v>
      </c>
      <c r="B125" s="9">
        <f t="shared" si="11"/>
        <v>0</v>
      </c>
      <c r="C125" s="127"/>
      <c r="D125" s="4">
        <f t="shared" si="12"/>
        <v>0</v>
      </c>
      <c r="E125" s="128">
        <f t="shared" si="15"/>
        <v>0</v>
      </c>
      <c r="F125" s="4">
        <f t="shared" si="16"/>
        <v>0</v>
      </c>
      <c r="G125" s="19">
        <f>IF(AND(C125&lt;&gt;"",SUM(G$25:G124)&lt;D$17),$D$17/$D$21,0)</f>
        <v>0</v>
      </c>
      <c r="H125" s="4">
        <f t="shared" si="17"/>
        <v>0</v>
      </c>
      <c r="I125" s="4">
        <f t="shared" si="13"/>
        <v>0</v>
      </c>
      <c r="J125" s="25" t="str">
        <f t="shared" si="18"/>
        <v>2029–2030</v>
      </c>
      <c r="K125" s="27">
        <f t="shared" si="14"/>
        <v>0</v>
      </c>
      <c r="R125" s="10" t="str">
        <f t="shared" si="10"/>
        <v/>
      </c>
    </row>
    <row r="126" spans="1:18" ht="19.899999999999999" customHeight="1" x14ac:dyDescent="0.25">
      <c r="A126" s="126">
        <v>47453</v>
      </c>
      <c r="B126" s="9">
        <f t="shared" si="11"/>
        <v>0</v>
      </c>
      <c r="C126" s="127"/>
      <c r="D126" s="4">
        <f t="shared" si="12"/>
        <v>0</v>
      </c>
      <c r="E126" s="128">
        <f t="shared" si="15"/>
        <v>0</v>
      </c>
      <c r="F126" s="4">
        <f t="shared" si="16"/>
        <v>0</v>
      </c>
      <c r="G126" s="19">
        <f>IF(AND(C126&lt;&gt;"",SUM(G$25:G125)&lt;D$17),$D$17/$D$21,0)</f>
        <v>0</v>
      </c>
      <c r="H126" s="4">
        <f t="shared" si="17"/>
        <v>0</v>
      </c>
      <c r="I126" s="4">
        <f t="shared" si="13"/>
        <v>0</v>
      </c>
      <c r="J126" s="25" t="str">
        <f t="shared" si="18"/>
        <v>2029–2030</v>
      </c>
      <c r="K126" s="27">
        <f t="shared" si="14"/>
        <v>0</v>
      </c>
      <c r="R126" s="10" t="str">
        <f t="shared" si="10"/>
        <v/>
      </c>
    </row>
    <row r="127" spans="1:18" ht="19.899999999999999" customHeight="1" x14ac:dyDescent="0.25">
      <c r="A127" s="126">
        <v>47484</v>
      </c>
      <c r="B127" s="9">
        <f t="shared" si="11"/>
        <v>0</v>
      </c>
      <c r="C127" s="127"/>
      <c r="D127" s="4">
        <f t="shared" si="12"/>
        <v>0</v>
      </c>
      <c r="E127" s="128">
        <f t="shared" si="15"/>
        <v>0</v>
      </c>
      <c r="F127" s="4">
        <f t="shared" si="16"/>
        <v>0</v>
      </c>
      <c r="G127" s="19">
        <f>IF(AND(C127&lt;&gt;"",SUM(G$25:G126)&lt;D$17),$D$17/$D$21,0)</f>
        <v>0</v>
      </c>
      <c r="H127" s="4">
        <f t="shared" si="17"/>
        <v>0</v>
      </c>
      <c r="I127" s="4">
        <f t="shared" si="13"/>
        <v>0</v>
      </c>
      <c r="J127" s="25" t="str">
        <f t="shared" si="18"/>
        <v>2029–2030</v>
      </c>
      <c r="K127" s="27">
        <f t="shared" si="14"/>
        <v>0</v>
      </c>
      <c r="R127" s="10" t="str">
        <f t="shared" si="10"/>
        <v/>
      </c>
    </row>
    <row r="128" spans="1:18" ht="19.899999999999999" customHeight="1" x14ac:dyDescent="0.25">
      <c r="A128" s="126">
        <v>47515</v>
      </c>
      <c r="B128" s="9">
        <f t="shared" si="11"/>
        <v>0</v>
      </c>
      <c r="C128" s="127"/>
      <c r="D128" s="4">
        <f t="shared" si="12"/>
        <v>0</v>
      </c>
      <c r="E128" s="128">
        <f t="shared" si="15"/>
        <v>0</v>
      </c>
      <c r="F128" s="4">
        <f t="shared" si="16"/>
        <v>0</v>
      </c>
      <c r="G128" s="19">
        <f>IF(AND(C128&lt;&gt;"",SUM(G$25:G127)&lt;D$17),$D$17/$D$21,0)</f>
        <v>0</v>
      </c>
      <c r="H128" s="4">
        <f t="shared" si="17"/>
        <v>0</v>
      </c>
      <c r="I128" s="4">
        <f t="shared" si="13"/>
        <v>0</v>
      </c>
      <c r="J128" s="25" t="str">
        <f t="shared" si="18"/>
        <v>2029–2030</v>
      </c>
      <c r="K128" s="27">
        <f t="shared" si="14"/>
        <v>0</v>
      </c>
      <c r="R128" s="10" t="str">
        <f t="shared" si="10"/>
        <v/>
      </c>
    </row>
    <row r="129" spans="1:18" ht="19.899999999999999" customHeight="1" x14ac:dyDescent="0.25">
      <c r="A129" s="126">
        <v>47543</v>
      </c>
      <c r="B129" s="9">
        <f t="shared" si="11"/>
        <v>0</v>
      </c>
      <c r="C129" s="127"/>
      <c r="D129" s="4">
        <f t="shared" si="12"/>
        <v>0</v>
      </c>
      <c r="E129" s="128">
        <f t="shared" si="15"/>
        <v>0</v>
      </c>
      <c r="F129" s="4">
        <f t="shared" si="16"/>
        <v>0</v>
      </c>
      <c r="G129" s="19">
        <f>IF(AND(C129&lt;&gt;"",SUM(G$25:G128)&lt;D$17),$D$17/$D$21,0)</f>
        <v>0</v>
      </c>
      <c r="H129" s="4">
        <f t="shared" si="17"/>
        <v>0</v>
      </c>
      <c r="I129" s="4">
        <f t="shared" si="13"/>
        <v>0</v>
      </c>
      <c r="J129" s="25" t="str">
        <f t="shared" si="18"/>
        <v>2029–2030</v>
      </c>
      <c r="K129" s="27">
        <f t="shared" si="14"/>
        <v>0</v>
      </c>
      <c r="R129" s="10" t="str">
        <f t="shared" si="10"/>
        <v/>
      </c>
    </row>
    <row r="130" spans="1:18" ht="19.899999999999999" customHeight="1" x14ac:dyDescent="0.25">
      <c r="A130" s="126">
        <v>47574</v>
      </c>
      <c r="B130" s="9">
        <f t="shared" si="11"/>
        <v>0</v>
      </c>
      <c r="C130" s="127"/>
      <c r="D130" s="4">
        <f t="shared" si="12"/>
        <v>0</v>
      </c>
      <c r="E130" s="128">
        <f t="shared" si="15"/>
        <v>0</v>
      </c>
      <c r="F130" s="4">
        <f t="shared" si="16"/>
        <v>0</v>
      </c>
      <c r="G130" s="19">
        <f>IF(AND(C130&lt;&gt;"",SUM(G$25:G129)&lt;D$17),$D$17/$D$21,0)</f>
        <v>0</v>
      </c>
      <c r="H130" s="4">
        <f t="shared" si="17"/>
        <v>0</v>
      </c>
      <c r="I130" s="4">
        <f t="shared" si="13"/>
        <v>0</v>
      </c>
      <c r="J130" s="25" t="str">
        <f t="shared" si="18"/>
        <v>2029–2030</v>
      </c>
      <c r="K130" s="27">
        <f t="shared" si="14"/>
        <v>0</v>
      </c>
      <c r="R130" s="10" t="str">
        <f t="shared" si="10"/>
        <v/>
      </c>
    </row>
    <row r="131" spans="1:18" ht="19.899999999999999" customHeight="1" x14ac:dyDescent="0.25">
      <c r="A131" s="126">
        <v>47604</v>
      </c>
      <c r="B131" s="9">
        <f t="shared" si="11"/>
        <v>0</v>
      </c>
      <c r="C131" s="127"/>
      <c r="D131" s="4">
        <f t="shared" si="12"/>
        <v>0</v>
      </c>
      <c r="E131" s="128">
        <f t="shared" si="15"/>
        <v>0</v>
      </c>
      <c r="F131" s="4">
        <f t="shared" si="16"/>
        <v>0</v>
      </c>
      <c r="G131" s="19">
        <f>IF(AND(C131&lt;&gt;"",SUM(G$25:G130)&lt;D$17),$D$17/$D$21,0)</f>
        <v>0</v>
      </c>
      <c r="H131" s="4">
        <f t="shared" si="17"/>
        <v>0</v>
      </c>
      <c r="I131" s="4">
        <f t="shared" si="13"/>
        <v>0</v>
      </c>
      <c r="J131" s="25" t="str">
        <f t="shared" si="18"/>
        <v>2029–2030</v>
      </c>
      <c r="K131" s="27">
        <f t="shared" si="14"/>
        <v>0</v>
      </c>
      <c r="R131" s="10" t="str">
        <f t="shared" si="10"/>
        <v/>
      </c>
    </row>
    <row r="132" spans="1:18" ht="19.899999999999999" customHeight="1" x14ac:dyDescent="0.25">
      <c r="A132" s="126">
        <v>47635</v>
      </c>
      <c r="B132" s="9">
        <f t="shared" si="11"/>
        <v>0</v>
      </c>
      <c r="C132" s="127"/>
      <c r="D132" s="4">
        <f t="shared" si="12"/>
        <v>0</v>
      </c>
      <c r="E132" s="128">
        <f t="shared" si="15"/>
        <v>0</v>
      </c>
      <c r="F132" s="4">
        <f t="shared" si="16"/>
        <v>0</v>
      </c>
      <c r="G132" s="19">
        <f>IF(AND(C132&lt;&gt;"",SUM(G$25:G131)&lt;D$17),$D$17/$D$21,0)</f>
        <v>0</v>
      </c>
      <c r="H132" s="4">
        <f t="shared" si="17"/>
        <v>0</v>
      </c>
      <c r="I132" s="4">
        <f t="shared" si="13"/>
        <v>0</v>
      </c>
      <c r="J132" s="25" t="str">
        <f t="shared" si="18"/>
        <v>2029–2030</v>
      </c>
      <c r="K132" s="27">
        <f t="shared" si="14"/>
        <v>0</v>
      </c>
      <c r="R132" s="10" t="str">
        <f t="shared" si="10"/>
        <v/>
      </c>
    </row>
    <row r="133" spans="1:18" ht="19.899999999999999" customHeight="1" x14ac:dyDescent="0.25">
      <c r="A133" s="126">
        <v>47665</v>
      </c>
      <c r="B133" s="9">
        <f t="shared" si="11"/>
        <v>0</v>
      </c>
      <c r="C133" s="127"/>
      <c r="D133" s="4">
        <f t="shared" si="12"/>
        <v>0</v>
      </c>
      <c r="E133" s="128">
        <f t="shared" si="15"/>
        <v>0</v>
      </c>
      <c r="F133" s="4">
        <f t="shared" si="16"/>
        <v>0</v>
      </c>
      <c r="G133" s="19">
        <f>IF(AND(C133&lt;&gt;"",SUM(G$25:G132)&lt;D$17),$D$17/$D$21,0)</f>
        <v>0</v>
      </c>
      <c r="H133" s="4">
        <f t="shared" si="17"/>
        <v>0</v>
      </c>
      <c r="I133" s="4">
        <f t="shared" si="13"/>
        <v>0</v>
      </c>
      <c r="J133" s="25" t="str">
        <f t="shared" si="18"/>
        <v>2030–2031</v>
      </c>
      <c r="K133" s="27">
        <f t="shared" si="14"/>
        <v>0</v>
      </c>
      <c r="R133" s="10" t="str">
        <f t="shared" si="10"/>
        <v/>
      </c>
    </row>
    <row r="134" spans="1:18" ht="19.899999999999999" customHeight="1" x14ac:dyDescent="0.25">
      <c r="A134" s="126">
        <v>47696</v>
      </c>
      <c r="B134" s="9">
        <f t="shared" si="11"/>
        <v>0</v>
      </c>
      <c r="C134" s="127"/>
      <c r="D134" s="4">
        <f t="shared" si="12"/>
        <v>0</v>
      </c>
      <c r="E134" s="128">
        <f t="shared" si="15"/>
        <v>0</v>
      </c>
      <c r="F134" s="4">
        <f t="shared" si="16"/>
        <v>0</v>
      </c>
      <c r="G134" s="19">
        <f>IF(AND(C134&lt;&gt;"",SUM(G$25:G133)&lt;D$17),$D$17/$D$21,0)</f>
        <v>0</v>
      </c>
      <c r="H134" s="4">
        <f t="shared" si="17"/>
        <v>0</v>
      </c>
      <c r="I134" s="4">
        <f t="shared" si="13"/>
        <v>0</v>
      </c>
      <c r="J134" s="25" t="str">
        <f t="shared" si="18"/>
        <v>2030–2031</v>
      </c>
      <c r="K134" s="27">
        <f t="shared" si="14"/>
        <v>0</v>
      </c>
      <c r="R134" s="10" t="str">
        <f t="shared" si="10"/>
        <v/>
      </c>
    </row>
    <row r="135" spans="1:18" ht="19.899999999999999" customHeight="1" x14ac:dyDescent="0.25">
      <c r="A135" s="126">
        <v>47727</v>
      </c>
      <c r="B135" s="9">
        <f t="shared" si="11"/>
        <v>0</v>
      </c>
      <c r="C135" s="127"/>
      <c r="D135" s="4">
        <f t="shared" si="12"/>
        <v>0</v>
      </c>
      <c r="E135" s="128">
        <f t="shared" si="15"/>
        <v>0</v>
      </c>
      <c r="F135" s="4">
        <f t="shared" si="16"/>
        <v>0</v>
      </c>
      <c r="G135" s="19">
        <f>IF(AND(C135&lt;&gt;"",SUM(G$25:G134)&lt;D$17),$D$17/$D$21,0)</f>
        <v>0</v>
      </c>
      <c r="H135" s="4">
        <f t="shared" si="17"/>
        <v>0</v>
      </c>
      <c r="I135" s="4">
        <f t="shared" si="13"/>
        <v>0</v>
      </c>
      <c r="J135" s="25" t="str">
        <f t="shared" si="18"/>
        <v>2030–2031</v>
      </c>
      <c r="K135" s="27">
        <f t="shared" si="14"/>
        <v>0</v>
      </c>
      <c r="R135" s="10" t="str">
        <f t="shared" si="10"/>
        <v/>
      </c>
    </row>
    <row r="136" spans="1:18" ht="19.899999999999999" customHeight="1" x14ac:dyDescent="0.25">
      <c r="A136" s="126">
        <v>47757</v>
      </c>
      <c r="B136" s="9">
        <f t="shared" si="11"/>
        <v>0</v>
      </c>
      <c r="C136" s="127"/>
      <c r="D136" s="4">
        <f t="shared" si="12"/>
        <v>0</v>
      </c>
      <c r="E136" s="128">
        <f t="shared" si="15"/>
        <v>0</v>
      </c>
      <c r="F136" s="4">
        <f t="shared" si="16"/>
        <v>0</v>
      </c>
      <c r="G136" s="19">
        <f>IF(AND(C136&lt;&gt;"",SUM(G$25:G135)&lt;D$17),$D$17/$D$21,0)</f>
        <v>0</v>
      </c>
      <c r="H136" s="4">
        <f t="shared" si="17"/>
        <v>0</v>
      </c>
      <c r="I136" s="4">
        <f t="shared" si="13"/>
        <v>0</v>
      </c>
      <c r="J136" s="25" t="str">
        <f t="shared" si="18"/>
        <v>2030–2031</v>
      </c>
      <c r="K136" s="27">
        <f t="shared" si="14"/>
        <v>0</v>
      </c>
      <c r="R136" s="10" t="str">
        <f t="shared" si="10"/>
        <v/>
      </c>
    </row>
    <row r="137" spans="1:18" ht="19.899999999999999" customHeight="1" x14ac:dyDescent="0.25">
      <c r="A137" s="126">
        <v>47788</v>
      </c>
      <c r="B137" s="9">
        <f t="shared" si="11"/>
        <v>0</v>
      </c>
      <c r="C137" s="127"/>
      <c r="D137" s="4">
        <f t="shared" si="12"/>
        <v>0</v>
      </c>
      <c r="E137" s="128">
        <f t="shared" si="15"/>
        <v>0</v>
      </c>
      <c r="F137" s="4">
        <f t="shared" si="16"/>
        <v>0</v>
      </c>
      <c r="G137" s="19">
        <f>IF(AND(C137&lt;&gt;"",SUM(G$25:G136)&lt;D$17),$D$17/$D$21,0)</f>
        <v>0</v>
      </c>
      <c r="H137" s="4">
        <f t="shared" si="17"/>
        <v>0</v>
      </c>
      <c r="I137" s="4">
        <f t="shared" si="13"/>
        <v>0</v>
      </c>
      <c r="J137" s="25" t="str">
        <f t="shared" si="18"/>
        <v>2030–2031</v>
      </c>
      <c r="K137" s="27">
        <f t="shared" si="14"/>
        <v>0</v>
      </c>
      <c r="R137" s="10" t="str">
        <f t="shared" si="10"/>
        <v/>
      </c>
    </row>
    <row r="138" spans="1:18" ht="19.899999999999999" customHeight="1" x14ac:dyDescent="0.25">
      <c r="A138" s="126">
        <v>47818</v>
      </c>
      <c r="B138" s="9">
        <f t="shared" si="11"/>
        <v>0</v>
      </c>
      <c r="C138" s="127"/>
      <c r="D138" s="4">
        <f t="shared" si="12"/>
        <v>0</v>
      </c>
      <c r="E138" s="128">
        <f t="shared" si="15"/>
        <v>0</v>
      </c>
      <c r="F138" s="4">
        <f t="shared" si="16"/>
        <v>0</v>
      </c>
      <c r="G138" s="19">
        <f>IF(AND(C138&lt;&gt;"",SUM(G$25:G137)&lt;D$17),$D$17/$D$21,0)</f>
        <v>0</v>
      </c>
      <c r="H138" s="4">
        <f t="shared" si="17"/>
        <v>0</v>
      </c>
      <c r="I138" s="4">
        <f t="shared" si="13"/>
        <v>0</v>
      </c>
      <c r="J138" s="25" t="str">
        <f t="shared" si="18"/>
        <v>2030–2031</v>
      </c>
      <c r="K138" s="27">
        <f t="shared" si="14"/>
        <v>0</v>
      </c>
      <c r="R138" s="10" t="str">
        <f t="shared" si="10"/>
        <v/>
      </c>
    </row>
    <row r="139" spans="1:18" ht="19.899999999999999" customHeight="1" x14ac:dyDescent="0.25">
      <c r="A139" s="126">
        <v>47849</v>
      </c>
      <c r="B139" s="9">
        <f t="shared" si="11"/>
        <v>0</v>
      </c>
      <c r="C139" s="127"/>
      <c r="D139" s="4">
        <f t="shared" si="12"/>
        <v>0</v>
      </c>
      <c r="E139" s="128">
        <f t="shared" si="15"/>
        <v>0</v>
      </c>
      <c r="F139" s="4">
        <f t="shared" si="16"/>
        <v>0</v>
      </c>
      <c r="G139" s="19">
        <f>IF(AND(C139&lt;&gt;"",SUM(G$25:G138)&lt;D$17),$D$17/$D$21,0)</f>
        <v>0</v>
      </c>
      <c r="H139" s="4">
        <f t="shared" si="17"/>
        <v>0</v>
      </c>
      <c r="I139" s="4">
        <f t="shared" si="13"/>
        <v>0</v>
      </c>
      <c r="J139" s="25" t="str">
        <f t="shared" si="18"/>
        <v>2030–2031</v>
      </c>
      <c r="K139" s="27">
        <f t="shared" si="14"/>
        <v>0</v>
      </c>
      <c r="R139" s="10" t="str">
        <f t="shared" si="10"/>
        <v/>
      </c>
    </row>
    <row r="140" spans="1:18" ht="19.899999999999999" customHeight="1" x14ac:dyDescent="0.25">
      <c r="A140" s="126">
        <v>47880</v>
      </c>
      <c r="B140" s="9">
        <f t="shared" si="11"/>
        <v>0</v>
      </c>
      <c r="C140" s="127"/>
      <c r="D140" s="4">
        <f t="shared" si="12"/>
        <v>0</v>
      </c>
      <c r="E140" s="128">
        <f t="shared" si="15"/>
        <v>0</v>
      </c>
      <c r="F140" s="4">
        <f t="shared" si="16"/>
        <v>0</v>
      </c>
      <c r="G140" s="19">
        <f>IF(AND(C140&lt;&gt;"",SUM(G$25:G139)&lt;D$17),$D$17/$D$21,0)</f>
        <v>0</v>
      </c>
      <c r="H140" s="4">
        <f t="shared" si="17"/>
        <v>0</v>
      </c>
      <c r="I140" s="4">
        <f t="shared" si="13"/>
        <v>0</v>
      </c>
      <c r="J140" s="25" t="str">
        <f t="shared" si="18"/>
        <v>2030–2031</v>
      </c>
      <c r="K140" s="27">
        <f t="shared" si="14"/>
        <v>0</v>
      </c>
      <c r="R140" s="10" t="str">
        <f t="shared" si="10"/>
        <v/>
      </c>
    </row>
    <row r="141" spans="1:18" ht="19.899999999999999" customHeight="1" x14ac:dyDescent="0.25">
      <c r="A141" s="126">
        <v>47908</v>
      </c>
      <c r="B141" s="9">
        <f t="shared" si="11"/>
        <v>0</v>
      </c>
      <c r="C141" s="127"/>
      <c r="D141" s="4">
        <f t="shared" si="12"/>
        <v>0</v>
      </c>
      <c r="E141" s="128">
        <f t="shared" si="15"/>
        <v>0</v>
      </c>
      <c r="F141" s="4">
        <f t="shared" si="16"/>
        <v>0</v>
      </c>
      <c r="G141" s="19">
        <f>IF(AND(C141&lt;&gt;"",SUM(G$25:G140)&lt;D$17),$D$17/$D$21,0)</f>
        <v>0</v>
      </c>
      <c r="H141" s="4">
        <f t="shared" si="17"/>
        <v>0</v>
      </c>
      <c r="I141" s="4">
        <f t="shared" si="13"/>
        <v>0</v>
      </c>
      <c r="J141" s="25" t="str">
        <f t="shared" si="18"/>
        <v>2030–2031</v>
      </c>
      <c r="K141" s="27">
        <f t="shared" si="14"/>
        <v>0</v>
      </c>
      <c r="R141" s="10" t="str">
        <f t="shared" si="10"/>
        <v/>
      </c>
    </row>
    <row r="142" spans="1:18" ht="19.899999999999999" customHeight="1" x14ac:dyDescent="0.25">
      <c r="A142" s="126">
        <v>47939</v>
      </c>
      <c r="B142" s="9">
        <f t="shared" si="11"/>
        <v>0</v>
      </c>
      <c r="C142" s="127"/>
      <c r="D142" s="4">
        <f t="shared" si="12"/>
        <v>0</v>
      </c>
      <c r="E142" s="128">
        <f t="shared" si="15"/>
        <v>0</v>
      </c>
      <c r="F142" s="4">
        <f t="shared" si="16"/>
        <v>0</v>
      </c>
      <c r="G142" s="19">
        <f>IF(AND(C142&lt;&gt;"",SUM(G$25:G141)&lt;D$17),$D$17/$D$21,0)</f>
        <v>0</v>
      </c>
      <c r="H142" s="4">
        <f t="shared" si="17"/>
        <v>0</v>
      </c>
      <c r="I142" s="4">
        <f t="shared" si="13"/>
        <v>0</v>
      </c>
      <c r="J142" s="25" t="str">
        <f t="shared" si="18"/>
        <v>2030–2031</v>
      </c>
      <c r="K142" s="27">
        <f t="shared" si="14"/>
        <v>0</v>
      </c>
      <c r="R142" s="10" t="str">
        <f t="shared" si="10"/>
        <v/>
      </c>
    </row>
    <row r="143" spans="1:18" ht="19.899999999999999" customHeight="1" x14ac:dyDescent="0.25">
      <c r="A143" s="126">
        <v>47969</v>
      </c>
      <c r="B143" s="9">
        <f t="shared" si="11"/>
        <v>0</v>
      </c>
      <c r="C143" s="127"/>
      <c r="D143" s="4">
        <f t="shared" si="12"/>
        <v>0</v>
      </c>
      <c r="E143" s="128">
        <f t="shared" si="15"/>
        <v>0</v>
      </c>
      <c r="F143" s="4">
        <f t="shared" si="16"/>
        <v>0</v>
      </c>
      <c r="G143" s="19">
        <f>IF(AND(C143&lt;&gt;"",SUM(G$25:G142)&lt;D$17),$D$17/$D$21,0)</f>
        <v>0</v>
      </c>
      <c r="H143" s="4">
        <f t="shared" si="17"/>
        <v>0</v>
      </c>
      <c r="I143" s="4">
        <f t="shared" si="13"/>
        <v>0</v>
      </c>
      <c r="J143" s="25" t="str">
        <f t="shared" si="18"/>
        <v>2030–2031</v>
      </c>
      <c r="K143" s="27">
        <f t="shared" si="14"/>
        <v>0</v>
      </c>
      <c r="R143" s="10" t="str">
        <f t="shared" si="10"/>
        <v/>
      </c>
    </row>
    <row r="144" spans="1:18" ht="19.899999999999999" customHeight="1" x14ac:dyDescent="0.25">
      <c r="A144" s="126">
        <v>48000</v>
      </c>
      <c r="B144" s="9">
        <f t="shared" si="11"/>
        <v>0</v>
      </c>
      <c r="C144" s="127"/>
      <c r="D144" s="4">
        <f t="shared" si="12"/>
        <v>0</v>
      </c>
      <c r="E144" s="128">
        <f t="shared" si="15"/>
        <v>0</v>
      </c>
      <c r="F144" s="4">
        <f t="shared" si="16"/>
        <v>0</v>
      </c>
      <c r="G144" s="19">
        <f>IF(AND(C144&lt;&gt;"",SUM(G$25:G143)&lt;D$17),$D$17/$D$21,0)</f>
        <v>0</v>
      </c>
      <c r="H144" s="4">
        <f t="shared" si="17"/>
        <v>0</v>
      </c>
      <c r="I144" s="4">
        <f t="shared" si="13"/>
        <v>0</v>
      </c>
      <c r="J144" s="25" t="str">
        <f t="shared" si="18"/>
        <v>2030–2031</v>
      </c>
      <c r="K144" s="27">
        <f t="shared" si="14"/>
        <v>0</v>
      </c>
      <c r="R144" s="10" t="str">
        <f t="shared" si="10"/>
        <v/>
      </c>
    </row>
    <row r="145" spans="1:18" ht="19.899999999999999" customHeight="1" x14ac:dyDescent="0.25">
      <c r="A145" s="126">
        <v>48030</v>
      </c>
      <c r="B145" s="9">
        <f t="shared" si="11"/>
        <v>0</v>
      </c>
      <c r="C145" s="127"/>
      <c r="D145" s="4">
        <f t="shared" si="12"/>
        <v>0</v>
      </c>
      <c r="E145" s="128">
        <f t="shared" si="15"/>
        <v>0</v>
      </c>
      <c r="F145" s="4">
        <f t="shared" si="16"/>
        <v>0</v>
      </c>
      <c r="G145" s="19">
        <f>IF(AND(C145&lt;&gt;"",SUM(G$25:G144)&lt;D$17),$D$17/$D$21,0)</f>
        <v>0</v>
      </c>
      <c r="H145" s="4">
        <f t="shared" si="17"/>
        <v>0</v>
      </c>
      <c r="I145" s="4">
        <f t="shared" si="13"/>
        <v>0</v>
      </c>
      <c r="J145" s="25" t="str">
        <f t="shared" si="18"/>
        <v>2031–2032</v>
      </c>
      <c r="K145" s="27">
        <f t="shared" si="14"/>
        <v>0</v>
      </c>
      <c r="R145" s="10" t="str">
        <f t="shared" si="10"/>
        <v/>
      </c>
    </row>
    <row r="146" spans="1:18" ht="19.899999999999999" customHeight="1" x14ac:dyDescent="0.25">
      <c r="A146" s="126">
        <v>48061</v>
      </c>
      <c r="B146" s="9">
        <f t="shared" si="11"/>
        <v>0</v>
      </c>
      <c r="C146" s="127"/>
      <c r="D146" s="4">
        <f t="shared" si="12"/>
        <v>0</v>
      </c>
      <c r="E146" s="128">
        <f t="shared" si="15"/>
        <v>0</v>
      </c>
      <c r="F146" s="4">
        <f t="shared" si="16"/>
        <v>0</v>
      </c>
      <c r="G146" s="19">
        <f>IF(AND(C146&lt;&gt;"",SUM(G$25:G145)&lt;D$17),$D$17/$D$21,0)</f>
        <v>0</v>
      </c>
      <c r="H146" s="4">
        <f t="shared" si="17"/>
        <v>0</v>
      </c>
      <c r="I146" s="4">
        <f t="shared" si="13"/>
        <v>0</v>
      </c>
      <c r="J146" s="25" t="str">
        <f t="shared" si="18"/>
        <v>2031–2032</v>
      </c>
      <c r="K146" s="27">
        <f t="shared" si="14"/>
        <v>0</v>
      </c>
      <c r="R146" s="10" t="str">
        <f t="shared" si="10"/>
        <v/>
      </c>
    </row>
    <row r="147" spans="1:18" ht="19.899999999999999" customHeight="1" x14ac:dyDescent="0.25">
      <c r="A147" s="126">
        <v>48092</v>
      </c>
      <c r="B147" s="9">
        <f t="shared" si="11"/>
        <v>0</v>
      </c>
      <c r="C147" s="127"/>
      <c r="D147" s="4">
        <f t="shared" si="12"/>
        <v>0</v>
      </c>
      <c r="E147" s="128">
        <f t="shared" si="15"/>
        <v>0</v>
      </c>
      <c r="F147" s="4">
        <f t="shared" si="16"/>
        <v>0</v>
      </c>
      <c r="G147" s="19">
        <f>IF(AND(C147&lt;&gt;"",SUM(G$25:G146)&lt;D$17),$D$17/$D$21,0)</f>
        <v>0</v>
      </c>
      <c r="H147" s="4">
        <f t="shared" si="17"/>
        <v>0</v>
      </c>
      <c r="I147" s="4">
        <f t="shared" si="13"/>
        <v>0</v>
      </c>
      <c r="J147" s="25" t="str">
        <f t="shared" si="18"/>
        <v>2031–2032</v>
      </c>
      <c r="K147" s="27">
        <f t="shared" si="14"/>
        <v>0</v>
      </c>
      <c r="R147" s="10" t="str">
        <f t="shared" si="10"/>
        <v/>
      </c>
    </row>
    <row r="148" spans="1:18" ht="19.899999999999999" customHeight="1" x14ac:dyDescent="0.25">
      <c r="A148" s="126">
        <v>48122</v>
      </c>
      <c r="B148" s="9">
        <f t="shared" si="11"/>
        <v>0</v>
      </c>
      <c r="C148" s="127"/>
      <c r="D148" s="4">
        <f t="shared" si="12"/>
        <v>0</v>
      </c>
      <c r="E148" s="128">
        <f t="shared" si="15"/>
        <v>0</v>
      </c>
      <c r="F148" s="4">
        <f t="shared" si="16"/>
        <v>0</v>
      </c>
      <c r="G148" s="19">
        <f>IF(AND(C148&lt;&gt;"",SUM(G$25:G147)&lt;D$17),$D$17/$D$21,0)</f>
        <v>0</v>
      </c>
      <c r="H148" s="4">
        <f t="shared" si="17"/>
        <v>0</v>
      </c>
      <c r="I148" s="4">
        <f t="shared" si="13"/>
        <v>0</v>
      </c>
      <c r="J148" s="25" t="str">
        <f t="shared" si="18"/>
        <v>2031–2032</v>
      </c>
      <c r="K148" s="27">
        <f t="shared" si="14"/>
        <v>0</v>
      </c>
      <c r="R148" s="10" t="str">
        <f t="shared" si="10"/>
        <v/>
      </c>
    </row>
    <row r="149" spans="1:18" ht="19.899999999999999" customHeight="1" x14ac:dyDescent="0.25">
      <c r="A149" s="126">
        <v>48153</v>
      </c>
      <c r="B149" s="9">
        <f t="shared" si="11"/>
        <v>0</v>
      </c>
      <c r="C149" s="127"/>
      <c r="D149" s="4">
        <f t="shared" si="12"/>
        <v>0</v>
      </c>
      <c r="E149" s="128">
        <f t="shared" si="15"/>
        <v>0</v>
      </c>
      <c r="F149" s="4">
        <f t="shared" si="16"/>
        <v>0</v>
      </c>
      <c r="G149" s="19">
        <f>IF(AND(C149&lt;&gt;"",SUM(G$25:G148)&lt;D$17),$D$17/$D$21,0)</f>
        <v>0</v>
      </c>
      <c r="H149" s="4">
        <f t="shared" si="17"/>
        <v>0</v>
      </c>
      <c r="I149" s="4">
        <f t="shared" si="13"/>
        <v>0</v>
      </c>
      <c r="J149" s="25" t="str">
        <f t="shared" si="18"/>
        <v>2031–2032</v>
      </c>
      <c r="K149" s="27">
        <f t="shared" si="14"/>
        <v>0</v>
      </c>
      <c r="R149" s="10" t="str">
        <f t="shared" si="10"/>
        <v/>
      </c>
    </row>
    <row r="150" spans="1:18" ht="19.899999999999999" customHeight="1" x14ac:dyDescent="0.25">
      <c r="A150" s="126">
        <v>48183</v>
      </c>
      <c r="B150" s="9">
        <f t="shared" si="11"/>
        <v>0</v>
      </c>
      <c r="C150" s="127"/>
      <c r="D150" s="4">
        <f t="shared" si="12"/>
        <v>0</v>
      </c>
      <c r="E150" s="128">
        <f t="shared" si="15"/>
        <v>0</v>
      </c>
      <c r="F150" s="4">
        <f t="shared" si="16"/>
        <v>0</v>
      </c>
      <c r="G150" s="19">
        <f>IF(AND(C150&lt;&gt;"",SUM(G$25:G149)&lt;D$17),$D$17/$D$21,0)</f>
        <v>0</v>
      </c>
      <c r="H150" s="4">
        <f t="shared" si="17"/>
        <v>0</v>
      </c>
      <c r="I150" s="4">
        <f t="shared" si="13"/>
        <v>0</v>
      </c>
      <c r="J150" s="25" t="str">
        <f t="shared" si="18"/>
        <v>2031–2032</v>
      </c>
      <c r="K150" s="27">
        <f t="shared" si="14"/>
        <v>0</v>
      </c>
      <c r="R150" s="10" t="str">
        <f t="shared" si="10"/>
        <v/>
      </c>
    </row>
    <row r="151" spans="1:18" ht="19.899999999999999" customHeight="1" x14ac:dyDescent="0.25">
      <c r="A151" s="126">
        <v>48214</v>
      </c>
      <c r="B151" s="9">
        <f t="shared" si="11"/>
        <v>0</v>
      </c>
      <c r="C151" s="127"/>
      <c r="D151" s="4">
        <f t="shared" si="12"/>
        <v>0</v>
      </c>
      <c r="E151" s="128">
        <f t="shared" si="15"/>
        <v>0</v>
      </c>
      <c r="F151" s="4">
        <f t="shared" si="16"/>
        <v>0</v>
      </c>
      <c r="G151" s="19">
        <f>IF(AND(C151&lt;&gt;"",SUM(G$25:G150)&lt;D$17),$D$17/$D$21,0)</f>
        <v>0</v>
      </c>
      <c r="H151" s="4">
        <f t="shared" si="17"/>
        <v>0</v>
      </c>
      <c r="I151" s="4">
        <f t="shared" si="13"/>
        <v>0</v>
      </c>
      <c r="J151" s="25" t="str">
        <f t="shared" si="18"/>
        <v>2031–2032</v>
      </c>
      <c r="K151" s="27">
        <f t="shared" si="14"/>
        <v>0</v>
      </c>
      <c r="R151" s="10" t="str">
        <f t="shared" si="10"/>
        <v/>
      </c>
    </row>
    <row r="152" spans="1:18" ht="19.899999999999999" customHeight="1" x14ac:dyDescent="0.25">
      <c r="A152" s="126">
        <v>48245</v>
      </c>
      <c r="B152" s="9">
        <f t="shared" si="11"/>
        <v>0</v>
      </c>
      <c r="C152" s="127"/>
      <c r="D152" s="4">
        <f t="shared" si="12"/>
        <v>0</v>
      </c>
      <c r="E152" s="128">
        <f t="shared" si="15"/>
        <v>0</v>
      </c>
      <c r="F152" s="4">
        <f t="shared" si="16"/>
        <v>0</v>
      </c>
      <c r="G152" s="19">
        <f>IF(AND(C152&lt;&gt;"",SUM(G$25:G151)&lt;D$17),$D$17/$D$21,0)</f>
        <v>0</v>
      </c>
      <c r="H152" s="4">
        <f t="shared" si="17"/>
        <v>0</v>
      </c>
      <c r="I152" s="4">
        <f t="shared" si="13"/>
        <v>0</v>
      </c>
      <c r="J152" s="25" t="str">
        <f t="shared" si="18"/>
        <v>2031–2032</v>
      </c>
      <c r="K152" s="27">
        <f t="shared" si="14"/>
        <v>0</v>
      </c>
      <c r="R152" s="10" t="str">
        <f t="shared" si="10"/>
        <v/>
      </c>
    </row>
    <row r="153" spans="1:18" ht="19.899999999999999" customHeight="1" x14ac:dyDescent="0.25">
      <c r="A153" s="126">
        <v>48274</v>
      </c>
      <c r="B153" s="9">
        <f t="shared" si="11"/>
        <v>0</v>
      </c>
      <c r="C153" s="127"/>
      <c r="D153" s="4">
        <f t="shared" si="12"/>
        <v>0</v>
      </c>
      <c r="E153" s="128">
        <f t="shared" si="15"/>
        <v>0</v>
      </c>
      <c r="F153" s="4">
        <f t="shared" si="16"/>
        <v>0</v>
      </c>
      <c r="G153" s="19">
        <f>IF(AND(C153&lt;&gt;"",SUM(G$25:G152)&lt;D$17),$D$17/$D$21,0)</f>
        <v>0</v>
      </c>
      <c r="H153" s="4">
        <f t="shared" si="17"/>
        <v>0</v>
      </c>
      <c r="I153" s="4">
        <f t="shared" si="13"/>
        <v>0</v>
      </c>
      <c r="J153" s="25" t="str">
        <f t="shared" si="18"/>
        <v>2031–2032</v>
      </c>
      <c r="K153" s="27">
        <f t="shared" si="14"/>
        <v>0</v>
      </c>
      <c r="R153" s="10" t="str">
        <f t="shared" ref="R153:R216" si="19">IF(AND($D$13&lt;=$A153,DATE(YEAR($D$13),MONTH($D$13)+$D$19-1,DAY($D$13))&gt;=$A153),"X","")</f>
        <v/>
      </c>
    </row>
    <row r="154" spans="1:18" ht="19.899999999999999" customHeight="1" x14ac:dyDescent="0.25">
      <c r="A154" s="126">
        <v>48305</v>
      </c>
      <c r="B154" s="9">
        <f t="shared" ref="B154:B217" si="20">IF(C154&gt;0,C154*-1,C154)</f>
        <v>0</v>
      </c>
      <c r="C154" s="127"/>
      <c r="D154" s="4">
        <f t="shared" ref="D154:D217" si="21">IF(C154="",0,IF($D$14="Beginning",IF(C153&lt;&gt;"",$F153*$D$6/12,0),IF(C153&lt;&gt;"",$F153*$D$6/12,$D$15*$D$6/12)))</f>
        <v>0</v>
      </c>
      <c r="E154" s="128">
        <f t="shared" si="15"/>
        <v>0</v>
      </c>
      <c r="F154" s="4">
        <f t="shared" si="16"/>
        <v>0</v>
      </c>
      <c r="G154" s="19">
        <f>IF(AND(C154&lt;&gt;"",SUM(G$25:G153)&lt;D$17),$D$17/$D$21,0)</f>
        <v>0</v>
      </c>
      <c r="H154" s="4">
        <f t="shared" si="17"/>
        <v>0</v>
      </c>
      <c r="I154" s="4">
        <f t="shared" ref="I154:I217" si="22">IF(C154&lt;&gt;"",$D$17-H154,0)</f>
        <v>0</v>
      </c>
      <c r="J154" s="25" t="str">
        <f t="shared" si="18"/>
        <v>2031–2032</v>
      </c>
      <c r="K154" s="27">
        <f t="shared" ref="K154:K217" si="23">IF(AND(ROUND(H154,2)=ROUND($D$17,2),ROUND(F154,0)=0),ROUND($D$17,2),0)</f>
        <v>0</v>
      </c>
      <c r="R154" s="10" t="str">
        <f t="shared" si="19"/>
        <v/>
      </c>
    </row>
    <row r="155" spans="1:18" ht="19.899999999999999" customHeight="1" x14ac:dyDescent="0.25">
      <c r="A155" s="126">
        <v>48335</v>
      </c>
      <c r="B155" s="9">
        <f t="shared" si="20"/>
        <v>0</v>
      </c>
      <c r="C155" s="127"/>
      <c r="D155" s="4">
        <f t="shared" si="21"/>
        <v>0</v>
      </c>
      <c r="E155" s="128">
        <f t="shared" ref="E155:E218" si="24">C155-D155</f>
        <v>0</v>
      </c>
      <c r="F155" s="4">
        <f t="shared" ref="F155:F218" si="25">IF(C155="",0,IF(C154="",$D$15-E155,IF(C155&lt;&gt;"",F154-E155)))</f>
        <v>0</v>
      </c>
      <c r="G155" s="19">
        <f>IF(AND(C155&lt;&gt;"",SUM(G$25:G154)&lt;D$17),$D$17/$D$21,0)</f>
        <v>0</v>
      </c>
      <c r="H155" s="4">
        <f t="shared" ref="H155:H218" si="26">IF(C155&lt;&gt;"",G155+H154,0)</f>
        <v>0</v>
      </c>
      <c r="I155" s="4">
        <f t="shared" si="22"/>
        <v>0</v>
      </c>
      <c r="J155" s="25" t="str">
        <f t="shared" si="18"/>
        <v>2031–2032</v>
      </c>
      <c r="K155" s="27">
        <f t="shared" si="23"/>
        <v>0</v>
      </c>
      <c r="R155" s="10" t="str">
        <f t="shared" si="19"/>
        <v/>
      </c>
    </row>
    <row r="156" spans="1:18" ht="19.899999999999999" customHeight="1" x14ac:dyDescent="0.25">
      <c r="A156" s="126">
        <v>48366</v>
      </c>
      <c r="B156" s="9">
        <f t="shared" si="20"/>
        <v>0</v>
      </c>
      <c r="C156" s="127"/>
      <c r="D156" s="4">
        <f t="shared" si="21"/>
        <v>0</v>
      </c>
      <c r="E156" s="128">
        <f t="shared" si="24"/>
        <v>0</v>
      </c>
      <c r="F156" s="4">
        <f t="shared" si="25"/>
        <v>0</v>
      </c>
      <c r="G156" s="19">
        <f>IF(AND(C156&lt;&gt;"",SUM(G$25:G155)&lt;D$17),$D$17/$D$21,0)</f>
        <v>0</v>
      </c>
      <c r="H156" s="4">
        <f t="shared" si="26"/>
        <v>0</v>
      </c>
      <c r="I156" s="4">
        <f t="shared" si="22"/>
        <v>0</v>
      </c>
      <c r="J156" s="25" t="str">
        <f t="shared" si="18"/>
        <v>2031–2032</v>
      </c>
      <c r="K156" s="27">
        <f t="shared" si="23"/>
        <v>0</v>
      </c>
      <c r="R156" s="10" t="str">
        <f t="shared" si="19"/>
        <v/>
      </c>
    </row>
    <row r="157" spans="1:18" ht="19.899999999999999" customHeight="1" x14ac:dyDescent="0.25">
      <c r="A157" s="126">
        <v>48396</v>
      </c>
      <c r="B157" s="9">
        <f t="shared" si="20"/>
        <v>0</v>
      </c>
      <c r="C157" s="127"/>
      <c r="D157" s="4">
        <f t="shared" si="21"/>
        <v>0</v>
      </c>
      <c r="E157" s="128">
        <f t="shared" si="24"/>
        <v>0</v>
      </c>
      <c r="F157" s="4">
        <f t="shared" si="25"/>
        <v>0</v>
      </c>
      <c r="G157" s="19">
        <f>IF(AND(C157&lt;&gt;"",SUM(G$25:G156)&lt;D$17),$D$17/$D$21,0)</f>
        <v>0</v>
      </c>
      <c r="H157" s="4">
        <f t="shared" si="26"/>
        <v>0</v>
      </c>
      <c r="I157" s="4">
        <f t="shared" si="22"/>
        <v>0</v>
      </c>
      <c r="J157" s="25" t="str">
        <f t="shared" si="18"/>
        <v>2032–2033</v>
      </c>
      <c r="K157" s="27">
        <f t="shared" si="23"/>
        <v>0</v>
      </c>
      <c r="R157" s="10" t="str">
        <f t="shared" si="19"/>
        <v/>
      </c>
    </row>
    <row r="158" spans="1:18" ht="19.899999999999999" customHeight="1" x14ac:dyDescent="0.25">
      <c r="A158" s="126">
        <v>48427</v>
      </c>
      <c r="B158" s="9">
        <f t="shared" si="20"/>
        <v>0</v>
      </c>
      <c r="C158" s="127"/>
      <c r="D158" s="4">
        <f t="shared" si="21"/>
        <v>0</v>
      </c>
      <c r="E158" s="128">
        <f t="shared" si="24"/>
        <v>0</v>
      </c>
      <c r="F158" s="4">
        <f t="shared" si="25"/>
        <v>0</v>
      </c>
      <c r="G158" s="19">
        <f>IF(AND(C158&lt;&gt;"",SUM(G$25:G157)&lt;D$17),$D$17/$D$21,0)</f>
        <v>0</v>
      </c>
      <c r="H158" s="4">
        <f t="shared" si="26"/>
        <v>0</v>
      </c>
      <c r="I158" s="4">
        <f t="shared" si="22"/>
        <v>0</v>
      </c>
      <c r="J158" s="25" t="str">
        <f t="shared" si="18"/>
        <v>2032–2033</v>
      </c>
      <c r="K158" s="27">
        <f t="shared" si="23"/>
        <v>0</v>
      </c>
      <c r="R158" s="10" t="str">
        <f t="shared" si="19"/>
        <v/>
      </c>
    </row>
    <row r="159" spans="1:18" ht="19.899999999999999" customHeight="1" x14ac:dyDescent="0.25">
      <c r="A159" s="126">
        <v>48458</v>
      </c>
      <c r="B159" s="9">
        <f t="shared" si="20"/>
        <v>0</v>
      </c>
      <c r="C159" s="127"/>
      <c r="D159" s="4">
        <f t="shared" si="21"/>
        <v>0</v>
      </c>
      <c r="E159" s="128">
        <f t="shared" si="24"/>
        <v>0</v>
      </c>
      <c r="F159" s="4">
        <f t="shared" si="25"/>
        <v>0</v>
      </c>
      <c r="G159" s="19">
        <f>IF(AND(C159&lt;&gt;"",SUM(G$25:G158)&lt;D$17),$D$17/$D$21,0)</f>
        <v>0</v>
      </c>
      <c r="H159" s="4">
        <f t="shared" si="26"/>
        <v>0</v>
      </c>
      <c r="I159" s="4">
        <f t="shared" si="22"/>
        <v>0</v>
      </c>
      <c r="J159" s="25" t="str">
        <f t="shared" si="18"/>
        <v>2032–2033</v>
      </c>
      <c r="K159" s="27">
        <f t="shared" si="23"/>
        <v>0</v>
      </c>
      <c r="R159" s="10" t="str">
        <f t="shared" si="19"/>
        <v/>
      </c>
    </row>
    <row r="160" spans="1:18" ht="19.899999999999999" customHeight="1" x14ac:dyDescent="0.25">
      <c r="A160" s="126">
        <v>48488</v>
      </c>
      <c r="B160" s="9">
        <f t="shared" si="20"/>
        <v>0</v>
      </c>
      <c r="C160" s="127"/>
      <c r="D160" s="4">
        <f t="shared" si="21"/>
        <v>0</v>
      </c>
      <c r="E160" s="128">
        <f t="shared" si="24"/>
        <v>0</v>
      </c>
      <c r="F160" s="4">
        <f t="shared" si="25"/>
        <v>0</v>
      </c>
      <c r="G160" s="19">
        <f>IF(AND(C160&lt;&gt;"",SUM(G$25:G159)&lt;D$17),$D$17/$D$21,0)</f>
        <v>0</v>
      </c>
      <c r="H160" s="4">
        <f t="shared" si="26"/>
        <v>0</v>
      </c>
      <c r="I160" s="4">
        <f t="shared" si="22"/>
        <v>0</v>
      </c>
      <c r="J160" s="25" t="str">
        <f t="shared" si="18"/>
        <v>2032–2033</v>
      </c>
      <c r="K160" s="27">
        <f t="shared" si="23"/>
        <v>0</v>
      </c>
      <c r="R160" s="10" t="str">
        <f t="shared" si="19"/>
        <v/>
      </c>
    </row>
    <row r="161" spans="1:18" ht="19.899999999999999" customHeight="1" x14ac:dyDescent="0.25">
      <c r="A161" s="126">
        <v>48519</v>
      </c>
      <c r="B161" s="9">
        <f t="shared" si="20"/>
        <v>0</v>
      </c>
      <c r="C161" s="127"/>
      <c r="D161" s="4">
        <f t="shared" si="21"/>
        <v>0</v>
      </c>
      <c r="E161" s="128">
        <f t="shared" si="24"/>
        <v>0</v>
      </c>
      <c r="F161" s="4">
        <f t="shared" si="25"/>
        <v>0</v>
      </c>
      <c r="G161" s="19">
        <f>IF(AND(C161&lt;&gt;"",SUM(G$25:G160)&lt;D$17),$D$17/$D$21,0)</f>
        <v>0</v>
      </c>
      <c r="H161" s="4">
        <f t="shared" si="26"/>
        <v>0</v>
      </c>
      <c r="I161" s="4">
        <f t="shared" si="22"/>
        <v>0</v>
      </c>
      <c r="J161" s="25" t="str">
        <f t="shared" si="18"/>
        <v>2032–2033</v>
      </c>
      <c r="K161" s="27">
        <f t="shared" si="23"/>
        <v>0</v>
      </c>
      <c r="R161" s="10" t="str">
        <f t="shared" si="19"/>
        <v/>
      </c>
    </row>
    <row r="162" spans="1:18" ht="19.899999999999999" customHeight="1" x14ac:dyDescent="0.25">
      <c r="A162" s="126">
        <v>48549</v>
      </c>
      <c r="B162" s="9">
        <f t="shared" si="20"/>
        <v>0</v>
      </c>
      <c r="C162" s="127"/>
      <c r="D162" s="4">
        <f t="shared" si="21"/>
        <v>0</v>
      </c>
      <c r="E162" s="128">
        <f t="shared" si="24"/>
        <v>0</v>
      </c>
      <c r="F162" s="4">
        <f t="shared" si="25"/>
        <v>0</v>
      </c>
      <c r="G162" s="19">
        <f>IF(AND(C162&lt;&gt;"",SUM(G$25:G161)&lt;D$17),$D$17/$D$21,0)</f>
        <v>0</v>
      </c>
      <c r="H162" s="4">
        <f t="shared" si="26"/>
        <v>0</v>
      </c>
      <c r="I162" s="4">
        <f t="shared" si="22"/>
        <v>0</v>
      </c>
      <c r="J162" s="25" t="str">
        <f t="shared" si="18"/>
        <v>2032–2033</v>
      </c>
      <c r="K162" s="27">
        <f t="shared" si="23"/>
        <v>0</v>
      </c>
      <c r="R162" s="10" t="str">
        <f t="shared" si="19"/>
        <v/>
      </c>
    </row>
    <row r="163" spans="1:18" ht="19.899999999999999" customHeight="1" x14ac:dyDescent="0.25">
      <c r="A163" s="126">
        <v>48580</v>
      </c>
      <c r="B163" s="9">
        <f t="shared" si="20"/>
        <v>0</v>
      </c>
      <c r="C163" s="127"/>
      <c r="D163" s="4">
        <f t="shared" si="21"/>
        <v>0</v>
      </c>
      <c r="E163" s="128">
        <f t="shared" si="24"/>
        <v>0</v>
      </c>
      <c r="F163" s="4">
        <f t="shared" si="25"/>
        <v>0</v>
      </c>
      <c r="G163" s="19">
        <f>IF(AND(C163&lt;&gt;"",SUM(G$25:G162)&lt;D$17),$D$17/$D$21,0)</f>
        <v>0</v>
      </c>
      <c r="H163" s="4">
        <f t="shared" si="26"/>
        <v>0</v>
      </c>
      <c r="I163" s="4">
        <f t="shared" si="22"/>
        <v>0</v>
      </c>
      <c r="J163" s="25" t="str">
        <f t="shared" si="18"/>
        <v>2032–2033</v>
      </c>
      <c r="K163" s="27">
        <f t="shared" si="23"/>
        <v>0</v>
      </c>
      <c r="R163" s="10" t="str">
        <f t="shared" si="19"/>
        <v/>
      </c>
    </row>
    <row r="164" spans="1:18" ht="19.899999999999999" customHeight="1" x14ac:dyDescent="0.25">
      <c r="A164" s="126">
        <v>48611</v>
      </c>
      <c r="B164" s="9">
        <f t="shared" si="20"/>
        <v>0</v>
      </c>
      <c r="C164" s="127"/>
      <c r="D164" s="4">
        <f t="shared" si="21"/>
        <v>0</v>
      </c>
      <c r="E164" s="128">
        <f t="shared" si="24"/>
        <v>0</v>
      </c>
      <c r="F164" s="4">
        <f t="shared" si="25"/>
        <v>0</v>
      </c>
      <c r="G164" s="19">
        <f>IF(AND(C164&lt;&gt;"",SUM(G$25:G163)&lt;D$17),$D$17/$D$21,0)</f>
        <v>0</v>
      </c>
      <c r="H164" s="4">
        <f t="shared" si="26"/>
        <v>0</v>
      </c>
      <c r="I164" s="4">
        <f t="shared" si="22"/>
        <v>0</v>
      </c>
      <c r="J164" s="25" t="str">
        <f t="shared" si="18"/>
        <v>2032–2033</v>
      </c>
      <c r="K164" s="27">
        <f t="shared" si="23"/>
        <v>0</v>
      </c>
      <c r="R164" s="10" t="str">
        <f t="shared" si="19"/>
        <v/>
      </c>
    </row>
    <row r="165" spans="1:18" ht="19.899999999999999" customHeight="1" x14ac:dyDescent="0.25">
      <c r="A165" s="126">
        <v>48639</v>
      </c>
      <c r="B165" s="9">
        <f t="shared" si="20"/>
        <v>0</v>
      </c>
      <c r="C165" s="127"/>
      <c r="D165" s="4">
        <f t="shared" si="21"/>
        <v>0</v>
      </c>
      <c r="E165" s="128">
        <f t="shared" si="24"/>
        <v>0</v>
      </c>
      <c r="F165" s="4">
        <f t="shared" si="25"/>
        <v>0</v>
      </c>
      <c r="G165" s="19">
        <f>IF(AND(C165&lt;&gt;"",SUM(G$25:G164)&lt;D$17),$D$17/$D$21,0)</f>
        <v>0</v>
      </c>
      <c r="H165" s="4">
        <f t="shared" si="26"/>
        <v>0</v>
      </c>
      <c r="I165" s="4">
        <f t="shared" si="22"/>
        <v>0</v>
      </c>
      <c r="J165" s="25" t="str">
        <f t="shared" si="18"/>
        <v>2032–2033</v>
      </c>
      <c r="K165" s="27">
        <f t="shared" si="23"/>
        <v>0</v>
      </c>
      <c r="R165" s="10" t="str">
        <f t="shared" si="19"/>
        <v/>
      </c>
    </row>
    <row r="166" spans="1:18" ht="19.899999999999999" customHeight="1" x14ac:dyDescent="0.25">
      <c r="A166" s="126">
        <v>48670</v>
      </c>
      <c r="B166" s="9">
        <f t="shared" si="20"/>
        <v>0</v>
      </c>
      <c r="C166" s="127"/>
      <c r="D166" s="4">
        <f t="shared" si="21"/>
        <v>0</v>
      </c>
      <c r="E166" s="128">
        <f t="shared" si="24"/>
        <v>0</v>
      </c>
      <c r="F166" s="4">
        <f t="shared" si="25"/>
        <v>0</v>
      </c>
      <c r="G166" s="19">
        <f>IF(AND(C166&lt;&gt;"",SUM(G$25:G165)&lt;D$17),$D$17/$D$21,0)</f>
        <v>0</v>
      </c>
      <c r="H166" s="4">
        <f t="shared" si="26"/>
        <v>0</v>
      </c>
      <c r="I166" s="4">
        <f t="shared" si="22"/>
        <v>0</v>
      </c>
      <c r="J166" s="25" t="str">
        <f t="shared" ref="J166:J229" si="27">IF(OR(MONTH(A166)=1,MONTH(A166)=2,MONTH(A166)=3,MONTH(A166)=4,MONTH(A166)=5,MONTH(A166)=6),YEAR(A166)-1&amp;"–"&amp;YEAR(A166),YEAR(A166)&amp;"–"&amp;YEAR(A166)+1)</f>
        <v>2032–2033</v>
      </c>
      <c r="K166" s="27">
        <f t="shared" si="23"/>
        <v>0</v>
      </c>
      <c r="R166" s="10" t="str">
        <f t="shared" si="19"/>
        <v/>
      </c>
    </row>
    <row r="167" spans="1:18" ht="19.899999999999999" customHeight="1" x14ac:dyDescent="0.25">
      <c r="A167" s="126">
        <v>48700</v>
      </c>
      <c r="B167" s="9">
        <f t="shared" si="20"/>
        <v>0</v>
      </c>
      <c r="C167" s="127"/>
      <c r="D167" s="4">
        <f t="shared" si="21"/>
        <v>0</v>
      </c>
      <c r="E167" s="128">
        <f t="shared" si="24"/>
        <v>0</v>
      </c>
      <c r="F167" s="4">
        <f t="shared" si="25"/>
        <v>0</v>
      </c>
      <c r="G167" s="19">
        <f>IF(AND(C167&lt;&gt;"",SUM(G$25:G166)&lt;D$17),$D$17/$D$21,0)</f>
        <v>0</v>
      </c>
      <c r="H167" s="4">
        <f t="shared" si="26"/>
        <v>0</v>
      </c>
      <c r="I167" s="4">
        <f t="shared" si="22"/>
        <v>0</v>
      </c>
      <c r="J167" s="25" t="str">
        <f t="shared" si="27"/>
        <v>2032–2033</v>
      </c>
      <c r="K167" s="27">
        <f t="shared" si="23"/>
        <v>0</v>
      </c>
      <c r="R167" s="10" t="str">
        <f t="shared" si="19"/>
        <v/>
      </c>
    </row>
    <row r="168" spans="1:18" ht="19.899999999999999" customHeight="1" x14ac:dyDescent="0.25">
      <c r="A168" s="126">
        <v>48731</v>
      </c>
      <c r="B168" s="9">
        <f t="shared" si="20"/>
        <v>0</v>
      </c>
      <c r="C168" s="127"/>
      <c r="D168" s="4">
        <f t="shared" si="21"/>
        <v>0</v>
      </c>
      <c r="E168" s="128">
        <f t="shared" si="24"/>
        <v>0</v>
      </c>
      <c r="F168" s="4">
        <f t="shared" si="25"/>
        <v>0</v>
      </c>
      <c r="G168" s="19">
        <f>IF(AND(C168&lt;&gt;"",SUM(G$25:G167)&lt;D$17),$D$17/$D$21,0)</f>
        <v>0</v>
      </c>
      <c r="H168" s="4">
        <f t="shared" si="26"/>
        <v>0</v>
      </c>
      <c r="I168" s="4">
        <f t="shared" si="22"/>
        <v>0</v>
      </c>
      <c r="J168" s="25" t="str">
        <f t="shared" si="27"/>
        <v>2032–2033</v>
      </c>
      <c r="K168" s="27">
        <f t="shared" si="23"/>
        <v>0</v>
      </c>
      <c r="R168" s="10" t="str">
        <f t="shared" si="19"/>
        <v/>
      </c>
    </row>
    <row r="169" spans="1:18" ht="19.899999999999999" customHeight="1" x14ac:dyDescent="0.25">
      <c r="A169" s="126">
        <v>48761</v>
      </c>
      <c r="B169" s="9">
        <f t="shared" si="20"/>
        <v>0</v>
      </c>
      <c r="C169" s="127"/>
      <c r="D169" s="4">
        <f t="shared" si="21"/>
        <v>0</v>
      </c>
      <c r="E169" s="128">
        <f t="shared" si="24"/>
        <v>0</v>
      </c>
      <c r="F169" s="4">
        <f t="shared" si="25"/>
        <v>0</v>
      </c>
      <c r="G169" s="19">
        <f>IF(AND(C169&lt;&gt;"",SUM(G$25:G168)&lt;D$17),$D$17/$D$21,0)</f>
        <v>0</v>
      </c>
      <c r="H169" s="4">
        <f t="shared" si="26"/>
        <v>0</v>
      </c>
      <c r="I169" s="4">
        <f t="shared" si="22"/>
        <v>0</v>
      </c>
      <c r="J169" s="25" t="str">
        <f t="shared" si="27"/>
        <v>2033–2034</v>
      </c>
      <c r="K169" s="27">
        <f t="shared" si="23"/>
        <v>0</v>
      </c>
      <c r="R169" s="10" t="str">
        <f t="shared" si="19"/>
        <v/>
      </c>
    </row>
    <row r="170" spans="1:18" ht="19.899999999999999" customHeight="1" x14ac:dyDescent="0.25">
      <c r="A170" s="126">
        <v>48792</v>
      </c>
      <c r="B170" s="9">
        <f t="shared" si="20"/>
        <v>0</v>
      </c>
      <c r="C170" s="127"/>
      <c r="D170" s="4">
        <f t="shared" si="21"/>
        <v>0</v>
      </c>
      <c r="E170" s="128">
        <f t="shared" si="24"/>
        <v>0</v>
      </c>
      <c r="F170" s="4">
        <f t="shared" si="25"/>
        <v>0</v>
      </c>
      <c r="G170" s="19">
        <f>IF(AND(C170&lt;&gt;"",SUM(G$25:G169)&lt;D$17),$D$17/$D$21,0)</f>
        <v>0</v>
      </c>
      <c r="H170" s="4">
        <f t="shared" si="26"/>
        <v>0</v>
      </c>
      <c r="I170" s="4">
        <f t="shared" si="22"/>
        <v>0</v>
      </c>
      <c r="J170" s="25" t="str">
        <f t="shared" si="27"/>
        <v>2033–2034</v>
      </c>
      <c r="K170" s="27">
        <f t="shared" si="23"/>
        <v>0</v>
      </c>
      <c r="R170" s="10" t="str">
        <f t="shared" si="19"/>
        <v/>
      </c>
    </row>
    <row r="171" spans="1:18" ht="19.899999999999999" customHeight="1" x14ac:dyDescent="0.25">
      <c r="A171" s="126">
        <v>48823</v>
      </c>
      <c r="B171" s="9">
        <f t="shared" si="20"/>
        <v>0</v>
      </c>
      <c r="C171" s="127"/>
      <c r="D171" s="4">
        <f t="shared" si="21"/>
        <v>0</v>
      </c>
      <c r="E171" s="128">
        <f t="shared" si="24"/>
        <v>0</v>
      </c>
      <c r="F171" s="4">
        <f t="shared" si="25"/>
        <v>0</v>
      </c>
      <c r="G171" s="19">
        <f>IF(AND(C171&lt;&gt;"",SUM(G$25:G170)&lt;D$17),$D$17/$D$21,0)</f>
        <v>0</v>
      </c>
      <c r="H171" s="4">
        <f t="shared" si="26"/>
        <v>0</v>
      </c>
      <c r="I171" s="4">
        <f t="shared" si="22"/>
        <v>0</v>
      </c>
      <c r="J171" s="25" t="str">
        <f t="shared" si="27"/>
        <v>2033–2034</v>
      </c>
      <c r="K171" s="27">
        <f t="shared" si="23"/>
        <v>0</v>
      </c>
      <c r="R171" s="10" t="str">
        <f t="shared" si="19"/>
        <v/>
      </c>
    </row>
    <row r="172" spans="1:18" ht="19.899999999999999" customHeight="1" x14ac:dyDescent="0.25">
      <c r="A172" s="126">
        <v>48853</v>
      </c>
      <c r="B172" s="9">
        <f t="shared" si="20"/>
        <v>0</v>
      </c>
      <c r="C172" s="127"/>
      <c r="D172" s="4">
        <f t="shared" si="21"/>
        <v>0</v>
      </c>
      <c r="E172" s="128">
        <f t="shared" si="24"/>
        <v>0</v>
      </c>
      <c r="F172" s="4">
        <f t="shared" si="25"/>
        <v>0</v>
      </c>
      <c r="G172" s="19">
        <f>IF(AND(C172&lt;&gt;"",SUM(G$25:G171)&lt;D$17),$D$17/$D$21,0)</f>
        <v>0</v>
      </c>
      <c r="H172" s="4">
        <f t="shared" si="26"/>
        <v>0</v>
      </c>
      <c r="I172" s="4">
        <f t="shared" si="22"/>
        <v>0</v>
      </c>
      <c r="J172" s="25" t="str">
        <f t="shared" si="27"/>
        <v>2033–2034</v>
      </c>
      <c r="K172" s="27">
        <f t="shared" si="23"/>
        <v>0</v>
      </c>
      <c r="R172" s="10" t="str">
        <f t="shared" si="19"/>
        <v/>
      </c>
    </row>
    <row r="173" spans="1:18" ht="19.899999999999999" customHeight="1" x14ac:dyDescent="0.25">
      <c r="A173" s="126">
        <v>48884</v>
      </c>
      <c r="B173" s="9">
        <f t="shared" si="20"/>
        <v>0</v>
      </c>
      <c r="C173" s="127"/>
      <c r="D173" s="4">
        <f t="shared" si="21"/>
        <v>0</v>
      </c>
      <c r="E173" s="128">
        <f t="shared" si="24"/>
        <v>0</v>
      </c>
      <c r="F173" s="4">
        <f t="shared" si="25"/>
        <v>0</v>
      </c>
      <c r="G173" s="19">
        <f>IF(AND(C173&lt;&gt;"",SUM(G$25:G172)&lt;D$17),$D$17/$D$21,0)</f>
        <v>0</v>
      </c>
      <c r="H173" s="4">
        <f t="shared" si="26"/>
        <v>0</v>
      </c>
      <c r="I173" s="4">
        <f t="shared" si="22"/>
        <v>0</v>
      </c>
      <c r="J173" s="25" t="str">
        <f t="shared" si="27"/>
        <v>2033–2034</v>
      </c>
      <c r="K173" s="27">
        <f t="shared" si="23"/>
        <v>0</v>
      </c>
      <c r="R173" s="10" t="str">
        <f t="shared" si="19"/>
        <v/>
      </c>
    </row>
    <row r="174" spans="1:18" ht="19.899999999999999" customHeight="1" x14ac:dyDescent="0.25">
      <c r="A174" s="126">
        <v>48914</v>
      </c>
      <c r="B174" s="9">
        <f t="shared" si="20"/>
        <v>0</v>
      </c>
      <c r="C174" s="127"/>
      <c r="D174" s="4">
        <f t="shared" si="21"/>
        <v>0</v>
      </c>
      <c r="E174" s="128">
        <f t="shared" si="24"/>
        <v>0</v>
      </c>
      <c r="F174" s="4">
        <f t="shared" si="25"/>
        <v>0</v>
      </c>
      <c r="G174" s="19">
        <f>IF(AND(C174&lt;&gt;"",SUM(G$25:G173)&lt;D$17),$D$17/$D$21,0)</f>
        <v>0</v>
      </c>
      <c r="H174" s="4">
        <f t="shared" si="26"/>
        <v>0</v>
      </c>
      <c r="I174" s="4">
        <f t="shared" si="22"/>
        <v>0</v>
      </c>
      <c r="J174" s="25" t="str">
        <f t="shared" si="27"/>
        <v>2033–2034</v>
      </c>
      <c r="K174" s="27">
        <f t="shared" si="23"/>
        <v>0</v>
      </c>
      <c r="R174" s="10" t="str">
        <f t="shared" si="19"/>
        <v/>
      </c>
    </row>
    <row r="175" spans="1:18" ht="19.899999999999999" customHeight="1" x14ac:dyDescent="0.25">
      <c r="A175" s="126">
        <v>48945</v>
      </c>
      <c r="B175" s="9">
        <f t="shared" si="20"/>
        <v>0</v>
      </c>
      <c r="C175" s="127"/>
      <c r="D175" s="4">
        <f t="shared" si="21"/>
        <v>0</v>
      </c>
      <c r="E175" s="128">
        <f t="shared" si="24"/>
        <v>0</v>
      </c>
      <c r="F175" s="4">
        <f t="shared" si="25"/>
        <v>0</v>
      </c>
      <c r="G175" s="19">
        <f>IF(AND(C175&lt;&gt;"",SUM(G$25:G174)&lt;D$17),$D$17/$D$21,0)</f>
        <v>0</v>
      </c>
      <c r="H175" s="4">
        <f t="shared" si="26"/>
        <v>0</v>
      </c>
      <c r="I175" s="4">
        <f t="shared" si="22"/>
        <v>0</v>
      </c>
      <c r="J175" s="25" t="str">
        <f t="shared" si="27"/>
        <v>2033–2034</v>
      </c>
      <c r="K175" s="27">
        <f t="shared" si="23"/>
        <v>0</v>
      </c>
      <c r="R175" s="10" t="str">
        <f t="shared" si="19"/>
        <v/>
      </c>
    </row>
    <row r="176" spans="1:18" ht="19.899999999999999" customHeight="1" x14ac:dyDescent="0.25">
      <c r="A176" s="126">
        <v>48976</v>
      </c>
      <c r="B176" s="9">
        <f t="shared" si="20"/>
        <v>0</v>
      </c>
      <c r="C176" s="127"/>
      <c r="D176" s="4">
        <f t="shared" si="21"/>
        <v>0</v>
      </c>
      <c r="E176" s="128">
        <f t="shared" si="24"/>
        <v>0</v>
      </c>
      <c r="F176" s="4">
        <f t="shared" si="25"/>
        <v>0</v>
      </c>
      <c r="G176" s="19">
        <f>IF(AND(C176&lt;&gt;"",SUM(G$25:G175)&lt;D$17),$D$17/$D$21,0)</f>
        <v>0</v>
      </c>
      <c r="H176" s="4">
        <f t="shared" si="26"/>
        <v>0</v>
      </c>
      <c r="I176" s="4">
        <f t="shared" si="22"/>
        <v>0</v>
      </c>
      <c r="J176" s="25" t="str">
        <f t="shared" si="27"/>
        <v>2033–2034</v>
      </c>
      <c r="K176" s="27">
        <f t="shared" si="23"/>
        <v>0</v>
      </c>
      <c r="R176" s="10" t="str">
        <f t="shared" si="19"/>
        <v/>
      </c>
    </row>
    <row r="177" spans="1:18" ht="19.899999999999999" customHeight="1" x14ac:dyDescent="0.25">
      <c r="A177" s="126">
        <v>49004</v>
      </c>
      <c r="B177" s="9">
        <f t="shared" si="20"/>
        <v>0</v>
      </c>
      <c r="C177" s="127"/>
      <c r="D177" s="4">
        <f t="shared" si="21"/>
        <v>0</v>
      </c>
      <c r="E177" s="128">
        <f t="shared" si="24"/>
        <v>0</v>
      </c>
      <c r="F177" s="4">
        <f t="shared" si="25"/>
        <v>0</v>
      </c>
      <c r="G177" s="19">
        <f>IF(AND(C177&lt;&gt;"",SUM(G$25:G176)&lt;D$17),$D$17/$D$21,0)</f>
        <v>0</v>
      </c>
      <c r="H177" s="4">
        <f t="shared" si="26"/>
        <v>0</v>
      </c>
      <c r="I177" s="4">
        <f t="shared" si="22"/>
        <v>0</v>
      </c>
      <c r="J177" s="25" t="str">
        <f t="shared" si="27"/>
        <v>2033–2034</v>
      </c>
      <c r="K177" s="27">
        <f t="shared" si="23"/>
        <v>0</v>
      </c>
      <c r="R177" s="10" t="str">
        <f t="shared" si="19"/>
        <v/>
      </c>
    </row>
    <row r="178" spans="1:18" ht="19.899999999999999" customHeight="1" x14ac:dyDescent="0.25">
      <c r="A178" s="126">
        <v>49035</v>
      </c>
      <c r="B178" s="9">
        <f t="shared" si="20"/>
        <v>0</v>
      </c>
      <c r="C178" s="127"/>
      <c r="D178" s="4">
        <f t="shared" si="21"/>
        <v>0</v>
      </c>
      <c r="E178" s="128">
        <f t="shared" si="24"/>
        <v>0</v>
      </c>
      <c r="F178" s="4">
        <f t="shared" si="25"/>
        <v>0</v>
      </c>
      <c r="G178" s="19">
        <f>IF(AND(C178&lt;&gt;"",SUM(G$25:G177)&lt;D$17),$D$17/$D$21,0)</f>
        <v>0</v>
      </c>
      <c r="H178" s="4">
        <f t="shared" si="26"/>
        <v>0</v>
      </c>
      <c r="I178" s="4">
        <f t="shared" si="22"/>
        <v>0</v>
      </c>
      <c r="J178" s="25" t="str">
        <f t="shared" si="27"/>
        <v>2033–2034</v>
      </c>
      <c r="K178" s="27">
        <f t="shared" si="23"/>
        <v>0</v>
      </c>
      <c r="R178" s="10" t="str">
        <f t="shared" si="19"/>
        <v/>
      </c>
    </row>
    <row r="179" spans="1:18" ht="19.899999999999999" customHeight="1" x14ac:dyDescent="0.25">
      <c r="A179" s="126">
        <v>49065</v>
      </c>
      <c r="B179" s="9">
        <f t="shared" si="20"/>
        <v>0</v>
      </c>
      <c r="C179" s="127"/>
      <c r="D179" s="4">
        <f t="shared" si="21"/>
        <v>0</v>
      </c>
      <c r="E179" s="128">
        <f t="shared" si="24"/>
        <v>0</v>
      </c>
      <c r="F179" s="4">
        <f t="shared" si="25"/>
        <v>0</v>
      </c>
      <c r="G179" s="19">
        <f>IF(AND(C179&lt;&gt;"",SUM(G$25:G178)&lt;D$17),$D$17/$D$21,0)</f>
        <v>0</v>
      </c>
      <c r="H179" s="4">
        <f t="shared" si="26"/>
        <v>0</v>
      </c>
      <c r="I179" s="4">
        <f t="shared" si="22"/>
        <v>0</v>
      </c>
      <c r="J179" s="25" t="str">
        <f t="shared" si="27"/>
        <v>2033–2034</v>
      </c>
      <c r="K179" s="27">
        <f t="shared" si="23"/>
        <v>0</v>
      </c>
      <c r="R179" s="10" t="str">
        <f t="shared" si="19"/>
        <v/>
      </c>
    </row>
    <row r="180" spans="1:18" ht="19.899999999999999" customHeight="1" x14ac:dyDescent="0.25">
      <c r="A180" s="126">
        <v>49096</v>
      </c>
      <c r="B180" s="9">
        <f t="shared" si="20"/>
        <v>0</v>
      </c>
      <c r="C180" s="127"/>
      <c r="D180" s="4">
        <f t="shared" si="21"/>
        <v>0</v>
      </c>
      <c r="E180" s="128">
        <f t="shared" si="24"/>
        <v>0</v>
      </c>
      <c r="F180" s="4">
        <f t="shared" si="25"/>
        <v>0</v>
      </c>
      <c r="G180" s="19">
        <f>IF(AND(C180&lt;&gt;"",SUM(G$25:G179)&lt;D$17),$D$17/$D$21,0)</f>
        <v>0</v>
      </c>
      <c r="H180" s="4">
        <f t="shared" si="26"/>
        <v>0</v>
      </c>
      <c r="I180" s="4">
        <f t="shared" si="22"/>
        <v>0</v>
      </c>
      <c r="J180" s="25" t="str">
        <f t="shared" si="27"/>
        <v>2033–2034</v>
      </c>
      <c r="K180" s="27">
        <f t="shared" si="23"/>
        <v>0</v>
      </c>
      <c r="R180" s="10" t="str">
        <f t="shared" si="19"/>
        <v/>
      </c>
    </row>
    <row r="181" spans="1:18" ht="19.899999999999999" customHeight="1" x14ac:dyDescent="0.25">
      <c r="A181" s="126">
        <v>49126</v>
      </c>
      <c r="B181" s="9">
        <f t="shared" si="20"/>
        <v>0</v>
      </c>
      <c r="C181" s="127"/>
      <c r="D181" s="4">
        <f t="shared" si="21"/>
        <v>0</v>
      </c>
      <c r="E181" s="128">
        <f t="shared" si="24"/>
        <v>0</v>
      </c>
      <c r="F181" s="4">
        <f t="shared" si="25"/>
        <v>0</v>
      </c>
      <c r="G181" s="19">
        <f>IF(AND(C181&lt;&gt;"",SUM(G$25:G180)&lt;D$17),$D$17/$D$21,0)</f>
        <v>0</v>
      </c>
      <c r="H181" s="4">
        <f t="shared" si="26"/>
        <v>0</v>
      </c>
      <c r="I181" s="4">
        <f t="shared" si="22"/>
        <v>0</v>
      </c>
      <c r="J181" s="25" t="str">
        <f t="shared" si="27"/>
        <v>2034–2035</v>
      </c>
      <c r="K181" s="27">
        <f t="shared" si="23"/>
        <v>0</v>
      </c>
      <c r="R181" s="10" t="str">
        <f t="shared" si="19"/>
        <v/>
      </c>
    </row>
    <row r="182" spans="1:18" ht="19.899999999999999" customHeight="1" x14ac:dyDescent="0.25">
      <c r="A182" s="126">
        <v>49157</v>
      </c>
      <c r="B182" s="9">
        <f t="shared" si="20"/>
        <v>0</v>
      </c>
      <c r="C182" s="127"/>
      <c r="D182" s="4">
        <f t="shared" si="21"/>
        <v>0</v>
      </c>
      <c r="E182" s="128">
        <f t="shared" si="24"/>
        <v>0</v>
      </c>
      <c r="F182" s="4">
        <f t="shared" si="25"/>
        <v>0</v>
      </c>
      <c r="G182" s="19">
        <f>IF(AND(C182&lt;&gt;"",SUM(G$25:G181)&lt;D$17),$D$17/$D$21,0)</f>
        <v>0</v>
      </c>
      <c r="H182" s="4">
        <f t="shared" si="26"/>
        <v>0</v>
      </c>
      <c r="I182" s="4">
        <f t="shared" si="22"/>
        <v>0</v>
      </c>
      <c r="J182" s="25" t="str">
        <f t="shared" si="27"/>
        <v>2034–2035</v>
      </c>
      <c r="K182" s="27">
        <f t="shared" si="23"/>
        <v>0</v>
      </c>
      <c r="R182" s="10" t="str">
        <f t="shared" si="19"/>
        <v/>
      </c>
    </row>
    <row r="183" spans="1:18" ht="19.899999999999999" customHeight="1" x14ac:dyDescent="0.25">
      <c r="A183" s="126">
        <v>49188</v>
      </c>
      <c r="B183" s="9">
        <f t="shared" si="20"/>
        <v>0</v>
      </c>
      <c r="C183" s="127"/>
      <c r="D183" s="4">
        <f t="shared" si="21"/>
        <v>0</v>
      </c>
      <c r="E183" s="128">
        <f t="shared" si="24"/>
        <v>0</v>
      </c>
      <c r="F183" s="4">
        <f t="shared" si="25"/>
        <v>0</v>
      </c>
      <c r="G183" s="19">
        <f>IF(AND(C183&lt;&gt;"",SUM(G$25:G182)&lt;D$17),$D$17/$D$21,0)</f>
        <v>0</v>
      </c>
      <c r="H183" s="4">
        <f t="shared" si="26"/>
        <v>0</v>
      </c>
      <c r="I183" s="4">
        <f t="shared" si="22"/>
        <v>0</v>
      </c>
      <c r="J183" s="25" t="str">
        <f t="shared" si="27"/>
        <v>2034–2035</v>
      </c>
      <c r="K183" s="27">
        <f t="shared" si="23"/>
        <v>0</v>
      </c>
      <c r="R183" s="10" t="str">
        <f t="shared" si="19"/>
        <v/>
      </c>
    </row>
    <row r="184" spans="1:18" ht="19.899999999999999" customHeight="1" x14ac:dyDescent="0.25">
      <c r="A184" s="126">
        <v>49218</v>
      </c>
      <c r="B184" s="9">
        <f t="shared" si="20"/>
        <v>0</v>
      </c>
      <c r="C184" s="127"/>
      <c r="D184" s="4">
        <f t="shared" si="21"/>
        <v>0</v>
      </c>
      <c r="E184" s="128">
        <f t="shared" si="24"/>
        <v>0</v>
      </c>
      <c r="F184" s="4">
        <f t="shared" si="25"/>
        <v>0</v>
      </c>
      <c r="G184" s="19">
        <f>IF(AND(C184&lt;&gt;"",SUM(G$25:G183)&lt;D$17),$D$17/$D$21,0)</f>
        <v>0</v>
      </c>
      <c r="H184" s="4">
        <f t="shared" si="26"/>
        <v>0</v>
      </c>
      <c r="I184" s="4">
        <f t="shared" si="22"/>
        <v>0</v>
      </c>
      <c r="J184" s="25" t="str">
        <f t="shared" si="27"/>
        <v>2034–2035</v>
      </c>
      <c r="K184" s="27">
        <f t="shared" si="23"/>
        <v>0</v>
      </c>
      <c r="R184" s="10" t="str">
        <f t="shared" si="19"/>
        <v/>
      </c>
    </row>
    <row r="185" spans="1:18" ht="19.899999999999999" customHeight="1" x14ac:dyDescent="0.25">
      <c r="A185" s="126">
        <v>49249</v>
      </c>
      <c r="B185" s="9">
        <f t="shared" si="20"/>
        <v>0</v>
      </c>
      <c r="C185" s="127"/>
      <c r="D185" s="4">
        <f t="shared" si="21"/>
        <v>0</v>
      </c>
      <c r="E185" s="128">
        <f t="shared" si="24"/>
        <v>0</v>
      </c>
      <c r="F185" s="4">
        <f t="shared" si="25"/>
        <v>0</v>
      </c>
      <c r="G185" s="19">
        <f>IF(AND(C185&lt;&gt;"",SUM(G$25:G184)&lt;D$17),$D$17/$D$21,0)</f>
        <v>0</v>
      </c>
      <c r="H185" s="4">
        <f t="shared" si="26"/>
        <v>0</v>
      </c>
      <c r="I185" s="4">
        <f t="shared" si="22"/>
        <v>0</v>
      </c>
      <c r="J185" s="25" t="str">
        <f t="shared" si="27"/>
        <v>2034–2035</v>
      </c>
      <c r="K185" s="27">
        <f t="shared" si="23"/>
        <v>0</v>
      </c>
      <c r="R185" s="10" t="str">
        <f t="shared" si="19"/>
        <v/>
      </c>
    </row>
    <row r="186" spans="1:18" ht="19.899999999999999" customHeight="1" x14ac:dyDescent="0.25">
      <c r="A186" s="126">
        <v>49279</v>
      </c>
      <c r="B186" s="9">
        <f t="shared" si="20"/>
        <v>0</v>
      </c>
      <c r="C186" s="127"/>
      <c r="D186" s="4">
        <f t="shared" si="21"/>
        <v>0</v>
      </c>
      <c r="E186" s="128">
        <f t="shared" si="24"/>
        <v>0</v>
      </c>
      <c r="F186" s="4">
        <f t="shared" si="25"/>
        <v>0</v>
      </c>
      <c r="G186" s="19">
        <f>IF(AND(C186&lt;&gt;"",SUM(G$25:G185)&lt;D$17),$D$17/$D$21,0)</f>
        <v>0</v>
      </c>
      <c r="H186" s="4">
        <f t="shared" si="26"/>
        <v>0</v>
      </c>
      <c r="I186" s="4">
        <f t="shared" si="22"/>
        <v>0</v>
      </c>
      <c r="J186" s="25" t="str">
        <f t="shared" si="27"/>
        <v>2034–2035</v>
      </c>
      <c r="K186" s="27">
        <f t="shared" si="23"/>
        <v>0</v>
      </c>
      <c r="R186" s="10" t="str">
        <f t="shared" si="19"/>
        <v/>
      </c>
    </row>
    <row r="187" spans="1:18" ht="19.899999999999999" customHeight="1" x14ac:dyDescent="0.25">
      <c r="A187" s="126">
        <v>49310</v>
      </c>
      <c r="B187" s="9">
        <f t="shared" si="20"/>
        <v>0</v>
      </c>
      <c r="C187" s="127"/>
      <c r="D187" s="4">
        <f t="shared" si="21"/>
        <v>0</v>
      </c>
      <c r="E187" s="128">
        <f t="shared" si="24"/>
        <v>0</v>
      </c>
      <c r="F187" s="4">
        <f t="shared" si="25"/>
        <v>0</v>
      </c>
      <c r="G187" s="19">
        <f>IF(AND(C187&lt;&gt;"",SUM(G$25:G186)&lt;D$17),$D$17/$D$21,0)</f>
        <v>0</v>
      </c>
      <c r="H187" s="4">
        <f t="shared" si="26"/>
        <v>0</v>
      </c>
      <c r="I187" s="4">
        <f t="shared" si="22"/>
        <v>0</v>
      </c>
      <c r="J187" s="25" t="str">
        <f t="shared" si="27"/>
        <v>2034–2035</v>
      </c>
      <c r="K187" s="27">
        <f t="shared" si="23"/>
        <v>0</v>
      </c>
      <c r="R187" s="10" t="str">
        <f t="shared" si="19"/>
        <v/>
      </c>
    </row>
    <row r="188" spans="1:18" ht="19.899999999999999" customHeight="1" x14ac:dyDescent="0.25">
      <c r="A188" s="126">
        <v>49341</v>
      </c>
      <c r="B188" s="9">
        <f t="shared" si="20"/>
        <v>0</v>
      </c>
      <c r="C188" s="127"/>
      <c r="D188" s="4">
        <f t="shared" si="21"/>
        <v>0</v>
      </c>
      <c r="E188" s="128">
        <f t="shared" si="24"/>
        <v>0</v>
      </c>
      <c r="F188" s="4">
        <f t="shared" si="25"/>
        <v>0</v>
      </c>
      <c r="G188" s="19">
        <f>IF(AND(C188&lt;&gt;"",SUM(G$25:G187)&lt;D$17),$D$17/$D$21,0)</f>
        <v>0</v>
      </c>
      <c r="H188" s="4">
        <f t="shared" si="26"/>
        <v>0</v>
      </c>
      <c r="I188" s="4">
        <f t="shared" si="22"/>
        <v>0</v>
      </c>
      <c r="J188" s="25" t="str">
        <f t="shared" si="27"/>
        <v>2034–2035</v>
      </c>
      <c r="K188" s="27">
        <f t="shared" si="23"/>
        <v>0</v>
      </c>
      <c r="R188" s="10" t="str">
        <f t="shared" si="19"/>
        <v/>
      </c>
    </row>
    <row r="189" spans="1:18" ht="19.899999999999999" customHeight="1" x14ac:dyDescent="0.25">
      <c r="A189" s="126">
        <v>49369</v>
      </c>
      <c r="B189" s="9">
        <f t="shared" si="20"/>
        <v>0</v>
      </c>
      <c r="C189" s="127"/>
      <c r="D189" s="4">
        <f t="shared" si="21"/>
        <v>0</v>
      </c>
      <c r="E189" s="128">
        <f t="shared" si="24"/>
        <v>0</v>
      </c>
      <c r="F189" s="4">
        <f t="shared" si="25"/>
        <v>0</v>
      </c>
      <c r="G189" s="19">
        <f>IF(AND(C189&lt;&gt;"",SUM(G$25:G188)&lt;D$17),$D$17/$D$21,0)</f>
        <v>0</v>
      </c>
      <c r="H189" s="4">
        <f t="shared" si="26"/>
        <v>0</v>
      </c>
      <c r="I189" s="4">
        <f t="shared" si="22"/>
        <v>0</v>
      </c>
      <c r="J189" s="25" t="str">
        <f t="shared" si="27"/>
        <v>2034–2035</v>
      </c>
      <c r="K189" s="27">
        <f t="shared" si="23"/>
        <v>0</v>
      </c>
      <c r="R189" s="10" t="str">
        <f t="shared" si="19"/>
        <v/>
      </c>
    </row>
    <row r="190" spans="1:18" ht="19.899999999999999" customHeight="1" x14ac:dyDescent="0.25">
      <c r="A190" s="126">
        <v>49400</v>
      </c>
      <c r="B190" s="9">
        <f t="shared" si="20"/>
        <v>0</v>
      </c>
      <c r="C190" s="127"/>
      <c r="D190" s="4">
        <f t="shared" si="21"/>
        <v>0</v>
      </c>
      <c r="E190" s="128">
        <f t="shared" si="24"/>
        <v>0</v>
      </c>
      <c r="F190" s="4">
        <f t="shared" si="25"/>
        <v>0</v>
      </c>
      <c r="G190" s="19">
        <f>IF(AND(C190&lt;&gt;"",SUM(G$25:G189)&lt;D$17),$D$17/$D$21,0)</f>
        <v>0</v>
      </c>
      <c r="H190" s="4">
        <f t="shared" si="26"/>
        <v>0</v>
      </c>
      <c r="I190" s="4">
        <f t="shared" si="22"/>
        <v>0</v>
      </c>
      <c r="J190" s="25" t="str">
        <f t="shared" si="27"/>
        <v>2034–2035</v>
      </c>
      <c r="K190" s="27">
        <f t="shared" si="23"/>
        <v>0</v>
      </c>
      <c r="R190" s="10" t="str">
        <f t="shared" si="19"/>
        <v/>
      </c>
    </row>
    <row r="191" spans="1:18" ht="19.899999999999999" customHeight="1" x14ac:dyDescent="0.25">
      <c r="A191" s="126">
        <v>49430</v>
      </c>
      <c r="B191" s="9">
        <f t="shared" si="20"/>
        <v>0</v>
      </c>
      <c r="C191" s="127"/>
      <c r="D191" s="4">
        <f t="shared" si="21"/>
        <v>0</v>
      </c>
      <c r="E191" s="128">
        <f t="shared" si="24"/>
        <v>0</v>
      </c>
      <c r="F191" s="4">
        <f t="shared" si="25"/>
        <v>0</v>
      </c>
      <c r="G191" s="19">
        <f>IF(AND(C191&lt;&gt;"",SUM(G$25:G190)&lt;D$17),$D$17/$D$21,0)</f>
        <v>0</v>
      </c>
      <c r="H191" s="4">
        <f t="shared" si="26"/>
        <v>0</v>
      </c>
      <c r="I191" s="4">
        <f t="shared" si="22"/>
        <v>0</v>
      </c>
      <c r="J191" s="25" t="str">
        <f t="shared" si="27"/>
        <v>2034–2035</v>
      </c>
      <c r="K191" s="27">
        <f t="shared" si="23"/>
        <v>0</v>
      </c>
      <c r="R191" s="10" t="str">
        <f t="shared" si="19"/>
        <v/>
      </c>
    </row>
    <row r="192" spans="1:18" ht="19.899999999999999" customHeight="1" x14ac:dyDescent="0.25">
      <c r="A192" s="126">
        <v>49461</v>
      </c>
      <c r="B192" s="9">
        <f t="shared" si="20"/>
        <v>0</v>
      </c>
      <c r="C192" s="127"/>
      <c r="D192" s="4">
        <f t="shared" si="21"/>
        <v>0</v>
      </c>
      <c r="E192" s="128">
        <f t="shared" si="24"/>
        <v>0</v>
      </c>
      <c r="F192" s="4">
        <f t="shared" si="25"/>
        <v>0</v>
      </c>
      <c r="G192" s="19">
        <f>IF(AND(C192&lt;&gt;"",SUM(G$25:G191)&lt;D$17),$D$17/$D$21,0)</f>
        <v>0</v>
      </c>
      <c r="H192" s="4">
        <f t="shared" si="26"/>
        <v>0</v>
      </c>
      <c r="I192" s="4">
        <f t="shared" si="22"/>
        <v>0</v>
      </c>
      <c r="J192" s="25" t="str">
        <f t="shared" si="27"/>
        <v>2034–2035</v>
      </c>
      <c r="K192" s="27">
        <f t="shared" si="23"/>
        <v>0</v>
      </c>
      <c r="R192" s="10" t="str">
        <f t="shared" si="19"/>
        <v/>
      </c>
    </row>
    <row r="193" spans="1:18" ht="19.899999999999999" customHeight="1" x14ac:dyDescent="0.25">
      <c r="A193" s="126">
        <v>49491</v>
      </c>
      <c r="B193" s="9">
        <f t="shared" si="20"/>
        <v>0</v>
      </c>
      <c r="C193" s="127"/>
      <c r="D193" s="4">
        <f t="shared" si="21"/>
        <v>0</v>
      </c>
      <c r="E193" s="128">
        <f t="shared" si="24"/>
        <v>0</v>
      </c>
      <c r="F193" s="4">
        <f t="shared" si="25"/>
        <v>0</v>
      </c>
      <c r="G193" s="19">
        <f>IF(AND(C193&lt;&gt;"",SUM(G$25:G192)&lt;D$17),$D$17/$D$21,0)</f>
        <v>0</v>
      </c>
      <c r="H193" s="4">
        <f t="shared" si="26"/>
        <v>0</v>
      </c>
      <c r="I193" s="4">
        <f t="shared" si="22"/>
        <v>0</v>
      </c>
      <c r="J193" s="25" t="str">
        <f t="shared" si="27"/>
        <v>2035–2036</v>
      </c>
      <c r="K193" s="27">
        <f t="shared" si="23"/>
        <v>0</v>
      </c>
      <c r="R193" s="10" t="str">
        <f t="shared" si="19"/>
        <v/>
      </c>
    </row>
    <row r="194" spans="1:18" ht="19.899999999999999" customHeight="1" x14ac:dyDescent="0.25">
      <c r="A194" s="126">
        <v>49522</v>
      </c>
      <c r="B194" s="9">
        <f t="shared" si="20"/>
        <v>0</v>
      </c>
      <c r="C194" s="127"/>
      <c r="D194" s="4">
        <f t="shared" si="21"/>
        <v>0</v>
      </c>
      <c r="E194" s="128">
        <f t="shared" si="24"/>
        <v>0</v>
      </c>
      <c r="F194" s="4">
        <f t="shared" si="25"/>
        <v>0</v>
      </c>
      <c r="G194" s="19">
        <f>IF(AND(C194&lt;&gt;"",SUM(G$25:G193)&lt;D$17),$D$17/$D$21,0)</f>
        <v>0</v>
      </c>
      <c r="H194" s="4">
        <f t="shared" si="26"/>
        <v>0</v>
      </c>
      <c r="I194" s="4">
        <f t="shared" si="22"/>
        <v>0</v>
      </c>
      <c r="J194" s="25" t="str">
        <f t="shared" si="27"/>
        <v>2035–2036</v>
      </c>
      <c r="K194" s="27">
        <f t="shared" si="23"/>
        <v>0</v>
      </c>
      <c r="R194" s="10" t="str">
        <f t="shared" si="19"/>
        <v/>
      </c>
    </row>
    <row r="195" spans="1:18" ht="19.899999999999999" customHeight="1" x14ac:dyDescent="0.25">
      <c r="A195" s="126">
        <v>49553</v>
      </c>
      <c r="B195" s="9">
        <f t="shared" si="20"/>
        <v>0</v>
      </c>
      <c r="C195" s="127"/>
      <c r="D195" s="4">
        <f t="shared" si="21"/>
        <v>0</v>
      </c>
      <c r="E195" s="128">
        <f t="shared" si="24"/>
        <v>0</v>
      </c>
      <c r="F195" s="4">
        <f t="shared" si="25"/>
        <v>0</v>
      </c>
      <c r="G195" s="19">
        <f>IF(AND(C195&lt;&gt;"",SUM(G$25:G194)&lt;D$17),$D$17/$D$21,0)</f>
        <v>0</v>
      </c>
      <c r="H195" s="4">
        <f t="shared" si="26"/>
        <v>0</v>
      </c>
      <c r="I195" s="4">
        <f t="shared" si="22"/>
        <v>0</v>
      </c>
      <c r="J195" s="25" t="str">
        <f t="shared" si="27"/>
        <v>2035–2036</v>
      </c>
      <c r="K195" s="27">
        <f t="shared" si="23"/>
        <v>0</v>
      </c>
      <c r="R195" s="10" t="str">
        <f t="shared" si="19"/>
        <v/>
      </c>
    </row>
    <row r="196" spans="1:18" ht="19.899999999999999" customHeight="1" x14ac:dyDescent="0.25">
      <c r="A196" s="126">
        <v>49583</v>
      </c>
      <c r="B196" s="9">
        <f t="shared" si="20"/>
        <v>0</v>
      </c>
      <c r="C196" s="127"/>
      <c r="D196" s="4">
        <f t="shared" si="21"/>
        <v>0</v>
      </c>
      <c r="E196" s="128">
        <f t="shared" si="24"/>
        <v>0</v>
      </c>
      <c r="F196" s="4">
        <f t="shared" si="25"/>
        <v>0</v>
      </c>
      <c r="G196" s="19">
        <f>IF(AND(C196&lt;&gt;"",SUM(G$25:G195)&lt;D$17),$D$17/$D$21,0)</f>
        <v>0</v>
      </c>
      <c r="H196" s="4">
        <f t="shared" si="26"/>
        <v>0</v>
      </c>
      <c r="I196" s="4">
        <f t="shared" si="22"/>
        <v>0</v>
      </c>
      <c r="J196" s="25" t="str">
        <f t="shared" si="27"/>
        <v>2035–2036</v>
      </c>
      <c r="K196" s="27">
        <f t="shared" si="23"/>
        <v>0</v>
      </c>
      <c r="R196" s="10" t="str">
        <f t="shared" si="19"/>
        <v/>
      </c>
    </row>
    <row r="197" spans="1:18" ht="19.899999999999999" customHeight="1" x14ac:dyDescent="0.25">
      <c r="A197" s="126">
        <v>49614</v>
      </c>
      <c r="B197" s="9">
        <f t="shared" si="20"/>
        <v>0</v>
      </c>
      <c r="C197" s="127"/>
      <c r="D197" s="4">
        <f t="shared" si="21"/>
        <v>0</v>
      </c>
      <c r="E197" s="128">
        <f t="shared" si="24"/>
        <v>0</v>
      </c>
      <c r="F197" s="4">
        <f t="shared" si="25"/>
        <v>0</v>
      </c>
      <c r="G197" s="19">
        <f>IF(AND(C197&lt;&gt;"",SUM(G$25:G196)&lt;D$17),$D$17/$D$21,0)</f>
        <v>0</v>
      </c>
      <c r="H197" s="4">
        <f t="shared" si="26"/>
        <v>0</v>
      </c>
      <c r="I197" s="4">
        <f t="shared" si="22"/>
        <v>0</v>
      </c>
      <c r="J197" s="25" t="str">
        <f t="shared" si="27"/>
        <v>2035–2036</v>
      </c>
      <c r="K197" s="27">
        <f t="shared" si="23"/>
        <v>0</v>
      </c>
      <c r="R197" s="10" t="str">
        <f t="shared" si="19"/>
        <v/>
      </c>
    </row>
    <row r="198" spans="1:18" ht="19.899999999999999" customHeight="1" x14ac:dyDescent="0.25">
      <c r="A198" s="126">
        <v>49644</v>
      </c>
      <c r="B198" s="9">
        <f t="shared" si="20"/>
        <v>0</v>
      </c>
      <c r="C198" s="127"/>
      <c r="D198" s="4">
        <f t="shared" si="21"/>
        <v>0</v>
      </c>
      <c r="E198" s="128">
        <f t="shared" si="24"/>
        <v>0</v>
      </c>
      <c r="F198" s="4">
        <f t="shared" si="25"/>
        <v>0</v>
      </c>
      <c r="G198" s="19">
        <f>IF(AND(C198&lt;&gt;"",SUM(G$25:G197)&lt;D$17),$D$17/$D$21,0)</f>
        <v>0</v>
      </c>
      <c r="H198" s="4">
        <f t="shared" si="26"/>
        <v>0</v>
      </c>
      <c r="I198" s="4">
        <f t="shared" si="22"/>
        <v>0</v>
      </c>
      <c r="J198" s="25" t="str">
        <f t="shared" si="27"/>
        <v>2035–2036</v>
      </c>
      <c r="K198" s="27">
        <f t="shared" si="23"/>
        <v>0</v>
      </c>
      <c r="R198" s="10" t="str">
        <f t="shared" si="19"/>
        <v/>
      </c>
    </row>
    <row r="199" spans="1:18" ht="19.899999999999999" customHeight="1" x14ac:dyDescent="0.25">
      <c r="A199" s="126">
        <v>49675</v>
      </c>
      <c r="B199" s="9">
        <f t="shared" si="20"/>
        <v>0</v>
      </c>
      <c r="C199" s="127"/>
      <c r="D199" s="4">
        <f t="shared" si="21"/>
        <v>0</v>
      </c>
      <c r="E199" s="128">
        <f t="shared" si="24"/>
        <v>0</v>
      </c>
      <c r="F199" s="4">
        <f t="shared" si="25"/>
        <v>0</v>
      </c>
      <c r="G199" s="19">
        <f>IF(AND(C199&lt;&gt;"",SUM(G$25:G198)&lt;D$17),$D$17/$D$21,0)</f>
        <v>0</v>
      </c>
      <c r="H199" s="4">
        <f t="shared" si="26"/>
        <v>0</v>
      </c>
      <c r="I199" s="4">
        <f t="shared" si="22"/>
        <v>0</v>
      </c>
      <c r="J199" s="25" t="str">
        <f t="shared" si="27"/>
        <v>2035–2036</v>
      </c>
      <c r="K199" s="27">
        <f t="shared" si="23"/>
        <v>0</v>
      </c>
      <c r="R199" s="10" t="str">
        <f t="shared" si="19"/>
        <v/>
      </c>
    </row>
    <row r="200" spans="1:18" ht="19.899999999999999" customHeight="1" x14ac:dyDescent="0.25">
      <c r="A200" s="126">
        <v>49706</v>
      </c>
      <c r="B200" s="9">
        <f t="shared" si="20"/>
        <v>0</v>
      </c>
      <c r="C200" s="127"/>
      <c r="D200" s="4">
        <f t="shared" si="21"/>
        <v>0</v>
      </c>
      <c r="E200" s="128">
        <f t="shared" si="24"/>
        <v>0</v>
      </c>
      <c r="F200" s="4">
        <f t="shared" si="25"/>
        <v>0</v>
      </c>
      <c r="G200" s="19">
        <f>IF(AND(C200&lt;&gt;"",SUM(G$25:G199)&lt;D$17),$D$17/$D$21,0)</f>
        <v>0</v>
      </c>
      <c r="H200" s="4">
        <f t="shared" si="26"/>
        <v>0</v>
      </c>
      <c r="I200" s="4">
        <f t="shared" si="22"/>
        <v>0</v>
      </c>
      <c r="J200" s="25" t="str">
        <f t="shared" si="27"/>
        <v>2035–2036</v>
      </c>
      <c r="K200" s="27">
        <f t="shared" si="23"/>
        <v>0</v>
      </c>
      <c r="R200" s="10" t="str">
        <f t="shared" si="19"/>
        <v/>
      </c>
    </row>
    <row r="201" spans="1:18" ht="19.899999999999999" customHeight="1" x14ac:dyDescent="0.25">
      <c r="A201" s="126">
        <v>49735</v>
      </c>
      <c r="B201" s="9">
        <f t="shared" si="20"/>
        <v>0</v>
      </c>
      <c r="C201" s="127"/>
      <c r="D201" s="4">
        <f t="shared" si="21"/>
        <v>0</v>
      </c>
      <c r="E201" s="128">
        <f t="shared" si="24"/>
        <v>0</v>
      </c>
      <c r="F201" s="4">
        <f t="shared" si="25"/>
        <v>0</v>
      </c>
      <c r="G201" s="19">
        <f>IF(AND(C201&lt;&gt;"",SUM(G$25:G200)&lt;D$17),$D$17/$D$21,0)</f>
        <v>0</v>
      </c>
      <c r="H201" s="4">
        <f t="shared" si="26"/>
        <v>0</v>
      </c>
      <c r="I201" s="4">
        <f t="shared" si="22"/>
        <v>0</v>
      </c>
      <c r="J201" s="25" t="str">
        <f t="shared" si="27"/>
        <v>2035–2036</v>
      </c>
      <c r="K201" s="27">
        <f t="shared" si="23"/>
        <v>0</v>
      </c>
      <c r="R201" s="10" t="str">
        <f t="shared" si="19"/>
        <v/>
      </c>
    </row>
    <row r="202" spans="1:18" ht="19.899999999999999" customHeight="1" x14ac:dyDescent="0.25">
      <c r="A202" s="126">
        <v>49766</v>
      </c>
      <c r="B202" s="9">
        <f t="shared" si="20"/>
        <v>0</v>
      </c>
      <c r="C202" s="127"/>
      <c r="D202" s="4">
        <f t="shared" si="21"/>
        <v>0</v>
      </c>
      <c r="E202" s="128">
        <f t="shared" si="24"/>
        <v>0</v>
      </c>
      <c r="F202" s="4">
        <f t="shared" si="25"/>
        <v>0</v>
      </c>
      <c r="G202" s="19">
        <f>IF(AND(C202&lt;&gt;"",SUM(G$25:G201)&lt;D$17),$D$17/$D$21,0)</f>
        <v>0</v>
      </c>
      <c r="H202" s="4">
        <f t="shared" si="26"/>
        <v>0</v>
      </c>
      <c r="I202" s="4">
        <f t="shared" si="22"/>
        <v>0</v>
      </c>
      <c r="J202" s="25" t="str">
        <f t="shared" si="27"/>
        <v>2035–2036</v>
      </c>
      <c r="K202" s="27">
        <f t="shared" si="23"/>
        <v>0</v>
      </c>
      <c r="R202" s="10" t="str">
        <f t="shared" si="19"/>
        <v/>
      </c>
    </row>
    <row r="203" spans="1:18" ht="19.899999999999999" customHeight="1" x14ac:dyDescent="0.25">
      <c r="A203" s="126">
        <v>49796</v>
      </c>
      <c r="B203" s="9">
        <f t="shared" si="20"/>
        <v>0</v>
      </c>
      <c r="C203" s="127"/>
      <c r="D203" s="4">
        <f t="shared" si="21"/>
        <v>0</v>
      </c>
      <c r="E203" s="128">
        <f t="shared" si="24"/>
        <v>0</v>
      </c>
      <c r="F203" s="4">
        <f t="shared" si="25"/>
        <v>0</v>
      </c>
      <c r="G203" s="19">
        <f>IF(AND(C203&lt;&gt;"",SUM(G$25:G202)&lt;D$17),$D$17/$D$21,0)</f>
        <v>0</v>
      </c>
      <c r="H203" s="4">
        <f t="shared" si="26"/>
        <v>0</v>
      </c>
      <c r="I203" s="4">
        <f t="shared" si="22"/>
        <v>0</v>
      </c>
      <c r="J203" s="25" t="str">
        <f t="shared" si="27"/>
        <v>2035–2036</v>
      </c>
      <c r="K203" s="27">
        <f t="shared" si="23"/>
        <v>0</v>
      </c>
      <c r="R203" s="10" t="str">
        <f t="shared" si="19"/>
        <v/>
      </c>
    </row>
    <row r="204" spans="1:18" ht="19.899999999999999" customHeight="1" x14ac:dyDescent="0.25">
      <c r="A204" s="126">
        <v>49827</v>
      </c>
      <c r="B204" s="9">
        <f t="shared" si="20"/>
        <v>0</v>
      </c>
      <c r="C204" s="127"/>
      <c r="D204" s="4">
        <f t="shared" si="21"/>
        <v>0</v>
      </c>
      <c r="E204" s="128">
        <f t="shared" si="24"/>
        <v>0</v>
      </c>
      <c r="F204" s="4">
        <f t="shared" si="25"/>
        <v>0</v>
      </c>
      <c r="G204" s="19">
        <f>IF(AND(C204&lt;&gt;"",SUM(G$25:G203)&lt;D$17),$D$17/$D$21,0)</f>
        <v>0</v>
      </c>
      <c r="H204" s="4">
        <f t="shared" si="26"/>
        <v>0</v>
      </c>
      <c r="I204" s="4">
        <f t="shared" si="22"/>
        <v>0</v>
      </c>
      <c r="J204" s="25" t="str">
        <f t="shared" si="27"/>
        <v>2035–2036</v>
      </c>
      <c r="K204" s="27">
        <f t="shared" si="23"/>
        <v>0</v>
      </c>
      <c r="R204" s="10" t="str">
        <f t="shared" si="19"/>
        <v/>
      </c>
    </row>
    <row r="205" spans="1:18" ht="19.899999999999999" customHeight="1" x14ac:dyDescent="0.25">
      <c r="A205" s="126">
        <v>49857</v>
      </c>
      <c r="B205" s="9">
        <f t="shared" si="20"/>
        <v>0</v>
      </c>
      <c r="C205" s="127"/>
      <c r="D205" s="4">
        <f t="shared" si="21"/>
        <v>0</v>
      </c>
      <c r="E205" s="128">
        <f t="shared" si="24"/>
        <v>0</v>
      </c>
      <c r="F205" s="4">
        <f t="shared" si="25"/>
        <v>0</v>
      </c>
      <c r="G205" s="19">
        <f>IF(AND(C205&lt;&gt;"",SUM(G$25:G204)&lt;D$17),$D$17/$D$21,0)</f>
        <v>0</v>
      </c>
      <c r="H205" s="4">
        <f t="shared" si="26"/>
        <v>0</v>
      </c>
      <c r="I205" s="4">
        <f t="shared" si="22"/>
        <v>0</v>
      </c>
      <c r="J205" s="25" t="str">
        <f t="shared" si="27"/>
        <v>2036–2037</v>
      </c>
      <c r="K205" s="27">
        <f t="shared" si="23"/>
        <v>0</v>
      </c>
      <c r="R205" s="10" t="str">
        <f t="shared" si="19"/>
        <v/>
      </c>
    </row>
    <row r="206" spans="1:18" ht="19.899999999999999" customHeight="1" x14ac:dyDescent="0.25">
      <c r="A206" s="126">
        <v>49888</v>
      </c>
      <c r="B206" s="9">
        <f t="shared" si="20"/>
        <v>0</v>
      </c>
      <c r="C206" s="127"/>
      <c r="D206" s="4">
        <f t="shared" si="21"/>
        <v>0</v>
      </c>
      <c r="E206" s="128">
        <f t="shared" si="24"/>
        <v>0</v>
      </c>
      <c r="F206" s="4">
        <f t="shared" si="25"/>
        <v>0</v>
      </c>
      <c r="G206" s="19">
        <f>IF(AND(C206&lt;&gt;"",SUM(G$25:G205)&lt;D$17),$D$17/$D$21,0)</f>
        <v>0</v>
      </c>
      <c r="H206" s="4">
        <f t="shared" si="26"/>
        <v>0</v>
      </c>
      <c r="I206" s="4">
        <f t="shared" si="22"/>
        <v>0</v>
      </c>
      <c r="J206" s="25" t="str">
        <f t="shared" si="27"/>
        <v>2036–2037</v>
      </c>
      <c r="K206" s="27">
        <f t="shared" si="23"/>
        <v>0</v>
      </c>
      <c r="R206" s="10" t="str">
        <f t="shared" si="19"/>
        <v/>
      </c>
    </row>
    <row r="207" spans="1:18" ht="19.899999999999999" customHeight="1" x14ac:dyDescent="0.25">
      <c r="A207" s="126">
        <v>49919</v>
      </c>
      <c r="B207" s="9">
        <f t="shared" si="20"/>
        <v>0</v>
      </c>
      <c r="C207" s="127"/>
      <c r="D207" s="4">
        <f t="shared" si="21"/>
        <v>0</v>
      </c>
      <c r="E207" s="128">
        <f t="shared" si="24"/>
        <v>0</v>
      </c>
      <c r="F207" s="4">
        <f t="shared" si="25"/>
        <v>0</v>
      </c>
      <c r="G207" s="19">
        <f>IF(AND(C207&lt;&gt;"",SUM(G$25:G206)&lt;D$17),$D$17/$D$21,0)</f>
        <v>0</v>
      </c>
      <c r="H207" s="4">
        <f t="shared" si="26"/>
        <v>0</v>
      </c>
      <c r="I207" s="4">
        <f t="shared" si="22"/>
        <v>0</v>
      </c>
      <c r="J207" s="25" t="str">
        <f t="shared" si="27"/>
        <v>2036–2037</v>
      </c>
      <c r="K207" s="27">
        <f t="shared" si="23"/>
        <v>0</v>
      </c>
      <c r="R207" s="10" t="str">
        <f t="shared" si="19"/>
        <v/>
      </c>
    </row>
    <row r="208" spans="1:18" ht="19.899999999999999" customHeight="1" x14ac:dyDescent="0.25">
      <c r="A208" s="126">
        <v>49949</v>
      </c>
      <c r="B208" s="9">
        <f t="shared" si="20"/>
        <v>0</v>
      </c>
      <c r="C208" s="127"/>
      <c r="D208" s="4">
        <f t="shared" si="21"/>
        <v>0</v>
      </c>
      <c r="E208" s="128">
        <f t="shared" si="24"/>
        <v>0</v>
      </c>
      <c r="F208" s="4">
        <f t="shared" si="25"/>
        <v>0</v>
      </c>
      <c r="G208" s="19">
        <f>IF(AND(C208&lt;&gt;"",SUM(G$25:G207)&lt;D$17),$D$17/$D$21,0)</f>
        <v>0</v>
      </c>
      <c r="H208" s="4">
        <f t="shared" si="26"/>
        <v>0</v>
      </c>
      <c r="I208" s="4">
        <f t="shared" si="22"/>
        <v>0</v>
      </c>
      <c r="J208" s="25" t="str">
        <f t="shared" si="27"/>
        <v>2036–2037</v>
      </c>
      <c r="K208" s="27">
        <f t="shared" si="23"/>
        <v>0</v>
      </c>
      <c r="R208" s="10" t="str">
        <f t="shared" si="19"/>
        <v/>
      </c>
    </row>
    <row r="209" spans="1:18" ht="19.899999999999999" customHeight="1" x14ac:dyDescent="0.25">
      <c r="A209" s="126">
        <v>49980</v>
      </c>
      <c r="B209" s="9">
        <f t="shared" si="20"/>
        <v>0</v>
      </c>
      <c r="C209" s="127"/>
      <c r="D209" s="4">
        <f t="shared" si="21"/>
        <v>0</v>
      </c>
      <c r="E209" s="128">
        <f t="shared" si="24"/>
        <v>0</v>
      </c>
      <c r="F209" s="4">
        <f t="shared" si="25"/>
        <v>0</v>
      </c>
      <c r="G209" s="19">
        <f>IF(AND(C209&lt;&gt;"",SUM(G$25:G208)&lt;D$17),$D$17/$D$21,0)</f>
        <v>0</v>
      </c>
      <c r="H209" s="4">
        <f t="shared" si="26"/>
        <v>0</v>
      </c>
      <c r="I209" s="4">
        <f t="shared" si="22"/>
        <v>0</v>
      </c>
      <c r="J209" s="25" t="str">
        <f t="shared" si="27"/>
        <v>2036–2037</v>
      </c>
      <c r="K209" s="27">
        <f t="shared" si="23"/>
        <v>0</v>
      </c>
      <c r="R209" s="10" t="str">
        <f t="shared" si="19"/>
        <v/>
      </c>
    </row>
    <row r="210" spans="1:18" ht="19.899999999999999" customHeight="1" x14ac:dyDescent="0.25">
      <c r="A210" s="126">
        <v>50010</v>
      </c>
      <c r="B210" s="9">
        <f t="shared" si="20"/>
        <v>0</v>
      </c>
      <c r="C210" s="127"/>
      <c r="D210" s="4">
        <f t="shared" si="21"/>
        <v>0</v>
      </c>
      <c r="E210" s="128">
        <f t="shared" si="24"/>
        <v>0</v>
      </c>
      <c r="F210" s="4">
        <f t="shared" si="25"/>
        <v>0</v>
      </c>
      <c r="G210" s="19">
        <f>IF(AND(C210&lt;&gt;"",SUM(G$25:G209)&lt;D$17),$D$17/$D$21,0)</f>
        <v>0</v>
      </c>
      <c r="H210" s="4">
        <f t="shared" si="26"/>
        <v>0</v>
      </c>
      <c r="I210" s="4">
        <f t="shared" si="22"/>
        <v>0</v>
      </c>
      <c r="J210" s="25" t="str">
        <f t="shared" si="27"/>
        <v>2036–2037</v>
      </c>
      <c r="K210" s="27">
        <f t="shared" si="23"/>
        <v>0</v>
      </c>
      <c r="R210" s="10" t="str">
        <f t="shared" si="19"/>
        <v/>
      </c>
    </row>
    <row r="211" spans="1:18" ht="19.899999999999999" customHeight="1" x14ac:dyDescent="0.25">
      <c r="A211" s="126">
        <v>50041</v>
      </c>
      <c r="B211" s="9">
        <f t="shared" si="20"/>
        <v>0</v>
      </c>
      <c r="C211" s="127"/>
      <c r="D211" s="4">
        <f t="shared" si="21"/>
        <v>0</v>
      </c>
      <c r="E211" s="128">
        <f t="shared" si="24"/>
        <v>0</v>
      </c>
      <c r="F211" s="4">
        <f t="shared" si="25"/>
        <v>0</v>
      </c>
      <c r="G211" s="19">
        <f>IF(AND(C211&lt;&gt;"",SUM(G$25:G210)&lt;D$17),$D$17/$D$21,0)</f>
        <v>0</v>
      </c>
      <c r="H211" s="4">
        <f t="shared" si="26"/>
        <v>0</v>
      </c>
      <c r="I211" s="4">
        <f t="shared" si="22"/>
        <v>0</v>
      </c>
      <c r="J211" s="25" t="str">
        <f t="shared" si="27"/>
        <v>2036–2037</v>
      </c>
      <c r="K211" s="27">
        <f t="shared" si="23"/>
        <v>0</v>
      </c>
      <c r="R211" s="10" t="str">
        <f t="shared" si="19"/>
        <v/>
      </c>
    </row>
    <row r="212" spans="1:18" ht="19.899999999999999" customHeight="1" x14ac:dyDescent="0.25">
      <c r="A212" s="126">
        <v>50072</v>
      </c>
      <c r="B212" s="9">
        <f t="shared" si="20"/>
        <v>0</v>
      </c>
      <c r="C212" s="127"/>
      <c r="D212" s="4">
        <f t="shared" si="21"/>
        <v>0</v>
      </c>
      <c r="E212" s="128">
        <f t="shared" si="24"/>
        <v>0</v>
      </c>
      <c r="F212" s="4">
        <f t="shared" si="25"/>
        <v>0</v>
      </c>
      <c r="G212" s="19">
        <f>IF(AND(C212&lt;&gt;"",SUM(G$25:G211)&lt;D$17),$D$17/$D$21,0)</f>
        <v>0</v>
      </c>
      <c r="H212" s="4">
        <f t="shared" si="26"/>
        <v>0</v>
      </c>
      <c r="I212" s="4">
        <f t="shared" si="22"/>
        <v>0</v>
      </c>
      <c r="J212" s="25" t="str">
        <f t="shared" si="27"/>
        <v>2036–2037</v>
      </c>
      <c r="K212" s="27">
        <f t="shared" si="23"/>
        <v>0</v>
      </c>
      <c r="R212" s="10" t="str">
        <f t="shared" si="19"/>
        <v/>
      </c>
    </row>
    <row r="213" spans="1:18" ht="19.899999999999999" customHeight="1" x14ac:dyDescent="0.25">
      <c r="A213" s="126">
        <v>50100</v>
      </c>
      <c r="B213" s="9">
        <f t="shared" si="20"/>
        <v>0</v>
      </c>
      <c r="C213" s="127"/>
      <c r="D213" s="4">
        <f t="shared" si="21"/>
        <v>0</v>
      </c>
      <c r="E213" s="128">
        <f t="shared" si="24"/>
        <v>0</v>
      </c>
      <c r="F213" s="4">
        <f t="shared" si="25"/>
        <v>0</v>
      </c>
      <c r="G213" s="19">
        <f>IF(AND(C213&lt;&gt;"",SUM(G$25:G212)&lt;D$17),$D$17/$D$21,0)</f>
        <v>0</v>
      </c>
      <c r="H213" s="4">
        <f t="shared" si="26"/>
        <v>0</v>
      </c>
      <c r="I213" s="4">
        <f t="shared" si="22"/>
        <v>0</v>
      </c>
      <c r="J213" s="25" t="str">
        <f t="shared" si="27"/>
        <v>2036–2037</v>
      </c>
      <c r="K213" s="27">
        <f t="shared" si="23"/>
        <v>0</v>
      </c>
      <c r="R213" s="10" t="str">
        <f t="shared" si="19"/>
        <v/>
      </c>
    </row>
    <row r="214" spans="1:18" ht="19.899999999999999" customHeight="1" x14ac:dyDescent="0.25">
      <c r="A214" s="126">
        <v>50131</v>
      </c>
      <c r="B214" s="9">
        <f t="shared" si="20"/>
        <v>0</v>
      </c>
      <c r="C214" s="127"/>
      <c r="D214" s="4">
        <f t="shared" si="21"/>
        <v>0</v>
      </c>
      <c r="E214" s="128">
        <f t="shared" si="24"/>
        <v>0</v>
      </c>
      <c r="F214" s="4">
        <f t="shared" si="25"/>
        <v>0</v>
      </c>
      <c r="G214" s="19">
        <f>IF(AND(C214&lt;&gt;"",SUM(G$25:G213)&lt;D$17),$D$17/$D$21,0)</f>
        <v>0</v>
      </c>
      <c r="H214" s="4">
        <f t="shared" si="26"/>
        <v>0</v>
      </c>
      <c r="I214" s="4">
        <f t="shared" si="22"/>
        <v>0</v>
      </c>
      <c r="J214" s="25" t="str">
        <f t="shared" si="27"/>
        <v>2036–2037</v>
      </c>
      <c r="K214" s="27">
        <f t="shared" si="23"/>
        <v>0</v>
      </c>
      <c r="R214" s="10" t="str">
        <f t="shared" si="19"/>
        <v/>
      </c>
    </row>
    <row r="215" spans="1:18" ht="19.899999999999999" customHeight="1" x14ac:dyDescent="0.25">
      <c r="A215" s="126">
        <v>50161</v>
      </c>
      <c r="B215" s="9">
        <f t="shared" si="20"/>
        <v>0</v>
      </c>
      <c r="C215" s="127"/>
      <c r="D215" s="4">
        <f t="shared" si="21"/>
        <v>0</v>
      </c>
      <c r="E215" s="128">
        <f t="shared" si="24"/>
        <v>0</v>
      </c>
      <c r="F215" s="4">
        <f t="shared" si="25"/>
        <v>0</v>
      </c>
      <c r="G215" s="19">
        <f>IF(AND(C215&lt;&gt;"",SUM(G$25:G214)&lt;D$17),$D$17/$D$21,0)</f>
        <v>0</v>
      </c>
      <c r="H215" s="4">
        <f t="shared" si="26"/>
        <v>0</v>
      </c>
      <c r="I215" s="4">
        <f t="shared" si="22"/>
        <v>0</v>
      </c>
      <c r="J215" s="25" t="str">
        <f t="shared" si="27"/>
        <v>2036–2037</v>
      </c>
      <c r="K215" s="27">
        <f t="shared" si="23"/>
        <v>0</v>
      </c>
      <c r="R215" s="10" t="str">
        <f t="shared" si="19"/>
        <v/>
      </c>
    </row>
    <row r="216" spans="1:18" ht="19.899999999999999" customHeight="1" x14ac:dyDescent="0.25">
      <c r="A216" s="126">
        <v>50192</v>
      </c>
      <c r="B216" s="9">
        <f t="shared" si="20"/>
        <v>0</v>
      </c>
      <c r="C216" s="127"/>
      <c r="D216" s="4">
        <f t="shared" si="21"/>
        <v>0</v>
      </c>
      <c r="E216" s="128">
        <f t="shared" si="24"/>
        <v>0</v>
      </c>
      <c r="F216" s="4">
        <f t="shared" si="25"/>
        <v>0</v>
      </c>
      <c r="G216" s="19">
        <f>IF(AND(C216&lt;&gt;"",SUM(G$25:G215)&lt;D$17),$D$17/$D$21,0)</f>
        <v>0</v>
      </c>
      <c r="H216" s="4">
        <f t="shared" si="26"/>
        <v>0</v>
      </c>
      <c r="I216" s="4">
        <f t="shared" si="22"/>
        <v>0</v>
      </c>
      <c r="J216" s="25" t="str">
        <f t="shared" si="27"/>
        <v>2036–2037</v>
      </c>
      <c r="K216" s="27">
        <f t="shared" si="23"/>
        <v>0</v>
      </c>
      <c r="R216" s="10" t="str">
        <f t="shared" si="19"/>
        <v/>
      </c>
    </row>
    <row r="217" spans="1:18" ht="19.899999999999999" customHeight="1" x14ac:dyDescent="0.25">
      <c r="A217" s="126">
        <v>50222</v>
      </c>
      <c r="B217" s="9">
        <f t="shared" si="20"/>
        <v>0</v>
      </c>
      <c r="C217" s="127"/>
      <c r="D217" s="4">
        <f t="shared" si="21"/>
        <v>0</v>
      </c>
      <c r="E217" s="128">
        <f t="shared" si="24"/>
        <v>0</v>
      </c>
      <c r="F217" s="4">
        <f t="shared" si="25"/>
        <v>0</v>
      </c>
      <c r="G217" s="19">
        <f>IF(AND(C217&lt;&gt;"",SUM(G$25:G216)&lt;D$17),$D$17/$D$21,0)</f>
        <v>0</v>
      </c>
      <c r="H217" s="4">
        <f t="shared" si="26"/>
        <v>0</v>
      </c>
      <c r="I217" s="4">
        <f t="shared" si="22"/>
        <v>0</v>
      </c>
      <c r="J217" s="25" t="str">
        <f t="shared" si="27"/>
        <v>2037–2038</v>
      </c>
      <c r="K217" s="27">
        <f t="shared" si="23"/>
        <v>0</v>
      </c>
      <c r="R217" s="10" t="str">
        <f t="shared" ref="R217:R280" si="28">IF(AND($D$13&lt;=$A217,DATE(YEAR($D$13),MONTH($D$13)+$D$19-1,DAY($D$13))&gt;=$A217),"X","")</f>
        <v/>
      </c>
    </row>
    <row r="218" spans="1:18" ht="19.899999999999999" customHeight="1" x14ac:dyDescent="0.25">
      <c r="A218" s="126">
        <v>50253</v>
      </c>
      <c r="B218" s="9">
        <f t="shared" ref="B218:B281" si="29">IF(C218&gt;0,C218*-1,C218)</f>
        <v>0</v>
      </c>
      <c r="C218" s="127"/>
      <c r="D218" s="4">
        <f t="shared" ref="D218:D281" si="30">IF(C218="",0,IF($D$14="Beginning",IF(C217&lt;&gt;"",$F217*$D$6/12,0),IF(C217&lt;&gt;"",$F217*$D$6/12,$D$15*$D$6/12)))</f>
        <v>0</v>
      </c>
      <c r="E218" s="128">
        <f t="shared" si="24"/>
        <v>0</v>
      </c>
      <c r="F218" s="4">
        <f t="shared" si="25"/>
        <v>0</v>
      </c>
      <c r="G218" s="19">
        <f>IF(AND(C218&lt;&gt;"",SUM(G$25:G217)&lt;D$17),$D$17/$D$21,0)</f>
        <v>0</v>
      </c>
      <c r="H218" s="4">
        <f t="shared" si="26"/>
        <v>0</v>
      </c>
      <c r="I218" s="4">
        <f t="shared" ref="I218:I281" si="31">IF(C218&lt;&gt;"",$D$17-H218,0)</f>
        <v>0</v>
      </c>
      <c r="J218" s="25" t="str">
        <f t="shared" si="27"/>
        <v>2037–2038</v>
      </c>
      <c r="K218" s="27">
        <f t="shared" ref="K218:K281" si="32">IF(AND(ROUND(H218,2)=ROUND($D$17,2),ROUND(F218,0)=0),ROUND($D$17,2),0)</f>
        <v>0</v>
      </c>
      <c r="R218" s="10" t="str">
        <f t="shared" si="28"/>
        <v/>
      </c>
    </row>
    <row r="219" spans="1:18" ht="19.899999999999999" customHeight="1" x14ac:dyDescent="0.25">
      <c r="A219" s="126">
        <v>50284</v>
      </c>
      <c r="B219" s="9">
        <f t="shared" si="29"/>
        <v>0</v>
      </c>
      <c r="C219" s="127"/>
      <c r="D219" s="4">
        <f t="shared" si="30"/>
        <v>0</v>
      </c>
      <c r="E219" s="128">
        <f t="shared" ref="E219:E282" si="33">C219-D219</f>
        <v>0</v>
      </c>
      <c r="F219" s="4">
        <f t="shared" ref="F219:F282" si="34">IF(C219="",0,IF(C218="",$D$15-E219,IF(C219&lt;&gt;"",F218-E219)))</f>
        <v>0</v>
      </c>
      <c r="G219" s="19">
        <f>IF(AND(C219&lt;&gt;"",SUM(G$25:G218)&lt;D$17),$D$17/$D$21,0)</f>
        <v>0</v>
      </c>
      <c r="H219" s="4">
        <f t="shared" ref="H219:H282" si="35">IF(C219&lt;&gt;"",G219+H218,0)</f>
        <v>0</v>
      </c>
      <c r="I219" s="4">
        <f t="shared" si="31"/>
        <v>0</v>
      </c>
      <c r="J219" s="25" t="str">
        <f t="shared" si="27"/>
        <v>2037–2038</v>
      </c>
      <c r="K219" s="27">
        <f t="shared" si="32"/>
        <v>0</v>
      </c>
      <c r="R219" s="10" t="str">
        <f t="shared" si="28"/>
        <v/>
      </c>
    </row>
    <row r="220" spans="1:18" ht="19.899999999999999" customHeight="1" x14ac:dyDescent="0.25">
      <c r="A220" s="126">
        <v>50314</v>
      </c>
      <c r="B220" s="9">
        <f t="shared" si="29"/>
        <v>0</v>
      </c>
      <c r="C220" s="127"/>
      <c r="D220" s="4">
        <f t="shared" si="30"/>
        <v>0</v>
      </c>
      <c r="E220" s="128">
        <f t="shared" si="33"/>
        <v>0</v>
      </c>
      <c r="F220" s="4">
        <f t="shared" si="34"/>
        <v>0</v>
      </c>
      <c r="G220" s="19">
        <f>IF(AND(C220&lt;&gt;"",SUM(G$25:G219)&lt;D$17),$D$17/$D$21,0)</f>
        <v>0</v>
      </c>
      <c r="H220" s="4">
        <f t="shared" si="35"/>
        <v>0</v>
      </c>
      <c r="I220" s="4">
        <f t="shared" si="31"/>
        <v>0</v>
      </c>
      <c r="J220" s="25" t="str">
        <f t="shared" si="27"/>
        <v>2037–2038</v>
      </c>
      <c r="K220" s="27">
        <f t="shared" si="32"/>
        <v>0</v>
      </c>
      <c r="R220" s="10" t="str">
        <f t="shared" si="28"/>
        <v/>
      </c>
    </row>
    <row r="221" spans="1:18" ht="19.899999999999999" customHeight="1" x14ac:dyDescent="0.25">
      <c r="A221" s="126">
        <v>50345</v>
      </c>
      <c r="B221" s="9">
        <f t="shared" si="29"/>
        <v>0</v>
      </c>
      <c r="C221" s="127"/>
      <c r="D221" s="4">
        <f t="shared" si="30"/>
        <v>0</v>
      </c>
      <c r="E221" s="128">
        <f t="shared" si="33"/>
        <v>0</v>
      </c>
      <c r="F221" s="4">
        <f t="shared" si="34"/>
        <v>0</v>
      </c>
      <c r="G221" s="19">
        <f>IF(AND(C221&lt;&gt;"",SUM(G$25:G220)&lt;D$17),$D$17/$D$21,0)</f>
        <v>0</v>
      </c>
      <c r="H221" s="4">
        <f t="shared" si="35"/>
        <v>0</v>
      </c>
      <c r="I221" s="4">
        <f t="shared" si="31"/>
        <v>0</v>
      </c>
      <c r="J221" s="25" t="str">
        <f t="shared" si="27"/>
        <v>2037–2038</v>
      </c>
      <c r="K221" s="27">
        <f t="shared" si="32"/>
        <v>0</v>
      </c>
      <c r="R221" s="10" t="str">
        <f t="shared" si="28"/>
        <v/>
      </c>
    </row>
    <row r="222" spans="1:18" ht="19.899999999999999" customHeight="1" x14ac:dyDescent="0.25">
      <c r="A222" s="126">
        <v>50375</v>
      </c>
      <c r="B222" s="9">
        <f t="shared" si="29"/>
        <v>0</v>
      </c>
      <c r="C222" s="127"/>
      <c r="D222" s="4">
        <f t="shared" si="30"/>
        <v>0</v>
      </c>
      <c r="E222" s="128">
        <f t="shared" si="33"/>
        <v>0</v>
      </c>
      <c r="F222" s="4">
        <f t="shared" si="34"/>
        <v>0</v>
      </c>
      <c r="G222" s="19">
        <f>IF(AND(C222&lt;&gt;"",SUM(G$25:G221)&lt;D$17),$D$17/$D$21,0)</f>
        <v>0</v>
      </c>
      <c r="H222" s="4">
        <f t="shared" si="35"/>
        <v>0</v>
      </c>
      <c r="I222" s="4">
        <f t="shared" si="31"/>
        <v>0</v>
      </c>
      <c r="J222" s="25" t="str">
        <f t="shared" si="27"/>
        <v>2037–2038</v>
      </c>
      <c r="K222" s="27">
        <f t="shared" si="32"/>
        <v>0</v>
      </c>
      <c r="R222" s="10" t="str">
        <f t="shared" si="28"/>
        <v/>
      </c>
    </row>
    <row r="223" spans="1:18" ht="19.899999999999999" customHeight="1" x14ac:dyDescent="0.25">
      <c r="A223" s="126">
        <v>50406</v>
      </c>
      <c r="B223" s="9">
        <f t="shared" si="29"/>
        <v>0</v>
      </c>
      <c r="C223" s="127"/>
      <c r="D223" s="4">
        <f t="shared" si="30"/>
        <v>0</v>
      </c>
      <c r="E223" s="128">
        <f t="shared" si="33"/>
        <v>0</v>
      </c>
      <c r="F223" s="4">
        <f t="shared" si="34"/>
        <v>0</v>
      </c>
      <c r="G223" s="19">
        <f>IF(AND(C223&lt;&gt;"",SUM(G$25:G222)&lt;D$17),$D$17/$D$21,0)</f>
        <v>0</v>
      </c>
      <c r="H223" s="4">
        <f t="shared" si="35"/>
        <v>0</v>
      </c>
      <c r="I223" s="4">
        <f t="shared" si="31"/>
        <v>0</v>
      </c>
      <c r="J223" s="25" t="str">
        <f t="shared" si="27"/>
        <v>2037–2038</v>
      </c>
      <c r="K223" s="27">
        <f t="shared" si="32"/>
        <v>0</v>
      </c>
      <c r="R223" s="10" t="str">
        <f t="shared" si="28"/>
        <v/>
      </c>
    </row>
    <row r="224" spans="1:18" ht="19.899999999999999" customHeight="1" x14ac:dyDescent="0.25">
      <c r="A224" s="126">
        <v>50437</v>
      </c>
      <c r="B224" s="9">
        <f t="shared" si="29"/>
        <v>0</v>
      </c>
      <c r="C224" s="127"/>
      <c r="D224" s="4">
        <f t="shared" si="30"/>
        <v>0</v>
      </c>
      <c r="E224" s="128">
        <f t="shared" si="33"/>
        <v>0</v>
      </c>
      <c r="F224" s="4">
        <f t="shared" si="34"/>
        <v>0</v>
      </c>
      <c r="G224" s="19">
        <f>IF(AND(C224&lt;&gt;"",SUM(G$25:G223)&lt;D$17),$D$17/$D$21,0)</f>
        <v>0</v>
      </c>
      <c r="H224" s="4">
        <f t="shared" si="35"/>
        <v>0</v>
      </c>
      <c r="I224" s="4">
        <f t="shared" si="31"/>
        <v>0</v>
      </c>
      <c r="J224" s="25" t="str">
        <f t="shared" si="27"/>
        <v>2037–2038</v>
      </c>
      <c r="K224" s="27">
        <f t="shared" si="32"/>
        <v>0</v>
      </c>
      <c r="R224" s="10" t="str">
        <f t="shared" si="28"/>
        <v/>
      </c>
    </row>
    <row r="225" spans="1:18" ht="19.899999999999999" customHeight="1" x14ac:dyDescent="0.25">
      <c r="A225" s="126">
        <v>50465</v>
      </c>
      <c r="B225" s="9">
        <f t="shared" si="29"/>
        <v>0</v>
      </c>
      <c r="C225" s="127"/>
      <c r="D225" s="4">
        <f t="shared" si="30"/>
        <v>0</v>
      </c>
      <c r="E225" s="128">
        <f t="shared" si="33"/>
        <v>0</v>
      </c>
      <c r="F225" s="4">
        <f t="shared" si="34"/>
        <v>0</v>
      </c>
      <c r="G225" s="19">
        <f>IF(AND(C225&lt;&gt;"",SUM(G$25:G224)&lt;D$17),$D$17/$D$21,0)</f>
        <v>0</v>
      </c>
      <c r="H225" s="4">
        <f t="shared" si="35"/>
        <v>0</v>
      </c>
      <c r="I225" s="4">
        <f t="shared" si="31"/>
        <v>0</v>
      </c>
      <c r="J225" s="25" t="str">
        <f t="shared" si="27"/>
        <v>2037–2038</v>
      </c>
      <c r="K225" s="27">
        <f t="shared" si="32"/>
        <v>0</v>
      </c>
      <c r="R225" s="10" t="str">
        <f t="shared" si="28"/>
        <v/>
      </c>
    </row>
    <row r="226" spans="1:18" ht="19.899999999999999" customHeight="1" x14ac:dyDescent="0.25">
      <c r="A226" s="126">
        <v>50496</v>
      </c>
      <c r="B226" s="9">
        <f t="shared" si="29"/>
        <v>0</v>
      </c>
      <c r="C226" s="127"/>
      <c r="D226" s="4">
        <f t="shared" si="30"/>
        <v>0</v>
      </c>
      <c r="E226" s="128">
        <f t="shared" si="33"/>
        <v>0</v>
      </c>
      <c r="F226" s="4">
        <f t="shared" si="34"/>
        <v>0</v>
      </c>
      <c r="G226" s="19">
        <f>IF(AND(C226&lt;&gt;"",SUM(G$25:G225)&lt;D$17),$D$17/$D$21,0)</f>
        <v>0</v>
      </c>
      <c r="H226" s="4">
        <f t="shared" si="35"/>
        <v>0</v>
      </c>
      <c r="I226" s="4">
        <f t="shared" si="31"/>
        <v>0</v>
      </c>
      <c r="J226" s="25" t="str">
        <f t="shared" si="27"/>
        <v>2037–2038</v>
      </c>
      <c r="K226" s="27">
        <f t="shared" si="32"/>
        <v>0</v>
      </c>
      <c r="R226" s="10" t="str">
        <f t="shared" si="28"/>
        <v/>
      </c>
    </row>
    <row r="227" spans="1:18" ht="19.899999999999999" customHeight="1" x14ac:dyDescent="0.25">
      <c r="A227" s="126">
        <v>50526</v>
      </c>
      <c r="B227" s="9">
        <f t="shared" si="29"/>
        <v>0</v>
      </c>
      <c r="C227" s="127"/>
      <c r="D227" s="4">
        <f t="shared" si="30"/>
        <v>0</v>
      </c>
      <c r="E227" s="128">
        <f t="shared" si="33"/>
        <v>0</v>
      </c>
      <c r="F227" s="4">
        <f t="shared" si="34"/>
        <v>0</v>
      </c>
      <c r="G227" s="19">
        <f>IF(AND(C227&lt;&gt;"",SUM(G$25:G226)&lt;D$17),$D$17/$D$21,0)</f>
        <v>0</v>
      </c>
      <c r="H227" s="4">
        <f t="shared" si="35"/>
        <v>0</v>
      </c>
      <c r="I227" s="4">
        <f t="shared" si="31"/>
        <v>0</v>
      </c>
      <c r="J227" s="25" t="str">
        <f t="shared" si="27"/>
        <v>2037–2038</v>
      </c>
      <c r="K227" s="27">
        <f t="shared" si="32"/>
        <v>0</v>
      </c>
      <c r="R227" s="10" t="str">
        <f t="shared" si="28"/>
        <v/>
      </c>
    </row>
    <row r="228" spans="1:18" ht="19.899999999999999" customHeight="1" x14ac:dyDescent="0.25">
      <c r="A228" s="126">
        <v>50557</v>
      </c>
      <c r="B228" s="9">
        <f t="shared" si="29"/>
        <v>0</v>
      </c>
      <c r="C228" s="127"/>
      <c r="D228" s="4">
        <f t="shared" si="30"/>
        <v>0</v>
      </c>
      <c r="E228" s="128">
        <f t="shared" si="33"/>
        <v>0</v>
      </c>
      <c r="F228" s="4">
        <f t="shared" si="34"/>
        <v>0</v>
      </c>
      <c r="G228" s="19">
        <f>IF(AND(C228&lt;&gt;"",SUM(G$25:G227)&lt;D$17),$D$17/$D$21,0)</f>
        <v>0</v>
      </c>
      <c r="H228" s="4">
        <f t="shared" si="35"/>
        <v>0</v>
      </c>
      <c r="I228" s="4">
        <f t="shared" si="31"/>
        <v>0</v>
      </c>
      <c r="J228" s="25" t="str">
        <f t="shared" si="27"/>
        <v>2037–2038</v>
      </c>
      <c r="K228" s="27">
        <f t="shared" si="32"/>
        <v>0</v>
      </c>
      <c r="R228" s="10" t="str">
        <f t="shared" si="28"/>
        <v/>
      </c>
    </row>
    <row r="229" spans="1:18" ht="19.899999999999999" customHeight="1" x14ac:dyDescent="0.25">
      <c r="A229" s="126">
        <v>50587</v>
      </c>
      <c r="B229" s="9">
        <f t="shared" si="29"/>
        <v>0</v>
      </c>
      <c r="C229" s="127"/>
      <c r="D229" s="4">
        <f t="shared" si="30"/>
        <v>0</v>
      </c>
      <c r="E229" s="128">
        <f t="shared" si="33"/>
        <v>0</v>
      </c>
      <c r="F229" s="4">
        <f t="shared" si="34"/>
        <v>0</v>
      </c>
      <c r="G229" s="19">
        <f>IF(AND(C229&lt;&gt;"",SUM(G$25:G228)&lt;D$17),$D$17/$D$21,0)</f>
        <v>0</v>
      </c>
      <c r="H229" s="4">
        <f t="shared" si="35"/>
        <v>0</v>
      </c>
      <c r="I229" s="4">
        <f t="shared" si="31"/>
        <v>0</v>
      </c>
      <c r="J229" s="25" t="str">
        <f t="shared" si="27"/>
        <v>2038–2039</v>
      </c>
      <c r="K229" s="27">
        <f t="shared" si="32"/>
        <v>0</v>
      </c>
      <c r="R229" s="10" t="str">
        <f t="shared" si="28"/>
        <v/>
      </c>
    </row>
    <row r="230" spans="1:18" ht="19.899999999999999" customHeight="1" x14ac:dyDescent="0.25">
      <c r="A230" s="126">
        <v>50618</v>
      </c>
      <c r="B230" s="9">
        <f t="shared" si="29"/>
        <v>0</v>
      </c>
      <c r="C230" s="127"/>
      <c r="D230" s="4">
        <f t="shared" si="30"/>
        <v>0</v>
      </c>
      <c r="E230" s="128">
        <f t="shared" si="33"/>
        <v>0</v>
      </c>
      <c r="F230" s="4">
        <f t="shared" si="34"/>
        <v>0</v>
      </c>
      <c r="G230" s="19">
        <f>IF(AND(C230&lt;&gt;"",SUM(G$25:G229)&lt;D$17),$D$17/$D$21,0)</f>
        <v>0</v>
      </c>
      <c r="H230" s="4">
        <f t="shared" si="35"/>
        <v>0</v>
      </c>
      <c r="I230" s="4">
        <f t="shared" si="31"/>
        <v>0</v>
      </c>
      <c r="J230" s="25" t="str">
        <f t="shared" ref="J230:J293" si="36">IF(OR(MONTH(A230)=1,MONTH(A230)=2,MONTH(A230)=3,MONTH(A230)=4,MONTH(A230)=5,MONTH(A230)=6),YEAR(A230)-1&amp;"–"&amp;YEAR(A230),YEAR(A230)&amp;"–"&amp;YEAR(A230)+1)</f>
        <v>2038–2039</v>
      </c>
      <c r="K230" s="27">
        <f t="shared" si="32"/>
        <v>0</v>
      </c>
      <c r="R230" s="10" t="str">
        <f t="shared" si="28"/>
        <v/>
      </c>
    </row>
    <row r="231" spans="1:18" ht="19.899999999999999" customHeight="1" x14ac:dyDescent="0.25">
      <c r="A231" s="126">
        <v>50649</v>
      </c>
      <c r="B231" s="9">
        <f t="shared" si="29"/>
        <v>0</v>
      </c>
      <c r="C231" s="127"/>
      <c r="D231" s="4">
        <f t="shared" si="30"/>
        <v>0</v>
      </c>
      <c r="E231" s="128">
        <f t="shared" si="33"/>
        <v>0</v>
      </c>
      <c r="F231" s="4">
        <f t="shared" si="34"/>
        <v>0</v>
      </c>
      <c r="G231" s="19">
        <f>IF(AND(C231&lt;&gt;"",SUM(G$25:G230)&lt;D$17),$D$17/$D$21,0)</f>
        <v>0</v>
      </c>
      <c r="H231" s="4">
        <f t="shared" si="35"/>
        <v>0</v>
      </c>
      <c r="I231" s="4">
        <f t="shared" si="31"/>
        <v>0</v>
      </c>
      <c r="J231" s="25" t="str">
        <f t="shared" si="36"/>
        <v>2038–2039</v>
      </c>
      <c r="K231" s="27">
        <f t="shared" si="32"/>
        <v>0</v>
      </c>
      <c r="R231" s="10" t="str">
        <f t="shared" si="28"/>
        <v/>
      </c>
    </row>
    <row r="232" spans="1:18" ht="19.899999999999999" customHeight="1" x14ac:dyDescent="0.25">
      <c r="A232" s="126">
        <v>50679</v>
      </c>
      <c r="B232" s="9">
        <f t="shared" si="29"/>
        <v>0</v>
      </c>
      <c r="C232" s="127"/>
      <c r="D232" s="4">
        <f t="shared" si="30"/>
        <v>0</v>
      </c>
      <c r="E232" s="128">
        <f t="shared" si="33"/>
        <v>0</v>
      </c>
      <c r="F232" s="4">
        <f t="shared" si="34"/>
        <v>0</v>
      </c>
      <c r="G232" s="19">
        <f>IF(AND(C232&lt;&gt;"",SUM(G$25:G231)&lt;D$17),$D$17/$D$21,0)</f>
        <v>0</v>
      </c>
      <c r="H232" s="4">
        <f t="shared" si="35"/>
        <v>0</v>
      </c>
      <c r="I232" s="4">
        <f t="shared" si="31"/>
        <v>0</v>
      </c>
      <c r="J232" s="25" t="str">
        <f t="shared" si="36"/>
        <v>2038–2039</v>
      </c>
      <c r="K232" s="27">
        <f t="shared" si="32"/>
        <v>0</v>
      </c>
      <c r="R232" s="10" t="str">
        <f t="shared" si="28"/>
        <v/>
      </c>
    </row>
    <row r="233" spans="1:18" ht="19.899999999999999" customHeight="1" x14ac:dyDescent="0.25">
      <c r="A233" s="126">
        <v>50710</v>
      </c>
      <c r="B233" s="9">
        <f t="shared" si="29"/>
        <v>0</v>
      </c>
      <c r="C233" s="127"/>
      <c r="D233" s="4">
        <f t="shared" si="30"/>
        <v>0</v>
      </c>
      <c r="E233" s="128">
        <f t="shared" si="33"/>
        <v>0</v>
      </c>
      <c r="F233" s="4">
        <f t="shared" si="34"/>
        <v>0</v>
      </c>
      <c r="G233" s="19">
        <f>IF(AND(C233&lt;&gt;"",SUM(G$25:G232)&lt;D$17),$D$17/$D$21,0)</f>
        <v>0</v>
      </c>
      <c r="H233" s="4">
        <f t="shared" si="35"/>
        <v>0</v>
      </c>
      <c r="I233" s="4">
        <f t="shared" si="31"/>
        <v>0</v>
      </c>
      <c r="J233" s="25" t="str">
        <f t="shared" si="36"/>
        <v>2038–2039</v>
      </c>
      <c r="K233" s="27">
        <f t="shared" si="32"/>
        <v>0</v>
      </c>
      <c r="R233" s="10" t="str">
        <f t="shared" si="28"/>
        <v/>
      </c>
    </row>
    <row r="234" spans="1:18" ht="19.899999999999999" customHeight="1" x14ac:dyDescent="0.25">
      <c r="A234" s="126">
        <v>50740</v>
      </c>
      <c r="B234" s="9">
        <f t="shared" si="29"/>
        <v>0</v>
      </c>
      <c r="C234" s="127"/>
      <c r="D234" s="4">
        <f t="shared" si="30"/>
        <v>0</v>
      </c>
      <c r="E234" s="128">
        <f t="shared" si="33"/>
        <v>0</v>
      </c>
      <c r="F234" s="4">
        <f t="shared" si="34"/>
        <v>0</v>
      </c>
      <c r="G234" s="19">
        <f>IF(AND(C234&lt;&gt;"",SUM(G$25:G233)&lt;D$17),$D$17/$D$21,0)</f>
        <v>0</v>
      </c>
      <c r="H234" s="4">
        <f t="shared" si="35"/>
        <v>0</v>
      </c>
      <c r="I234" s="4">
        <f t="shared" si="31"/>
        <v>0</v>
      </c>
      <c r="J234" s="25" t="str">
        <f t="shared" si="36"/>
        <v>2038–2039</v>
      </c>
      <c r="K234" s="27">
        <f t="shared" si="32"/>
        <v>0</v>
      </c>
      <c r="R234" s="10" t="str">
        <f t="shared" si="28"/>
        <v/>
      </c>
    </row>
    <row r="235" spans="1:18" ht="19.899999999999999" customHeight="1" x14ac:dyDescent="0.25">
      <c r="A235" s="126">
        <v>50771</v>
      </c>
      <c r="B235" s="9">
        <f t="shared" si="29"/>
        <v>0</v>
      </c>
      <c r="C235" s="127"/>
      <c r="D235" s="4">
        <f t="shared" si="30"/>
        <v>0</v>
      </c>
      <c r="E235" s="128">
        <f t="shared" si="33"/>
        <v>0</v>
      </c>
      <c r="F235" s="4">
        <f t="shared" si="34"/>
        <v>0</v>
      </c>
      <c r="G235" s="19">
        <f>IF(AND(C235&lt;&gt;"",SUM(G$25:G234)&lt;D$17),$D$17/$D$21,0)</f>
        <v>0</v>
      </c>
      <c r="H235" s="4">
        <f t="shared" si="35"/>
        <v>0</v>
      </c>
      <c r="I235" s="4">
        <f t="shared" si="31"/>
        <v>0</v>
      </c>
      <c r="J235" s="25" t="str">
        <f t="shared" si="36"/>
        <v>2038–2039</v>
      </c>
      <c r="K235" s="27">
        <f t="shared" si="32"/>
        <v>0</v>
      </c>
      <c r="R235" s="10" t="str">
        <f t="shared" si="28"/>
        <v/>
      </c>
    </row>
    <row r="236" spans="1:18" ht="19.899999999999999" customHeight="1" x14ac:dyDescent="0.25">
      <c r="A236" s="126">
        <v>50802</v>
      </c>
      <c r="B236" s="9">
        <f t="shared" si="29"/>
        <v>0</v>
      </c>
      <c r="C236" s="127"/>
      <c r="D236" s="4">
        <f t="shared" si="30"/>
        <v>0</v>
      </c>
      <c r="E236" s="128">
        <f t="shared" si="33"/>
        <v>0</v>
      </c>
      <c r="F236" s="4">
        <f t="shared" si="34"/>
        <v>0</v>
      </c>
      <c r="G236" s="19">
        <f>IF(AND(C236&lt;&gt;"",SUM(G$25:G235)&lt;D$17),$D$17/$D$21,0)</f>
        <v>0</v>
      </c>
      <c r="H236" s="4">
        <f t="shared" si="35"/>
        <v>0</v>
      </c>
      <c r="I236" s="4">
        <f t="shared" si="31"/>
        <v>0</v>
      </c>
      <c r="J236" s="25" t="str">
        <f t="shared" si="36"/>
        <v>2038–2039</v>
      </c>
      <c r="K236" s="27">
        <f t="shared" si="32"/>
        <v>0</v>
      </c>
      <c r="R236" s="10" t="str">
        <f t="shared" si="28"/>
        <v/>
      </c>
    </row>
    <row r="237" spans="1:18" ht="19.899999999999999" customHeight="1" x14ac:dyDescent="0.25">
      <c r="A237" s="126">
        <v>50830</v>
      </c>
      <c r="B237" s="9">
        <f t="shared" si="29"/>
        <v>0</v>
      </c>
      <c r="C237" s="127"/>
      <c r="D237" s="4">
        <f t="shared" si="30"/>
        <v>0</v>
      </c>
      <c r="E237" s="128">
        <f t="shared" si="33"/>
        <v>0</v>
      </c>
      <c r="F237" s="4">
        <f t="shared" si="34"/>
        <v>0</v>
      </c>
      <c r="G237" s="19">
        <f>IF(AND(C237&lt;&gt;"",SUM(G$25:G236)&lt;D$17),$D$17/$D$21,0)</f>
        <v>0</v>
      </c>
      <c r="H237" s="4">
        <f t="shared" si="35"/>
        <v>0</v>
      </c>
      <c r="I237" s="4">
        <f t="shared" si="31"/>
        <v>0</v>
      </c>
      <c r="J237" s="25" t="str">
        <f t="shared" si="36"/>
        <v>2038–2039</v>
      </c>
      <c r="K237" s="27">
        <f t="shared" si="32"/>
        <v>0</v>
      </c>
      <c r="R237" s="10" t="str">
        <f t="shared" si="28"/>
        <v/>
      </c>
    </row>
    <row r="238" spans="1:18" ht="19.899999999999999" customHeight="1" x14ac:dyDescent="0.25">
      <c r="A238" s="126">
        <v>50861</v>
      </c>
      <c r="B238" s="9">
        <f t="shared" si="29"/>
        <v>0</v>
      </c>
      <c r="C238" s="127"/>
      <c r="D238" s="4">
        <f t="shared" si="30"/>
        <v>0</v>
      </c>
      <c r="E238" s="128">
        <f t="shared" si="33"/>
        <v>0</v>
      </c>
      <c r="F238" s="4">
        <f t="shared" si="34"/>
        <v>0</v>
      </c>
      <c r="G238" s="19">
        <f>IF(AND(C238&lt;&gt;"",SUM(G$25:G237)&lt;D$17),$D$17/$D$21,0)</f>
        <v>0</v>
      </c>
      <c r="H238" s="4">
        <f t="shared" si="35"/>
        <v>0</v>
      </c>
      <c r="I238" s="4">
        <f t="shared" si="31"/>
        <v>0</v>
      </c>
      <c r="J238" s="25" t="str">
        <f t="shared" si="36"/>
        <v>2038–2039</v>
      </c>
      <c r="K238" s="27">
        <f t="shared" si="32"/>
        <v>0</v>
      </c>
      <c r="R238" s="10" t="str">
        <f t="shared" si="28"/>
        <v/>
      </c>
    </row>
    <row r="239" spans="1:18" ht="19.899999999999999" customHeight="1" x14ac:dyDescent="0.25">
      <c r="A239" s="126">
        <v>50891</v>
      </c>
      <c r="B239" s="9">
        <f t="shared" si="29"/>
        <v>0</v>
      </c>
      <c r="C239" s="127"/>
      <c r="D239" s="4">
        <f t="shared" si="30"/>
        <v>0</v>
      </c>
      <c r="E239" s="128">
        <f t="shared" si="33"/>
        <v>0</v>
      </c>
      <c r="F239" s="4">
        <f t="shared" si="34"/>
        <v>0</v>
      </c>
      <c r="G239" s="19">
        <f>IF(AND(C239&lt;&gt;"",SUM(G$25:G238)&lt;D$17),$D$17/$D$21,0)</f>
        <v>0</v>
      </c>
      <c r="H239" s="4">
        <f t="shared" si="35"/>
        <v>0</v>
      </c>
      <c r="I239" s="4">
        <f t="shared" si="31"/>
        <v>0</v>
      </c>
      <c r="J239" s="25" t="str">
        <f t="shared" si="36"/>
        <v>2038–2039</v>
      </c>
      <c r="K239" s="27">
        <f t="shared" si="32"/>
        <v>0</v>
      </c>
      <c r="R239" s="10" t="str">
        <f t="shared" si="28"/>
        <v/>
      </c>
    </row>
    <row r="240" spans="1:18" ht="19.899999999999999" customHeight="1" x14ac:dyDescent="0.25">
      <c r="A240" s="126">
        <v>50922</v>
      </c>
      <c r="B240" s="9">
        <f t="shared" si="29"/>
        <v>0</v>
      </c>
      <c r="C240" s="127"/>
      <c r="D240" s="4">
        <f t="shared" si="30"/>
        <v>0</v>
      </c>
      <c r="E240" s="128">
        <f t="shared" si="33"/>
        <v>0</v>
      </c>
      <c r="F240" s="4">
        <f t="shared" si="34"/>
        <v>0</v>
      </c>
      <c r="G240" s="19">
        <f>IF(AND(C240&lt;&gt;"",SUM(G$25:G239)&lt;D$17),$D$17/$D$21,0)</f>
        <v>0</v>
      </c>
      <c r="H240" s="4">
        <f t="shared" si="35"/>
        <v>0</v>
      </c>
      <c r="I240" s="4">
        <f t="shared" si="31"/>
        <v>0</v>
      </c>
      <c r="J240" s="25" t="str">
        <f t="shared" si="36"/>
        <v>2038–2039</v>
      </c>
      <c r="K240" s="27">
        <f t="shared" si="32"/>
        <v>0</v>
      </c>
      <c r="R240" s="10" t="str">
        <f t="shared" si="28"/>
        <v/>
      </c>
    </row>
    <row r="241" spans="1:18" ht="19.899999999999999" customHeight="1" x14ac:dyDescent="0.25">
      <c r="A241" s="126">
        <v>50952</v>
      </c>
      <c r="B241" s="9">
        <f t="shared" si="29"/>
        <v>0</v>
      </c>
      <c r="C241" s="127"/>
      <c r="D241" s="4">
        <f t="shared" si="30"/>
        <v>0</v>
      </c>
      <c r="E241" s="128">
        <f t="shared" si="33"/>
        <v>0</v>
      </c>
      <c r="F241" s="4">
        <f t="shared" si="34"/>
        <v>0</v>
      </c>
      <c r="G241" s="19">
        <f>IF(AND(C241&lt;&gt;"",SUM(G$25:G240)&lt;D$17),$D$17/$D$21,0)</f>
        <v>0</v>
      </c>
      <c r="H241" s="4">
        <f t="shared" si="35"/>
        <v>0</v>
      </c>
      <c r="I241" s="4">
        <f t="shared" si="31"/>
        <v>0</v>
      </c>
      <c r="J241" s="25" t="str">
        <f t="shared" si="36"/>
        <v>2039–2040</v>
      </c>
      <c r="K241" s="27">
        <f t="shared" si="32"/>
        <v>0</v>
      </c>
      <c r="R241" s="10" t="str">
        <f t="shared" si="28"/>
        <v/>
      </c>
    </row>
    <row r="242" spans="1:18" ht="19.899999999999999" customHeight="1" x14ac:dyDescent="0.25">
      <c r="A242" s="126">
        <v>50983</v>
      </c>
      <c r="B242" s="9">
        <f t="shared" si="29"/>
        <v>0</v>
      </c>
      <c r="C242" s="127"/>
      <c r="D242" s="4">
        <f t="shared" si="30"/>
        <v>0</v>
      </c>
      <c r="E242" s="128">
        <f t="shared" si="33"/>
        <v>0</v>
      </c>
      <c r="F242" s="4">
        <f t="shared" si="34"/>
        <v>0</v>
      </c>
      <c r="G242" s="19">
        <f>IF(AND(C242&lt;&gt;"",SUM(G$25:G241)&lt;D$17),$D$17/$D$21,0)</f>
        <v>0</v>
      </c>
      <c r="H242" s="4">
        <f t="shared" si="35"/>
        <v>0</v>
      </c>
      <c r="I242" s="4">
        <f t="shared" si="31"/>
        <v>0</v>
      </c>
      <c r="J242" s="25" t="str">
        <f t="shared" si="36"/>
        <v>2039–2040</v>
      </c>
      <c r="K242" s="27">
        <f t="shared" si="32"/>
        <v>0</v>
      </c>
      <c r="R242" s="10" t="str">
        <f t="shared" si="28"/>
        <v/>
      </c>
    </row>
    <row r="243" spans="1:18" ht="19.899999999999999" customHeight="1" x14ac:dyDescent="0.25">
      <c r="A243" s="126">
        <v>51014</v>
      </c>
      <c r="B243" s="9">
        <f t="shared" si="29"/>
        <v>0</v>
      </c>
      <c r="C243" s="127"/>
      <c r="D243" s="4">
        <f t="shared" si="30"/>
        <v>0</v>
      </c>
      <c r="E243" s="128">
        <f t="shared" si="33"/>
        <v>0</v>
      </c>
      <c r="F243" s="4">
        <f t="shared" si="34"/>
        <v>0</v>
      </c>
      <c r="G243" s="19">
        <f>IF(AND(C243&lt;&gt;"",SUM(G$25:G242)&lt;D$17),$D$17/$D$21,0)</f>
        <v>0</v>
      </c>
      <c r="H243" s="4">
        <f t="shared" si="35"/>
        <v>0</v>
      </c>
      <c r="I243" s="4">
        <f t="shared" si="31"/>
        <v>0</v>
      </c>
      <c r="J243" s="25" t="str">
        <f t="shared" si="36"/>
        <v>2039–2040</v>
      </c>
      <c r="K243" s="27">
        <f t="shared" si="32"/>
        <v>0</v>
      </c>
      <c r="R243" s="10" t="str">
        <f t="shared" si="28"/>
        <v/>
      </c>
    </row>
    <row r="244" spans="1:18" ht="19.899999999999999" customHeight="1" x14ac:dyDescent="0.25">
      <c r="A244" s="126">
        <v>51044</v>
      </c>
      <c r="B244" s="9">
        <f t="shared" si="29"/>
        <v>0</v>
      </c>
      <c r="C244" s="127"/>
      <c r="D244" s="4">
        <f t="shared" si="30"/>
        <v>0</v>
      </c>
      <c r="E244" s="128">
        <f t="shared" si="33"/>
        <v>0</v>
      </c>
      <c r="F244" s="4">
        <f t="shared" si="34"/>
        <v>0</v>
      </c>
      <c r="G244" s="19">
        <f>IF(AND(C244&lt;&gt;"",SUM(G$25:G243)&lt;D$17),$D$17/$D$21,0)</f>
        <v>0</v>
      </c>
      <c r="H244" s="4">
        <f t="shared" si="35"/>
        <v>0</v>
      </c>
      <c r="I244" s="4">
        <f t="shared" si="31"/>
        <v>0</v>
      </c>
      <c r="J244" s="25" t="str">
        <f t="shared" si="36"/>
        <v>2039–2040</v>
      </c>
      <c r="K244" s="27">
        <f t="shared" si="32"/>
        <v>0</v>
      </c>
      <c r="R244" s="10" t="str">
        <f t="shared" si="28"/>
        <v/>
      </c>
    </row>
    <row r="245" spans="1:18" ht="19.899999999999999" customHeight="1" x14ac:dyDescent="0.25">
      <c r="A245" s="126">
        <v>51075</v>
      </c>
      <c r="B245" s="9">
        <f t="shared" si="29"/>
        <v>0</v>
      </c>
      <c r="C245" s="127"/>
      <c r="D245" s="4">
        <f t="shared" si="30"/>
        <v>0</v>
      </c>
      <c r="E245" s="128">
        <f t="shared" si="33"/>
        <v>0</v>
      </c>
      <c r="F245" s="4">
        <f t="shared" si="34"/>
        <v>0</v>
      </c>
      <c r="G245" s="19">
        <f>IF(AND(C245&lt;&gt;"",SUM(G$25:G244)&lt;D$17),$D$17/$D$21,0)</f>
        <v>0</v>
      </c>
      <c r="H245" s="4">
        <f t="shared" si="35"/>
        <v>0</v>
      </c>
      <c r="I245" s="4">
        <f t="shared" si="31"/>
        <v>0</v>
      </c>
      <c r="J245" s="25" t="str">
        <f t="shared" si="36"/>
        <v>2039–2040</v>
      </c>
      <c r="K245" s="27">
        <f t="shared" si="32"/>
        <v>0</v>
      </c>
      <c r="R245" s="10" t="str">
        <f t="shared" si="28"/>
        <v/>
      </c>
    </row>
    <row r="246" spans="1:18" ht="19.899999999999999" customHeight="1" x14ac:dyDescent="0.25">
      <c r="A246" s="126">
        <v>51105</v>
      </c>
      <c r="B246" s="9">
        <f t="shared" si="29"/>
        <v>0</v>
      </c>
      <c r="C246" s="127"/>
      <c r="D246" s="4">
        <f t="shared" si="30"/>
        <v>0</v>
      </c>
      <c r="E246" s="128">
        <f t="shared" si="33"/>
        <v>0</v>
      </c>
      <c r="F246" s="4">
        <f t="shared" si="34"/>
        <v>0</v>
      </c>
      <c r="G246" s="19">
        <f>IF(AND(C246&lt;&gt;"",SUM(G$25:G245)&lt;D$17),$D$17/$D$21,0)</f>
        <v>0</v>
      </c>
      <c r="H246" s="4">
        <f t="shared" si="35"/>
        <v>0</v>
      </c>
      <c r="I246" s="4">
        <f t="shared" si="31"/>
        <v>0</v>
      </c>
      <c r="J246" s="25" t="str">
        <f t="shared" si="36"/>
        <v>2039–2040</v>
      </c>
      <c r="K246" s="27">
        <f t="shared" si="32"/>
        <v>0</v>
      </c>
      <c r="R246" s="10" t="str">
        <f t="shared" si="28"/>
        <v/>
      </c>
    </row>
    <row r="247" spans="1:18" ht="19.899999999999999" customHeight="1" x14ac:dyDescent="0.25">
      <c r="A247" s="126">
        <v>51136</v>
      </c>
      <c r="B247" s="9">
        <f t="shared" si="29"/>
        <v>0</v>
      </c>
      <c r="C247" s="127"/>
      <c r="D247" s="4">
        <f t="shared" si="30"/>
        <v>0</v>
      </c>
      <c r="E247" s="128">
        <f t="shared" si="33"/>
        <v>0</v>
      </c>
      <c r="F247" s="4">
        <f t="shared" si="34"/>
        <v>0</v>
      </c>
      <c r="G247" s="19">
        <f>IF(AND(C247&lt;&gt;"",SUM(G$25:G246)&lt;D$17),$D$17/$D$21,0)</f>
        <v>0</v>
      </c>
      <c r="H247" s="4">
        <f t="shared" si="35"/>
        <v>0</v>
      </c>
      <c r="I247" s="4">
        <f t="shared" si="31"/>
        <v>0</v>
      </c>
      <c r="J247" s="25" t="str">
        <f t="shared" si="36"/>
        <v>2039–2040</v>
      </c>
      <c r="K247" s="27">
        <f t="shared" si="32"/>
        <v>0</v>
      </c>
      <c r="R247" s="10" t="str">
        <f t="shared" si="28"/>
        <v/>
      </c>
    </row>
    <row r="248" spans="1:18" ht="19.899999999999999" customHeight="1" x14ac:dyDescent="0.25">
      <c r="A248" s="126">
        <v>51167</v>
      </c>
      <c r="B248" s="9">
        <f t="shared" si="29"/>
        <v>0</v>
      </c>
      <c r="C248" s="127"/>
      <c r="D248" s="4">
        <f t="shared" si="30"/>
        <v>0</v>
      </c>
      <c r="E248" s="128">
        <f t="shared" si="33"/>
        <v>0</v>
      </c>
      <c r="F248" s="4">
        <f t="shared" si="34"/>
        <v>0</v>
      </c>
      <c r="G248" s="19">
        <f>IF(AND(C248&lt;&gt;"",SUM(G$25:G247)&lt;D$17),$D$17/$D$21,0)</f>
        <v>0</v>
      </c>
      <c r="H248" s="4">
        <f t="shared" si="35"/>
        <v>0</v>
      </c>
      <c r="I248" s="4">
        <f t="shared" si="31"/>
        <v>0</v>
      </c>
      <c r="J248" s="25" t="str">
        <f t="shared" si="36"/>
        <v>2039–2040</v>
      </c>
      <c r="K248" s="27">
        <f t="shared" si="32"/>
        <v>0</v>
      </c>
      <c r="R248" s="10" t="str">
        <f t="shared" si="28"/>
        <v/>
      </c>
    </row>
    <row r="249" spans="1:18" ht="19.899999999999999" customHeight="1" x14ac:dyDescent="0.25">
      <c r="A249" s="126">
        <v>51196</v>
      </c>
      <c r="B249" s="9">
        <f t="shared" si="29"/>
        <v>0</v>
      </c>
      <c r="C249" s="127"/>
      <c r="D249" s="4">
        <f t="shared" si="30"/>
        <v>0</v>
      </c>
      <c r="E249" s="128">
        <f t="shared" si="33"/>
        <v>0</v>
      </c>
      <c r="F249" s="4">
        <f t="shared" si="34"/>
        <v>0</v>
      </c>
      <c r="G249" s="19">
        <f>IF(AND(C249&lt;&gt;"",SUM(G$25:G248)&lt;D$17),$D$17/$D$21,0)</f>
        <v>0</v>
      </c>
      <c r="H249" s="4">
        <f t="shared" si="35"/>
        <v>0</v>
      </c>
      <c r="I249" s="4">
        <f t="shared" si="31"/>
        <v>0</v>
      </c>
      <c r="J249" s="25" t="str">
        <f t="shared" si="36"/>
        <v>2039–2040</v>
      </c>
      <c r="K249" s="27">
        <f t="shared" si="32"/>
        <v>0</v>
      </c>
      <c r="R249" s="10" t="str">
        <f t="shared" si="28"/>
        <v/>
      </c>
    </row>
    <row r="250" spans="1:18" ht="19.899999999999999" customHeight="1" x14ac:dyDescent="0.25">
      <c r="A250" s="126">
        <v>51227</v>
      </c>
      <c r="B250" s="9">
        <f t="shared" si="29"/>
        <v>0</v>
      </c>
      <c r="C250" s="127"/>
      <c r="D250" s="4">
        <f t="shared" si="30"/>
        <v>0</v>
      </c>
      <c r="E250" s="128">
        <f t="shared" si="33"/>
        <v>0</v>
      </c>
      <c r="F250" s="4">
        <f t="shared" si="34"/>
        <v>0</v>
      </c>
      <c r="G250" s="19">
        <f>IF(AND(C250&lt;&gt;"",SUM(G$25:G249)&lt;D$17),$D$17/$D$21,0)</f>
        <v>0</v>
      </c>
      <c r="H250" s="4">
        <f t="shared" si="35"/>
        <v>0</v>
      </c>
      <c r="I250" s="4">
        <f t="shared" si="31"/>
        <v>0</v>
      </c>
      <c r="J250" s="25" t="str">
        <f t="shared" si="36"/>
        <v>2039–2040</v>
      </c>
      <c r="K250" s="27">
        <f t="shared" si="32"/>
        <v>0</v>
      </c>
      <c r="R250" s="10" t="str">
        <f t="shared" si="28"/>
        <v/>
      </c>
    </row>
    <row r="251" spans="1:18" ht="19.899999999999999" customHeight="1" x14ac:dyDescent="0.25">
      <c r="A251" s="126">
        <v>51257</v>
      </c>
      <c r="B251" s="9">
        <f t="shared" si="29"/>
        <v>0</v>
      </c>
      <c r="C251" s="127"/>
      <c r="D251" s="4">
        <f t="shared" si="30"/>
        <v>0</v>
      </c>
      <c r="E251" s="128">
        <f t="shared" si="33"/>
        <v>0</v>
      </c>
      <c r="F251" s="4">
        <f t="shared" si="34"/>
        <v>0</v>
      </c>
      <c r="G251" s="19">
        <f>IF(AND(C251&lt;&gt;"",SUM(G$25:G250)&lt;D$17),$D$17/$D$21,0)</f>
        <v>0</v>
      </c>
      <c r="H251" s="4">
        <f t="shared" si="35"/>
        <v>0</v>
      </c>
      <c r="I251" s="4">
        <f t="shared" si="31"/>
        <v>0</v>
      </c>
      <c r="J251" s="25" t="str">
        <f t="shared" si="36"/>
        <v>2039–2040</v>
      </c>
      <c r="K251" s="27">
        <f t="shared" si="32"/>
        <v>0</v>
      </c>
      <c r="R251" s="10" t="str">
        <f t="shared" si="28"/>
        <v/>
      </c>
    </row>
    <row r="252" spans="1:18" ht="19.899999999999999" customHeight="1" x14ac:dyDescent="0.25">
      <c r="A252" s="126">
        <v>51288</v>
      </c>
      <c r="B252" s="9">
        <f t="shared" si="29"/>
        <v>0</v>
      </c>
      <c r="C252" s="127"/>
      <c r="D252" s="4">
        <f t="shared" si="30"/>
        <v>0</v>
      </c>
      <c r="E252" s="128">
        <f t="shared" si="33"/>
        <v>0</v>
      </c>
      <c r="F252" s="4">
        <f t="shared" si="34"/>
        <v>0</v>
      </c>
      <c r="G252" s="19">
        <f>IF(AND(C252&lt;&gt;"",SUM(G$25:G251)&lt;D$17),$D$17/$D$21,0)</f>
        <v>0</v>
      </c>
      <c r="H252" s="4">
        <f t="shared" si="35"/>
        <v>0</v>
      </c>
      <c r="I252" s="4">
        <f t="shared" si="31"/>
        <v>0</v>
      </c>
      <c r="J252" s="25" t="str">
        <f t="shared" si="36"/>
        <v>2039–2040</v>
      </c>
      <c r="K252" s="27">
        <f t="shared" si="32"/>
        <v>0</v>
      </c>
      <c r="R252" s="10" t="str">
        <f t="shared" si="28"/>
        <v/>
      </c>
    </row>
    <row r="253" spans="1:18" ht="19.899999999999999" customHeight="1" x14ac:dyDescent="0.25">
      <c r="A253" s="126">
        <v>51318</v>
      </c>
      <c r="B253" s="9">
        <f t="shared" si="29"/>
        <v>0</v>
      </c>
      <c r="C253" s="127"/>
      <c r="D253" s="4">
        <f t="shared" si="30"/>
        <v>0</v>
      </c>
      <c r="E253" s="128">
        <f t="shared" si="33"/>
        <v>0</v>
      </c>
      <c r="F253" s="4">
        <f t="shared" si="34"/>
        <v>0</v>
      </c>
      <c r="G253" s="19">
        <f>IF(AND(C253&lt;&gt;"",SUM(G$25:G252)&lt;D$17),$D$17/$D$21,0)</f>
        <v>0</v>
      </c>
      <c r="H253" s="4">
        <f t="shared" si="35"/>
        <v>0</v>
      </c>
      <c r="I253" s="4">
        <f t="shared" si="31"/>
        <v>0</v>
      </c>
      <c r="J253" s="25" t="str">
        <f t="shared" si="36"/>
        <v>2040–2041</v>
      </c>
      <c r="K253" s="27">
        <f t="shared" si="32"/>
        <v>0</v>
      </c>
      <c r="R253" s="10" t="str">
        <f t="shared" si="28"/>
        <v/>
      </c>
    </row>
    <row r="254" spans="1:18" ht="19.899999999999999" customHeight="1" x14ac:dyDescent="0.25">
      <c r="A254" s="126">
        <v>51349</v>
      </c>
      <c r="B254" s="9">
        <f t="shared" si="29"/>
        <v>0</v>
      </c>
      <c r="C254" s="127"/>
      <c r="D254" s="4">
        <f t="shared" si="30"/>
        <v>0</v>
      </c>
      <c r="E254" s="128">
        <f t="shared" si="33"/>
        <v>0</v>
      </c>
      <c r="F254" s="4">
        <f t="shared" si="34"/>
        <v>0</v>
      </c>
      <c r="G254" s="19">
        <f>IF(AND(C254&lt;&gt;"",SUM(G$25:G253)&lt;D$17),$D$17/$D$21,0)</f>
        <v>0</v>
      </c>
      <c r="H254" s="4">
        <f t="shared" si="35"/>
        <v>0</v>
      </c>
      <c r="I254" s="4">
        <f t="shared" si="31"/>
        <v>0</v>
      </c>
      <c r="J254" s="25" t="str">
        <f t="shared" si="36"/>
        <v>2040–2041</v>
      </c>
      <c r="K254" s="27">
        <f t="shared" si="32"/>
        <v>0</v>
      </c>
      <c r="R254" s="10" t="str">
        <f t="shared" si="28"/>
        <v/>
      </c>
    </row>
    <row r="255" spans="1:18" ht="19.899999999999999" customHeight="1" x14ac:dyDescent="0.25">
      <c r="A255" s="126">
        <v>51380</v>
      </c>
      <c r="B255" s="9">
        <f t="shared" si="29"/>
        <v>0</v>
      </c>
      <c r="C255" s="127"/>
      <c r="D255" s="4">
        <f t="shared" si="30"/>
        <v>0</v>
      </c>
      <c r="E255" s="128">
        <f t="shared" si="33"/>
        <v>0</v>
      </c>
      <c r="F255" s="4">
        <f t="shared" si="34"/>
        <v>0</v>
      </c>
      <c r="G255" s="19">
        <f>IF(AND(C255&lt;&gt;"",SUM(G$25:G254)&lt;D$17),$D$17/$D$21,0)</f>
        <v>0</v>
      </c>
      <c r="H255" s="4">
        <f t="shared" si="35"/>
        <v>0</v>
      </c>
      <c r="I255" s="4">
        <f t="shared" si="31"/>
        <v>0</v>
      </c>
      <c r="J255" s="25" t="str">
        <f t="shared" si="36"/>
        <v>2040–2041</v>
      </c>
      <c r="K255" s="27">
        <f t="shared" si="32"/>
        <v>0</v>
      </c>
      <c r="R255" s="10" t="str">
        <f t="shared" si="28"/>
        <v/>
      </c>
    </row>
    <row r="256" spans="1:18" ht="19.899999999999999" customHeight="1" x14ac:dyDescent="0.25">
      <c r="A256" s="126">
        <v>51410</v>
      </c>
      <c r="B256" s="9">
        <f t="shared" si="29"/>
        <v>0</v>
      </c>
      <c r="C256" s="127"/>
      <c r="D256" s="4">
        <f t="shared" si="30"/>
        <v>0</v>
      </c>
      <c r="E256" s="128">
        <f t="shared" si="33"/>
        <v>0</v>
      </c>
      <c r="F256" s="4">
        <f t="shared" si="34"/>
        <v>0</v>
      </c>
      <c r="G256" s="19">
        <f>IF(AND(C256&lt;&gt;"",SUM(G$25:G255)&lt;D$17),$D$17/$D$21,0)</f>
        <v>0</v>
      </c>
      <c r="H256" s="4">
        <f t="shared" si="35"/>
        <v>0</v>
      </c>
      <c r="I256" s="4">
        <f t="shared" si="31"/>
        <v>0</v>
      </c>
      <c r="J256" s="25" t="str">
        <f t="shared" si="36"/>
        <v>2040–2041</v>
      </c>
      <c r="K256" s="27">
        <f t="shared" si="32"/>
        <v>0</v>
      </c>
      <c r="R256" s="10" t="str">
        <f t="shared" si="28"/>
        <v/>
      </c>
    </row>
    <row r="257" spans="1:18" ht="19.899999999999999" customHeight="1" x14ac:dyDescent="0.25">
      <c r="A257" s="126">
        <v>51441</v>
      </c>
      <c r="B257" s="9">
        <f t="shared" si="29"/>
        <v>0</v>
      </c>
      <c r="C257" s="127"/>
      <c r="D257" s="4">
        <f t="shared" si="30"/>
        <v>0</v>
      </c>
      <c r="E257" s="128">
        <f t="shared" si="33"/>
        <v>0</v>
      </c>
      <c r="F257" s="4">
        <f t="shared" si="34"/>
        <v>0</v>
      </c>
      <c r="G257" s="19">
        <f>IF(AND(C257&lt;&gt;"",SUM(G$25:G256)&lt;D$17),$D$17/$D$21,0)</f>
        <v>0</v>
      </c>
      <c r="H257" s="4">
        <f t="shared" si="35"/>
        <v>0</v>
      </c>
      <c r="I257" s="4">
        <f t="shared" si="31"/>
        <v>0</v>
      </c>
      <c r="J257" s="25" t="str">
        <f t="shared" si="36"/>
        <v>2040–2041</v>
      </c>
      <c r="K257" s="27">
        <f t="shared" si="32"/>
        <v>0</v>
      </c>
      <c r="R257" s="10" t="str">
        <f t="shared" si="28"/>
        <v/>
      </c>
    </row>
    <row r="258" spans="1:18" ht="19.899999999999999" customHeight="1" x14ac:dyDescent="0.25">
      <c r="A258" s="126">
        <v>51471</v>
      </c>
      <c r="B258" s="9">
        <f t="shared" si="29"/>
        <v>0</v>
      </c>
      <c r="C258" s="127"/>
      <c r="D258" s="4">
        <f t="shared" si="30"/>
        <v>0</v>
      </c>
      <c r="E258" s="128">
        <f t="shared" si="33"/>
        <v>0</v>
      </c>
      <c r="F258" s="4">
        <f t="shared" si="34"/>
        <v>0</v>
      </c>
      <c r="G258" s="19">
        <f>IF(AND(C258&lt;&gt;"",SUM(G$25:G257)&lt;D$17),$D$17/$D$21,0)</f>
        <v>0</v>
      </c>
      <c r="H258" s="4">
        <f t="shared" si="35"/>
        <v>0</v>
      </c>
      <c r="I258" s="4">
        <f t="shared" si="31"/>
        <v>0</v>
      </c>
      <c r="J258" s="25" t="str">
        <f t="shared" si="36"/>
        <v>2040–2041</v>
      </c>
      <c r="K258" s="27">
        <f t="shared" si="32"/>
        <v>0</v>
      </c>
      <c r="R258" s="10" t="str">
        <f t="shared" si="28"/>
        <v/>
      </c>
    </row>
    <row r="259" spans="1:18" ht="19.899999999999999" customHeight="1" x14ac:dyDescent="0.25">
      <c r="A259" s="126">
        <v>51502</v>
      </c>
      <c r="B259" s="9">
        <f t="shared" si="29"/>
        <v>0</v>
      </c>
      <c r="C259" s="127"/>
      <c r="D259" s="4">
        <f t="shared" si="30"/>
        <v>0</v>
      </c>
      <c r="E259" s="128">
        <f t="shared" si="33"/>
        <v>0</v>
      </c>
      <c r="F259" s="4">
        <f t="shared" si="34"/>
        <v>0</v>
      </c>
      <c r="G259" s="19">
        <f>IF(AND(C259&lt;&gt;"",SUM(G$25:G258)&lt;D$17),$D$17/$D$21,0)</f>
        <v>0</v>
      </c>
      <c r="H259" s="4">
        <f t="shared" si="35"/>
        <v>0</v>
      </c>
      <c r="I259" s="4">
        <f t="shared" si="31"/>
        <v>0</v>
      </c>
      <c r="J259" s="25" t="str">
        <f t="shared" si="36"/>
        <v>2040–2041</v>
      </c>
      <c r="K259" s="27">
        <f t="shared" si="32"/>
        <v>0</v>
      </c>
      <c r="R259" s="10" t="str">
        <f t="shared" si="28"/>
        <v/>
      </c>
    </row>
    <row r="260" spans="1:18" ht="19.899999999999999" customHeight="1" x14ac:dyDescent="0.25">
      <c r="A260" s="126">
        <v>51533</v>
      </c>
      <c r="B260" s="9">
        <f t="shared" si="29"/>
        <v>0</v>
      </c>
      <c r="C260" s="127"/>
      <c r="D260" s="4">
        <f t="shared" si="30"/>
        <v>0</v>
      </c>
      <c r="E260" s="128">
        <f t="shared" si="33"/>
        <v>0</v>
      </c>
      <c r="F260" s="4">
        <f t="shared" si="34"/>
        <v>0</v>
      </c>
      <c r="G260" s="19">
        <f>IF(AND(C260&lt;&gt;"",SUM(G$25:G259)&lt;D$17),$D$17/$D$21,0)</f>
        <v>0</v>
      </c>
      <c r="H260" s="4">
        <f t="shared" si="35"/>
        <v>0</v>
      </c>
      <c r="I260" s="4">
        <f t="shared" si="31"/>
        <v>0</v>
      </c>
      <c r="J260" s="25" t="str">
        <f t="shared" si="36"/>
        <v>2040–2041</v>
      </c>
      <c r="K260" s="27">
        <f t="shared" si="32"/>
        <v>0</v>
      </c>
      <c r="R260" s="10" t="str">
        <f t="shared" si="28"/>
        <v/>
      </c>
    </row>
    <row r="261" spans="1:18" ht="19.899999999999999" customHeight="1" x14ac:dyDescent="0.25">
      <c r="A261" s="126">
        <v>51561</v>
      </c>
      <c r="B261" s="9">
        <f t="shared" si="29"/>
        <v>0</v>
      </c>
      <c r="C261" s="127"/>
      <c r="D261" s="4">
        <f t="shared" si="30"/>
        <v>0</v>
      </c>
      <c r="E261" s="128">
        <f t="shared" si="33"/>
        <v>0</v>
      </c>
      <c r="F261" s="4">
        <f t="shared" si="34"/>
        <v>0</v>
      </c>
      <c r="G261" s="19">
        <f>IF(AND(C261&lt;&gt;"",SUM(G$25:G260)&lt;D$17),$D$17/$D$21,0)</f>
        <v>0</v>
      </c>
      <c r="H261" s="4">
        <f t="shared" si="35"/>
        <v>0</v>
      </c>
      <c r="I261" s="4">
        <f t="shared" si="31"/>
        <v>0</v>
      </c>
      <c r="J261" s="25" t="str">
        <f t="shared" si="36"/>
        <v>2040–2041</v>
      </c>
      <c r="K261" s="27">
        <f t="shared" si="32"/>
        <v>0</v>
      </c>
      <c r="R261" s="10" t="str">
        <f t="shared" si="28"/>
        <v/>
      </c>
    </row>
    <row r="262" spans="1:18" ht="19.899999999999999" customHeight="1" x14ac:dyDescent="0.25">
      <c r="A262" s="126">
        <v>51592</v>
      </c>
      <c r="B262" s="9">
        <f t="shared" si="29"/>
        <v>0</v>
      </c>
      <c r="C262" s="127"/>
      <c r="D262" s="4">
        <f t="shared" si="30"/>
        <v>0</v>
      </c>
      <c r="E262" s="128">
        <f t="shared" si="33"/>
        <v>0</v>
      </c>
      <c r="F262" s="4">
        <f t="shared" si="34"/>
        <v>0</v>
      </c>
      <c r="G262" s="19">
        <f>IF(AND(C262&lt;&gt;"",SUM(G$25:G261)&lt;D$17),$D$17/$D$21,0)</f>
        <v>0</v>
      </c>
      <c r="H262" s="4">
        <f t="shared" si="35"/>
        <v>0</v>
      </c>
      <c r="I262" s="4">
        <f t="shared" si="31"/>
        <v>0</v>
      </c>
      <c r="J262" s="25" t="str">
        <f t="shared" si="36"/>
        <v>2040–2041</v>
      </c>
      <c r="K262" s="27">
        <f t="shared" si="32"/>
        <v>0</v>
      </c>
      <c r="R262" s="10" t="str">
        <f t="shared" si="28"/>
        <v/>
      </c>
    </row>
    <row r="263" spans="1:18" ht="19.899999999999999" customHeight="1" x14ac:dyDescent="0.25">
      <c r="A263" s="126">
        <v>51622</v>
      </c>
      <c r="B263" s="9">
        <f t="shared" si="29"/>
        <v>0</v>
      </c>
      <c r="C263" s="127"/>
      <c r="D263" s="4">
        <f t="shared" si="30"/>
        <v>0</v>
      </c>
      <c r="E263" s="128">
        <f t="shared" si="33"/>
        <v>0</v>
      </c>
      <c r="F263" s="4">
        <f t="shared" si="34"/>
        <v>0</v>
      </c>
      <c r="G263" s="19">
        <f>IF(AND(C263&lt;&gt;"",SUM(G$25:G262)&lt;D$17),$D$17/$D$21,0)</f>
        <v>0</v>
      </c>
      <c r="H263" s="4">
        <f t="shared" si="35"/>
        <v>0</v>
      </c>
      <c r="I263" s="4">
        <f t="shared" si="31"/>
        <v>0</v>
      </c>
      <c r="J263" s="25" t="str">
        <f t="shared" si="36"/>
        <v>2040–2041</v>
      </c>
      <c r="K263" s="27">
        <f t="shared" si="32"/>
        <v>0</v>
      </c>
      <c r="R263" s="10" t="str">
        <f t="shared" si="28"/>
        <v/>
      </c>
    </row>
    <row r="264" spans="1:18" ht="19.899999999999999" customHeight="1" x14ac:dyDescent="0.25">
      <c r="A264" s="126">
        <v>51653</v>
      </c>
      <c r="B264" s="9">
        <f t="shared" si="29"/>
        <v>0</v>
      </c>
      <c r="C264" s="127"/>
      <c r="D264" s="4">
        <f t="shared" si="30"/>
        <v>0</v>
      </c>
      <c r="E264" s="128">
        <f t="shared" si="33"/>
        <v>0</v>
      </c>
      <c r="F264" s="4">
        <f t="shared" si="34"/>
        <v>0</v>
      </c>
      <c r="G264" s="19">
        <f>IF(AND(C264&lt;&gt;"",SUM(G$25:G263)&lt;D$17),$D$17/$D$21,0)</f>
        <v>0</v>
      </c>
      <c r="H264" s="4">
        <f t="shared" si="35"/>
        <v>0</v>
      </c>
      <c r="I264" s="4">
        <f t="shared" si="31"/>
        <v>0</v>
      </c>
      <c r="J264" s="25" t="str">
        <f t="shared" si="36"/>
        <v>2040–2041</v>
      </c>
      <c r="K264" s="27">
        <f t="shared" si="32"/>
        <v>0</v>
      </c>
      <c r="R264" s="10" t="str">
        <f t="shared" si="28"/>
        <v/>
      </c>
    </row>
    <row r="265" spans="1:18" ht="19.899999999999999" customHeight="1" x14ac:dyDescent="0.25">
      <c r="A265" s="126">
        <v>51683</v>
      </c>
      <c r="B265" s="9">
        <f t="shared" si="29"/>
        <v>0</v>
      </c>
      <c r="C265" s="127"/>
      <c r="D265" s="4">
        <f t="shared" si="30"/>
        <v>0</v>
      </c>
      <c r="E265" s="128">
        <f t="shared" si="33"/>
        <v>0</v>
      </c>
      <c r="F265" s="4">
        <f t="shared" si="34"/>
        <v>0</v>
      </c>
      <c r="G265" s="19">
        <f>IF(AND(C265&lt;&gt;"",SUM(G$25:G264)&lt;D$17),$D$17/$D$21,0)</f>
        <v>0</v>
      </c>
      <c r="H265" s="4">
        <f t="shared" si="35"/>
        <v>0</v>
      </c>
      <c r="I265" s="4">
        <f t="shared" si="31"/>
        <v>0</v>
      </c>
      <c r="J265" s="25" t="str">
        <f t="shared" si="36"/>
        <v>2041–2042</v>
      </c>
      <c r="K265" s="27">
        <f t="shared" si="32"/>
        <v>0</v>
      </c>
      <c r="R265" s="10" t="str">
        <f t="shared" si="28"/>
        <v/>
      </c>
    </row>
    <row r="266" spans="1:18" ht="19.899999999999999" customHeight="1" x14ac:dyDescent="0.25">
      <c r="A266" s="126">
        <v>51714</v>
      </c>
      <c r="B266" s="9">
        <f t="shared" si="29"/>
        <v>0</v>
      </c>
      <c r="C266" s="127"/>
      <c r="D266" s="4">
        <f t="shared" si="30"/>
        <v>0</v>
      </c>
      <c r="E266" s="128">
        <f t="shared" si="33"/>
        <v>0</v>
      </c>
      <c r="F266" s="4">
        <f t="shared" si="34"/>
        <v>0</v>
      </c>
      <c r="G266" s="19">
        <f>IF(AND(C266&lt;&gt;"",SUM(G$25:G265)&lt;D$17),$D$17/$D$21,0)</f>
        <v>0</v>
      </c>
      <c r="H266" s="4">
        <f t="shared" si="35"/>
        <v>0</v>
      </c>
      <c r="I266" s="4">
        <f t="shared" si="31"/>
        <v>0</v>
      </c>
      <c r="J266" s="25" t="str">
        <f t="shared" si="36"/>
        <v>2041–2042</v>
      </c>
      <c r="K266" s="27">
        <f t="shared" si="32"/>
        <v>0</v>
      </c>
      <c r="R266" s="10" t="str">
        <f t="shared" si="28"/>
        <v/>
      </c>
    </row>
    <row r="267" spans="1:18" ht="19.899999999999999" customHeight="1" x14ac:dyDescent="0.25">
      <c r="A267" s="126">
        <v>51745</v>
      </c>
      <c r="B267" s="9">
        <f t="shared" si="29"/>
        <v>0</v>
      </c>
      <c r="C267" s="127"/>
      <c r="D267" s="4">
        <f t="shared" si="30"/>
        <v>0</v>
      </c>
      <c r="E267" s="128">
        <f t="shared" si="33"/>
        <v>0</v>
      </c>
      <c r="F267" s="4">
        <f t="shared" si="34"/>
        <v>0</v>
      </c>
      <c r="G267" s="19">
        <f>IF(AND(C267&lt;&gt;"",SUM(G$25:G266)&lt;D$17),$D$17/$D$21,0)</f>
        <v>0</v>
      </c>
      <c r="H267" s="4">
        <f t="shared" si="35"/>
        <v>0</v>
      </c>
      <c r="I267" s="4">
        <f t="shared" si="31"/>
        <v>0</v>
      </c>
      <c r="J267" s="25" t="str">
        <f t="shared" si="36"/>
        <v>2041–2042</v>
      </c>
      <c r="K267" s="27">
        <f t="shared" si="32"/>
        <v>0</v>
      </c>
      <c r="R267" s="10" t="str">
        <f t="shared" si="28"/>
        <v/>
      </c>
    </row>
    <row r="268" spans="1:18" ht="19.899999999999999" customHeight="1" x14ac:dyDescent="0.25">
      <c r="A268" s="126">
        <v>51775</v>
      </c>
      <c r="B268" s="9">
        <f t="shared" si="29"/>
        <v>0</v>
      </c>
      <c r="C268" s="127"/>
      <c r="D268" s="4">
        <f t="shared" si="30"/>
        <v>0</v>
      </c>
      <c r="E268" s="128">
        <f t="shared" si="33"/>
        <v>0</v>
      </c>
      <c r="F268" s="4">
        <f t="shared" si="34"/>
        <v>0</v>
      </c>
      <c r="G268" s="19">
        <f>IF(AND(C268&lt;&gt;"",SUM(G$25:G267)&lt;D$17),$D$17/$D$21,0)</f>
        <v>0</v>
      </c>
      <c r="H268" s="4">
        <f t="shared" si="35"/>
        <v>0</v>
      </c>
      <c r="I268" s="4">
        <f t="shared" si="31"/>
        <v>0</v>
      </c>
      <c r="J268" s="25" t="str">
        <f t="shared" si="36"/>
        <v>2041–2042</v>
      </c>
      <c r="K268" s="27">
        <f t="shared" si="32"/>
        <v>0</v>
      </c>
      <c r="R268" s="10" t="str">
        <f t="shared" si="28"/>
        <v/>
      </c>
    </row>
    <row r="269" spans="1:18" ht="19.899999999999999" customHeight="1" x14ac:dyDescent="0.25">
      <c r="A269" s="126">
        <v>51806</v>
      </c>
      <c r="B269" s="9">
        <f t="shared" si="29"/>
        <v>0</v>
      </c>
      <c r="C269" s="127"/>
      <c r="D269" s="4">
        <f t="shared" si="30"/>
        <v>0</v>
      </c>
      <c r="E269" s="128">
        <f t="shared" si="33"/>
        <v>0</v>
      </c>
      <c r="F269" s="4">
        <f t="shared" si="34"/>
        <v>0</v>
      </c>
      <c r="G269" s="19">
        <f>IF(AND(C269&lt;&gt;"",SUM(G$25:G268)&lt;D$17),$D$17/$D$21,0)</f>
        <v>0</v>
      </c>
      <c r="H269" s="4">
        <f t="shared" si="35"/>
        <v>0</v>
      </c>
      <c r="I269" s="4">
        <f t="shared" si="31"/>
        <v>0</v>
      </c>
      <c r="J269" s="25" t="str">
        <f t="shared" si="36"/>
        <v>2041–2042</v>
      </c>
      <c r="K269" s="27">
        <f t="shared" si="32"/>
        <v>0</v>
      </c>
      <c r="R269" s="10" t="str">
        <f t="shared" si="28"/>
        <v/>
      </c>
    </row>
    <row r="270" spans="1:18" ht="19.899999999999999" customHeight="1" x14ac:dyDescent="0.25">
      <c r="A270" s="126">
        <v>51836</v>
      </c>
      <c r="B270" s="9">
        <f t="shared" si="29"/>
        <v>0</v>
      </c>
      <c r="C270" s="127"/>
      <c r="D270" s="4">
        <f t="shared" si="30"/>
        <v>0</v>
      </c>
      <c r="E270" s="128">
        <f t="shared" si="33"/>
        <v>0</v>
      </c>
      <c r="F270" s="4">
        <f t="shared" si="34"/>
        <v>0</v>
      </c>
      <c r="G270" s="19">
        <f>IF(AND(C270&lt;&gt;"",SUM(G$25:G269)&lt;D$17),$D$17/$D$21,0)</f>
        <v>0</v>
      </c>
      <c r="H270" s="4">
        <f t="shared" si="35"/>
        <v>0</v>
      </c>
      <c r="I270" s="4">
        <f t="shared" si="31"/>
        <v>0</v>
      </c>
      <c r="J270" s="25" t="str">
        <f t="shared" si="36"/>
        <v>2041–2042</v>
      </c>
      <c r="K270" s="27">
        <f t="shared" si="32"/>
        <v>0</v>
      </c>
      <c r="R270" s="10" t="str">
        <f t="shared" si="28"/>
        <v/>
      </c>
    </row>
    <row r="271" spans="1:18" ht="19.899999999999999" customHeight="1" x14ac:dyDescent="0.25">
      <c r="A271" s="126">
        <v>51867</v>
      </c>
      <c r="B271" s="9">
        <f t="shared" si="29"/>
        <v>0</v>
      </c>
      <c r="C271" s="127"/>
      <c r="D271" s="4">
        <f t="shared" si="30"/>
        <v>0</v>
      </c>
      <c r="E271" s="128">
        <f t="shared" si="33"/>
        <v>0</v>
      </c>
      <c r="F271" s="4">
        <f t="shared" si="34"/>
        <v>0</v>
      </c>
      <c r="G271" s="19">
        <f>IF(AND(C271&lt;&gt;"",SUM(G$25:G270)&lt;D$17),$D$17/$D$21,0)</f>
        <v>0</v>
      </c>
      <c r="H271" s="4">
        <f t="shared" si="35"/>
        <v>0</v>
      </c>
      <c r="I271" s="4">
        <f t="shared" si="31"/>
        <v>0</v>
      </c>
      <c r="J271" s="25" t="str">
        <f t="shared" si="36"/>
        <v>2041–2042</v>
      </c>
      <c r="K271" s="27">
        <f t="shared" si="32"/>
        <v>0</v>
      </c>
      <c r="R271" s="10" t="str">
        <f t="shared" si="28"/>
        <v/>
      </c>
    </row>
    <row r="272" spans="1:18" ht="19.899999999999999" customHeight="1" x14ac:dyDescent="0.25">
      <c r="A272" s="126">
        <v>51898</v>
      </c>
      <c r="B272" s="9">
        <f t="shared" si="29"/>
        <v>0</v>
      </c>
      <c r="C272" s="127"/>
      <c r="D272" s="4">
        <f t="shared" si="30"/>
        <v>0</v>
      </c>
      <c r="E272" s="128">
        <f t="shared" si="33"/>
        <v>0</v>
      </c>
      <c r="F272" s="4">
        <f t="shared" si="34"/>
        <v>0</v>
      </c>
      <c r="G272" s="19">
        <f>IF(AND(C272&lt;&gt;"",SUM(G$25:G271)&lt;D$17),$D$17/$D$21,0)</f>
        <v>0</v>
      </c>
      <c r="H272" s="4">
        <f t="shared" si="35"/>
        <v>0</v>
      </c>
      <c r="I272" s="4">
        <f t="shared" si="31"/>
        <v>0</v>
      </c>
      <c r="J272" s="25" t="str">
        <f t="shared" si="36"/>
        <v>2041–2042</v>
      </c>
      <c r="K272" s="27">
        <f t="shared" si="32"/>
        <v>0</v>
      </c>
      <c r="R272" s="10" t="str">
        <f t="shared" si="28"/>
        <v/>
      </c>
    </row>
    <row r="273" spans="1:18" ht="19.899999999999999" customHeight="1" x14ac:dyDescent="0.25">
      <c r="A273" s="126">
        <v>51926</v>
      </c>
      <c r="B273" s="9">
        <f t="shared" si="29"/>
        <v>0</v>
      </c>
      <c r="C273" s="127"/>
      <c r="D273" s="4">
        <f t="shared" si="30"/>
        <v>0</v>
      </c>
      <c r="E273" s="128">
        <f t="shared" si="33"/>
        <v>0</v>
      </c>
      <c r="F273" s="4">
        <f t="shared" si="34"/>
        <v>0</v>
      </c>
      <c r="G273" s="19">
        <f>IF(AND(C273&lt;&gt;"",SUM(G$25:G272)&lt;D$17),$D$17/$D$21,0)</f>
        <v>0</v>
      </c>
      <c r="H273" s="4">
        <f t="shared" si="35"/>
        <v>0</v>
      </c>
      <c r="I273" s="4">
        <f t="shared" si="31"/>
        <v>0</v>
      </c>
      <c r="J273" s="25" t="str">
        <f t="shared" si="36"/>
        <v>2041–2042</v>
      </c>
      <c r="K273" s="27">
        <f t="shared" si="32"/>
        <v>0</v>
      </c>
      <c r="R273" s="10" t="str">
        <f t="shared" si="28"/>
        <v/>
      </c>
    </row>
    <row r="274" spans="1:18" ht="19.899999999999999" customHeight="1" x14ac:dyDescent="0.25">
      <c r="A274" s="126">
        <v>51957</v>
      </c>
      <c r="B274" s="9">
        <f t="shared" si="29"/>
        <v>0</v>
      </c>
      <c r="C274" s="127"/>
      <c r="D274" s="4">
        <f t="shared" si="30"/>
        <v>0</v>
      </c>
      <c r="E274" s="128">
        <f t="shared" si="33"/>
        <v>0</v>
      </c>
      <c r="F274" s="4">
        <f t="shared" si="34"/>
        <v>0</v>
      </c>
      <c r="G274" s="19">
        <f>IF(AND(C274&lt;&gt;"",SUM(G$25:G273)&lt;D$17),$D$17/$D$21,0)</f>
        <v>0</v>
      </c>
      <c r="H274" s="4">
        <f t="shared" si="35"/>
        <v>0</v>
      </c>
      <c r="I274" s="4">
        <f t="shared" si="31"/>
        <v>0</v>
      </c>
      <c r="J274" s="25" t="str">
        <f t="shared" si="36"/>
        <v>2041–2042</v>
      </c>
      <c r="K274" s="27">
        <f t="shared" si="32"/>
        <v>0</v>
      </c>
      <c r="R274" s="10" t="str">
        <f t="shared" si="28"/>
        <v/>
      </c>
    </row>
    <row r="275" spans="1:18" ht="19.899999999999999" customHeight="1" x14ac:dyDescent="0.25">
      <c r="A275" s="126">
        <v>51987</v>
      </c>
      <c r="B275" s="9">
        <f t="shared" si="29"/>
        <v>0</v>
      </c>
      <c r="C275" s="127"/>
      <c r="D275" s="4">
        <f t="shared" si="30"/>
        <v>0</v>
      </c>
      <c r="E275" s="128">
        <f t="shared" si="33"/>
        <v>0</v>
      </c>
      <c r="F275" s="4">
        <f t="shared" si="34"/>
        <v>0</v>
      </c>
      <c r="G275" s="19">
        <f>IF(AND(C275&lt;&gt;"",SUM(G$25:G274)&lt;D$17),$D$17/$D$21,0)</f>
        <v>0</v>
      </c>
      <c r="H275" s="4">
        <f t="shared" si="35"/>
        <v>0</v>
      </c>
      <c r="I275" s="4">
        <f t="shared" si="31"/>
        <v>0</v>
      </c>
      <c r="J275" s="25" t="str">
        <f t="shared" si="36"/>
        <v>2041–2042</v>
      </c>
      <c r="K275" s="27">
        <f t="shared" si="32"/>
        <v>0</v>
      </c>
      <c r="R275" s="10" t="str">
        <f t="shared" si="28"/>
        <v/>
      </c>
    </row>
    <row r="276" spans="1:18" ht="19.899999999999999" customHeight="1" x14ac:dyDescent="0.25">
      <c r="A276" s="126">
        <v>52018</v>
      </c>
      <c r="B276" s="9">
        <f t="shared" si="29"/>
        <v>0</v>
      </c>
      <c r="C276" s="127"/>
      <c r="D276" s="4">
        <f t="shared" si="30"/>
        <v>0</v>
      </c>
      <c r="E276" s="128">
        <f t="shared" si="33"/>
        <v>0</v>
      </c>
      <c r="F276" s="4">
        <f t="shared" si="34"/>
        <v>0</v>
      </c>
      <c r="G276" s="19">
        <f>IF(AND(C276&lt;&gt;"",SUM(G$25:G275)&lt;D$17),$D$17/$D$21,0)</f>
        <v>0</v>
      </c>
      <c r="H276" s="4">
        <f t="shared" si="35"/>
        <v>0</v>
      </c>
      <c r="I276" s="4">
        <f t="shared" si="31"/>
        <v>0</v>
      </c>
      <c r="J276" s="25" t="str">
        <f t="shared" si="36"/>
        <v>2041–2042</v>
      </c>
      <c r="K276" s="27">
        <f t="shared" si="32"/>
        <v>0</v>
      </c>
      <c r="R276" s="10" t="str">
        <f t="shared" si="28"/>
        <v/>
      </c>
    </row>
    <row r="277" spans="1:18" ht="19.899999999999999" customHeight="1" x14ac:dyDescent="0.25">
      <c r="A277" s="126">
        <v>52048</v>
      </c>
      <c r="B277" s="9">
        <f t="shared" si="29"/>
        <v>0</v>
      </c>
      <c r="C277" s="127"/>
      <c r="D277" s="4">
        <f t="shared" si="30"/>
        <v>0</v>
      </c>
      <c r="E277" s="128">
        <f t="shared" si="33"/>
        <v>0</v>
      </c>
      <c r="F277" s="4">
        <f t="shared" si="34"/>
        <v>0</v>
      </c>
      <c r="G277" s="19">
        <f>IF(AND(C277&lt;&gt;"",SUM(G$25:G276)&lt;D$17),$D$17/$D$21,0)</f>
        <v>0</v>
      </c>
      <c r="H277" s="4">
        <f t="shared" si="35"/>
        <v>0</v>
      </c>
      <c r="I277" s="4">
        <f t="shared" si="31"/>
        <v>0</v>
      </c>
      <c r="J277" s="25" t="str">
        <f t="shared" si="36"/>
        <v>2042–2043</v>
      </c>
      <c r="K277" s="27">
        <f t="shared" si="32"/>
        <v>0</v>
      </c>
      <c r="R277" s="10" t="str">
        <f t="shared" si="28"/>
        <v/>
      </c>
    </row>
    <row r="278" spans="1:18" ht="19.899999999999999" customHeight="1" x14ac:dyDescent="0.25">
      <c r="A278" s="126">
        <v>52079</v>
      </c>
      <c r="B278" s="9">
        <f t="shared" si="29"/>
        <v>0</v>
      </c>
      <c r="C278" s="127"/>
      <c r="D278" s="4">
        <f t="shared" si="30"/>
        <v>0</v>
      </c>
      <c r="E278" s="128">
        <f t="shared" si="33"/>
        <v>0</v>
      </c>
      <c r="F278" s="4">
        <f t="shared" si="34"/>
        <v>0</v>
      </c>
      <c r="G278" s="19">
        <f>IF(AND(C278&lt;&gt;"",SUM(G$25:G277)&lt;D$17),$D$17/$D$21,0)</f>
        <v>0</v>
      </c>
      <c r="H278" s="4">
        <f t="shared" si="35"/>
        <v>0</v>
      </c>
      <c r="I278" s="4">
        <f t="shared" si="31"/>
        <v>0</v>
      </c>
      <c r="J278" s="25" t="str">
        <f t="shared" si="36"/>
        <v>2042–2043</v>
      </c>
      <c r="K278" s="27">
        <f t="shared" si="32"/>
        <v>0</v>
      </c>
      <c r="R278" s="10" t="str">
        <f t="shared" si="28"/>
        <v/>
      </c>
    </row>
    <row r="279" spans="1:18" ht="19.899999999999999" customHeight="1" x14ac:dyDescent="0.25">
      <c r="A279" s="126">
        <v>52110</v>
      </c>
      <c r="B279" s="9">
        <f t="shared" si="29"/>
        <v>0</v>
      </c>
      <c r="C279" s="127"/>
      <c r="D279" s="4">
        <f t="shared" si="30"/>
        <v>0</v>
      </c>
      <c r="E279" s="128">
        <f t="shared" si="33"/>
        <v>0</v>
      </c>
      <c r="F279" s="4">
        <f t="shared" si="34"/>
        <v>0</v>
      </c>
      <c r="G279" s="19">
        <f>IF(AND(C279&lt;&gt;"",SUM(G$25:G278)&lt;D$17),$D$17/$D$21,0)</f>
        <v>0</v>
      </c>
      <c r="H279" s="4">
        <f t="shared" si="35"/>
        <v>0</v>
      </c>
      <c r="I279" s="4">
        <f t="shared" si="31"/>
        <v>0</v>
      </c>
      <c r="J279" s="25" t="str">
        <f t="shared" si="36"/>
        <v>2042–2043</v>
      </c>
      <c r="K279" s="27">
        <f t="shared" si="32"/>
        <v>0</v>
      </c>
      <c r="R279" s="10" t="str">
        <f t="shared" si="28"/>
        <v/>
      </c>
    </row>
    <row r="280" spans="1:18" ht="19.899999999999999" customHeight="1" x14ac:dyDescent="0.25">
      <c r="A280" s="126">
        <v>52140</v>
      </c>
      <c r="B280" s="9">
        <f t="shared" si="29"/>
        <v>0</v>
      </c>
      <c r="C280" s="127"/>
      <c r="D280" s="4">
        <f t="shared" si="30"/>
        <v>0</v>
      </c>
      <c r="E280" s="128">
        <f t="shared" si="33"/>
        <v>0</v>
      </c>
      <c r="F280" s="4">
        <f t="shared" si="34"/>
        <v>0</v>
      </c>
      <c r="G280" s="19">
        <f>IF(AND(C280&lt;&gt;"",SUM(G$25:G279)&lt;D$17),$D$17/$D$21,0)</f>
        <v>0</v>
      </c>
      <c r="H280" s="4">
        <f t="shared" si="35"/>
        <v>0</v>
      </c>
      <c r="I280" s="4">
        <f t="shared" si="31"/>
        <v>0</v>
      </c>
      <c r="J280" s="25" t="str">
        <f t="shared" si="36"/>
        <v>2042–2043</v>
      </c>
      <c r="K280" s="27">
        <f t="shared" si="32"/>
        <v>0</v>
      </c>
      <c r="R280" s="10" t="str">
        <f t="shared" si="28"/>
        <v/>
      </c>
    </row>
    <row r="281" spans="1:18" ht="19.899999999999999" customHeight="1" x14ac:dyDescent="0.25">
      <c r="A281" s="126">
        <v>52171</v>
      </c>
      <c r="B281" s="9">
        <f t="shared" si="29"/>
        <v>0</v>
      </c>
      <c r="C281" s="127"/>
      <c r="D281" s="4">
        <f t="shared" si="30"/>
        <v>0</v>
      </c>
      <c r="E281" s="128">
        <f t="shared" si="33"/>
        <v>0</v>
      </c>
      <c r="F281" s="4">
        <f t="shared" si="34"/>
        <v>0</v>
      </c>
      <c r="G281" s="19">
        <f>IF(AND(C281&lt;&gt;"",SUM(G$25:G280)&lt;D$17),$D$17/$D$21,0)</f>
        <v>0</v>
      </c>
      <c r="H281" s="4">
        <f t="shared" si="35"/>
        <v>0</v>
      </c>
      <c r="I281" s="4">
        <f t="shared" si="31"/>
        <v>0</v>
      </c>
      <c r="J281" s="25" t="str">
        <f t="shared" si="36"/>
        <v>2042–2043</v>
      </c>
      <c r="K281" s="27">
        <f t="shared" si="32"/>
        <v>0</v>
      </c>
      <c r="R281" s="10" t="str">
        <f t="shared" ref="R281:R344" si="37">IF(AND($D$13&lt;=$A281,DATE(YEAR($D$13),MONTH($D$13)+$D$19-1,DAY($D$13))&gt;=$A281),"X","")</f>
        <v/>
      </c>
    </row>
    <row r="282" spans="1:18" ht="19.899999999999999" customHeight="1" x14ac:dyDescent="0.25">
      <c r="A282" s="126">
        <v>52201</v>
      </c>
      <c r="B282" s="9">
        <f t="shared" ref="B282:B345" si="38">IF(C282&gt;0,C282*-1,C282)</f>
        <v>0</v>
      </c>
      <c r="C282" s="127"/>
      <c r="D282" s="4">
        <f t="shared" ref="D282:D345" si="39">IF(C282="",0,IF($D$14="Beginning",IF(C281&lt;&gt;"",$F281*$D$6/12,0),IF(C281&lt;&gt;"",$F281*$D$6/12,$D$15*$D$6/12)))</f>
        <v>0</v>
      </c>
      <c r="E282" s="128">
        <f t="shared" si="33"/>
        <v>0</v>
      </c>
      <c r="F282" s="4">
        <f t="shared" si="34"/>
        <v>0</v>
      </c>
      <c r="G282" s="19">
        <f>IF(AND(C282&lt;&gt;"",SUM(G$25:G281)&lt;D$17),$D$17/$D$21,0)</f>
        <v>0</v>
      </c>
      <c r="H282" s="4">
        <f t="shared" si="35"/>
        <v>0</v>
      </c>
      <c r="I282" s="4">
        <f t="shared" ref="I282:I345" si="40">IF(C282&lt;&gt;"",$D$17-H282,0)</f>
        <v>0</v>
      </c>
      <c r="J282" s="25" t="str">
        <f t="shared" si="36"/>
        <v>2042–2043</v>
      </c>
      <c r="K282" s="27">
        <f t="shared" ref="K282:K345" si="41">IF(AND(ROUND(H282,2)=ROUND($D$17,2),ROUND(F282,0)=0),ROUND($D$17,2),0)</f>
        <v>0</v>
      </c>
      <c r="R282" s="10" t="str">
        <f t="shared" si="37"/>
        <v/>
      </c>
    </row>
    <row r="283" spans="1:18" ht="19.899999999999999" customHeight="1" x14ac:dyDescent="0.25">
      <c r="A283" s="126">
        <v>52232</v>
      </c>
      <c r="B283" s="9">
        <f t="shared" si="38"/>
        <v>0</v>
      </c>
      <c r="C283" s="127"/>
      <c r="D283" s="4">
        <f t="shared" si="39"/>
        <v>0</v>
      </c>
      <c r="E283" s="128">
        <f t="shared" ref="E283:E346" si="42">C283-D283</f>
        <v>0</v>
      </c>
      <c r="F283" s="4">
        <f t="shared" ref="F283:F346" si="43">IF(C283="",0,IF(C282="",$D$15-E283,IF(C283&lt;&gt;"",F282-E283)))</f>
        <v>0</v>
      </c>
      <c r="G283" s="19">
        <f>IF(AND(C283&lt;&gt;"",SUM(G$25:G282)&lt;D$17),$D$17/$D$21,0)</f>
        <v>0</v>
      </c>
      <c r="H283" s="4">
        <f t="shared" ref="H283:H346" si="44">IF(C283&lt;&gt;"",G283+H282,0)</f>
        <v>0</v>
      </c>
      <c r="I283" s="4">
        <f t="shared" si="40"/>
        <v>0</v>
      </c>
      <c r="J283" s="25" t="str">
        <f t="shared" si="36"/>
        <v>2042–2043</v>
      </c>
      <c r="K283" s="27">
        <f t="shared" si="41"/>
        <v>0</v>
      </c>
      <c r="R283" s="10" t="str">
        <f t="shared" si="37"/>
        <v/>
      </c>
    </row>
    <row r="284" spans="1:18" ht="19.899999999999999" customHeight="1" x14ac:dyDescent="0.25">
      <c r="A284" s="126">
        <v>52263</v>
      </c>
      <c r="B284" s="9">
        <f t="shared" si="38"/>
        <v>0</v>
      </c>
      <c r="C284" s="127"/>
      <c r="D284" s="4">
        <f t="shared" si="39"/>
        <v>0</v>
      </c>
      <c r="E284" s="128">
        <f t="shared" si="42"/>
        <v>0</v>
      </c>
      <c r="F284" s="4">
        <f t="shared" si="43"/>
        <v>0</v>
      </c>
      <c r="G284" s="19">
        <f>IF(AND(C284&lt;&gt;"",SUM(G$25:G283)&lt;D$17),$D$17/$D$21,0)</f>
        <v>0</v>
      </c>
      <c r="H284" s="4">
        <f t="shared" si="44"/>
        <v>0</v>
      </c>
      <c r="I284" s="4">
        <f t="shared" si="40"/>
        <v>0</v>
      </c>
      <c r="J284" s="25" t="str">
        <f t="shared" si="36"/>
        <v>2042–2043</v>
      </c>
      <c r="K284" s="27">
        <f t="shared" si="41"/>
        <v>0</v>
      </c>
      <c r="R284" s="10" t="str">
        <f t="shared" si="37"/>
        <v/>
      </c>
    </row>
    <row r="285" spans="1:18" ht="19.899999999999999" customHeight="1" x14ac:dyDescent="0.25">
      <c r="A285" s="126">
        <v>52291</v>
      </c>
      <c r="B285" s="9">
        <f t="shared" si="38"/>
        <v>0</v>
      </c>
      <c r="C285" s="127"/>
      <c r="D285" s="4">
        <f t="shared" si="39"/>
        <v>0</v>
      </c>
      <c r="E285" s="128">
        <f t="shared" si="42"/>
        <v>0</v>
      </c>
      <c r="F285" s="4">
        <f t="shared" si="43"/>
        <v>0</v>
      </c>
      <c r="G285" s="19">
        <f>IF(AND(C285&lt;&gt;"",SUM(G$25:G284)&lt;D$17),$D$17/$D$21,0)</f>
        <v>0</v>
      </c>
      <c r="H285" s="4">
        <f t="shared" si="44"/>
        <v>0</v>
      </c>
      <c r="I285" s="4">
        <f t="shared" si="40"/>
        <v>0</v>
      </c>
      <c r="J285" s="25" t="str">
        <f t="shared" si="36"/>
        <v>2042–2043</v>
      </c>
      <c r="K285" s="27">
        <f t="shared" si="41"/>
        <v>0</v>
      </c>
      <c r="R285" s="10" t="str">
        <f t="shared" si="37"/>
        <v/>
      </c>
    </row>
    <row r="286" spans="1:18" ht="19.899999999999999" customHeight="1" x14ac:dyDescent="0.25">
      <c r="A286" s="126">
        <v>52322</v>
      </c>
      <c r="B286" s="9">
        <f t="shared" si="38"/>
        <v>0</v>
      </c>
      <c r="C286" s="127"/>
      <c r="D286" s="4">
        <f t="shared" si="39"/>
        <v>0</v>
      </c>
      <c r="E286" s="128">
        <f t="shared" si="42"/>
        <v>0</v>
      </c>
      <c r="F286" s="4">
        <f t="shared" si="43"/>
        <v>0</v>
      </c>
      <c r="G286" s="19">
        <f>IF(AND(C286&lt;&gt;"",SUM(G$25:G285)&lt;D$17),$D$17/$D$21,0)</f>
        <v>0</v>
      </c>
      <c r="H286" s="4">
        <f t="shared" si="44"/>
        <v>0</v>
      </c>
      <c r="I286" s="4">
        <f t="shared" si="40"/>
        <v>0</v>
      </c>
      <c r="J286" s="25" t="str">
        <f t="shared" si="36"/>
        <v>2042–2043</v>
      </c>
      <c r="K286" s="27">
        <f t="shared" si="41"/>
        <v>0</v>
      </c>
      <c r="R286" s="10" t="str">
        <f t="shared" si="37"/>
        <v/>
      </c>
    </row>
    <row r="287" spans="1:18" ht="19.899999999999999" customHeight="1" x14ac:dyDescent="0.25">
      <c r="A287" s="126">
        <v>52352</v>
      </c>
      <c r="B287" s="9">
        <f t="shared" si="38"/>
        <v>0</v>
      </c>
      <c r="C287" s="127"/>
      <c r="D287" s="4">
        <f t="shared" si="39"/>
        <v>0</v>
      </c>
      <c r="E287" s="128">
        <f t="shared" si="42"/>
        <v>0</v>
      </c>
      <c r="F287" s="4">
        <f t="shared" si="43"/>
        <v>0</v>
      </c>
      <c r="G287" s="19">
        <f>IF(AND(C287&lt;&gt;"",SUM(G$25:G286)&lt;D$17),$D$17/$D$21,0)</f>
        <v>0</v>
      </c>
      <c r="H287" s="4">
        <f t="shared" si="44"/>
        <v>0</v>
      </c>
      <c r="I287" s="4">
        <f t="shared" si="40"/>
        <v>0</v>
      </c>
      <c r="J287" s="25" t="str">
        <f t="shared" si="36"/>
        <v>2042–2043</v>
      </c>
      <c r="K287" s="27">
        <f t="shared" si="41"/>
        <v>0</v>
      </c>
      <c r="R287" s="10" t="str">
        <f t="shared" si="37"/>
        <v/>
      </c>
    </row>
    <row r="288" spans="1:18" ht="19.899999999999999" customHeight="1" x14ac:dyDescent="0.25">
      <c r="A288" s="126">
        <v>52383</v>
      </c>
      <c r="B288" s="9">
        <f t="shared" si="38"/>
        <v>0</v>
      </c>
      <c r="C288" s="127"/>
      <c r="D288" s="4">
        <f t="shared" si="39"/>
        <v>0</v>
      </c>
      <c r="E288" s="128">
        <f t="shared" si="42"/>
        <v>0</v>
      </c>
      <c r="F288" s="4">
        <f t="shared" si="43"/>
        <v>0</v>
      </c>
      <c r="G288" s="19">
        <f>IF(AND(C288&lt;&gt;"",SUM(G$25:G287)&lt;D$17),$D$17/$D$21,0)</f>
        <v>0</v>
      </c>
      <c r="H288" s="4">
        <f t="shared" si="44"/>
        <v>0</v>
      </c>
      <c r="I288" s="4">
        <f t="shared" si="40"/>
        <v>0</v>
      </c>
      <c r="J288" s="25" t="str">
        <f t="shared" si="36"/>
        <v>2042–2043</v>
      </c>
      <c r="K288" s="27">
        <f t="shared" si="41"/>
        <v>0</v>
      </c>
      <c r="R288" s="10" t="str">
        <f t="shared" si="37"/>
        <v/>
      </c>
    </row>
    <row r="289" spans="1:18" ht="19.899999999999999" customHeight="1" x14ac:dyDescent="0.25">
      <c r="A289" s="126">
        <v>52413</v>
      </c>
      <c r="B289" s="9">
        <f t="shared" si="38"/>
        <v>0</v>
      </c>
      <c r="C289" s="127"/>
      <c r="D289" s="4">
        <f t="shared" si="39"/>
        <v>0</v>
      </c>
      <c r="E289" s="128">
        <f t="shared" si="42"/>
        <v>0</v>
      </c>
      <c r="F289" s="4">
        <f t="shared" si="43"/>
        <v>0</v>
      </c>
      <c r="G289" s="19">
        <f>IF(AND(C289&lt;&gt;"",SUM(G$25:G288)&lt;D$17),$D$17/$D$21,0)</f>
        <v>0</v>
      </c>
      <c r="H289" s="4">
        <f t="shared" si="44"/>
        <v>0</v>
      </c>
      <c r="I289" s="4">
        <f t="shared" si="40"/>
        <v>0</v>
      </c>
      <c r="J289" s="25" t="str">
        <f t="shared" si="36"/>
        <v>2043–2044</v>
      </c>
      <c r="K289" s="27">
        <f t="shared" si="41"/>
        <v>0</v>
      </c>
      <c r="R289" s="10" t="str">
        <f t="shared" si="37"/>
        <v/>
      </c>
    </row>
    <row r="290" spans="1:18" ht="19.899999999999999" customHeight="1" x14ac:dyDescent="0.25">
      <c r="A290" s="126">
        <v>52444</v>
      </c>
      <c r="B290" s="9">
        <f t="shared" si="38"/>
        <v>0</v>
      </c>
      <c r="C290" s="127"/>
      <c r="D290" s="4">
        <f t="shared" si="39"/>
        <v>0</v>
      </c>
      <c r="E290" s="128">
        <f t="shared" si="42"/>
        <v>0</v>
      </c>
      <c r="F290" s="4">
        <f t="shared" si="43"/>
        <v>0</v>
      </c>
      <c r="G290" s="19">
        <f>IF(AND(C290&lt;&gt;"",SUM(G$25:G289)&lt;D$17),$D$17/$D$21,0)</f>
        <v>0</v>
      </c>
      <c r="H290" s="4">
        <f t="shared" si="44"/>
        <v>0</v>
      </c>
      <c r="I290" s="4">
        <f t="shared" si="40"/>
        <v>0</v>
      </c>
      <c r="J290" s="25" t="str">
        <f t="shared" si="36"/>
        <v>2043–2044</v>
      </c>
      <c r="K290" s="27">
        <f t="shared" si="41"/>
        <v>0</v>
      </c>
      <c r="R290" s="10" t="str">
        <f t="shared" si="37"/>
        <v/>
      </c>
    </row>
    <row r="291" spans="1:18" ht="19.899999999999999" customHeight="1" x14ac:dyDescent="0.25">
      <c r="A291" s="126">
        <v>52475</v>
      </c>
      <c r="B291" s="9">
        <f t="shared" si="38"/>
        <v>0</v>
      </c>
      <c r="C291" s="127"/>
      <c r="D291" s="4">
        <f t="shared" si="39"/>
        <v>0</v>
      </c>
      <c r="E291" s="128">
        <f t="shared" si="42"/>
        <v>0</v>
      </c>
      <c r="F291" s="4">
        <f t="shared" si="43"/>
        <v>0</v>
      </c>
      <c r="G291" s="19">
        <f>IF(AND(C291&lt;&gt;"",SUM(G$25:G290)&lt;D$17),$D$17/$D$21,0)</f>
        <v>0</v>
      </c>
      <c r="H291" s="4">
        <f t="shared" si="44"/>
        <v>0</v>
      </c>
      <c r="I291" s="4">
        <f t="shared" si="40"/>
        <v>0</v>
      </c>
      <c r="J291" s="25" t="str">
        <f t="shared" si="36"/>
        <v>2043–2044</v>
      </c>
      <c r="K291" s="27">
        <f t="shared" si="41"/>
        <v>0</v>
      </c>
      <c r="R291" s="10" t="str">
        <f t="shared" si="37"/>
        <v/>
      </c>
    </row>
    <row r="292" spans="1:18" ht="19.899999999999999" customHeight="1" x14ac:dyDescent="0.25">
      <c r="A292" s="126">
        <v>52505</v>
      </c>
      <c r="B292" s="9">
        <f t="shared" si="38"/>
        <v>0</v>
      </c>
      <c r="C292" s="127"/>
      <c r="D292" s="4">
        <f t="shared" si="39"/>
        <v>0</v>
      </c>
      <c r="E292" s="128">
        <f t="shared" si="42"/>
        <v>0</v>
      </c>
      <c r="F292" s="4">
        <f t="shared" si="43"/>
        <v>0</v>
      </c>
      <c r="G292" s="19">
        <f>IF(AND(C292&lt;&gt;"",SUM(G$25:G291)&lt;D$17),$D$17/$D$21,0)</f>
        <v>0</v>
      </c>
      <c r="H292" s="4">
        <f t="shared" si="44"/>
        <v>0</v>
      </c>
      <c r="I292" s="4">
        <f t="shared" si="40"/>
        <v>0</v>
      </c>
      <c r="J292" s="25" t="str">
        <f t="shared" si="36"/>
        <v>2043–2044</v>
      </c>
      <c r="K292" s="27">
        <f t="shared" si="41"/>
        <v>0</v>
      </c>
      <c r="R292" s="10" t="str">
        <f t="shared" si="37"/>
        <v/>
      </c>
    </row>
    <row r="293" spans="1:18" ht="19.899999999999999" customHeight="1" x14ac:dyDescent="0.25">
      <c r="A293" s="126">
        <v>52536</v>
      </c>
      <c r="B293" s="9">
        <f t="shared" si="38"/>
        <v>0</v>
      </c>
      <c r="C293" s="127"/>
      <c r="D293" s="4">
        <f t="shared" si="39"/>
        <v>0</v>
      </c>
      <c r="E293" s="128">
        <f t="shared" si="42"/>
        <v>0</v>
      </c>
      <c r="F293" s="4">
        <f t="shared" si="43"/>
        <v>0</v>
      </c>
      <c r="G293" s="19">
        <f>IF(AND(C293&lt;&gt;"",SUM(G$25:G292)&lt;D$17),$D$17/$D$21,0)</f>
        <v>0</v>
      </c>
      <c r="H293" s="4">
        <f t="shared" si="44"/>
        <v>0</v>
      </c>
      <c r="I293" s="4">
        <f t="shared" si="40"/>
        <v>0</v>
      </c>
      <c r="J293" s="25" t="str">
        <f t="shared" si="36"/>
        <v>2043–2044</v>
      </c>
      <c r="K293" s="27">
        <f t="shared" si="41"/>
        <v>0</v>
      </c>
      <c r="R293" s="10" t="str">
        <f t="shared" si="37"/>
        <v/>
      </c>
    </row>
    <row r="294" spans="1:18" ht="19.899999999999999" customHeight="1" x14ac:dyDescent="0.25">
      <c r="A294" s="126">
        <v>52566</v>
      </c>
      <c r="B294" s="9">
        <f t="shared" si="38"/>
        <v>0</v>
      </c>
      <c r="C294" s="127"/>
      <c r="D294" s="4">
        <f t="shared" si="39"/>
        <v>0</v>
      </c>
      <c r="E294" s="128">
        <f t="shared" si="42"/>
        <v>0</v>
      </c>
      <c r="F294" s="4">
        <f t="shared" si="43"/>
        <v>0</v>
      </c>
      <c r="G294" s="19">
        <f>IF(AND(C294&lt;&gt;"",SUM(G$25:G293)&lt;D$17),$D$17/$D$21,0)</f>
        <v>0</v>
      </c>
      <c r="H294" s="4">
        <f t="shared" si="44"/>
        <v>0</v>
      </c>
      <c r="I294" s="4">
        <f t="shared" si="40"/>
        <v>0</v>
      </c>
      <c r="J294" s="25" t="str">
        <f t="shared" ref="J294:J357" si="45">IF(OR(MONTH(A294)=1,MONTH(A294)=2,MONTH(A294)=3,MONTH(A294)=4,MONTH(A294)=5,MONTH(A294)=6),YEAR(A294)-1&amp;"–"&amp;YEAR(A294),YEAR(A294)&amp;"–"&amp;YEAR(A294)+1)</f>
        <v>2043–2044</v>
      </c>
      <c r="K294" s="27">
        <f t="shared" si="41"/>
        <v>0</v>
      </c>
      <c r="R294" s="10" t="str">
        <f t="shared" si="37"/>
        <v/>
      </c>
    </row>
    <row r="295" spans="1:18" ht="19.899999999999999" customHeight="1" x14ac:dyDescent="0.25">
      <c r="A295" s="126">
        <v>52597</v>
      </c>
      <c r="B295" s="9">
        <f t="shared" si="38"/>
        <v>0</v>
      </c>
      <c r="C295" s="127"/>
      <c r="D295" s="4">
        <f t="shared" si="39"/>
        <v>0</v>
      </c>
      <c r="E295" s="128">
        <f t="shared" si="42"/>
        <v>0</v>
      </c>
      <c r="F295" s="4">
        <f t="shared" si="43"/>
        <v>0</v>
      </c>
      <c r="G295" s="19">
        <f>IF(AND(C295&lt;&gt;"",SUM(G$25:G294)&lt;D$17),$D$17/$D$21,0)</f>
        <v>0</v>
      </c>
      <c r="H295" s="4">
        <f t="shared" si="44"/>
        <v>0</v>
      </c>
      <c r="I295" s="4">
        <f t="shared" si="40"/>
        <v>0</v>
      </c>
      <c r="J295" s="25" t="str">
        <f t="shared" si="45"/>
        <v>2043–2044</v>
      </c>
      <c r="K295" s="27">
        <f t="shared" si="41"/>
        <v>0</v>
      </c>
      <c r="R295" s="10" t="str">
        <f t="shared" si="37"/>
        <v/>
      </c>
    </row>
    <row r="296" spans="1:18" ht="19.899999999999999" customHeight="1" x14ac:dyDescent="0.25">
      <c r="A296" s="126">
        <v>52628</v>
      </c>
      <c r="B296" s="9">
        <f t="shared" si="38"/>
        <v>0</v>
      </c>
      <c r="C296" s="127"/>
      <c r="D296" s="4">
        <f t="shared" si="39"/>
        <v>0</v>
      </c>
      <c r="E296" s="128">
        <f t="shared" si="42"/>
        <v>0</v>
      </c>
      <c r="F296" s="4">
        <f t="shared" si="43"/>
        <v>0</v>
      </c>
      <c r="G296" s="19">
        <f>IF(AND(C296&lt;&gt;"",SUM(G$25:G295)&lt;D$17),$D$17/$D$21,0)</f>
        <v>0</v>
      </c>
      <c r="H296" s="4">
        <f t="shared" si="44"/>
        <v>0</v>
      </c>
      <c r="I296" s="4">
        <f t="shared" si="40"/>
        <v>0</v>
      </c>
      <c r="J296" s="25" t="str">
        <f t="shared" si="45"/>
        <v>2043–2044</v>
      </c>
      <c r="K296" s="27">
        <f t="shared" si="41"/>
        <v>0</v>
      </c>
      <c r="R296" s="10" t="str">
        <f t="shared" si="37"/>
        <v/>
      </c>
    </row>
    <row r="297" spans="1:18" ht="19.899999999999999" customHeight="1" x14ac:dyDescent="0.25">
      <c r="A297" s="126">
        <v>52657</v>
      </c>
      <c r="B297" s="9">
        <f t="shared" si="38"/>
        <v>0</v>
      </c>
      <c r="C297" s="127"/>
      <c r="D297" s="4">
        <f t="shared" si="39"/>
        <v>0</v>
      </c>
      <c r="E297" s="128">
        <f t="shared" si="42"/>
        <v>0</v>
      </c>
      <c r="F297" s="4">
        <f t="shared" si="43"/>
        <v>0</v>
      </c>
      <c r="G297" s="19">
        <f>IF(AND(C297&lt;&gt;"",SUM(G$25:G296)&lt;D$17),$D$17/$D$21,0)</f>
        <v>0</v>
      </c>
      <c r="H297" s="4">
        <f t="shared" si="44"/>
        <v>0</v>
      </c>
      <c r="I297" s="4">
        <f t="shared" si="40"/>
        <v>0</v>
      </c>
      <c r="J297" s="25" t="str">
        <f t="shared" si="45"/>
        <v>2043–2044</v>
      </c>
      <c r="K297" s="27">
        <f t="shared" si="41"/>
        <v>0</v>
      </c>
      <c r="R297" s="10" t="str">
        <f t="shared" si="37"/>
        <v/>
      </c>
    </row>
    <row r="298" spans="1:18" ht="19.899999999999999" customHeight="1" x14ac:dyDescent="0.25">
      <c r="A298" s="126">
        <v>52688</v>
      </c>
      <c r="B298" s="9">
        <f t="shared" si="38"/>
        <v>0</v>
      </c>
      <c r="C298" s="127"/>
      <c r="D298" s="4">
        <f t="shared" si="39"/>
        <v>0</v>
      </c>
      <c r="E298" s="128">
        <f t="shared" si="42"/>
        <v>0</v>
      </c>
      <c r="F298" s="4">
        <f t="shared" si="43"/>
        <v>0</v>
      </c>
      <c r="G298" s="19">
        <f>IF(AND(C298&lt;&gt;"",SUM(G$25:G297)&lt;D$17),$D$17/$D$21,0)</f>
        <v>0</v>
      </c>
      <c r="H298" s="4">
        <f t="shared" si="44"/>
        <v>0</v>
      </c>
      <c r="I298" s="4">
        <f t="shared" si="40"/>
        <v>0</v>
      </c>
      <c r="J298" s="25" t="str">
        <f t="shared" si="45"/>
        <v>2043–2044</v>
      </c>
      <c r="K298" s="27">
        <f t="shared" si="41"/>
        <v>0</v>
      </c>
      <c r="R298" s="10" t="str">
        <f t="shared" si="37"/>
        <v/>
      </c>
    </row>
    <row r="299" spans="1:18" ht="19.899999999999999" customHeight="1" x14ac:dyDescent="0.25">
      <c r="A299" s="126">
        <v>52718</v>
      </c>
      <c r="B299" s="9">
        <f t="shared" si="38"/>
        <v>0</v>
      </c>
      <c r="C299" s="127"/>
      <c r="D299" s="4">
        <f t="shared" si="39"/>
        <v>0</v>
      </c>
      <c r="E299" s="128">
        <f t="shared" si="42"/>
        <v>0</v>
      </c>
      <c r="F299" s="4">
        <f t="shared" si="43"/>
        <v>0</v>
      </c>
      <c r="G299" s="19">
        <f>IF(AND(C299&lt;&gt;"",SUM(G$25:G298)&lt;D$17),$D$17/$D$21,0)</f>
        <v>0</v>
      </c>
      <c r="H299" s="4">
        <f t="shared" si="44"/>
        <v>0</v>
      </c>
      <c r="I299" s="4">
        <f t="shared" si="40"/>
        <v>0</v>
      </c>
      <c r="J299" s="25" t="str">
        <f t="shared" si="45"/>
        <v>2043–2044</v>
      </c>
      <c r="K299" s="27">
        <f t="shared" si="41"/>
        <v>0</v>
      </c>
      <c r="R299" s="10" t="str">
        <f t="shared" si="37"/>
        <v/>
      </c>
    </row>
    <row r="300" spans="1:18" ht="19.899999999999999" customHeight="1" x14ac:dyDescent="0.25">
      <c r="A300" s="126">
        <v>52749</v>
      </c>
      <c r="B300" s="9">
        <f t="shared" si="38"/>
        <v>0</v>
      </c>
      <c r="C300" s="127"/>
      <c r="D300" s="4">
        <f t="shared" si="39"/>
        <v>0</v>
      </c>
      <c r="E300" s="128">
        <f t="shared" si="42"/>
        <v>0</v>
      </c>
      <c r="F300" s="4">
        <f t="shared" si="43"/>
        <v>0</v>
      </c>
      <c r="G300" s="19">
        <f>IF(AND(C300&lt;&gt;"",SUM(G$25:G299)&lt;D$17),$D$17/$D$21,0)</f>
        <v>0</v>
      </c>
      <c r="H300" s="4">
        <f t="shared" si="44"/>
        <v>0</v>
      </c>
      <c r="I300" s="4">
        <f t="shared" si="40"/>
        <v>0</v>
      </c>
      <c r="J300" s="25" t="str">
        <f t="shared" si="45"/>
        <v>2043–2044</v>
      </c>
      <c r="K300" s="27">
        <f t="shared" si="41"/>
        <v>0</v>
      </c>
      <c r="R300" s="10" t="str">
        <f t="shared" si="37"/>
        <v/>
      </c>
    </row>
    <row r="301" spans="1:18" ht="19.899999999999999" customHeight="1" x14ac:dyDescent="0.25">
      <c r="A301" s="126">
        <v>52779</v>
      </c>
      <c r="B301" s="9">
        <f t="shared" si="38"/>
        <v>0</v>
      </c>
      <c r="C301" s="127"/>
      <c r="D301" s="4">
        <f t="shared" si="39"/>
        <v>0</v>
      </c>
      <c r="E301" s="128">
        <f t="shared" si="42"/>
        <v>0</v>
      </c>
      <c r="F301" s="4">
        <f t="shared" si="43"/>
        <v>0</v>
      </c>
      <c r="G301" s="19">
        <f>IF(AND(C301&lt;&gt;"",SUM(G$25:G300)&lt;D$17),$D$17/$D$21,0)</f>
        <v>0</v>
      </c>
      <c r="H301" s="4">
        <f t="shared" si="44"/>
        <v>0</v>
      </c>
      <c r="I301" s="4">
        <f t="shared" si="40"/>
        <v>0</v>
      </c>
      <c r="J301" s="25" t="str">
        <f t="shared" si="45"/>
        <v>2044–2045</v>
      </c>
      <c r="K301" s="27">
        <f t="shared" si="41"/>
        <v>0</v>
      </c>
      <c r="R301" s="10" t="str">
        <f t="shared" si="37"/>
        <v/>
      </c>
    </row>
    <row r="302" spans="1:18" ht="19.899999999999999" customHeight="1" x14ac:dyDescent="0.25">
      <c r="A302" s="126">
        <v>52810</v>
      </c>
      <c r="B302" s="9">
        <f t="shared" si="38"/>
        <v>0</v>
      </c>
      <c r="C302" s="127"/>
      <c r="D302" s="4">
        <f t="shared" si="39"/>
        <v>0</v>
      </c>
      <c r="E302" s="128">
        <f t="shared" si="42"/>
        <v>0</v>
      </c>
      <c r="F302" s="4">
        <f t="shared" si="43"/>
        <v>0</v>
      </c>
      <c r="G302" s="19">
        <f>IF(AND(C302&lt;&gt;"",SUM(G$25:G301)&lt;D$17),$D$17/$D$21,0)</f>
        <v>0</v>
      </c>
      <c r="H302" s="4">
        <f t="shared" si="44"/>
        <v>0</v>
      </c>
      <c r="I302" s="4">
        <f t="shared" si="40"/>
        <v>0</v>
      </c>
      <c r="J302" s="25" t="str">
        <f t="shared" si="45"/>
        <v>2044–2045</v>
      </c>
      <c r="K302" s="27">
        <f t="shared" si="41"/>
        <v>0</v>
      </c>
      <c r="R302" s="10" t="str">
        <f t="shared" si="37"/>
        <v/>
      </c>
    </row>
    <row r="303" spans="1:18" ht="19.899999999999999" customHeight="1" x14ac:dyDescent="0.25">
      <c r="A303" s="126">
        <v>52841</v>
      </c>
      <c r="B303" s="9">
        <f t="shared" si="38"/>
        <v>0</v>
      </c>
      <c r="C303" s="127"/>
      <c r="D303" s="4">
        <f t="shared" si="39"/>
        <v>0</v>
      </c>
      <c r="E303" s="128">
        <f t="shared" si="42"/>
        <v>0</v>
      </c>
      <c r="F303" s="4">
        <f t="shared" si="43"/>
        <v>0</v>
      </c>
      <c r="G303" s="19">
        <f>IF(AND(C303&lt;&gt;"",SUM(G$25:G302)&lt;D$17),$D$17/$D$21,0)</f>
        <v>0</v>
      </c>
      <c r="H303" s="4">
        <f t="shared" si="44"/>
        <v>0</v>
      </c>
      <c r="I303" s="4">
        <f t="shared" si="40"/>
        <v>0</v>
      </c>
      <c r="J303" s="25" t="str">
        <f t="shared" si="45"/>
        <v>2044–2045</v>
      </c>
      <c r="K303" s="27">
        <f t="shared" si="41"/>
        <v>0</v>
      </c>
      <c r="R303" s="10" t="str">
        <f t="shared" si="37"/>
        <v/>
      </c>
    </row>
    <row r="304" spans="1:18" ht="19.899999999999999" customHeight="1" x14ac:dyDescent="0.25">
      <c r="A304" s="126">
        <v>52871</v>
      </c>
      <c r="B304" s="9">
        <f t="shared" si="38"/>
        <v>0</v>
      </c>
      <c r="C304" s="127"/>
      <c r="D304" s="4">
        <f t="shared" si="39"/>
        <v>0</v>
      </c>
      <c r="E304" s="128">
        <f t="shared" si="42"/>
        <v>0</v>
      </c>
      <c r="F304" s="4">
        <f t="shared" si="43"/>
        <v>0</v>
      </c>
      <c r="G304" s="19">
        <f>IF(AND(C304&lt;&gt;"",SUM(G$25:G303)&lt;D$17),$D$17/$D$21,0)</f>
        <v>0</v>
      </c>
      <c r="H304" s="4">
        <f t="shared" si="44"/>
        <v>0</v>
      </c>
      <c r="I304" s="4">
        <f t="shared" si="40"/>
        <v>0</v>
      </c>
      <c r="J304" s="25" t="str">
        <f t="shared" si="45"/>
        <v>2044–2045</v>
      </c>
      <c r="K304" s="27">
        <f t="shared" si="41"/>
        <v>0</v>
      </c>
      <c r="R304" s="10" t="str">
        <f t="shared" si="37"/>
        <v/>
      </c>
    </row>
    <row r="305" spans="1:18" ht="19.899999999999999" customHeight="1" x14ac:dyDescent="0.25">
      <c r="A305" s="126">
        <v>52902</v>
      </c>
      <c r="B305" s="9">
        <f t="shared" si="38"/>
        <v>0</v>
      </c>
      <c r="C305" s="127"/>
      <c r="D305" s="4">
        <f t="shared" si="39"/>
        <v>0</v>
      </c>
      <c r="E305" s="128">
        <f t="shared" si="42"/>
        <v>0</v>
      </c>
      <c r="F305" s="4">
        <f t="shared" si="43"/>
        <v>0</v>
      </c>
      <c r="G305" s="19">
        <f>IF(AND(C305&lt;&gt;"",SUM(G$25:G304)&lt;D$17),$D$17/$D$21,0)</f>
        <v>0</v>
      </c>
      <c r="H305" s="4">
        <f t="shared" si="44"/>
        <v>0</v>
      </c>
      <c r="I305" s="4">
        <f t="shared" si="40"/>
        <v>0</v>
      </c>
      <c r="J305" s="25" t="str">
        <f t="shared" si="45"/>
        <v>2044–2045</v>
      </c>
      <c r="K305" s="27">
        <f t="shared" si="41"/>
        <v>0</v>
      </c>
      <c r="R305" s="10" t="str">
        <f t="shared" si="37"/>
        <v/>
      </c>
    </row>
    <row r="306" spans="1:18" ht="19.899999999999999" customHeight="1" x14ac:dyDescent="0.25">
      <c r="A306" s="126">
        <v>52932</v>
      </c>
      <c r="B306" s="9">
        <f t="shared" si="38"/>
        <v>0</v>
      </c>
      <c r="C306" s="127"/>
      <c r="D306" s="4">
        <f t="shared" si="39"/>
        <v>0</v>
      </c>
      <c r="E306" s="128">
        <f t="shared" si="42"/>
        <v>0</v>
      </c>
      <c r="F306" s="4">
        <f t="shared" si="43"/>
        <v>0</v>
      </c>
      <c r="G306" s="19">
        <f>IF(AND(C306&lt;&gt;"",SUM(G$25:G305)&lt;D$17),$D$17/$D$21,0)</f>
        <v>0</v>
      </c>
      <c r="H306" s="4">
        <f t="shared" si="44"/>
        <v>0</v>
      </c>
      <c r="I306" s="4">
        <f t="shared" si="40"/>
        <v>0</v>
      </c>
      <c r="J306" s="25" t="str">
        <f t="shared" si="45"/>
        <v>2044–2045</v>
      </c>
      <c r="K306" s="27">
        <f t="shared" si="41"/>
        <v>0</v>
      </c>
      <c r="R306" s="10" t="str">
        <f t="shared" si="37"/>
        <v/>
      </c>
    </row>
    <row r="307" spans="1:18" ht="19.899999999999999" customHeight="1" x14ac:dyDescent="0.25">
      <c r="A307" s="126">
        <v>52963</v>
      </c>
      <c r="B307" s="9">
        <f t="shared" si="38"/>
        <v>0</v>
      </c>
      <c r="C307" s="127"/>
      <c r="D307" s="4">
        <f t="shared" si="39"/>
        <v>0</v>
      </c>
      <c r="E307" s="128">
        <f t="shared" si="42"/>
        <v>0</v>
      </c>
      <c r="F307" s="4">
        <f t="shared" si="43"/>
        <v>0</v>
      </c>
      <c r="G307" s="19">
        <f>IF(AND(C307&lt;&gt;"",SUM(G$25:G306)&lt;D$17),$D$17/$D$21,0)</f>
        <v>0</v>
      </c>
      <c r="H307" s="4">
        <f t="shared" si="44"/>
        <v>0</v>
      </c>
      <c r="I307" s="4">
        <f t="shared" si="40"/>
        <v>0</v>
      </c>
      <c r="J307" s="25" t="str">
        <f t="shared" si="45"/>
        <v>2044–2045</v>
      </c>
      <c r="K307" s="27">
        <f t="shared" si="41"/>
        <v>0</v>
      </c>
      <c r="R307" s="10" t="str">
        <f t="shared" si="37"/>
        <v/>
      </c>
    </row>
    <row r="308" spans="1:18" ht="19.899999999999999" customHeight="1" x14ac:dyDescent="0.25">
      <c r="A308" s="126">
        <v>52994</v>
      </c>
      <c r="B308" s="9">
        <f t="shared" si="38"/>
        <v>0</v>
      </c>
      <c r="C308" s="127"/>
      <c r="D308" s="4">
        <f t="shared" si="39"/>
        <v>0</v>
      </c>
      <c r="E308" s="128">
        <f t="shared" si="42"/>
        <v>0</v>
      </c>
      <c r="F308" s="4">
        <f t="shared" si="43"/>
        <v>0</v>
      </c>
      <c r="G308" s="19">
        <f>IF(AND(C308&lt;&gt;"",SUM(G$25:G307)&lt;D$17),$D$17/$D$21,0)</f>
        <v>0</v>
      </c>
      <c r="H308" s="4">
        <f t="shared" si="44"/>
        <v>0</v>
      </c>
      <c r="I308" s="4">
        <f t="shared" si="40"/>
        <v>0</v>
      </c>
      <c r="J308" s="25" t="str">
        <f t="shared" si="45"/>
        <v>2044–2045</v>
      </c>
      <c r="K308" s="27">
        <f t="shared" si="41"/>
        <v>0</v>
      </c>
      <c r="R308" s="10" t="str">
        <f t="shared" si="37"/>
        <v/>
      </c>
    </row>
    <row r="309" spans="1:18" ht="19.899999999999999" customHeight="1" x14ac:dyDescent="0.25">
      <c r="A309" s="126">
        <v>53022</v>
      </c>
      <c r="B309" s="9">
        <f t="shared" si="38"/>
        <v>0</v>
      </c>
      <c r="C309" s="127"/>
      <c r="D309" s="4">
        <f t="shared" si="39"/>
        <v>0</v>
      </c>
      <c r="E309" s="128">
        <f t="shared" si="42"/>
        <v>0</v>
      </c>
      <c r="F309" s="4">
        <f t="shared" si="43"/>
        <v>0</v>
      </c>
      <c r="G309" s="19">
        <f>IF(AND(C309&lt;&gt;"",SUM(G$25:G308)&lt;D$17),$D$17/$D$21,0)</f>
        <v>0</v>
      </c>
      <c r="H309" s="4">
        <f t="shared" si="44"/>
        <v>0</v>
      </c>
      <c r="I309" s="4">
        <f t="shared" si="40"/>
        <v>0</v>
      </c>
      <c r="J309" s="25" t="str">
        <f t="shared" si="45"/>
        <v>2044–2045</v>
      </c>
      <c r="K309" s="27">
        <f t="shared" si="41"/>
        <v>0</v>
      </c>
      <c r="R309" s="10" t="str">
        <f t="shared" si="37"/>
        <v/>
      </c>
    </row>
    <row r="310" spans="1:18" ht="19.899999999999999" customHeight="1" x14ac:dyDescent="0.25">
      <c r="A310" s="126">
        <v>53053</v>
      </c>
      <c r="B310" s="9">
        <f t="shared" si="38"/>
        <v>0</v>
      </c>
      <c r="C310" s="127"/>
      <c r="D310" s="4">
        <f t="shared" si="39"/>
        <v>0</v>
      </c>
      <c r="E310" s="128">
        <f t="shared" si="42"/>
        <v>0</v>
      </c>
      <c r="F310" s="4">
        <f t="shared" si="43"/>
        <v>0</v>
      </c>
      <c r="G310" s="19">
        <f>IF(AND(C310&lt;&gt;"",SUM(G$25:G309)&lt;D$17),$D$17/$D$21,0)</f>
        <v>0</v>
      </c>
      <c r="H310" s="4">
        <f t="shared" si="44"/>
        <v>0</v>
      </c>
      <c r="I310" s="4">
        <f t="shared" si="40"/>
        <v>0</v>
      </c>
      <c r="J310" s="25" t="str">
        <f t="shared" si="45"/>
        <v>2044–2045</v>
      </c>
      <c r="K310" s="27">
        <f t="shared" si="41"/>
        <v>0</v>
      </c>
      <c r="R310" s="10" t="str">
        <f t="shared" si="37"/>
        <v/>
      </c>
    </row>
    <row r="311" spans="1:18" ht="19.899999999999999" customHeight="1" x14ac:dyDescent="0.25">
      <c r="A311" s="126">
        <v>53083</v>
      </c>
      <c r="B311" s="9">
        <f t="shared" si="38"/>
        <v>0</v>
      </c>
      <c r="C311" s="127"/>
      <c r="D311" s="4">
        <f t="shared" si="39"/>
        <v>0</v>
      </c>
      <c r="E311" s="128">
        <f t="shared" si="42"/>
        <v>0</v>
      </c>
      <c r="F311" s="4">
        <f t="shared" si="43"/>
        <v>0</v>
      </c>
      <c r="G311" s="19">
        <f>IF(AND(C311&lt;&gt;"",SUM(G$25:G310)&lt;D$17),$D$17/$D$21,0)</f>
        <v>0</v>
      </c>
      <c r="H311" s="4">
        <f t="shared" si="44"/>
        <v>0</v>
      </c>
      <c r="I311" s="4">
        <f t="shared" si="40"/>
        <v>0</v>
      </c>
      <c r="J311" s="25" t="str">
        <f t="shared" si="45"/>
        <v>2044–2045</v>
      </c>
      <c r="K311" s="27">
        <f t="shared" si="41"/>
        <v>0</v>
      </c>
      <c r="R311" s="10" t="str">
        <f t="shared" si="37"/>
        <v/>
      </c>
    </row>
    <row r="312" spans="1:18" ht="19.899999999999999" customHeight="1" x14ac:dyDescent="0.25">
      <c r="A312" s="126">
        <v>53114</v>
      </c>
      <c r="B312" s="9">
        <f t="shared" si="38"/>
        <v>0</v>
      </c>
      <c r="C312" s="127"/>
      <c r="D312" s="4">
        <f t="shared" si="39"/>
        <v>0</v>
      </c>
      <c r="E312" s="128">
        <f t="shared" si="42"/>
        <v>0</v>
      </c>
      <c r="F312" s="4">
        <f t="shared" si="43"/>
        <v>0</v>
      </c>
      <c r="G312" s="19">
        <f>IF(AND(C312&lt;&gt;"",SUM(G$25:G311)&lt;D$17),$D$17/$D$21,0)</f>
        <v>0</v>
      </c>
      <c r="H312" s="4">
        <f t="shared" si="44"/>
        <v>0</v>
      </c>
      <c r="I312" s="4">
        <f t="shared" si="40"/>
        <v>0</v>
      </c>
      <c r="J312" s="25" t="str">
        <f t="shared" si="45"/>
        <v>2044–2045</v>
      </c>
      <c r="K312" s="27">
        <f t="shared" si="41"/>
        <v>0</v>
      </c>
      <c r="R312" s="10" t="str">
        <f t="shared" si="37"/>
        <v/>
      </c>
    </row>
    <row r="313" spans="1:18" ht="19.899999999999999" customHeight="1" x14ac:dyDescent="0.25">
      <c r="A313" s="126">
        <v>53144</v>
      </c>
      <c r="B313" s="9">
        <f t="shared" si="38"/>
        <v>0</v>
      </c>
      <c r="C313" s="127"/>
      <c r="D313" s="4">
        <f t="shared" si="39"/>
        <v>0</v>
      </c>
      <c r="E313" s="128">
        <f t="shared" si="42"/>
        <v>0</v>
      </c>
      <c r="F313" s="4">
        <f t="shared" si="43"/>
        <v>0</v>
      </c>
      <c r="G313" s="19">
        <f>IF(AND(C313&lt;&gt;"",SUM(G$25:G312)&lt;D$17),$D$17/$D$21,0)</f>
        <v>0</v>
      </c>
      <c r="H313" s="4">
        <f t="shared" si="44"/>
        <v>0</v>
      </c>
      <c r="I313" s="4">
        <f t="shared" si="40"/>
        <v>0</v>
      </c>
      <c r="J313" s="25" t="str">
        <f t="shared" si="45"/>
        <v>2045–2046</v>
      </c>
      <c r="K313" s="27">
        <f t="shared" si="41"/>
        <v>0</v>
      </c>
      <c r="R313" s="10" t="str">
        <f t="shared" si="37"/>
        <v/>
      </c>
    </row>
    <row r="314" spans="1:18" ht="19.899999999999999" customHeight="1" x14ac:dyDescent="0.25">
      <c r="A314" s="126">
        <v>53175</v>
      </c>
      <c r="B314" s="9">
        <f t="shared" si="38"/>
        <v>0</v>
      </c>
      <c r="C314" s="127"/>
      <c r="D314" s="4">
        <f t="shared" si="39"/>
        <v>0</v>
      </c>
      <c r="E314" s="128">
        <f t="shared" si="42"/>
        <v>0</v>
      </c>
      <c r="F314" s="4">
        <f t="shared" si="43"/>
        <v>0</v>
      </c>
      <c r="G314" s="19">
        <f>IF(AND(C314&lt;&gt;"",SUM(G$25:G313)&lt;D$17),$D$17/$D$21,0)</f>
        <v>0</v>
      </c>
      <c r="H314" s="4">
        <f t="shared" si="44"/>
        <v>0</v>
      </c>
      <c r="I314" s="4">
        <f t="shared" si="40"/>
        <v>0</v>
      </c>
      <c r="J314" s="25" t="str">
        <f t="shared" si="45"/>
        <v>2045–2046</v>
      </c>
      <c r="K314" s="27">
        <f t="shared" si="41"/>
        <v>0</v>
      </c>
      <c r="R314" s="10" t="str">
        <f t="shared" si="37"/>
        <v/>
      </c>
    </row>
    <row r="315" spans="1:18" ht="19.899999999999999" customHeight="1" x14ac:dyDescent="0.25">
      <c r="A315" s="126">
        <v>53206</v>
      </c>
      <c r="B315" s="9">
        <f t="shared" si="38"/>
        <v>0</v>
      </c>
      <c r="C315" s="127"/>
      <c r="D315" s="4">
        <f t="shared" si="39"/>
        <v>0</v>
      </c>
      <c r="E315" s="128">
        <f t="shared" si="42"/>
        <v>0</v>
      </c>
      <c r="F315" s="4">
        <f t="shared" si="43"/>
        <v>0</v>
      </c>
      <c r="G315" s="19">
        <f>IF(AND(C315&lt;&gt;"",SUM(G$25:G314)&lt;D$17),$D$17/$D$21,0)</f>
        <v>0</v>
      </c>
      <c r="H315" s="4">
        <f t="shared" si="44"/>
        <v>0</v>
      </c>
      <c r="I315" s="4">
        <f t="shared" si="40"/>
        <v>0</v>
      </c>
      <c r="J315" s="25" t="str">
        <f t="shared" si="45"/>
        <v>2045–2046</v>
      </c>
      <c r="K315" s="27">
        <f t="shared" si="41"/>
        <v>0</v>
      </c>
      <c r="R315" s="10" t="str">
        <f t="shared" si="37"/>
        <v/>
      </c>
    </row>
    <row r="316" spans="1:18" ht="19.899999999999999" customHeight="1" x14ac:dyDescent="0.25">
      <c r="A316" s="126">
        <v>53236</v>
      </c>
      <c r="B316" s="9">
        <f t="shared" si="38"/>
        <v>0</v>
      </c>
      <c r="C316" s="127"/>
      <c r="D316" s="4">
        <f t="shared" si="39"/>
        <v>0</v>
      </c>
      <c r="E316" s="128">
        <f t="shared" si="42"/>
        <v>0</v>
      </c>
      <c r="F316" s="4">
        <f t="shared" si="43"/>
        <v>0</v>
      </c>
      <c r="G316" s="19">
        <f>IF(AND(C316&lt;&gt;"",SUM(G$25:G315)&lt;D$17),$D$17/$D$21,0)</f>
        <v>0</v>
      </c>
      <c r="H316" s="4">
        <f t="shared" si="44"/>
        <v>0</v>
      </c>
      <c r="I316" s="4">
        <f t="shared" si="40"/>
        <v>0</v>
      </c>
      <c r="J316" s="25" t="str">
        <f t="shared" si="45"/>
        <v>2045–2046</v>
      </c>
      <c r="K316" s="27">
        <f t="shared" si="41"/>
        <v>0</v>
      </c>
      <c r="R316" s="10" t="str">
        <f t="shared" si="37"/>
        <v/>
      </c>
    </row>
    <row r="317" spans="1:18" ht="19.899999999999999" customHeight="1" x14ac:dyDescent="0.25">
      <c r="A317" s="126">
        <v>53267</v>
      </c>
      <c r="B317" s="9">
        <f t="shared" si="38"/>
        <v>0</v>
      </c>
      <c r="C317" s="127"/>
      <c r="D317" s="4">
        <f t="shared" si="39"/>
        <v>0</v>
      </c>
      <c r="E317" s="128">
        <f t="shared" si="42"/>
        <v>0</v>
      </c>
      <c r="F317" s="4">
        <f t="shared" si="43"/>
        <v>0</v>
      </c>
      <c r="G317" s="19">
        <f>IF(AND(C317&lt;&gt;"",SUM(G$25:G316)&lt;D$17),$D$17/$D$21,0)</f>
        <v>0</v>
      </c>
      <c r="H317" s="4">
        <f t="shared" si="44"/>
        <v>0</v>
      </c>
      <c r="I317" s="4">
        <f t="shared" si="40"/>
        <v>0</v>
      </c>
      <c r="J317" s="25" t="str">
        <f t="shared" si="45"/>
        <v>2045–2046</v>
      </c>
      <c r="K317" s="27">
        <f t="shared" si="41"/>
        <v>0</v>
      </c>
      <c r="R317" s="10" t="str">
        <f t="shared" si="37"/>
        <v/>
      </c>
    </row>
    <row r="318" spans="1:18" ht="19.899999999999999" customHeight="1" x14ac:dyDescent="0.25">
      <c r="A318" s="126">
        <v>53297</v>
      </c>
      <c r="B318" s="9">
        <f t="shared" si="38"/>
        <v>0</v>
      </c>
      <c r="C318" s="127"/>
      <c r="D318" s="4">
        <f t="shared" si="39"/>
        <v>0</v>
      </c>
      <c r="E318" s="128">
        <f t="shared" si="42"/>
        <v>0</v>
      </c>
      <c r="F318" s="4">
        <f t="shared" si="43"/>
        <v>0</v>
      </c>
      <c r="G318" s="19">
        <f>IF(AND(C318&lt;&gt;"",SUM(G$25:G317)&lt;D$17),$D$17/$D$21,0)</f>
        <v>0</v>
      </c>
      <c r="H318" s="4">
        <f t="shared" si="44"/>
        <v>0</v>
      </c>
      <c r="I318" s="4">
        <f t="shared" si="40"/>
        <v>0</v>
      </c>
      <c r="J318" s="25" t="str">
        <f t="shared" si="45"/>
        <v>2045–2046</v>
      </c>
      <c r="K318" s="27">
        <f t="shared" si="41"/>
        <v>0</v>
      </c>
      <c r="R318" s="10" t="str">
        <f t="shared" si="37"/>
        <v/>
      </c>
    </row>
    <row r="319" spans="1:18" ht="19.899999999999999" customHeight="1" x14ac:dyDescent="0.25">
      <c r="A319" s="126">
        <v>53328</v>
      </c>
      <c r="B319" s="9">
        <f t="shared" si="38"/>
        <v>0</v>
      </c>
      <c r="C319" s="127"/>
      <c r="D319" s="4">
        <f t="shared" si="39"/>
        <v>0</v>
      </c>
      <c r="E319" s="128">
        <f t="shared" si="42"/>
        <v>0</v>
      </c>
      <c r="F319" s="4">
        <f t="shared" si="43"/>
        <v>0</v>
      </c>
      <c r="G319" s="19">
        <f>IF(AND(C319&lt;&gt;"",SUM(G$25:G318)&lt;D$17),$D$17/$D$21,0)</f>
        <v>0</v>
      </c>
      <c r="H319" s="4">
        <f t="shared" si="44"/>
        <v>0</v>
      </c>
      <c r="I319" s="4">
        <f t="shared" si="40"/>
        <v>0</v>
      </c>
      <c r="J319" s="25" t="str">
        <f t="shared" si="45"/>
        <v>2045–2046</v>
      </c>
      <c r="K319" s="27">
        <f t="shared" si="41"/>
        <v>0</v>
      </c>
      <c r="R319" s="10" t="str">
        <f t="shared" si="37"/>
        <v/>
      </c>
    </row>
    <row r="320" spans="1:18" ht="19.899999999999999" customHeight="1" x14ac:dyDescent="0.25">
      <c r="A320" s="126">
        <v>53359</v>
      </c>
      <c r="B320" s="9">
        <f t="shared" si="38"/>
        <v>0</v>
      </c>
      <c r="C320" s="127"/>
      <c r="D320" s="4">
        <f t="shared" si="39"/>
        <v>0</v>
      </c>
      <c r="E320" s="128">
        <f t="shared" si="42"/>
        <v>0</v>
      </c>
      <c r="F320" s="4">
        <f t="shared" si="43"/>
        <v>0</v>
      </c>
      <c r="G320" s="19">
        <f>IF(AND(C320&lt;&gt;"",SUM(G$25:G319)&lt;D$17),$D$17/$D$21,0)</f>
        <v>0</v>
      </c>
      <c r="H320" s="4">
        <f t="shared" si="44"/>
        <v>0</v>
      </c>
      <c r="I320" s="4">
        <f t="shared" si="40"/>
        <v>0</v>
      </c>
      <c r="J320" s="25" t="str">
        <f t="shared" si="45"/>
        <v>2045–2046</v>
      </c>
      <c r="K320" s="27">
        <f t="shared" si="41"/>
        <v>0</v>
      </c>
      <c r="R320" s="10" t="str">
        <f t="shared" si="37"/>
        <v/>
      </c>
    </row>
    <row r="321" spans="1:18" ht="19.899999999999999" customHeight="1" x14ac:dyDescent="0.25">
      <c r="A321" s="126">
        <v>53387</v>
      </c>
      <c r="B321" s="9">
        <f t="shared" si="38"/>
        <v>0</v>
      </c>
      <c r="C321" s="127"/>
      <c r="D321" s="4">
        <f t="shared" si="39"/>
        <v>0</v>
      </c>
      <c r="E321" s="128">
        <f t="shared" si="42"/>
        <v>0</v>
      </c>
      <c r="F321" s="4">
        <f t="shared" si="43"/>
        <v>0</v>
      </c>
      <c r="G321" s="19">
        <f>IF(AND(C321&lt;&gt;"",SUM(G$25:G320)&lt;D$17),$D$17/$D$21,0)</f>
        <v>0</v>
      </c>
      <c r="H321" s="4">
        <f t="shared" si="44"/>
        <v>0</v>
      </c>
      <c r="I321" s="4">
        <f t="shared" si="40"/>
        <v>0</v>
      </c>
      <c r="J321" s="25" t="str">
        <f t="shared" si="45"/>
        <v>2045–2046</v>
      </c>
      <c r="K321" s="27">
        <f t="shared" si="41"/>
        <v>0</v>
      </c>
      <c r="R321" s="10" t="str">
        <f t="shared" si="37"/>
        <v/>
      </c>
    </row>
    <row r="322" spans="1:18" ht="19.899999999999999" customHeight="1" x14ac:dyDescent="0.25">
      <c r="A322" s="126">
        <v>53418</v>
      </c>
      <c r="B322" s="9">
        <f t="shared" si="38"/>
        <v>0</v>
      </c>
      <c r="C322" s="127"/>
      <c r="D322" s="4">
        <f t="shared" si="39"/>
        <v>0</v>
      </c>
      <c r="E322" s="128">
        <f t="shared" si="42"/>
        <v>0</v>
      </c>
      <c r="F322" s="4">
        <f t="shared" si="43"/>
        <v>0</v>
      </c>
      <c r="G322" s="19">
        <f>IF(AND(C322&lt;&gt;"",SUM(G$25:G321)&lt;D$17),$D$17/$D$21,0)</f>
        <v>0</v>
      </c>
      <c r="H322" s="4">
        <f t="shared" si="44"/>
        <v>0</v>
      </c>
      <c r="I322" s="4">
        <f t="shared" si="40"/>
        <v>0</v>
      </c>
      <c r="J322" s="25" t="str">
        <f t="shared" si="45"/>
        <v>2045–2046</v>
      </c>
      <c r="K322" s="27">
        <f t="shared" si="41"/>
        <v>0</v>
      </c>
      <c r="R322" s="10" t="str">
        <f t="shared" si="37"/>
        <v/>
      </c>
    </row>
    <row r="323" spans="1:18" ht="19.899999999999999" customHeight="1" x14ac:dyDescent="0.25">
      <c r="A323" s="126">
        <v>53448</v>
      </c>
      <c r="B323" s="9">
        <f t="shared" si="38"/>
        <v>0</v>
      </c>
      <c r="C323" s="127"/>
      <c r="D323" s="4">
        <f t="shared" si="39"/>
        <v>0</v>
      </c>
      <c r="E323" s="128">
        <f t="shared" si="42"/>
        <v>0</v>
      </c>
      <c r="F323" s="4">
        <f t="shared" si="43"/>
        <v>0</v>
      </c>
      <c r="G323" s="19">
        <f>IF(AND(C323&lt;&gt;"",SUM(G$25:G322)&lt;D$17),$D$17/$D$21,0)</f>
        <v>0</v>
      </c>
      <c r="H323" s="4">
        <f t="shared" si="44"/>
        <v>0</v>
      </c>
      <c r="I323" s="4">
        <f t="shared" si="40"/>
        <v>0</v>
      </c>
      <c r="J323" s="25" t="str">
        <f t="shared" si="45"/>
        <v>2045–2046</v>
      </c>
      <c r="K323" s="27">
        <f t="shared" si="41"/>
        <v>0</v>
      </c>
      <c r="R323" s="10" t="str">
        <f t="shared" si="37"/>
        <v/>
      </c>
    </row>
    <row r="324" spans="1:18" ht="19.899999999999999" customHeight="1" x14ac:dyDescent="0.25">
      <c r="A324" s="126">
        <v>53479</v>
      </c>
      <c r="B324" s="9">
        <f t="shared" si="38"/>
        <v>0</v>
      </c>
      <c r="C324" s="127"/>
      <c r="D324" s="4">
        <f t="shared" si="39"/>
        <v>0</v>
      </c>
      <c r="E324" s="128">
        <f t="shared" si="42"/>
        <v>0</v>
      </c>
      <c r="F324" s="4">
        <f t="shared" si="43"/>
        <v>0</v>
      </c>
      <c r="G324" s="19">
        <f>IF(AND(C324&lt;&gt;"",SUM(G$25:G323)&lt;D$17),$D$17/$D$21,0)</f>
        <v>0</v>
      </c>
      <c r="H324" s="4">
        <f t="shared" si="44"/>
        <v>0</v>
      </c>
      <c r="I324" s="4">
        <f t="shared" si="40"/>
        <v>0</v>
      </c>
      <c r="J324" s="25" t="str">
        <f t="shared" si="45"/>
        <v>2045–2046</v>
      </c>
      <c r="K324" s="27">
        <f t="shared" si="41"/>
        <v>0</v>
      </c>
      <c r="R324" s="10" t="str">
        <f t="shared" si="37"/>
        <v/>
      </c>
    </row>
    <row r="325" spans="1:18" ht="19.899999999999999" customHeight="1" x14ac:dyDescent="0.25">
      <c r="A325" s="126">
        <v>53509</v>
      </c>
      <c r="B325" s="9">
        <f t="shared" si="38"/>
        <v>0</v>
      </c>
      <c r="C325" s="127"/>
      <c r="D325" s="4">
        <f t="shared" si="39"/>
        <v>0</v>
      </c>
      <c r="E325" s="128">
        <f t="shared" si="42"/>
        <v>0</v>
      </c>
      <c r="F325" s="4">
        <f t="shared" si="43"/>
        <v>0</v>
      </c>
      <c r="G325" s="19">
        <f>IF(AND(C325&lt;&gt;"",SUM(G$25:G324)&lt;D$17),$D$17/$D$21,0)</f>
        <v>0</v>
      </c>
      <c r="H325" s="4">
        <f t="shared" si="44"/>
        <v>0</v>
      </c>
      <c r="I325" s="4">
        <f t="shared" si="40"/>
        <v>0</v>
      </c>
      <c r="J325" s="25" t="str">
        <f t="shared" si="45"/>
        <v>2046–2047</v>
      </c>
      <c r="K325" s="27">
        <f t="shared" si="41"/>
        <v>0</v>
      </c>
      <c r="R325" s="10" t="str">
        <f t="shared" si="37"/>
        <v/>
      </c>
    </row>
    <row r="326" spans="1:18" ht="19.899999999999999" customHeight="1" x14ac:dyDescent="0.25">
      <c r="A326" s="126">
        <v>53540</v>
      </c>
      <c r="B326" s="9">
        <f t="shared" si="38"/>
        <v>0</v>
      </c>
      <c r="C326" s="127"/>
      <c r="D326" s="4">
        <f t="shared" si="39"/>
        <v>0</v>
      </c>
      <c r="E326" s="128">
        <f t="shared" si="42"/>
        <v>0</v>
      </c>
      <c r="F326" s="4">
        <f t="shared" si="43"/>
        <v>0</v>
      </c>
      <c r="G326" s="19">
        <f>IF(AND(C326&lt;&gt;"",SUM(G$25:G325)&lt;D$17),$D$17/$D$21,0)</f>
        <v>0</v>
      </c>
      <c r="H326" s="4">
        <f t="shared" si="44"/>
        <v>0</v>
      </c>
      <c r="I326" s="4">
        <f t="shared" si="40"/>
        <v>0</v>
      </c>
      <c r="J326" s="25" t="str">
        <f t="shared" si="45"/>
        <v>2046–2047</v>
      </c>
      <c r="K326" s="27">
        <f t="shared" si="41"/>
        <v>0</v>
      </c>
      <c r="R326" s="10" t="str">
        <f t="shared" si="37"/>
        <v/>
      </c>
    </row>
    <row r="327" spans="1:18" ht="19.899999999999999" customHeight="1" x14ac:dyDescent="0.25">
      <c r="A327" s="126">
        <v>53571</v>
      </c>
      <c r="B327" s="9">
        <f t="shared" si="38"/>
        <v>0</v>
      </c>
      <c r="C327" s="127"/>
      <c r="D327" s="4">
        <f t="shared" si="39"/>
        <v>0</v>
      </c>
      <c r="E327" s="128">
        <f t="shared" si="42"/>
        <v>0</v>
      </c>
      <c r="F327" s="4">
        <f t="shared" si="43"/>
        <v>0</v>
      </c>
      <c r="G327" s="19">
        <f>IF(AND(C327&lt;&gt;"",SUM(G$25:G326)&lt;D$17),$D$17/$D$21,0)</f>
        <v>0</v>
      </c>
      <c r="H327" s="4">
        <f t="shared" si="44"/>
        <v>0</v>
      </c>
      <c r="I327" s="4">
        <f t="shared" si="40"/>
        <v>0</v>
      </c>
      <c r="J327" s="25" t="str">
        <f t="shared" si="45"/>
        <v>2046–2047</v>
      </c>
      <c r="K327" s="27">
        <f t="shared" si="41"/>
        <v>0</v>
      </c>
      <c r="R327" s="10" t="str">
        <f t="shared" si="37"/>
        <v/>
      </c>
    </row>
    <row r="328" spans="1:18" ht="19.899999999999999" customHeight="1" x14ac:dyDescent="0.25">
      <c r="A328" s="126">
        <v>53601</v>
      </c>
      <c r="B328" s="9">
        <f t="shared" si="38"/>
        <v>0</v>
      </c>
      <c r="C328" s="127"/>
      <c r="D328" s="4">
        <f t="shared" si="39"/>
        <v>0</v>
      </c>
      <c r="E328" s="128">
        <f t="shared" si="42"/>
        <v>0</v>
      </c>
      <c r="F328" s="4">
        <f t="shared" si="43"/>
        <v>0</v>
      </c>
      <c r="G328" s="19">
        <f>IF(AND(C328&lt;&gt;"",SUM(G$25:G327)&lt;D$17),$D$17/$D$21,0)</f>
        <v>0</v>
      </c>
      <c r="H328" s="4">
        <f t="shared" si="44"/>
        <v>0</v>
      </c>
      <c r="I328" s="4">
        <f t="shared" si="40"/>
        <v>0</v>
      </c>
      <c r="J328" s="25" t="str">
        <f t="shared" si="45"/>
        <v>2046–2047</v>
      </c>
      <c r="K328" s="27">
        <f t="shared" si="41"/>
        <v>0</v>
      </c>
      <c r="R328" s="10" t="str">
        <f t="shared" si="37"/>
        <v/>
      </c>
    </row>
    <row r="329" spans="1:18" ht="19.899999999999999" customHeight="1" x14ac:dyDescent="0.25">
      <c r="A329" s="126">
        <v>53632</v>
      </c>
      <c r="B329" s="9">
        <f t="shared" si="38"/>
        <v>0</v>
      </c>
      <c r="C329" s="127"/>
      <c r="D329" s="4">
        <f t="shared" si="39"/>
        <v>0</v>
      </c>
      <c r="E329" s="128">
        <f t="shared" si="42"/>
        <v>0</v>
      </c>
      <c r="F329" s="4">
        <f t="shared" si="43"/>
        <v>0</v>
      </c>
      <c r="G329" s="19">
        <f>IF(AND(C329&lt;&gt;"",SUM(G$25:G328)&lt;D$17),$D$17/$D$21,0)</f>
        <v>0</v>
      </c>
      <c r="H329" s="4">
        <f t="shared" si="44"/>
        <v>0</v>
      </c>
      <c r="I329" s="4">
        <f t="shared" si="40"/>
        <v>0</v>
      </c>
      <c r="J329" s="25" t="str">
        <f t="shared" si="45"/>
        <v>2046–2047</v>
      </c>
      <c r="K329" s="27">
        <f t="shared" si="41"/>
        <v>0</v>
      </c>
      <c r="R329" s="10" t="str">
        <f t="shared" si="37"/>
        <v/>
      </c>
    </row>
    <row r="330" spans="1:18" ht="19.899999999999999" customHeight="1" x14ac:dyDescent="0.25">
      <c r="A330" s="126">
        <v>53662</v>
      </c>
      <c r="B330" s="9">
        <f t="shared" si="38"/>
        <v>0</v>
      </c>
      <c r="C330" s="127"/>
      <c r="D330" s="4">
        <f t="shared" si="39"/>
        <v>0</v>
      </c>
      <c r="E330" s="128">
        <f t="shared" si="42"/>
        <v>0</v>
      </c>
      <c r="F330" s="4">
        <f t="shared" si="43"/>
        <v>0</v>
      </c>
      <c r="G330" s="19">
        <f>IF(AND(C330&lt;&gt;"",SUM(G$25:G329)&lt;D$17),$D$17/$D$21,0)</f>
        <v>0</v>
      </c>
      <c r="H330" s="4">
        <f t="shared" si="44"/>
        <v>0</v>
      </c>
      <c r="I330" s="4">
        <f t="shared" si="40"/>
        <v>0</v>
      </c>
      <c r="J330" s="25" t="str">
        <f t="shared" si="45"/>
        <v>2046–2047</v>
      </c>
      <c r="K330" s="27">
        <f t="shared" si="41"/>
        <v>0</v>
      </c>
      <c r="R330" s="10" t="str">
        <f t="shared" si="37"/>
        <v/>
      </c>
    </row>
    <row r="331" spans="1:18" ht="19.899999999999999" customHeight="1" x14ac:dyDescent="0.25">
      <c r="A331" s="126">
        <v>53693</v>
      </c>
      <c r="B331" s="9">
        <f t="shared" si="38"/>
        <v>0</v>
      </c>
      <c r="C331" s="127"/>
      <c r="D331" s="4">
        <f t="shared" si="39"/>
        <v>0</v>
      </c>
      <c r="E331" s="128">
        <f t="shared" si="42"/>
        <v>0</v>
      </c>
      <c r="F331" s="4">
        <f t="shared" si="43"/>
        <v>0</v>
      </c>
      <c r="G331" s="19">
        <f>IF(AND(C331&lt;&gt;"",SUM(G$25:G330)&lt;D$17),$D$17/$D$21,0)</f>
        <v>0</v>
      </c>
      <c r="H331" s="4">
        <f t="shared" si="44"/>
        <v>0</v>
      </c>
      <c r="I331" s="4">
        <f t="shared" si="40"/>
        <v>0</v>
      </c>
      <c r="J331" s="25" t="str">
        <f t="shared" si="45"/>
        <v>2046–2047</v>
      </c>
      <c r="K331" s="27">
        <f t="shared" si="41"/>
        <v>0</v>
      </c>
      <c r="R331" s="10" t="str">
        <f t="shared" si="37"/>
        <v/>
      </c>
    </row>
    <row r="332" spans="1:18" ht="19.899999999999999" customHeight="1" x14ac:dyDescent="0.25">
      <c r="A332" s="126">
        <v>53724</v>
      </c>
      <c r="B332" s="9">
        <f t="shared" si="38"/>
        <v>0</v>
      </c>
      <c r="C332" s="127"/>
      <c r="D332" s="4">
        <f t="shared" si="39"/>
        <v>0</v>
      </c>
      <c r="E332" s="128">
        <f t="shared" si="42"/>
        <v>0</v>
      </c>
      <c r="F332" s="4">
        <f t="shared" si="43"/>
        <v>0</v>
      </c>
      <c r="G332" s="19">
        <f>IF(AND(C332&lt;&gt;"",SUM(G$25:G331)&lt;D$17),$D$17/$D$21,0)</f>
        <v>0</v>
      </c>
      <c r="H332" s="4">
        <f t="shared" si="44"/>
        <v>0</v>
      </c>
      <c r="I332" s="4">
        <f t="shared" si="40"/>
        <v>0</v>
      </c>
      <c r="J332" s="25" t="str">
        <f t="shared" si="45"/>
        <v>2046–2047</v>
      </c>
      <c r="K332" s="27">
        <f t="shared" si="41"/>
        <v>0</v>
      </c>
      <c r="R332" s="10" t="str">
        <f t="shared" si="37"/>
        <v/>
      </c>
    </row>
    <row r="333" spans="1:18" ht="19.899999999999999" customHeight="1" x14ac:dyDescent="0.25">
      <c r="A333" s="126">
        <v>53752</v>
      </c>
      <c r="B333" s="9">
        <f t="shared" si="38"/>
        <v>0</v>
      </c>
      <c r="C333" s="127"/>
      <c r="D333" s="4">
        <f t="shared" si="39"/>
        <v>0</v>
      </c>
      <c r="E333" s="128">
        <f t="shared" si="42"/>
        <v>0</v>
      </c>
      <c r="F333" s="4">
        <f t="shared" si="43"/>
        <v>0</v>
      </c>
      <c r="G333" s="19">
        <f>IF(AND(C333&lt;&gt;"",SUM(G$25:G332)&lt;D$17),$D$17/$D$21,0)</f>
        <v>0</v>
      </c>
      <c r="H333" s="4">
        <f t="shared" si="44"/>
        <v>0</v>
      </c>
      <c r="I333" s="4">
        <f t="shared" si="40"/>
        <v>0</v>
      </c>
      <c r="J333" s="25" t="str">
        <f t="shared" si="45"/>
        <v>2046–2047</v>
      </c>
      <c r="K333" s="27">
        <f t="shared" si="41"/>
        <v>0</v>
      </c>
      <c r="R333" s="10" t="str">
        <f t="shared" si="37"/>
        <v/>
      </c>
    </row>
    <row r="334" spans="1:18" ht="19.899999999999999" customHeight="1" x14ac:dyDescent="0.25">
      <c r="A334" s="126">
        <v>53783</v>
      </c>
      <c r="B334" s="9">
        <f t="shared" si="38"/>
        <v>0</v>
      </c>
      <c r="C334" s="127"/>
      <c r="D334" s="4">
        <f t="shared" si="39"/>
        <v>0</v>
      </c>
      <c r="E334" s="128">
        <f t="shared" si="42"/>
        <v>0</v>
      </c>
      <c r="F334" s="4">
        <f t="shared" si="43"/>
        <v>0</v>
      </c>
      <c r="G334" s="19">
        <f>IF(AND(C334&lt;&gt;"",SUM(G$25:G333)&lt;D$17),$D$17/$D$21,0)</f>
        <v>0</v>
      </c>
      <c r="H334" s="4">
        <f t="shared" si="44"/>
        <v>0</v>
      </c>
      <c r="I334" s="4">
        <f t="shared" si="40"/>
        <v>0</v>
      </c>
      <c r="J334" s="25" t="str">
        <f t="shared" si="45"/>
        <v>2046–2047</v>
      </c>
      <c r="K334" s="27">
        <f t="shared" si="41"/>
        <v>0</v>
      </c>
      <c r="R334" s="10" t="str">
        <f t="shared" si="37"/>
        <v/>
      </c>
    </row>
    <row r="335" spans="1:18" ht="19.899999999999999" customHeight="1" x14ac:dyDescent="0.25">
      <c r="A335" s="126">
        <v>53813</v>
      </c>
      <c r="B335" s="9">
        <f t="shared" si="38"/>
        <v>0</v>
      </c>
      <c r="C335" s="127"/>
      <c r="D335" s="4">
        <f t="shared" si="39"/>
        <v>0</v>
      </c>
      <c r="E335" s="128">
        <f t="shared" si="42"/>
        <v>0</v>
      </c>
      <c r="F335" s="4">
        <f t="shared" si="43"/>
        <v>0</v>
      </c>
      <c r="G335" s="19">
        <f>IF(AND(C335&lt;&gt;"",SUM(G$25:G334)&lt;D$17),$D$17/$D$21,0)</f>
        <v>0</v>
      </c>
      <c r="H335" s="4">
        <f t="shared" si="44"/>
        <v>0</v>
      </c>
      <c r="I335" s="4">
        <f t="shared" si="40"/>
        <v>0</v>
      </c>
      <c r="J335" s="25" t="str">
        <f t="shared" si="45"/>
        <v>2046–2047</v>
      </c>
      <c r="K335" s="27">
        <f t="shared" si="41"/>
        <v>0</v>
      </c>
      <c r="R335" s="10" t="str">
        <f t="shared" si="37"/>
        <v/>
      </c>
    </row>
    <row r="336" spans="1:18" ht="19.899999999999999" customHeight="1" x14ac:dyDescent="0.25">
      <c r="A336" s="126">
        <v>53844</v>
      </c>
      <c r="B336" s="9">
        <f t="shared" si="38"/>
        <v>0</v>
      </c>
      <c r="C336" s="127"/>
      <c r="D336" s="4">
        <f t="shared" si="39"/>
        <v>0</v>
      </c>
      <c r="E336" s="128">
        <f t="shared" si="42"/>
        <v>0</v>
      </c>
      <c r="F336" s="4">
        <f t="shared" si="43"/>
        <v>0</v>
      </c>
      <c r="G336" s="19">
        <f>IF(AND(C336&lt;&gt;"",SUM(G$25:G335)&lt;D$17),$D$17/$D$21,0)</f>
        <v>0</v>
      </c>
      <c r="H336" s="4">
        <f t="shared" si="44"/>
        <v>0</v>
      </c>
      <c r="I336" s="4">
        <f t="shared" si="40"/>
        <v>0</v>
      </c>
      <c r="J336" s="25" t="str">
        <f t="shared" si="45"/>
        <v>2046–2047</v>
      </c>
      <c r="K336" s="27">
        <f t="shared" si="41"/>
        <v>0</v>
      </c>
      <c r="R336" s="10" t="str">
        <f t="shared" si="37"/>
        <v/>
      </c>
    </row>
    <row r="337" spans="1:18" ht="19.899999999999999" customHeight="1" x14ac:dyDescent="0.25">
      <c r="A337" s="126">
        <v>53874</v>
      </c>
      <c r="B337" s="9">
        <f t="shared" si="38"/>
        <v>0</v>
      </c>
      <c r="C337" s="127"/>
      <c r="D337" s="4">
        <f t="shared" si="39"/>
        <v>0</v>
      </c>
      <c r="E337" s="128">
        <f t="shared" si="42"/>
        <v>0</v>
      </c>
      <c r="F337" s="4">
        <f t="shared" si="43"/>
        <v>0</v>
      </c>
      <c r="G337" s="19">
        <f>IF(AND(C337&lt;&gt;"",SUM(G$25:G336)&lt;D$17),$D$17/$D$21,0)</f>
        <v>0</v>
      </c>
      <c r="H337" s="4">
        <f t="shared" si="44"/>
        <v>0</v>
      </c>
      <c r="I337" s="4">
        <f t="shared" si="40"/>
        <v>0</v>
      </c>
      <c r="J337" s="25" t="str">
        <f t="shared" si="45"/>
        <v>2047–2048</v>
      </c>
      <c r="K337" s="27">
        <f t="shared" si="41"/>
        <v>0</v>
      </c>
      <c r="R337" s="10" t="str">
        <f t="shared" si="37"/>
        <v/>
      </c>
    </row>
    <row r="338" spans="1:18" ht="19.899999999999999" customHeight="1" x14ac:dyDescent="0.25">
      <c r="A338" s="126">
        <v>53905</v>
      </c>
      <c r="B338" s="9">
        <f t="shared" si="38"/>
        <v>0</v>
      </c>
      <c r="C338" s="127"/>
      <c r="D338" s="4">
        <f t="shared" si="39"/>
        <v>0</v>
      </c>
      <c r="E338" s="128">
        <f t="shared" si="42"/>
        <v>0</v>
      </c>
      <c r="F338" s="4">
        <f t="shared" si="43"/>
        <v>0</v>
      </c>
      <c r="G338" s="19">
        <f>IF(AND(C338&lt;&gt;"",SUM(G$25:G337)&lt;D$17),$D$17/$D$21,0)</f>
        <v>0</v>
      </c>
      <c r="H338" s="4">
        <f t="shared" si="44"/>
        <v>0</v>
      </c>
      <c r="I338" s="4">
        <f t="shared" si="40"/>
        <v>0</v>
      </c>
      <c r="J338" s="25" t="str">
        <f t="shared" si="45"/>
        <v>2047–2048</v>
      </c>
      <c r="K338" s="27">
        <f t="shared" si="41"/>
        <v>0</v>
      </c>
      <c r="R338" s="10" t="str">
        <f t="shared" si="37"/>
        <v/>
      </c>
    </row>
    <row r="339" spans="1:18" ht="19.899999999999999" customHeight="1" x14ac:dyDescent="0.25">
      <c r="A339" s="126">
        <v>53936</v>
      </c>
      <c r="B339" s="9">
        <f t="shared" si="38"/>
        <v>0</v>
      </c>
      <c r="C339" s="127"/>
      <c r="D339" s="4">
        <f t="shared" si="39"/>
        <v>0</v>
      </c>
      <c r="E339" s="128">
        <f t="shared" si="42"/>
        <v>0</v>
      </c>
      <c r="F339" s="4">
        <f t="shared" si="43"/>
        <v>0</v>
      </c>
      <c r="G339" s="19">
        <f>IF(AND(C339&lt;&gt;"",SUM(G$25:G338)&lt;D$17),$D$17/$D$21,0)</f>
        <v>0</v>
      </c>
      <c r="H339" s="4">
        <f t="shared" si="44"/>
        <v>0</v>
      </c>
      <c r="I339" s="4">
        <f t="shared" si="40"/>
        <v>0</v>
      </c>
      <c r="J339" s="25" t="str">
        <f t="shared" si="45"/>
        <v>2047–2048</v>
      </c>
      <c r="K339" s="27">
        <f t="shared" si="41"/>
        <v>0</v>
      </c>
      <c r="R339" s="10" t="str">
        <f t="shared" si="37"/>
        <v/>
      </c>
    </row>
    <row r="340" spans="1:18" ht="19.899999999999999" customHeight="1" x14ac:dyDescent="0.25">
      <c r="A340" s="126">
        <v>53966</v>
      </c>
      <c r="B340" s="9">
        <f t="shared" si="38"/>
        <v>0</v>
      </c>
      <c r="C340" s="127"/>
      <c r="D340" s="4">
        <f t="shared" si="39"/>
        <v>0</v>
      </c>
      <c r="E340" s="128">
        <f t="shared" si="42"/>
        <v>0</v>
      </c>
      <c r="F340" s="4">
        <f t="shared" si="43"/>
        <v>0</v>
      </c>
      <c r="G340" s="19">
        <f>IF(AND(C340&lt;&gt;"",SUM(G$25:G339)&lt;D$17),$D$17/$D$21,0)</f>
        <v>0</v>
      </c>
      <c r="H340" s="4">
        <f t="shared" si="44"/>
        <v>0</v>
      </c>
      <c r="I340" s="4">
        <f t="shared" si="40"/>
        <v>0</v>
      </c>
      <c r="J340" s="25" t="str">
        <f t="shared" si="45"/>
        <v>2047–2048</v>
      </c>
      <c r="K340" s="27">
        <f t="shared" si="41"/>
        <v>0</v>
      </c>
      <c r="R340" s="10" t="str">
        <f t="shared" si="37"/>
        <v/>
      </c>
    </row>
    <row r="341" spans="1:18" ht="19.899999999999999" customHeight="1" x14ac:dyDescent="0.25">
      <c r="A341" s="126">
        <v>53997</v>
      </c>
      <c r="B341" s="9">
        <f t="shared" si="38"/>
        <v>0</v>
      </c>
      <c r="C341" s="127"/>
      <c r="D341" s="4">
        <f t="shared" si="39"/>
        <v>0</v>
      </c>
      <c r="E341" s="128">
        <f t="shared" si="42"/>
        <v>0</v>
      </c>
      <c r="F341" s="4">
        <f t="shared" si="43"/>
        <v>0</v>
      </c>
      <c r="G341" s="19">
        <f>IF(AND(C341&lt;&gt;"",SUM(G$25:G340)&lt;D$17),$D$17/$D$21,0)</f>
        <v>0</v>
      </c>
      <c r="H341" s="4">
        <f t="shared" si="44"/>
        <v>0</v>
      </c>
      <c r="I341" s="4">
        <f t="shared" si="40"/>
        <v>0</v>
      </c>
      <c r="J341" s="25" t="str">
        <f t="shared" si="45"/>
        <v>2047–2048</v>
      </c>
      <c r="K341" s="27">
        <f t="shared" si="41"/>
        <v>0</v>
      </c>
      <c r="R341" s="10" t="str">
        <f t="shared" si="37"/>
        <v/>
      </c>
    </row>
    <row r="342" spans="1:18" ht="19.899999999999999" customHeight="1" x14ac:dyDescent="0.25">
      <c r="A342" s="126">
        <v>54027</v>
      </c>
      <c r="B342" s="9">
        <f t="shared" si="38"/>
        <v>0</v>
      </c>
      <c r="C342" s="127"/>
      <c r="D342" s="4">
        <f t="shared" si="39"/>
        <v>0</v>
      </c>
      <c r="E342" s="128">
        <f t="shared" si="42"/>
        <v>0</v>
      </c>
      <c r="F342" s="4">
        <f t="shared" si="43"/>
        <v>0</v>
      </c>
      <c r="G342" s="19">
        <f>IF(AND(C342&lt;&gt;"",SUM(G$25:G341)&lt;D$17),$D$17/$D$21,0)</f>
        <v>0</v>
      </c>
      <c r="H342" s="4">
        <f t="shared" si="44"/>
        <v>0</v>
      </c>
      <c r="I342" s="4">
        <f t="shared" si="40"/>
        <v>0</v>
      </c>
      <c r="J342" s="25" t="str">
        <f t="shared" si="45"/>
        <v>2047–2048</v>
      </c>
      <c r="K342" s="27">
        <f t="shared" si="41"/>
        <v>0</v>
      </c>
      <c r="R342" s="10" t="str">
        <f t="shared" si="37"/>
        <v/>
      </c>
    </row>
    <row r="343" spans="1:18" ht="19.899999999999999" customHeight="1" x14ac:dyDescent="0.25">
      <c r="A343" s="126">
        <v>54058</v>
      </c>
      <c r="B343" s="9">
        <f t="shared" si="38"/>
        <v>0</v>
      </c>
      <c r="C343" s="127"/>
      <c r="D343" s="4">
        <f t="shared" si="39"/>
        <v>0</v>
      </c>
      <c r="E343" s="128">
        <f t="shared" si="42"/>
        <v>0</v>
      </c>
      <c r="F343" s="4">
        <f t="shared" si="43"/>
        <v>0</v>
      </c>
      <c r="G343" s="19">
        <f>IF(AND(C343&lt;&gt;"",SUM(G$25:G342)&lt;D$17),$D$17/$D$21,0)</f>
        <v>0</v>
      </c>
      <c r="H343" s="4">
        <f t="shared" si="44"/>
        <v>0</v>
      </c>
      <c r="I343" s="4">
        <f t="shared" si="40"/>
        <v>0</v>
      </c>
      <c r="J343" s="25" t="str">
        <f t="shared" si="45"/>
        <v>2047–2048</v>
      </c>
      <c r="K343" s="27">
        <f t="shared" si="41"/>
        <v>0</v>
      </c>
      <c r="R343" s="10" t="str">
        <f t="shared" si="37"/>
        <v/>
      </c>
    </row>
    <row r="344" spans="1:18" ht="19.899999999999999" customHeight="1" x14ac:dyDescent="0.25">
      <c r="A344" s="126">
        <v>54089</v>
      </c>
      <c r="B344" s="9">
        <f t="shared" si="38"/>
        <v>0</v>
      </c>
      <c r="C344" s="127"/>
      <c r="D344" s="4">
        <f t="shared" si="39"/>
        <v>0</v>
      </c>
      <c r="E344" s="128">
        <f t="shared" si="42"/>
        <v>0</v>
      </c>
      <c r="F344" s="4">
        <f t="shared" si="43"/>
        <v>0</v>
      </c>
      <c r="G344" s="19">
        <f>IF(AND(C344&lt;&gt;"",SUM(G$25:G343)&lt;D$17),$D$17/$D$21,0)</f>
        <v>0</v>
      </c>
      <c r="H344" s="4">
        <f t="shared" si="44"/>
        <v>0</v>
      </c>
      <c r="I344" s="4">
        <f t="shared" si="40"/>
        <v>0</v>
      </c>
      <c r="J344" s="25" t="str">
        <f t="shared" si="45"/>
        <v>2047–2048</v>
      </c>
      <c r="K344" s="27">
        <f t="shared" si="41"/>
        <v>0</v>
      </c>
      <c r="R344" s="10" t="str">
        <f t="shared" si="37"/>
        <v/>
      </c>
    </row>
    <row r="345" spans="1:18" ht="19.899999999999999" customHeight="1" x14ac:dyDescent="0.25">
      <c r="A345" s="126">
        <v>54118</v>
      </c>
      <c r="B345" s="9">
        <f t="shared" si="38"/>
        <v>0</v>
      </c>
      <c r="C345" s="127"/>
      <c r="D345" s="4">
        <f t="shared" si="39"/>
        <v>0</v>
      </c>
      <c r="E345" s="128">
        <f t="shared" si="42"/>
        <v>0</v>
      </c>
      <c r="F345" s="4">
        <f t="shared" si="43"/>
        <v>0</v>
      </c>
      <c r="G345" s="19">
        <f>IF(AND(C345&lt;&gt;"",SUM(G$25:G344)&lt;D$17),$D$17/$D$21,0)</f>
        <v>0</v>
      </c>
      <c r="H345" s="4">
        <f t="shared" si="44"/>
        <v>0</v>
      </c>
      <c r="I345" s="4">
        <f t="shared" si="40"/>
        <v>0</v>
      </c>
      <c r="J345" s="25" t="str">
        <f t="shared" si="45"/>
        <v>2047–2048</v>
      </c>
      <c r="K345" s="27">
        <f t="shared" si="41"/>
        <v>0</v>
      </c>
      <c r="R345" s="10" t="str">
        <f t="shared" ref="R345:R408" si="46">IF(AND($D$13&lt;=$A345,DATE(YEAR($D$13),MONTH($D$13)+$D$19-1,DAY($D$13))&gt;=$A345),"X","")</f>
        <v/>
      </c>
    </row>
    <row r="346" spans="1:18" ht="19.899999999999999" customHeight="1" x14ac:dyDescent="0.25">
      <c r="A346" s="126">
        <v>54149</v>
      </c>
      <c r="B346" s="9">
        <f t="shared" ref="B346:B409" si="47">IF(C346&gt;0,C346*-1,C346)</f>
        <v>0</v>
      </c>
      <c r="C346" s="127"/>
      <c r="D346" s="4">
        <f t="shared" ref="D346:D409" si="48">IF(C346="",0,IF($D$14="Beginning",IF(C345&lt;&gt;"",$F345*$D$6/12,0),IF(C345&lt;&gt;"",$F345*$D$6/12,$D$15*$D$6/12)))</f>
        <v>0</v>
      </c>
      <c r="E346" s="128">
        <f t="shared" si="42"/>
        <v>0</v>
      </c>
      <c r="F346" s="4">
        <f t="shared" si="43"/>
        <v>0</v>
      </c>
      <c r="G346" s="19">
        <f>IF(AND(C346&lt;&gt;"",SUM(G$25:G345)&lt;D$17),$D$17/$D$21,0)</f>
        <v>0</v>
      </c>
      <c r="H346" s="4">
        <f t="shared" si="44"/>
        <v>0</v>
      </c>
      <c r="I346" s="4">
        <f t="shared" ref="I346:I409" si="49">IF(C346&lt;&gt;"",$D$17-H346,0)</f>
        <v>0</v>
      </c>
      <c r="J346" s="25" t="str">
        <f t="shared" si="45"/>
        <v>2047–2048</v>
      </c>
      <c r="K346" s="27">
        <f t="shared" ref="K346:K409" si="50">IF(AND(ROUND(H346,2)=ROUND($D$17,2),ROUND(F346,0)=0),ROUND($D$17,2),0)</f>
        <v>0</v>
      </c>
      <c r="R346" s="10" t="str">
        <f t="shared" si="46"/>
        <v/>
      </c>
    </row>
    <row r="347" spans="1:18" ht="19.899999999999999" customHeight="1" x14ac:dyDescent="0.25">
      <c r="A347" s="126">
        <v>54179</v>
      </c>
      <c r="B347" s="9">
        <f t="shared" si="47"/>
        <v>0</v>
      </c>
      <c r="C347" s="127"/>
      <c r="D347" s="4">
        <f t="shared" si="48"/>
        <v>0</v>
      </c>
      <c r="E347" s="128">
        <f t="shared" ref="E347:E410" si="51">C347-D347</f>
        <v>0</v>
      </c>
      <c r="F347" s="4">
        <f t="shared" ref="F347:F410" si="52">IF(C347="",0,IF(C346="",$D$15-E347,IF(C347&lt;&gt;"",F346-E347)))</f>
        <v>0</v>
      </c>
      <c r="G347" s="19">
        <f>IF(AND(C347&lt;&gt;"",SUM(G$25:G346)&lt;D$17),$D$17/$D$21,0)</f>
        <v>0</v>
      </c>
      <c r="H347" s="4">
        <f t="shared" ref="H347:H410" si="53">IF(C347&lt;&gt;"",G347+H346,0)</f>
        <v>0</v>
      </c>
      <c r="I347" s="4">
        <f t="shared" si="49"/>
        <v>0</v>
      </c>
      <c r="J347" s="25" t="str">
        <f t="shared" si="45"/>
        <v>2047–2048</v>
      </c>
      <c r="K347" s="27">
        <f t="shared" si="50"/>
        <v>0</v>
      </c>
      <c r="R347" s="10" t="str">
        <f t="shared" si="46"/>
        <v/>
      </c>
    </row>
    <row r="348" spans="1:18" ht="19.899999999999999" customHeight="1" x14ac:dyDescent="0.25">
      <c r="A348" s="126">
        <v>54210</v>
      </c>
      <c r="B348" s="9">
        <f t="shared" si="47"/>
        <v>0</v>
      </c>
      <c r="C348" s="127"/>
      <c r="D348" s="4">
        <f t="shared" si="48"/>
        <v>0</v>
      </c>
      <c r="E348" s="128">
        <f t="shared" si="51"/>
        <v>0</v>
      </c>
      <c r="F348" s="4">
        <f t="shared" si="52"/>
        <v>0</v>
      </c>
      <c r="G348" s="19">
        <f>IF(AND(C348&lt;&gt;"",SUM(G$25:G347)&lt;D$17),$D$17/$D$21,0)</f>
        <v>0</v>
      </c>
      <c r="H348" s="4">
        <f t="shared" si="53"/>
        <v>0</v>
      </c>
      <c r="I348" s="4">
        <f t="shared" si="49"/>
        <v>0</v>
      </c>
      <c r="J348" s="25" t="str">
        <f t="shared" si="45"/>
        <v>2047–2048</v>
      </c>
      <c r="K348" s="27">
        <f t="shared" si="50"/>
        <v>0</v>
      </c>
      <c r="R348" s="10" t="str">
        <f t="shared" si="46"/>
        <v/>
      </c>
    </row>
    <row r="349" spans="1:18" ht="19.899999999999999" customHeight="1" x14ac:dyDescent="0.25">
      <c r="A349" s="126">
        <v>54240</v>
      </c>
      <c r="B349" s="9">
        <f t="shared" si="47"/>
        <v>0</v>
      </c>
      <c r="C349" s="127"/>
      <c r="D349" s="4">
        <f t="shared" si="48"/>
        <v>0</v>
      </c>
      <c r="E349" s="128">
        <f t="shared" si="51"/>
        <v>0</v>
      </c>
      <c r="F349" s="4">
        <f t="shared" si="52"/>
        <v>0</v>
      </c>
      <c r="G349" s="19">
        <f>IF(AND(C349&lt;&gt;"",SUM(G$25:G348)&lt;D$17),$D$17/$D$21,0)</f>
        <v>0</v>
      </c>
      <c r="H349" s="4">
        <f t="shared" si="53"/>
        <v>0</v>
      </c>
      <c r="I349" s="4">
        <f t="shared" si="49"/>
        <v>0</v>
      </c>
      <c r="J349" s="25" t="str">
        <f t="shared" si="45"/>
        <v>2048–2049</v>
      </c>
      <c r="K349" s="27">
        <f t="shared" si="50"/>
        <v>0</v>
      </c>
      <c r="R349" s="10" t="str">
        <f t="shared" si="46"/>
        <v/>
      </c>
    </row>
    <row r="350" spans="1:18" ht="19.899999999999999" customHeight="1" x14ac:dyDescent="0.25">
      <c r="A350" s="126">
        <v>54271</v>
      </c>
      <c r="B350" s="9">
        <f t="shared" si="47"/>
        <v>0</v>
      </c>
      <c r="C350" s="127"/>
      <c r="D350" s="4">
        <f t="shared" si="48"/>
        <v>0</v>
      </c>
      <c r="E350" s="128">
        <f t="shared" si="51"/>
        <v>0</v>
      </c>
      <c r="F350" s="4">
        <f t="shared" si="52"/>
        <v>0</v>
      </c>
      <c r="G350" s="19">
        <f>IF(AND(C350&lt;&gt;"",SUM(G$25:G349)&lt;D$17),$D$17/$D$21,0)</f>
        <v>0</v>
      </c>
      <c r="H350" s="4">
        <f t="shared" si="53"/>
        <v>0</v>
      </c>
      <c r="I350" s="4">
        <f t="shared" si="49"/>
        <v>0</v>
      </c>
      <c r="J350" s="25" t="str">
        <f t="shared" si="45"/>
        <v>2048–2049</v>
      </c>
      <c r="K350" s="27">
        <f t="shared" si="50"/>
        <v>0</v>
      </c>
      <c r="R350" s="10" t="str">
        <f t="shared" si="46"/>
        <v/>
      </c>
    </row>
    <row r="351" spans="1:18" ht="19.899999999999999" customHeight="1" x14ac:dyDescent="0.25">
      <c r="A351" s="126">
        <v>54302</v>
      </c>
      <c r="B351" s="9">
        <f t="shared" si="47"/>
        <v>0</v>
      </c>
      <c r="C351" s="127"/>
      <c r="D351" s="4">
        <f t="shared" si="48"/>
        <v>0</v>
      </c>
      <c r="E351" s="128">
        <f t="shared" si="51"/>
        <v>0</v>
      </c>
      <c r="F351" s="4">
        <f t="shared" si="52"/>
        <v>0</v>
      </c>
      <c r="G351" s="19">
        <f>IF(AND(C351&lt;&gt;"",SUM(G$25:G350)&lt;D$17),$D$17/$D$21,0)</f>
        <v>0</v>
      </c>
      <c r="H351" s="4">
        <f t="shared" si="53"/>
        <v>0</v>
      </c>
      <c r="I351" s="4">
        <f t="shared" si="49"/>
        <v>0</v>
      </c>
      <c r="J351" s="25" t="str">
        <f t="shared" si="45"/>
        <v>2048–2049</v>
      </c>
      <c r="K351" s="27">
        <f t="shared" si="50"/>
        <v>0</v>
      </c>
      <c r="R351" s="10" t="str">
        <f t="shared" si="46"/>
        <v/>
      </c>
    </row>
    <row r="352" spans="1:18" ht="19.899999999999999" customHeight="1" x14ac:dyDescent="0.25">
      <c r="A352" s="126">
        <v>54332</v>
      </c>
      <c r="B352" s="9">
        <f t="shared" si="47"/>
        <v>0</v>
      </c>
      <c r="C352" s="127"/>
      <c r="D352" s="4">
        <f t="shared" si="48"/>
        <v>0</v>
      </c>
      <c r="E352" s="128">
        <f t="shared" si="51"/>
        <v>0</v>
      </c>
      <c r="F352" s="4">
        <f t="shared" si="52"/>
        <v>0</v>
      </c>
      <c r="G352" s="19">
        <f>IF(AND(C352&lt;&gt;"",SUM(G$25:G351)&lt;D$17),$D$17/$D$21,0)</f>
        <v>0</v>
      </c>
      <c r="H352" s="4">
        <f t="shared" si="53"/>
        <v>0</v>
      </c>
      <c r="I352" s="4">
        <f t="shared" si="49"/>
        <v>0</v>
      </c>
      <c r="J352" s="25" t="str">
        <f t="shared" si="45"/>
        <v>2048–2049</v>
      </c>
      <c r="K352" s="27">
        <f t="shared" si="50"/>
        <v>0</v>
      </c>
      <c r="R352" s="10" t="str">
        <f t="shared" si="46"/>
        <v/>
      </c>
    </row>
    <row r="353" spans="1:18" ht="19.899999999999999" customHeight="1" x14ac:dyDescent="0.25">
      <c r="A353" s="126">
        <v>54363</v>
      </c>
      <c r="B353" s="9">
        <f t="shared" si="47"/>
        <v>0</v>
      </c>
      <c r="C353" s="127"/>
      <c r="D353" s="4">
        <f t="shared" si="48"/>
        <v>0</v>
      </c>
      <c r="E353" s="128">
        <f t="shared" si="51"/>
        <v>0</v>
      </c>
      <c r="F353" s="4">
        <f t="shared" si="52"/>
        <v>0</v>
      </c>
      <c r="G353" s="19">
        <f>IF(AND(C353&lt;&gt;"",SUM(G$25:G352)&lt;D$17),$D$17/$D$21,0)</f>
        <v>0</v>
      </c>
      <c r="H353" s="4">
        <f t="shared" si="53"/>
        <v>0</v>
      </c>
      <c r="I353" s="4">
        <f t="shared" si="49"/>
        <v>0</v>
      </c>
      <c r="J353" s="25" t="str">
        <f t="shared" si="45"/>
        <v>2048–2049</v>
      </c>
      <c r="K353" s="27">
        <f t="shared" si="50"/>
        <v>0</v>
      </c>
      <c r="R353" s="10" t="str">
        <f t="shared" si="46"/>
        <v/>
      </c>
    </row>
    <row r="354" spans="1:18" ht="19.899999999999999" customHeight="1" x14ac:dyDescent="0.25">
      <c r="A354" s="126">
        <v>54393</v>
      </c>
      <c r="B354" s="9">
        <f t="shared" si="47"/>
        <v>0</v>
      </c>
      <c r="C354" s="127"/>
      <c r="D354" s="4">
        <f t="shared" si="48"/>
        <v>0</v>
      </c>
      <c r="E354" s="128">
        <f t="shared" si="51"/>
        <v>0</v>
      </c>
      <c r="F354" s="4">
        <f t="shared" si="52"/>
        <v>0</v>
      </c>
      <c r="G354" s="19">
        <f>IF(AND(C354&lt;&gt;"",SUM(G$25:G353)&lt;D$17),$D$17/$D$21,0)</f>
        <v>0</v>
      </c>
      <c r="H354" s="4">
        <f t="shared" si="53"/>
        <v>0</v>
      </c>
      <c r="I354" s="4">
        <f t="shared" si="49"/>
        <v>0</v>
      </c>
      <c r="J354" s="25" t="str">
        <f t="shared" si="45"/>
        <v>2048–2049</v>
      </c>
      <c r="K354" s="27">
        <f t="shared" si="50"/>
        <v>0</v>
      </c>
      <c r="R354" s="10" t="str">
        <f t="shared" si="46"/>
        <v/>
      </c>
    </row>
    <row r="355" spans="1:18" ht="19.899999999999999" customHeight="1" x14ac:dyDescent="0.25">
      <c r="A355" s="126">
        <v>54424</v>
      </c>
      <c r="B355" s="9">
        <f t="shared" si="47"/>
        <v>0</v>
      </c>
      <c r="C355" s="127"/>
      <c r="D355" s="4">
        <f t="shared" si="48"/>
        <v>0</v>
      </c>
      <c r="E355" s="128">
        <f t="shared" si="51"/>
        <v>0</v>
      </c>
      <c r="F355" s="4">
        <f t="shared" si="52"/>
        <v>0</v>
      </c>
      <c r="G355" s="19">
        <f>IF(AND(C355&lt;&gt;"",SUM(G$25:G354)&lt;D$17),$D$17/$D$21,0)</f>
        <v>0</v>
      </c>
      <c r="H355" s="4">
        <f t="shared" si="53"/>
        <v>0</v>
      </c>
      <c r="I355" s="4">
        <f t="shared" si="49"/>
        <v>0</v>
      </c>
      <c r="J355" s="25" t="str">
        <f t="shared" si="45"/>
        <v>2048–2049</v>
      </c>
      <c r="K355" s="27">
        <f t="shared" si="50"/>
        <v>0</v>
      </c>
      <c r="R355" s="10" t="str">
        <f t="shared" si="46"/>
        <v/>
      </c>
    </row>
    <row r="356" spans="1:18" ht="19.899999999999999" customHeight="1" x14ac:dyDescent="0.25">
      <c r="A356" s="126">
        <v>54455</v>
      </c>
      <c r="B356" s="9">
        <f t="shared" si="47"/>
        <v>0</v>
      </c>
      <c r="C356" s="127"/>
      <c r="D356" s="4">
        <f t="shared" si="48"/>
        <v>0</v>
      </c>
      <c r="E356" s="128">
        <f t="shared" si="51"/>
        <v>0</v>
      </c>
      <c r="F356" s="4">
        <f t="shared" si="52"/>
        <v>0</v>
      </c>
      <c r="G356" s="19">
        <f>IF(AND(C356&lt;&gt;"",SUM(G$25:G355)&lt;D$17),$D$17/$D$21,0)</f>
        <v>0</v>
      </c>
      <c r="H356" s="4">
        <f t="shared" si="53"/>
        <v>0</v>
      </c>
      <c r="I356" s="4">
        <f t="shared" si="49"/>
        <v>0</v>
      </c>
      <c r="J356" s="25" t="str">
        <f t="shared" si="45"/>
        <v>2048–2049</v>
      </c>
      <c r="K356" s="27">
        <f t="shared" si="50"/>
        <v>0</v>
      </c>
      <c r="R356" s="10" t="str">
        <f t="shared" si="46"/>
        <v/>
      </c>
    </row>
    <row r="357" spans="1:18" ht="19.899999999999999" customHeight="1" x14ac:dyDescent="0.25">
      <c r="A357" s="126">
        <v>54483</v>
      </c>
      <c r="B357" s="9">
        <f t="shared" si="47"/>
        <v>0</v>
      </c>
      <c r="C357" s="127"/>
      <c r="D357" s="4">
        <f t="shared" si="48"/>
        <v>0</v>
      </c>
      <c r="E357" s="128">
        <f t="shared" si="51"/>
        <v>0</v>
      </c>
      <c r="F357" s="4">
        <f t="shared" si="52"/>
        <v>0</v>
      </c>
      <c r="G357" s="19">
        <f>IF(AND(C357&lt;&gt;"",SUM(G$25:G356)&lt;D$17),$D$17/$D$21,0)</f>
        <v>0</v>
      </c>
      <c r="H357" s="4">
        <f t="shared" si="53"/>
        <v>0</v>
      </c>
      <c r="I357" s="4">
        <f t="shared" si="49"/>
        <v>0</v>
      </c>
      <c r="J357" s="25" t="str">
        <f t="shared" si="45"/>
        <v>2048–2049</v>
      </c>
      <c r="K357" s="27">
        <f t="shared" si="50"/>
        <v>0</v>
      </c>
      <c r="R357" s="10" t="str">
        <f t="shared" si="46"/>
        <v/>
      </c>
    </row>
    <row r="358" spans="1:18" ht="19.899999999999999" customHeight="1" x14ac:dyDescent="0.25">
      <c r="A358" s="126">
        <v>54514</v>
      </c>
      <c r="B358" s="9">
        <f t="shared" si="47"/>
        <v>0</v>
      </c>
      <c r="C358" s="127"/>
      <c r="D358" s="4">
        <f t="shared" si="48"/>
        <v>0</v>
      </c>
      <c r="E358" s="128">
        <f t="shared" si="51"/>
        <v>0</v>
      </c>
      <c r="F358" s="4">
        <f t="shared" si="52"/>
        <v>0</v>
      </c>
      <c r="G358" s="19">
        <f>IF(AND(C358&lt;&gt;"",SUM(G$25:G357)&lt;D$17),$D$17/$D$21,0)</f>
        <v>0</v>
      </c>
      <c r="H358" s="4">
        <f t="shared" si="53"/>
        <v>0</v>
      </c>
      <c r="I358" s="4">
        <f t="shared" si="49"/>
        <v>0</v>
      </c>
      <c r="J358" s="25" t="str">
        <f t="shared" ref="J358:J421" si="54">IF(OR(MONTH(A358)=1,MONTH(A358)=2,MONTH(A358)=3,MONTH(A358)=4,MONTH(A358)=5,MONTH(A358)=6),YEAR(A358)-1&amp;"–"&amp;YEAR(A358),YEAR(A358)&amp;"–"&amp;YEAR(A358)+1)</f>
        <v>2048–2049</v>
      </c>
      <c r="K358" s="27">
        <f t="shared" si="50"/>
        <v>0</v>
      </c>
      <c r="R358" s="10" t="str">
        <f t="shared" si="46"/>
        <v/>
      </c>
    </row>
    <row r="359" spans="1:18" ht="19.899999999999999" customHeight="1" x14ac:dyDescent="0.25">
      <c r="A359" s="126">
        <v>54544</v>
      </c>
      <c r="B359" s="9">
        <f t="shared" si="47"/>
        <v>0</v>
      </c>
      <c r="C359" s="127"/>
      <c r="D359" s="4">
        <f t="shared" si="48"/>
        <v>0</v>
      </c>
      <c r="E359" s="128">
        <f t="shared" si="51"/>
        <v>0</v>
      </c>
      <c r="F359" s="4">
        <f t="shared" si="52"/>
        <v>0</v>
      </c>
      <c r="G359" s="19">
        <f>IF(AND(C359&lt;&gt;"",SUM(G$25:G358)&lt;D$17),$D$17/$D$21,0)</f>
        <v>0</v>
      </c>
      <c r="H359" s="4">
        <f t="shared" si="53"/>
        <v>0</v>
      </c>
      <c r="I359" s="4">
        <f t="shared" si="49"/>
        <v>0</v>
      </c>
      <c r="J359" s="25" t="str">
        <f t="shared" si="54"/>
        <v>2048–2049</v>
      </c>
      <c r="K359" s="27">
        <f t="shared" si="50"/>
        <v>0</v>
      </c>
      <c r="R359" s="10" t="str">
        <f t="shared" si="46"/>
        <v/>
      </c>
    </row>
    <row r="360" spans="1:18" ht="19.899999999999999" customHeight="1" x14ac:dyDescent="0.25">
      <c r="A360" s="126">
        <v>54575</v>
      </c>
      <c r="B360" s="9">
        <f t="shared" si="47"/>
        <v>0</v>
      </c>
      <c r="C360" s="127"/>
      <c r="D360" s="4">
        <f t="shared" si="48"/>
        <v>0</v>
      </c>
      <c r="E360" s="128">
        <f t="shared" si="51"/>
        <v>0</v>
      </c>
      <c r="F360" s="4">
        <f t="shared" si="52"/>
        <v>0</v>
      </c>
      <c r="G360" s="19">
        <f>IF(AND(C360&lt;&gt;"",SUM(G$25:G359)&lt;D$17),$D$17/$D$21,0)</f>
        <v>0</v>
      </c>
      <c r="H360" s="4">
        <f t="shared" si="53"/>
        <v>0</v>
      </c>
      <c r="I360" s="4">
        <f t="shared" si="49"/>
        <v>0</v>
      </c>
      <c r="J360" s="25" t="str">
        <f t="shared" si="54"/>
        <v>2048–2049</v>
      </c>
      <c r="K360" s="27">
        <f t="shared" si="50"/>
        <v>0</v>
      </c>
      <c r="R360" s="10" t="str">
        <f t="shared" si="46"/>
        <v/>
      </c>
    </row>
    <row r="361" spans="1:18" ht="19.899999999999999" customHeight="1" x14ac:dyDescent="0.25">
      <c r="A361" s="126">
        <v>54605</v>
      </c>
      <c r="B361" s="9">
        <f t="shared" si="47"/>
        <v>0</v>
      </c>
      <c r="C361" s="127"/>
      <c r="D361" s="4">
        <f t="shared" si="48"/>
        <v>0</v>
      </c>
      <c r="E361" s="128">
        <f t="shared" si="51"/>
        <v>0</v>
      </c>
      <c r="F361" s="4">
        <f t="shared" si="52"/>
        <v>0</v>
      </c>
      <c r="G361" s="19">
        <f>IF(AND(C361&lt;&gt;"",SUM(G$25:G360)&lt;D$17),$D$17/$D$21,0)</f>
        <v>0</v>
      </c>
      <c r="H361" s="4">
        <f t="shared" si="53"/>
        <v>0</v>
      </c>
      <c r="I361" s="4">
        <f t="shared" si="49"/>
        <v>0</v>
      </c>
      <c r="J361" s="25" t="str">
        <f t="shared" si="54"/>
        <v>2049–2050</v>
      </c>
      <c r="K361" s="27">
        <f t="shared" si="50"/>
        <v>0</v>
      </c>
      <c r="R361" s="10" t="str">
        <f t="shared" si="46"/>
        <v/>
      </c>
    </row>
    <row r="362" spans="1:18" ht="19.899999999999999" customHeight="1" x14ac:dyDescent="0.25">
      <c r="A362" s="126">
        <v>54636</v>
      </c>
      <c r="B362" s="9">
        <f t="shared" si="47"/>
        <v>0</v>
      </c>
      <c r="C362" s="127"/>
      <c r="D362" s="4">
        <f t="shared" si="48"/>
        <v>0</v>
      </c>
      <c r="E362" s="128">
        <f t="shared" si="51"/>
        <v>0</v>
      </c>
      <c r="F362" s="4">
        <f t="shared" si="52"/>
        <v>0</v>
      </c>
      <c r="G362" s="19">
        <f>IF(AND(C362&lt;&gt;"",SUM(G$25:G361)&lt;D$17),$D$17/$D$21,0)</f>
        <v>0</v>
      </c>
      <c r="H362" s="4">
        <f t="shared" si="53"/>
        <v>0</v>
      </c>
      <c r="I362" s="4">
        <f t="shared" si="49"/>
        <v>0</v>
      </c>
      <c r="J362" s="25" t="str">
        <f t="shared" si="54"/>
        <v>2049–2050</v>
      </c>
      <c r="K362" s="27">
        <f t="shared" si="50"/>
        <v>0</v>
      </c>
      <c r="R362" s="10" t="str">
        <f t="shared" si="46"/>
        <v/>
      </c>
    </row>
    <row r="363" spans="1:18" ht="19.899999999999999" customHeight="1" x14ac:dyDescent="0.25">
      <c r="A363" s="126">
        <v>54667</v>
      </c>
      <c r="B363" s="9">
        <f t="shared" si="47"/>
        <v>0</v>
      </c>
      <c r="C363" s="127"/>
      <c r="D363" s="4">
        <f t="shared" si="48"/>
        <v>0</v>
      </c>
      <c r="E363" s="128">
        <f t="shared" si="51"/>
        <v>0</v>
      </c>
      <c r="F363" s="4">
        <f t="shared" si="52"/>
        <v>0</v>
      </c>
      <c r="G363" s="19">
        <f>IF(AND(C363&lt;&gt;"",SUM(G$25:G362)&lt;D$17),$D$17/$D$21,0)</f>
        <v>0</v>
      </c>
      <c r="H363" s="4">
        <f t="shared" si="53"/>
        <v>0</v>
      </c>
      <c r="I363" s="4">
        <f t="shared" si="49"/>
        <v>0</v>
      </c>
      <c r="J363" s="25" t="str">
        <f t="shared" si="54"/>
        <v>2049–2050</v>
      </c>
      <c r="K363" s="27">
        <f t="shared" si="50"/>
        <v>0</v>
      </c>
      <c r="R363" s="10" t="str">
        <f t="shared" si="46"/>
        <v/>
      </c>
    </row>
    <row r="364" spans="1:18" ht="19.899999999999999" customHeight="1" x14ac:dyDescent="0.25">
      <c r="A364" s="126">
        <v>54697</v>
      </c>
      <c r="B364" s="9">
        <f t="shared" si="47"/>
        <v>0</v>
      </c>
      <c r="C364" s="127"/>
      <c r="D364" s="4">
        <f t="shared" si="48"/>
        <v>0</v>
      </c>
      <c r="E364" s="128">
        <f t="shared" si="51"/>
        <v>0</v>
      </c>
      <c r="F364" s="4">
        <f t="shared" si="52"/>
        <v>0</v>
      </c>
      <c r="G364" s="19">
        <f>IF(AND(C364&lt;&gt;"",SUM(G$25:G363)&lt;D$17),$D$17/$D$21,0)</f>
        <v>0</v>
      </c>
      <c r="H364" s="4">
        <f t="shared" si="53"/>
        <v>0</v>
      </c>
      <c r="I364" s="4">
        <f t="shared" si="49"/>
        <v>0</v>
      </c>
      <c r="J364" s="25" t="str">
        <f t="shared" si="54"/>
        <v>2049–2050</v>
      </c>
      <c r="K364" s="27">
        <f t="shared" si="50"/>
        <v>0</v>
      </c>
      <c r="R364" s="10" t="str">
        <f t="shared" si="46"/>
        <v/>
      </c>
    </row>
    <row r="365" spans="1:18" ht="19.899999999999999" customHeight="1" x14ac:dyDescent="0.25">
      <c r="A365" s="126">
        <v>54728</v>
      </c>
      <c r="B365" s="9">
        <f t="shared" si="47"/>
        <v>0</v>
      </c>
      <c r="C365" s="127"/>
      <c r="D365" s="4">
        <f t="shared" si="48"/>
        <v>0</v>
      </c>
      <c r="E365" s="128">
        <f t="shared" si="51"/>
        <v>0</v>
      </c>
      <c r="F365" s="4">
        <f t="shared" si="52"/>
        <v>0</v>
      </c>
      <c r="G365" s="19">
        <f>IF(AND(C365&lt;&gt;"",SUM(G$25:G364)&lt;D$17),$D$17/$D$21,0)</f>
        <v>0</v>
      </c>
      <c r="H365" s="4">
        <f t="shared" si="53"/>
        <v>0</v>
      </c>
      <c r="I365" s="4">
        <f t="shared" si="49"/>
        <v>0</v>
      </c>
      <c r="J365" s="25" t="str">
        <f t="shared" si="54"/>
        <v>2049–2050</v>
      </c>
      <c r="K365" s="27">
        <f t="shared" si="50"/>
        <v>0</v>
      </c>
      <c r="R365" s="10" t="str">
        <f t="shared" si="46"/>
        <v/>
      </c>
    </row>
    <row r="366" spans="1:18" ht="19.899999999999999" customHeight="1" x14ac:dyDescent="0.25">
      <c r="A366" s="126">
        <v>54758</v>
      </c>
      <c r="B366" s="9">
        <f t="shared" si="47"/>
        <v>0</v>
      </c>
      <c r="C366" s="127"/>
      <c r="D366" s="4">
        <f t="shared" si="48"/>
        <v>0</v>
      </c>
      <c r="E366" s="128">
        <f t="shared" si="51"/>
        <v>0</v>
      </c>
      <c r="F366" s="4">
        <f t="shared" si="52"/>
        <v>0</v>
      </c>
      <c r="G366" s="19">
        <f>IF(AND(C366&lt;&gt;"",SUM(G$25:G365)&lt;D$17),$D$17/$D$21,0)</f>
        <v>0</v>
      </c>
      <c r="H366" s="4">
        <f t="shared" si="53"/>
        <v>0</v>
      </c>
      <c r="I366" s="4">
        <f t="shared" si="49"/>
        <v>0</v>
      </c>
      <c r="J366" s="25" t="str">
        <f t="shared" si="54"/>
        <v>2049–2050</v>
      </c>
      <c r="K366" s="27">
        <f t="shared" si="50"/>
        <v>0</v>
      </c>
      <c r="R366" s="10" t="str">
        <f t="shared" si="46"/>
        <v/>
      </c>
    </row>
    <row r="367" spans="1:18" ht="19.899999999999999" customHeight="1" x14ac:dyDescent="0.25">
      <c r="A367" s="126">
        <v>54789</v>
      </c>
      <c r="B367" s="9">
        <f t="shared" si="47"/>
        <v>0</v>
      </c>
      <c r="C367" s="127"/>
      <c r="D367" s="4">
        <f t="shared" si="48"/>
        <v>0</v>
      </c>
      <c r="E367" s="128">
        <f t="shared" si="51"/>
        <v>0</v>
      </c>
      <c r="F367" s="4">
        <f t="shared" si="52"/>
        <v>0</v>
      </c>
      <c r="G367" s="19">
        <f>IF(AND(C367&lt;&gt;"",SUM(G$25:G366)&lt;D$17),$D$17/$D$21,0)</f>
        <v>0</v>
      </c>
      <c r="H367" s="4">
        <f t="shared" si="53"/>
        <v>0</v>
      </c>
      <c r="I367" s="4">
        <f t="shared" si="49"/>
        <v>0</v>
      </c>
      <c r="J367" s="25" t="str">
        <f t="shared" si="54"/>
        <v>2049–2050</v>
      </c>
      <c r="K367" s="27">
        <f t="shared" si="50"/>
        <v>0</v>
      </c>
      <c r="R367" s="10" t="str">
        <f t="shared" si="46"/>
        <v/>
      </c>
    </row>
    <row r="368" spans="1:18" ht="19.899999999999999" customHeight="1" x14ac:dyDescent="0.25">
      <c r="A368" s="126">
        <v>54820</v>
      </c>
      <c r="B368" s="9">
        <f t="shared" si="47"/>
        <v>0</v>
      </c>
      <c r="C368" s="127"/>
      <c r="D368" s="4">
        <f t="shared" si="48"/>
        <v>0</v>
      </c>
      <c r="E368" s="128">
        <f t="shared" si="51"/>
        <v>0</v>
      </c>
      <c r="F368" s="4">
        <f t="shared" si="52"/>
        <v>0</v>
      </c>
      <c r="G368" s="19">
        <f>IF(AND(C368&lt;&gt;"",SUM(G$25:G367)&lt;D$17),$D$17/$D$21,0)</f>
        <v>0</v>
      </c>
      <c r="H368" s="4">
        <f t="shared" si="53"/>
        <v>0</v>
      </c>
      <c r="I368" s="4">
        <f t="shared" si="49"/>
        <v>0</v>
      </c>
      <c r="J368" s="25" t="str">
        <f t="shared" si="54"/>
        <v>2049–2050</v>
      </c>
      <c r="K368" s="27">
        <f t="shared" si="50"/>
        <v>0</v>
      </c>
      <c r="R368" s="10" t="str">
        <f t="shared" si="46"/>
        <v/>
      </c>
    </row>
    <row r="369" spans="1:18" ht="19.899999999999999" customHeight="1" x14ac:dyDescent="0.25">
      <c r="A369" s="126">
        <v>54848</v>
      </c>
      <c r="B369" s="9">
        <f t="shared" si="47"/>
        <v>0</v>
      </c>
      <c r="C369" s="127"/>
      <c r="D369" s="4">
        <f t="shared" si="48"/>
        <v>0</v>
      </c>
      <c r="E369" s="128">
        <f t="shared" si="51"/>
        <v>0</v>
      </c>
      <c r="F369" s="4">
        <f t="shared" si="52"/>
        <v>0</v>
      </c>
      <c r="G369" s="19">
        <f>IF(AND(C369&lt;&gt;"",SUM(G$25:G368)&lt;D$17),$D$17/$D$21,0)</f>
        <v>0</v>
      </c>
      <c r="H369" s="4">
        <f t="shared" si="53"/>
        <v>0</v>
      </c>
      <c r="I369" s="4">
        <f t="shared" si="49"/>
        <v>0</v>
      </c>
      <c r="J369" s="25" t="str">
        <f t="shared" si="54"/>
        <v>2049–2050</v>
      </c>
      <c r="K369" s="27">
        <f t="shared" si="50"/>
        <v>0</v>
      </c>
      <c r="R369" s="10" t="str">
        <f t="shared" si="46"/>
        <v/>
      </c>
    </row>
    <row r="370" spans="1:18" ht="19.899999999999999" customHeight="1" x14ac:dyDescent="0.25">
      <c r="A370" s="126">
        <v>54879</v>
      </c>
      <c r="B370" s="9">
        <f t="shared" si="47"/>
        <v>0</v>
      </c>
      <c r="C370" s="127"/>
      <c r="D370" s="4">
        <f t="shared" si="48"/>
        <v>0</v>
      </c>
      <c r="E370" s="128">
        <f t="shared" si="51"/>
        <v>0</v>
      </c>
      <c r="F370" s="4">
        <f t="shared" si="52"/>
        <v>0</v>
      </c>
      <c r="G370" s="19">
        <f>IF(AND(C370&lt;&gt;"",SUM(G$25:G369)&lt;D$17),$D$17/$D$21,0)</f>
        <v>0</v>
      </c>
      <c r="H370" s="4">
        <f t="shared" si="53"/>
        <v>0</v>
      </c>
      <c r="I370" s="4">
        <f t="shared" si="49"/>
        <v>0</v>
      </c>
      <c r="J370" s="25" t="str">
        <f t="shared" si="54"/>
        <v>2049–2050</v>
      </c>
      <c r="K370" s="27">
        <f t="shared" si="50"/>
        <v>0</v>
      </c>
      <c r="R370" s="10" t="str">
        <f t="shared" si="46"/>
        <v/>
      </c>
    </row>
    <row r="371" spans="1:18" ht="19.899999999999999" customHeight="1" x14ac:dyDescent="0.25">
      <c r="A371" s="126">
        <v>54909</v>
      </c>
      <c r="B371" s="9">
        <f t="shared" si="47"/>
        <v>0</v>
      </c>
      <c r="C371" s="127"/>
      <c r="D371" s="4">
        <f t="shared" si="48"/>
        <v>0</v>
      </c>
      <c r="E371" s="128">
        <f t="shared" si="51"/>
        <v>0</v>
      </c>
      <c r="F371" s="4">
        <f t="shared" si="52"/>
        <v>0</v>
      </c>
      <c r="G371" s="19">
        <f>IF(AND(C371&lt;&gt;"",SUM(G$25:G370)&lt;D$17),$D$17/$D$21,0)</f>
        <v>0</v>
      </c>
      <c r="H371" s="4">
        <f t="shared" si="53"/>
        <v>0</v>
      </c>
      <c r="I371" s="4">
        <f t="shared" si="49"/>
        <v>0</v>
      </c>
      <c r="J371" s="25" t="str">
        <f t="shared" si="54"/>
        <v>2049–2050</v>
      </c>
      <c r="K371" s="27">
        <f t="shared" si="50"/>
        <v>0</v>
      </c>
      <c r="R371" s="10" t="str">
        <f t="shared" si="46"/>
        <v/>
      </c>
    </row>
    <row r="372" spans="1:18" ht="19.899999999999999" customHeight="1" x14ac:dyDescent="0.25">
      <c r="A372" s="126">
        <v>54940</v>
      </c>
      <c r="B372" s="9">
        <f t="shared" si="47"/>
        <v>0</v>
      </c>
      <c r="C372" s="127"/>
      <c r="D372" s="4">
        <f t="shared" si="48"/>
        <v>0</v>
      </c>
      <c r="E372" s="128">
        <f t="shared" si="51"/>
        <v>0</v>
      </c>
      <c r="F372" s="4">
        <f t="shared" si="52"/>
        <v>0</v>
      </c>
      <c r="G372" s="19">
        <f>IF(AND(C372&lt;&gt;"",SUM(G$25:G371)&lt;D$17),$D$17/$D$21,0)</f>
        <v>0</v>
      </c>
      <c r="H372" s="4">
        <f t="shared" si="53"/>
        <v>0</v>
      </c>
      <c r="I372" s="4">
        <f t="shared" si="49"/>
        <v>0</v>
      </c>
      <c r="J372" s="25" t="str">
        <f t="shared" si="54"/>
        <v>2049–2050</v>
      </c>
      <c r="K372" s="27">
        <f t="shared" si="50"/>
        <v>0</v>
      </c>
      <c r="R372" s="10" t="str">
        <f t="shared" si="46"/>
        <v/>
      </c>
    </row>
    <row r="373" spans="1:18" ht="19.899999999999999" customHeight="1" x14ac:dyDescent="0.25">
      <c r="A373" s="126">
        <v>54970</v>
      </c>
      <c r="B373" s="9">
        <f t="shared" si="47"/>
        <v>0</v>
      </c>
      <c r="C373" s="127"/>
      <c r="D373" s="4">
        <f t="shared" si="48"/>
        <v>0</v>
      </c>
      <c r="E373" s="128">
        <f t="shared" si="51"/>
        <v>0</v>
      </c>
      <c r="F373" s="4">
        <f t="shared" si="52"/>
        <v>0</v>
      </c>
      <c r="G373" s="19">
        <f>IF(AND(C373&lt;&gt;"",SUM(G$25:G372)&lt;D$17),$D$17/$D$21,0)</f>
        <v>0</v>
      </c>
      <c r="H373" s="4">
        <f t="shared" si="53"/>
        <v>0</v>
      </c>
      <c r="I373" s="4">
        <f t="shared" si="49"/>
        <v>0</v>
      </c>
      <c r="J373" s="25" t="str">
        <f t="shared" si="54"/>
        <v>2050–2051</v>
      </c>
      <c r="K373" s="27">
        <f t="shared" si="50"/>
        <v>0</v>
      </c>
      <c r="R373" s="10" t="str">
        <f t="shared" si="46"/>
        <v/>
      </c>
    </row>
    <row r="374" spans="1:18" ht="19.899999999999999" customHeight="1" x14ac:dyDescent="0.25">
      <c r="A374" s="126">
        <v>55001</v>
      </c>
      <c r="B374" s="9">
        <f t="shared" si="47"/>
        <v>0</v>
      </c>
      <c r="C374" s="127"/>
      <c r="D374" s="4">
        <f t="shared" si="48"/>
        <v>0</v>
      </c>
      <c r="E374" s="128">
        <f t="shared" si="51"/>
        <v>0</v>
      </c>
      <c r="F374" s="4">
        <f t="shared" si="52"/>
        <v>0</v>
      </c>
      <c r="G374" s="19">
        <f>IF(AND(C374&lt;&gt;"",SUM(G$25:G373)&lt;D$17),$D$17/$D$21,0)</f>
        <v>0</v>
      </c>
      <c r="H374" s="4">
        <f t="shared" si="53"/>
        <v>0</v>
      </c>
      <c r="I374" s="4">
        <f t="shared" si="49"/>
        <v>0</v>
      </c>
      <c r="J374" s="25" t="str">
        <f t="shared" si="54"/>
        <v>2050–2051</v>
      </c>
      <c r="K374" s="27">
        <f t="shared" si="50"/>
        <v>0</v>
      </c>
      <c r="R374" s="10" t="str">
        <f t="shared" si="46"/>
        <v/>
      </c>
    </row>
    <row r="375" spans="1:18" ht="19.899999999999999" customHeight="1" x14ac:dyDescent="0.25">
      <c r="A375" s="126">
        <v>55032</v>
      </c>
      <c r="B375" s="9">
        <f t="shared" si="47"/>
        <v>0</v>
      </c>
      <c r="C375" s="127"/>
      <c r="D375" s="4">
        <f t="shared" si="48"/>
        <v>0</v>
      </c>
      <c r="E375" s="128">
        <f t="shared" si="51"/>
        <v>0</v>
      </c>
      <c r="F375" s="4">
        <f t="shared" si="52"/>
        <v>0</v>
      </c>
      <c r="G375" s="19">
        <f>IF(AND(C375&lt;&gt;"",SUM(G$25:G374)&lt;D$17),$D$17/$D$21,0)</f>
        <v>0</v>
      </c>
      <c r="H375" s="4">
        <f t="shared" si="53"/>
        <v>0</v>
      </c>
      <c r="I375" s="4">
        <f t="shared" si="49"/>
        <v>0</v>
      </c>
      <c r="J375" s="25" t="str">
        <f t="shared" si="54"/>
        <v>2050–2051</v>
      </c>
      <c r="K375" s="27">
        <f t="shared" si="50"/>
        <v>0</v>
      </c>
      <c r="R375" s="10" t="str">
        <f t="shared" si="46"/>
        <v/>
      </c>
    </row>
    <row r="376" spans="1:18" ht="19.899999999999999" customHeight="1" x14ac:dyDescent="0.25">
      <c r="A376" s="126">
        <v>55062</v>
      </c>
      <c r="B376" s="9">
        <f t="shared" si="47"/>
        <v>0</v>
      </c>
      <c r="C376" s="127"/>
      <c r="D376" s="4">
        <f t="shared" si="48"/>
        <v>0</v>
      </c>
      <c r="E376" s="128">
        <f t="shared" si="51"/>
        <v>0</v>
      </c>
      <c r="F376" s="4">
        <f t="shared" si="52"/>
        <v>0</v>
      </c>
      <c r="G376" s="19">
        <f>IF(AND(C376&lt;&gt;"",SUM(G$25:G375)&lt;D$17),$D$17/$D$21,0)</f>
        <v>0</v>
      </c>
      <c r="H376" s="4">
        <f t="shared" si="53"/>
        <v>0</v>
      </c>
      <c r="I376" s="4">
        <f t="shared" si="49"/>
        <v>0</v>
      </c>
      <c r="J376" s="25" t="str">
        <f t="shared" si="54"/>
        <v>2050–2051</v>
      </c>
      <c r="K376" s="27">
        <f t="shared" si="50"/>
        <v>0</v>
      </c>
      <c r="R376" s="10" t="str">
        <f t="shared" si="46"/>
        <v/>
      </c>
    </row>
    <row r="377" spans="1:18" ht="19.899999999999999" customHeight="1" x14ac:dyDescent="0.25">
      <c r="A377" s="126">
        <v>55093</v>
      </c>
      <c r="B377" s="9">
        <f t="shared" si="47"/>
        <v>0</v>
      </c>
      <c r="C377" s="127"/>
      <c r="D377" s="4">
        <f t="shared" si="48"/>
        <v>0</v>
      </c>
      <c r="E377" s="128">
        <f t="shared" si="51"/>
        <v>0</v>
      </c>
      <c r="F377" s="4">
        <f t="shared" si="52"/>
        <v>0</v>
      </c>
      <c r="G377" s="19">
        <f>IF(AND(C377&lt;&gt;"",SUM(G$25:G376)&lt;D$17),$D$17/$D$21,0)</f>
        <v>0</v>
      </c>
      <c r="H377" s="4">
        <f t="shared" si="53"/>
        <v>0</v>
      </c>
      <c r="I377" s="4">
        <f t="shared" si="49"/>
        <v>0</v>
      </c>
      <c r="J377" s="25" t="str">
        <f t="shared" si="54"/>
        <v>2050–2051</v>
      </c>
      <c r="K377" s="27">
        <f t="shared" si="50"/>
        <v>0</v>
      </c>
      <c r="R377" s="10" t="str">
        <f t="shared" si="46"/>
        <v/>
      </c>
    </row>
    <row r="378" spans="1:18" ht="19.899999999999999" customHeight="1" x14ac:dyDescent="0.25">
      <c r="A378" s="126">
        <v>55123</v>
      </c>
      <c r="B378" s="9">
        <f t="shared" si="47"/>
        <v>0</v>
      </c>
      <c r="C378" s="127"/>
      <c r="D378" s="4">
        <f t="shared" si="48"/>
        <v>0</v>
      </c>
      <c r="E378" s="128">
        <f t="shared" si="51"/>
        <v>0</v>
      </c>
      <c r="F378" s="4">
        <f t="shared" si="52"/>
        <v>0</v>
      </c>
      <c r="G378" s="19">
        <f>IF(AND(C378&lt;&gt;"",SUM(G$25:G377)&lt;D$17),$D$17/$D$21,0)</f>
        <v>0</v>
      </c>
      <c r="H378" s="4">
        <f t="shared" si="53"/>
        <v>0</v>
      </c>
      <c r="I378" s="4">
        <f t="shared" si="49"/>
        <v>0</v>
      </c>
      <c r="J378" s="25" t="str">
        <f t="shared" si="54"/>
        <v>2050–2051</v>
      </c>
      <c r="K378" s="27">
        <f t="shared" si="50"/>
        <v>0</v>
      </c>
      <c r="R378" s="10" t="str">
        <f t="shared" si="46"/>
        <v/>
      </c>
    </row>
    <row r="379" spans="1:18" ht="19.899999999999999" customHeight="1" x14ac:dyDescent="0.25">
      <c r="A379" s="126">
        <v>55154</v>
      </c>
      <c r="B379" s="9">
        <f t="shared" si="47"/>
        <v>0</v>
      </c>
      <c r="C379" s="127"/>
      <c r="D379" s="4">
        <f t="shared" si="48"/>
        <v>0</v>
      </c>
      <c r="E379" s="128">
        <f t="shared" si="51"/>
        <v>0</v>
      </c>
      <c r="F379" s="4">
        <f t="shared" si="52"/>
        <v>0</v>
      </c>
      <c r="G379" s="19">
        <f>IF(AND(C379&lt;&gt;"",SUM(G$25:G378)&lt;D$17),$D$17/$D$21,0)</f>
        <v>0</v>
      </c>
      <c r="H379" s="4">
        <f t="shared" si="53"/>
        <v>0</v>
      </c>
      <c r="I379" s="4">
        <f t="shared" si="49"/>
        <v>0</v>
      </c>
      <c r="J379" s="25" t="str">
        <f t="shared" si="54"/>
        <v>2050–2051</v>
      </c>
      <c r="K379" s="27">
        <f t="shared" si="50"/>
        <v>0</v>
      </c>
      <c r="R379" s="10" t="str">
        <f t="shared" si="46"/>
        <v/>
      </c>
    </row>
    <row r="380" spans="1:18" ht="19.899999999999999" customHeight="1" x14ac:dyDescent="0.25">
      <c r="A380" s="126">
        <v>55185</v>
      </c>
      <c r="B380" s="9">
        <f t="shared" si="47"/>
        <v>0</v>
      </c>
      <c r="C380" s="127"/>
      <c r="D380" s="4">
        <f t="shared" si="48"/>
        <v>0</v>
      </c>
      <c r="E380" s="128">
        <f t="shared" si="51"/>
        <v>0</v>
      </c>
      <c r="F380" s="4">
        <f t="shared" si="52"/>
        <v>0</v>
      </c>
      <c r="G380" s="19">
        <f>IF(AND(C380&lt;&gt;"",SUM(G$25:G379)&lt;D$17),$D$17/$D$21,0)</f>
        <v>0</v>
      </c>
      <c r="H380" s="4">
        <f t="shared" si="53"/>
        <v>0</v>
      </c>
      <c r="I380" s="4">
        <f t="shared" si="49"/>
        <v>0</v>
      </c>
      <c r="J380" s="25" t="str">
        <f t="shared" si="54"/>
        <v>2050–2051</v>
      </c>
      <c r="K380" s="27">
        <f t="shared" si="50"/>
        <v>0</v>
      </c>
      <c r="R380" s="10" t="str">
        <f t="shared" si="46"/>
        <v/>
      </c>
    </row>
    <row r="381" spans="1:18" ht="19.899999999999999" customHeight="1" x14ac:dyDescent="0.25">
      <c r="A381" s="126">
        <v>55213</v>
      </c>
      <c r="B381" s="9">
        <f t="shared" si="47"/>
        <v>0</v>
      </c>
      <c r="C381" s="127"/>
      <c r="D381" s="4">
        <f t="shared" si="48"/>
        <v>0</v>
      </c>
      <c r="E381" s="128">
        <f t="shared" si="51"/>
        <v>0</v>
      </c>
      <c r="F381" s="4">
        <f t="shared" si="52"/>
        <v>0</v>
      </c>
      <c r="G381" s="19">
        <f>IF(AND(C381&lt;&gt;"",SUM(G$25:G380)&lt;D$17),$D$17/$D$21,0)</f>
        <v>0</v>
      </c>
      <c r="H381" s="4">
        <f t="shared" si="53"/>
        <v>0</v>
      </c>
      <c r="I381" s="4">
        <f t="shared" si="49"/>
        <v>0</v>
      </c>
      <c r="J381" s="25" t="str">
        <f t="shared" si="54"/>
        <v>2050–2051</v>
      </c>
      <c r="K381" s="27">
        <f t="shared" si="50"/>
        <v>0</v>
      </c>
      <c r="R381" s="10" t="str">
        <f t="shared" si="46"/>
        <v/>
      </c>
    </row>
    <row r="382" spans="1:18" ht="19.899999999999999" customHeight="1" x14ac:dyDescent="0.25">
      <c r="A382" s="126">
        <v>55244</v>
      </c>
      <c r="B382" s="9">
        <f t="shared" si="47"/>
        <v>0</v>
      </c>
      <c r="C382" s="127"/>
      <c r="D382" s="4">
        <f t="shared" si="48"/>
        <v>0</v>
      </c>
      <c r="E382" s="128">
        <f t="shared" si="51"/>
        <v>0</v>
      </c>
      <c r="F382" s="4">
        <f t="shared" si="52"/>
        <v>0</v>
      </c>
      <c r="G382" s="19">
        <f>IF(AND(C382&lt;&gt;"",SUM(G$25:G381)&lt;D$17),$D$17/$D$21,0)</f>
        <v>0</v>
      </c>
      <c r="H382" s="4">
        <f t="shared" si="53"/>
        <v>0</v>
      </c>
      <c r="I382" s="4">
        <f t="shared" si="49"/>
        <v>0</v>
      </c>
      <c r="J382" s="25" t="str">
        <f t="shared" si="54"/>
        <v>2050–2051</v>
      </c>
      <c r="K382" s="27">
        <f t="shared" si="50"/>
        <v>0</v>
      </c>
      <c r="R382" s="10" t="str">
        <f t="shared" si="46"/>
        <v/>
      </c>
    </row>
    <row r="383" spans="1:18" ht="19.899999999999999" customHeight="1" x14ac:dyDescent="0.25">
      <c r="A383" s="126">
        <v>55274</v>
      </c>
      <c r="B383" s="9">
        <f t="shared" si="47"/>
        <v>0</v>
      </c>
      <c r="C383" s="127"/>
      <c r="D383" s="4">
        <f t="shared" si="48"/>
        <v>0</v>
      </c>
      <c r="E383" s="128">
        <f t="shared" si="51"/>
        <v>0</v>
      </c>
      <c r="F383" s="4">
        <f t="shared" si="52"/>
        <v>0</v>
      </c>
      <c r="G383" s="19">
        <f>IF(AND(C383&lt;&gt;"",SUM(G$25:G382)&lt;D$17),$D$17/$D$21,0)</f>
        <v>0</v>
      </c>
      <c r="H383" s="4">
        <f t="shared" si="53"/>
        <v>0</v>
      </c>
      <c r="I383" s="4">
        <f t="shared" si="49"/>
        <v>0</v>
      </c>
      <c r="J383" s="25" t="str">
        <f t="shared" si="54"/>
        <v>2050–2051</v>
      </c>
      <c r="K383" s="27">
        <f t="shared" si="50"/>
        <v>0</v>
      </c>
      <c r="R383" s="10" t="str">
        <f t="shared" si="46"/>
        <v/>
      </c>
    </row>
    <row r="384" spans="1:18" ht="19.899999999999999" customHeight="1" x14ac:dyDescent="0.25">
      <c r="A384" s="126">
        <v>55305</v>
      </c>
      <c r="B384" s="9">
        <f t="shared" si="47"/>
        <v>0</v>
      </c>
      <c r="C384" s="127"/>
      <c r="D384" s="4">
        <f t="shared" si="48"/>
        <v>0</v>
      </c>
      <c r="E384" s="128">
        <f t="shared" si="51"/>
        <v>0</v>
      </c>
      <c r="F384" s="4">
        <f t="shared" si="52"/>
        <v>0</v>
      </c>
      <c r="G384" s="19">
        <f>IF(AND(C384&lt;&gt;"",SUM(G$25:G383)&lt;D$17),$D$17/$D$21,0)</f>
        <v>0</v>
      </c>
      <c r="H384" s="4">
        <f t="shared" si="53"/>
        <v>0</v>
      </c>
      <c r="I384" s="4">
        <f t="shared" si="49"/>
        <v>0</v>
      </c>
      <c r="J384" s="25" t="str">
        <f t="shared" si="54"/>
        <v>2050–2051</v>
      </c>
      <c r="K384" s="27">
        <f t="shared" si="50"/>
        <v>0</v>
      </c>
      <c r="R384" s="10" t="str">
        <f t="shared" si="46"/>
        <v/>
      </c>
    </row>
    <row r="385" spans="1:18" ht="19.899999999999999" customHeight="1" x14ac:dyDescent="0.25">
      <c r="A385" s="126">
        <v>55335</v>
      </c>
      <c r="B385" s="9">
        <f t="shared" si="47"/>
        <v>0</v>
      </c>
      <c r="C385" s="127"/>
      <c r="D385" s="4">
        <f t="shared" si="48"/>
        <v>0</v>
      </c>
      <c r="E385" s="128">
        <f t="shared" si="51"/>
        <v>0</v>
      </c>
      <c r="F385" s="4">
        <f t="shared" si="52"/>
        <v>0</v>
      </c>
      <c r="G385" s="19">
        <f>IF(AND(C385&lt;&gt;"",SUM(G$25:G384)&lt;D$17),$D$17/$D$21,0)</f>
        <v>0</v>
      </c>
      <c r="H385" s="4">
        <f t="shared" si="53"/>
        <v>0</v>
      </c>
      <c r="I385" s="4">
        <f t="shared" si="49"/>
        <v>0</v>
      </c>
      <c r="J385" s="25" t="str">
        <f t="shared" si="54"/>
        <v>2051–2052</v>
      </c>
      <c r="K385" s="27">
        <f t="shared" si="50"/>
        <v>0</v>
      </c>
      <c r="R385" s="10" t="str">
        <f t="shared" si="46"/>
        <v/>
      </c>
    </row>
    <row r="386" spans="1:18" ht="19.899999999999999" customHeight="1" x14ac:dyDescent="0.25">
      <c r="A386" s="126">
        <v>55366</v>
      </c>
      <c r="B386" s="9">
        <f t="shared" si="47"/>
        <v>0</v>
      </c>
      <c r="C386" s="127"/>
      <c r="D386" s="4">
        <f t="shared" si="48"/>
        <v>0</v>
      </c>
      <c r="E386" s="128">
        <f t="shared" si="51"/>
        <v>0</v>
      </c>
      <c r="F386" s="4">
        <f t="shared" si="52"/>
        <v>0</v>
      </c>
      <c r="G386" s="19">
        <f>IF(AND(C386&lt;&gt;"",SUM(G$25:G385)&lt;D$17),$D$17/$D$21,0)</f>
        <v>0</v>
      </c>
      <c r="H386" s="4">
        <f t="shared" si="53"/>
        <v>0</v>
      </c>
      <c r="I386" s="4">
        <f t="shared" si="49"/>
        <v>0</v>
      </c>
      <c r="J386" s="25" t="str">
        <f t="shared" si="54"/>
        <v>2051–2052</v>
      </c>
      <c r="K386" s="27">
        <f t="shared" si="50"/>
        <v>0</v>
      </c>
      <c r="R386" s="10" t="str">
        <f t="shared" si="46"/>
        <v/>
      </c>
    </row>
    <row r="387" spans="1:18" ht="19.899999999999999" customHeight="1" x14ac:dyDescent="0.25">
      <c r="A387" s="126">
        <v>55397</v>
      </c>
      <c r="B387" s="9">
        <f t="shared" si="47"/>
        <v>0</v>
      </c>
      <c r="C387" s="127"/>
      <c r="D387" s="4">
        <f t="shared" si="48"/>
        <v>0</v>
      </c>
      <c r="E387" s="128">
        <f t="shared" si="51"/>
        <v>0</v>
      </c>
      <c r="F387" s="4">
        <f t="shared" si="52"/>
        <v>0</v>
      </c>
      <c r="G387" s="19">
        <f>IF(AND(C387&lt;&gt;"",SUM(G$25:G386)&lt;D$17),$D$17/$D$21,0)</f>
        <v>0</v>
      </c>
      <c r="H387" s="4">
        <f t="shared" si="53"/>
        <v>0</v>
      </c>
      <c r="I387" s="4">
        <f t="shared" si="49"/>
        <v>0</v>
      </c>
      <c r="J387" s="25" t="str">
        <f t="shared" si="54"/>
        <v>2051–2052</v>
      </c>
      <c r="K387" s="27">
        <f t="shared" si="50"/>
        <v>0</v>
      </c>
      <c r="R387" s="10" t="str">
        <f t="shared" si="46"/>
        <v/>
      </c>
    </row>
    <row r="388" spans="1:18" ht="19.899999999999999" customHeight="1" x14ac:dyDescent="0.25">
      <c r="A388" s="126">
        <v>55427</v>
      </c>
      <c r="B388" s="9">
        <f t="shared" si="47"/>
        <v>0</v>
      </c>
      <c r="C388" s="127"/>
      <c r="D388" s="4">
        <f t="shared" si="48"/>
        <v>0</v>
      </c>
      <c r="E388" s="128">
        <f t="shared" si="51"/>
        <v>0</v>
      </c>
      <c r="F388" s="4">
        <f t="shared" si="52"/>
        <v>0</v>
      </c>
      <c r="G388" s="19">
        <f>IF(AND(C388&lt;&gt;"",SUM(G$25:G387)&lt;D$17),$D$17/$D$21,0)</f>
        <v>0</v>
      </c>
      <c r="H388" s="4">
        <f t="shared" si="53"/>
        <v>0</v>
      </c>
      <c r="I388" s="4">
        <f t="shared" si="49"/>
        <v>0</v>
      </c>
      <c r="J388" s="25" t="str">
        <f t="shared" si="54"/>
        <v>2051–2052</v>
      </c>
      <c r="K388" s="27">
        <f t="shared" si="50"/>
        <v>0</v>
      </c>
      <c r="R388" s="10" t="str">
        <f t="shared" si="46"/>
        <v/>
      </c>
    </row>
    <row r="389" spans="1:18" ht="19.899999999999999" customHeight="1" x14ac:dyDescent="0.25">
      <c r="A389" s="126">
        <v>55458</v>
      </c>
      <c r="B389" s="9">
        <f t="shared" si="47"/>
        <v>0</v>
      </c>
      <c r="C389" s="127"/>
      <c r="D389" s="4">
        <f t="shared" si="48"/>
        <v>0</v>
      </c>
      <c r="E389" s="128">
        <f t="shared" si="51"/>
        <v>0</v>
      </c>
      <c r="F389" s="4">
        <f t="shared" si="52"/>
        <v>0</v>
      </c>
      <c r="G389" s="19">
        <f>IF(AND(C389&lt;&gt;"",SUM(G$25:G388)&lt;D$17),$D$17/$D$21,0)</f>
        <v>0</v>
      </c>
      <c r="H389" s="4">
        <f t="shared" si="53"/>
        <v>0</v>
      </c>
      <c r="I389" s="4">
        <f t="shared" si="49"/>
        <v>0</v>
      </c>
      <c r="J389" s="25" t="str">
        <f t="shared" si="54"/>
        <v>2051–2052</v>
      </c>
      <c r="K389" s="27">
        <f t="shared" si="50"/>
        <v>0</v>
      </c>
      <c r="R389" s="10" t="str">
        <f t="shared" si="46"/>
        <v/>
      </c>
    </row>
    <row r="390" spans="1:18" ht="19.899999999999999" customHeight="1" x14ac:dyDescent="0.25">
      <c r="A390" s="126">
        <v>55488</v>
      </c>
      <c r="B390" s="9">
        <f t="shared" si="47"/>
        <v>0</v>
      </c>
      <c r="C390" s="127"/>
      <c r="D390" s="4">
        <f t="shared" si="48"/>
        <v>0</v>
      </c>
      <c r="E390" s="128">
        <f t="shared" si="51"/>
        <v>0</v>
      </c>
      <c r="F390" s="4">
        <f t="shared" si="52"/>
        <v>0</v>
      </c>
      <c r="G390" s="19">
        <f>IF(AND(C390&lt;&gt;"",SUM(G$25:G389)&lt;D$17),$D$17/$D$21,0)</f>
        <v>0</v>
      </c>
      <c r="H390" s="4">
        <f t="shared" si="53"/>
        <v>0</v>
      </c>
      <c r="I390" s="4">
        <f t="shared" si="49"/>
        <v>0</v>
      </c>
      <c r="J390" s="25" t="str">
        <f t="shared" si="54"/>
        <v>2051–2052</v>
      </c>
      <c r="K390" s="27">
        <f t="shared" si="50"/>
        <v>0</v>
      </c>
      <c r="R390" s="10" t="str">
        <f t="shared" si="46"/>
        <v/>
      </c>
    </row>
    <row r="391" spans="1:18" ht="19.899999999999999" customHeight="1" x14ac:dyDescent="0.25">
      <c r="A391" s="126">
        <v>55519</v>
      </c>
      <c r="B391" s="9">
        <f t="shared" si="47"/>
        <v>0</v>
      </c>
      <c r="C391" s="127"/>
      <c r="D391" s="4">
        <f t="shared" si="48"/>
        <v>0</v>
      </c>
      <c r="E391" s="128">
        <f t="shared" si="51"/>
        <v>0</v>
      </c>
      <c r="F391" s="4">
        <f t="shared" si="52"/>
        <v>0</v>
      </c>
      <c r="G391" s="19">
        <f>IF(AND(C391&lt;&gt;"",SUM(G$25:G390)&lt;D$17),$D$17/$D$21,0)</f>
        <v>0</v>
      </c>
      <c r="H391" s="4">
        <f t="shared" si="53"/>
        <v>0</v>
      </c>
      <c r="I391" s="4">
        <f t="shared" si="49"/>
        <v>0</v>
      </c>
      <c r="J391" s="25" t="str">
        <f t="shared" si="54"/>
        <v>2051–2052</v>
      </c>
      <c r="K391" s="27">
        <f t="shared" si="50"/>
        <v>0</v>
      </c>
      <c r="R391" s="10" t="str">
        <f t="shared" si="46"/>
        <v/>
      </c>
    </row>
    <row r="392" spans="1:18" ht="19.899999999999999" customHeight="1" x14ac:dyDescent="0.25">
      <c r="A392" s="126">
        <v>55550</v>
      </c>
      <c r="B392" s="9">
        <f t="shared" si="47"/>
        <v>0</v>
      </c>
      <c r="C392" s="127"/>
      <c r="D392" s="4">
        <f t="shared" si="48"/>
        <v>0</v>
      </c>
      <c r="E392" s="128">
        <f t="shared" si="51"/>
        <v>0</v>
      </c>
      <c r="F392" s="4">
        <f t="shared" si="52"/>
        <v>0</v>
      </c>
      <c r="G392" s="19">
        <f>IF(AND(C392&lt;&gt;"",SUM(G$25:G391)&lt;D$17),$D$17/$D$21,0)</f>
        <v>0</v>
      </c>
      <c r="H392" s="4">
        <f t="shared" si="53"/>
        <v>0</v>
      </c>
      <c r="I392" s="4">
        <f t="shared" si="49"/>
        <v>0</v>
      </c>
      <c r="J392" s="25" t="str">
        <f t="shared" si="54"/>
        <v>2051–2052</v>
      </c>
      <c r="K392" s="27">
        <f t="shared" si="50"/>
        <v>0</v>
      </c>
      <c r="R392" s="10" t="str">
        <f t="shared" si="46"/>
        <v/>
      </c>
    </row>
    <row r="393" spans="1:18" ht="19.899999999999999" customHeight="1" x14ac:dyDescent="0.25">
      <c r="A393" s="126">
        <v>55579</v>
      </c>
      <c r="B393" s="9">
        <f t="shared" si="47"/>
        <v>0</v>
      </c>
      <c r="C393" s="127"/>
      <c r="D393" s="4">
        <f t="shared" si="48"/>
        <v>0</v>
      </c>
      <c r="E393" s="128">
        <f t="shared" si="51"/>
        <v>0</v>
      </c>
      <c r="F393" s="4">
        <f t="shared" si="52"/>
        <v>0</v>
      </c>
      <c r="G393" s="19">
        <f>IF(AND(C393&lt;&gt;"",SUM(G$25:G392)&lt;D$17),$D$17/$D$21,0)</f>
        <v>0</v>
      </c>
      <c r="H393" s="4">
        <f t="shared" si="53"/>
        <v>0</v>
      </c>
      <c r="I393" s="4">
        <f t="shared" si="49"/>
        <v>0</v>
      </c>
      <c r="J393" s="25" t="str">
        <f t="shared" si="54"/>
        <v>2051–2052</v>
      </c>
      <c r="K393" s="27">
        <f t="shared" si="50"/>
        <v>0</v>
      </c>
      <c r="R393" s="10" t="str">
        <f t="shared" si="46"/>
        <v/>
      </c>
    </row>
    <row r="394" spans="1:18" ht="19.899999999999999" customHeight="1" x14ac:dyDescent="0.25">
      <c r="A394" s="126">
        <v>55610</v>
      </c>
      <c r="B394" s="9">
        <f t="shared" si="47"/>
        <v>0</v>
      </c>
      <c r="C394" s="127"/>
      <c r="D394" s="4">
        <f t="shared" si="48"/>
        <v>0</v>
      </c>
      <c r="E394" s="128">
        <f t="shared" si="51"/>
        <v>0</v>
      </c>
      <c r="F394" s="4">
        <f t="shared" si="52"/>
        <v>0</v>
      </c>
      <c r="G394" s="19">
        <f>IF(AND(C394&lt;&gt;"",SUM(G$25:G393)&lt;D$17),$D$17/$D$21,0)</f>
        <v>0</v>
      </c>
      <c r="H394" s="4">
        <f t="shared" si="53"/>
        <v>0</v>
      </c>
      <c r="I394" s="4">
        <f t="shared" si="49"/>
        <v>0</v>
      </c>
      <c r="J394" s="25" t="str">
        <f t="shared" si="54"/>
        <v>2051–2052</v>
      </c>
      <c r="K394" s="27">
        <f t="shared" si="50"/>
        <v>0</v>
      </c>
      <c r="R394" s="10" t="str">
        <f t="shared" si="46"/>
        <v/>
      </c>
    </row>
    <row r="395" spans="1:18" ht="19.899999999999999" customHeight="1" x14ac:dyDescent="0.25">
      <c r="A395" s="126">
        <v>55640</v>
      </c>
      <c r="B395" s="9">
        <f t="shared" si="47"/>
        <v>0</v>
      </c>
      <c r="C395" s="127"/>
      <c r="D395" s="4">
        <f t="shared" si="48"/>
        <v>0</v>
      </c>
      <c r="E395" s="128">
        <f t="shared" si="51"/>
        <v>0</v>
      </c>
      <c r="F395" s="4">
        <f t="shared" si="52"/>
        <v>0</v>
      </c>
      <c r="G395" s="19">
        <f>IF(AND(C395&lt;&gt;"",SUM(G$25:G394)&lt;D$17),$D$17/$D$21,0)</f>
        <v>0</v>
      </c>
      <c r="H395" s="4">
        <f t="shared" si="53"/>
        <v>0</v>
      </c>
      <c r="I395" s="4">
        <f t="shared" si="49"/>
        <v>0</v>
      </c>
      <c r="J395" s="25" t="str">
        <f t="shared" si="54"/>
        <v>2051–2052</v>
      </c>
      <c r="K395" s="27">
        <f t="shared" si="50"/>
        <v>0</v>
      </c>
      <c r="R395" s="10" t="str">
        <f t="shared" si="46"/>
        <v/>
      </c>
    </row>
    <row r="396" spans="1:18" ht="19.899999999999999" customHeight="1" x14ac:dyDescent="0.25">
      <c r="A396" s="126">
        <v>55671</v>
      </c>
      <c r="B396" s="9">
        <f t="shared" si="47"/>
        <v>0</v>
      </c>
      <c r="C396" s="127"/>
      <c r="D396" s="4">
        <f t="shared" si="48"/>
        <v>0</v>
      </c>
      <c r="E396" s="128">
        <f t="shared" si="51"/>
        <v>0</v>
      </c>
      <c r="F396" s="4">
        <f t="shared" si="52"/>
        <v>0</v>
      </c>
      <c r="G396" s="19">
        <f>IF(AND(C396&lt;&gt;"",SUM(G$25:G395)&lt;D$17),$D$17/$D$21,0)</f>
        <v>0</v>
      </c>
      <c r="H396" s="4">
        <f t="shared" si="53"/>
        <v>0</v>
      </c>
      <c r="I396" s="4">
        <f t="shared" si="49"/>
        <v>0</v>
      </c>
      <c r="J396" s="25" t="str">
        <f t="shared" si="54"/>
        <v>2051–2052</v>
      </c>
      <c r="K396" s="27">
        <f t="shared" si="50"/>
        <v>0</v>
      </c>
      <c r="R396" s="10" t="str">
        <f t="shared" si="46"/>
        <v/>
      </c>
    </row>
    <row r="397" spans="1:18" ht="19.899999999999999" customHeight="1" x14ac:dyDescent="0.25">
      <c r="A397" s="126">
        <v>55701</v>
      </c>
      <c r="B397" s="9">
        <f t="shared" si="47"/>
        <v>0</v>
      </c>
      <c r="C397" s="127"/>
      <c r="D397" s="4">
        <f t="shared" si="48"/>
        <v>0</v>
      </c>
      <c r="E397" s="128">
        <f t="shared" si="51"/>
        <v>0</v>
      </c>
      <c r="F397" s="4">
        <f t="shared" si="52"/>
        <v>0</v>
      </c>
      <c r="G397" s="19">
        <f>IF(AND(C397&lt;&gt;"",SUM(G$25:G396)&lt;D$17),$D$17/$D$21,0)</f>
        <v>0</v>
      </c>
      <c r="H397" s="4">
        <f t="shared" si="53"/>
        <v>0</v>
      </c>
      <c r="I397" s="4">
        <f t="shared" si="49"/>
        <v>0</v>
      </c>
      <c r="J397" s="25" t="str">
        <f t="shared" si="54"/>
        <v>2052–2053</v>
      </c>
      <c r="K397" s="27">
        <f t="shared" si="50"/>
        <v>0</v>
      </c>
      <c r="R397" s="10" t="str">
        <f t="shared" si="46"/>
        <v/>
      </c>
    </row>
    <row r="398" spans="1:18" ht="19.899999999999999" customHeight="1" x14ac:dyDescent="0.25">
      <c r="A398" s="126">
        <v>55732</v>
      </c>
      <c r="B398" s="9">
        <f t="shared" si="47"/>
        <v>0</v>
      </c>
      <c r="C398" s="127"/>
      <c r="D398" s="4">
        <f t="shared" si="48"/>
        <v>0</v>
      </c>
      <c r="E398" s="128">
        <f t="shared" si="51"/>
        <v>0</v>
      </c>
      <c r="F398" s="4">
        <f t="shared" si="52"/>
        <v>0</v>
      </c>
      <c r="G398" s="19">
        <f>IF(AND(C398&lt;&gt;"",SUM(G$25:G397)&lt;D$17),$D$17/$D$21,0)</f>
        <v>0</v>
      </c>
      <c r="H398" s="4">
        <f t="shared" si="53"/>
        <v>0</v>
      </c>
      <c r="I398" s="4">
        <f t="shared" si="49"/>
        <v>0</v>
      </c>
      <c r="J398" s="25" t="str">
        <f t="shared" si="54"/>
        <v>2052–2053</v>
      </c>
      <c r="K398" s="27">
        <f t="shared" si="50"/>
        <v>0</v>
      </c>
      <c r="R398" s="10" t="str">
        <f t="shared" si="46"/>
        <v/>
      </c>
    </row>
    <row r="399" spans="1:18" ht="19.899999999999999" customHeight="1" x14ac:dyDescent="0.25">
      <c r="A399" s="126">
        <v>55763</v>
      </c>
      <c r="B399" s="9">
        <f t="shared" si="47"/>
        <v>0</v>
      </c>
      <c r="C399" s="127"/>
      <c r="D399" s="4">
        <f t="shared" si="48"/>
        <v>0</v>
      </c>
      <c r="E399" s="128">
        <f t="shared" si="51"/>
        <v>0</v>
      </c>
      <c r="F399" s="4">
        <f t="shared" si="52"/>
        <v>0</v>
      </c>
      <c r="G399" s="19">
        <f>IF(AND(C399&lt;&gt;"",SUM(G$25:G398)&lt;D$17),$D$17/$D$21,0)</f>
        <v>0</v>
      </c>
      <c r="H399" s="4">
        <f t="shared" si="53"/>
        <v>0</v>
      </c>
      <c r="I399" s="4">
        <f t="shared" si="49"/>
        <v>0</v>
      </c>
      <c r="J399" s="25" t="str">
        <f t="shared" si="54"/>
        <v>2052–2053</v>
      </c>
      <c r="K399" s="27">
        <f t="shared" si="50"/>
        <v>0</v>
      </c>
      <c r="R399" s="10" t="str">
        <f t="shared" si="46"/>
        <v/>
      </c>
    </row>
    <row r="400" spans="1:18" ht="19.899999999999999" customHeight="1" x14ac:dyDescent="0.25">
      <c r="A400" s="126">
        <v>55793</v>
      </c>
      <c r="B400" s="9">
        <f t="shared" si="47"/>
        <v>0</v>
      </c>
      <c r="C400" s="127"/>
      <c r="D400" s="4">
        <f t="shared" si="48"/>
        <v>0</v>
      </c>
      <c r="E400" s="128">
        <f t="shared" si="51"/>
        <v>0</v>
      </c>
      <c r="F400" s="4">
        <f t="shared" si="52"/>
        <v>0</v>
      </c>
      <c r="G400" s="19">
        <f>IF(AND(C400&lt;&gt;"",SUM(G$25:G399)&lt;D$17),$D$17/$D$21,0)</f>
        <v>0</v>
      </c>
      <c r="H400" s="4">
        <f t="shared" si="53"/>
        <v>0</v>
      </c>
      <c r="I400" s="4">
        <f t="shared" si="49"/>
        <v>0</v>
      </c>
      <c r="J400" s="25" t="str">
        <f t="shared" si="54"/>
        <v>2052–2053</v>
      </c>
      <c r="K400" s="27">
        <f t="shared" si="50"/>
        <v>0</v>
      </c>
      <c r="R400" s="10" t="str">
        <f t="shared" si="46"/>
        <v/>
      </c>
    </row>
    <row r="401" spans="1:18" ht="19.899999999999999" customHeight="1" x14ac:dyDescent="0.25">
      <c r="A401" s="126">
        <v>55824</v>
      </c>
      <c r="B401" s="9">
        <f t="shared" si="47"/>
        <v>0</v>
      </c>
      <c r="C401" s="127"/>
      <c r="D401" s="4">
        <f t="shared" si="48"/>
        <v>0</v>
      </c>
      <c r="E401" s="128">
        <f t="shared" si="51"/>
        <v>0</v>
      </c>
      <c r="F401" s="4">
        <f t="shared" si="52"/>
        <v>0</v>
      </c>
      <c r="G401" s="19">
        <f>IF(AND(C401&lt;&gt;"",SUM(G$25:G400)&lt;D$17),$D$17/$D$21,0)</f>
        <v>0</v>
      </c>
      <c r="H401" s="4">
        <f t="shared" si="53"/>
        <v>0</v>
      </c>
      <c r="I401" s="4">
        <f t="shared" si="49"/>
        <v>0</v>
      </c>
      <c r="J401" s="25" t="str">
        <f t="shared" si="54"/>
        <v>2052–2053</v>
      </c>
      <c r="K401" s="27">
        <f t="shared" si="50"/>
        <v>0</v>
      </c>
      <c r="R401" s="10" t="str">
        <f t="shared" si="46"/>
        <v/>
      </c>
    </row>
    <row r="402" spans="1:18" ht="19.899999999999999" customHeight="1" x14ac:dyDescent="0.25">
      <c r="A402" s="126">
        <v>55854</v>
      </c>
      <c r="B402" s="9">
        <f t="shared" si="47"/>
        <v>0</v>
      </c>
      <c r="C402" s="127"/>
      <c r="D402" s="4">
        <f t="shared" si="48"/>
        <v>0</v>
      </c>
      <c r="E402" s="128">
        <f t="shared" si="51"/>
        <v>0</v>
      </c>
      <c r="F402" s="4">
        <f t="shared" si="52"/>
        <v>0</v>
      </c>
      <c r="G402" s="19">
        <f>IF(AND(C402&lt;&gt;"",SUM(G$25:G401)&lt;D$17),$D$17/$D$21,0)</f>
        <v>0</v>
      </c>
      <c r="H402" s="4">
        <f t="shared" si="53"/>
        <v>0</v>
      </c>
      <c r="I402" s="4">
        <f t="shared" si="49"/>
        <v>0</v>
      </c>
      <c r="J402" s="25" t="str">
        <f t="shared" si="54"/>
        <v>2052–2053</v>
      </c>
      <c r="K402" s="27">
        <f t="shared" si="50"/>
        <v>0</v>
      </c>
      <c r="R402" s="10" t="str">
        <f t="shared" si="46"/>
        <v/>
      </c>
    </row>
    <row r="403" spans="1:18" ht="19.899999999999999" customHeight="1" x14ac:dyDescent="0.25">
      <c r="A403" s="126">
        <v>55885</v>
      </c>
      <c r="B403" s="9">
        <f t="shared" si="47"/>
        <v>0</v>
      </c>
      <c r="C403" s="127"/>
      <c r="D403" s="4">
        <f t="shared" si="48"/>
        <v>0</v>
      </c>
      <c r="E403" s="128">
        <f t="shared" si="51"/>
        <v>0</v>
      </c>
      <c r="F403" s="4">
        <f t="shared" si="52"/>
        <v>0</v>
      </c>
      <c r="G403" s="19">
        <f>IF(AND(C403&lt;&gt;"",SUM(G$25:G402)&lt;D$17),$D$17/$D$21,0)</f>
        <v>0</v>
      </c>
      <c r="H403" s="4">
        <f t="shared" si="53"/>
        <v>0</v>
      </c>
      <c r="I403" s="4">
        <f t="shared" si="49"/>
        <v>0</v>
      </c>
      <c r="J403" s="25" t="str">
        <f t="shared" si="54"/>
        <v>2052–2053</v>
      </c>
      <c r="K403" s="27">
        <f t="shared" si="50"/>
        <v>0</v>
      </c>
      <c r="R403" s="10" t="str">
        <f t="shared" si="46"/>
        <v/>
      </c>
    </row>
    <row r="404" spans="1:18" ht="19.899999999999999" customHeight="1" x14ac:dyDescent="0.25">
      <c r="A404" s="126">
        <v>55916</v>
      </c>
      <c r="B404" s="9">
        <f t="shared" si="47"/>
        <v>0</v>
      </c>
      <c r="C404" s="127"/>
      <c r="D404" s="4">
        <f t="shared" si="48"/>
        <v>0</v>
      </c>
      <c r="E404" s="128">
        <f t="shared" si="51"/>
        <v>0</v>
      </c>
      <c r="F404" s="4">
        <f t="shared" si="52"/>
        <v>0</v>
      </c>
      <c r="G404" s="19">
        <f>IF(AND(C404&lt;&gt;"",SUM(G$25:G403)&lt;D$17),$D$17/$D$21,0)</f>
        <v>0</v>
      </c>
      <c r="H404" s="4">
        <f t="shared" si="53"/>
        <v>0</v>
      </c>
      <c r="I404" s="4">
        <f t="shared" si="49"/>
        <v>0</v>
      </c>
      <c r="J404" s="25" t="str">
        <f t="shared" si="54"/>
        <v>2052–2053</v>
      </c>
      <c r="K404" s="27">
        <f t="shared" si="50"/>
        <v>0</v>
      </c>
      <c r="R404" s="10" t="str">
        <f t="shared" si="46"/>
        <v/>
      </c>
    </row>
    <row r="405" spans="1:18" ht="19.899999999999999" customHeight="1" x14ac:dyDescent="0.25">
      <c r="A405" s="126">
        <v>55944</v>
      </c>
      <c r="B405" s="9">
        <f t="shared" si="47"/>
        <v>0</v>
      </c>
      <c r="C405" s="127"/>
      <c r="D405" s="4">
        <f t="shared" si="48"/>
        <v>0</v>
      </c>
      <c r="E405" s="128">
        <f t="shared" si="51"/>
        <v>0</v>
      </c>
      <c r="F405" s="4">
        <f t="shared" si="52"/>
        <v>0</v>
      </c>
      <c r="G405" s="19">
        <f>IF(AND(C405&lt;&gt;"",SUM(G$25:G404)&lt;D$17),$D$17/$D$21,0)</f>
        <v>0</v>
      </c>
      <c r="H405" s="4">
        <f t="shared" si="53"/>
        <v>0</v>
      </c>
      <c r="I405" s="4">
        <f t="shared" si="49"/>
        <v>0</v>
      </c>
      <c r="J405" s="25" t="str">
        <f t="shared" si="54"/>
        <v>2052–2053</v>
      </c>
      <c r="K405" s="27">
        <f t="shared" si="50"/>
        <v>0</v>
      </c>
      <c r="R405" s="10" t="str">
        <f t="shared" si="46"/>
        <v/>
      </c>
    </row>
    <row r="406" spans="1:18" ht="19.899999999999999" customHeight="1" x14ac:dyDescent="0.25">
      <c r="A406" s="126">
        <v>55975</v>
      </c>
      <c r="B406" s="9">
        <f t="shared" si="47"/>
        <v>0</v>
      </c>
      <c r="C406" s="127"/>
      <c r="D406" s="4">
        <f t="shared" si="48"/>
        <v>0</v>
      </c>
      <c r="E406" s="128">
        <f t="shared" si="51"/>
        <v>0</v>
      </c>
      <c r="F406" s="4">
        <f t="shared" si="52"/>
        <v>0</v>
      </c>
      <c r="G406" s="19">
        <f>IF(AND(C406&lt;&gt;"",SUM(G$25:G405)&lt;D$17),$D$17/$D$21,0)</f>
        <v>0</v>
      </c>
      <c r="H406" s="4">
        <f t="shared" si="53"/>
        <v>0</v>
      </c>
      <c r="I406" s="4">
        <f t="shared" si="49"/>
        <v>0</v>
      </c>
      <c r="J406" s="25" t="str">
        <f t="shared" si="54"/>
        <v>2052–2053</v>
      </c>
      <c r="K406" s="27">
        <f t="shared" si="50"/>
        <v>0</v>
      </c>
      <c r="R406" s="10" t="str">
        <f t="shared" si="46"/>
        <v/>
      </c>
    </row>
    <row r="407" spans="1:18" ht="19.899999999999999" customHeight="1" x14ac:dyDescent="0.25">
      <c r="A407" s="126">
        <v>56005</v>
      </c>
      <c r="B407" s="9">
        <f t="shared" si="47"/>
        <v>0</v>
      </c>
      <c r="C407" s="127"/>
      <c r="D407" s="4">
        <f t="shared" si="48"/>
        <v>0</v>
      </c>
      <c r="E407" s="128">
        <f t="shared" si="51"/>
        <v>0</v>
      </c>
      <c r="F407" s="4">
        <f t="shared" si="52"/>
        <v>0</v>
      </c>
      <c r="G407" s="19">
        <f>IF(AND(C407&lt;&gt;"",SUM(G$25:G406)&lt;D$17),$D$17/$D$21,0)</f>
        <v>0</v>
      </c>
      <c r="H407" s="4">
        <f t="shared" si="53"/>
        <v>0</v>
      </c>
      <c r="I407" s="4">
        <f t="shared" si="49"/>
        <v>0</v>
      </c>
      <c r="J407" s="25" t="str">
        <f t="shared" si="54"/>
        <v>2052–2053</v>
      </c>
      <c r="K407" s="27">
        <f t="shared" si="50"/>
        <v>0</v>
      </c>
      <c r="R407" s="10" t="str">
        <f t="shared" si="46"/>
        <v/>
      </c>
    </row>
    <row r="408" spans="1:18" ht="19.899999999999999" customHeight="1" x14ac:dyDescent="0.25">
      <c r="A408" s="126">
        <v>56036</v>
      </c>
      <c r="B408" s="9">
        <f t="shared" si="47"/>
        <v>0</v>
      </c>
      <c r="C408" s="127"/>
      <c r="D408" s="4">
        <f t="shared" si="48"/>
        <v>0</v>
      </c>
      <c r="E408" s="128">
        <f t="shared" si="51"/>
        <v>0</v>
      </c>
      <c r="F408" s="4">
        <f t="shared" si="52"/>
        <v>0</v>
      </c>
      <c r="G408" s="19">
        <f>IF(AND(C408&lt;&gt;"",SUM(G$25:G407)&lt;D$17),$D$17/$D$21,0)</f>
        <v>0</v>
      </c>
      <c r="H408" s="4">
        <f t="shared" si="53"/>
        <v>0</v>
      </c>
      <c r="I408" s="4">
        <f t="shared" si="49"/>
        <v>0</v>
      </c>
      <c r="J408" s="25" t="str">
        <f t="shared" si="54"/>
        <v>2052–2053</v>
      </c>
      <c r="K408" s="27">
        <f t="shared" si="50"/>
        <v>0</v>
      </c>
      <c r="R408" s="10" t="str">
        <f t="shared" si="46"/>
        <v/>
      </c>
    </row>
    <row r="409" spans="1:18" ht="19.899999999999999" customHeight="1" x14ac:dyDescent="0.25">
      <c r="A409" s="126">
        <v>56066</v>
      </c>
      <c r="B409" s="9">
        <f t="shared" si="47"/>
        <v>0</v>
      </c>
      <c r="C409" s="127"/>
      <c r="D409" s="4">
        <f t="shared" si="48"/>
        <v>0</v>
      </c>
      <c r="E409" s="128">
        <f t="shared" si="51"/>
        <v>0</v>
      </c>
      <c r="F409" s="4">
        <f t="shared" si="52"/>
        <v>0</v>
      </c>
      <c r="G409" s="19">
        <f>IF(AND(C409&lt;&gt;"",SUM(G$25:G408)&lt;D$17),$D$17/$D$21,0)</f>
        <v>0</v>
      </c>
      <c r="H409" s="4">
        <f t="shared" si="53"/>
        <v>0</v>
      </c>
      <c r="I409" s="4">
        <f t="shared" si="49"/>
        <v>0</v>
      </c>
      <c r="J409" s="25" t="str">
        <f t="shared" si="54"/>
        <v>2053–2054</v>
      </c>
      <c r="K409" s="27">
        <f t="shared" si="50"/>
        <v>0</v>
      </c>
      <c r="R409" s="10" t="str">
        <f t="shared" ref="R409:R472" si="55">IF(AND($D$13&lt;=$A409,DATE(YEAR($D$13),MONTH($D$13)+$D$19-1,DAY($D$13))&gt;=$A409),"X","")</f>
        <v/>
      </c>
    </row>
    <row r="410" spans="1:18" ht="19.899999999999999" customHeight="1" x14ac:dyDescent="0.25">
      <c r="A410" s="126">
        <v>56097</v>
      </c>
      <c r="B410" s="9">
        <f t="shared" ref="B410:B473" si="56">IF(C410&gt;0,C410*-1,C410)</f>
        <v>0</v>
      </c>
      <c r="C410" s="127"/>
      <c r="D410" s="4">
        <f t="shared" ref="D410:D473" si="57">IF(C410="",0,IF($D$14="Beginning",IF(C409&lt;&gt;"",$F409*$D$6/12,0),IF(C409&lt;&gt;"",$F409*$D$6/12,$D$15*$D$6/12)))</f>
        <v>0</v>
      </c>
      <c r="E410" s="128">
        <f t="shared" si="51"/>
        <v>0</v>
      </c>
      <c r="F410" s="4">
        <f t="shared" si="52"/>
        <v>0</v>
      </c>
      <c r="G410" s="19">
        <f>IF(AND(C410&lt;&gt;"",SUM(G$25:G409)&lt;D$17),$D$17/$D$21,0)</f>
        <v>0</v>
      </c>
      <c r="H410" s="4">
        <f t="shared" si="53"/>
        <v>0</v>
      </c>
      <c r="I410" s="4">
        <f t="shared" ref="I410:I473" si="58">IF(C410&lt;&gt;"",$D$17-H410,0)</f>
        <v>0</v>
      </c>
      <c r="J410" s="25" t="str">
        <f t="shared" si="54"/>
        <v>2053–2054</v>
      </c>
      <c r="K410" s="27">
        <f t="shared" ref="K410:K473" si="59">IF(AND(ROUND(H410,2)=ROUND($D$17,2),ROUND(F410,0)=0),ROUND($D$17,2),0)</f>
        <v>0</v>
      </c>
      <c r="R410" s="10" t="str">
        <f t="shared" si="55"/>
        <v/>
      </c>
    </row>
    <row r="411" spans="1:18" ht="19.899999999999999" customHeight="1" x14ac:dyDescent="0.25">
      <c r="A411" s="126">
        <v>56128</v>
      </c>
      <c r="B411" s="9">
        <f t="shared" si="56"/>
        <v>0</v>
      </c>
      <c r="C411" s="127"/>
      <c r="D411" s="4">
        <f t="shared" si="57"/>
        <v>0</v>
      </c>
      <c r="E411" s="128">
        <f t="shared" ref="E411:E474" si="60">C411-D411</f>
        <v>0</v>
      </c>
      <c r="F411" s="4">
        <f t="shared" ref="F411:F474" si="61">IF(C411="",0,IF(C410="",$D$15-E411,IF(C411&lt;&gt;"",F410-E411)))</f>
        <v>0</v>
      </c>
      <c r="G411" s="19">
        <f>IF(AND(C411&lt;&gt;"",SUM(G$25:G410)&lt;D$17),$D$17/$D$21,0)</f>
        <v>0</v>
      </c>
      <c r="H411" s="4">
        <f t="shared" ref="H411:H474" si="62">IF(C411&lt;&gt;"",G411+H410,0)</f>
        <v>0</v>
      </c>
      <c r="I411" s="4">
        <f t="shared" si="58"/>
        <v>0</v>
      </c>
      <c r="J411" s="25" t="str">
        <f t="shared" si="54"/>
        <v>2053–2054</v>
      </c>
      <c r="K411" s="27">
        <f t="shared" si="59"/>
        <v>0</v>
      </c>
      <c r="R411" s="10" t="str">
        <f t="shared" si="55"/>
        <v/>
      </c>
    </row>
    <row r="412" spans="1:18" ht="19.899999999999999" customHeight="1" x14ac:dyDescent="0.25">
      <c r="A412" s="126">
        <v>56158</v>
      </c>
      <c r="B412" s="9">
        <f t="shared" si="56"/>
        <v>0</v>
      </c>
      <c r="C412" s="127"/>
      <c r="D412" s="4">
        <f t="shared" si="57"/>
        <v>0</v>
      </c>
      <c r="E412" s="128">
        <f t="shared" si="60"/>
        <v>0</v>
      </c>
      <c r="F412" s="4">
        <f t="shared" si="61"/>
        <v>0</v>
      </c>
      <c r="G412" s="19">
        <f>IF(AND(C412&lt;&gt;"",SUM(G$25:G411)&lt;D$17),$D$17/$D$21,0)</f>
        <v>0</v>
      </c>
      <c r="H412" s="4">
        <f t="shared" si="62"/>
        <v>0</v>
      </c>
      <c r="I412" s="4">
        <f t="shared" si="58"/>
        <v>0</v>
      </c>
      <c r="J412" s="25" t="str">
        <f t="shared" si="54"/>
        <v>2053–2054</v>
      </c>
      <c r="K412" s="27">
        <f t="shared" si="59"/>
        <v>0</v>
      </c>
      <c r="R412" s="10" t="str">
        <f t="shared" si="55"/>
        <v/>
      </c>
    </row>
    <row r="413" spans="1:18" ht="19.899999999999999" customHeight="1" x14ac:dyDescent="0.25">
      <c r="A413" s="126">
        <v>56189</v>
      </c>
      <c r="B413" s="9">
        <f t="shared" si="56"/>
        <v>0</v>
      </c>
      <c r="C413" s="127"/>
      <c r="D413" s="4">
        <f t="shared" si="57"/>
        <v>0</v>
      </c>
      <c r="E413" s="128">
        <f t="shared" si="60"/>
        <v>0</v>
      </c>
      <c r="F413" s="4">
        <f t="shared" si="61"/>
        <v>0</v>
      </c>
      <c r="G413" s="19">
        <f>IF(AND(C413&lt;&gt;"",SUM(G$25:G412)&lt;D$17),$D$17/$D$21,0)</f>
        <v>0</v>
      </c>
      <c r="H413" s="4">
        <f t="shared" si="62"/>
        <v>0</v>
      </c>
      <c r="I413" s="4">
        <f t="shared" si="58"/>
        <v>0</v>
      </c>
      <c r="J413" s="25" t="str">
        <f t="shared" si="54"/>
        <v>2053–2054</v>
      </c>
      <c r="K413" s="27">
        <f t="shared" si="59"/>
        <v>0</v>
      </c>
      <c r="R413" s="10" t="str">
        <f t="shared" si="55"/>
        <v/>
      </c>
    </row>
    <row r="414" spans="1:18" ht="19.899999999999999" customHeight="1" x14ac:dyDescent="0.25">
      <c r="A414" s="126">
        <v>56219</v>
      </c>
      <c r="B414" s="9">
        <f t="shared" si="56"/>
        <v>0</v>
      </c>
      <c r="C414" s="127"/>
      <c r="D414" s="4">
        <f t="shared" si="57"/>
        <v>0</v>
      </c>
      <c r="E414" s="128">
        <f t="shared" si="60"/>
        <v>0</v>
      </c>
      <c r="F414" s="4">
        <f t="shared" si="61"/>
        <v>0</v>
      </c>
      <c r="G414" s="19">
        <f>IF(AND(C414&lt;&gt;"",SUM(G$25:G413)&lt;D$17),$D$17/$D$21,0)</f>
        <v>0</v>
      </c>
      <c r="H414" s="4">
        <f t="shared" si="62"/>
        <v>0</v>
      </c>
      <c r="I414" s="4">
        <f t="shared" si="58"/>
        <v>0</v>
      </c>
      <c r="J414" s="25" t="str">
        <f t="shared" si="54"/>
        <v>2053–2054</v>
      </c>
      <c r="K414" s="27">
        <f t="shared" si="59"/>
        <v>0</v>
      </c>
      <c r="R414" s="10" t="str">
        <f t="shared" si="55"/>
        <v/>
      </c>
    </row>
    <row r="415" spans="1:18" ht="19.899999999999999" customHeight="1" x14ac:dyDescent="0.25">
      <c r="A415" s="126">
        <v>56250</v>
      </c>
      <c r="B415" s="9">
        <f t="shared" si="56"/>
        <v>0</v>
      </c>
      <c r="C415" s="127"/>
      <c r="D415" s="4">
        <f t="shared" si="57"/>
        <v>0</v>
      </c>
      <c r="E415" s="128">
        <f t="shared" si="60"/>
        <v>0</v>
      </c>
      <c r="F415" s="4">
        <f t="shared" si="61"/>
        <v>0</v>
      </c>
      <c r="G415" s="19">
        <f>IF(AND(C415&lt;&gt;"",SUM(G$25:G414)&lt;D$17),$D$17/$D$21,0)</f>
        <v>0</v>
      </c>
      <c r="H415" s="4">
        <f t="shared" si="62"/>
        <v>0</v>
      </c>
      <c r="I415" s="4">
        <f t="shared" si="58"/>
        <v>0</v>
      </c>
      <c r="J415" s="25" t="str">
        <f t="shared" si="54"/>
        <v>2053–2054</v>
      </c>
      <c r="K415" s="27">
        <f t="shared" si="59"/>
        <v>0</v>
      </c>
      <c r="R415" s="10" t="str">
        <f t="shared" si="55"/>
        <v/>
      </c>
    </row>
    <row r="416" spans="1:18" ht="19.899999999999999" customHeight="1" x14ac:dyDescent="0.25">
      <c r="A416" s="126">
        <v>56281</v>
      </c>
      <c r="B416" s="9">
        <f t="shared" si="56"/>
        <v>0</v>
      </c>
      <c r="C416" s="127"/>
      <c r="D416" s="4">
        <f t="shared" si="57"/>
        <v>0</v>
      </c>
      <c r="E416" s="128">
        <f t="shared" si="60"/>
        <v>0</v>
      </c>
      <c r="F416" s="4">
        <f t="shared" si="61"/>
        <v>0</v>
      </c>
      <c r="G416" s="19">
        <f>IF(AND(C416&lt;&gt;"",SUM(G$25:G415)&lt;D$17),$D$17/$D$21,0)</f>
        <v>0</v>
      </c>
      <c r="H416" s="4">
        <f t="shared" si="62"/>
        <v>0</v>
      </c>
      <c r="I416" s="4">
        <f t="shared" si="58"/>
        <v>0</v>
      </c>
      <c r="J416" s="25" t="str">
        <f t="shared" si="54"/>
        <v>2053–2054</v>
      </c>
      <c r="K416" s="27">
        <f t="shared" si="59"/>
        <v>0</v>
      </c>
      <c r="R416" s="10" t="str">
        <f t="shared" si="55"/>
        <v/>
      </c>
    </row>
    <row r="417" spans="1:18" ht="19.899999999999999" customHeight="1" x14ac:dyDescent="0.25">
      <c r="A417" s="126">
        <v>56309</v>
      </c>
      <c r="B417" s="9">
        <f t="shared" si="56"/>
        <v>0</v>
      </c>
      <c r="C417" s="127"/>
      <c r="D417" s="4">
        <f t="shared" si="57"/>
        <v>0</v>
      </c>
      <c r="E417" s="128">
        <f t="shared" si="60"/>
        <v>0</v>
      </c>
      <c r="F417" s="4">
        <f t="shared" si="61"/>
        <v>0</v>
      </c>
      <c r="G417" s="19">
        <f>IF(AND(C417&lt;&gt;"",SUM(G$25:G416)&lt;D$17),$D$17/$D$21,0)</f>
        <v>0</v>
      </c>
      <c r="H417" s="4">
        <f t="shared" si="62"/>
        <v>0</v>
      </c>
      <c r="I417" s="4">
        <f t="shared" si="58"/>
        <v>0</v>
      </c>
      <c r="J417" s="25" t="str">
        <f t="shared" si="54"/>
        <v>2053–2054</v>
      </c>
      <c r="K417" s="27">
        <f t="shared" si="59"/>
        <v>0</v>
      </c>
      <c r="R417" s="10" t="str">
        <f t="shared" si="55"/>
        <v/>
      </c>
    </row>
    <row r="418" spans="1:18" ht="19.899999999999999" customHeight="1" x14ac:dyDescent="0.25">
      <c r="A418" s="126">
        <v>56340</v>
      </c>
      <c r="B418" s="9">
        <f t="shared" si="56"/>
        <v>0</v>
      </c>
      <c r="C418" s="127"/>
      <c r="D418" s="4">
        <f t="shared" si="57"/>
        <v>0</v>
      </c>
      <c r="E418" s="128">
        <f t="shared" si="60"/>
        <v>0</v>
      </c>
      <c r="F418" s="4">
        <f t="shared" si="61"/>
        <v>0</v>
      </c>
      <c r="G418" s="19">
        <f>IF(AND(C418&lt;&gt;"",SUM(G$25:G417)&lt;D$17),$D$17/$D$21,0)</f>
        <v>0</v>
      </c>
      <c r="H418" s="4">
        <f t="shared" si="62"/>
        <v>0</v>
      </c>
      <c r="I418" s="4">
        <f t="shared" si="58"/>
        <v>0</v>
      </c>
      <c r="J418" s="25" t="str">
        <f t="shared" si="54"/>
        <v>2053–2054</v>
      </c>
      <c r="K418" s="27">
        <f t="shared" si="59"/>
        <v>0</v>
      </c>
      <c r="R418" s="10" t="str">
        <f t="shared" si="55"/>
        <v/>
      </c>
    </row>
    <row r="419" spans="1:18" ht="19.899999999999999" customHeight="1" x14ac:dyDescent="0.25">
      <c r="A419" s="126">
        <v>56370</v>
      </c>
      <c r="B419" s="9">
        <f t="shared" si="56"/>
        <v>0</v>
      </c>
      <c r="C419" s="127"/>
      <c r="D419" s="4">
        <f t="shared" si="57"/>
        <v>0</v>
      </c>
      <c r="E419" s="128">
        <f t="shared" si="60"/>
        <v>0</v>
      </c>
      <c r="F419" s="4">
        <f t="shared" si="61"/>
        <v>0</v>
      </c>
      <c r="G419" s="19">
        <f>IF(AND(C419&lt;&gt;"",SUM(G$25:G418)&lt;D$17),$D$17/$D$21,0)</f>
        <v>0</v>
      </c>
      <c r="H419" s="4">
        <f t="shared" si="62"/>
        <v>0</v>
      </c>
      <c r="I419" s="4">
        <f t="shared" si="58"/>
        <v>0</v>
      </c>
      <c r="J419" s="25" t="str">
        <f t="shared" si="54"/>
        <v>2053–2054</v>
      </c>
      <c r="K419" s="27">
        <f t="shared" si="59"/>
        <v>0</v>
      </c>
      <c r="R419" s="10" t="str">
        <f t="shared" si="55"/>
        <v/>
      </c>
    </row>
    <row r="420" spans="1:18" ht="19.899999999999999" customHeight="1" x14ac:dyDescent="0.25">
      <c r="A420" s="126">
        <v>56401</v>
      </c>
      <c r="B420" s="9">
        <f t="shared" si="56"/>
        <v>0</v>
      </c>
      <c r="C420" s="127"/>
      <c r="D420" s="4">
        <f t="shared" si="57"/>
        <v>0</v>
      </c>
      <c r="E420" s="128">
        <f t="shared" si="60"/>
        <v>0</v>
      </c>
      <c r="F420" s="4">
        <f t="shared" si="61"/>
        <v>0</v>
      </c>
      <c r="G420" s="19">
        <f>IF(AND(C420&lt;&gt;"",SUM(G$25:G419)&lt;D$17),$D$17/$D$21,0)</f>
        <v>0</v>
      </c>
      <c r="H420" s="4">
        <f t="shared" si="62"/>
        <v>0</v>
      </c>
      <c r="I420" s="4">
        <f t="shared" si="58"/>
        <v>0</v>
      </c>
      <c r="J420" s="25" t="str">
        <f t="shared" si="54"/>
        <v>2053–2054</v>
      </c>
      <c r="K420" s="27">
        <f t="shared" si="59"/>
        <v>0</v>
      </c>
      <c r="R420" s="10" t="str">
        <f t="shared" si="55"/>
        <v/>
      </c>
    </row>
    <row r="421" spans="1:18" ht="19.899999999999999" customHeight="1" x14ac:dyDescent="0.25">
      <c r="A421" s="126">
        <v>56431</v>
      </c>
      <c r="B421" s="9">
        <f t="shared" si="56"/>
        <v>0</v>
      </c>
      <c r="C421" s="127"/>
      <c r="D421" s="4">
        <f t="shared" si="57"/>
        <v>0</v>
      </c>
      <c r="E421" s="128">
        <f t="shared" si="60"/>
        <v>0</v>
      </c>
      <c r="F421" s="4">
        <f t="shared" si="61"/>
        <v>0</v>
      </c>
      <c r="G421" s="19">
        <f>IF(AND(C421&lt;&gt;"",SUM(G$25:G420)&lt;D$17),$D$17/$D$21,0)</f>
        <v>0</v>
      </c>
      <c r="H421" s="4">
        <f t="shared" si="62"/>
        <v>0</v>
      </c>
      <c r="I421" s="4">
        <f t="shared" si="58"/>
        <v>0</v>
      </c>
      <c r="J421" s="25" t="str">
        <f t="shared" si="54"/>
        <v>2054–2055</v>
      </c>
      <c r="K421" s="27">
        <f t="shared" si="59"/>
        <v>0</v>
      </c>
      <c r="R421" s="10" t="str">
        <f t="shared" si="55"/>
        <v/>
      </c>
    </row>
    <row r="422" spans="1:18" ht="19.899999999999999" customHeight="1" x14ac:dyDescent="0.25">
      <c r="A422" s="126">
        <v>56462</v>
      </c>
      <c r="B422" s="9">
        <f t="shared" si="56"/>
        <v>0</v>
      </c>
      <c r="C422" s="127"/>
      <c r="D422" s="4">
        <f t="shared" si="57"/>
        <v>0</v>
      </c>
      <c r="E422" s="128">
        <f t="shared" si="60"/>
        <v>0</v>
      </c>
      <c r="F422" s="4">
        <f t="shared" si="61"/>
        <v>0</v>
      </c>
      <c r="G422" s="19">
        <f>IF(AND(C422&lt;&gt;"",SUM(G$25:G421)&lt;D$17),$D$17/$D$21,0)</f>
        <v>0</v>
      </c>
      <c r="H422" s="4">
        <f t="shared" si="62"/>
        <v>0</v>
      </c>
      <c r="I422" s="4">
        <f t="shared" si="58"/>
        <v>0</v>
      </c>
      <c r="J422" s="25" t="str">
        <f t="shared" ref="J422:J485" si="63">IF(OR(MONTH(A422)=1,MONTH(A422)=2,MONTH(A422)=3,MONTH(A422)=4,MONTH(A422)=5,MONTH(A422)=6),YEAR(A422)-1&amp;"–"&amp;YEAR(A422),YEAR(A422)&amp;"–"&amp;YEAR(A422)+1)</f>
        <v>2054–2055</v>
      </c>
      <c r="K422" s="27">
        <f t="shared" si="59"/>
        <v>0</v>
      </c>
      <c r="R422" s="10" t="str">
        <f t="shared" si="55"/>
        <v/>
      </c>
    </row>
    <row r="423" spans="1:18" ht="19.899999999999999" customHeight="1" x14ac:dyDescent="0.25">
      <c r="A423" s="126">
        <v>56493</v>
      </c>
      <c r="B423" s="9">
        <f t="shared" si="56"/>
        <v>0</v>
      </c>
      <c r="C423" s="127"/>
      <c r="D423" s="4">
        <f t="shared" si="57"/>
        <v>0</v>
      </c>
      <c r="E423" s="128">
        <f t="shared" si="60"/>
        <v>0</v>
      </c>
      <c r="F423" s="4">
        <f t="shared" si="61"/>
        <v>0</v>
      </c>
      <c r="G423" s="19">
        <f>IF(AND(C423&lt;&gt;"",SUM(G$25:G422)&lt;D$17),$D$17/$D$21,0)</f>
        <v>0</v>
      </c>
      <c r="H423" s="4">
        <f t="shared" si="62"/>
        <v>0</v>
      </c>
      <c r="I423" s="4">
        <f t="shared" si="58"/>
        <v>0</v>
      </c>
      <c r="J423" s="25" t="str">
        <f t="shared" si="63"/>
        <v>2054–2055</v>
      </c>
      <c r="K423" s="27">
        <f t="shared" si="59"/>
        <v>0</v>
      </c>
      <c r="R423" s="10" t="str">
        <f t="shared" si="55"/>
        <v/>
      </c>
    </row>
    <row r="424" spans="1:18" ht="19.899999999999999" customHeight="1" x14ac:dyDescent="0.25">
      <c r="A424" s="126">
        <v>56523</v>
      </c>
      <c r="B424" s="9">
        <f t="shared" si="56"/>
        <v>0</v>
      </c>
      <c r="C424" s="127"/>
      <c r="D424" s="4">
        <f t="shared" si="57"/>
        <v>0</v>
      </c>
      <c r="E424" s="128">
        <f t="shared" si="60"/>
        <v>0</v>
      </c>
      <c r="F424" s="4">
        <f t="shared" si="61"/>
        <v>0</v>
      </c>
      <c r="G424" s="19">
        <f>IF(AND(C424&lt;&gt;"",SUM(G$25:G423)&lt;D$17),$D$17/$D$21,0)</f>
        <v>0</v>
      </c>
      <c r="H424" s="4">
        <f t="shared" si="62"/>
        <v>0</v>
      </c>
      <c r="I424" s="4">
        <f t="shared" si="58"/>
        <v>0</v>
      </c>
      <c r="J424" s="25" t="str">
        <f t="shared" si="63"/>
        <v>2054–2055</v>
      </c>
      <c r="K424" s="27">
        <f t="shared" si="59"/>
        <v>0</v>
      </c>
      <c r="R424" s="10" t="str">
        <f t="shared" si="55"/>
        <v/>
      </c>
    </row>
    <row r="425" spans="1:18" ht="19.899999999999999" customHeight="1" x14ac:dyDescent="0.25">
      <c r="A425" s="126">
        <v>56554</v>
      </c>
      <c r="B425" s="9">
        <f t="shared" si="56"/>
        <v>0</v>
      </c>
      <c r="C425" s="127"/>
      <c r="D425" s="4">
        <f t="shared" si="57"/>
        <v>0</v>
      </c>
      <c r="E425" s="128">
        <f t="shared" si="60"/>
        <v>0</v>
      </c>
      <c r="F425" s="4">
        <f t="shared" si="61"/>
        <v>0</v>
      </c>
      <c r="G425" s="19">
        <f>IF(AND(C425&lt;&gt;"",SUM(G$25:G424)&lt;D$17),$D$17/$D$21,0)</f>
        <v>0</v>
      </c>
      <c r="H425" s="4">
        <f t="shared" si="62"/>
        <v>0</v>
      </c>
      <c r="I425" s="4">
        <f t="shared" si="58"/>
        <v>0</v>
      </c>
      <c r="J425" s="25" t="str">
        <f t="shared" si="63"/>
        <v>2054–2055</v>
      </c>
      <c r="K425" s="27">
        <f t="shared" si="59"/>
        <v>0</v>
      </c>
      <c r="R425" s="10" t="str">
        <f t="shared" si="55"/>
        <v/>
      </c>
    </row>
    <row r="426" spans="1:18" ht="19.899999999999999" customHeight="1" x14ac:dyDescent="0.25">
      <c r="A426" s="126">
        <v>56584</v>
      </c>
      <c r="B426" s="9">
        <f t="shared" si="56"/>
        <v>0</v>
      </c>
      <c r="C426" s="127"/>
      <c r="D426" s="4">
        <f t="shared" si="57"/>
        <v>0</v>
      </c>
      <c r="E426" s="128">
        <f t="shared" si="60"/>
        <v>0</v>
      </c>
      <c r="F426" s="4">
        <f t="shared" si="61"/>
        <v>0</v>
      </c>
      <c r="G426" s="19">
        <f>IF(AND(C426&lt;&gt;"",SUM(G$25:G425)&lt;D$17),$D$17/$D$21,0)</f>
        <v>0</v>
      </c>
      <c r="H426" s="4">
        <f t="shared" si="62"/>
        <v>0</v>
      </c>
      <c r="I426" s="4">
        <f t="shared" si="58"/>
        <v>0</v>
      </c>
      <c r="J426" s="25" t="str">
        <f t="shared" si="63"/>
        <v>2054–2055</v>
      </c>
      <c r="K426" s="27">
        <f t="shared" si="59"/>
        <v>0</v>
      </c>
      <c r="R426" s="10" t="str">
        <f t="shared" si="55"/>
        <v/>
      </c>
    </row>
    <row r="427" spans="1:18" ht="19.899999999999999" customHeight="1" x14ac:dyDescent="0.25">
      <c r="A427" s="126">
        <v>56615</v>
      </c>
      <c r="B427" s="9">
        <f t="shared" si="56"/>
        <v>0</v>
      </c>
      <c r="C427" s="127"/>
      <c r="D427" s="4">
        <f t="shared" si="57"/>
        <v>0</v>
      </c>
      <c r="E427" s="128">
        <f t="shared" si="60"/>
        <v>0</v>
      </c>
      <c r="F427" s="4">
        <f t="shared" si="61"/>
        <v>0</v>
      </c>
      <c r="G427" s="19">
        <f>IF(AND(C427&lt;&gt;"",SUM(G$25:G426)&lt;D$17),$D$17/$D$21,0)</f>
        <v>0</v>
      </c>
      <c r="H427" s="4">
        <f t="shared" si="62"/>
        <v>0</v>
      </c>
      <c r="I427" s="4">
        <f t="shared" si="58"/>
        <v>0</v>
      </c>
      <c r="J427" s="25" t="str">
        <f t="shared" si="63"/>
        <v>2054–2055</v>
      </c>
      <c r="K427" s="27">
        <f t="shared" si="59"/>
        <v>0</v>
      </c>
      <c r="R427" s="10" t="str">
        <f t="shared" si="55"/>
        <v/>
      </c>
    </row>
    <row r="428" spans="1:18" ht="19.899999999999999" customHeight="1" x14ac:dyDescent="0.25">
      <c r="A428" s="126">
        <v>56646</v>
      </c>
      <c r="B428" s="9">
        <f t="shared" si="56"/>
        <v>0</v>
      </c>
      <c r="C428" s="127"/>
      <c r="D428" s="4">
        <f t="shared" si="57"/>
        <v>0</v>
      </c>
      <c r="E428" s="128">
        <f t="shared" si="60"/>
        <v>0</v>
      </c>
      <c r="F428" s="4">
        <f t="shared" si="61"/>
        <v>0</v>
      </c>
      <c r="G428" s="19">
        <f>IF(AND(C428&lt;&gt;"",SUM(G$25:G427)&lt;D$17),$D$17/$D$21,0)</f>
        <v>0</v>
      </c>
      <c r="H428" s="4">
        <f t="shared" si="62"/>
        <v>0</v>
      </c>
      <c r="I428" s="4">
        <f t="shared" si="58"/>
        <v>0</v>
      </c>
      <c r="J428" s="25" t="str">
        <f t="shared" si="63"/>
        <v>2054–2055</v>
      </c>
      <c r="K428" s="27">
        <f t="shared" si="59"/>
        <v>0</v>
      </c>
      <c r="R428" s="10" t="str">
        <f t="shared" si="55"/>
        <v/>
      </c>
    </row>
    <row r="429" spans="1:18" ht="19.899999999999999" customHeight="1" x14ac:dyDescent="0.25">
      <c r="A429" s="126">
        <v>56674</v>
      </c>
      <c r="B429" s="9">
        <f t="shared" si="56"/>
        <v>0</v>
      </c>
      <c r="C429" s="127"/>
      <c r="D429" s="4">
        <f t="shared" si="57"/>
        <v>0</v>
      </c>
      <c r="E429" s="128">
        <f t="shared" si="60"/>
        <v>0</v>
      </c>
      <c r="F429" s="4">
        <f t="shared" si="61"/>
        <v>0</v>
      </c>
      <c r="G429" s="19">
        <f>IF(AND(C429&lt;&gt;"",SUM(G$25:G428)&lt;D$17),$D$17/$D$21,0)</f>
        <v>0</v>
      </c>
      <c r="H429" s="4">
        <f t="shared" si="62"/>
        <v>0</v>
      </c>
      <c r="I429" s="4">
        <f t="shared" si="58"/>
        <v>0</v>
      </c>
      <c r="J429" s="25" t="str">
        <f t="shared" si="63"/>
        <v>2054–2055</v>
      </c>
      <c r="K429" s="27">
        <f t="shared" si="59"/>
        <v>0</v>
      </c>
      <c r="R429" s="10" t="str">
        <f t="shared" si="55"/>
        <v/>
      </c>
    </row>
    <row r="430" spans="1:18" ht="19.899999999999999" customHeight="1" x14ac:dyDescent="0.25">
      <c r="A430" s="126">
        <v>56705</v>
      </c>
      <c r="B430" s="9">
        <f t="shared" si="56"/>
        <v>0</v>
      </c>
      <c r="C430" s="127"/>
      <c r="D430" s="4">
        <f t="shared" si="57"/>
        <v>0</v>
      </c>
      <c r="E430" s="128">
        <f t="shared" si="60"/>
        <v>0</v>
      </c>
      <c r="F430" s="4">
        <f t="shared" si="61"/>
        <v>0</v>
      </c>
      <c r="G430" s="19">
        <f>IF(AND(C430&lt;&gt;"",SUM(G$25:G429)&lt;D$17),$D$17/$D$21,0)</f>
        <v>0</v>
      </c>
      <c r="H430" s="4">
        <f t="shared" si="62"/>
        <v>0</v>
      </c>
      <c r="I430" s="4">
        <f t="shared" si="58"/>
        <v>0</v>
      </c>
      <c r="J430" s="25" t="str">
        <f t="shared" si="63"/>
        <v>2054–2055</v>
      </c>
      <c r="K430" s="27">
        <f t="shared" si="59"/>
        <v>0</v>
      </c>
      <c r="R430" s="10" t="str">
        <f t="shared" si="55"/>
        <v/>
      </c>
    </row>
    <row r="431" spans="1:18" ht="19.899999999999999" customHeight="1" x14ac:dyDescent="0.25">
      <c r="A431" s="126">
        <v>56735</v>
      </c>
      <c r="B431" s="9">
        <f t="shared" si="56"/>
        <v>0</v>
      </c>
      <c r="C431" s="127"/>
      <c r="D431" s="4">
        <f t="shared" si="57"/>
        <v>0</v>
      </c>
      <c r="E431" s="128">
        <f t="shared" si="60"/>
        <v>0</v>
      </c>
      <c r="F431" s="4">
        <f t="shared" si="61"/>
        <v>0</v>
      </c>
      <c r="G431" s="19">
        <f>IF(AND(C431&lt;&gt;"",SUM(G$25:G430)&lt;D$17),$D$17/$D$21,0)</f>
        <v>0</v>
      </c>
      <c r="H431" s="4">
        <f t="shared" si="62"/>
        <v>0</v>
      </c>
      <c r="I431" s="4">
        <f t="shared" si="58"/>
        <v>0</v>
      </c>
      <c r="J431" s="25" t="str">
        <f t="shared" si="63"/>
        <v>2054–2055</v>
      </c>
      <c r="K431" s="27">
        <f t="shared" si="59"/>
        <v>0</v>
      </c>
      <c r="R431" s="10" t="str">
        <f t="shared" si="55"/>
        <v/>
      </c>
    </row>
    <row r="432" spans="1:18" ht="19.899999999999999" customHeight="1" x14ac:dyDescent="0.25">
      <c r="A432" s="126">
        <v>56766</v>
      </c>
      <c r="B432" s="9">
        <f t="shared" si="56"/>
        <v>0</v>
      </c>
      <c r="C432" s="127"/>
      <c r="D432" s="4">
        <f t="shared" si="57"/>
        <v>0</v>
      </c>
      <c r="E432" s="128">
        <f t="shared" si="60"/>
        <v>0</v>
      </c>
      <c r="F432" s="4">
        <f t="shared" si="61"/>
        <v>0</v>
      </c>
      <c r="G432" s="19">
        <f>IF(AND(C432&lt;&gt;"",SUM(G$25:G431)&lt;D$17),$D$17/$D$21,0)</f>
        <v>0</v>
      </c>
      <c r="H432" s="4">
        <f t="shared" si="62"/>
        <v>0</v>
      </c>
      <c r="I432" s="4">
        <f t="shared" si="58"/>
        <v>0</v>
      </c>
      <c r="J432" s="25" t="str">
        <f t="shared" si="63"/>
        <v>2054–2055</v>
      </c>
      <c r="K432" s="27">
        <f t="shared" si="59"/>
        <v>0</v>
      </c>
      <c r="R432" s="10" t="str">
        <f t="shared" si="55"/>
        <v/>
      </c>
    </row>
    <row r="433" spans="1:18" ht="19.899999999999999" customHeight="1" x14ac:dyDescent="0.25">
      <c r="A433" s="126">
        <v>56796</v>
      </c>
      <c r="B433" s="9">
        <f t="shared" si="56"/>
        <v>0</v>
      </c>
      <c r="C433" s="127"/>
      <c r="D433" s="4">
        <f t="shared" si="57"/>
        <v>0</v>
      </c>
      <c r="E433" s="128">
        <f t="shared" si="60"/>
        <v>0</v>
      </c>
      <c r="F433" s="4">
        <f t="shared" si="61"/>
        <v>0</v>
      </c>
      <c r="G433" s="19">
        <f>IF(AND(C433&lt;&gt;"",SUM(G$25:G432)&lt;D$17),$D$17/$D$21,0)</f>
        <v>0</v>
      </c>
      <c r="H433" s="4">
        <f t="shared" si="62"/>
        <v>0</v>
      </c>
      <c r="I433" s="4">
        <f t="shared" si="58"/>
        <v>0</v>
      </c>
      <c r="J433" s="25" t="str">
        <f t="shared" si="63"/>
        <v>2055–2056</v>
      </c>
      <c r="K433" s="27">
        <f t="shared" si="59"/>
        <v>0</v>
      </c>
      <c r="R433" s="10" t="str">
        <f t="shared" si="55"/>
        <v/>
      </c>
    </row>
    <row r="434" spans="1:18" ht="19.899999999999999" customHeight="1" x14ac:dyDescent="0.25">
      <c r="A434" s="126">
        <v>56827</v>
      </c>
      <c r="B434" s="9">
        <f t="shared" si="56"/>
        <v>0</v>
      </c>
      <c r="C434" s="127"/>
      <c r="D434" s="4">
        <f t="shared" si="57"/>
        <v>0</v>
      </c>
      <c r="E434" s="128">
        <f t="shared" si="60"/>
        <v>0</v>
      </c>
      <c r="F434" s="4">
        <f t="shared" si="61"/>
        <v>0</v>
      </c>
      <c r="G434" s="19">
        <f>IF(AND(C434&lt;&gt;"",SUM(G$25:G433)&lt;D$17),$D$17/$D$21,0)</f>
        <v>0</v>
      </c>
      <c r="H434" s="4">
        <f t="shared" si="62"/>
        <v>0</v>
      </c>
      <c r="I434" s="4">
        <f t="shared" si="58"/>
        <v>0</v>
      </c>
      <c r="J434" s="25" t="str">
        <f t="shared" si="63"/>
        <v>2055–2056</v>
      </c>
      <c r="K434" s="27">
        <f t="shared" si="59"/>
        <v>0</v>
      </c>
      <c r="R434" s="10" t="str">
        <f t="shared" si="55"/>
        <v/>
      </c>
    </row>
    <row r="435" spans="1:18" ht="19.899999999999999" customHeight="1" x14ac:dyDescent="0.25">
      <c r="A435" s="126">
        <v>56858</v>
      </c>
      <c r="B435" s="9">
        <f t="shared" si="56"/>
        <v>0</v>
      </c>
      <c r="C435" s="127"/>
      <c r="D435" s="4">
        <f t="shared" si="57"/>
        <v>0</v>
      </c>
      <c r="E435" s="128">
        <f t="shared" si="60"/>
        <v>0</v>
      </c>
      <c r="F435" s="4">
        <f t="shared" si="61"/>
        <v>0</v>
      </c>
      <c r="G435" s="19">
        <f>IF(AND(C435&lt;&gt;"",SUM(G$25:G434)&lt;D$17),$D$17/$D$21,0)</f>
        <v>0</v>
      </c>
      <c r="H435" s="4">
        <f t="shared" si="62"/>
        <v>0</v>
      </c>
      <c r="I435" s="4">
        <f t="shared" si="58"/>
        <v>0</v>
      </c>
      <c r="J435" s="25" t="str">
        <f t="shared" si="63"/>
        <v>2055–2056</v>
      </c>
      <c r="K435" s="27">
        <f t="shared" si="59"/>
        <v>0</v>
      </c>
      <c r="R435" s="10" t="str">
        <f t="shared" si="55"/>
        <v/>
      </c>
    </row>
    <row r="436" spans="1:18" ht="19.899999999999999" customHeight="1" x14ac:dyDescent="0.25">
      <c r="A436" s="126">
        <v>56888</v>
      </c>
      <c r="B436" s="9">
        <f t="shared" si="56"/>
        <v>0</v>
      </c>
      <c r="C436" s="127"/>
      <c r="D436" s="4">
        <f t="shared" si="57"/>
        <v>0</v>
      </c>
      <c r="E436" s="128">
        <f t="shared" si="60"/>
        <v>0</v>
      </c>
      <c r="F436" s="4">
        <f t="shared" si="61"/>
        <v>0</v>
      </c>
      <c r="G436" s="19">
        <f>IF(AND(C436&lt;&gt;"",SUM(G$25:G435)&lt;D$17),$D$17/$D$21,0)</f>
        <v>0</v>
      </c>
      <c r="H436" s="4">
        <f t="shared" si="62"/>
        <v>0</v>
      </c>
      <c r="I436" s="4">
        <f t="shared" si="58"/>
        <v>0</v>
      </c>
      <c r="J436" s="25" t="str">
        <f t="shared" si="63"/>
        <v>2055–2056</v>
      </c>
      <c r="K436" s="27">
        <f t="shared" si="59"/>
        <v>0</v>
      </c>
      <c r="R436" s="10" t="str">
        <f t="shared" si="55"/>
        <v/>
      </c>
    </row>
    <row r="437" spans="1:18" ht="19.899999999999999" customHeight="1" x14ac:dyDescent="0.25">
      <c r="A437" s="126">
        <v>56919</v>
      </c>
      <c r="B437" s="9">
        <f t="shared" si="56"/>
        <v>0</v>
      </c>
      <c r="C437" s="127"/>
      <c r="D437" s="4">
        <f t="shared" si="57"/>
        <v>0</v>
      </c>
      <c r="E437" s="128">
        <f t="shared" si="60"/>
        <v>0</v>
      </c>
      <c r="F437" s="4">
        <f t="shared" si="61"/>
        <v>0</v>
      </c>
      <c r="G437" s="19">
        <f>IF(AND(C437&lt;&gt;"",SUM(G$25:G436)&lt;D$17),$D$17/$D$21,0)</f>
        <v>0</v>
      </c>
      <c r="H437" s="4">
        <f t="shared" si="62"/>
        <v>0</v>
      </c>
      <c r="I437" s="4">
        <f t="shared" si="58"/>
        <v>0</v>
      </c>
      <c r="J437" s="25" t="str">
        <f t="shared" si="63"/>
        <v>2055–2056</v>
      </c>
      <c r="K437" s="27">
        <f t="shared" si="59"/>
        <v>0</v>
      </c>
      <c r="R437" s="10" t="str">
        <f t="shared" si="55"/>
        <v/>
      </c>
    </row>
    <row r="438" spans="1:18" ht="19.899999999999999" customHeight="1" x14ac:dyDescent="0.25">
      <c r="A438" s="126">
        <v>56949</v>
      </c>
      <c r="B438" s="9">
        <f t="shared" si="56"/>
        <v>0</v>
      </c>
      <c r="C438" s="127"/>
      <c r="D438" s="4">
        <f t="shared" si="57"/>
        <v>0</v>
      </c>
      <c r="E438" s="128">
        <f t="shared" si="60"/>
        <v>0</v>
      </c>
      <c r="F438" s="4">
        <f t="shared" si="61"/>
        <v>0</v>
      </c>
      <c r="G438" s="19">
        <f>IF(AND(C438&lt;&gt;"",SUM(G$25:G437)&lt;D$17),$D$17/$D$21,0)</f>
        <v>0</v>
      </c>
      <c r="H438" s="4">
        <f t="shared" si="62"/>
        <v>0</v>
      </c>
      <c r="I438" s="4">
        <f t="shared" si="58"/>
        <v>0</v>
      </c>
      <c r="J438" s="25" t="str">
        <f t="shared" si="63"/>
        <v>2055–2056</v>
      </c>
      <c r="K438" s="27">
        <f t="shared" si="59"/>
        <v>0</v>
      </c>
      <c r="R438" s="10" t="str">
        <f t="shared" si="55"/>
        <v/>
      </c>
    </row>
    <row r="439" spans="1:18" ht="19.899999999999999" customHeight="1" x14ac:dyDescent="0.25">
      <c r="A439" s="126">
        <v>56980</v>
      </c>
      <c r="B439" s="9">
        <f t="shared" si="56"/>
        <v>0</v>
      </c>
      <c r="C439" s="127"/>
      <c r="D439" s="4">
        <f t="shared" si="57"/>
        <v>0</v>
      </c>
      <c r="E439" s="128">
        <f t="shared" si="60"/>
        <v>0</v>
      </c>
      <c r="F439" s="4">
        <f t="shared" si="61"/>
        <v>0</v>
      </c>
      <c r="G439" s="19">
        <f>IF(AND(C439&lt;&gt;"",SUM(G$25:G438)&lt;D$17),$D$17/$D$21,0)</f>
        <v>0</v>
      </c>
      <c r="H439" s="4">
        <f t="shared" si="62"/>
        <v>0</v>
      </c>
      <c r="I439" s="4">
        <f t="shared" si="58"/>
        <v>0</v>
      </c>
      <c r="J439" s="25" t="str">
        <f t="shared" si="63"/>
        <v>2055–2056</v>
      </c>
      <c r="K439" s="27">
        <f t="shared" si="59"/>
        <v>0</v>
      </c>
      <c r="R439" s="10" t="str">
        <f t="shared" si="55"/>
        <v/>
      </c>
    </row>
    <row r="440" spans="1:18" ht="19.899999999999999" customHeight="1" x14ac:dyDescent="0.25">
      <c r="A440" s="126">
        <v>57011</v>
      </c>
      <c r="B440" s="9">
        <f t="shared" si="56"/>
        <v>0</v>
      </c>
      <c r="C440" s="127"/>
      <c r="D440" s="4">
        <f t="shared" si="57"/>
        <v>0</v>
      </c>
      <c r="E440" s="128">
        <f t="shared" si="60"/>
        <v>0</v>
      </c>
      <c r="F440" s="4">
        <f t="shared" si="61"/>
        <v>0</v>
      </c>
      <c r="G440" s="19">
        <f>IF(AND(C440&lt;&gt;"",SUM(G$25:G439)&lt;D$17),$D$17/$D$21,0)</f>
        <v>0</v>
      </c>
      <c r="H440" s="4">
        <f t="shared" si="62"/>
        <v>0</v>
      </c>
      <c r="I440" s="4">
        <f t="shared" si="58"/>
        <v>0</v>
      </c>
      <c r="J440" s="25" t="str">
        <f t="shared" si="63"/>
        <v>2055–2056</v>
      </c>
      <c r="K440" s="27">
        <f t="shared" si="59"/>
        <v>0</v>
      </c>
      <c r="R440" s="10" t="str">
        <f t="shared" si="55"/>
        <v/>
      </c>
    </row>
    <row r="441" spans="1:18" ht="19.899999999999999" customHeight="1" x14ac:dyDescent="0.25">
      <c r="A441" s="126">
        <v>57040</v>
      </c>
      <c r="B441" s="9">
        <f t="shared" si="56"/>
        <v>0</v>
      </c>
      <c r="C441" s="127"/>
      <c r="D441" s="4">
        <f t="shared" si="57"/>
        <v>0</v>
      </c>
      <c r="E441" s="128">
        <f t="shared" si="60"/>
        <v>0</v>
      </c>
      <c r="F441" s="4">
        <f t="shared" si="61"/>
        <v>0</v>
      </c>
      <c r="G441" s="19">
        <f>IF(AND(C441&lt;&gt;"",SUM(G$25:G440)&lt;D$17),$D$17/$D$21,0)</f>
        <v>0</v>
      </c>
      <c r="H441" s="4">
        <f t="shared" si="62"/>
        <v>0</v>
      </c>
      <c r="I441" s="4">
        <f t="shared" si="58"/>
        <v>0</v>
      </c>
      <c r="J441" s="25" t="str">
        <f t="shared" si="63"/>
        <v>2055–2056</v>
      </c>
      <c r="K441" s="27">
        <f t="shared" si="59"/>
        <v>0</v>
      </c>
      <c r="R441" s="10" t="str">
        <f t="shared" si="55"/>
        <v/>
      </c>
    </row>
    <row r="442" spans="1:18" ht="19.899999999999999" customHeight="1" x14ac:dyDescent="0.25">
      <c r="A442" s="126">
        <v>57071</v>
      </c>
      <c r="B442" s="9">
        <f t="shared" si="56"/>
        <v>0</v>
      </c>
      <c r="C442" s="127"/>
      <c r="D442" s="4">
        <f t="shared" si="57"/>
        <v>0</v>
      </c>
      <c r="E442" s="128">
        <f t="shared" si="60"/>
        <v>0</v>
      </c>
      <c r="F442" s="4">
        <f t="shared" si="61"/>
        <v>0</v>
      </c>
      <c r="G442" s="19">
        <f>IF(AND(C442&lt;&gt;"",SUM(G$25:G441)&lt;D$17),$D$17/$D$21,0)</f>
        <v>0</v>
      </c>
      <c r="H442" s="4">
        <f t="shared" si="62"/>
        <v>0</v>
      </c>
      <c r="I442" s="4">
        <f t="shared" si="58"/>
        <v>0</v>
      </c>
      <c r="J442" s="25" t="str">
        <f t="shared" si="63"/>
        <v>2055–2056</v>
      </c>
      <c r="K442" s="27">
        <f t="shared" si="59"/>
        <v>0</v>
      </c>
      <c r="R442" s="10" t="str">
        <f t="shared" si="55"/>
        <v/>
      </c>
    </row>
    <row r="443" spans="1:18" ht="19.899999999999999" customHeight="1" x14ac:dyDescent="0.25">
      <c r="A443" s="126">
        <v>57101</v>
      </c>
      <c r="B443" s="9">
        <f t="shared" si="56"/>
        <v>0</v>
      </c>
      <c r="C443" s="127"/>
      <c r="D443" s="4">
        <f t="shared" si="57"/>
        <v>0</v>
      </c>
      <c r="E443" s="128">
        <f t="shared" si="60"/>
        <v>0</v>
      </c>
      <c r="F443" s="4">
        <f t="shared" si="61"/>
        <v>0</v>
      </c>
      <c r="G443" s="19">
        <f>IF(AND(C443&lt;&gt;"",SUM(G$25:G442)&lt;D$17),$D$17/$D$21,0)</f>
        <v>0</v>
      </c>
      <c r="H443" s="4">
        <f t="shared" si="62"/>
        <v>0</v>
      </c>
      <c r="I443" s="4">
        <f t="shared" si="58"/>
        <v>0</v>
      </c>
      <c r="J443" s="25" t="str">
        <f t="shared" si="63"/>
        <v>2055–2056</v>
      </c>
      <c r="K443" s="27">
        <f t="shared" si="59"/>
        <v>0</v>
      </c>
      <c r="R443" s="10" t="str">
        <f t="shared" si="55"/>
        <v/>
      </c>
    </row>
    <row r="444" spans="1:18" ht="19.899999999999999" customHeight="1" x14ac:dyDescent="0.25">
      <c r="A444" s="126">
        <v>57132</v>
      </c>
      <c r="B444" s="9">
        <f t="shared" si="56"/>
        <v>0</v>
      </c>
      <c r="C444" s="127"/>
      <c r="D444" s="4">
        <f t="shared" si="57"/>
        <v>0</v>
      </c>
      <c r="E444" s="128">
        <f t="shared" si="60"/>
        <v>0</v>
      </c>
      <c r="F444" s="4">
        <f t="shared" si="61"/>
        <v>0</v>
      </c>
      <c r="G444" s="19">
        <f>IF(AND(C444&lt;&gt;"",SUM(G$25:G443)&lt;D$17),$D$17/$D$21,0)</f>
        <v>0</v>
      </c>
      <c r="H444" s="4">
        <f t="shared" si="62"/>
        <v>0</v>
      </c>
      <c r="I444" s="4">
        <f t="shared" si="58"/>
        <v>0</v>
      </c>
      <c r="J444" s="25" t="str">
        <f t="shared" si="63"/>
        <v>2055–2056</v>
      </c>
      <c r="K444" s="27">
        <f t="shared" si="59"/>
        <v>0</v>
      </c>
      <c r="R444" s="10" t="str">
        <f t="shared" si="55"/>
        <v/>
      </c>
    </row>
    <row r="445" spans="1:18" ht="19.899999999999999" customHeight="1" x14ac:dyDescent="0.25">
      <c r="A445" s="126">
        <v>57162</v>
      </c>
      <c r="B445" s="9">
        <f t="shared" si="56"/>
        <v>0</v>
      </c>
      <c r="C445" s="127"/>
      <c r="D445" s="4">
        <f t="shared" si="57"/>
        <v>0</v>
      </c>
      <c r="E445" s="128">
        <f t="shared" si="60"/>
        <v>0</v>
      </c>
      <c r="F445" s="4">
        <f t="shared" si="61"/>
        <v>0</v>
      </c>
      <c r="G445" s="19">
        <f>IF(AND(C445&lt;&gt;"",SUM(G$25:G444)&lt;D$17),$D$17/$D$21,0)</f>
        <v>0</v>
      </c>
      <c r="H445" s="4">
        <f t="shared" si="62"/>
        <v>0</v>
      </c>
      <c r="I445" s="4">
        <f t="shared" si="58"/>
        <v>0</v>
      </c>
      <c r="J445" s="25" t="str">
        <f t="shared" si="63"/>
        <v>2056–2057</v>
      </c>
      <c r="K445" s="27">
        <f t="shared" si="59"/>
        <v>0</v>
      </c>
      <c r="R445" s="10" t="str">
        <f t="shared" si="55"/>
        <v/>
      </c>
    </row>
    <row r="446" spans="1:18" ht="19.899999999999999" customHeight="1" x14ac:dyDescent="0.25">
      <c r="A446" s="126">
        <v>57193</v>
      </c>
      <c r="B446" s="9">
        <f t="shared" si="56"/>
        <v>0</v>
      </c>
      <c r="C446" s="127"/>
      <c r="D446" s="4">
        <f t="shared" si="57"/>
        <v>0</v>
      </c>
      <c r="E446" s="128">
        <f t="shared" si="60"/>
        <v>0</v>
      </c>
      <c r="F446" s="4">
        <f t="shared" si="61"/>
        <v>0</v>
      </c>
      <c r="G446" s="19">
        <f>IF(AND(C446&lt;&gt;"",SUM(G$25:G445)&lt;D$17),$D$17/$D$21,0)</f>
        <v>0</v>
      </c>
      <c r="H446" s="4">
        <f t="shared" si="62"/>
        <v>0</v>
      </c>
      <c r="I446" s="4">
        <f t="shared" si="58"/>
        <v>0</v>
      </c>
      <c r="J446" s="25" t="str">
        <f t="shared" si="63"/>
        <v>2056–2057</v>
      </c>
      <c r="K446" s="27">
        <f t="shared" si="59"/>
        <v>0</v>
      </c>
      <c r="R446" s="10" t="str">
        <f t="shared" si="55"/>
        <v/>
      </c>
    </row>
    <row r="447" spans="1:18" ht="19.899999999999999" customHeight="1" x14ac:dyDescent="0.25">
      <c r="A447" s="126">
        <v>57224</v>
      </c>
      <c r="B447" s="9">
        <f t="shared" si="56"/>
        <v>0</v>
      </c>
      <c r="C447" s="127"/>
      <c r="D447" s="4">
        <f t="shared" si="57"/>
        <v>0</v>
      </c>
      <c r="E447" s="128">
        <f t="shared" si="60"/>
        <v>0</v>
      </c>
      <c r="F447" s="4">
        <f t="shared" si="61"/>
        <v>0</v>
      </c>
      <c r="G447" s="19">
        <f>IF(AND(C447&lt;&gt;"",SUM(G$25:G446)&lt;D$17),$D$17/$D$21,0)</f>
        <v>0</v>
      </c>
      <c r="H447" s="4">
        <f t="shared" si="62"/>
        <v>0</v>
      </c>
      <c r="I447" s="4">
        <f t="shared" si="58"/>
        <v>0</v>
      </c>
      <c r="J447" s="25" t="str">
        <f t="shared" si="63"/>
        <v>2056–2057</v>
      </c>
      <c r="K447" s="27">
        <f t="shared" si="59"/>
        <v>0</v>
      </c>
      <c r="R447" s="10" t="str">
        <f t="shared" si="55"/>
        <v/>
      </c>
    </row>
    <row r="448" spans="1:18" ht="19.899999999999999" customHeight="1" x14ac:dyDescent="0.25">
      <c r="A448" s="126">
        <v>57254</v>
      </c>
      <c r="B448" s="9">
        <f t="shared" si="56"/>
        <v>0</v>
      </c>
      <c r="C448" s="127"/>
      <c r="D448" s="4">
        <f t="shared" si="57"/>
        <v>0</v>
      </c>
      <c r="E448" s="128">
        <f t="shared" si="60"/>
        <v>0</v>
      </c>
      <c r="F448" s="4">
        <f t="shared" si="61"/>
        <v>0</v>
      </c>
      <c r="G448" s="19">
        <f>IF(AND(C448&lt;&gt;"",SUM(G$25:G447)&lt;D$17),$D$17/$D$21,0)</f>
        <v>0</v>
      </c>
      <c r="H448" s="4">
        <f t="shared" si="62"/>
        <v>0</v>
      </c>
      <c r="I448" s="4">
        <f t="shared" si="58"/>
        <v>0</v>
      </c>
      <c r="J448" s="25" t="str">
        <f t="shared" si="63"/>
        <v>2056–2057</v>
      </c>
      <c r="K448" s="27">
        <f t="shared" si="59"/>
        <v>0</v>
      </c>
      <c r="R448" s="10" t="str">
        <f t="shared" si="55"/>
        <v/>
      </c>
    </row>
    <row r="449" spans="1:18" ht="19.899999999999999" customHeight="1" x14ac:dyDescent="0.25">
      <c r="A449" s="126">
        <v>57285</v>
      </c>
      <c r="B449" s="9">
        <f t="shared" si="56"/>
        <v>0</v>
      </c>
      <c r="C449" s="127"/>
      <c r="D449" s="4">
        <f t="shared" si="57"/>
        <v>0</v>
      </c>
      <c r="E449" s="128">
        <f t="shared" si="60"/>
        <v>0</v>
      </c>
      <c r="F449" s="4">
        <f t="shared" si="61"/>
        <v>0</v>
      </c>
      <c r="G449" s="19">
        <f>IF(AND(C449&lt;&gt;"",SUM(G$25:G448)&lt;D$17),$D$17/$D$21,0)</f>
        <v>0</v>
      </c>
      <c r="H449" s="4">
        <f t="shared" si="62"/>
        <v>0</v>
      </c>
      <c r="I449" s="4">
        <f t="shared" si="58"/>
        <v>0</v>
      </c>
      <c r="J449" s="25" t="str">
        <f t="shared" si="63"/>
        <v>2056–2057</v>
      </c>
      <c r="K449" s="27">
        <f t="shared" si="59"/>
        <v>0</v>
      </c>
      <c r="R449" s="10" t="str">
        <f t="shared" si="55"/>
        <v/>
      </c>
    </row>
    <row r="450" spans="1:18" ht="19.899999999999999" customHeight="1" x14ac:dyDescent="0.25">
      <c r="A450" s="126">
        <v>57315</v>
      </c>
      <c r="B450" s="9">
        <f t="shared" si="56"/>
        <v>0</v>
      </c>
      <c r="C450" s="127"/>
      <c r="D450" s="4">
        <f t="shared" si="57"/>
        <v>0</v>
      </c>
      <c r="E450" s="128">
        <f t="shared" si="60"/>
        <v>0</v>
      </c>
      <c r="F450" s="4">
        <f t="shared" si="61"/>
        <v>0</v>
      </c>
      <c r="G450" s="19">
        <f>IF(AND(C450&lt;&gt;"",SUM(G$25:G449)&lt;D$17),$D$17/$D$21,0)</f>
        <v>0</v>
      </c>
      <c r="H450" s="4">
        <f t="shared" si="62"/>
        <v>0</v>
      </c>
      <c r="I450" s="4">
        <f t="shared" si="58"/>
        <v>0</v>
      </c>
      <c r="J450" s="25" t="str">
        <f t="shared" si="63"/>
        <v>2056–2057</v>
      </c>
      <c r="K450" s="27">
        <f t="shared" si="59"/>
        <v>0</v>
      </c>
      <c r="R450" s="10" t="str">
        <f t="shared" si="55"/>
        <v/>
      </c>
    </row>
    <row r="451" spans="1:18" ht="19.899999999999999" customHeight="1" x14ac:dyDescent="0.25">
      <c r="A451" s="126">
        <v>57346</v>
      </c>
      <c r="B451" s="9">
        <f t="shared" si="56"/>
        <v>0</v>
      </c>
      <c r="C451" s="127"/>
      <c r="D451" s="4">
        <f t="shared" si="57"/>
        <v>0</v>
      </c>
      <c r="E451" s="128">
        <f t="shared" si="60"/>
        <v>0</v>
      </c>
      <c r="F451" s="4">
        <f t="shared" si="61"/>
        <v>0</v>
      </c>
      <c r="G451" s="19">
        <f>IF(AND(C451&lt;&gt;"",SUM(G$25:G450)&lt;D$17),$D$17/$D$21,0)</f>
        <v>0</v>
      </c>
      <c r="H451" s="4">
        <f t="shared" si="62"/>
        <v>0</v>
      </c>
      <c r="I451" s="4">
        <f t="shared" si="58"/>
        <v>0</v>
      </c>
      <c r="J451" s="25" t="str">
        <f t="shared" si="63"/>
        <v>2056–2057</v>
      </c>
      <c r="K451" s="27">
        <f t="shared" si="59"/>
        <v>0</v>
      </c>
      <c r="R451" s="10" t="str">
        <f t="shared" si="55"/>
        <v/>
      </c>
    </row>
    <row r="452" spans="1:18" ht="19.899999999999999" customHeight="1" x14ac:dyDescent="0.25">
      <c r="A452" s="126">
        <v>57377</v>
      </c>
      <c r="B452" s="9">
        <f t="shared" si="56"/>
        <v>0</v>
      </c>
      <c r="C452" s="127"/>
      <c r="D452" s="4">
        <f t="shared" si="57"/>
        <v>0</v>
      </c>
      <c r="E452" s="128">
        <f t="shared" si="60"/>
        <v>0</v>
      </c>
      <c r="F452" s="4">
        <f t="shared" si="61"/>
        <v>0</v>
      </c>
      <c r="G452" s="19">
        <f>IF(AND(C452&lt;&gt;"",SUM(G$25:G451)&lt;D$17),$D$17/$D$21,0)</f>
        <v>0</v>
      </c>
      <c r="H452" s="4">
        <f t="shared" si="62"/>
        <v>0</v>
      </c>
      <c r="I452" s="4">
        <f t="shared" si="58"/>
        <v>0</v>
      </c>
      <c r="J452" s="25" t="str">
        <f t="shared" si="63"/>
        <v>2056–2057</v>
      </c>
      <c r="K452" s="27">
        <f t="shared" si="59"/>
        <v>0</v>
      </c>
      <c r="R452" s="10" t="str">
        <f t="shared" si="55"/>
        <v/>
      </c>
    </row>
    <row r="453" spans="1:18" ht="19.899999999999999" customHeight="1" x14ac:dyDescent="0.25">
      <c r="A453" s="126">
        <v>57405</v>
      </c>
      <c r="B453" s="9">
        <f t="shared" si="56"/>
        <v>0</v>
      </c>
      <c r="C453" s="127"/>
      <c r="D453" s="4">
        <f t="shared" si="57"/>
        <v>0</v>
      </c>
      <c r="E453" s="128">
        <f t="shared" si="60"/>
        <v>0</v>
      </c>
      <c r="F453" s="4">
        <f t="shared" si="61"/>
        <v>0</v>
      </c>
      <c r="G453" s="19">
        <f>IF(AND(C453&lt;&gt;"",SUM(G$25:G452)&lt;D$17),$D$17/$D$21,0)</f>
        <v>0</v>
      </c>
      <c r="H453" s="4">
        <f t="shared" si="62"/>
        <v>0</v>
      </c>
      <c r="I453" s="4">
        <f t="shared" si="58"/>
        <v>0</v>
      </c>
      <c r="J453" s="25" t="str">
        <f t="shared" si="63"/>
        <v>2056–2057</v>
      </c>
      <c r="K453" s="27">
        <f t="shared" si="59"/>
        <v>0</v>
      </c>
      <c r="R453" s="10" t="str">
        <f t="shared" si="55"/>
        <v/>
      </c>
    </row>
    <row r="454" spans="1:18" ht="19.899999999999999" customHeight="1" x14ac:dyDescent="0.25">
      <c r="A454" s="126">
        <v>57436</v>
      </c>
      <c r="B454" s="9">
        <f t="shared" si="56"/>
        <v>0</v>
      </c>
      <c r="C454" s="127"/>
      <c r="D454" s="4">
        <f t="shared" si="57"/>
        <v>0</v>
      </c>
      <c r="E454" s="128">
        <f t="shared" si="60"/>
        <v>0</v>
      </c>
      <c r="F454" s="4">
        <f t="shared" si="61"/>
        <v>0</v>
      </c>
      <c r="G454" s="19">
        <f>IF(AND(C454&lt;&gt;"",SUM(G$25:G453)&lt;D$17),$D$17/$D$21,0)</f>
        <v>0</v>
      </c>
      <c r="H454" s="4">
        <f t="shared" si="62"/>
        <v>0</v>
      </c>
      <c r="I454" s="4">
        <f t="shared" si="58"/>
        <v>0</v>
      </c>
      <c r="J454" s="25" t="str">
        <f t="shared" si="63"/>
        <v>2056–2057</v>
      </c>
      <c r="K454" s="27">
        <f t="shared" si="59"/>
        <v>0</v>
      </c>
      <c r="R454" s="10" t="str">
        <f t="shared" si="55"/>
        <v/>
      </c>
    </row>
    <row r="455" spans="1:18" ht="19.899999999999999" customHeight="1" x14ac:dyDescent="0.25">
      <c r="A455" s="126">
        <v>57466</v>
      </c>
      <c r="B455" s="9">
        <f t="shared" si="56"/>
        <v>0</v>
      </c>
      <c r="C455" s="127"/>
      <c r="D455" s="4">
        <f t="shared" si="57"/>
        <v>0</v>
      </c>
      <c r="E455" s="128">
        <f t="shared" si="60"/>
        <v>0</v>
      </c>
      <c r="F455" s="4">
        <f t="shared" si="61"/>
        <v>0</v>
      </c>
      <c r="G455" s="19">
        <f>IF(AND(C455&lt;&gt;"",SUM(G$25:G454)&lt;D$17),$D$17/$D$21,0)</f>
        <v>0</v>
      </c>
      <c r="H455" s="4">
        <f t="shared" si="62"/>
        <v>0</v>
      </c>
      <c r="I455" s="4">
        <f t="shared" si="58"/>
        <v>0</v>
      </c>
      <c r="J455" s="25" t="str">
        <f t="shared" si="63"/>
        <v>2056–2057</v>
      </c>
      <c r="K455" s="27">
        <f t="shared" si="59"/>
        <v>0</v>
      </c>
      <c r="R455" s="10" t="str">
        <f t="shared" si="55"/>
        <v/>
      </c>
    </row>
    <row r="456" spans="1:18" ht="19.899999999999999" customHeight="1" x14ac:dyDescent="0.25">
      <c r="A456" s="126">
        <v>57497</v>
      </c>
      <c r="B456" s="9">
        <f t="shared" si="56"/>
        <v>0</v>
      </c>
      <c r="C456" s="127"/>
      <c r="D456" s="4">
        <f t="shared" si="57"/>
        <v>0</v>
      </c>
      <c r="E456" s="128">
        <f t="shared" si="60"/>
        <v>0</v>
      </c>
      <c r="F456" s="4">
        <f t="shared" si="61"/>
        <v>0</v>
      </c>
      <c r="G456" s="19">
        <f>IF(AND(C456&lt;&gt;"",SUM(G$25:G455)&lt;D$17),$D$17/$D$21,0)</f>
        <v>0</v>
      </c>
      <c r="H456" s="4">
        <f t="shared" si="62"/>
        <v>0</v>
      </c>
      <c r="I456" s="4">
        <f t="shared" si="58"/>
        <v>0</v>
      </c>
      <c r="J456" s="25" t="str">
        <f t="shared" si="63"/>
        <v>2056–2057</v>
      </c>
      <c r="K456" s="27">
        <f t="shared" si="59"/>
        <v>0</v>
      </c>
      <c r="R456" s="10" t="str">
        <f t="shared" si="55"/>
        <v/>
      </c>
    </row>
    <row r="457" spans="1:18" ht="19.899999999999999" customHeight="1" x14ac:dyDescent="0.25">
      <c r="A457" s="126">
        <v>57527</v>
      </c>
      <c r="B457" s="9">
        <f t="shared" si="56"/>
        <v>0</v>
      </c>
      <c r="C457" s="127"/>
      <c r="D457" s="4">
        <f t="shared" si="57"/>
        <v>0</v>
      </c>
      <c r="E457" s="128">
        <f t="shared" si="60"/>
        <v>0</v>
      </c>
      <c r="F457" s="4">
        <f t="shared" si="61"/>
        <v>0</v>
      </c>
      <c r="G457" s="19">
        <f>IF(AND(C457&lt;&gt;"",SUM(G$25:G456)&lt;D$17),$D$17/$D$21,0)</f>
        <v>0</v>
      </c>
      <c r="H457" s="4">
        <f t="shared" si="62"/>
        <v>0</v>
      </c>
      <c r="I457" s="4">
        <f t="shared" si="58"/>
        <v>0</v>
      </c>
      <c r="J457" s="25" t="str">
        <f t="shared" si="63"/>
        <v>2057–2058</v>
      </c>
      <c r="K457" s="27">
        <f t="shared" si="59"/>
        <v>0</v>
      </c>
      <c r="R457" s="10" t="str">
        <f t="shared" si="55"/>
        <v/>
      </c>
    </row>
    <row r="458" spans="1:18" ht="19.899999999999999" customHeight="1" x14ac:dyDescent="0.25">
      <c r="A458" s="126">
        <v>57558</v>
      </c>
      <c r="B458" s="9">
        <f t="shared" si="56"/>
        <v>0</v>
      </c>
      <c r="C458" s="127"/>
      <c r="D458" s="4">
        <f t="shared" si="57"/>
        <v>0</v>
      </c>
      <c r="E458" s="128">
        <f t="shared" si="60"/>
        <v>0</v>
      </c>
      <c r="F458" s="4">
        <f t="shared" si="61"/>
        <v>0</v>
      </c>
      <c r="G458" s="19">
        <f>IF(AND(C458&lt;&gt;"",SUM(G$25:G457)&lt;D$17),$D$17/$D$21,0)</f>
        <v>0</v>
      </c>
      <c r="H458" s="4">
        <f t="shared" si="62"/>
        <v>0</v>
      </c>
      <c r="I458" s="4">
        <f t="shared" si="58"/>
        <v>0</v>
      </c>
      <c r="J458" s="25" t="str">
        <f t="shared" si="63"/>
        <v>2057–2058</v>
      </c>
      <c r="K458" s="27">
        <f t="shared" si="59"/>
        <v>0</v>
      </c>
      <c r="R458" s="10" t="str">
        <f t="shared" si="55"/>
        <v/>
      </c>
    </row>
    <row r="459" spans="1:18" ht="19.899999999999999" customHeight="1" x14ac:dyDescent="0.25">
      <c r="A459" s="126">
        <v>57589</v>
      </c>
      <c r="B459" s="9">
        <f t="shared" si="56"/>
        <v>0</v>
      </c>
      <c r="C459" s="127"/>
      <c r="D459" s="4">
        <f t="shared" si="57"/>
        <v>0</v>
      </c>
      <c r="E459" s="128">
        <f t="shared" si="60"/>
        <v>0</v>
      </c>
      <c r="F459" s="4">
        <f t="shared" si="61"/>
        <v>0</v>
      </c>
      <c r="G459" s="19">
        <f>IF(AND(C459&lt;&gt;"",SUM(G$25:G458)&lt;D$17),$D$17/$D$21,0)</f>
        <v>0</v>
      </c>
      <c r="H459" s="4">
        <f t="shared" si="62"/>
        <v>0</v>
      </c>
      <c r="I459" s="4">
        <f t="shared" si="58"/>
        <v>0</v>
      </c>
      <c r="J459" s="25" t="str">
        <f t="shared" si="63"/>
        <v>2057–2058</v>
      </c>
      <c r="K459" s="27">
        <f t="shared" si="59"/>
        <v>0</v>
      </c>
      <c r="R459" s="10" t="str">
        <f t="shared" si="55"/>
        <v/>
      </c>
    </row>
    <row r="460" spans="1:18" ht="19.899999999999999" customHeight="1" x14ac:dyDescent="0.25">
      <c r="A460" s="126">
        <v>57619</v>
      </c>
      <c r="B460" s="9">
        <f t="shared" si="56"/>
        <v>0</v>
      </c>
      <c r="C460" s="127"/>
      <c r="D460" s="4">
        <f t="shared" si="57"/>
        <v>0</v>
      </c>
      <c r="E460" s="128">
        <f t="shared" si="60"/>
        <v>0</v>
      </c>
      <c r="F460" s="4">
        <f t="shared" si="61"/>
        <v>0</v>
      </c>
      <c r="G460" s="19">
        <f>IF(AND(C460&lt;&gt;"",SUM(G$25:G459)&lt;D$17),$D$17/$D$21,0)</f>
        <v>0</v>
      </c>
      <c r="H460" s="4">
        <f t="shared" si="62"/>
        <v>0</v>
      </c>
      <c r="I460" s="4">
        <f t="shared" si="58"/>
        <v>0</v>
      </c>
      <c r="J460" s="25" t="str">
        <f t="shared" si="63"/>
        <v>2057–2058</v>
      </c>
      <c r="K460" s="27">
        <f t="shared" si="59"/>
        <v>0</v>
      </c>
      <c r="R460" s="10" t="str">
        <f t="shared" si="55"/>
        <v/>
      </c>
    </row>
    <row r="461" spans="1:18" ht="19.899999999999999" customHeight="1" x14ac:dyDescent="0.25">
      <c r="A461" s="126">
        <v>57650</v>
      </c>
      <c r="B461" s="9">
        <f t="shared" si="56"/>
        <v>0</v>
      </c>
      <c r="C461" s="127"/>
      <c r="D461" s="4">
        <f t="shared" si="57"/>
        <v>0</v>
      </c>
      <c r="E461" s="128">
        <f t="shared" si="60"/>
        <v>0</v>
      </c>
      <c r="F461" s="4">
        <f t="shared" si="61"/>
        <v>0</v>
      </c>
      <c r="G461" s="19">
        <f>IF(AND(C461&lt;&gt;"",SUM(G$25:G460)&lt;D$17),$D$17/$D$21,0)</f>
        <v>0</v>
      </c>
      <c r="H461" s="4">
        <f t="shared" si="62"/>
        <v>0</v>
      </c>
      <c r="I461" s="4">
        <f t="shared" si="58"/>
        <v>0</v>
      </c>
      <c r="J461" s="25" t="str">
        <f t="shared" si="63"/>
        <v>2057–2058</v>
      </c>
      <c r="K461" s="27">
        <f t="shared" si="59"/>
        <v>0</v>
      </c>
      <c r="R461" s="10" t="str">
        <f t="shared" si="55"/>
        <v/>
      </c>
    </row>
    <row r="462" spans="1:18" ht="19.899999999999999" customHeight="1" x14ac:dyDescent="0.25">
      <c r="A462" s="126">
        <v>57680</v>
      </c>
      <c r="B462" s="9">
        <f t="shared" si="56"/>
        <v>0</v>
      </c>
      <c r="C462" s="127"/>
      <c r="D462" s="4">
        <f t="shared" si="57"/>
        <v>0</v>
      </c>
      <c r="E462" s="128">
        <f t="shared" si="60"/>
        <v>0</v>
      </c>
      <c r="F462" s="4">
        <f t="shared" si="61"/>
        <v>0</v>
      </c>
      <c r="G462" s="19">
        <f>IF(AND(C462&lt;&gt;"",SUM(G$25:G461)&lt;D$17),$D$17/$D$21,0)</f>
        <v>0</v>
      </c>
      <c r="H462" s="4">
        <f t="shared" si="62"/>
        <v>0</v>
      </c>
      <c r="I462" s="4">
        <f t="shared" si="58"/>
        <v>0</v>
      </c>
      <c r="J462" s="25" t="str">
        <f t="shared" si="63"/>
        <v>2057–2058</v>
      </c>
      <c r="K462" s="27">
        <f t="shared" si="59"/>
        <v>0</v>
      </c>
      <c r="R462" s="10" t="str">
        <f t="shared" si="55"/>
        <v/>
      </c>
    </row>
    <row r="463" spans="1:18" ht="19.899999999999999" customHeight="1" x14ac:dyDescent="0.25">
      <c r="A463" s="126">
        <v>57711</v>
      </c>
      <c r="B463" s="9">
        <f t="shared" si="56"/>
        <v>0</v>
      </c>
      <c r="C463" s="127"/>
      <c r="D463" s="4">
        <f t="shared" si="57"/>
        <v>0</v>
      </c>
      <c r="E463" s="128">
        <f t="shared" si="60"/>
        <v>0</v>
      </c>
      <c r="F463" s="4">
        <f t="shared" si="61"/>
        <v>0</v>
      </c>
      <c r="G463" s="19">
        <f>IF(AND(C463&lt;&gt;"",SUM(G$25:G462)&lt;D$17),$D$17/$D$21,0)</f>
        <v>0</v>
      </c>
      <c r="H463" s="4">
        <f t="shared" si="62"/>
        <v>0</v>
      </c>
      <c r="I463" s="4">
        <f t="shared" si="58"/>
        <v>0</v>
      </c>
      <c r="J463" s="25" t="str">
        <f t="shared" si="63"/>
        <v>2057–2058</v>
      </c>
      <c r="K463" s="27">
        <f t="shared" si="59"/>
        <v>0</v>
      </c>
      <c r="R463" s="10" t="str">
        <f t="shared" si="55"/>
        <v/>
      </c>
    </row>
    <row r="464" spans="1:18" ht="19.899999999999999" customHeight="1" x14ac:dyDescent="0.25">
      <c r="A464" s="126">
        <v>57742</v>
      </c>
      <c r="B464" s="9">
        <f t="shared" si="56"/>
        <v>0</v>
      </c>
      <c r="C464" s="127"/>
      <c r="D464" s="4">
        <f t="shared" si="57"/>
        <v>0</v>
      </c>
      <c r="E464" s="128">
        <f t="shared" si="60"/>
        <v>0</v>
      </c>
      <c r="F464" s="4">
        <f t="shared" si="61"/>
        <v>0</v>
      </c>
      <c r="G464" s="19">
        <f>IF(AND(C464&lt;&gt;"",SUM(G$25:G463)&lt;D$17),$D$17/$D$21,0)</f>
        <v>0</v>
      </c>
      <c r="H464" s="4">
        <f t="shared" si="62"/>
        <v>0</v>
      </c>
      <c r="I464" s="4">
        <f t="shared" si="58"/>
        <v>0</v>
      </c>
      <c r="J464" s="25" t="str">
        <f t="shared" si="63"/>
        <v>2057–2058</v>
      </c>
      <c r="K464" s="27">
        <f t="shared" si="59"/>
        <v>0</v>
      </c>
      <c r="R464" s="10" t="str">
        <f t="shared" si="55"/>
        <v/>
      </c>
    </row>
    <row r="465" spans="1:18" ht="19.899999999999999" customHeight="1" x14ac:dyDescent="0.25">
      <c r="A465" s="126">
        <v>57770</v>
      </c>
      <c r="B465" s="9">
        <f t="shared" si="56"/>
        <v>0</v>
      </c>
      <c r="C465" s="127"/>
      <c r="D465" s="4">
        <f t="shared" si="57"/>
        <v>0</v>
      </c>
      <c r="E465" s="128">
        <f t="shared" si="60"/>
        <v>0</v>
      </c>
      <c r="F465" s="4">
        <f t="shared" si="61"/>
        <v>0</v>
      </c>
      <c r="G465" s="19">
        <f>IF(AND(C465&lt;&gt;"",SUM(G$25:G464)&lt;D$17),$D$17/$D$21,0)</f>
        <v>0</v>
      </c>
      <c r="H465" s="4">
        <f t="shared" si="62"/>
        <v>0</v>
      </c>
      <c r="I465" s="4">
        <f t="shared" si="58"/>
        <v>0</v>
      </c>
      <c r="J465" s="25" t="str">
        <f t="shared" si="63"/>
        <v>2057–2058</v>
      </c>
      <c r="K465" s="27">
        <f t="shared" si="59"/>
        <v>0</v>
      </c>
      <c r="R465" s="10" t="str">
        <f t="shared" si="55"/>
        <v/>
      </c>
    </row>
    <row r="466" spans="1:18" ht="19.899999999999999" customHeight="1" x14ac:dyDescent="0.25">
      <c r="A466" s="126">
        <v>57801</v>
      </c>
      <c r="B466" s="9">
        <f t="shared" si="56"/>
        <v>0</v>
      </c>
      <c r="C466" s="127"/>
      <c r="D466" s="4">
        <f t="shared" si="57"/>
        <v>0</v>
      </c>
      <c r="E466" s="128">
        <f t="shared" si="60"/>
        <v>0</v>
      </c>
      <c r="F466" s="4">
        <f t="shared" si="61"/>
        <v>0</v>
      </c>
      <c r="G466" s="19">
        <f>IF(AND(C466&lt;&gt;"",SUM(G$25:G465)&lt;D$17),$D$17/$D$21,0)</f>
        <v>0</v>
      </c>
      <c r="H466" s="4">
        <f t="shared" si="62"/>
        <v>0</v>
      </c>
      <c r="I466" s="4">
        <f t="shared" si="58"/>
        <v>0</v>
      </c>
      <c r="J466" s="25" t="str">
        <f t="shared" si="63"/>
        <v>2057–2058</v>
      </c>
      <c r="K466" s="27">
        <f t="shared" si="59"/>
        <v>0</v>
      </c>
      <c r="R466" s="10" t="str">
        <f t="shared" si="55"/>
        <v/>
      </c>
    </row>
    <row r="467" spans="1:18" ht="19.899999999999999" customHeight="1" x14ac:dyDescent="0.25">
      <c r="A467" s="126">
        <v>57831</v>
      </c>
      <c r="B467" s="9">
        <f t="shared" si="56"/>
        <v>0</v>
      </c>
      <c r="C467" s="127"/>
      <c r="D467" s="4">
        <f t="shared" si="57"/>
        <v>0</v>
      </c>
      <c r="E467" s="128">
        <f t="shared" si="60"/>
        <v>0</v>
      </c>
      <c r="F467" s="4">
        <f t="shared" si="61"/>
        <v>0</v>
      </c>
      <c r="G467" s="19">
        <f>IF(AND(C467&lt;&gt;"",SUM(G$25:G466)&lt;D$17),$D$17/$D$21,0)</f>
        <v>0</v>
      </c>
      <c r="H467" s="4">
        <f t="shared" si="62"/>
        <v>0</v>
      </c>
      <c r="I467" s="4">
        <f t="shared" si="58"/>
        <v>0</v>
      </c>
      <c r="J467" s="25" t="str">
        <f t="shared" si="63"/>
        <v>2057–2058</v>
      </c>
      <c r="K467" s="27">
        <f t="shared" si="59"/>
        <v>0</v>
      </c>
      <c r="R467" s="10" t="str">
        <f t="shared" si="55"/>
        <v/>
      </c>
    </row>
    <row r="468" spans="1:18" ht="19.899999999999999" customHeight="1" x14ac:dyDescent="0.25">
      <c r="A468" s="126">
        <v>57862</v>
      </c>
      <c r="B468" s="9">
        <f t="shared" si="56"/>
        <v>0</v>
      </c>
      <c r="C468" s="127"/>
      <c r="D468" s="4">
        <f t="shared" si="57"/>
        <v>0</v>
      </c>
      <c r="E468" s="128">
        <f t="shared" si="60"/>
        <v>0</v>
      </c>
      <c r="F468" s="4">
        <f t="shared" si="61"/>
        <v>0</v>
      </c>
      <c r="G468" s="19">
        <f>IF(AND(C468&lt;&gt;"",SUM(G$25:G467)&lt;D$17),$D$17/$D$21,0)</f>
        <v>0</v>
      </c>
      <c r="H468" s="4">
        <f t="shared" si="62"/>
        <v>0</v>
      </c>
      <c r="I468" s="4">
        <f t="shared" si="58"/>
        <v>0</v>
      </c>
      <c r="J468" s="25" t="str">
        <f t="shared" si="63"/>
        <v>2057–2058</v>
      </c>
      <c r="K468" s="27">
        <f t="shared" si="59"/>
        <v>0</v>
      </c>
      <c r="R468" s="10" t="str">
        <f t="shared" si="55"/>
        <v/>
      </c>
    </row>
    <row r="469" spans="1:18" ht="19.899999999999999" customHeight="1" x14ac:dyDescent="0.25">
      <c r="A469" s="126">
        <v>57892</v>
      </c>
      <c r="B469" s="9">
        <f t="shared" si="56"/>
        <v>0</v>
      </c>
      <c r="C469" s="127"/>
      <c r="D469" s="4">
        <f t="shared" si="57"/>
        <v>0</v>
      </c>
      <c r="E469" s="128">
        <f t="shared" si="60"/>
        <v>0</v>
      </c>
      <c r="F469" s="4">
        <f t="shared" si="61"/>
        <v>0</v>
      </c>
      <c r="G469" s="19">
        <f>IF(AND(C469&lt;&gt;"",SUM(G$25:G468)&lt;D$17),$D$17/$D$21,0)</f>
        <v>0</v>
      </c>
      <c r="H469" s="4">
        <f t="shared" si="62"/>
        <v>0</v>
      </c>
      <c r="I469" s="4">
        <f t="shared" si="58"/>
        <v>0</v>
      </c>
      <c r="J469" s="25" t="str">
        <f t="shared" si="63"/>
        <v>2058–2059</v>
      </c>
      <c r="K469" s="27">
        <f t="shared" si="59"/>
        <v>0</v>
      </c>
      <c r="R469" s="10" t="str">
        <f t="shared" si="55"/>
        <v/>
      </c>
    </row>
    <row r="470" spans="1:18" ht="19.899999999999999" customHeight="1" x14ac:dyDescent="0.25">
      <c r="A470" s="126">
        <v>57923</v>
      </c>
      <c r="B470" s="9">
        <f t="shared" si="56"/>
        <v>0</v>
      </c>
      <c r="C470" s="127"/>
      <c r="D470" s="4">
        <f t="shared" si="57"/>
        <v>0</v>
      </c>
      <c r="E470" s="128">
        <f t="shared" si="60"/>
        <v>0</v>
      </c>
      <c r="F470" s="4">
        <f t="shared" si="61"/>
        <v>0</v>
      </c>
      <c r="G470" s="19">
        <f>IF(AND(C470&lt;&gt;"",SUM(G$25:G469)&lt;D$17),$D$17/$D$21,0)</f>
        <v>0</v>
      </c>
      <c r="H470" s="4">
        <f t="shared" si="62"/>
        <v>0</v>
      </c>
      <c r="I470" s="4">
        <f t="shared" si="58"/>
        <v>0</v>
      </c>
      <c r="J470" s="25" t="str">
        <f t="shared" si="63"/>
        <v>2058–2059</v>
      </c>
      <c r="K470" s="27">
        <f t="shared" si="59"/>
        <v>0</v>
      </c>
      <c r="R470" s="10" t="str">
        <f t="shared" si="55"/>
        <v/>
      </c>
    </row>
    <row r="471" spans="1:18" ht="19.899999999999999" customHeight="1" x14ac:dyDescent="0.25">
      <c r="A471" s="126">
        <v>57954</v>
      </c>
      <c r="B471" s="9">
        <f t="shared" si="56"/>
        <v>0</v>
      </c>
      <c r="C471" s="127"/>
      <c r="D471" s="4">
        <f t="shared" si="57"/>
        <v>0</v>
      </c>
      <c r="E471" s="128">
        <f t="shared" si="60"/>
        <v>0</v>
      </c>
      <c r="F471" s="4">
        <f t="shared" si="61"/>
        <v>0</v>
      </c>
      <c r="G471" s="19">
        <f>IF(AND(C471&lt;&gt;"",SUM(G$25:G470)&lt;D$17),$D$17/$D$21,0)</f>
        <v>0</v>
      </c>
      <c r="H471" s="4">
        <f t="shared" si="62"/>
        <v>0</v>
      </c>
      <c r="I471" s="4">
        <f t="shared" si="58"/>
        <v>0</v>
      </c>
      <c r="J471" s="25" t="str">
        <f t="shared" si="63"/>
        <v>2058–2059</v>
      </c>
      <c r="K471" s="27">
        <f t="shared" si="59"/>
        <v>0</v>
      </c>
      <c r="R471" s="10" t="str">
        <f t="shared" si="55"/>
        <v/>
      </c>
    </row>
    <row r="472" spans="1:18" ht="19.899999999999999" customHeight="1" x14ac:dyDescent="0.25">
      <c r="A472" s="126">
        <v>57984</v>
      </c>
      <c r="B472" s="9">
        <f t="shared" si="56"/>
        <v>0</v>
      </c>
      <c r="C472" s="127"/>
      <c r="D472" s="4">
        <f t="shared" si="57"/>
        <v>0</v>
      </c>
      <c r="E472" s="128">
        <f t="shared" si="60"/>
        <v>0</v>
      </c>
      <c r="F472" s="4">
        <f t="shared" si="61"/>
        <v>0</v>
      </c>
      <c r="G472" s="19">
        <f>IF(AND(C472&lt;&gt;"",SUM(G$25:G471)&lt;D$17),$D$17/$D$21,0)</f>
        <v>0</v>
      </c>
      <c r="H472" s="4">
        <f t="shared" si="62"/>
        <v>0</v>
      </c>
      <c r="I472" s="4">
        <f t="shared" si="58"/>
        <v>0</v>
      </c>
      <c r="J472" s="25" t="str">
        <f t="shared" si="63"/>
        <v>2058–2059</v>
      </c>
      <c r="K472" s="27">
        <f t="shared" si="59"/>
        <v>0</v>
      </c>
      <c r="R472" s="10" t="str">
        <f t="shared" si="55"/>
        <v/>
      </c>
    </row>
    <row r="473" spans="1:18" ht="19.899999999999999" customHeight="1" x14ac:dyDescent="0.25">
      <c r="A473" s="126">
        <v>58015</v>
      </c>
      <c r="B473" s="9">
        <f t="shared" si="56"/>
        <v>0</v>
      </c>
      <c r="C473" s="127"/>
      <c r="D473" s="4">
        <f t="shared" si="57"/>
        <v>0</v>
      </c>
      <c r="E473" s="128">
        <f t="shared" si="60"/>
        <v>0</v>
      </c>
      <c r="F473" s="4">
        <f t="shared" si="61"/>
        <v>0</v>
      </c>
      <c r="G473" s="19">
        <f>IF(AND(C473&lt;&gt;"",SUM(G$25:G472)&lt;D$17),$D$17/$D$21,0)</f>
        <v>0</v>
      </c>
      <c r="H473" s="4">
        <f t="shared" si="62"/>
        <v>0</v>
      </c>
      <c r="I473" s="4">
        <f t="shared" si="58"/>
        <v>0</v>
      </c>
      <c r="J473" s="25" t="str">
        <f t="shared" si="63"/>
        <v>2058–2059</v>
      </c>
      <c r="K473" s="27">
        <f t="shared" si="59"/>
        <v>0</v>
      </c>
      <c r="R473" s="10" t="str">
        <f t="shared" ref="R473:R536" si="64">IF(AND($D$13&lt;=$A473,DATE(YEAR($D$13),MONTH($D$13)+$D$19-1,DAY($D$13))&gt;=$A473),"X","")</f>
        <v/>
      </c>
    </row>
    <row r="474" spans="1:18" ht="19.899999999999999" customHeight="1" x14ac:dyDescent="0.25">
      <c r="A474" s="126">
        <v>58045</v>
      </c>
      <c r="B474" s="9">
        <f t="shared" ref="B474:B537" si="65">IF(C474&gt;0,C474*-1,C474)</f>
        <v>0</v>
      </c>
      <c r="C474" s="127"/>
      <c r="D474" s="4">
        <f t="shared" ref="D474:D537" si="66">IF(C474="",0,IF($D$14="Beginning",IF(C473&lt;&gt;"",$F473*$D$6/12,0),IF(C473&lt;&gt;"",$F473*$D$6/12,$D$15*$D$6/12)))</f>
        <v>0</v>
      </c>
      <c r="E474" s="128">
        <f t="shared" si="60"/>
        <v>0</v>
      </c>
      <c r="F474" s="4">
        <f t="shared" si="61"/>
        <v>0</v>
      </c>
      <c r="G474" s="19">
        <f>IF(AND(C474&lt;&gt;"",SUM(G$25:G473)&lt;D$17),$D$17/$D$21,0)</f>
        <v>0</v>
      </c>
      <c r="H474" s="4">
        <f t="shared" si="62"/>
        <v>0</v>
      </c>
      <c r="I474" s="4">
        <f t="shared" ref="I474:I537" si="67">IF(C474&lt;&gt;"",$D$17-H474,0)</f>
        <v>0</v>
      </c>
      <c r="J474" s="25" t="str">
        <f t="shared" si="63"/>
        <v>2058–2059</v>
      </c>
      <c r="K474" s="27">
        <f t="shared" ref="K474:K537" si="68">IF(AND(ROUND(H474,2)=ROUND($D$17,2),ROUND(F474,0)=0),ROUND($D$17,2),0)</f>
        <v>0</v>
      </c>
      <c r="R474" s="10" t="str">
        <f t="shared" si="64"/>
        <v/>
      </c>
    </row>
    <row r="475" spans="1:18" ht="19.899999999999999" customHeight="1" x14ac:dyDescent="0.25">
      <c r="A475" s="126">
        <v>58076</v>
      </c>
      <c r="B475" s="9">
        <f t="shared" si="65"/>
        <v>0</v>
      </c>
      <c r="C475" s="127"/>
      <c r="D475" s="4">
        <f t="shared" si="66"/>
        <v>0</v>
      </c>
      <c r="E475" s="128">
        <f t="shared" ref="E475:E538" si="69">C475-D475</f>
        <v>0</v>
      </c>
      <c r="F475" s="4">
        <f t="shared" ref="F475:F538" si="70">IF(C475="",0,IF(C474="",$D$15-E475,IF(C475&lt;&gt;"",F474-E475)))</f>
        <v>0</v>
      </c>
      <c r="G475" s="19">
        <f>IF(AND(C475&lt;&gt;"",SUM(G$25:G474)&lt;D$17),$D$17/$D$21,0)</f>
        <v>0</v>
      </c>
      <c r="H475" s="4">
        <f t="shared" ref="H475:H538" si="71">IF(C475&lt;&gt;"",G475+H474,0)</f>
        <v>0</v>
      </c>
      <c r="I475" s="4">
        <f t="shared" si="67"/>
        <v>0</v>
      </c>
      <c r="J475" s="25" t="str">
        <f t="shared" si="63"/>
        <v>2058–2059</v>
      </c>
      <c r="K475" s="27">
        <f t="shared" si="68"/>
        <v>0</v>
      </c>
      <c r="R475" s="10" t="str">
        <f t="shared" si="64"/>
        <v/>
      </c>
    </row>
    <row r="476" spans="1:18" ht="19.899999999999999" customHeight="1" x14ac:dyDescent="0.25">
      <c r="A476" s="126">
        <v>58107</v>
      </c>
      <c r="B476" s="9">
        <f t="shared" si="65"/>
        <v>0</v>
      </c>
      <c r="C476" s="127"/>
      <c r="D476" s="4">
        <f t="shared" si="66"/>
        <v>0</v>
      </c>
      <c r="E476" s="128">
        <f t="shared" si="69"/>
        <v>0</v>
      </c>
      <c r="F476" s="4">
        <f t="shared" si="70"/>
        <v>0</v>
      </c>
      <c r="G476" s="19">
        <f>IF(AND(C476&lt;&gt;"",SUM(G$25:G475)&lt;D$17),$D$17/$D$21,0)</f>
        <v>0</v>
      </c>
      <c r="H476" s="4">
        <f t="shared" si="71"/>
        <v>0</v>
      </c>
      <c r="I476" s="4">
        <f t="shared" si="67"/>
        <v>0</v>
      </c>
      <c r="J476" s="25" t="str">
        <f t="shared" si="63"/>
        <v>2058–2059</v>
      </c>
      <c r="K476" s="27">
        <f t="shared" si="68"/>
        <v>0</v>
      </c>
      <c r="R476" s="10" t="str">
        <f t="shared" si="64"/>
        <v/>
      </c>
    </row>
    <row r="477" spans="1:18" ht="19.899999999999999" customHeight="1" x14ac:dyDescent="0.25">
      <c r="A477" s="126">
        <v>58135</v>
      </c>
      <c r="B477" s="9">
        <f t="shared" si="65"/>
        <v>0</v>
      </c>
      <c r="C477" s="127"/>
      <c r="D477" s="4">
        <f t="shared" si="66"/>
        <v>0</v>
      </c>
      <c r="E477" s="128">
        <f t="shared" si="69"/>
        <v>0</v>
      </c>
      <c r="F477" s="4">
        <f t="shared" si="70"/>
        <v>0</v>
      </c>
      <c r="G477" s="19">
        <f>IF(AND(C477&lt;&gt;"",SUM(G$25:G476)&lt;D$17),$D$17/$D$21,0)</f>
        <v>0</v>
      </c>
      <c r="H477" s="4">
        <f t="shared" si="71"/>
        <v>0</v>
      </c>
      <c r="I477" s="4">
        <f t="shared" si="67"/>
        <v>0</v>
      </c>
      <c r="J477" s="25" t="str">
        <f t="shared" si="63"/>
        <v>2058–2059</v>
      </c>
      <c r="K477" s="27">
        <f t="shared" si="68"/>
        <v>0</v>
      </c>
      <c r="R477" s="10" t="str">
        <f t="shared" si="64"/>
        <v/>
      </c>
    </row>
    <row r="478" spans="1:18" ht="19.899999999999999" customHeight="1" x14ac:dyDescent="0.25">
      <c r="A478" s="126">
        <v>58166</v>
      </c>
      <c r="B478" s="9">
        <f t="shared" si="65"/>
        <v>0</v>
      </c>
      <c r="C478" s="127"/>
      <c r="D478" s="4">
        <f t="shared" si="66"/>
        <v>0</v>
      </c>
      <c r="E478" s="128">
        <f t="shared" si="69"/>
        <v>0</v>
      </c>
      <c r="F478" s="4">
        <f t="shared" si="70"/>
        <v>0</v>
      </c>
      <c r="G478" s="19">
        <f>IF(AND(C478&lt;&gt;"",SUM(G$25:G477)&lt;D$17),$D$17/$D$21,0)</f>
        <v>0</v>
      </c>
      <c r="H478" s="4">
        <f t="shared" si="71"/>
        <v>0</v>
      </c>
      <c r="I478" s="4">
        <f t="shared" si="67"/>
        <v>0</v>
      </c>
      <c r="J478" s="25" t="str">
        <f t="shared" si="63"/>
        <v>2058–2059</v>
      </c>
      <c r="K478" s="27">
        <f t="shared" si="68"/>
        <v>0</v>
      </c>
      <c r="R478" s="10" t="str">
        <f t="shared" si="64"/>
        <v/>
      </c>
    </row>
    <row r="479" spans="1:18" ht="19.899999999999999" customHeight="1" x14ac:dyDescent="0.25">
      <c r="A479" s="126">
        <v>58196</v>
      </c>
      <c r="B479" s="9">
        <f t="shared" si="65"/>
        <v>0</v>
      </c>
      <c r="C479" s="127"/>
      <c r="D479" s="4">
        <f t="shared" si="66"/>
        <v>0</v>
      </c>
      <c r="E479" s="128">
        <f t="shared" si="69"/>
        <v>0</v>
      </c>
      <c r="F479" s="4">
        <f t="shared" si="70"/>
        <v>0</v>
      </c>
      <c r="G479" s="19">
        <f>IF(AND(C479&lt;&gt;"",SUM(G$25:G478)&lt;D$17),$D$17/$D$21,0)</f>
        <v>0</v>
      </c>
      <c r="H479" s="4">
        <f t="shared" si="71"/>
        <v>0</v>
      </c>
      <c r="I479" s="4">
        <f t="shared" si="67"/>
        <v>0</v>
      </c>
      <c r="J479" s="25" t="str">
        <f t="shared" si="63"/>
        <v>2058–2059</v>
      </c>
      <c r="K479" s="27">
        <f t="shared" si="68"/>
        <v>0</v>
      </c>
      <c r="R479" s="10" t="str">
        <f t="shared" si="64"/>
        <v/>
      </c>
    </row>
    <row r="480" spans="1:18" ht="19.899999999999999" customHeight="1" x14ac:dyDescent="0.25">
      <c r="A480" s="126">
        <v>58227</v>
      </c>
      <c r="B480" s="9">
        <f t="shared" si="65"/>
        <v>0</v>
      </c>
      <c r="C480" s="127"/>
      <c r="D480" s="4">
        <f t="shared" si="66"/>
        <v>0</v>
      </c>
      <c r="E480" s="128">
        <f t="shared" si="69"/>
        <v>0</v>
      </c>
      <c r="F480" s="4">
        <f t="shared" si="70"/>
        <v>0</v>
      </c>
      <c r="G480" s="19">
        <f>IF(AND(C480&lt;&gt;"",SUM(G$25:G479)&lt;D$17),$D$17/$D$21,0)</f>
        <v>0</v>
      </c>
      <c r="H480" s="4">
        <f t="shared" si="71"/>
        <v>0</v>
      </c>
      <c r="I480" s="4">
        <f t="shared" si="67"/>
        <v>0</v>
      </c>
      <c r="J480" s="25" t="str">
        <f t="shared" si="63"/>
        <v>2058–2059</v>
      </c>
      <c r="K480" s="27">
        <f t="shared" si="68"/>
        <v>0</v>
      </c>
      <c r="R480" s="10" t="str">
        <f t="shared" si="64"/>
        <v/>
      </c>
    </row>
    <row r="481" spans="1:18" ht="19.899999999999999" customHeight="1" x14ac:dyDescent="0.25">
      <c r="A481" s="126">
        <v>58257</v>
      </c>
      <c r="B481" s="9">
        <f t="shared" si="65"/>
        <v>0</v>
      </c>
      <c r="C481" s="127"/>
      <c r="D481" s="4">
        <f t="shared" si="66"/>
        <v>0</v>
      </c>
      <c r="E481" s="128">
        <f t="shared" si="69"/>
        <v>0</v>
      </c>
      <c r="F481" s="4">
        <f t="shared" si="70"/>
        <v>0</v>
      </c>
      <c r="G481" s="19">
        <f>IF(AND(C481&lt;&gt;"",SUM(G$25:G480)&lt;D$17),$D$17/$D$21,0)</f>
        <v>0</v>
      </c>
      <c r="H481" s="4">
        <f t="shared" si="71"/>
        <v>0</v>
      </c>
      <c r="I481" s="4">
        <f t="shared" si="67"/>
        <v>0</v>
      </c>
      <c r="J481" s="25" t="str">
        <f t="shared" si="63"/>
        <v>2059–2060</v>
      </c>
      <c r="K481" s="27">
        <f t="shared" si="68"/>
        <v>0</v>
      </c>
      <c r="R481" s="10" t="str">
        <f t="shared" si="64"/>
        <v/>
      </c>
    </row>
    <row r="482" spans="1:18" ht="19.899999999999999" customHeight="1" x14ac:dyDescent="0.25">
      <c r="A482" s="126">
        <v>58288</v>
      </c>
      <c r="B482" s="9">
        <f t="shared" si="65"/>
        <v>0</v>
      </c>
      <c r="C482" s="127"/>
      <c r="D482" s="4">
        <f t="shared" si="66"/>
        <v>0</v>
      </c>
      <c r="E482" s="128">
        <f t="shared" si="69"/>
        <v>0</v>
      </c>
      <c r="F482" s="4">
        <f t="shared" si="70"/>
        <v>0</v>
      </c>
      <c r="G482" s="19">
        <f>IF(AND(C482&lt;&gt;"",SUM(G$25:G481)&lt;D$17),$D$17/$D$21,0)</f>
        <v>0</v>
      </c>
      <c r="H482" s="4">
        <f t="shared" si="71"/>
        <v>0</v>
      </c>
      <c r="I482" s="4">
        <f t="shared" si="67"/>
        <v>0</v>
      </c>
      <c r="J482" s="25" t="str">
        <f t="shared" si="63"/>
        <v>2059–2060</v>
      </c>
      <c r="K482" s="27">
        <f t="shared" si="68"/>
        <v>0</v>
      </c>
      <c r="R482" s="10" t="str">
        <f t="shared" si="64"/>
        <v/>
      </c>
    </row>
    <row r="483" spans="1:18" ht="19.899999999999999" customHeight="1" x14ac:dyDescent="0.25">
      <c r="A483" s="126">
        <v>58319</v>
      </c>
      <c r="B483" s="9">
        <f t="shared" si="65"/>
        <v>0</v>
      </c>
      <c r="C483" s="127"/>
      <c r="D483" s="4">
        <f t="shared" si="66"/>
        <v>0</v>
      </c>
      <c r="E483" s="128">
        <f t="shared" si="69"/>
        <v>0</v>
      </c>
      <c r="F483" s="4">
        <f t="shared" si="70"/>
        <v>0</v>
      </c>
      <c r="G483" s="19">
        <f>IF(AND(C483&lt;&gt;"",SUM(G$25:G482)&lt;D$17),$D$17/$D$21,0)</f>
        <v>0</v>
      </c>
      <c r="H483" s="4">
        <f t="shared" si="71"/>
        <v>0</v>
      </c>
      <c r="I483" s="4">
        <f t="shared" si="67"/>
        <v>0</v>
      </c>
      <c r="J483" s="25" t="str">
        <f t="shared" si="63"/>
        <v>2059–2060</v>
      </c>
      <c r="K483" s="27">
        <f t="shared" si="68"/>
        <v>0</v>
      </c>
      <c r="R483" s="10" t="str">
        <f t="shared" si="64"/>
        <v/>
      </c>
    </row>
    <row r="484" spans="1:18" ht="19.899999999999999" customHeight="1" x14ac:dyDescent="0.25">
      <c r="A484" s="126">
        <v>58349</v>
      </c>
      <c r="B484" s="9">
        <f t="shared" si="65"/>
        <v>0</v>
      </c>
      <c r="C484" s="127"/>
      <c r="D484" s="4">
        <f t="shared" si="66"/>
        <v>0</v>
      </c>
      <c r="E484" s="128">
        <f t="shared" si="69"/>
        <v>0</v>
      </c>
      <c r="F484" s="4">
        <f t="shared" si="70"/>
        <v>0</v>
      </c>
      <c r="G484" s="19">
        <f>IF(AND(C484&lt;&gt;"",SUM(G$25:G483)&lt;D$17),$D$17/$D$21,0)</f>
        <v>0</v>
      </c>
      <c r="H484" s="4">
        <f t="shared" si="71"/>
        <v>0</v>
      </c>
      <c r="I484" s="4">
        <f t="shared" si="67"/>
        <v>0</v>
      </c>
      <c r="J484" s="25" t="str">
        <f t="shared" si="63"/>
        <v>2059–2060</v>
      </c>
      <c r="K484" s="27">
        <f t="shared" si="68"/>
        <v>0</v>
      </c>
      <c r="R484" s="10" t="str">
        <f t="shared" si="64"/>
        <v/>
      </c>
    </row>
    <row r="485" spans="1:18" ht="19.899999999999999" customHeight="1" x14ac:dyDescent="0.25">
      <c r="A485" s="126">
        <v>58380</v>
      </c>
      <c r="B485" s="9">
        <f t="shared" si="65"/>
        <v>0</v>
      </c>
      <c r="C485" s="127"/>
      <c r="D485" s="4">
        <f t="shared" si="66"/>
        <v>0</v>
      </c>
      <c r="E485" s="128">
        <f t="shared" si="69"/>
        <v>0</v>
      </c>
      <c r="F485" s="4">
        <f t="shared" si="70"/>
        <v>0</v>
      </c>
      <c r="G485" s="19">
        <f>IF(AND(C485&lt;&gt;"",SUM(G$25:G484)&lt;D$17),$D$17/$D$21,0)</f>
        <v>0</v>
      </c>
      <c r="H485" s="4">
        <f t="shared" si="71"/>
        <v>0</v>
      </c>
      <c r="I485" s="4">
        <f t="shared" si="67"/>
        <v>0</v>
      </c>
      <c r="J485" s="25" t="str">
        <f t="shared" si="63"/>
        <v>2059–2060</v>
      </c>
      <c r="K485" s="27">
        <f t="shared" si="68"/>
        <v>0</v>
      </c>
      <c r="R485" s="10" t="str">
        <f t="shared" si="64"/>
        <v/>
      </c>
    </row>
    <row r="486" spans="1:18" ht="19.899999999999999" customHeight="1" x14ac:dyDescent="0.25">
      <c r="A486" s="126">
        <v>58410</v>
      </c>
      <c r="B486" s="9">
        <f t="shared" si="65"/>
        <v>0</v>
      </c>
      <c r="C486" s="127"/>
      <c r="D486" s="4">
        <f t="shared" si="66"/>
        <v>0</v>
      </c>
      <c r="E486" s="128">
        <f t="shared" si="69"/>
        <v>0</v>
      </c>
      <c r="F486" s="4">
        <f t="shared" si="70"/>
        <v>0</v>
      </c>
      <c r="G486" s="19">
        <f>IF(AND(C486&lt;&gt;"",SUM(G$25:G485)&lt;D$17),$D$17/$D$21,0)</f>
        <v>0</v>
      </c>
      <c r="H486" s="4">
        <f t="shared" si="71"/>
        <v>0</v>
      </c>
      <c r="I486" s="4">
        <f t="shared" si="67"/>
        <v>0</v>
      </c>
      <c r="J486" s="25" t="str">
        <f t="shared" ref="J486:J549" si="72">IF(OR(MONTH(A486)=1,MONTH(A486)=2,MONTH(A486)=3,MONTH(A486)=4,MONTH(A486)=5,MONTH(A486)=6),YEAR(A486)-1&amp;"–"&amp;YEAR(A486),YEAR(A486)&amp;"–"&amp;YEAR(A486)+1)</f>
        <v>2059–2060</v>
      </c>
      <c r="K486" s="27">
        <f t="shared" si="68"/>
        <v>0</v>
      </c>
      <c r="R486" s="10" t="str">
        <f t="shared" si="64"/>
        <v/>
      </c>
    </row>
    <row r="487" spans="1:18" ht="19.899999999999999" customHeight="1" x14ac:dyDescent="0.25">
      <c r="A487" s="126">
        <v>58441</v>
      </c>
      <c r="B487" s="9">
        <f t="shared" si="65"/>
        <v>0</v>
      </c>
      <c r="C487" s="127"/>
      <c r="D487" s="4">
        <f t="shared" si="66"/>
        <v>0</v>
      </c>
      <c r="E487" s="128">
        <f t="shared" si="69"/>
        <v>0</v>
      </c>
      <c r="F487" s="4">
        <f t="shared" si="70"/>
        <v>0</v>
      </c>
      <c r="G487" s="19">
        <f>IF(AND(C487&lt;&gt;"",SUM(G$25:G486)&lt;D$17),$D$17/$D$21,0)</f>
        <v>0</v>
      </c>
      <c r="H487" s="4">
        <f t="shared" si="71"/>
        <v>0</v>
      </c>
      <c r="I487" s="4">
        <f t="shared" si="67"/>
        <v>0</v>
      </c>
      <c r="J487" s="25" t="str">
        <f t="shared" si="72"/>
        <v>2059–2060</v>
      </c>
      <c r="K487" s="27">
        <f t="shared" si="68"/>
        <v>0</v>
      </c>
      <c r="R487" s="10" t="str">
        <f t="shared" si="64"/>
        <v/>
      </c>
    </row>
    <row r="488" spans="1:18" ht="19.899999999999999" customHeight="1" x14ac:dyDescent="0.25">
      <c r="A488" s="126">
        <v>58472</v>
      </c>
      <c r="B488" s="9">
        <f t="shared" si="65"/>
        <v>0</v>
      </c>
      <c r="C488" s="127"/>
      <c r="D488" s="4">
        <f t="shared" si="66"/>
        <v>0</v>
      </c>
      <c r="E488" s="128">
        <f t="shared" si="69"/>
        <v>0</v>
      </c>
      <c r="F488" s="4">
        <f t="shared" si="70"/>
        <v>0</v>
      </c>
      <c r="G488" s="19">
        <f>IF(AND(C488&lt;&gt;"",SUM(G$25:G487)&lt;D$17),$D$17/$D$21,0)</f>
        <v>0</v>
      </c>
      <c r="H488" s="4">
        <f t="shared" si="71"/>
        <v>0</v>
      </c>
      <c r="I488" s="4">
        <f t="shared" si="67"/>
        <v>0</v>
      </c>
      <c r="J488" s="25" t="str">
        <f t="shared" si="72"/>
        <v>2059–2060</v>
      </c>
      <c r="K488" s="27">
        <f t="shared" si="68"/>
        <v>0</v>
      </c>
      <c r="R488" s="10" t="str">
        <f t="shared" si="64"/>
        <v/>
      </c>
    </row>
    <row r="489" spans="1:18" ht="19.899999999999999" customHeight="1" x14ac:dyDescent="0.25">
      <c r="A489" s="126">
        <v>58501</v>
      </c>
      <c r="B489" s="9">
        <f t="shared" si="65"/>
        <v>0</v>
      </c>
      <c r="C489" s="127"/>
      <c r="D489" s="4">
        <f t="shared" si="66"/>
        <v>0</v>
      </c>
      <c r="E489" s="128">
        <f t="shared" si="69"/>
        <v>0</v>
      </c>
      <c r="F489" s="4">
        <f t="shared" si="70"/>
        <v>0</v>
      </c>
      <c r="G489" s="19">
        <f>IF(AND(C489&lt;&gt;"",SUM(G$25:G488)&lt;D$17),$D$17/$D$21,0)</f>
        <v>0</v>
      </c>
      <c r="H489" s="4">
        <f t="shared" si="71"/>
        <v>0</v>
      </c>
      <c r="I489" s="4">
        <f t="shared" si="67"/>
        <v>0</v>
      </c>
      <c r="J489" s="25" t="str">
        <f t="shared" si="72"/>
        <v>2059–2060</v>
      </c>
      <c r="K489" s="27">
        <f t="shared" si="68"/>
        <v>0</v>
      </c>
      <c r="R489" s="10" t="str">
        <f t="shared" si="64"/>
        <v/>
      </c>
    </row>
    <row r="490" spans="1:18" ht="19.899999999999999" customHeight="1" x14ac:dyDescent="0.25">
      <c r="A490" s="126">
        <v>58532</v>
      </c>
      <c r="B490" s="9">
        <f t="shared" si="65"/>
        <v>0</v>
      </c>
      <c r="C490" s="127"/>
      <c r="D490" s="4">
        <f t="shared" si="66"/>
        <v>0</v>
      </c>
      <c r="E490" s="128">
        <f t="shared" si="69"/>
        <v>0</v>
      </c>
      <c r="F490" s="4">
        <f t="shared" si="70"/>
        <v>0</v>
      </c>
      <c r="G490" s="19">
        <f>IF(AND(C490&lt;&gt;"",SUM(G$25:G489)&lt;D$17),$D$17/$D$21,0)</f>
        <v>0</v>
      </c>
      <c r="H490" s="4">
        <f t="shared" si="71"/>
        <v>0</v>
      </c>
      <c r="I490" s="4">
        <f t="shared" si="67"/>
        <v>0</v>
      </c>
      <c r="J490" s="25" t="str">
        <f t="shared" si="72"/>
        <v>2059–2060</v>
      </c>
      <c r="K490" s="27">
        <f t="shared" si="68"/>
        <v>0</v>
      </c>
      <c r="R490" s="10" t="str">
        <f t="shared" si="64"/>
        <v/>
      </c>
    </row>
    <row r="491" spans="1:18" ht="19.899999999999999" customHeight="1" x14ac:dyDescent="0.25">
      <c r="A491" s="126">
        <v>58562</v>
      </c>
      <c r="B491" s="9">
        <f t="shared" si="65"/>
        <v>0</v>
      </c>
      <c r="C491" s="127"/>
      <c r="D491" s="4">
        <f t="shared" si="66"/>
        <v>0</v>
      </c>
      <c r="E491" s="128">
        <f t="shared" si="69"/>
        <v>0</v>
      </c>
      <c r="F491" s="4">
        <f t="shared" si="70"/>
        <v>0</v>
      </c>
      <c r="G491" s="19">
        <f>IF(AND(C491&lt;&gt;"",SUM(G$25:G490)&lt;D$17),$D$17/$D$21,0)</f>
        <v>0</v>
      </c>
      <c r="H491" s="4">
        <f t="shared" si="71"/>
        <v>0</v>
      </c>
      <c r="I491" s="4">
        <f t="shared" si="67"/>
        <v>0</v>
      </c>
      <c r="J491" s="25" t="str">
        <f t="shared" si="72"/>
        <v>2059–2060</v>
      </c>
      <c r="K491" s="27">
        <f t="shared" si="68"/>
        <v>0</v>
      </c>
      <c r="R491" s="10" t="str">
        <f t="shared" si="64"/>
        <v/>
      </c>
    </row>
    <row r="492" spans="1:18" ht="19.899999999999999" customHeight="1" x14ac:dyDescent="0.25">
      <c r="A492" s="126">
        <v>58593</v>
      </c>
      <c r="B492" s="9">
        <f t="shared" si="65"/>
        <v>0</v>
      </c>
      <c r="C492" s="127"/>
      <c r="D492" s="4">
        <f t="shared" si="66"/>
        <v>0</v>
      </c>
      <c r="E492" s="128">
        <f t="shared" si="69"/>
        <v>0</v>
      </c>
      <c r="F492" s="4">
        <f t="shared" si="70"/>
        <v>0</v>
      </c>
      <c r="G492" s="19">
        <f>IF(AND(C492&lt;&gt;"",SUM(G$25:G491)&lt;D$17),$D$17/$D$21,0)</f>
        <v>0</v>
      </c>
      <c r="H492" s="4">
        <f t="shared" si="71"/>
        <v>0</v>
      </c>
      <c r="I492" s="4">
        <f t="shared" si="67"/>
        <v>0</v>
      </c>
      <c r="J492" s="25" t="str">
        <f t="shared" si="72"/>
        <v>2059–2060</v>
      </c>
      <c r="K492" s="27">
        <f t="shared" si="68"/>
        <v>0</v>
      </c>
      <c r="R492" s="10" t="str">
        <f t="shared" si="64"/>
        <v/>
      </c>
    </row>
    <row r="493" spans="1:18" ht="19.899999999999999" customHeight="1" x14ac:dyDescent="0.25">
      <c r="A493" s="126">
        <v>58623</v>
      </c>
      <c r="B493" s="9">
        <f t="shared" si="65"/>
        <v>0</v>
      </c>
      <c r="C493" s="127"/>
      <c r="D493" s="4">
        <f t="shared" si="66"/>
        <v>0</v>
      </c>
      <c r="E493" s="128">
        <f t="shared" si="69"/>
        <v>0</v>
      </c>
      <c r="F493" s="4">
        <f t="shared" si="70"/>
        <v>0</v>
      </c>
      <c r="G493" s="19">
        <f>IF(AND(C493&lt;&gt;"",SUM(G$25:G492)&lt;D$17),$D$17/$D$21,0)</f>
        <v>0</v>
      </c>
      <c r="H493" s="4">
        <f t="shared" si="71"/>
        <v>0</v>
      </c>
      <c r="I493" s="4">
        <f t="shared" si="67"/>
        <v>0</v>
      </c>
      <c r="J493" s="25" t="str">
        <f t="shared" si="72"/>
        <v>2060–2061</v>
      </c>
      <c r="K493" s="27">
        <f t="shared" si="68"/>
        <v>0</v>
      </c>
      <c r="R493" s="10" t="str">
        <f t="shared" si="64"/>
        <v/>
      </c>
    </row>
    <row r="494" spans="1:18" ht="19.899999999999999" customHeight="1" x14ac:dyDescent="0.25">
      <c r="A494" s="126">
        <v>58654</v>
      </c>
      <c r="B494" s="9">
        <f t="shared" si="65"/>
        <v>0</v>
      </c>
      <c r="C494" s="127"/>
      <c r="D494" s="4">
        <f t="shared" si="66"/>
        <v>0</v>
      </c>
      <c r="E494" s="128">
        <f t="shared" si="69"/>
        <v>0</v>
      </c>
      <c r="F494" s="4">
        <f t="shared" si="70"/>
        <v>0</v>
      </c>
      <c r="G494" s="19">
        <f>IF(AND(C494&lt;&gt;"",SUM(G$25:G493)&lt;D$17),$D$17/$D$21,0)</f>
        <v>0</v>
      </c>
      <c r="H494" s="4">
        <f t="shared" si="71"/>
        <v>0</v>
      </c>
      <c r="I494" s="4">
        <f t="shared" si="67"/>
        <v>0</v>
      </c>
      <c r="J494" s="25" t="str">
        <f t="shared" si="72"/>
        <v>2060–2061</v>
      </c>
      <c r="K494" s="27">
        <f t="shared" si="68"/>
        <v>0</v>
      </c>
      <c r="R494" s="10" t="str">
        <f t="shared" si="64"/>
        <v/>
      </c>
    </row>
    <row r="495" spans="1:18" ht="19.899999999999999" customHeight="1" x14ac:dyDescent="0.25">
      <c r="A495" s="126">
        <v>58685</v>
      </c>
      <c r="B495" s="9">
        <f t="shared" si="65"/>
        <v>0</v>
      </c>
      <c r="C495" s="127"/>
      <c r="D495" s="4">
        <f t="shared" si="66"/>
        <v>0</v>
      </c>
      <c r="E495" s="128">
        <f t="shared" si="69"/>
        <v>0</v>
      </c>
      <c r="F495" s="4">
        <f t="shared" si="70"/>
        <v>0</v>
      </c>
      <c r="G495" s="19">
        <f>IF(AND(C495&lt;&gt;"",SUM(G$25:G494)&lt;D$17),$D$17/$D$21,0)</f>
        <v>0</v>
      </c>
      <c r="H495" s="4">
        <f t="shared" si="71"/>
        <v>0</v>
      </c>
      <c r="I495" s="4">
        <f t="shared" si="67"/>
        <v>0</v>
      </c>
      <c r="J495" s="25" t="str">
        <f t="shared" si="72"/>
        <v>2060–2061</v>
      </c>
      <c r="K495" s="27">
        <f t="shared" si="68"/>
        <v>0</v>
      </c>
      <c r="R495" s="10" t="str">
        <f t="shared" si="64"/>
        <v/>
      </c>
    </row>
    <row r="496" spans="1:18" ht="19.899999999999999" customHeight="1" x14ac:dyDescent="0.25">
      <c r="A496" s="126">
        <v>58715</v>
      </c>
      <c r="B496" s="9">
        <f t="shared" si="65"/>
        <v>0</v>
      </c>
      <c r="C496" s="127"/>
      <c r="D496" s="4">
        <f t="shared" si="66"/>
        <v>0</v>
      </c>
      <c r="E496" s="128">
        <f t="shared" si="69"/>
        <v>0</v>
      </c>
      <c r="F496" s="4">
        <f t="shared" si="70"/>
        <v>0</v>
      </c>
      <c r="G496" s="19">
        <f>IF(AND(C496&lt;&gt;"",SUM(G$25:G495)&lt;D$17),$D$17/$D$21,0)</f>
        <v>0</v>
      </c>
      <c r="H496" s="4">
        <f t="shared" si="71"/>
        <v>0</v>
      </c>
      <c r="I496" s="4">
        <f t="shared" si="67"/>
        <v>0</v>
      </c>
      <c r="J496" s="25" t="str">
        <f t="shared" si="72"/>
        <v>2060–2061</v>
      </c>
      <c r="K496" s="27">
        <f t="shared" si="68"/>
        <v>0</v>
      </c>
      <c r="R496" s="10" t="str">
        <f t="shared" si="64"/>
        <v/>
      </c>
    </row>
    <row r="497" spans="1:18" ht="19.899999999999999" customHeight="1" x14ac:dyDescent="0.25">
      <c r="A497" s="126">
        <v>58746</v>
      </c>
      <c r="B497" s="9">
        <f t="shared" si="65"/>
        <v>0</v>
      </c>
      <c r="C497" s="127"/>
      <c r="D497" s="4">
        <f t="shared" si="66"/>
        <v>0</v>
      </c>
      <c r="E497" s="128">
        <f t="shared" si="69"/>
        <v>0</v>
      </c>
      <c r="F497" s="4">
        <f t="shared" si="70"/>
        <v>0</v>
      </c>
      <c r="G497" s="19">
        <f>IF(AND(C497&lt;&gt;"",SUM(G$25:G496)&lt;D$17),$D$17/$D$21,0)</f>
        <v>0</v>
      </c>
      <c r="H497" s="4">
        <f t="shared" si="71"/>
        <v>0</v>
      </c>
      <c r="I497" s="4">
        <f t="shared" si="67"/>
        <v>0</v>
      </c>
      <c r="J497" s="25" t="str">
        <f t="shared" si="72"/>
        <v>2060–2061</v>
      </c>
      <c r="K497" s="27">
        <f t="shared" si="68"/>
        <v>0</v>
      </c>
      <c r="R497" s="10" t="str">
        <f t="shared" si="64"/>
        <v/>
      </c>
    </row>
    <row r="498" spans="1:18" ht="19.899999999999999" customHeight="1" x14ac:dyDescent="0.25">
      <c r="A498" s="126">
        <v>58776</v>
      </c>
      <c r="B498" s="9">
        <f t="shared" si="65"/>
        <v>0</v>
      </c>
      <c r="C498" s="127"/>
      <c r="D498" s="4">
        <f t="shared" si="66"/>
        <v>0</v>
      </c>
      <c r="E498" s="128">
        <f t="shared" si="69"/>
        <v>0</v>
      </c>
      <c r="F498" s="4">
        <f t="shared" si="70"/>
        <v>0</v>
      </c>
      <c r="G498" s="19">
        <f>IF(AND(C498&lt;&gt;"",SUM(G$25:G497)&lt;D$17),$D$17/$D$21,0)</f>
        <v>0</v>
      </c>
      <c r="H498" s="4">
        <f t="shared" si="71"/>
        <v>0</v>
      </c>
      <c r="I498" s="4">
        <f t="shared" si="67"/>
        <v>0</v>
      </c>
      <c r="J498" s="25" t="str">
        <f t="shared" si="72"/>
        <v>2060–2061</v>
      </c>
      <c r="K498" s="27">
        <f t="shared" si="68"/>
        <v>0</v>
      </c>
      <c r="R498" s="10" t="str">
        <f t="shared" si="64"/>
        <v/>
      </c>
    </row>
    <row r="499" spans="1:18" ht="19.899999999999999" customHeight="1" x14ac:dyDescent="0.25">
      <c r="A499" s="126">
        <v>58807</v>
      </c>
      <c r="B499" s="9">
        <f t="shared" si="65"/>
        <v>0</v>
      </c>
      <c r="C499" s="127"/>
      <c r="D499" s="4">
        <f t="shared" si="66"/>
        <v>0</v>
      </c>
      <c r="E499" s="128">
        <f t="shared" si="69"/>
        <v>0</v>
      </c>
      <c r="F499" s="4">
        <f t="shared" si="70"/>
        <v>0</v>
      </c>
      <c r="G499" s="19">
        <f>IF(AND(C499&lt;&gt;"",SUM(G$25:G498)&lt;D$17),$D$17/$D$21,0)</f>
        <v>0</v>
      </c>
      <c r="H499" s="4">
        <f t="shared" si="71"/>
        <v>0</v>
      </c>
      <c r="I499" s="4">
        <f t="shared" si="67"/>
        <v>0</v>
      </c>
      <c r="J499" s="25" t="str">
        <f t="shared" si="72"/>
        <v>2060–2061</v>
      </c>
      <c r="K499" s="27">
        <f t="shared" si="68"/>
        <v>0</v>
      </c>
      <c r="R499" s="10" t="str">
        <f t="shared" si="64"/>
        <v/>
      </c>
    </row>
    <row r="500" spans="1:18" ht="19.899999999999999" customHeight="1" x14ac:dyDescent="0.25">
      <c r="A500" s="126">
        <v>58838</v>
      </c>
      <c r="B500" s="9">
        <f t="shared" si="65"/>
        <v>0</v>
      </c>
      <c r="C500" s="127"/>
      <c r="D500" s="4">
        <f t="shared" si="66"/>
        <v>0</v>
      </c>
      <c r="E500" s="128">
        <f t="shared" si="69"/>
        <v>0</v>
      </c>
      <c r="F500" s="4">
        <f t="shared" si="70"/>
        <v>0</v>
      </c>
      <c r="G500" s="19">
        <f>IF(AND(C500&lt;&gt;"",SUM(G$25:G499)&lt;D$17),$D$17/$D$21,0)</f>
        <v>0</v>
      </c>
      <c r="H500" s="4">
        <f t="shared" si="71"/>
        <v>0</v>
      </c>
      <c r="I500" s="4">
        <f t="shared" si="67"/>
        <v>0</v>
      </c>
      <c r="J500" s="25" t="str">
        <f t="shared" si="72"/>
        <v>2060–2061</v>
      </c>
      <c r="K500" s="27">
        <f t="shared" si="68"/>
        <v>0</v>
      </c>
      <c r="R500" s="10" t="str">
        <f t="shared" si="64"/>
        <v/>
      </c>
    </row>
    <row r="501" spans="1:18" ht="19.899999999999999" customHeight="1" x14ac:dyDescent="0.25">
      <c r="A501" s="126">
        <v>58866</v>
      </c>
      <c r="B501" s="9">
        <f t="shared" si="65"/>
        <v>0</v>
      </c>
      <c r="C501" s="127"/>
      <c r="D501" s="4">
        <f t="shared" si="66"/>
        <v>0</v>
      </c>
      <c r="E501" s="128">
        <f t="shared" si="69"/>
        <v>0</v>
      </c>
      <c r="F501" s="4">
        <f t="shared" si="70"/>
        <v>0</v>
      </c>
      <c r="G501" s="19">
        <f>IF(AND(C501&lt;&gt;"",SUM(G$25:G500)&lt;D$17),$D$17/$D$21,0)</f>
        <v>0</v>
      </c>
      <c r="H501" s="4">
        <f t="shared" si="71"/>
        <v>0</v>
      </c>
      <c r="I501" s="4">
        <f t="shared" si="67"/>
        <v>0</v>
      </c>
      <c r="J501" s="25" t="str">
        <f t="shared" si="72"/>
        <v>2060–2061</v>
      </c>
      <c r="K501" s="27">
        <f t="shared" si="68"/>
        <v>0</v>
      </c>
      <c r="R501" s="10" t="str">
        <f t="shared" si="64"/>
        <v/>
      </c>
    </row>
    <row r="502" spans="1:18" ht="19.899999999999999" customHeight="1" x14ac:dyDescent="0.25">
      <c r="A502" s="126">
        <v>58897</v>
      </c>
      <c r="B502" s="9">
        <f t="shared" si="65"/>
        <v>0</v>
      </c>
      <c r="C502" s="127"/>
      <c r="D502" s="4">
        <f t="shared" si="66"/>
        <v>0</v>
      </c>
      <c r="E502" s="128">
        <f t="shared" si="69"/>
        <v>0</v>
      </c>
      <c r="F502" s="4">
        <f t="shared" si="70"/>
        <v>0</v>
      </c>
      <c r="G502" s="19">
        <f>IF(AND(C502&lt;&gt;"",SUM(G$25:G501)&lt;D$17),$D$17/$D$21,0)</f>
        <v>0</v>
      </c>
      <c r="H502" s="4">
        <f t="shared" si="71"/>
        <v>0</v>
      </c>
      <c r="I502" s="4">
        <f t="shared" si="67"/>
        <v>0</v>
      </c>
      <c r="J502" s="25" t="str">
        <f t="shared" si="72"/>
        <v>2060–2061</v>
      </c>
      <c r="K502" s="27">
        <f t="shared" si="68"/>
        <v>0</v>
      </c>
      <c r="R502" s="10" t="str">
        <f t="shared" si="64"/>
        <v/>
      </c>
    </row>
    <row r="503" spans="1:18" ht="19.899999999999999" customHeight="1" x14ac:dyDescent="0.25">
      <c r="A503" s="126">
        <v>58927</v>
      </c>
      <c r="B503" s="9">
        <f t="shared" si="65"/>
        <v>0</v>
      </c>
      <c r="C503" s="127"/>
      <c r="D503" s="4">
        <f t="shared" si="66"/>
        <v>0</v>
      </c>
      <c r="E503" s="128">
        <f t="shared" si="69"/>
        <v>0</v>
      </c>
      <c r="F503" s="4">
        <f t="shared" si="70"/>
        <v>0</v>
      </c>
      <c r="G503" s="19">
        <f>IF(AND(C503&lt;&gt;"",SUM(G$25:G502)&lt;D$17),$D$17/$D$21,0)</f>
        <v>0</v>
      </c>
      <c r="H503" s="4">
        <f t="shared" si="71"/>
        <v>0</v>
      </c>
      <c r="I503" s="4">
        <f t="shared" si="67"/>
        <v>0</v>
      </c>
      <c r="J503" s="25" t="str">
        <f t="shared" si="72"/>
        <v>2060–2061</v>
      </c>
      <c r="K503" s="27">
        <f t="shared" si="68"/>
        <v>0</v>
      </c>
      <c r="R503" s="10" t="str">
        <f t="shared" si="64"/>
        <v/>
      </c>
    </row>
    <row r="504" spans="1:18" ht="19.899999999999999" customHeight="1" x14ac:dyDescent="0.25">
      <c r="A504" s="126">
        <v>58958</v>
      </c>
      <c r="B504" s="9">
        <f t="shared" si="65"/>
        <v>0</v>
      </c>
      <c r="C504" s="127"/>
      <c r="D504" s="4">
        <f t="shared" si="66"/>
        <v>0</v>
      </c>
      <c r="E504" s="128">
        <f t="shared" si="69"/>
        <v>0</v>
      </c>
      <c r="F504" s="4">
        <f t="shared" si="70"/>
        <v>0</v>
      </c>
      <c r="G504" s="19">
        <f>IF(AND(C504&lt;&gt;"",SUM(G$25:G503)&lt;D$17),$D$17/$D$21,0)</f>
        <v>0</v>
      </c>
      <c r="H504" s="4">
        <f t="shared" si="71"/>
        <v>0</v>
      </c>
      <c r="I504" s="4">
        <f t="shared" si="67"/>
        <v>0</v>
      </c>
      <c r="J504" s="25" t="str">
        <f t="shared" si="72"/>
        <v>2060–2061</v>
      </c>
      <c r="K504" s="27">
        <f t="shared" si="68"/>
        <v>0</v>
      </c>
      <c r="R504" s="10" t="str">
        <f t="shared" si="64"/>
        <v/>
      </c>
    </row>
    <row r="505" spans="1:18" ht="19.899999999999999" customHeight="1" x14ac:dyDescent="0.25">
      <c r="A505" s="126">
        <v>58988</v>
      </c>
      <c r="B505" s="9">
        <f t="shared" si="65"/>
        <v>0</v>
      </c>
      <c r="C505" s="127"/>
      <c r="D505" s="4">
        <f t="shared" si="66"/>
        <v>0</v>
      </c>
      <c r="E505" s="128">
        <f t="shared" si="69"/>
        <v>0</v>
      </c>
      <c r="F505" s="4">
        <f t="shared" si="70"/>
        <v>0</v>
      </c>
      <c r="G505" s="19">
        <f>IF(AND(C505&lt;&gt;"",SUM(G$25:G504)&lt;D$17),$D$17/$D$21,0)</f>
        <v>0</v>
      </c>
      <c r="H505" s="4">
        <f t="shared" si="71"/>
        <v>0</v>
      </c>
      <c r="I505" s="4">
        <f t="shared" si="67"/>
        <v>0</v>
      </c>
      <c r="J505" s="25" t="str">
        <f t="shared" si="72"/>
        <v>2061–2062</v>
      </c>
      <c r="K505" s="27">
        <f t="shared" si="68"/>
        <v>0</v>
      </c>
      <c r="R505" s="10" t="str">
        <f t="shared" si="64"/>
        <v/>
      </c>
    </row>
    <row r="506" spans="1:18" ht="19.899999999999999" customHeight="1" x14ac:dyDescent="0.25">
      <c r="A506" s="126">
        <v>59019</v>
      </c>
      <c r="B506" s="9">
        <f t="shared" si="65"/>
        <v>0</v>
      </c>
      <c r="C506" s="127"/>
      <c r="D506" s="4">
        <f t="shared" si="66"/>
        <v>0</v>
      </c>
      <c r="E506" s="128">
        <f t="shared" si="69"/>
        <v>0</v>
      </c>
      <c r="F506" s="4">
        <f t="shared" si="70"/>
        <v>0</v>
      </c>
      <c r="G506" s="19">
        <f>IF(AND(C506&lt;&gt;"",SUM(G$25:G505)&lt;D$17),$D$17/$D$21,0)</f>
        <v>0</v>
      </c>
      <c r="H506" s="4">
        <f t="shared" si="71"/>
        <v>0</v>
      </c>
      <c r="I506" s="4">
        <f t="shared" si="67"/>
        <v>0</v>
      </c>
      <c r="J506" s="25" t="str">
        <f t="shared" si="72"/>
        <v>2061–2062</v>
      </c>
      <c r="K506" s="27">
        <f t="shared" si="68"/>
        <v>0</v>
      </c>
      <c r="R506" s="10" t="str">
        <f t="shared" si="64"/>
        <v/>
      </c>
    </row>
    <row r="507" spans="1:18" ht="19.899999999999999" customHeight="1" x14ac:dyDescent="0.25">
      <c r="A507" s="126">
        <v>59050</v>
      </c>
      <c r="B507" s="9">
        <f t="shared" si="65"/>
        <v>0</v>
      </c>
      <c r="C507" s="127"/>
      <c r="D507" s="4">
        <f t="shared" si="66"/>
        <v>0</v>
      </c>
      <c r="E507" s="128">
        <f t="shared" si="69"/>
        <v>0</v>
      </c>
      <c r="F507" s="4">
        <f t="shared" si="70"/>
        <v>0</v>
      </c>
      <c r="G507" s="19">
        <f>IF(AND(C507&lt;&gt;"",SUM(G$25:G506)&lt;D$17),$D$17/$D$21,0)</f>
        <v>0</v>
      </c>
      <c r="H507" s="4">
        <f t="shared" si="71"/>
        <v>0</v>
      </c>
      <c r="I507" s="4">
        <f t="shared" si="67"/>
        <v>0</v>
      </c>
      <c r="J507" s="25" t="str">
        <f t="shared" si="72"/>
        <v>2061–2062</v>
      </c>
      <c r="K507" s="27">
        <f t="shared" si="68"/>
        <v>0</v>
      </c>
      <c r="R507" s="10" t="str">
        <f t="shared" si="64"/>
        <v/>
      </c>
    </row>
    <row r="508" spans="1:18" ht="19.899999999999999" customHeight="1" x14ac:dyDescent="0.25">
      <c r="A508" s="126">
        <v>59080</v>
      </c>
      <c r="B508" s="9">
        <f t="shared" si="65"/>
        <v>0</v>
      </c>
      <c r="C508" s="127"/>
      <c r="D508" s="4">
        <f t="shared" si="66"/>
        <v>0</v>
      </c>
      <c r="E508" s="128">
        <f t="shared" si="69"/>
        <v>0</v>
      </c>
      <c r="F508" s="4">
        <f t="shared" si="70"/>
        <v>0</v>
      </c>
      <c r="G508" s="19">
        <f>IF(AND(C508&lt;&gt;"",SUM(G$25:G507)&lt;D$17),$D$17/$D$21,0)</f>
        <v>0</v>
      </c>
      <c r="H508" s="4">
        <f t="shared" si="71"/>
        <v>0</v>
      </c>
      <c r="I508" s="4">
        <f t="shared" si="67"/>
        <v>0</v>
      </c>
      <c r="J508" s="25" t="str">
        <f t="shared" si="72"/>
        <v>2061–2062</v>
      </c>
      <c r="K508" s="27">
        <f t="shared" si="68"/>
        <v>0</v>
      </c>
      <c r="R508" s="10" t="str">
        <f t="shared" si="64"/>
        <v/>
      </c>
    </row>
    <row r="509" spans="1:18" ht="19.899999999999999" customHeight="1" x14ac:dyDescent="0.25">
      <c r="A509" s="126">
        <v>59111</v>
      </c>
      <c r="B509" s="9">
        <f t="shared" si="65"/>
        <v>0</v>
      </c>
      <c r="C509" s="127"/>
      <c r="D509" s="4">
        <f t="shared" si="66"/>
        <v>0</v>
      </c>
      <c r="E509" s="128">
        <f t="shared" si="69"/>
        <v>0</v>
      </c>
      <c r="F509" s="4">
        <f t="shared" si="70"/>
        <v>0</v>
      </c>
      <c r="G509" s="19">
        <f>IF(AND(C509&lt;&gt;"",SUM(G$25:G508)&lt;D$17),$D$17/$D$21,0)</f>
        <v>0</v>
      </c>
      <c r="H509" s="4">
        <f t="shared" si="71"/>
        <v>0</v>
      </c>
      <c r="I509" s="4">
        <f t="shared" si="67"/>
        <v>0</v>
      </c>
      <c r="J509" s="25" t="str">
        <f t="shared" si="72"/>
        <v>2061–2062</v>
      </c>
      <c r="K509" s="27">
        <f t="shared" si="68"/>
        <v>0</v>
      </c>
      <c r="R509" s="10" t="str">
        <f t="shared" si="64"/>
        <v/>
      </c>
    </row>
    <row r="510" spans="1:18" ht="19.899999999999999" customHeight="1" x14ac:dyDescent="0.25">
      <c r="A510" s="126">
        <v>59141</v>
      </c>
      <c r="B510" s="9">
        <f t="shared" si="65"/>
        <v>0</v>
      </c>
      <c r="C510" s="127"/>
      <c r="D510" s="4">
        <f t="shared" si="66"/>
        <v>0</v>
      </c>
      <c r="E510" s="128">
        <f t="shared" si="69"/>
        <v>0</v>
      </c>
      <c r="F510" s="4">
        <f t="shared" si="70"/>
        <v>0</v>
      </c>
      <c r="G510" s="19">
        <f>IF(AND(C510&lt;&gt;"",SUM(G$25:G509)&lt;D$17),$D$17/$D$21,0)</f>
        <v>0</v>
      </c>
      <c r="H510" s="4">
        <f t="shared" si="71"/>
        <v>0</v>
      </c>
      <c r="I510" s="4">
        <f t="shared" si="67"/>
        <v>0</v>
      </c>
      <c r="J510" s="25" t="str">
        <f t="shared" si="72"/>
        <v>2061–2062</v>
      </c>
      <c r="K510" s="27">
        <f t="shared" si="68"/>
        <v>0</v>
      </c>
      <c r="R510" s="10" t="str">
        <f t="shared" si="64"/>
        <v/>
      </c>
    </row>
    <row r="511" spans="1:18" ht="19.899999999999999" customHeight="1" x14ac:dyDescent="0.25">
      <c r="A511" s="126">
        <v>59172</v>
      </c>
      <c r="B511" s="9">
        <f t="shared" si="65"/>
        <v>0</v>
      </c>
      <c r="C511" s="127"/>
      <c r="D511" s="4">
        <f t="shared" si="66"/>
        <v>0</v>
      </c>
      <c r="E511" s="128">
        <f t="shared" si="69"/>
        <v>0</v>
      </c>
      <c r="F511" s="4">
        <f t="shared" si="70"/>
        <v>0</v>
      </c>
      <c r="G511" s="19">
        <f>IF(AND(C511&lt;&gt;"",SUM(G$25:G510)&lt;D$17),$D$17/$D$21,0)</f>
        <v>0</v>
      </c>
      <c r="H511" s="4">
        <f t="shared" si="71"/>
        <v>0</v>
      </c>
      <c r="I511" s="4">
        <f t="shared" si="67"/>
        <v>0</v>
      </c>
      <c r="J511" s="25" t="str">
        <f t="shared" si="72"/>
        <v>2061–2062</v>
      </c>
      <c r="K511" s="27">
        <f t="shared" si="68"/>
        <v>0</v>
      </c>
      <c r="R511" s="10" t="str">
        <f t="shared" si="64"/>
        <v/>
      </c>
    </row>
    <row r="512" spans="1:18" ht="19.899999999999999" customHeight="1" x14ac:dyDescent="0.25">
      <c r="A512" s="126">
        <v>59203</v>
      </c>
      <c r="B512" s="9">
        <f t="shared" si="65"/>
        <v>0</v>
      </c>
      <c r="C512" s="127"/>
      <c r="D512" s="4">
        <f t="shared" si="66"/>
        <v>0</v>
      </c>
      <c r="E512" s="128">
        <f t="shared" si="69"/>
        <v>0</v>
      </c>
      <c r="F512" s="4">
        <f t="shared" si="70"/>
        <v>0</v>
      </c>
      <c r="G512" s="19">
        <f>IF(AND(C512&lt;&gt;"",SUM(G$25:G511)&lt;D$17),$D$17/$D$21,0)</f>
        <v>0</v>
      </c>
      <c r="H512" s="4">
        <f t="shared" si="71"/>
        <v>0</v>
      </c>
      <c r="I512" s="4">
        <f t="shared" si="67"/>
        <v>0</v>
      </c>
      <c r="J512" s="25" t="str">
        <f t="shared" si="72"/>
        <v>2061–2062</v>
      </c>
      <c r="K512" s="27">
        <f t="shared" si="68"/>
        <v>0</v>
      </c>
      <c r="R512" s="10" t="str">
        <f t="shared" si="64"/>
        <v/>
      </c>
    </row>
    <row r="513" spans="1:18" ht="19.899999999999999" customHeight="1" x14ac:dyDescent="0.25">
      <c r="A513" s="126">
        <v>59231</v>
      </c>
      <c r="B513" s="9">
        <f t="shared" si="65"/>
        <v>0</v>
      </c>
      <c r="C513" s="127"/>
      <c r="D513" s="4">
        <f t="shared" si="66"/>
        <v>0</v>
      </c>
      <c r="E513" s="128">
        <f t="shared" si="69"/>
        <v>0</v>
      </c>
      <c r="F513" s="4">
        <f t="shared" si="70"/>
        <v>0</v>
      </c>
      <c r="G513" s="19">
        <f>IF(AND(C513&lt;&gt;"",SUM(G$25:G512)&lt;D$17),$D$17/$D$21,0)</f>
        <v>0</v>
      </c>
      <c r="H513" s="4">
        <f t="shared" si="71"/>
        <v>0</v>
      </c>
      <c r="I513" s="4">
        <f t="shared" si="67"/>
        <v>0</v>
      </c>
      <c r="J513" s="25" t="str">
        <f t="shared" si="72"/>
        <v>2061–2062</v>
      </c>
      <c r="K513" s="27">
        <f t="shared" si="68"/>
        <v>0</v>
      </c>
      <c r="R513" s="10" t="str">
        <f t="shared" si="64"/>
        <v/>
      </c>
    </row>
    <row r="514" spans="1:18" ht="19.899999999999999" customHeight="1" x14ac:dyDescent="0.25">
      <c r="A514" s="126">
        <v>59262</v>
      </c>
      <c r="B514" s="9">
        <f t="shared" si="65"/>
        <v>0</v>
      </c>
      <c r="C514" s="127"/>
      <c r="D514" s="4">
        <f t="shared" si="66"/>
        <v>0</v>
      </c>
      <c r="E514" s="128">
        <f t="shared" si="69"/>
        <v>0</v>
      </c>
      <c r="F514" s="4">
        <f t="shared" si="70"/>
        <v>0</v>
      </c>
      <c r="G514" s="19">
        <f>IF(AND(C514&lt;&gt;"",SUM(G$25:G513)&lt;D$17),$D$17/$D$21,0)</f>
        <v>0</v>
      </c>
      <c r="H514" s="4">
        <f t="shared" si="71"/>
        <v>0</v>
      </c>
      <c r="I514" s="4">
        <f t="shared" si="67"/>
        <v>0</v>
      </c>
      <c r="J514" s="25" t="str">
        <f t="shared" si="72"/>
        <v>2061–2062</v>
      </c>
      <c r="K514" s="27">
        <f t="shared" si="68"/>
        <v>0</v>
      </c>
      <c r="R514" s="10" t="str">
        <f t="shared" si="64"/>
        <v/>
      </c>
    </row>
    <row r="515" spans="1:18" ht="19.899999999999999" customHeight="1" x14ac:dyDescent="0.25">
      <c r="A515" s="126">
        <v>59292</v>
      </c>
      <c r="B515" s="9">
        <f t="shared" si="65"/>
        <v>0</v>
      </c>
      <c r="C515" s="127"/>
      <c r="D515" s="4">
        <f t="shared" si="66"/>
        <v>0</v>
      </c>
      <c r="E515" s="128">
        <f t="shared" si="69"/>
        <v>0</v>
      </c>
      <c r="F515" s="4">
        <f t="shared" si="70"/>
        <v>0</v>
      </c>
      <c r="G515" s="19">
        <f>IF(AND(C515&lt;&gt;"",SUM(G$25:G514)&lt;D$17),$D$17/$D$21,0)</f>
        <v>0</v>
      </c>
      <c r="H515" s="4">
        <f t="shared" si="71"/>
        <v>0</v>
      </c>
      <c r="I515" s="4">
        <f t="shared" si="67"/>
        <v>0</v>
      </c>
      <c r="J515" s="25" t="str">
        <f t="shared" si="72"/>
        <v>2061–2062</v>
      </c>
      <c r="K515" s="27">
        <f t="shared" si="68"/>
        <v>0</v>
      </c>
      <c r="R515" s="10" t="str">
        <f t="shared" si="64"/>
        <v/>
      </c>
    </row>
    <row r="516" spans="1:18" ht="19.899999999999999" customHeight="1" x14ac:dyDescent="0.25">
      <c r="A516" s="126">
        <v>59323</v>
      </c>
      <c r="B516" s="9">
        <f t="shared" si="65"/>
        <v>0</v>
      </c>
      <c r="C516" s="127"/>
      <c r="D516" s="4">
        <f t="shared" si="66"/>
        <v>0</v>
      </c>
      <c r="E516" s="128">
        <f t="shared" si="69"/>
        <v>0</v>
      </c>
      <c r="F516" s="4">
        <f t="shared" si="70"/>
        <v>0</v>
      </c>
      <c r="G516" s="19">
        <f>IF(AND(C516&lt;&gt;"",SUM(G$25:G515)&lt;D$17),$D$17/$D$21,0)</f>
        <v>0</v>
      </c>
      <c r="H516" s="4">
        <f t="shared" si="71"/>
        <v>0</v>
      </c>
      <c r="I516" s="4">
        <f t="shared" si="67"/>
        <v>0</v>
      </c>
      <c r="J516" s="25" t="str">
        <f t="shared" si="72"/>
        <v>2061–2062</v>
      </c>
      <c r="K516" s="27">
        <f t="shared" si="68"/>
        <v>0</v>
      </c>
      <c r="R516" s="10" t="str">
        <f t="shared" si="64"/>
        <v/>
      </c>
    </row>
    <row r="517" spans="1:18" ht="19.899999999999999" customHeight="1" x14ac:dyDescent="0.25">
      <c r="A517" s="126">
        <v>59353</v>
      </c>
      <c r="B517" s="9">
        <f t="shared" si="65"/>
        <v>0</v>
      </c>
      <c r="C517" s="127"/>
      <c r="D517" s="4">
        <f t="shared" si="66"/>
        <v>0</v>
      </c>
      <c r="E517" s="128">
        <f t="shared" si="69"/>
        <v>0</v>
      </c>
      <c r="F517" s="4">
        <f t="shared" si="70"/>
        <v>0</v>
      </c>
      <c r="G517" s="19">
        <f>IF(AND(C517&lt;&gt;"",SUM(G$25:G516)&lt;D$17),$D$17/$D$21,0)</f>
        <v>0</v>
      </c>
      <c r="H517" s="4">
        <f t="shared" si="71"/>
        <v>0</v>
      </c>
      <c r="I517" s="4">
        <f t="shared" si="67"/>
        <v>0</v>
      </c>
      <c r="J517" s="25" t="str">
        <f t="shared" si="72"/>
        <v>2062–2063</v>
      </c>
      <c r="K517" s="27">
        <f t="shared" si="68"/>
        <v>0</v>
      </c>
      <c r="R517" s="10" t="str">
        <f t="shared" si="64"/>
        <v/>
      </c>
    </row>
    <row r="518" spans="1:18" ht="19.899999999999999" customHeight="1" x14ac:dyDescent="0.25">
      <c r="A518" s="126">
        <v>59384</v>
      </c>
      <c r="B518" s="9">
        <f t="shared" si="65"/>
        <v>0</v>
      </c>
      <c r="C518" s="127"/>
      <c r="D518" s="4">
        <f t="shared" si="66"/>
        <v>0</v>
      </c>
      <c r="E518" s="128">
        <f t="shared" si="69"/>
        <v>0</v>
      </c>
      <c r="F518" s="4">
        <f t="shared" si="70"/>
        <v>0</v>
      </c>
      <c r="G518" s="19">
        <f>IF(AND(C518&lt;&gt;"",SUM(G$25:G517)&lt;D$17),$D$17/$D$21,0)</f>
        <v>0</v>
      </c>
      <c r="H518" s="4">
        <f t="shared" si="71"/>
        <v>0</v>
      </c>
      <c r="I518" s="4">
        <f t="shared" si="67"/>
        <v>0</v>
      </c>
      <c r="J518" s="25" t="str">
        <f t="shared" si="72"/>
        <v>2062–2063</v>
      </c>
      <c r="K518" s="27">
        <f t="shared" si="68"/>
        <v>0</v>
      </c>
      <c r="R518" s="10" t="str">
        <f t="shared" si="64"/>
        <v/>
      </c>
    </row>
    <row r="519" spans="1:18" ht="19.899999999999999" customHeight="1" x14ac:dyDescent="0.25">
      <c r="A519" s="126">
        <v>59415</v>
      </c>
      <c r="B519" s="9">
        <f t="shared" si="65"/>
        <v>0</v>
      </c>
      <c r="C519" s="127"/>
      <c r="D519" s="4">
        <f t="shared" si="66"/>
        <v>0</v>
      </c>
      <c r="E519" s="128">
        <f t="shared" si="69"/>
        <v>0</v>
      </c>
      <c r="F519" s="4">
        <f t="shared" si="70"/>
        <v>0</v>
      </c>
      <c r="G519" s="19">
        <f>IF(AND(C519&lt;&gt;"",SUM(G$25:G518)&lt;D$17),$D$17/$D$21,0)</f>
        <v>0</v>
      </c>
      <c r="H519" s="4">
        <f t="shared" si="71"/>
        <v>0</v>
      </c>
      <c r="I519" s="4">
        <f t="shared" si="67"/>
        <v>0</v>
      </c>
      <c r="J519" s="25" t="str">
        <f t="shared" si="72"/>
        <v>2062–2063</v>
      </c>
      <c r="K519" s="27">
        <f t="shared" si="68"/>
        <v>0</v>
      </c>
      <c r="R519" s="10" t="str">
        <f t="shared" si="64"/>
        <v/>
      </c>
    </row>
    <row r="520" spans="1:18" ht="19.899999999999999" customHeight="1" x14ac:dyDescent="0.25">
      <c r="A520" s="126">
        <v>59445</v>
      </c>
      <c r="B520" s="9">
        <f t="shared" si="65"/>
        <v>0</v>
      </c>
      <c r="C520" s="127"/>
      <c r="D520" s="4">
        <f t="shared" si="66"/>
        <v>0</v>
      </c>
      <c r="E520" s="128">
        <f t="shared" si="69"/>
        <v>0</v>
      </c>
      <c r="F520" s="4">
        <f t="shared" si="70"/>
        <v>0</v>
      </c>
      <c r="G520" s="19">
        <f>IF(AND(C520&lt;&gt;"",SUM(G$25:G519)&lt;D$17),$D$17/$D$21,0)</f>
        <v>0</v>
      </c>
      <c r="H520" s="4">
        <f t="shared" si="71"/>
        <v>0</v>
      </c>
      <c r="I520" s="4">
        <f t="shared" si="67"/>
        <v>0</v>
      </c>
      <c r="J520" s="25" t="str">
        <f t="shared" si="72"/>
        <v>2062–2063</v>
      </c>
      <c r="K520" s="27">
        <f t="shared" si="68"/>
        <v>0</v>
      </c>
      <c r="R520" s="10" t="str">
        <f t="shared" si="64"/>
        <v/>
      </c>
    </row>
    <row r="521" spans="1:18" ht="19.899999999999999" customHeight="1" x14ac:dyDescent="0.25">
      <c r="A521" s="126">
        <v>59476</v>
      </c>
      <c r="B521" s="9">
        <f t="shared" si="65"/>
        <v>0</v>
      </c>
      <c r="C521" s="127"/>
      <c r="D521" s="4">
        <f t="shared" si="66"/>
        <v>0</v>
      </c>
      <c r="E521" s="128">
        <f t="shared" si="69"/>
        <v>0</v>
      </c>
      <c r="F521" s="4">
        <f t="shared" si="70"/>
        <v>0</v>
      </c>
      <c r="G521" s="19">
        <f>IF(AND(C521&lt;&gt;"",SUM(G$25:G520)&lt;D$17),$D$17/$D$21,0)</f>
        <v>0</v>
      </c>
      <c r="H521" s="4">
        <f t="shared" si="71"/>
        <v>0</v>
      </c>
      <c r="I521" s="4">
        <f t="shared" si="67"/>
        <v>0</v>
      </c>
      <c r="J521" s="25" t="str">
        <f t="shared" si="72"/>
        <v>2062–2063</v>
      </c>
      <c r="K521" s="27">
        <f t="shared" si="68"/>
        <v>0</v>
      </c>
      <c r="R521" s="10" t="str">
        <f t="shared" si="64"/>
        <v/>
      </c>
    </row>
    <row r="522" spans="1:18" ht="19.899999999999999" customHeight="1" x14ac:dyDescent="0.25">
      <c r="A522" s="126">
        <v>59506</v>
      </c>
      <c r="B522" s="9">
        <f t="shared" si="65"/>
        <v>0</v>
      </c>
      <c r="C522" s="127"/>
      <c r="D522" s="4">
        <f t="shared" si="66"/>
        <v>0</v>
      </c>
      <c r="E522" s="128">
        <f t="shared" si="69"/>
        <v>0</v>
      </c>
      <c r="F522" s="4">
        <f t="shared" si="70"/>
        <v>0</v>
      </c>
      <c r="G522" s="19">
        <f>IF(AND(C522&lt;&gt;"",SUM(G$25:G521)&lt;D$17),$D$17/$D$21,0)</f>
        <v>0</v>
      </c>
      <c r="H522" s="4">
        <f t="shared" si="71"/>
        <v>0</v>
      </c>
      <c r="I522" s="4">
        <f t="shared" si="67"/>
        <v>0</v>
      </c>
      <c r="J522" s="25" t="str">
        <f t="shared" si="72"/>
        <v>2062–2063</v>
      </c>
      <c r="K522" s="27">
        <f t="shared" si="68"/>
        <v>0</v>
      </c>
      <c r="R522" s="10" t="str">
        <f t="shared" si="64"/>
        <v/>
      </c>
    </row>
    <row r="523" spans="1:18" ht="19.899999999999999" customHeight="1" x14ac:dyDescent="0.25">
      <c r="A523" s="126">
        <v>59537</v>
      </c>
      <c r="B523" s="9">
        <f t="shared" si="65"/>
        <v>0</v>
      </c>
      <c r="C523" s="127"/>
      <c r="D523" s="4">
        <f t="shared" si="66"/>
        <v>0</v>
      </c>
      <c r="E523" s="128">
        <f t="shared" si="69"/>
        <v>0</v>
      </c>
      <c r="F523" s="4">
        <f t="shared" si="70"/>
        <v>0</v>
      </c>
      <c r="G523" s="19">
        <f>IF(AND(C523&lt;&gt;"",SUM(G$25:G522)&lt;D$17),$D$17/$D$21,0)</f>
        <v>0</v>
      </c>
      <c r="H523" s="4">
        <f t="shared" si="71"/>
        <v>0</v>
      </c>
      <c r="I523" s="4">
        <f t="shared" si="67"/>
        <v>0</v>
      </c>
      <c r="J523" s="25" t="str">
        <f t="shared" si="72"/>
        <v>2062–2063</v>
      </c>
      <c r="K523" s="27">
        <f t="shared" si="68"/>
        <v>0</v>
      </c>
      <c r="R523" s="10" t="str">
        <f t="shared" si="64"/>
        <v/>
      </c>
    </row>
    <row r="524" spans="1:18" ht="19.899999999999999" customHeight="1" x14ac:dyDescent="0.25">
      <c r="A524" s="126">
        <v>59568</v>
      </c>
      <c r="B524" s="9">
        <f t="shared" si="65"/>
        <v>0</v>
      </c>
      <c r="C524" s="127"/>
      <c r="D524" s="4">
        <f t="shared" si="66"/>
        <v>0</v>
      </c>
      <c r="E524" s="128">
        <f t="shared" si="69"/>
        <v>0</v>
      </c>
      <c r="F524" s="4">
        <f t="shared" si="70"/>
        <v>0</v>
      </c>
      <c r="G524" s="19">
        <f>IF(AND(C524&lt;&gt;"",SUM(G$25:G523)&lt;D$17),$D$17/$D$21,0)</f>
        <v>0</v>
      </c>
      <c r="H524" s="4">
        <f t="shared" si="71"/>
        <v>0</v>
      </c>
      <c r="I524" s="4">
        <f t="shared" si="67"/>
        <v>0</v>
      </c>
      <c r="J524" s="25" t="str">
        <f t="shared" si="72"/>
        <v>2062–2063</v>
      </c>
      <c r="K524" s="27">
        <f t="shared" si="68"/>
        <v>0</v>
      </c>
      <c r="R524" s="10" t="str">
        <f t="shared" si="64"/>
        <v/>
      </c>
    </row>
    <row r="525" spans="1:18" ht="19.899999999999999" customHeight="1" x14ac:dyDescent="0.25">
      <c r="A525" s="126">
        <v>59596</v>
      </c>
      <c r="B525" s="9">
        <f t="shared" si="65"/>
        <v>0</v>
      </c>
      <c r="C525" s="127"/>
      <c r="D525" s="4">
        <f t="shared" si="66"/>
        <v>0</v>
      </c>
      <c r="E525" s="128">
        <f t="shared" si="69"/>
        <v>0</v>
      </c>
      <c r="F525" s="4">
        <f t="shared" si="70"/>
        <v>0</v>
      </c>
      <c r="G525" s="19">
        <f>IF(AND(C525&lt;&gt;"",SUM(G$25:G524)&lt;D$17),$D$17/$D$21,0)</f>
        <v>0</v>
      </c>
      <c r="H525" s="4">
        <f t="shared" si="71"/>
        <v>0</v>
      </c>
      <c r="I525" s="4">
        <f t="shared" si="67"/>
        <v>0</v>
      </c>
      <c r="J525" s="25" t="str">
        <f t="shared" si="72"/>
        <v>2062–2063</v>
      </c>
      <c r="K525" s="27">
        <f t="shared" si="68"/>
        <v>0</v>
      </c>
      <c r="R525" s="10" t="str">
        <f t="shared" si="64"/>
        <v/>
      </c>
    </row>
    <row r="526" spans="1:18" ht="19.899999999999999" customHeight="1" x14ac:dyDescent="0.25">
      <c r="A526" s="126">
        <v>59627</v>
      </c>
      <c r="B526" s="9">
        <f t="shared" si="65"/>
        <v>0</v>
      </c>
      <c r="C526" s="127"/>
      <c r="D526" s="4">
        <f t="shared" si="66"/>
        <v>0</v>
      </c>
      <c r="E526" s="128">
        <f t="shared" si="69"/>
        <v>0</v>
      </c>
      <c r="F526" s="4">
        <f t="shared" si="70"/>
        <v>0</v>
      </c>
      <c r="G526" s="19">
        <f>IF(AND(C526&lt;&gt;"",SUM(G$25:G525)&lt;D$17),$D$17/$D$21,0)</f>
        <v>0</v>
      </c>
      <c r="H526" s="4">
        <f t="shared" si="71"/>
        <v>0</v>
      </c>
      <c r="I526" s="4">
        <f t="shared" si="67"/>
        <v>0</v>
      </c>
      <c r="J526" s="25" t="str">
        <f t="shared" si="72"/>
        <v>2062–2063</v>
      </c>
      <c r="K526" s="27">
        <f t="shared" si="68"/>
        <v>0</v>
      </c>
      <c r="R526" s="10" t="str">
        <f t="shared" si="64"/>
        <v/>
      </c>
    </row>
    <row r="527" spans="1:18" ht="19.899999999999999" customHeight="1" x14ac:dyDescent="0.25">
      <c r="A527" s="126">
        <v>59657</v>
      </c>
      <c r="B527" s="9">
        <f t="shared" si="65"/>
        <v>0</v>
      </c>
      <c r="C527" s="127"/>
      <c r="D527" s="4">
        <f t="shared" si="66"/>
        <v>0</v>
      </c>
      <c r="E527" s="128">
        <f t="shared" si="69"/>
        <v>0</v>
      </c>
      <c r="F527" s="4">
        <f t="shared" si="70"/>
        <v>0</v>
      </c>
      <c r="G527" s="19">
        <f>IF(AND(C527&lt;&gt;"",SUM(G$25:G526)&lt;D$17),$D$17/$D$21,0)</f>
        <v>0</v>
      </c>
      <c r="H527" s="4">
        <f t="shared" si="71"/>
        <v>0</v>
      </c>
      <c r="I527" s="4">
        <f t="shared" si="67"/>
        <v>0</v>
      </c>
      <c r="J527" s="25" t="str">
        <f t="shared" si="72"/>
        <v>2062–2063</v>
      </c>
      <c r="K527" s="27">
        <f t="shared" si="68"/>
        <v>0</v>
      </c>
      <c r="R527" s="10" t="str">
        <f t="shared" si="64"/>
        <v/>
      </c>
    </row>
    <row r="528" spans="1:18" ht="19.899999999999999" customHeight="1" x14ac:dyDescent="0.25">
      <c r="A528" s="126">
        <v>59688</v>
      </c>
      <c r="B528" s="9">
        <f t="shared" si="65"/>
        <v>0</v>
      </c>
      <c r="C528" s="127"/>
      <c r="D528" s="4">
        <f t="shared" si="66"/>
        <v>0</v>
      </c>
      <c r="E528" s="128">
        <f t="shared" si="69"/>
        <v>0</v>
      </c>
      <c r="F528" s="4">
        <f t="shared" si="70"/>
        <v>0</v>
      </c>
      <c r="G528" s="19">
        <f>IF(AND(C528&lt;&gt;"",SUM(G$25:G527)&lt;D$17),$D$17/$D$21,0)</f>
        <v>0</v>
      </c>
      <c r="H528" s="4">
        <f t="shared" si="71"/>
        <v>0</v>
      </c>
      <c r="I528" s="4">
        <f t="shared" si="67"/>
        <v>0</v>
      </c>
      <c r="J528" s="25" t="str">
        <f t="shared" si="72"/>
        <v>2062–2063</v>
      </c>
      <c r="K528" s="27">
        <f t="shared" si="68"/>
        <v>0</v>
      </c>
      <c r="R528" s="10" t="str">
        <f t="shared" si="64"/>
        <v/>
      </c>
    </row>
    <row r="529" spans="1:18" ht="19.899999999999999" customHeight="1" x14ac:dyDescent="0.25">
      <c r="A529" s="126">
        <v>59718</v>
      </c>
      <c r="B529" s="9">
        <f t="shared" si="65"/>
        <v>0</v>
      </c>
      <c r="C529" s="127"/>
      <c r="D529" s="4">
        <f t="shared" si="66"/>
        <v>0</v>
      </c>
      <c r="E529" s="128">
        <f t="shared" si="69"/>
        <v>0</v>
      </c>
      <c r="F529" s="4">
        <f t="shared" si="70"/>
        <v>0</v>
      </c>
      <c r="G529" s="19">
        <f>IF(AND(C529&lt;&gt;"",SUM(G$25:G528)&lt;D$17),$D$17/$D$21,0)</f>
        <v>0</v>
      </c>
      <c r="H529" s="4">
        <f t="shared" si="71"/>
        <v>0</v>
      </c>
      <c r="I529" s="4">
        <f t="shared" si="67"/>
        <v>0</v>
      </c>
      <c r="J529" s="25" t="str">
        <f t="shared" si="72"/>
        <v>2063–2064</v>
      </c>
      <c r="K529" s="27">
        <f t="shared" si="68"/>
        <v>0</v>
      </c>
      <c r="R529" s="10" t="str">
        <f t="shared" si="64"/>
        <v/>
      </c>
    </row>
    <row r="530" spans="1:18" ht="19.899999999999999" customHeight="1" x14ac:dyDescent="0.25">
      <c r="A530" s="126">
        <v>59749</v>
      </c>
      <c r="B530" s="9">
        <f t="shared" si="65"/>
        <v>0</v>
      </c>
      <c r="C530" s="127"/>
      <c r="D530" s="4">
        <f t="shared" si="66"/>
        <v>0</v>
      </c>
      <c r="E530" s="128">
        <f t="shared" si="69"/>
        <v>0</v>
      </c>
      <c r="F530" s="4">
        <f t="shared" si="70"/>
        <v>0</v>
      </c>
      <c r="G530" s="19">
        <f>IF(AND(C530&lt;&gt;"",SUM(G$25:G529)&lt;D$17),$D$17/$D$21,0)</f>
        <v>0</v>
      </c>
      <c r="H530" s="4">
        <f t="shared" si="71"/>
        <v>0</v>
      </c>
      <c r="I530" s="4">
        <f t="shared" si="67"/>
        <v>0</v>
      </c>
      <c r="J530" s="25" t="str">
        <f t="shared" si="72"/>
        <v>2063–2064</v>
      </c>
      <c r="K530" s="27">
        <f t="shared" si="68"/>
        <v>0</v>
      </c>
      <c r="R530" s="10" t="str">
        <f t="shared" si="64"/>
        <v/>
      </c>
    </row>
    <row r="531" spans="1:18" ht="19.899999999999999" customHeight="1" x14ac:dyDescent="0.25">
      <c r="A531" s="126">
        <v>59780</v>
      </c>
      <c r="B531" s="9">
        <f t="shared" si="65"/>
        <v>0</v>
      </c>
      <c r="C531" s="127"/>
      <c r="D531" s="4">
        <f t="shared" si="66"/>
        <v>0</v>
      </c>
      <c r="E531" s="128">
        <f t="shared" si="69"/>
        <v>0</v>
      </c>
      <c r="F531" s="4">
        <f t="shared" si="70"/>
        <v>0</v>
      </c>
      <c r="G531" s="19">
        <f>IF(AND(C531&lt;&gt;"",SUM(G$25:G530)&lt;D$17),$D$17/$D$21,0)</f>
        <v>0</v>
      </c>
      <c r="H531" s="4">
        <f t="shared" si="71"/>
        <v>0</v>
      </c>
      <c r="I531" s="4">
        <f t="shared" si="67"/>
        <v>0</v>
      </c>
      <c r="J531" s="25" t="str">
        <f t="shared" si="72"/>
        <v>2063–2064</v>
      </c>
      <c r="K531" s="27">
        <f t="shared" si="68"/>
        <v>0</v>
      </c>
      <c r="R531" s="10" t="str">
        <f t="shared" si="64"/>
        <v/>
      </c>
    </row>
    <row r="532" spans="1:18" ht="19.899999999999999" customHeight="1" x14ac:dyDescent="0.25">
      <c r="A532" s="126">
        <v>59810</v>
      </c>
      <c r="B532" s="9">
        <f t="shared" si="65"/>
        <v>0</v>
      </c>
      <c r="C532" s="127"/>
      <c r="D532" s="4">
        <f t="shared" si="66"/>
        <v>0</v>
      </c>
      <c r="E532" s="128">
        <f t="shared" si="69"/>
        <v>0</v>
      </c>
      <c r="F532" s="4">
        <f t="shared" si="70"/>
        <v>0</v>
      </c>
      <c r="G532" s="19">
        <f>IF(AND(C532&lt;&gt;"",SUM(G$25:G531)&lt;D$17),$D$17/$D$21,0)</f>
        <v>0</v>
      </c>
      <c r="H532" s="4">
        <f t="shared" si="71"/>
        <v>0</v>
      </c>
      <c r="I532" s="4">
        <f t="shared" si="67"/>
        <v>0</v>
      </c>
      <c r="J532" s="25" t="str">
        <f t="shared" si="72"/>
        <v>2063–2064</v>
      </c>
      <c r="K532" s="27">
        <f t="shared" si="68"/>
        <v>0</v>
      </c>
      <c r="R532" s="10" t="str">
        <f t="shared" si="64"/>
        <v/>
      </c>
    </row>
    <row r="533" spans="1:18" ht="19.899999999999999" customHeight="1" x14ac:dyDescent="0.25">
      <c r="A533" s="126">
        <v>59841</v>
      </c>
      <c r="B533" s="9">
        <f t="shared" si="65"/>
        <v>0</v>
      </c>
      <c r="C533" s="127"/>
      <c r="D533" s="4">
        <f t="shared" si="66"/>
        <v>0</v>
      </c>
      <c r="E533" s="128">
        <f t="shared" si="69"/>
        <v>0</v>
      </c>
      <c r="F533" s="4">
        <f t="shared" si="70"/>
        <v>0</v>
      </c>
      <c r="G533" s="19">
        <f>IF(AND(C533&lt;&gt;"",SUM(G$25:G532)&lt;D$17),$D$17/$D$21,0)</f>
        <v>0</v>
      </c>
      <c r="H533" s="4">
        <f t="shared" si="71"/>
        <v>0</v>
      </c>
      <c r="I533" s="4">
        <f t="shared" si="67"/>
        <v>0</v>
      </c>
      <c r="J533" s="25" t="str">
        <f t="shared" si="72"/>
        <v>2063–2064</v>
      </c>
      <c r="K533" s="27">
        <f t="shared" si="68"/>
        <v>0</v>
      </c>
      <c r="R533" s="10" t="str">
        <f t="shared" si="64"/>
        <v/>
      </c>
    </row>
    <row r="534" spans="1:18" ht="19.899999999999999" customHeight="1" x14ac:dyDescent="0.25">
      <c r="A534" s="126">
        <v>59871</v>
      </c>
      <c r="B534" s="9">
        <f t="shared" si="65"/>
        <v>0</v>
      </c>
      <c r="C534" s="127"/>
      <c r="D534" s="4">
        <f t="shared" si="66"/>
        <v>0</v>
      </c>
      <c r="E534" s="128">
        <f t="shared" si="69"/>
        <v>0</v>
      </c>
      <c r="F534" s="4">
        <f t="shared" si="70"/>
        <v>0</v>
      </c>
      <c r="G534" s="19">
        <f>IF(AND(C534&lt;&gt;"",SUM(G$25:G533)&lt;D$17),$D$17/$D$21,0)</f>
        <v>0</v>
      </c>
      <c r="H534" s="4">
        <f t="shared" si="71"/>
        <v>0</v>
      </c>
      <c r="I534" s="4">
        <f t="shared" si="67"/>
        <v>0</v>
      </c>
      <c r="J534" s="25" t="str">
        <f t="shared" si="72"/>
        <v>2063–2064</v>
      </c>
      <c r="K534" s="27">
        <f t="shared" si="68"/>
        <v>0</v>
      </c>
      <c r="R534" s="10" t="str">
        <f t="shared" si="64"/>
        <v/>
      </c>
    </row>
    <row r="535" spans="1:18" ht="19.899999999999999" customHeight="1" x14ac:dyDescent="0.25">
      <c r="A535" s="126">
        <v>59902</v>
      </c>
      <c r="B535" s="9">
        <f t="shared" si="65"/>
        <v>0</v>
      </c>
      <c r="C535" s="127"/>
      <c r="D535" s="4">
        <f t="shared" si="66"/>
        <v>0</v>
      </c>
      <c r="E535" s="128">
        <f t="shared" si="69"/>
        <v>0</v>
      </c>
      <c r="F535" s="4">
        <f t="shared" si="70"/>
        <v>0</v>
      </c>
      <c r="G535" s="19">
        <f>IF(AND(C535&lt;&gt;"",SUM(G$25:G534)&lt;D$17),$D$17/$D$21,0)</f>
        <v>0</v>
      </c>
      <c r="H535" s="4">
        <f t="shared" si="71"/>
        <v>0</v>
      </c>
      <c r="I535" s="4">
        <f t="shared" si="67"/>
        <v>0</v>
      </c>
      <c r="J535" s="25" t="str">
        <f t="shared" si="72"/>
        <v>2063–2064</v>
      </c>
      <c r="K535" s="27">
        <f t="shared" si="68"/>
        <v>0</v>
      </c>
      <c r="R535" s="10" t="str">
        <f t="shared" si="64"/>
        <v/>
      </c>
    </row>
    <row r="536" spans="1:18" ht="19.899999999999999" customHeight="1" x14ac:dyDescent="0.25">
      <c r="A536" s="126">
        <v>59933</v>
      </c>
      <c r="B536" s="9">
        <f t="shared" si="65"/>
        <v>0</v>
      </c>
      <c r="C536" s="127"/>
      <c r="D536" s="4">
        <f t="shared" si="66"/>
        <v>0</v>
      </c>
      <c r="E536" s="128">
        <f t="shared" si="69"/>
        <v>0</v>
      </c>
      <c r="F536" s="4">
        <f t="shared" si="70"/>
        <v>0</v>
      </c>
      <c r="G536" s="19">
        <f>IF(AND(C536&lt;&gt;"",SUM(G$25:G535)&lt;D$17),$D$17/$D$21,0)</f>
        <v>0</v>
      </c>
      <c r="H536" s="4">
        <f t="shared" si="71"/>
        <v>0</v>
      </c>
      <c r="I536" s="4">
        <f t="shared" si="67"/>
        <v>0</v>
      </c>
      <c r="J536" s="25" t="str">
        <f t="shared" si="72"/>
        <v>2063–2064</v>
      </c>
      <c r="K536" s="27">
        <f t="shared" si="68"/>
        <v>0</v>
      </c>
      <c r="R536" s="10" t="str">
        <f t="shared" si="64"/>
        <v/>
      </c>
    </row>
    <row r="537" spans="1:18" ht="19.899999999999999" customHeight="1" x14ac:dyDescent="0.25">
      <c r="A537" s="126">
        <v>59962</v>
      </c>
      <c r="B537" s="9">
        <f t="shared" si="65"/>
        <v>0</v>
      </c>
      <c r="C537" s="127"/>
      <c r="D537" s="4">
        <f t="shared" si="66"/>
        <v>0</v>
      </c>
      <c r="E537" s="128">
        <f t="shared" si="69"/>
        <v>0</v>
      </c>
      <c r="F537" s="4">
        <f t="shared" si="70"/>
        <v>0</v>
      </c>
      <c r="G537" s="19">
        <f>IF(AND(C537&lt;&gt;"",SUM(G$25:G536)&lt;D$17),$D$17/$D$21,0)</f>
        <v>0</v>
      </c>
      <c r="H537" s="4">
        <f t="shared" si="71"/>
        <v>0</v>
      </c>
      <c r="I537" s="4">
        <f t="shared" si="67"/>
        <v>0</v>
      </c>
      <c r="J537" s="25" t="str">
        <f t="shared" si="72"/>
        <v>2063–2064</v>
      </c>
      <c r="K537" s="27">
        <f t="shared" si="68"/>
        <v>0</v>
      </c>
      <c r="R537" s="10" t="str">
        <f t="shared" ref="R537:R600" si="73">IF(AND($D$13&lt;=$A537,DATE(YEAR($D$13),MONTH($D$13)+$D$19-1,DAY($D$13))&gt;=$A537),"X","")</f>
        <v/>
      </c>
    </row>
    <row r="538" spans="1:18" ht="19.899999999999999" customHeight="1" x14ac:dyDescent="0.25">
      <c r="A538" s="126">
        <v>59993</v>
      </c>
      <c r="B538" s="9">
        <f t="shared" ref="B538:B601" si="74">IF(C538&gt;0,C538*-1,C538)</f>
        <v>0</v>
      </c>
      <c r="C538" s="127"/>
      <c r="D538" s="4">
        <f t="shared" ref="D538:D601" si="75">IF(C538="",0,IF($D$14="Beginning",IF(C537&lt;&gt;"",$F537*$D$6/12,0),IF(C537&lt;&gt;"",$F537*$D$6/12,$D$15*$D$6/12)))</f>
        <v>0</v>
      </c>
      <c r="E538" s="128">
        <f t="shared" si="69"/>
        <v>0</v>
      </c>
      <c r="F538" s="4">
        <f t="shared" si="70"/>
        <v>0</v>
      </c>
      <c r="G538" s="19">
        <f>IF(AND(C538&lt;&gt;"",SUM(G$25:G537)&lt;D$17),$D$17/$D$21,0)</f>
        <v>0</v>
      </c>
      <c r="H538" s="4">
        <f t="shared" si="71"/>
        <v>0</v>
      </c>
      <c r="I538" s="4">
        <f t="shared" ref="I538:I601" si="76">IF(C538&lt;&gt;"",$D$17-H538,0)</f>
        <v>0</v>
      </c>
      <c r="J538" s="25" t="str">
        <f t="shared" si="72"/>
        <v>2063–2064</v>
      </c>
      <c r="K538" s="27">
        <f t="shared" ref="K538:K601" si="77">IF(AND(ROUND(H538,2)=ROUND($D$17,2),ROUND(F538,0)=0),ROUND($D$17,2),0)</f>
        <v>0</v>
      </c>
      <c r="R538" s="10" t="str">
        <f t="shared" si="73"/>
        <v/>
      </c>
    </row>
    <row r="539" spans="1:18" ht="19.899999999999999" customHeight="1" x14ac:dyDescent="0.25">
      <c r="A539" s="126">
        <v>60023</v>
      </c>
      <c r="B539" s="9">
        <f t="shared" si="74"/>
        <v>0</v>
      </c>
      <c r="C539" s="127"/>
      <c r="D539" s="4">
        <f t="shared" si="75"/>
        <v>0</v>
      </c>
      <c r="E539" s="128">
        <f t="shared" ref="E539:E602" si="78">C539-D539</f>
        <v>0</v>
      </c>
      <c r="F539" s="4">
        <f t="shared" ref="F539:F602" si="79">IF(C539="",0,IF(C538="",$D$15-E539,IF(C539&lt;&gt;"",F538-E539)))</f>
        <v>0</v>
      </c>
      <c r="G539" s="19">
        <f>IF(AND(C539&lt;&gt;"",SUM(G$25:G538)&lt;D$17),$D$17/$D$21,0)</f>
        <v>0</v>
      </c>
      <c r="H539" s="4">
        <f t="shared" ref="H539:H602" si="80">IF(C539&lt;&gt;"",G539+H538,0)</f>
        <v>0</v>
      </c>
      <c r="I539" s="4">
        <f t="shared" si="76"/>
        <v>0</v>
      </c>
      <c r="J539" s="25" t="str">
        <f t="shared" si="72"/>
        <v>2063–2064</v>
      </c>
      <c r="K539" s="27">
        <f t="shared" si="77"/>
        <v>0</v>
      </c>
      <c r="R539" s="10" t="str">
        <f t="shared" si="73"/>
        <v/>
      </c>
    </row>
    <row r="540" spans="1:18" ht="19.899999999999999" customHeight="1" x14ac:dyDescent="0.25">
      <c r="A540" s="126">
        <v>60054</v>
      </c>
      <c r="B540" s="9">
        <f t="shared" si="74"/>
        <v>0</v>
      </c>
      <c r="C540" s="127"/>
      <c r="D540" s="4">
        <f t="shared" si="75"/>
        <v>0</v>
      </c>
      <c r="E540" s="128">
        <f t="shared" si="78"/>
        <v>0</v>
      </c>
      <c r="F540" s="4">
        <f t="shared" si="79"/>
        <v>0</v>
      </c>
      <c r="G540" s="19">
        <f>IF(AND(C540&lt;&gt;"",SUM(G$25:G539)&lt;D$17),$D$17/$D$21,0)</f>
        <v>0</v>
      </c>
      <c r="H540" s="4">
        <f t="shared" si="80"/>
        <v>0</v>
      </c>
      <c r="I540" s="4">
        <f t="shared" si="76"/>
        <v>0</v>
      </c>
      <c r="J540" s="25" t="str">
        <f t="shared" si="72"/>
        <v>2063–2064</v>
      </c>
      <c r="K540" s="27">
        <f t="shared" si="77"/>
        <v>0</v>
      </c>
      <c r="R540" s="10" t="str">
        <f t="shared" si="73"/>
        <v/>
      </c>
    </row>
    <row r="541" spans="1:18" ht="19.899999999999999" customHeight="1" x14ac:dyDescent="0.25">
      <c r="A541" s="126">
        <v>60084</v>
      </c>
      <c r="B541" s="9">
        <f t="shared" si="74"/>
        <v>0</v>
      </c>
      <c r="C541" s="127"/>
      <c r="D541" s="4">
        <f t="shared" si="75"/>
        <v>0</v>
      </c>
      <c r="E541" s="128">
        <f t="shared" si="78"/>
        <v>0</v>
      </c>
      <c r="F541" s="4">
        <f t="shared" si="79"/>
        <v>0</v>
      </c>
      <c r="G541" s="19">
        <f>IF(AND(C541&lt;&gt;"",SUM(G$25:G540)&lt;D$17),$D$17/$D$21,0)</f>
        <v>0</v>
      </c>
      <c r="H541" s="4">
        <f t="shared" si="80"/>
        <v>0</v>
      </c>
      <c r="I541" s="4">
        <f t="shared" si="76"/>
        <v>0</v>
      </c>
      <c r="J541" s="25" t="str">
        <f t="shared" si="72"/>
        <v>2064–2065</v>
      </c>
      <c r="K541" s="27">
        <f t="shared" si="77"/>
        <v>0</v>
      </c>
      <c r="R541" s="10" t="str">
        <f t="shared" si="73"/>
        <v/>
      </c>
    </row>
    <row r="542" spans="1:18" ht="19.899999999999999" customHeight="1" x14ac:dyDescent="0.25">
      <c r="A542" s="126">
        <v>60115</v>
      </c>
      <c r="B542" s="9">
        <f t="shared" si="74"/>
        <v>0</v>
      </c>
      <c r="C542" s="127"/>
      <c r="D542" s="4">
        <f t="shared" si="75"/>
        <v>0</v>
      </c>
      <c r="E542" s="128">
        <f t="shared" si="78"/>
        <v>0</v>
      </c>
      <c r="F542" s="4">
        <f t="shared" si="79"/>
        <v>0</v>
      </c>
      <c r="G542" s="19">
        <f>IF(AND(C542&lt;&gt;"",SUM(G$25:G541)&lt;D$17),$D$17/$D$21,0)</f>
        <v>0</v>
      </c>
      <c r="H542" s="4">
        <f t="shared" si="80"/>
        <v>0</v>
      </c>
      <c r="I542" s="4">
        <f t="shared" si="76"/>
        <v>0</v>
      </c>
      <c r="J542" s="25" t="str">
        <f t="shared" si="72"/>
        <v>2064–2065</v>
      </c>
      <c r="K542" s="27">
        <f t="shared" si="77"/>
        <v>0</v>
      </c>
      <c r="R542" s="10" t="str">
        <f t="shared" si="73"/>
        <v/>
      </c>
    </row>
    <row r="543" spans="1:18" ht="19.899999999999999" customHeight="1" x14ac:dyDescent="0.25">
      <c r="A543" s="126">
        <v>60146</v>
      </c>
      <c r="B543" s="9">
        <f t="shared" si="74"/>
        <v>0</v>
      </c>
      <c r="C543" s="127"/>
      <c r="D543" s="4">
        <f t="shared" si="75"/>
        <v>0</v>
      </c>
      <c r="E543" s="128">
        <f t="shared" si="78"/>
        <v>0</v>
      </c>
      <c r="F543" s="4">
        <f t="shared" si="79"/>
        <v>0</v>
      </c>
      <c r="G543" s="19">
        <f>IF(AND(C543&lt;&gt;"",SUM(G$25:G542)&lt;D$17),$D$17/$D$21,0)</f>
        <v>0</v>
      </c>
      <c r="H543" s="4">
        <f t="shared" si="80"/>
        <v>0</v>
      </c>
      <c r="I543" s="4">
        <f t="shared" si="76"/>
        <v>0</v>
      </c>
      <c r="J543" s="25" t="str">
        <f t="shared" si="72"/>
        <v>2064–2065</v>
      </c>
      <c r="K543" s="27">
        <f t="shared" si="77"/>
        <v>0</v>
      </c>
      <c r="R543" s="10" t="str">
        <f t="shared" si="73"/>
        <v/>
      </c>
    </row>
    <row r="544" spans="1:18" ht="19.899999999999999" customHeight="1" x14ac:dyDescent="0.25">
      <c r="A544" s="126">
        <v>60176</v>
      </c>
      <c r="B544" s="9">
        <f t="shared" si="74"/>
        <v>0</v>
      </c>
      <c r="C544" s="127"/>
      <c r="D544" s="4">
        <f t="shared" si="75"/>
        <v>0</v>
      </c>
      <c r="E544" s="128">
        <f t="shared" si="78"/>
        <v>0</v>
      </c>
      <c r="F544" s="4">
        <f t="shared" si="79"/>
        <v>0</v>
      </c>
      <c r="G544" s="19">
        <f>IF(AND(C544&lt;&gt;"",SUM(G$25:G543)&lt;D$17),$D$17/$D$21,0)</f>
        <v>0</v>
      </c>
      <c r="H544" s="4">
        <f t="shared" si="80"/>
        <v>0</v>
      </c>
      <c r="I544" s="4">
        <f t="shared" si="76"/>
        <v>0</v>
      </c>
      <c r="J544" s="25" t="str">
        <f t="shared" si="72"/>
        <v>2064–2065</v>
      </c>
      <c r="K544" s="27">
        <f t="shared" si="77"/>
        <v>0</v>
      </c>
      <c r="R544" s="10" t="str">
        <f t="shared" si="73"/>
        <v/>
      </c>
    </row>
    <row r="545" spans="1:18" ht="19.899999999999999" customHeight="1" x14ac:dyDescent="0.25">
      <c r="A545" s="126">
        <v>60207</v>
      </c>
      <c r="B545" s="9">
        <f t="shared" si="74"/>
        <v>0</v>
      </c>
      <c r="C545" s="127"/>
      <c r="D545" s="4">
        <f t="shared" si="75"/>
        <v>0</v>
      </c>
      <c r="E545" s="128">
        <f t="shared" si="78"/>
        <v>0</v>
      </c>
      <c r="F545" s="4">
        <f t="shared" si="79"/>
        <v>0</v>
      </c>
      <c r="G545" s="19">
        <f>IF(AND(C545&lt;&gt;"",SUM(G$25:G544)&lt;D$17),$D$17/$D$21,0)</f>
        <v>0</v>
      </c>
      <c r="H545" s="4">
        <f t="shared" si="80"/>
        <v>0</v>
      </c>
      <c r="I545" s="4">
        <f t="shared" si="76"/>
        <v>0</v>
      </c>
      <c r="J545" s="25" t="str">
        <f t="shared" si="72"/>
        <v>2064–2065</v>
      </c>
      <c r="K545" s="27">
        <f t="shared" si="77"/>
        <v>0</v>
      </c>
      <c r="R545" s="10" t="str">
        <f t="shared" si="73"/>
        <v/>
      </c>
    </row>
    <row r="546" spans="1:18" ht="19.899999999999999" customHeight="1" x14ac:dyDescent="0.25">
      <c r="A546" s="126">
        <v>60237</v>
      </c>
      <c r="B546" s="9">
        <f t="shared" si="74"/>
        <v>0</v>
      </c>
      <c r="C546" s="127"/>
      <c r="D546" s="4">
        <f t="shared" si="75"/>
        <v>0</v>
      </c>
      <c r="E546" s="128">
        <f t="shared" si="78"/>
        <v>0</v>
      </c>
      <c r="F546" s="4">
        <f t="shared" si="79"/>
        <v>0</v>
      </c>
      <c r="G546" s="19">
        <f>IF(AND(C546&lt;&gt;"",SUM(G$25:G545)&lt;D$17),$D$17/$D$21,0)</f>
        <v>0</v>
      </c>
      <c r="H546" s="4">
        <f t="shared" si="80"/>
        <v>0</v>
      </c>
      <c r="I546" s="4">
        <f t="shared" si="76"/>
        <v>0</v>
      </c>
      <c r="J546" s="25" t="str">
        <f t="shared" si="72"/>
        <v>2064–2065</v>
      </c>
      <c r="K546" s="27">
        <f t="shared" si="77"/>
        <v>0</v>
      </c>
      <c r="R546" s="10" t="str">
        <f t="shared" si="73"/>
        <v/>
      </c>
    </row>
    <row r="547" spans="1:18" ht="19.899999999999999" customHeight="1" x14ac:dyDescent="0.25">
      <c r="A547" s="126">
        <v>60268</v>
      </c>
      <c r="B547" s="9">
        <f t="shared" si="74"/>
        <v>0</v>
      </c>
      <c r="C547" s="127"/>
      <c r="D547" s="4">
        <f t="shared" si="75"/>
        <v>0</v>
      </c>
      <c r="E547" s="128">
        <f t="shared" si="78"/>
        <v>0</v>
      </c>
      <c r="F547" s="4">
        <f t="shared" si="79"/>
        <v>0</v>
      </c>
      <c r="G547" s="19">
        <f>IF(AND(C547&lt;&gt;"",SUM(G$25:G546)&lt;D$17),$D$17/$D$21,0)</f>
        <v>0</v>
      </c>
      <c r="H547" s="4">
        <f t="shared" si="80"/>
        <v>0</v>
      </c>
      <c r="I547" s="4">
        <f t="shared" si="76"/>
        <v>0</v>
      </c>
      <c r="J547" s="25" t="str">
        <f t="shared" si="72"/>
        <v>2064–2065</v>
      </c>
      <c r="K547" s="27">
        <f t="shared" si="77"/>
        <v>0</v>
      </c>
      <c r="R547" s="10" t="str">
        <f t="shared" si="73"/>
        <v/>
      </c>
    </row>
    <row r="548" spans="1:18" ht="19.899999999999999" customHeight="1" x14ac:dyDescent="0.25">
      <c r="A548" s="126">
        <v>60299</v>
      </c>
      <c r="B548" s="9">
        <f t="shared" si="74"/>
        <v>0</v>
      </c>
      <c r="C548" s="127"/>
      <c r="D548" s="4">
        <f t="shared" si="75"/>
        <v>0</v>
      </c>
      <c r="E548" s="128">
        <f t="shared" si="78"/>
        <v>0</v>
      </c>
      <c r="F548" s="4">
        <f t="shared" si="79"/>
        <v>0</v>
      </c>
      <c r="G548" s="19">
        <f>IF(AND(C548&lt;&gt;"",SUM(G$25:G547)&lt;D$17),$D$17/$D$21,0)</f>
        <v>0</v>
      </c>
      <c r="H548" s="4">
        <f t="shared" si="80"/>
        <v>0</v>
      </c>
      <c r="I548" s="4">
        <f t="shared" si="76"/>
        <v>0</v>
      </c>
      <c r="J548" s="25" t="str">
        <f t="shared" si="72"/>
        <v>2064–2065</v>
      </c>
      <c r="K548" s="27">
        <f t="shared" si="77"/>
        <v>0</v>
      </c>
      <c r="R548" s="10" t="str">
        <f t="shared" si="73"/>
        <v/>
      </c>
    </row>
    <row r="549" spans="1:18" ht="19.899999999999999" customHeight="1" x14ac:dyDescent="0.25">
      <c r="A549" s="126">
        <v>60327</v>
      </c>
      <c r="B549" s="9">
        <f t="shared" si="74"/>
        <v>0</v>
      </c>
      <c r="C549" s="127"/>
      <c r="D549" s="4">
        <f t="shared" si="75"/>
        <v>0</v>
      </c>
      <c r="E549" s="128">
        <f t="shared" si="78"/>
        <v>0</v>
      </c>
      <c r="F549" s="4">
        <f t="shared" si="79"/>
        <v>0</v>
      </c>
      <c r="G549" s="19">
        <f>IF(AND(C549&lt;&gt;"",SUM(G$25:G548)&lt;D$17),$D$17/$D$21,0)</f>
        <v>0</v>
      </c>
      <c r="H549" s="4">
        <f t="shared" si="80"/>
        <v>0</v>
      </c>
      <c r="I549" s="4">
        <f t="shared" si="76"/>
        <v>0</v>
      </c>
      <c r="J549" s="25" t="str">
        <f t="shared" si="72"/>
        <v>2064–2065</v>
      </c>
      <c r="K549" s="27">
        <f t="shared" si="77"/>
        <v>0</v>
      </c>
      <c r="R549" s="10" t="str">
        <f t="shared" si="73"/>
        <v/>
      </c>
    </row>
    <row r="550" spans="1:18" ht="19.899999999999999" customHeight="1" x14ac:dyDescent="0.25">
      <c r="A550" s="126">
        <v>60358</v>
      </c>
      <c r="B550" s="9">
        <f t="shared" si="74"/>
        <v>0</v>
      </c>
      <c r="C550" s="127"/>
      <c r="D550" s="4">
        <f t="shared" si="75"/>
        <v>0</v>
      </c>
      <c r="E550" s="128">
        <f t="shared" si="78"/>
        <v>0</v>
      </c>
      <c r="F550" s="4">
        <f t="shared" si="79"/>
        <v>0</v>
      </c>
      <c r="G550" s="19">
        <f>IF(AND(C550&lt;&gt;"",SUM(G$25:G549)&lt;D$17),$D$17/$D$21,0)</f>
        <v>0</v>
      </c>
      <c r="H550" s="4">
        <f t="shared" si="80"/>
        <v>0</v>
      </c>
      <c r="I550" s="4">
        <f t="shared" si="76"/>
        <v>0</v>
      </c>
      <c r="J550" s="25" t="str">
        <f t="shared" ref="J550:J613" si="81">IF(OR(MONTH(A550)=1,MONTH(A550)=2,MONTH(A550)=3,MONTH(A550)=4,MONTH(A550)=5,MONTH(A550)=6),YEAR(A550)-1&amp;"–"&amp;YEAR(A550),YEAR(A550)&amp;"–"&amp;YEAR(A550)+1)</f>
        <v>2064–2065</v>
      </c>
      <c r="K550" s="27">
        <f t="shared" si="77"/>
        <v>0</v>
      </c>
      <c r="R550" s="10" t="str">
        <f t="shared" si="73"/>
        <v/>
      </c>
    </row>
    <row r="551" spans="1:18" ht="19.899999999999999" customHeight="1" x14ac:dyDescent="0.25">
      <c r="A551" s="126">
        <v>60388</v>
      </c>
      <c r="B551" s="9">
        <f t="shared" si="74"/>
        <v>0</v>
      </c>
      <c r="C551" s="127"/>
      <c r="D551" s="4">
        <f t="shared" si="75"/>
        <v>0</v>
      </c>
      <c r="E551" s="128">
        <f t="shared" si="78"/>
        <v>0</v>
      </c>
      <c r="F551" s="4">
        <f t="shared" si="79"/>
        <v>0</v>
      </c>
      <c r="G551" s="19">
        <f>IF(AND(C551&lt;&gt;"",SUM(G$25:G550)&lt;D$17),$D$17/$D$21,0)</f>
        <v>0</v>
      </c>
      <c r="H551" s="4">
        <f t="shared" si="80"/>
        <v>0</v>
      </c>
      <c r="I551" s="4">
        <f t="shared" si="76"/>
        <v>0</v>
      </c>
      <c r="J551" s="25" t="str">
        <f t="shared" si="81"/>
        <v>2064–2065</v>
      </c>
      <c r="K551" s="27">
        <f t="shared" si="77"/>
        <v>0</v>
      </c>
      <c r="R551" s="10" t="str">
        <f t="shared" si="73"/>
        <v/>
      </c>
    </row>
    <row r="552" spans="1:18" ht="19.899999999999999" customHeight="1" x14ac:dyDescent="0.25">
      <c r="A552" s="126">
        <v>60419</v>
      </c>
      <c r="B552" s="9">
        <f t="shared" si="74"/>
        <v>0</v>
      </c>
      <c r="C552" s="127"/>
      <c r="D552" s="4">
        <f t="shared" si="75"/>
        <v>0</v>
      </c>
      <c r="E552" s="128">
        <f t="shared" si="78"/>
        <v>0</v>
      </c>
      <c r="F552" s="4">
        <f t="shared" si="79"/>
        <v>0</v>
      </c>
      <c r="G552" s="19">
        <f>IF(AND(C552&lt;&gt;"",SUM(G$25:G551)&lt;D$17),$D$17/$D$21,0)</f>
        <v>0</v>
      </c>
      <c r="H552" s="4">
        <f t="shared" si="80"/>
        <v>0</v>
      </c>
      <c r="I552" s="4">
        <f t="shared" si="76"/>
        <v>0</v>
      </c>
      <c r="J552" s="25" t="str">
        <f t="shared" si="81"/>
        <v>2064–2065</v>
      </c>
      <c r="K552" s="27">
        <f t="shared" si="77"/>
        <v>0</v>
      </c>
      <c r="R552" s="10" t="str">
        <f t="shared" si="73"/>
        <v/>
      </c>
    </row>
    <row r="553" spans="1:18" ht="19.899999999999999" customHeight="1" x14ac:dyDescent="0.25">
      <c r="A553" s="126">
        <v>60449</v>
      </c>
      <c r="B553" s="9">
        <f t="shared" si="74"/>
        <v>0</v>
      </c>
      <c r="C553" s="127"/>
      <c r="D553" s="4">
        <f t="shared" si="75"/>
        <v>0</v>
      </c>
      <c r="E553" s="128">
        <f t="shared" si="78"/>
        <v>0</v>
      </c>
      <c r="F553" s="4">
        <f t="shared" si="79"/>
        <v>0</v>
      </c>
      <c r="G553" s="19">
        <f>IF(AND(C553&lt;&gt;"",SUM(G$25:G552)&lt;D$17),$D$17/$D$21,0)</f>
        <v>0</v>
      </c>
      <c r="H553" s="4">
        <f t="shared" si="80"/>
        <v>0</v>
      </c>
      <c r="I553" s="4">
        <f t="shared" si="76"/>
        <v>0</v>
      </c>
      <c r="J553" s="25" t="str">
        <f t="shared" si="81"/>
        <v>2065–2066</v>
      </c>
      <c r="K553" s="27">
        <f t="shared" si="77"/>
        <v>0</v>
      </c>
      <c r="R553" s="10" t="str">
        <f t="shared" si="73"/>
        <v/>
      </c>
    </row>
    <row r="554" spans="1:18" ht="19.899999999999999" customHeight="1" x14ac:dyDescent="0.25">
      <c r="A554" s="126">
        <v>60480</v>
      </c>
      <c r="B554" s="9">
        <f t="shared" si="74"/>
        <v>0</v>
      </c>
      <c r="C554" s="127"/>
      <c r="D554" s="4">
        <f t="shared" si="75"/>
        <v>0</v>
      </c>
      <c r="E554" s="128">
        <f t="shared" si="78"/>
        <v>0</v>
      </c>
      <c r="F554" s="4">
        <f t="shared" si="79"/>
        <v>0</v>
      </c>
      <c r="G554" s="19">
        <f>IF(AND(C554&lt;&gt;"",SUM(G$25:G553)&lt;D$17),$D$17/$D$21,0)</f>
        <v>0</v>
      </c>
      <c r="H554" s="4">
        <f t="shared" si="80"/>
        <v>0</v>
      </c>
      <c r="I554" s="4">
        <f t="shared" si="76"/>
        <v>0</v>
      </c>
      <c r="J554" s="25" t="str">
        <f t="shared" si="81"/>
        <v>2065–2066</v>
      </c>
      <c r="K554" s="27">
        <f t="shared" si="77"/>
        <v>0</v>
      </c>
      <c r="R554" s="10" t="str">
        <f t="shared" si="73"/>
        <v/>
      </c>
    </row>
    <row r="555" spans="1:18" ht="19.899999999999999" customHeight="1" x14ac:dyDescent="0.25">
      <c r="A555" s="126">
        <v>60511</v>
      </c>
      <c r="B555" s="9">
        <f t="shared" si="74"/>
        <v>0</v>
      </c>
      <c r="C555" s="127"/>
      <c r="D555" s="4">
        <f t="shared" si="75"/>
        <v>0</v>
      </c>
      <c r="E555" s="128">
        <f t="shared" si="78"/>
        <v>0</v>
      </c>
      <c r="F555" s="4">
        <f t="shared" si="79"/>
        <v>0</v>
      </c>
      <c r="G555" s="19">
        <f>IF(AND(C555&lt;&gt;"",SUM(G$25:G554)&lt;D$17),$D$17/$D$21,0)</f>
        <v>0</v>
      </c>
      <c r="H555" s="4">
        <f t="shared" si="80"/>
        <v>0</v>
      </c>
      <c r="I555" s="4">
        <f t="shared" si="76"/>
        <v>0</v>
      </c>
      <c r="J555" s="25" t="str">
        <f t="shared" si="81"/>
        <v>2065–2066</v>
      </c>
      <c r="K555" s="27">
        <f t="shared" si="77"/>
        <v>0</v>
      </c>
      <c r="R555" s="10" t="str">
        <f t="shared" si="73"/>
        <v/>
      </c>
    </row>
    <row r="556" spans="1:18" ht="19.899999999999999" customHeight="1" x14ac:dyDescent="0.25">
      <c r="A556" s="126">
        <v>60541</v>
      </c>
      <c r="B556" s="9">
        <f t="shared" si="74"/>
        <v>0</v>
      </c>
      <c r="C556" s="127"/>
      <c r="D556" s="4">
        <f t="shared" si="75"/>
        <v>0</v>
      </c>
      <c r="E556" s="128">
        <f t="shared" si="78"/>
        <v>0</v>
      </c>
      <c r="F556" s="4">
        <f t="shared" si="79"/>
        <v>0</v>
      </c>
      <c r="G556" s="19">
        <f>IF(AND(C556&lt;&gt;"",SUM(G$25:G555)&lt;D$17),$D$17/$D$21,0)</f>
        <v>0</v>
      </c>
      <c r="H556" s="4">
        <f t="shared" si="80"/>
        <v>0</v>
      </c>
      <c r="I556" s="4">
        <f t="shared" si="76"/>
        <v>0</v>
      </c>
      <c r="J556" s="25" t="str">
        <f t="shared" si="81"/>
        <v>2065–2066</v>
      </c>
      <c r="K556" s="27">
        <f t="shared" si="77"/>
        <v>0</v>
      </c>
      <c r="R556" s="10" t="str">
        <f t="shared" si="73"/>
        <v/>
      </c>
    </row>
    <row r="557" spans="1:18" ht="19.899999999999999" customHeight="1" x14ac:dyDescent="0.25">
      <c r="A557" s="126">
        <v>60572</v>
      </c>
      <c r="B557" s="9">
        <f t="shared" si="74"/>
        <v>0</v>
      </c>
      <c r="C557" s="127"/>
      <c r="D557" s="4">
        <f t="shared" si="75"/>
        <v>0</v>
      </c>
      <c r="E557" s="128">
        <f t="shared" si="78"/>
        <v>0</v>
      </c>
      <c r="F557" s="4">
        <f t="shared" si="79"/>
        <v>0</v>
      </c>
      <c r="G557" s="19">
        <f>IF(AND(C557&lt;&gt;"",SUM(G$25:G556)&lt;D$17),$D$17/$D$21,0)</f>
        <v>0</v>
      </c>
      <c r="H557" s="4">
        <f t="shared" si="80"/>
        <v>0</v>
      </c>
      <c r="I557" s="4">
        <f t="shared" si="76"/>
        <v>0</v>
      </c>
      <c r="J557" s="25" t="str">
        <f t="shared" si="81"/>
        <v>2065–2066</v>
      </c>
      <c r="K557" s="27">
        <f t="shared" si="77"/>
        <v>0</v>
      </c>
      <c r="R557" s="10" t="str">
        <f t="shared" si="73"/>
        <v/>
      </c>
    </row>
    <row r="558" spans="1:18" ht="19.899999999999999" customHeight="1" x14ac:dyDescent="0.25">
      <c r="A558" s="126">
        <v>60602</v>
      </c>
      <c r="B558" s="9">
        <f t="shared" si="74"/>
        <v>0</v>
      </c>
      <c r="C558" s="127"/>
      <c r="D558" s="4">
        <f t="shared" si="75"/>
        <v>0</v>
      </c>
      <c r="E558" s="128">
        <f t="shared" si="78"/>
        <v>0</v>
      </c>
      <c r="F558" s="4">
        <f t="shared" si="79"/>
        <v>0</v>
      </c>
      <c r="G558" s="19">
        <f>IF(AND(C558&lt;&gt;"",SUM(G$25:G557)&lt;D$17),$D$17/$D$21,0)</f>
        <v>0</v>
      </c>
      <c r="H558" s="4">
        <f t="shared" si="80"/>
        <v>0</v>
      </c>
      <c r="I558" s="4">
        <f t="shared" si="76"/>
        <v>0</v>
      </c>
      <c r="J558" s="25" t="str">
        <f t="shared" si="81"/>
        <v>2065–2066</v>
      </c>
      <c r="K558" s="27">
        <f t="shared" si="77"/>
        <v>0</v>
      </c>
      <c r="R558" s="10" t="str">
        <f t="shared" si="73"/>
        <v/>
      </c>
    </row>
    <row r="559" spans="1:18" ht="19.899999999999999" customHeight="1" x14ac:dyDescent="0.25">
      <c r="A559" s="126">
        <v>60633</v>
      </c>
      <c r="B559" s="9">
        <f t="shared" si="74"/>
        <v>0</v>
      </c>
      <c r="C559" s="127"/>
      <c r="D559" s="4">
        <f t="shared" si="75"/>
        <v>0</v>
      </c>
      <c r="E559" s="128">
        <f t="shared" si="78"/>
        <v>0</v>
      </c>
      <c r="F559" s="4">
        <f t="shared" si="79"/>
        <v>0</v>
      </c>
      <c r="G559" s="19">
        <f>IF(AND(C559&lt;&gt;"",SUM(G$25:G558)&lt;D$17),$D$17/$D$21,0)</f>
        <v>0</v>
      </c>
      <c r="H559" s="4">
        <f t="shared" si="80"/>
        <v>0</v>
      </c>
      <c r="I559" s="4">
        <f t="shared" si="76"/>
        <v>0</v>
      </c>
      <c r="J559" s="25" t="str">
        <f t="shared" si="81"/>
        <v>2065–2066</v>
      </c>
      <c r="K559" s="27">
        <f t="shared" si="77"/>
        <v>0</v>
      </c>
      <c r="R559" s="10" t="str">
        <f t="shared" si="73"/>
        <v/>
      </c>
    </row>
    <row r="560" spans="1:18" ht="19.899999999999999" customHeight="1" x14ac:dyDescent="0.25">
      <c r="A560" s="126">
        <v>60664</v>
      </c>
      <c r="B560" s="9">
        <f t="shared" si="74"/>
        <v>0</v>
      </c>
      <c r="C560" s="127"/>
      <c r="D560" s="4">
        <f t="shared" si="75"/>
        <v>0</v>
      </c>
      <c r="E560" s="128">
        <f t="shared" si="78"/>
        <v>0</v>
      </c>
      <c r="F560" s="4">
        <f t="shared" si="79"/>
        <v>0</v>
      </c>
      <c r="G560" s="19">
        <f>IF(AND(C560&lt;&gt;"",SUM(G$25:G559)&lt;D$17),$D$17/$D$21,0)</f>
        <v>0</v>
      </c>
      <c r="H560" s="4">
        <f t="shared" si="80"/>
        <v>0</v>
      </c>
      <c r="I560" s="4">
        <f t="shared" si="76"/>
        <v>0</v>
      </c>
      <c r="J560" s="25" t="str">
        <f t="shared" si="81"/>
        <v>2065–2066</v>
      </c>
      <c r="K560" s="27">
        <f t="shared" si="77"/>
        <v>0</v>
      </c>
      <c r="R560" s="10" t="str">
        <f t="shared" si="73"/>
        <v/>
      </c>
    </row>
    <row r="561" spans="1:18" ht="19.899999999999999" customHeight="1" x14ac:dyDescent="0.25">
      <c r="A561" s="126">
        <v>60692</v>
      </c>
      <c r="B561" s="9">
        <f t="shared" si="74"/>
        <v>0</v>
      </c>
      <c r="C561" s="127"/>
      <c r="D561" s="4">
        <f t="shared" si="75"/>
        <v>0</v>
      </c>
      <c r="E561" s="128">
        <f t="shared" si="78"/>
        <v>0</v>
      </c>
      <c r="F561" s="4">
        <f t="shared" si="79"/>
        <v>0</v>
      </c>
      <c r="G561" s="19">
        <f>IF(AND(C561&lt;&gt;"",SUM(G$25:G560)&lt;D$17),$D$17/$D$21,0)</f>
        <v>0</v>
      </c>
      <c r="H561" s="4">
        <f t="shared" si="80"/>
        <v>0</v>
      </c>
      <c r="I561" s="4">
        <f t="shared" si="76"/>
        <v>0</v>
      </c>
      <c r="J561" s="25" t="str">
        <f t="shared" si="81"/>
        <v>2065–2066</v>
      </c>
      <c r="K561" s="27">
        <f t="shared" si="77"/>
        <v>0</v>
      </c>
      <c r="R561" s="10" t="str">
        <f t="shared" si="73"/>
        <v/>
      </c>
    </row>
    <row r="562" spans="1:18" ht="19.899999999999999" customHeight="1" x14ac:dyDescent="0.25">
      <c r="A562" s="126">
        <v>60723</v>
      </c>
      <c r="B562" s="9">
        <f t="shared" si="74"/>
        <v>0</v>
      </c>
      <c r="C562" s="127"/>
      <c r="D562" s="4">
        <f t="shared" si="75"/>
        <v>0</v>
      </c>
      <c r="E562" s="128">
        <f t="shared" si="78"/>
        <v>0</v>
      </c>
      <c r="F562" s="4">
        <f t="shared" si="79"/>
        <v>0</v>
      </c>
      <c r="G562" s="19">
        <f>IF(AND(C562&lt;&gt;"",SUM(G$25:G561)&lt;D$17),$D$17/$D$21,0)</f>
        <v>0</v>
      </c>
      <c r="H562" s="4">
        <f t="shared" si="80"/>
        <v>0</v>
      </c>
      <c r="I562" s="4">
        <f t="shared" si="76"/>
        <v>0</v>
      </c>
      <c r="J562" s="25" t="str">
        <f t="shared" si="81"/>
        <v>2065–2066</v>
      </c>
      <c r="K562" s="27">
        <f t="shared" si="77"/>
        <v>0</v>
      </c>
      <c r="R562" s="10" t="str">
        <f t="shared" si="73"/>
        <v/>
      </c>
    </row>
    <row r="563" spans="1:18" ht="19.899999999999999" customHeight="1" x14ac:dyDescent="0.25">
      <c r="A563" s="126">
        <v>60753</v>
      </c>
      <c r="B563" s="9">
        <f t="shared" si="74"/>
        <v>0</v>
      </c>
      <c r="C563" s="127"/>
      <c r="D563" s="4">
        <f t="shared" si="75"/>
        <v>0</v>
      </c>
      <c r="E563" s="128">
        <f t="shared" si="78"/>
        <v>0</v>
      </c>
      <c r="F563" s="4">
        <f t="shared" si="79"/>
        <v>0</v>
      </c>
      <c r="G563" s="19">
        <f>IF(AND(C563&lt;&gt;"",SUM(G$25:G562)&lt;D$17),$D$17/$D$21,0)</f>
        <v>0</v>
      </c>
      <c r="H563" s="4">
        <f t="shared" si="80"/>
        <v>0</v>
      </c>
      <c r="I563" s="4">
        <f t="shared" si="76"/>
        <v>0</v>
      </c>
      <c r="J563" s="25" t="str">
        <f t="shared" si="81"/>
        <v>2065–2066</v>
      </c>
      <c r="K563" s="27">
        <f t="shared" si="77"/>
        <v>0</v>
      </c>
      <c r="R563" s="10" t="str">
        <f t="shared" si="73"/>
        <v/>
      </c>
    </row>
    <row r="564" spans="1:18" ht="19.899999999999999" customHeight="1" x14ac:dyDescent="0.25">
      <c r="A564" s="126">
        <v>60784</v>
      </c>
      <c r="B564" s="9">
        <f t="shared" si="74"/>
        <v>0</v>
      </c>
      <c r="C564" s="127"/>
      <c r="D564" s="4">
        <f t="shared" si="75"/>
        <v>0</v>
      </c>
      <c r="E564" s="128">
        <f t="shared" si="78"/>
        <v>0</v>
      </c>
      <c r="F564" s="4">
        <f t="shared" si="79"/>
        <v>0</v>
      </c>
      <c r="G564" s="19">
        <f>IF(AND(C564&lt;&gt;"",SUM(G$25:G563)&lt;D$17),$D$17/$D$21,0)</f>
        <v>0</v>
      </c>
      <c r="H564" s="4">
        <f t="shared" si="80"/>
        <v>0</v>
      </c>
      <c r="I564" s="4">
        <f t="shared" si="76"/>
        <v>0</v>
      </c>
      <c r="J564" s="25" t="str">
        <f t="shared" si="81"/>
        <v>2065–2066</v>
      </c>
      <c r="K564" s="27">
        <f t="shared" si="77"/>
        <v>0</v>
      </c>
      <c r="R564" s="10" t="str">
        <f t="shared" si="73"/>
        <v/>
      </c>
    </row>
    <row r="565" spans="1:18" ht="19.899999999999999" customHeight="1" x14ac:dyDescent="0.25">
      <c r="A565" s="126">
        <v>60814</v>
      </c>
      <c r="B565" s="9">
        <f t="shared" si="74"/>
        <v>0</v>
      </c>
      <c r="C565" s="127"/>
      <c r="D565" s="4">
        <f t="shared" si="75"/>
        <v>0</v>
      </c>
      <c r="E565" s="128">
        <f t="shared" si="78"/>
        <v>0</v>
      </c>
      <c r="F565" s="4">
        <f t="shared" si="79"/>
        <v>0</v>
      </c>
      <c r="G565" s="19">
        <f>IF(AND(C565&lt;&gt;"",SUM(G$25:G564)&lt;D$17),$D$17/$D$21,0)</f>
        <v>0</v>
      </c>
      <c r="H565" s="4">
        <f t="shared" si="80"/>
        <v>0</v>
      </c>
      <c r="I565" s="4">
        <f t="shared" si="76"/>
        <v>0</v>
      </c>
      <c r="J565" s="25" t="str">
        <f t="shared" si="81"/>
        <v>2066–2067</v>
      </c>
      <c r="K565" s="27">
        <f t="shared" si="77"/>
        <v>0</v>
      </c>
      <c r="R565" s="10" t="str">
        <f t="shared" si="73"/>
        <v/>
      </c>
    </row>
    <row r="566" spans="1:18" ht="19.899999999999999" customHeight="1" x14ac:dyDescent="0.25">
      <c r="A566" s="126">
        <v>60845</v>
      </c>
      <c r="B566" s="9">
        <f t="shared" si="74"/>
        <v>0</v>
      </c>
      <c r="C566" s="127"/>
      <c r="D566" s="4">
        <f t="shared" si="75"/>
        <v>0</v>
      </c>
      <c r="E566" s="128">
        <f t="shared" si="78"/>
        <v>0</v>
      </c>
      <c r="F566" s="4">
        <f t="shared" si="79"/>
        <v>0</v>
      </c>
      <c r="G566" s="19">
        <f>IF(AND(C566&lt;&gt;"",SUM(G$25:G565)&lt;D$17),$D$17/$D$21,0)</f>
        <v>0</v>
      </c>
      <c r="H566" s="4">
        <f t="shared" si="80"/>
        <v>0</v>
      </c>
      <c r="I566" s="4">
        <f t="shared" si="76"/>
        <v>0</v>
      </c>
      <c r="J566" s="25" t="str">
        <f t="shared" si="81"/>
        <v>2066–2067</v>
      </c>
      <c r="K566" s="27">
        <f t="shared" si="77"/>
        <v>0</v>
      </c>
      <c r="R566" s="10" t="str">
        <f t="shared" si="73"/>
        <v/>
      </c>
    </row>
    <row r="567" spans="1:18" ht="19.899999999999999" customHeight="1" x14ac:dyDescent="0.25">
      <c r="A567" s="126">
        <v>60876</v>
      </c>
      <c r="B567" s="9">
        <f t="shared" si="74"/>
        <v>0</v>
      </c>
      <c r="C567" s="127"/>
      <c r="D567" s="4">
        <f t="shared" si="75"/>
        <v>0</v>
      </c>
      <c r="E567" s="128">
        <f t="shared" si="78"/>
        <v>0</v>
      </c>
      <c r="F567" s="4">
        <f t="shared" si="79"/>
        <v>0</v>
      </c>
      <c r="G567" s="19">
        <f>IF(AND(C567&lt;&gt;"",SUM(G$25:G566)&lt;D$17),$D$17/$D$21,0)</f>
        <v>0</v>
      </c>
      <c r="H567" s="4">
        <f t="shared" si="80"/>
        <v>0</v>
      </c>
      <c r="I567" s="4">
        <f t="shared" si="76"/>
        <v>0</v>
      </c>
      <c r="J567" s="25" t="str">
        <f t="shared" si="81"/>
        <v>2066–2067</v>
      </c>
      <c r="K567" s="27">
        <f t="shared" si="77"/>
        <v>0</v>
      </c>
      <c r="R567" s="10" t="str">
        <f t="shared" si="73"/>
        <v/>
      </c>
    </row>
    <row r="568" spans="1:18" ht="19.899999999999999" customHeight="1" x14ac:dyDescent="0.25">
      <c r="A568" s="126">
        <v>60906</v>
      </c>
      <c r="B568" s="9">
        <f t="shared" si="74"/>
        <v>0</v>
      </c>
      <c r="C568" s="127"/>
      <c r="D568" s="4">
        <f t="shared" si="75"/>
        <v>0</v>
      </c>
      <c r="E568" s="128">
        <f t="shared" si="78"/>
        <v>0</v>
      </c>
      <c r="F568" s="4">
        <f t="shared" si="79"/>
        <v>0</v>
      </c>
      <c r="G568" s="19">
        <f>IF(AND(C568&lt;&gt;"",SUM(G$25:G567)&lt;D$17),$D$17/$D$21,0)</f>
        <v>0</v>
      </c>
      <c r="H568" s="4">
        <f t="shared" si="80"/>
        <v>0</v>
      </c>
      <c r="I568" s="4">
        <f t="shared" si="76"/>
        <v>0</v>
      </c>
      <c r="J568" s="25" t="str">
        <f t="shared" si="81"/>
        <v>2066–2067</v>
      </c>
      <c r="K568" s="27">
        <f t="shared" si="77"/>
        <v>0</v>
      </c>
      <c r="R568" s="10" t="str">
        <f t="shared" si="73"/>
        <v/>
      </c>
    </row>
    <row r="569" spans="1:18" ht="19.899999999999999" customHeight="1" x14ac:dyDescent="0.25">
      <c r="A569" s="126">
        <v>60937</v>
      </c>
      <c r="B569" s="9">
        <f t="shared" si="74"/>
        <v>0</v>
      </c>
      <c r="C569" s="127"/>
      <c r="D569" s="4">
        <f t="shared" si="75"/>
        <v>0</v>
      </c>
      <c r="E569" s="128">
        <f t="shared" si="78"/>
        <v>0</v>
      </c>
      <c r="F569" s="4">
        <f t="shared" si="79"/>
        <v>0</v>
      </c>
      <c r="G569" s="19">
        <f>IF(AND(C569&lt;&gt;"",SUM(G$25:G568)&lt;D$17),$D$17/$D$21,0)</f>
        <v>0</v>
      </c>
      <c r="H569" s="4">
        <f t="shared" si="80"/>
        <v>0</v>
      </c>
      <c r="I569" s="4">
        <f t="shared" si="76"/>
        <v>0</v>
      </c>
      <c r="J569" s="25" t="str">
        <f t="shared" si="81"/>
        <v>2066–2067</v>
      </c>
      <c r="K569" s="27">
        <f t="shared" si="77"/>
        <v>0</v>
      </c>
      <c r="R569" s="10" t="str">
        <f t="shared" si="73"/>
        <v/>
      </c>
    </row>
    <row r="570" spans="1:18" ht="19.899999999999999" customHeight="1" x14ac:dyDescent="0.25">
      <c r="A570" s="126">
        <v>60967</v>
      </c>
      <c r="B570" s="9">
        <f t="shared" si="74"/>
        <v>0</v>
      </c>
      <c r="C570" s="127"/>
      <c r="D570" s="4">
        <f t="shared" si="75"/>
        <v>0</v>
      </c>
      <c r="E570" s="128">
        <f t="shared" si="78"/>
        <v>0</v>
      </c>
      <c r="F570" s="4">
        <f t="shared" si="79"/>
        <v>0</v>
      </c>
      <c r="G570" s="19">
        <f>IF(AND(C570&lt;&gt;"",SUM(G$25:G569)&lt;D$17),$D$17/$D$21,0)</f>
        <v>0</v>
      </c>
      <c r="H570" s="4">
        <f t="shared" si="80"/>
        <v>0</v>
      </c>
      <c r="I570" s="4">
        <f t="shared" si="76"/>
        <v>0</v>
      </c>
      <c r="J570" s="25" t="str">
        <f t="shared" si="81"/>
        <v>2066–2067</v>
      </c>
      <c r="K570" s="27">
        <f t="shared" si="77"/>
        <v>0</v>
      </c>
      <c r="R570" s="10" t="str">
        <f t="shared" si="73"/>
        <v/>
      </c>
    </row>
    <row r="571" spans="1:18" ht="19.899999999999999" customHeight="1" x14ac:dyDescent="0.25">
      <c r="A571" s="126">
        <v>60998</v>
      </c>
      <c r="B571" s="9">
        <f t="shared" si="74"/>
        <v>0</v>
      </c>
      <c r="C571" s="127"/>
      <c r="D571" s="4">
        <f t="shared" si="75"/>
        <v>0</v>
      </c>
      <c r="E571" s="128">
        <f t="shared" si="78"/>
        <v>0</v>
      </c>
      <c r="F571" s="4">
        <f t="shared" si="79"/>
        <v>0</v>
      </c>
      <c r="G571" s="19">
        <f>IF(AND(C571&lt;&gt;"",SUM(G$25:G570)&lt;D$17),$D$17/$D$21,0)</f>
        <v>0</v>
      </c>
      <c r="H571" s="4">
        <f t="shared" si="80"/>
        <v>0</v>
      </c>
      <c r="I571" s="4">
        <f t="shared" si="76"/>
        <v>0</v>
      </c>
      <c r="J571" s="25" t="str">
        <f t="shared" si="81"/>
        <v>2066–2067</v>
      </c>
      <c r="K571" s="27">
        <f t="shared" si="77"/>
        <v>0</v>
      </c>
      <c r="R571" s="10" t="str">
        <f t="shared" si="73"/>
        <v/>
      </c>
    </row>
    <row r="572" spans="1:18" ht="19.899999999999999" customHeight="1" x14ac:dyDescent="0.25">
      <c r="A572" s="126">
        <v>61029</v>
      </c>
      <c r="B572" s="9">
        <f t="shared" si="74"/>
        <v>0</v>
      </c>
      <c r="C572" s="127"/>
      <c r="D572" s="4">
        <f t="shared" si="75"/>
        <v>0</v>
      </c>
      <c r="E572" s="128">
        <f t="shared" si="78"/>
        <v>0</v>
      </c>
      <c r="F572" s="4">
        <f t="shared" si="79"/>
        <v>0</v>
      </c>
      <c r="G572" s="19">
        <f>IF(AND(C572&lt;&gt;"",SUM(G$25:G571)&lt;D$17),$D$17/$D$21,0)</f>
        <v>0</v>
      </c>
      <c r="H572" s="4">
        <f t="shared" si="80"/>
        <v>0</v>
      </c>
      <c r="I572" s="4">
        <f t="shared" si="76"/>
        <v>0</v>
      </c>
      <c r="J572" s="25" t="str">
        <f t="shared" si="81"/>
        <v>2066–2067</v>
      </c>
      <c r="K572" s="27">
        <f t="shared" si="77"/>
        <v>0</v>
      </c>
      <c r="R572" s="10" t="str">
        <f t="shared" si="73"/>
        <v/>
      </c>
    </row>
    <row r="573" spans="1:18" ht="19.899999999999999" customHeight="1" x14ac:dyDescent="0.25">
      <c r="A573" s="126">
        <v>61057</v>
      </c>
      <c r="B573" s="9">
        <f t="shared" si="74"/>
        <v>0</v>
      </c>
      <c r="C573" s="127"/>
      <c r="D573" s="4">
        <f t="shared" si="75"/>
        <v>0</v>
      </c>
      <c r="E573" s="128">
        <f t="shared" si="78"/>
        <v>0</v>
      </c>
      <c r="F573" s="4">
        <f t="shared" si="79"/>
        <v>0</v>
      </c>
      <c r="G573" s="19">
        <f>IF(AND(C573&lt;&gt;"",SUM(G$25:G572)&lt;D$17),$D$17/$D$21,0)</f>
        <v>0</v>
      </c>
      <c r="H573" s="4">
        <f t="shared" si="80"/>
        <v>0</v>
      </c>
      <c r="I573" s="4">
        <f t="shared" si="76"/>
        <v>0</v>
      </c>
      <c r="J573" s="25" t="str">
        <f t="shared" si="81"/>
        <v>2066–2067</v>
      </c>
      <c r="K573" s="27">
        <f t="shared" si="77"/>
        <v>0</v>
      </c>
      <c r="R573" s="10" t="str">
        <f t="shared" si="73"/>
        <v/>
      </c>
    </row>
    <row r="574" spans="1:18" ht="19.899999999999999" customHeight="1" x14ac:dyDescent="0.25">
      <c r="A574" s="126">
        <v>61088</v>
      </c>
      <c r="B574" s="9">
        <f t="shared" si="74"/>
        <v>0</v>
      </c>
      <c r="C574" s="127"/>
      <c r="D574" s="4">
        <f t="shared" si="75"/>
        <v>0</v>
      </c>
      <c r="E574" s="128">
        <f t="shared" si="78"/>
        <v>0</v>
      </c>
      <c r="F574" s="4">
        <f t="shared" si="79"/>
        <v>0</v>
      </c>
      <c r="G574" s="19">
        <f>IF(AND(C574&lt;&gt;"",SUM(G$25:G573)&lt;D$17),$D$17/$D$21,0)</f>
        <v>0</v>
      </c>
      <c r="H574" s="4">
        <f t="shared" si="80"/>
        <v>0</v>
      </c>
      <c r="I574" s="4">
        <f t="shared" si="76"/>
        <v>0</v>
      </c>
      <c r="J574" s="25" t="str">
        <f t="shared" si="81"/>
        <v>2066–2067</v>
      </c>
      <c r="K574" s="27">
        <f t="shared" si="77"/>
        <v>0</v>
      </c>
      <c r="R574" s="10" t="str">
        <f t="shared" si="73"/>
        <v/>
      </c>
    </row>
    <row r="575" spans="1:18" ht="19.899999999999999" customHeight="1" x14ac:dyDescent="0.25">
      <c r="A575" s="126">
        <v>61118</v>
      </c>
      <c r="B575" s="9">
        <f t="shared" si="74"/>
        <v>0</v>
      </c>
      <c r="C575" s="127"/>
      <c r="D575" s="4">
        <f t="shared" si="75"/>
        <v>0</v>
      </c>
      <c r="E575" s="128">
        <f t="shared" si="78"/>
        <v>0</v>
      </c>
      <c r="F575" s="4">
        <f t="shared" si="79"/>
        <v>0</v>
      </c>
      <c r="G575" s="19">
        <f>IF(AND(C575&lt;&gt;"",SUM(G$25:G574)&lt;D$17),$D$17/$D$21,0)</f>
        <v>0</v>
      </c>
      <c r="H575" s="4">
        <f t="shared" si="80"/>
        <v>0</v>
      </c>
      <c r="I575" s="4">
        <f t="shared" si="76"/>
        <v>0</v>
      </c>
      <c r="J575" s="25" t="str">
        <f t="shared" si="81"/>
        <v>2066–2067</v>
      </c>
      <c r="K575" s="27">
        <f t="shared" si="77"/>
        <v>0</v>
      </c>
      <c r="R575" s="10" t="str">
        <f t="shared" si="73"/>
        <v/>
      </c>
    </row>
    <row r="576" spans="1:18" ht="19.899999999999999" customHeight="1" x14ac:dyDescent="0.25">
      <c r="A576" s="126">
        <v>61149</v>
      </c>
      <c r="B576" s="9">
        <f t="shared" si="74"/>
        <v>0</v>
      </c>
      <c r="C576" s="127"/>
      <c r="D576" s="4">
        <f t="shared" si="75"/>
        <v>0</v>
      </c>
      <c r="E576" s="128">
        <f t="shared" si="78"/>
        <v>0</v>
      </c>
      <c r="F576" s="4">
        <f t="shared" si="79"/>
        <v>0</v>
      </c>
      <c r="G576" s="19">
        <f>IF(AND(C576&lt;&gt;"",SUM(G$25:G575)&lt;D$17),$D$17/$D$21,0)</f>
        <v>0</v>
      </c>
      <c r="H576" s="4">
        <f t="shared" si="80"/>
        <v>0</v>
      </c>
      <c r="I576" s="4">
        <f t="shared" si="76"/>
        <v>0</v>
      </c>
      <c r="J576" s="25" t="str">
        <f t="shared" si="81"/>
        <v>2066–2067</v>
      </c>
      <c r="K576" s="27">
        <f t="shared" si="77"/>
        <v>0</v>
      </c>
      <c r="R576" s="10" t="str">
        <f t="shared" si="73"/>
        <v/>
      </c>
    </row>
    <row r="577" spans="1:18" ht="19.899999999999999" customHeight="1" x14ac:dyDescent="0.25">
      <c r="A577" s="126">
        <v>61179</v>
      </c>
      <c r="B577" s="9">
        <f t="shared" si="74"/>
        <v>0</v>
      </c>
      <c r="C577" s="127"/>
      <c r="D577" s="4">
        <f t="shared" si="75"/>
        <v>0</v>
      </c>
      <c r="E577" s="128">
        <f t="shared" si="78"/>
        <v>0</v>
      </c>
      <c r="F577" s="4">
        <f t="shared" si="79"/>
        <v>0</v>
      </c>
      <c r="G577" s="19">
        <f>IF(AND(C577&lt;&gt;"",SUM(G$25:G576)&lt;D$17),$D$17/$D$21,0)</f>
        <v>0</v>
      </c>
      <c r="H577" s="4">
        <f t="shared" si="80"/>
        <v>0</v>
      </c>
      <c r="I577" s="4">
        <f t="shared" si="76"/>
        <v>0</v>
      </c>
      <c r="J577" s="25" t="str">
        <f t="shared" si="81"/>
        <v>2067–2068</v>
      </c>
      <c r="K577" s="27">
        <f t="shared" si="77"/>
        <v>0</v>
      </c>
      <c r="R577" s="10" t="str">
        <f t="shared" si="73"/>
        <v/>
      </c>
    </row>
    <row r="578" spans="1:18" ht="19.899999999999999" customHeight="1" x14ac:dyDescent="0.25">
      <c r="A578" s="126">
        <v>61210</v>
      </c>
      <c r="B578" s="9">
        <f t="shared" si="74"/>
        <v>0</v>
      </c>
      <c r="C578" s="127"/>
      <c r="D578" s="4">
        <f t="shared" si="75"/>
        <v>0</v>
      </c>
      <c r="E578" s="128">
        <f t="shared" si="78"/>
        <v>0</v>
      </c>
      <c r="F578" s="4">
        <f t="shared" si="79"/>
        <v>0</v>
      </c>
      <c r="G578" s="19">
        <f>IF(AND(C578&lt;&gt;"",SUM(G$25:G577)&lt;D$17),$D$17/$D$21,0)</f>
        <v>0</v>
      </c>
      <c r="H578" s="4">
        <f t="shared" si="80"/>
        <v>0</v>
      </c>
      <c r="I578" s="4">
        <f t="shared" si="76"/>
        <v>0</v>
      </c>
      <c r="J578" s="25" t="str">
        <f t="shared" si="81"/>
        <v>2067–2068</v>
      </c>
      <c r="K578" s="27">
        <f t="shared" si="77"/>
        <v>0</v>
      </c>
      <c r="R578" s="10" t="str">
        <f t="shared" si="73"/>
        <v/>
      </c>
    </row>
    <row r="579" spans="1:18" ht="19.899999999999999" customHeight="1" x14ac:dyDescent="0.25">
      <c r="A579" s="126">
        <v>61241</v>
      </c>
      <c r="B579" s="9">
        <f t="shared" si="74"/>
        <v>0</v>
      </c>
      <c r="C579" s="127"/>
      <c r="D579" s="4">
        <f t="shared" si="75"/>
        <v>0</v>
      </c>
      <c r="E579" s="128">
        <f t="shared" si="78"/>
        <v>0</v>
      </c>
      <c r="F579" s="4">
        <f t="shared" si="79"/>
        <v>0</v>
      </c>
      <c r="G579" s="19">
        <f>IF(AND(C579&lt;&gt;"",SUM(G$25:G578)&lt;D$17),$D$17/$D$21,0)</f>
        <v>0</v>
      </c>
      <c r="H579" s="4">
        <f t="shared" si="80"/>
        <v>0</v>
      </c>
      <c r="I579" s="4">
        <f t="shared" si="76"/>
        <v>0</v>
      </c>
      <c r="J579" s="25" t="str">
        <f t="shared" si="81"/>
        <v>2067–2068</v>
      </c>
      <c r="K579" s="27">
        <f t="shared" si="77"/>
        <v>0</v>
      </c>
      <c r="R579" s="10" t="str">
        <f t="shared" si="73"/>
        <v/>
      </c>
    </row>
    <row r="580" spans="1:18" ht="19.899999999999999" customHeight="1" x14ac:dyDescent="0.25">
      <c r="A580" s="126">
        <v>61271</v>
      </c>
      <c r="B580" s="9">
        <f t="shared" si="74"/>
        <v>0</v>
      </c>
      <c r="C580" s="127"/>
      <c r="D580" s="4">
        <f t="shared" si="75"/>
        <v>0</v>
      </c>
      <c r="E580" s="128">
        <f t="shared" si="78"/>
        <v>0</v>
      </c>
      <c r="F580" s="4">
        <f t="shared" si="79"/>
        <v>0</v>
      </c>
      <c r="G580" s="19">
        <f>IF(AND(C580&lt;&gt;"",SUM(G$25:G579)&lt;D$17),$D$17/$D$21,0)</f>
        <v>0</v>
      </c>
      <c r="H580" s="4">
        <f t="shared" si="80"/>
        <v>0</v>
      </c>
      <c r="I580" s="4">
        <f t="shared" si="76"/>
        <v>0</v>
      </c>
      <c r="J580" s="25" t="str">
        <f t="shared" si="81"/>
        <v>2067–2068</v>
      </c>
      <c r="K580" s="27">
        <f t="shared" si="77"/>
        <v>0</v>
      </c>
      <c r="R580" s="10" t="str">
        <f t="shared" si="73"/>
        <v/>
      </c>
    </row>
    <row r="581" spans="1:18" ht="19.899999999999999" customHeight="1" x14ac:dyDescent="0.25">
      <c r="A581" s="126">
        <v>61302</v>
      </c>
      <c r="B581" s="9">
        <f t="shared" si="74"/>
        <v>0</v>
      </c>
      <c r="C581" s="127"/>
      <c r="D581" s="4">
        <f t="shared" si="75"/>
        <v>0</v>
      </c>
      <c r="E581" s="128">
        <f t="shared" si="78"/>
        <v>0</v>
      </c>
      <c r="F581" s="4">
        <f t="shared" si="79"/>
        <v>0</v>
      </c>
      <c r="G581" s="19">
        <f>IF(AND(C581&lt;&gt;"",SUM(G$25:G580)&lt;D$17),$D$17/$D$21,0)</f>
        <v>0</v>
      </c>
      <c r="H581" s="4">
        <f t="shared" si="80"/>
        <v>0</v>
      </c>
      <c r="I581" s="4">
        <f t="shared" si="76"/>
        <v>0</v>
      </c>
      <c r="J581" s="25" t="str">
        <f t="shared" si="81"/>
        <v>2067–2068</v>
      </c>
      <c r="K581" s="27">
        <f t="shared" si="77"/>
        <v>0</v>
      </c>
      <c r="R581" s="10" t="str">
        <f t="shared" si="73"/>
        <v/>
      </c>
    </row>
    <row r="582" spans="1:18" ht="19.899999999999999" customHeight="1" x14ac:dyDescent="0.25">
      <c r="A582" s="126">
        <v>61332</v>
      </c>
      <c r="B582" s="9">
        <f t="shared" si="74"/>
        <v>0</v>
      </c>
      <c r="C582" s="127"/>
      <c r="D582" s="4">
        <f t="shared" si="75"/>
        <v>0</v>
      </c>
      <c r="E582" s="128">
        <f t="shared" si="78"/>
        <v>0</v>
      </c>
      <c r="F582" s="4">
        <f t="shared" si="79"/>
        <v>0</v>
      </c>
      <c r="G582" s="19">
        <f>IF(AND(C582&lt;&gt;"",SUM(G$25:G581)&lt;D$17),$D$17/$D$21,0)</f>
        <v>0</v>
      </c>
      <c r="H582" s="4">
        <f t="shared" si="80"/>
        <v>0</v>
      </c>
      <c r="I582" s="4">
        <f t="shared" si="76"/>
        <v>0</v>
      </c>
      <c r="J582" s="25" t="str">
        <f t="shared" si="81"/>
        <v>2067–2068</v>
      </c>
      <c r="K582" s="27">
        <f t="shared" si="77"/>
        <v>0</v>
      </c>
      <c r="R582" s="10" t="str">
        <f t="shared" si="73"/>
        <v/>
      </c>
    </row>
    <row r="583" spans="1:18" ht="19.899999999999999" customHeight="1" x14ac:dyDescent="0.25">
      <c r="A583" s="126">
        <v>61363</v>
      </c>
      <c r="B583" s="9">
        <f t="shared" si="74"/>
        <v>0</v>
      </c>
      <c r="C583" s="127"/>
      <c r="D583" s="4">
        <f t="shared" si="75"/>
        <v>0</v>
      </c>
      <c r="E583" s="128">
        <f t="shared" si="78"/>
        <v>0</v>
      </c>
      <c r="F583" s="4">
        <f t="shared" si="79"/>
        <v>0</v>
      </c>
      <c r="G583" s="19">
        <f>IF(AND(C583&lt;&gt;"",SUM(G$25:G582)&lt;D$17),$D$17/$D$21,0)</f>
        <v>0</v>
      </c>
      <c r="H583" s="4">
        <f t="shared" si="80"/>
        <v>0</v>
      </c>
      <c r="I583" s="4">
        <f t="shared" si="76"/>
        <v>0</v>
      </c>
      <c r="J583" s="25" t="str">
        <f t="shared" si="81"/>
        <v>2067–2068</v>
      </c>
      <c r="K583" s="27">
        <f t="shared" si="77"/>
        <v>0</v>
      </c>
      <c r="R583" s="10" t="str">
        <f t="shared" si="73"/>
        <v/>
      </c>
    </row>
    <row r="584" spans="1:18" ht="19.899999999999999" customHeight="1" x14ac:dyDescent="0.25">
      <c r="A584" s="126">
        <v>61394</v>
      </c>
      <c r="B584" s="9">
        <f t="shared" si="74"/>
        <v>0</v>
      </c>
      <c r="C584" s="127"/>
      <c r="D584" s="4">
        <f t="shared" si="75"/>
        <v>0</v>
      </c>
      <c r="E584" s="128">
        <f t="shared" si="78"/>
        <v>0</v>
      </c>
      <c r="F584" s="4">
        <f t="shared" si="79"/>
        <v>0</v>
      </c>
      <c r="G584" s="19">
        <f>IF(AND(C584&lt;&gt;"",SUM(G$25:G583)&lt;D$17),$D$17/$D$21,0)</f>
        <v>0</v>
      </c>
      <c r="H584" s="4">
        <f t="shared" si="80"/>
        <v>0</v>
      </c>
      <c r="I584" s="4">
        <f t="shared" si="76"/>
        <v>0</v>
      </c>
      <c r="J584" s="25" t="str">
        <f t="shared" si="81"/>
        <v>2067–2068</v>
      </c>
      <c r="K584" s="27">
        <f t="shared" si="77"/>
        <v>0</v>
      </c>
      <c r="R584" s="10" t="str">
        <f t="shared" si="73"/>
        <v/>
      </c>
    </row>
    <row r="585" spans="1:18" ht="19.899999999999999" customHeight="1" x14ac:dyDescent="0.25">
      <c r="A585" s="126">
        <v>61423</v>
      </c>
      <c r="B585" s="9">
        <f t="shared" si="74"/>
        <v>0</v>
      </c>
      <c r="C585" s="127"/>
      <c r="D585" s="4">
        <f t="shared" si="75"/>
        <v>0</v>
      </c>
      <c r="E585" s="128">
        <f t="shared" si="78"/>
        <v>0</v>
      </c>
      <c r="F585" s="4">
        <f t="shared" si="79"/>
        <v>0</v>
      </c>
      <c r="G585" s="19">
        <f>IF(AND(C585&lt;&gt;"",SUM(G$25:G584)&lt;D$17),$D$17/$D$21,0)</f>
        <v>0</v>
      </c>
      <c r="H585" s="4">
        <f t="shared" si="80"/>
        <v>0</v>
      </c>
      <c r="I585" s="4">
        <f t="shared" si="76"/>
        <v>0</v>
      </c>
      <c r="J585" s="25" t="str">
        <f t="shared" si="81"/>
        <v>2067–2068</v>
      </c>
      <c r="K585" s="27">
        <f t="shared" si="77"/>
        <v>0</v>
      </c>
      <c r="R585" s="10" t="str">
        <f t="shared" si="73"/>
        <v/>
      </c>
    </row>
    <row r="586" spans="1:18" ht="19.899999999999999" customHeight="1" x14ac:dyDescent="0.25">
      <c r="A586" s="126">
        <v>61454</v>
      </c>
      <c r="B586" s="9">
        <f t="shared" si="74"/>
        <v>0</v>
      </c>
      <c r="C586" s="127"/>
      <c r="D586" s="4">
        <f t="shared" si="75"/>
        <v>0</v>
      </c>
      <c r="E586" s="128">
        <f t="shared" si="78"/>
        <v>0</v>
      </c>
      <c r="F586" s="4">
        <f t="shared" si="79"/>
        <v>0</v>
      </c>
      <c r="G586" s="19">
        <f>IF(AND(C586&lt;&gt;"",SUM(G$25:G585)&lt;D$17),$D$17/$D$21,0)</f>
        <v>0</v>
      </c>
      <c r="H586" s="4">
        <f t="shared" si="80"/>
        <v>0</v>
      </c>
      <c r="I586" s="4">
        <f t="shared" si="76"/>
        <v>0</v>
      </c>
      <c r="J586" s="25" t="str">
        <f t="shared" si="81"/>
        <v>2067–2068</v>
      </c>
      <c r="K586" s="27">
        <f t="shared" si="77"/>
        <v>0</v>
      </c>
      <c r="R586" s="10" t="str">
        <f t="shared" si="73"/>
        <v/>
      </c>
    </row>
    <row r="587" spans="1:18" ht="19.899999999999999" customHeight="1" x14ac:dyDescent="0.25">
      <c r="A587" s="126">
        <v>61484</v>
      </c>
      <c r="B587" s="9">
        <f t="shared" si="74"/>
        <v>0</v>
      </c>
      <c r="C587" s="127"/>
      <c r="D587" s="4">
        <f t="shared" si="75"/>
        <v>0</v>
      </c>
      <c r="E587" s="128">
        <f t="shared" si="78"/>
        <v>0</v>
      </c>
      <c r="F587" s="4">
        <f t="shared" si="79"/>
        <v>0</v>
      </c>
      <c r="G587" s="19">
        <f>IF(AND(C587&lt;&gt;"",SUM(G$25:G586)&lt;D$17),$D$17/$D$21,0)</f>
        <v>0</v>
      </c>
      <c r="H587" s="4">
        <f t="shared" si="80"/>
        <v>0</v>
      </c>
      <c r="I587" s="4">
        <f t="shared" si="76"/>
        <v>0</v>
      </c>
      <c r="J587" s="25" t="str">
        <f t="shared" si="81"/>
        <v>2067–2068</v>
      </c>
      <c r="K587" s="27">
        <f t="shared" si="77"/>
        <v>0</v>
      </c>
      <c r="R587" s="10" t="str">
        <f t="shared" si="73"/>
        <v/>
      </c>
    </row>
    <row r="588" spans="1:18" ht="19.899999999999999" customHeight="1" x14ac:dyDescent="0.25">
      <c r="A588" s="126">
        <v>61515</v>
      </c>
      <c r="B588" s="9">
        <f t="shared" si="74"/>
        <v>0</v>
      </c>
      <c r="C588" s="127"/>
      <c r="D588" s="4">
        <f t="shared" si="75"/>
        <v>0</v>
      </c>
      <c r="E588" s="128">
        <f t="shared" si="78"/>
        <v>0</v>
      </c>
      <c r="F588" s="4">
        <f t="shared" si="79"/>
        <v>0</v>
      </c>
      <c r="G588" s="19">
        <f>IF(AND(C588&lt;&gt;"",SUM(G$25:G587)&lt;D$17),$D$17/$D$21,0)</f>
        <v>0</v>
      </c>
      <c r="H588" s="4">
        <f t="shared" si="80"/>
        <v>0</v>
      </c>
      <c r="I588" s="4">
        <f t="shared" si="76"/>
        <v>0</v>
      </c>
      <c r="J588" s="25" t="str">
        <f t="shared" si="81"/>
        <v>2067–2068</v>
      </c>
      <c r="K588" s="27">
        <f t="shared" si="77"/>
        <v>0</v>
      </c>
      <c r="R588" s="10" t="str">
        <f t="shared" si="73"/>
        <v/>
      </c>
    </row>
    <row r="589" spans="1:18" ht="19.899999999999999" customHeight="1" x14ac:dyDescent="0.25">
      <c r="A589" s="126">
        <v>61545</v>
      </c>
      <c r="B589" s="9">
        <f t="shared" si="74"/>
        <v>0</v>
      </c>
      <c r="C589" s="127"/>
      <c r="D589" s="4">
        <f t="shared" si="75"/>
        <v>0</v>
      </c>
      <c r="E589" s="128">
        <f t="shared" si="78"/>
        <v>0</v>
      </c>
      <c r="F589" s="4">
        <f t="shared" si="79"/>
        <v>0</v>
      </c>
      <c r="G589" s="19">
        <f>IF(AND(C589&lt;&gt;"",SUM(G$25:G588)&lt;D$17),$D$17/$D$21,0)</f>
        <v>0</v>
      </c>
      <c r="H589" s="4">
        <f t="shared" si="80"/>
        <v>0</v>
      </c>
      <c r="I589" s="4">
        <f t="shared" si="76"/>
        <v>0</v>
      </c>
      <c r="J589" s="25" t="str">
        <f t="shared" si="81"/>
        <v>2068–2069</v>
      </c>
      <c r="K589" s="27">
        <f t="shared" si="77"/>
        <v>0</v>
      </c>
      <c r="R589" s="10" t="str">
        <f t="shared" si="73"/>
        <v/>
      </c>
    </row>
    <row r="590" spans="1:18" ht="19.899999999999999" customHeight="1" x14ac:dyDescent="0.25">
      <c r="A590" s="126">
        <v>61576</v>
      </c>
      <c r="B590" s="9">
        <f t="shared" si="74"/>
        <v>0</v>
      </c>
      <c r="C590" s="127"/>
      <c r="D590" s="4">
        <f t="shared" si="75"/>
        <v>0</v>
      </c>
      <c r="E590" s="128">
        <f t="shared" si="78"/>
        <v>0</v>
      </c>
      <c r="F590" s="4">
        <f t="shared" si="79"/>
        <v>0</v>
      </c>
      <c r="G590" s="19">
        <f>IF(AND(C590&lt;&gt;"",SUM(G$25:G589)&lt;D$17),$D$17/$D$21,0)</f>
        <v>0</v>
      </c>
      <c r="H590" s="4">
        <f t="shared" si="80"/>
        <v>0</v>
      </c>
      <c r="I590" s="4">
        <f t="shared" si="76"/>
        <v>0</v>
      </c>
      <c r="J590" s="25" t="str">
        <f t="shared" si="81"/>
        <v>2068–2069</v>
      </c>
      <c r="K590" s="27">
        <f t="shared" si="77"/>
        <v>0</v>
      </c>
      <c r="R590" s="10" t="str">
        <f t="shared" si="73"/>
        <v/>
      </c>
    </row>
    <row r="591" spans="1:18" ht="19.899999999999999" customHeight="1" x14ac:dyDescent="0.25">
      <c r="A591" s="126">
        <v>61607</v>
      </c>
      <c r="B591" s="9">
        <f t="shared" si="74"/>
        <v>0</v>
      </c>
      <c r="C591" s="127"/>
      <c r="D591" s="4">
        <f t="shared" si="75"/>
        <v>0</v>
      </c>
      <c r="E591" s="128">
        <f t="shared" si="78"/>
        <v>0</v>
      </c>
      <c r="F591" s="4">
        <f t="shared" si="79"/>
        <v>0</v>
      </c>
      <c r="G591" s="19">
        <f>IF(AND(C591&lt;&gt;"",SUM(G$25:G590)&lt;D$17),$D$17/$D$21,0)</f>
        <v>0</v>
      </c>
      <c r="H591" s="4">
        <f t="shared" si="80"/>
        <v>0</v>
      </c>
      <c r="I591" s="4">
        <f t="shared" si="76"/>
        <v>0</v>
      </c>
      <c r="J591" s="25" t="str">
        <f t="shared" si="81"/>
        <v>2068–2069</v>
      </c>
      <c r="K591" s="27">
        <f t="shared" si="77"/>
        <v>0</v>
      </c>
      <c r="R591" s="10" t="str">
        <f t="shared" si="73"/>
        <v/>
      </c>
    </row>
    <row r="592" spans="1:18" ht="19.899999999999999" customHeight="1" x14ac:dyDescent="0.25">
      <c r="A592" s="126">
        <v>61637</v>
      </c>
      <c r="B592" s="9">
        <f t="shared" si="74"/>
        <v>0</v>
      </c>
      <c r="C592" s="127"/>
      <c r="D592" s="4">
        <f t="shared" si="75"/>
        <v>0</v>
      </c>
      <c r="E592" s="128">
        <f t="shared" si="78"/>
        <v>0</v>
      </c>
      <c r="F592" s="4">
        <f t="shared" si="79"/>
        <v>0</v>
      </c>
      <c r="G592" s="19">
        <f>IF(AND(C592&lt;&gt;"",SUM(G$25:G591)&lt;D$17),$D$17/$D$21,0)</f>
        <v>0</v>
      </c>
      <c r="H592" s="4">
        <f t="shared" si="80"/>
        <v>0</v>
      </c>
      <c r="I592" s="4">
        <f t="shared" si="76"/>
        <v>0</v>
      </c>
      <c r="J592" s="25" t="str">
        <f t="shared" si="81"/>
        <v>2068–2069</v>
      </c>
      <c r="K592" s="27">
        <f t="shared" si="77"/>
        <v>0</v>
      </c>
      <c r="R592" s="10" t="str">
        <f t="shared" si="73"/>
        <v/>
      </c>
    </row>
    <row r="593" spans="1:18" ht="19.899999999999999" customHeight="1" x14ac:dyDescent="0.25">
      <c r="A593" s="126">
        <v>61668</v>
      </c>
      <c r="B593" s="9">
        <f t="shared" si="74"/>
        <v>0</v>
      </c>
      <c r="C593" s="127"/>
      <c r="D593" s="4">
        <f t="shared" si="75"/>
        <v>0</v>
      </c>
      <c r="E593" s="128">
        <f t="shared" si="78"/>
        <v>0</v>
      </c>
      <c r="F593" s="4">
        <f t="shared" si="79"/>
        <v>0</v>
      </c>
      <c r="G593" s="19">
        <f>IF(AND(C593&lt;&gt;"",SUM(G$25:G592)&lt;D$17),$D$17/$D$21,0)</f>
        <v>0</v>
      </c>
      <c r="H593" s="4">
        <f t="shared" si="80"/>
        <v>0</v>
      </c>
      <c r="I593" s="4">
        <f t="shared" si="76"/>
        <v>0</v>
      </c>
      <c r="J593" s="25" t="str">
        <f t="shared" si="81"/>
        <v>2068–2069</v>
      </c>
      <c r="K593" s="27">
        <f t="shared" si="77"/>
        <v>0</v>
      </c>
      <c r="R593" s="10" t="str">
        <f t="shared" si="73"/>
        <v/>
      </c>
    </row>
    <row r="594" spans="1:18" ht="19.899999999999999" customHeight="1" x14ac:dyDescent="0.25">
      <c r="A594" s="126">
        <v>61698</v>
      </c>
      <c r="B594" s="9">
        <f t="shared" si="74"/>
        <v>0</v>
      </c>
      <c r="C594" s="127"/>
      <c r="D594" s="4">
        <f t="shared" si="75"/>
        <v>0</v>
      </c>
      <c r="E594" s="128">
        <f t="shared" si="78"/>
        <v>0</v>
      </c>
      <c r="F594" s="4">
        <f t="shared" si="79"/>
        <v>0</v>
      </c>
      <c r="G594" s="19">
        <f>IF(AND(C594&lt;&gt;"",SUM(G$25:G593)&lt;D$17),$D$17/$D$21,0)</f>
        <v>0</v>
      </c>
      <c r="H594" s="4">
        <f t="shared" si="80"/>
        <v>0</v>
      </c>
      <c r="I594" s="4">
        <f t="shared" si="76"/>
        <v>0</v>
      </c>
      <c r="J594" s="25" t="str">
        <f t="shared" si="81"/>
        <v>2068–2069</v>
      </c>
      <c r="K594" s="27">
        <f t="shared" si="77"/>
        <v>0</v>
      </c>
      <c r="R594" s="10" t="str">
        <f t="shared" si="73"/>
        <v/>
      </c>
    </row>
    <row r="595" spans="1:18" ht="19.899999999999999" customHeight="1" x14ac:dyDescent="0.25">
      <c r="A595" s="126">
        <v>61729</v>
      </c>
      <c r="B595" s="9">
        <f t="shared" si="74"/>
        <v>0</v>
      </c>
      <c r="C595" s="127"/>
      <c r="D595" s="4">
        <f t="shared" si="75"/>
        <v>0</v>
      </c>
      <c r="E595" s="128">
        <f t="shared" si="78"/>
        <v>0</v>
      </c>
      <c r="F595" s="4">
        <f t="shared" si="79"/>
        <v>0</v>
      </c>
      <c r="G595" s="19">
        <f>IF(AND(C595&lt;&gt;"",SUM(G$25:G594)&lt;D$17),$D$17/$D$21,0)</f>
        <v>0</v>
      </c>
      <c r="H595" s="4">
        <f t="shared" si="80"/>
        <v>0</v>
      </c>
      <c r="I595" s="4">
        <f t="shared" si="76"/>
        <v>0</v>
      </c>
      <c r="J595" s="25" t="str">
        <f t="shared" si="81"/>
        <v>2068–2069</v>
      </c>
      <c r="K595" s="27">
        <f t="shared" si="77"/>
        <v>0</v>
      </c>
      <c r="R595" s="10" t="str">
        <f t="shared" si="73"/>
        <v/>
      </c>
    </row>
    <row r="596" spans="1:18" ht="19.899999999999999" customHeight="1" x14ac:dyDescent="0.25">
      <c r="A596" s="126">
        <v>61760</v>
      </c>
      <c r="B596" s="9">
        <f t="shared" si="74"/>
        <v>0</v>
      </c>
      <c r="C596" s="127"/>
      <c r="D596" s="4">
        <f t="shared" si="75"/>
        <v>0</v>
      </c>
      <c r="E596" s="128">
        <f t="shared" si="78"/>
        <v>0</v>
      </c>
      <c r="F596" s="4">
        <f t="shared" si="79"/>
        <v>0</v>
      </c>
      <c r="G596" s="19">
        <f>IF(AND(C596&lt;&gt;"",SUM(G$25:G595)&lt;D$17),$D$17/$D$21,0)</f>
        <v>0</v>
      </c>
      <c r="H596" s="4">
        <f t="shared" si="80"/>
        <v>0</v>
      </c>
      <c r="I596" s="4">
        <f t="shared" si="76"/>
        <v>0</v>
      </c>
      <c r="J596" s="25" t="str">
        <f t="shared" si="81"/>
        <v>2068–2069</v>
      </c>
      <c r="K596" s="27">
        <f t="shared" si="77"/>
        <v>0</v>
      </c>
      <c r="R596" s="10" t="str">
        <f t="shared" si="73"/>
        <v/>
      </c>
    </row>
    <row r="597" spans="1:18" ht="19.899999999999999" customHeight="1" x14ac:dyDescent="0.25">
      <c r="A597" s="126">
        <v>61788</v>
      </c>
      <c r="B597" s="9">
        <f t="shared" si="74"/>
        <v>0</v>
      </c>
      <c r="C597" s="127"/>
      <c r="D597" s="4">
        <f t="shared" si="75"/>
        <v>0</v>
      </c>
      <c r="E597" s="128">
        <f t="shared" si="78"/>
        <v>0</v>
      </c>
      <c r="F597" s="4">
        <f t="shared" si="79"/>
        <v>0</v>
      </c>
      <c r="G597" s="19">
        <f>IF(AND(C597&lt;&gt;"",SUM(G$25:G596)&lt;D$17),$D$17/$D$21,0)</f>
        <v>0</v>
      </c>
      <c r="H597" s="4">
        <f t="shared" si="80"/>
        <v>0</v>
      </c>
      <c r="I597" s="4">
        <f t="shared" si="76"/>
        <v>0</v>
      </c>
      <c r="J597" s="25" t="str">
        <f t="shared" si="81"/>
        <v>2068–2069</v>
      </c>
      <c r="K597" s="27">
        <f t="shared" si="77"/>
        <v>0</v>
      </c>
      <c r="R597" s="10" t="str">
        <f t="shared" si="73"/>
        <v/>
      </c>
    </row>
    <row r="598" spans="1:18" ht="19.899999999999999" customHeight="1" x14ac:dyDescent="0.25">
      <c r="A598" s="126">
        <v>61819</v>
      </c>
      <c r="B598" s="9">
        <f t="shared" si="74"/>
        <v>0</v>
      </c>
      <c r="C598" s="127"/>
      <c r="D598" s="4">
        <f t="shared" si="75"/>
        <v>0</v>
      </c>
      <c r="E598" s="128">
        <f t="shared" si="78"/>
        <v>0</v>
      </c>
      <c r="F598" s="4">
        <f t="shared" si="79"/>
        <v>0</v>
      </c>
      <c r="G598" s="19">
        <f>IF(AND(C598&lt;&gt;"",SUM(G$25:G597)&lt;D$17),$D$17/$D$21,0)</f>
        <v>0</v>
      </c>
      <c r="H598" s="4">
        <f t="shared" si="80"/>
        <v>0</v>
      </c>
      <c r="I598" s="4">
        <f t="shared" si="76"/>
        <v>0</v>
      </c>
      <c r="J598" s="25" t="str">
        <f t="shared" si="81"/>
        <v>2068–2069</v>
      </c>
      <c r="K598" s="27">
        <f t="shared" si="77"/>
        <v>0</v>
      </c>
      <c r="R598" s="10" t="str">
        <f t="shared" si="73"/>
        <v/>
      </c>
    </row>
    <row r="599" spans="1:18" ht="19.899999999999999" customHeight="1" x14ac:dyDescent="0.25">
      <c r="A599" s="126">
        <v>61849</v>
      </c>
      <c r="B599" s="9">
        <f t="shared" si="74"/>
        <v>0</v>
      </c>
      <c r="C599" s="127"/>
      <c r="D599" s="4">
        <f t="shared" si="75"/>
        <v>0</v>
      </c>
      <c r="E599" s="128">
        <f t="shared" si="78"/>
        <v>0</v>
      </c>
      <c r="F599" s="4">
        <f t="shared" si="79"/>
        <v>0</v>
      </c>
      <c r="G599" s="19">
        <f>IF(AND(C599&lt;&gt;"",SUM(G$25:G598)&lt;D$17),$D$17/$D$21,0)</f>
        <v>0</v>
      </c>
      <c r="H599" s="4">
        <f t="shared" si="80"/>
        <v>0</v>
      </c>
      <c r="I599" s="4">
        <f t="shared" si="76"/>
        <v>0</v>
      </c>
      <c r="J599" s="25" t="str">
        <f t="shared" si="81"/>
        <v>2068–2069</v>
      </c>
      <c r="K599" s="27">
        <f t="shared" si="77"/>
        <v>0</v>
      </c>
      <c r="R599" s="10" t="str">
        <f t="shared" si="73"/>
        <v/>
      </c>
    </row>
    <row r="600" spans="1:18" ht="19.899999999999999" customHeight="1" x14ac:dyDescent="0.25">
      <c r="A600" s="126">
        <v>61880</v>
      </c>
      <c r="B600" s="9">
        <f t="shared" si="74"/>
        <v>0</v>
      </c>
      <c r="C600" s="127"/>
      <c r="D600" s="4">
        <f t="shared" si="75"/>
        <v>0</v>
      </c>
      <c r="E600" s="128">
        <f t="shared" si="78"/>
        <v>0</v>
      </c>
      <c r="F600" s="4">
        <f t="shared" si="79"/>
        <v>0</v>
      </c>
      <c r="G600" s="19">
        <f>IF(AND(C600&lt;&gt;"",SUM(G$25:G599)&lt;D$17),$D$17/$D$21,0)</f>
        <v>0</v>
      </c>
      <c r="H600" s="4">
        <f t="shared" si="80"/>
        <v>0</v>
      </c>
      <c r="I600" s="4">
        <f t="shared" si="76"/>
        <v>0</v>
      </c>
      <c r="J600" s="25" t="str">
        <f t="shared" si="81"/>
        <v>2068–2069</v>
      </c>
      <c r="K600" s="27">
        <f t="shared" si="77"/>
        <v>0</v>
      </c>
      <c r="R600" s="10" t="str">
        <f t="shared" si="73"/>
        <v/>
      </c>
    </row>
    <row r="601" spans="1:18" ht="19.899999999999999" customHeight="1" x14ac:dyDescent="0.25">
      <c r="A601" s="126">
        <v>61910</v>
      </c>
      <c r="B601" s="9">
        <f t="shared" si="74"/>
        <v>0</v>
      </c>
      <c r="C601" s="127"/>
      <c r="D601" s="4">
        <f t="shared" si="75"/>
        <v>0</v>
      </c>
      <c r="E601" s="128">
        <f t="shared" si="78"/>
        <v>0</v>
      </c>
      <c r="F601" s="4">
        <f t="shared" si="79"/>
        <v>0</v>
      </c>
      <c r="G601" s="19">
        <f>IF(AND(C601&lt;&gt;"",SUM(G$25:G600)&lt;D$17),$D$17/$D$21,0)</f>
        <v>0</v>
      </c>
      <c r="H601" s="4">
        <f t="shared" si="80"/>
        <v>0</v>
      </c>
      <c r="I601" s="4">
        <f t="shared" si="76"/>
        <v>0</v>
      </c>
      <c r="J601" s="25" t="str">
        <f t="shared" si="81"/>
        <v>2069–2070</v>
      </c>
      <c r="K601" s="27">
        <f t="shared" si="77"/>
        <v>0</v>
      </c>
      <c r="R601" s="10" t="str">
        <f t="shared" ref="R601:R664" si="82">IF(AND($D$13&lt;=$A601,DATE(YEAR($D$13),MONTH($D$13)+$D$19-1,DAY($D$13))&gt;=$A601),"X","")</f>
        <v/>
      </c>
    </row>
    <row r="602" spans="1:18" ht="19.899999999999999" customHeight="1" x14ac:dyDescent="0.25">
      <c r="A602" s="126">
        <v>61941</v>
      </c>
      <c r="B602" s="9">
        <f t="shared" ref="B602:B665" si="83">IF(C602&gt;0,C602*-1,C602)</f>
        <v>0</v>
      </c>
      <c r="C602" s="127"/>
      <c r="D602" s="4">
        <f t="shared" ref="D602:D665" si="84">IF(C602="",0,IF($D$14="Beginning",IF(C601&lt;&gt;"",$F601*$D$6/12,0),IF(C601&lt;&gt;"",$F601*$D$6/12,$D$15*$D$6/12)))</f>
        <v>0</v>
      </c>
      <c r="E602" s="128">
        <f t="shared" si="78"/>
        <v>0</v>
      </c>
      <c r="F602" s="4">
        <f t="shared" si="79"/>
        <v>0</v>
      </c>
      <c r="G602" s="19">
        <f>IF(AND(C602&lt;&gt;"",SUM(G$25:G601)&lt;D$17),$D$17/$D$21,0)</f>
        <v>0</v>
      </c>
      <c r="H602" s="4">
        <f t="shared" si="80"/>
        <v>0</v>
      </c>
      <c r="I602" s="4">
        <f t="shared" ref="I602:I665" si="85">IF(C602&lt;&gt;"",$D$17-H602,0)</f>
        <v>0</v>
      </c>
      <c r="J602" s="25" t="str">
        <f t="shared" si="81"/>
        <v>2069–2070</v>
      </c>
      <c r="K602" s="27">
        <f t="shared" ref="K602:K665" si="86">IF(AND(ROUND(H602,2)=ROUND($D$17,2),ROUND(F602,0)=0),ROUND($D$17,2),0)</f>
        <v>0</v>
      </c>
      <c r="R602" s="10" t="str">
        <f t="shared" si="82"/>
        <v/>
      </c>
    </row>
    <row r="603" spans="1:18" ht="19.899999999999999" customHeight="1" x14ac:dyDescent="0.25">
      <c r="A603" s="126">
        <v>61972</v>
      </c>
      <c r="B603" s="9">
        <f t="shared" si="83"/>
        <v>0</v>
      </c>
      <c r="C603" s="127"/>
      <c r="D603" s="4">
        <f t="shared" si="84"/>
        <v>0</v>
      </c>
      <c r="E603" s="128">
        <f t="shared" ref="E603:E666" si="87">C603-D603</f>
        <v>0</v>
      </c>
      <c r="F603" s="4">
        <f t="shared" ref="F603:F666" si="88">IF(C603="",0,IF(C602="",$D$15-E603,IF(C603&lt;&gt;"",F602-E603)))</f>
        <v>0</v>
      </c>
      <c r="G603" s="19">
        <f>IF(AND(C603&lt;&gt;"",SUM(G$25:G602)&lt;D$17),$D$17/$D$21,0)</f>
        <v>0</v>
      </c>
      <c r="H603" s="4">
        <f t="shared" ref="H603:H666" si="89">IF(C603&lt;&gt;"",G603+H602,0)</f>
        <v>0</v>
      </c>
      <c r="I603" s="4">
        <f t="shared" si="85"/>
        <v>0</v>
      </c>
      <c r="J603" s="25" t="str">
        <f t="shared" si="81"/>
        <v>2069–2070</v>
      </c>
      <c r="K603" s="27">
        <f t="shared" si="86"/>
        <v>0</v>
      </c>
      <c r="R603" s="10" t="str">
        <f t="shared" si="82"/>
        <v/>
      </c>
    </row>
    <row r="604" spans="1:18" ht="19.899999999999999" customHeight="1" x14ac:dyDescent="0.25">
      <c r="A604" s="126">
        <v>62002</v>
      </c>
      <c r="B604" s="9">
        <f t="shared" si="83"/>
        <v>0</v>
      </c>
      <c r="C604" s="127"/>
      <c r="D604" s="4">
        <f t="shared" si="84"/>
        <v>0</v>
      </c>
      <c r="E604" s="128">
        <f t="shared" si="87"/>
        <v>0</v>
      </c>
      <c r="F604" s="4">
        <f t="shared" si="88"/>
        <v>0</v>
      </c>
      <c r="G604" s="19">
        <f>IF(AND(C604&lt;&gt;"",SUM(G$25:G603)&lt;D$17),$D$17/$D$21,0)</f>
        <v>0</v>
      </c>
      <c r="H604" s="4">
        <f t="shared" si="89"/>
        <v>0</v>
      </c>
      <c r="I604" s="4">
        <f t="shared" si="85"/>
        <v>0</v>
      </c>
      <c r="J604" s="25" t="str">
        <f t="shared" si="81"/>
        <v>2069–2070</v>
      </c>
      <c r="K604" s="27">
        <f t="shared" si="86"/>
        <v>0</v>
      </c>
      <c r="R604" s="10" t="str">
        <f t="shared" si="82"/>
        <v/>
      </c>
    </row>
    <row r="605" spans="1:18" ht="19.899999999999999" customHeight="1" x14ac:dyDescent="0.25">
      <c r="A605" s="126">
        <v>62033</v>
      </c>
      <c r="B605" s="9">
        <f t="shared" si="83"/>
        <v>0</v>
      </c>
      <c r="C605" s="127"/>
      <c r="D605" s="4">
        <f t="shared" si="84"/>
        <v>0</v>
      </c>
      <c r="E605" s="128">
        <f t="shared" si="87"/>
        <v>0</v>
      </c>
      <c r="F605" s="4">
        <f t="shared" si="88"/>
        <v>0</v>
      </c>
      <c r="G605" s="19">
        <f>IF(AND(C605&lt;&gt;"",SUM(G$25:G604)&lt;D$17),$D$17/$D$21,0)</f>
        <v>0</v>
      </c>
      <c r="H605" s="4">
        <f t="shared" si="89"/>
        <v>0</v>
      </c>
      <c r="I605" s="4">
        <f t="shared" si="85"/>
        <v>0</v>
      </c>
      <c r="J605" s="25" t="str">
        <f t="shared" si="81"/>
        <v>2069–2070</v>
      </c>
      <c r="K605" s="27">
        <f t="shared" si="86"/>
        <v>0</v>
      </c>
      <c r="R605" s="10" t="str">
        <f t="shared" si="82"/>
        <v/>
      </c>
    </row>
    <row r="606" spans="1:18" ht="19.899999999999999" customHeight="1" x14ac:dyDescent="0.25">
      <c r="A606" s="126">
        <v>62063</v>
      </c>
      <c r="B606" s="9">
        <f t="shared" si="83"/>
        <v>0</v>
      </c>
      <c r="C606" s="127"/>
      <c r="D606" s="4">
        <f t="shared" si="84"/>
        <v>0</v>
      </c>
      <c r="E606" s="128">
        <f t="shared" si="87"/>
        <v>0</v>
      </c>
      <c r="F606" s="4">
        <f t="shared" si="88"/>
        <v>0</v>
      </c>
      <c r="G606" s="19">
        <f>IF(AND(C606&lt;&gt;"",SUM(G$25:G605)&lt;D$17),$D$17/$D$21,0)</f>
        <v>0</v>
      </c>
      <c r="H606" s="4">
        <f t="shared" si="89"/>
        <v>0</v>
      </c>
      <c r="I606" s="4">
        <f t="shared" si="85"/>
        <v>0</v>
      </c>
      <c r="J606" s="25" t="str">
        <f t="shared" si="81"/>
        <v>2069–2070</v>
      </c>
      <c r="K606" s="27">
        <f t="shared" si="86"/>
        <v>0</v>
      </c>
      <c r="R606" s="10" t="str">
        <f t="shared" si="82"/>
        <v/>
      </c>
    </row>
    <row r="607" spans="1:18" ht="19.899999999999999" customHeight="1" x14ac:dyDescent="0.25">
      <c r="A607" s="126">
        <v>62094</v>
      </c>
      <c r="B607" s="9">
        <f t="shared" si="83"/>
        <v>0</v>
      </c>
      <c r="C607" s="127"/>
      <c r="D607" s="4">
        <f t="shared" si="84"/>
        <v>0</v>
      </c>
      <c r="E607" s="128">
        <f t="shared" si="87"/>
        <v>0</v>
      </c>
      <c r="F607" s="4">
        <f t="shared" si="88"/>
        <v>0</v>
      </c>
      <c r="G607" s="19">
        <f>IF(AND(C607&lt;&gt;"",SUM(G$25:G606)&lt;D$17),$D$17/$D$21,0)</f>
        <v>0</v>
      </c>
      <c r="H607" s="4">
        <f t="shared" si="89"/>
        <v>0</v>
      </c>
      <c r="I607" s="4">
        <f t="shared" si="85"/>
        <v>0</v>
      </c>
      <c r="J607" s="25" t="str">
        <f t="shared" si="81"/>
        <v>2069–2070</v>
      </c>
      <c r="K607" s="27">
        <f t="shared" si="86"/>
        <v>0</v>
      </c>
      <c r="R607" s="10" t="str">
        <f t="shared" si="82"/>
        <v/>
      </c>
    </row>
    <row r="608" spans="1:18" ht="19.899999999999999" customHeight="1" x14ac:dyDescent="0.25">
      <c r="A608" s="126">
        <v>62125</v>
      </c>
      <c r="B608" s="9">
        <f t="shared" si="83"/>
        <v>0</v>
      </c>
      <c r="C608" s="127"/>
      <c r="D608" s="4">
        <f t="shared" si="84"/>
        <v>0</v>
      </c>
      <c r="E608" s="128">
        <f t="shared" si="87"/>
        <v>0</v>
      </c>
      <c r="F608" s="4">
        <f t="shared" si="88"/>
        <v>0</v>
      </c>
      <c r="G608" s="19">
        <f>IF(AND(C608&lt;&gt;"",SUM(G$25:G607)&lt;D$17),$D$17/$D$21,0)</f>
        <v>0</v>
      </c>
      <c r="H608" s="4">
        <f t="shared" si="89"/>
        <v>0</v>
      </c>
      <c r="I608" s="4">
        <f t="shared" si="85"/>
        <v>0</v>
      </c>
      <c r="J608" s="25" t="str">
        <f t="shared" si="81"/>
        <v>2069–2070</v>
      </c>
      <c r="K608" s="27">
        <f t="shared" si="86"/>
        <v>0</v>
      </c>
      <c r="R608" s="10" t="str">
        <f t="shared" si="82"/>
        <v/>
      </c>
    </row>
    <row r="609" spans="1:18" ht="19.899999999999999" customHeight="1" x14ac:dyDescent="0.25">
      <c r="A609" s="126">
        <v>62153</v>
      </c>
      <c r="B609" s="9">
        <f t="shared" si="83"/>
        <v>0</v>
      </c>
      <c r="C609" s="127"/>
      <c r="D609" s="4">
        <f t="shared" si="84"/>
        <v>0</v>
      </c>
      <c r="E609" s="128">
        <f t="shared" si="87"/>
        <v>0</v>
      </c>
      <c r="F609" s="4">
        <f t="shared" si="88"/>
        <v>0</v>
      </c>
      <c r="G609" s="19">
        <f>IF(AND(C609&lt;&gt;"",SUM(G$25:G608)&lt;D$17),$D$17/$D$21,0)</f>
        <v>0</v>
      </c>
      <c r="H609" s="4">
        <f t="shared" si="89"/>
        <v>0</v>
      </c>
      <c r="I609" s="4">
        <f t="shared" si="85"/>
        <v>0</v>
      </c>
      <c r="J609" s="25" t="str">
        <f t="shared" si="81"/>
        <v>2069–2070</v>
      </c>
      <c r="K609" s="27">
        <f t="shared" si="86"/>
        <v>0</v>
      </c>
      <c r="R609" s="10" t="str">
        <f t="shared" si="82"/>
        <v/>
      </c>
    </row>
    <row r="610" spans="1:18" ht="19.899999999999999" customHeight="1" x14ac:dyDescent="0.25">
      <c r="A610" s="126">
        <v>62184</v>
      </c>
      <c r="B610" s="9">
        <f t="shared" si="83"/>
        <v>0</v>
      </c>
      <c r="C610" s="127"/>
      <c r="D610" s="4">
        <f t="shared" si="84"/>
        <v>0</v>
      </c>
      <c r="E610" s="128">
        <f t="shared" si="87"/>
        <v>0</v>
      </c>
      <c r="F610" s="4">
        <f t="shared" si="88"/>
        <v>0</v>
      </c>
      <c r="G610" s="19">
        <f>IF(AND(C610&lt;&gt;"",SUM(G$25:G609)&lt;D$17),$D$17/$D$21,0)</f>
        <v>0</v>
      </c>
      <c r="H610" s="4">
        <f t="shared" si="89"/>
        <v>0</v>
      </c>
      <c r="I610" s="4">
        <f t="shared" si="85"/>
        <v>0</v>
      </c>
      <c r="J610" s="25" t="str">
        <f t="shared" si="81"/>
        <v>2069–2070</v>
      </c>
      <c r="K610" s="27">
        <f t="shared" si="86"/>
        <v>0</v>
      </c>
      <c r="R610" s="10" t="str">
        <f t="shared" si="82"/>
        <v/>
      </c>
    </row>
    <row r="611" spans="1:18" ht="19.899999999999999" customHeight="1" x14ac:dyDescent="0.25">
      <c r="A611" s="126">
        <v>62214</v>
      </c>
      <c r="B611" s="9">
        <f t="shared" si="83"/>
        <v>0</v>
      </c>
      <c r="C611" s="127"/>
      <c r="D611" s="4">
        <f t="shared" si="84"/>
        <v>0</v>
      </c>
      <c r="E611" s="128">
        <f t="shared" si="87"/>
        <v>0</v>
      </c>
      <c r="F611" s="4">
        <f t="shared" si="88"/>
        <v>0</v>
      </c>
      <c r="G611" s="19">
        <f>IF(AND(C611&lt;&gt;"",SUM(G$25:G610)&lt;D$17),$D$17/$D$21,0)</f>
        <v>0</v>
      </c>
      <c r="H611" s="4">
        <f t="shared" si="89"/>
        <v>0</v>
      </c>
      <c r="I611" s="4">
        <f t="shared" si="85"/>
        <v>0</v>
      </c>
      <c r="J611" s="25" t="str">
        <f t="shared" si="81"/>
        <v>2069–2070</v>
      </c>
      <c r="K611" s="27">
        <f t="shared" si="86"/>
        <v>0</v>
      </c>
      <c r="R611" s="10" t="str">
        <f t="shared" si="82"/>
        <v/>
      </c>
    </row>
    <row r="612" spans="1:18" ht="19.899999999999999" customHeight="1" x14ac:dyDescent="0.25">
      <c r="A612" s="126">
        <v>62245</v>
      </c>
      <c r="B612" s="9">
        <f t="shared" si="83"/>
        <v>0</v>
      </c>
      <c r="C612" s="127"/>
      <c r="D612" s="4">
        <f t="shared" si="84"/>
        <v>0</v>
      </c>
      <c r="E612" s="128">
        <f t="shared" si="87"/>
        <v>0</v>
      </c>
      <c r="F612" s="4">
        <f t="shared" si="88"/>
        <v>0</v>
      </c>
      <c r="G612" s="19">
        <f>IF(AND(C612&lt;&gt;"",SUM(G$25:G611)&lt;D$17),$D$17/$D$21,0)</f>
        <v>0</v>
      </c>
      <c r="H612" s="4">
        <f t="shared" si="89"/>
        <v>0</v>
      </c>
      <c r="I612" s="4">
        <f t="shared" si="85"/>
        <v>0</v>
      </c>
      <c r="J612" s="25" t="str">
        <f t="shared" si="81"/>
        <v>2069–2070</v>
      </c>
      <c r="K612" s="27">
        <f t="shared" si="86"/>
        <v>0</v>
      </c>
      <c r="R612" s="10" t="str">
        <f t="shared" si="82"/>
        <v/>
      </c>
    </row>
    <row r="613" spans="1:18" ht="19.899999999999999" customHeight="1" x14ac:dyDescent="0.25">
      <c r="A613" s="126">
        <v>62275</v>
      </c>
      <c r="B613" s="9">
        <f t="shared" si="83"/>
        <v>0</v>
      </c>
      <c r="C613" s="127"/>
      <c r="D613" s="4">
        <f t="shared" si="84"/>
        <v>0</v>
      </c>
      <c r="E613" s="128">
        <f t="shared" si="87"/>
        <v>0</v>
      </c>
      <c r="F613" s="4">
        <f t="shared" si="88"/>
        <v>0</v>
      </c>
      <c r="G613" s="19">
        <f>IF(AND(C613&lt;&gt;"",SUM(G$25:G612)&lt;D$17),$D$17/$D$21,0)</f>
        <v>0</v>
      </c>
      <c r="H613" s="4">
        <f t="shared" si="89"/>
        <v>0</v>
      </c>
      <c r="I613" s="4">
        <f t="shared" si="85"/>
        <v>0</v>
      </c>
      <c r="J613" s="25" t="str">
        <f t="shared" si="81"/>
        <v>2070–2071</v>
      </c>
      <c r="K613" s="27">
        <f t="shared" si="86"/>
        <v>0</v>
      </c>
      <c r="R613" s="10" t="str">
        <f t="shared" si="82"/>
        <v/>
      </c>
    </row>
    <row r="614" spans="1:18" ht="19.899999999999999" customHeight="1" x14ac:dyDescent="0.25">
      <c r="A614" s="126">
        <v>62306</v>
      </c>
      <c r="B614" s="9">
        <f t="shared" si="83"/>
        <v>0</v>
      </c>
      <c r="C614" s="127"/>
      <c r="D614" s="4">
        <f t="shared" si="84"/>
        <v>0</v>
      </c>
      <c r="E614" s="128">
        <f t="shared" si="87"/>
        <v>0</v>
      </c>
      <c r="F614" s="4">
        <f t="shared" si="88"/>
        <v>0</v>
      </c>
      <c r="G614" s="19">
        <f>IF(AND(C614&lt;&gt;"",SUM(G$25:G613)&lt;D$17),$D$17/$D$21,0)</f>
        <v>0</v>
      </c>
      <c r="H614" s="4">
        <f t="shared" si="89"/>
        <v>0</v>
      </c>
      <c r="I614" s="4">
        <f t="shared" si="85"/>
        <v>0</v>
      </c>
      <c r="J614" s="25" t="str">
        <f t="shared" ref="J614:J677" si="90">IF(OR(MONTH(A614)=1,MONTH(A614)=2,MONTH(A614)=3,MONTH(A614)=4,MONTH(A614)=5,MONTH(A614)=6),YEAR(A614)-1&amp;"–"&amp;YEAR(A614),YEAR(A614)&amp;"–"&amp;YEAR(A614)+1)</f>
        <v>2070–2071</v>
      </c>
      <c r="K614" s="27">
        <f t="shared" si="86"/>
        <v>0</v>
      </c>
      <c r="R614" s="10" t="str">
        <f t="shared" si="82"/>
        <v/>
      </c>
    </row>
    <row r="615" spans="1:18" ht="19.899999999999999" customHeight="1" x14ac:dyDescent="0.25">
      <c r="A615" s="126">
        <v>62337</v>
      </c>
      <c r="B615" s="9">
        <f t="shared" si="83"/>
        <v>0</v>
      </c>
      <c r="C615" s="127"/>
      <c r="D615" s="4">
        <f t="shared" si="84"/>
        <v>0</v>
      </c>
      <c r="E615" s="128">
        <f t="shared" si="87"/>
        <v>0</v>
      </c>
      <c r="F615" s="4">
        <f t="shared" si="88"/>
        <v>0</v>
      </c>
      <c r="G615" s="19">
        <f>IF(AND(C615&lt;&gt;"",SUM(G$25:G614)&lt;D$17),$D$17/$D$21,0)</f>
        <v>0</v>
      </c>
      <c r="H615" s="4">
        <f t="shared" si="89"/>
        <v>0</v>
      </c>
      <c r="I615" s="4">
        <f t="shared" si="85"/>
        <v>0</v>
      </c>
      <c r="J615" s="25" t="str">
        <f t="shared" si="90"/>
        <v>2070–2071</v>
      </c>
      <c r="K615" s="27">
        <f t="shared" si="86"/>
        <v>0</v>
      </c>
      <c r="R615" s="10" t="str">
        <f t="shared" si="82"/>
        <v/>
      </c>
    </row>
    <row r="616" spans="1:18" ht="19.899999999999999" customHeight="1" x14ac:dyDescent="0.25">
      <c r="A616" s="126">
        <v>62367</v>
      </c>
      <c r="B616" s="9">
        <f t="shared" si="83"/>
        <v>0</v>
      </c>
      <c r="C616" s="127"/>
      <c r="D616" s="4">
        <f t="shared" si="84"/>
        <v>0</v>
      </c>
      <c r="E616" s="128">
        <f t="shared" si="87"/>
        <v>0</v>
      </c>
      <c r="F616" s="4">
        <f t="shared" si="88"/>
        <v>0</v>
      </c>
      <c r="G616" s="19">
        <f>IF(AND(C616&lt;&gt;"",SUM(G$25:G615)&lt;D$17),$D$17/$D$21,0)</f>
        <v>0</v>
      </c>
      <c r="H616" s="4">
        <f t="shared" si="89"/>
        <v>0</v>
      </c>
      <c r="I616" s="4">
        <f t="shared" si="85"/>
        <v>0</v>
      </c>
      <c r="J616" s="25" t="str">
        <f t="shared" si="90"/>
        <v>2070–2071</v>
      </c>
      <c r="K616" s="27">
        <f t="shared" si="86"/>
        <v>0</v>
      </c>
      <c r="R616" s="10" t="str">
        <f t="shared" si="82"/>
        <v/>
      </c>
    </row>
    <row r="617" spans="1:18" ht="19.899999999999999" customHeight="1" x14ac:dyDescent="0.25">
      <c r="A617" s="126">
        <v>62398</v>
      </c>
      <c r="B617" s="9">
        <f t="shared" si="83"/>
        <v>0</v>
      </c>
      <c r="C617" s="127"/>
      <c r="D617" s="4">
        <f t="shared" si="84"/>
        <v>0</v>
      </c>
      <c r="E617" s="128">
        <f t="shared" si="87"/>
        <v>0</v>
      </c>
      <c r="F617" s="4">
        <f t="shared" si="88"/>
        <v>0</v>
      </c>
      <c r="G617" s="19">
        <f>IF(AND(C617&lt;&gt;"",SUM(G$25:G616)&lt;D$17),$D$17/$D$21,0)</f>
        <v>0</v>
      </c>
      <c r="H617" s="4">
        <f t="shared" si="89"/>
        <v>0</v>
      </c>
      <c r="I617" s="4">
        <f t="shared" si="85"/>
        <v>0</v>
      </c>
      <c r="J617" s="25" t="str">
        <f t="shared" si="90"/>
        <v>2070–2071</v>
      </c>
      <c r="K617" s="27">
        <f t="shared" si="86"/>
        <v>0</v>
      </c>
      <c r="R617" s="10" t="str">
        <f t="shared" si="82"/>
        <v/>
      </c>
    </row>
    <row r="618" spans="1:18" ht="19.899999999999999" customHeight="1" x14ac:dyDescent="0.25">
      <c r="A618" s="126">
        <v>62428</v>
      </c>
      <c r="B618" s="9">
        <f t="shared" si="83"/>
        <v>0</v>
      </c>
      <c r="C618" s="127"/>
      <c r="D618" s="4">
        <f t="shared" si="84"/>
        <v>0</v>
      </c>
      <c r="E618" s="128">
        <f t="shared" si="87"/>
        <v>0</v>
      </c>
      <c r="F618" s="4">
        <f t="shared" si="88"/>
        <v>0</v>
      </c>
      <c r="G618" s="19">
        <f>IF(AND(C618&lt;&gt;"",SUM(G$25:G617)&lt;D$17),$D$17/$D$21,0)</f>
        <v>0</v>
      </c>
      <c r="H618" s="4">
        <f t="shared" si="89"/>
        <v>0</v>
      </c>
      <c r="I618" s="4">
        <f t="shared" si="85"/>
        <v>0</v>
      </c>
      <c r="J618" s="25" t="str">
        <f t="shared" si="90"/>
        <v>2070–2071</v>
      </c>
      <c r="K618" s="27">
        <f t="shared" si="86"/>
        <v>0</v>
      </c>
      <c r="R618" s="10" t="str">
        <f t="shared" si="82"/>
        <v/>
      </c>
    </row>
    <row r="619" spans="1:18" ht="19.899999999999999" customHeight="1" x14ac:dyDescent="0.25">
      <c r="A619" s="126">
        <v>62459</v>
      </c>
      <c r="B619" s="9">
        <f t="shared" si="83"/>
        <v>0</v>
      </c>
      <c r="C619" s="127"/>
      <c r="D619" s="4">
        <f t="shared" si="84"/>
        <v>0</v>
      </c>
      <c r="E619" s="128">
        <f t="shared" si="87"/>
        <v>0</v>
      </c>
      <c r="F619" s="4">
        <f t="shared" si="88"/>
        <v>0</v>
      </c>
      <c r="G619" s="19">
        <f>IF(AND(C619&lt;&gt;"",SUM(G$25:G618)&lt;D$17),$D$17/$D$21,0)</f>
        <v>0</v>
      </c>
      <c r="H619" s="4">
        <f t="shared" si="89"/>
        <v>0</v>
      </c>
      <c r="I619" s="4">
        <f t="shared" si="85"/>
        <v>0</v>
      </c>
      <c r="J619" s="25" t="str">
        <f t="shared" si="90"/>
        <v>2070–2071</v>
      </c>
      <c r="K619" s="27">
        <f t="shared" si="86"/>
        <v>0</v>
      </c>
      <c r="R619" s="10" t="str">
        <f t="shared" si="82"/>
        <v/>
      </c>
    </row>
    <row r="620" spans="1:18" ht="19.899999999999999" customHeight="1" x14ac:dyDescent="0.25">
      <c r="A620" s="126">
        <v>62490</v>
      </c>
      <c r="B620" s="9">
        <f t="shared" si="83"/>
        <v>0</v>
      </c>
      <c r="C620" s="127"/>
      <c r="D620" s="4">
        <f t="shared" si="84"/>
        <v>0</v>
      </c>
      <c r="E620" s="128">
        <f t="shared" si="87"/>
        <v>0</v>
      </c>
      <c r="F620" s="4">
        <f t="shared" si="88"/>
        <v>0</v>
      </c>
      <c r="G620" s="19">
        <f>IF(AND(C620&lt;&gt;"",SUM(G$25:G619)&lt;D$17),$D$17/$D$21,0)</f>
        <v>0</v>
      </c>
      <c r="H620" s="4">
        <f t="shared" si="89"/>
        <v>0</v>
      </c>
      <c r="I620" s="4">
        <f t="shared" si="85"/>
        <v>0</v>
      </c>
      <c r="J620" s="25" t="str">
        <f t="shared" si="90"/>
        <v>2070–2071</v>
      </c>
      <c r="K620" s="27">
        <f t="shared" si="86"/>
        <v>0</v>
      </c>
      <c r="R620" s="10" t="str">
        <f t="shared" si="82"/>
        <v/>
      </c>
    </row>
    <row r="621" spans="1:18" ht="19.899999999999999" customHeight="1" x14ac:dyDescent="0.25">
      <c r="A621" s="126">
        <v>62518</v>
      </c>
      <c r="B621" s="9">
        <f t="shared" si="83"/>
        <v>0</v>
      </c>
      <c r="C621" s="127"/>
      <c r="D621" s="4">
        <f t="shared" si="84"/>
        <v>0</v>
      </c>
      <c r="E621" s="128">
        <f t="shared" si="87"/>
        <v>0</v>
      </c>
      <c r="F621" s="4">
        <f t="shared" si="88"/>
        <v>0</v>
      </c>
      <c r="G621" s="19">
        <f>IF(AND(C621&lt;&gt;"",SUM(G$25:G620)&lt;D$17),$D$17/$D$21,0)</f>
        <v>0</v>
      </c>
      <c r="H621" s="4">
        <f t="shared" si="89"/>
        <v>0</v>
      </c>
      <c r="I621" s="4">
        <f t="shared" si="85"/>
        <v>0</v>
      </c>
      <c r="J621" s="25" t="str">
        <f t="shared" si="90"/>
        <v>2070–2071</v>
      </c>
      <c r="K621" s="27">
        <f t="shared" si="86"/>
        <v>0</v>
      </c>
      <c r="R621" s="10" t="str">
        <f t="shared" si="82"/>
        <v/>
      </c>
    </row>
    <row r="622" spans="1:18" ht="19.899999999999999" customHeight="1" x14ac:dyDescent="0.25">
      <c r="A622" s="126">
        <v>62549</v>
      </c>
      <c r="B622" s="9">
        <f t="shared" si="83"/>
        <v>0</v>
      </c>
      <c r="C622" s="127"/>
      <c r="D622" s="4">
        <f t="shared" si="84"/>
        <v>0</v>
      </c>
      <c r="E622" s="128">
        <f t="shared" si="87"/>
        <v>0</v>
      </c>
      <c r="F622" s="4">
        <f t="shared" si="88"/>
        <v>0</v>
      </c>
      <c r="G622" s="19">
        <f>IF(AND(C622&lt;&gt;"",SUM(G$25:G621)&lt;D$17),$D$17/$D$21,0)</f>
        <v>0</v>
      </c>
      <c r="H622" s="4">
        <f t="shared" si="89"/>
        <v>0</v>
      </c>
      <c r="I622" s="4">
        <f t="shared" si="85"/>
        <v>0</v>
      </c>
      <c r="J622" s="25" t="str">
        <f t="shared" si="90"/>
        <v>2070–2071</v>
      </c>
      <c r="K622" s="27">
        <f t="shared" si="86"/>
        <v>0</v>
      </c>
      <c r="R622" s="10" t="str">
        <f t="shared" si="82"/>
        <v/>
      </c>
    </row>
    <row r="623" spans="1:18" ht="19.899999999999999" customHeight="1" x14ac:dyDescent="0.25">
      <c r="A623" s="126">
        <v>62579</v>
      </c>
      <c r="B623" s="9">
        <f t="shared" si="83"/>
        <v>0</v>
      </c>
      <c r="C623" s="127"/>
      <c r="D623" s="4">
        <f t="shared" si="84"/>
        <v>0</v>
      </c>
      <c r="E623" s="128">
        <f t="shared" si="87"/>
        <v>0</v>
      </c>
      <c r="F623" s="4">
        <f t="shared" si="88"/>
        <v>0</v>
      </c>
      <c r="G623" s="19">
        <f>IF(AND(C623&lt;&gt;"",SUM(G$25:G622)&lt;D$17),$D$17/$D$21,0)</f>
        <v>0</v>
      </c>
      <c r="H623" s="4">
        <f t="shared" si="89"/>
        <v>0</v>
      </c>
      <c r="I623" s="4">
        <f t="shared" si="85"/>
        <v>0</v>
      </c>
      <c r="J623" s="25" t="str">
        <f t="shared" si="90"/>
        <v>2070–2071</v>
      </c>
      <c r="K623" s="27">
        <f t="shared" si="86"/>
        <v>0</v>
      </c>
      <c r="R623" s="10" t="str">
        <f t="shared" si="82"/>
        <v/>
      </c>
    </row>
    <row r="624" spans="1:18" ht="19.899999999999999" customHeight="1" x14ac:dyDescent="0.25">
      <c r="A624" s="126">
        <v>62610</v>
      </c>
      <c r="B624" s="9">
        <f t="shared" si="83"/>
        <v>0</v>
      </c>
      <c r="C624" s="127"/>
      <c r="D624" s="4">
        <f t="shared" si="84"/>
        <v>0</v>
      </c>
      <c r="E624" s="128">
        <f t="shared" si="87"/>
        <v>0</v>
      </c>
      <c r="F624" s="4">
        <f t="shared" si="88"/>
        <v>0</v>
      </c>
      <c r="G624" s="19">
        <f>IF(AND(C624&lt;&gt;"",SUM(G$25:G623)&lt;D$17),$D$17/$D$21,0)</f>
        <v>0</v>
      </c>
      <c r="H624" s="4">
        <f t="shared" si="89"/>
        <v>0</v>
      </c>
      <c r="I624" s="4">
        <f t="shared" si="85"/>
        <v>0</v>
      </c>
      <c r="J624" s="25" t="str">
        <f t="shared" si="90"/>
        <v>2070–2071</v>
      </c>
      <c r="K624" s="27">
        <f t="shared" si="86"/>
        <v>0</v>
      </c>
      <c r="R624" s="10" t="str">
        <f t="shared" si="82"/>
        <v/>
      </c>
    </row>
    <row r="625" spans="1:18" ht="19.899999999999999" customHeight="1" x14ac:dyDescent="0.25">
      <c r="A625" s="126">
        <v>62640</v>
      </c>
      <c r="B625" s="9">
        <f t="shared" si="83"/>
        <v>0</v>
      </c>
      <c r="C625" s="127"/>
      <c r="D625" s="4">
        <f t="shared" si="84"/>
        <v>0</v>
      </c>
      <c r="E625" s="128">
        <f t="shared" si="87"/>
        <v>0</v>
      </c>
      <c r="F625" s="4">
        <f t="shared" si="88"/>
        <v>0</v>
      </c>
      <c r="G625" s="19">
        <f>IF(AND(C625&lt;&gt;"",SUM(G$25:G624)&lt;D$17),$D$17/$D$21,0)</f>
        <v>0</v>
      </c>
      <c r="H625" s="4">
        <f t="shared" si="89"/>
        <v>0</v>
      </c>
      <c r="I625" s="4">
        <f t="shared" si="85"/>
        <v>0</v>
      </c>
      <c r="J625" s="25" t="str">
        <f t="shared" si="90"/>
        <v>2071–2072</v>
      </c>
      <c r="K625" s="27">
        <f t="shared" si="86"/>
        <v>0</v>
      </c>
      <c r="R625" s="10" t="str">
        <f t="shared" si="82"/>
        <v/>
      </c>
    </row>
    <row r="626" spans="1:18" ht="19.899999999999999" customHeight="1" x14ac:dyDescent="0.25">
      <c r="A626" s="126">
        <v>62671</v>
      </c>
      <c r="B626" s="9">
        <f t="shared" si="83"/>
        <v>0</v>
      </c>
      <c r="C626" s="127"/>
      <c r="D626" s="4">
        <f t="shared" si="84"/>
        <v>0</v>
      </c>
      <c r="E626" s="128">
        <f t="shared" si="87"/>
        <v>0</v>
      </c>
      <c r="F626" s="4">
        <f t="shared" si="88"/>
        <v>0</v>
      </c>
      <c r="G626" s="19">
        <f>IF(AND(C626&lt;&gt;"",SUM(G$25:G625)&lt;D$17),$D$17/$D$21,0)</f>
        <v>0</v>
      </c>
      <c r="H626" s="4">
        <f t="shared" si="89"/>
        <v>0</v>
      </c>
      <c r="I626" s="4">
        <f t="shared" si="85"/>
        <v>0</v>
      </c>
      <c r="J626" s="25" t="str">
        <f t="shared" si="90"/>
        <v>2071–2072</v>
      </c>
      <c r="K626" s="27">
        <f t="shared" si="86"/>
        <v>0</v>
      </c>
      <c r="R626" s="10" t="str">
        <f t="shared" si="82"/>
        <v/>
      </c>
    </row>
    <row r="627" spans="1:18" ht="19.899999999999999" customHeight="1" x14ac:dyDescent="0.25">
      <c r="A627" s="126">
        <v>62702</v>
      </c>
      <c r="B627" s="9">
        <f t="shared" si="83"/>
        <v>0</v>
      </c>
      <c r="C627" s="127"/>
      <c r="D627" s="4">
        <f t="shared" si="84"/>
        <v>0</v>
      </c>
      <c r="E627" s="128">
        <f t="shared" si="87"/>
        <v>0</v>
      </c>
      <c r="F627" s="4">
        <f t="shared" si="88"/>
        <v>0</v>
      </c>
      <c r="G627" s="19">
        <f>IF(AND(C627&lt;&gt;"",SUM(G$25:G626)&lt;D$17),$D$17/$D$21,0)</f>
        <v>0</v>
      </c>
      <c r="H627" s="4">
        <f t="shared" si="89"/>
        <v>0</v>
      </c>
      <c r="I627" s="4">
        <f t="shared" si="85"/>
        <v>0</v>
      </c>
      <c r="J627" s="25" t="str">
        <f t="shared" si="90"/>
        <v>2071–2072</v>
      </c>
      <c r="K627" s="27">
        <f t="shared" si="86"/>
        <v>0</v>
      </c>
      <c r="R627" s="10" t="str">
        <f t="shared" si="82"/>
        <v/>
      </c>
    </row>
    <row r="628" spans="1:18" ht="19.899999999999999" customHeight="1" x14ac:dyDescent="0.25">
      <c r="A628" s="126">
        <v>62732</v>
      </c>
      <c r="B628" s="9">
        <f t="shared" si="83"/>
        <v>0</v>
      </c>
      <c r="C628" s="127"/>
      <c r="D628" s="4">
        <f t="shared" si="84"/>
        <v>0</v>
      </c>
      <c r="E628" s="128">
        <f t="shared" si="87"/>
        <v>0</v>
      </c>
      <c r="F628" s="4">
        <f t="shared" si="88"/>
        <v>0</v>
      </c>
      <c r="G628" s="19">
        <f>IF(AND(C628&lt;&gt;"",SUM(G$25:G627)&lt;D$17),$D$17/$D$21,0)</f>
        <v>0</v>
      </c>
      <c r="H628" s="4">
        <f t="shared" si="89"/>
        <v>0</v>
      </c>
      <c r="I628" s="4">
        <f t="shared" si="85"/>
        <v>0</v>
      </c>
      <c r="J628" s="25" t="str">
        <f t="shared" si="90"/>
        <v>2071–2072</v>
      </c>
      <c r="K628" s="27">
        <f t="shared" si="86"/>
        <v>0</v>
      </c>
      <c r="R628" s="10" t="str">
        <f t="shared" si="82"/>
        <v/>
      </c>
    </row>
    <row r="629" spans="1:18" ht="19.899999999999999" customHeight="1" x14ac:dyDescent="0.25">
      <c r="A629" s="126">
        <v>62763</v>
      </c>
      <c r="B629" s="9">
        <f t="shared" si="83"/>
        <v>0</v>
      </c>
      <c r="C629" s="127"/>
      <c r="D629" s="4">
        <f t="shared" si="84"/>
        <v>0</v>
      </c>
      <c r="E629" s="128">
        <f t="shared" si="87"/>
        <v>0</v>
      </c>
      <c r="F629" s="4">
        <f t="shared" si="88"/>
        <v>0</v>
      </c>
      <c r="G629" s="19">
        <f>IF(AND(C629&lt;&gt;"",SUM(G$25:G628)&lt;D$17),$D$17/$D$21,0)</f>
        <v>0</v>
      </c>
      <c r="H629" s="4">
        <f t="shared" si="89"/>
        <v>0</v>
      </c>
      <c r="I629" s="4">
        <f t="shared" si="85"/>
        <v>0</v>
      </c>
      <c r="J629" s="25" t="str">
        <f t="shared" si="90"/>
        <v>2071–2072</v>
      </c>
      <c r="K629" s="27">
        <f t="shared" si="86"/>
        <v>0</v>
      </c>
      <c r="R629" s="10" t="str">
        <f t="shared" si="82"/>
        <v/>
      </c>
    </row>
    <row r="630" spans="1:18" ht="19.899999999999999" customHeight="1" x14ac:dyDescent="0.25">
      <c r="A630" s="126">
        <v>62793</v>
      </c>
      <c r="B630" s="9">
        <f t="shared" si="83"/>
        <v>0</v>
      </c>
      <c r="C630" s="127"/>
      <c r="D630" s="4">
        <f t="shared" si="84"/>
        <v>0</v>
      </c>
      <c r="E630" s="128">
        <f t="shared" si="87"/>
        <v>0</v>
      </c>
      <c r="F630" s="4">
        <f t="shared" si="88"/>
        <v>0</v>
      </c>
      <c r="G630" s="19">
        <f>IF(AND(C630&lt;&gt;"",SUM(G$25:G629)&lt;D$17),$D$17/$D$21,0)</f>
        <v>0</v>
      </c>
      <c r="H630" s="4">
        <f t="shared" si="89"/>
        <v>0</v>
      </c>
      <c r="I630" s="4">
        <f t="shared" si="85"/>
        <v>0</v>
      </c>
      <c r="J630" s="25" t="str">
        <f t="shared" si="90"/>
        <v>2071–2072</v>
      </c>
      <c r="K630" s="27">
        <f t="shared" si="86"/>
        <v>0</v>
      </c>
      <c r="R630" s="10" t="str">
        <f t="shared" si="82"/>
        <v/>
      </c>
    </row>
    <row r="631" spans="1:18" ht="19.899999999999999" customHeight="1" x14ac:dyDescent="0.25">
      <c r="A631" s="126">
        <v>62824</v>
      </c>
      <c r="B631" s="9">
        <f t="shared" si="83"/>
        <v>0</v>
      </c>
      <c r="C631" s="127"/>
      <c r="D631" s="4">
        <f t="shared" si="84"/>
        <v>0</v>
      </c>
      <c r="E631" s="128">
        <f t="shared" si="87"/>
        <v>0</v>
      </c>
      <c r="F631" s="4">
        <f t="shared" si="88"/>
        <v>0</v>
      </c>
      <c r="G631" s="19">
        <f>IF(AND(C631&lt;&gt;"",SUM(G$25:G630)&lt;D$17),$D$17/$D$21,0)</f>
        <v>0</v>
      </c>
      <c r="H631" s="4">
        <f t="shared" si="89"/>
        <v>0</v>
      </c>
      <c r="I631" s="4">
        <f t="shared" si="85"/>
        <v>0</v>
      </c>
      <c r="J631" s="25" t="str">
        <f t="shared" si="90"/>
        <v>2071–2072</v>
      </c>
      <c r="K631" s="27">
        <f t="shared" si="86"/>
        <v>0</v>
      </c>
      <c r="R631" s="10" t="str">
        <f t="shared" si="82"/>
        <v/>
      </c>
    </row>
    <row r="632" spans="1:18" ht="19.899999999999999" customHeight="1" x14ac:dyDescent="0.25">
      <c r="A632" s="126">
        <v>62855</v>
      </c>
      <c r="B632" s="9">
        <f t="shared" si="83"/>
        <v>0</v>
      </c>
      <c r="C632" s="127"/>
      <c r="D632" s="4">
        <f t="shared" si="84"/>
        <v>0</v>
      </c>
      <c r="E632" s="128">
        <f t="shared" si="87"/>
        <v>0</v>
      </c>
      <c r="F632" s="4">
        <f t="shared" si="88"/>
        <v>0</v>
      </c>
      <c r="G632" s="19">
        <f>IF(AND(C632&lt;&gt;"",SUM(G$25:G631)&lt;D$17),$D$17/$D$21,0)</f>
        <v>0</v>
      </c>
      <c r="H632" s="4">
        <f t="shared" si="89"/>
        <v>0</v>
      </c>
      <c r="I632" s="4">
        <f t="shared" si="85"/>
        <v>0</v>
      </c>
      <c r="J632" s="25" t="str">
        <f t="shared" si="90"/>
        <v>2071–2072</v>
      </c>
      <c r="K632" s="27">
        <f t="shared" si="86"/>
        <v>0</v>
      </c>
      <c r="R632" s="10" t="str">
        <f t="shared" si="82"/>
        <v/>
      </c>
    </row>
    <row r="633" spans="1:18" ht="19.899999999999999" customHeight="1" x14ac:dyDescent="0.25">
      <c r="A633" s="126">
        <v>62884</v>
      </c>
      <c r="B633" s="9">
        <f t="shared" si="83"/>
        <v>0</v>
      </c>
      <c r="C633" s="127"/>
      <c r="D633" s="4">
        <f t="shared" si="84"/>
        <v>0</v>
      </c>
      <c r="E633" s="128">
        <f t="shared" si="87"/>
        <v>0</v>
      </c>
      <c r="F633" s="4">
        <f t="shared" si="88"/>
        <v>0</v>
      </c>
      <c r="G633" s="19">
        <f>IF(AND(C633&lt;&gt;"",SUM(G$25:G632)&lt;D$17),$D$17/$D$21,0)</f>
        <v>0</v>
      </c>
      <c r="H633" s="4">
        <f t="shared" si="89"/>
        <v>0</v>
      </c>
      <c r="I633" s="4">
        <f t="shared" si="85"/>
        <v>0</v>
      </c>
      <c r="J633" s="25" t="str">
        <f t="shared" si="90"/>
        <v>2071–2072</v>
      </c>
      <c r="K633" s="27">
        <f t="shared" si="86"/>
        <v>0</v>
      </c>
      <c r="R633" s="10" t="str">
        <f t="shared" si="82"/>
        <v/>
      </c>
    </row>
    <row r="634" spans="1:18" ht="19.899999999999999" customHeight="1" x14ac:dyDescent="0.25">
      <c r="A634" s="126">
        <v>62915</v>
      </c>
      <c r="B634" s="9">
        <f t="shared" si="83"/>
        <v>0</v>
      </c>
      <c r="C634" s="127"/>
      <c r="D634" s="4">
        <f t="shared" si="84"/>
        <v>0</v>
      </c>
      <c r="E634" s="128">
        <f t="shared" si="87"/>
        <v>0</v>
      </c>
      <c r="F634" s="4">
        <f t="shared" si="88"/>
        <v>0</v>
      </c>
      <c r="G634" s="19">
        <f>IF(AND(C634&lt;&gt;"",SUM(G$25:G633)&lt;D$17),$D$17/$D$21,0)</f>
        <v>0</v>
      </c>
      <c r="H634" s="4">
        <f t="shared" si="89"/>
        <v>0</v>
      </c>
      <c r="I634" s="4">
        <f t="shared" si="85"/>
        <v>0</v>
      </c>
      <c r="J634" s="25" t="str">
        <f t="shared" si="90"/>
        <v>2071–2072</v>
      </c>
      <c r="K634" s="27">
        <f t="shared" si="86"/>
        <v>0</v>
      </c>
      <c r="R634" s="10" t="str">
        <f t="shared" si="82"/>
        <v/>
      </c>
    </row>
    <row r="635" spans="1:18" ht="19.899999999999999" customHeight="1" x14ac:dyDescent="0.25">
      <c r="A635" s="126">
        <v>62945</v>
      </c>
      <c r="B635" s="9">
        <f t="shared" si="83"/>
        <v>0</v>
      </c>
      <c r="C635" s="127"/>
      <c r="D635" s="4">
        <f t="shared" si="84"/>
        <v>0</v>
      </c>
      <c r="E635" s="128">
        <f t="shared" si="87"/>
        <v>0</v>
      </c>
      <c r="F635" s="4">
        <f t="shared" si="88"/>
        <v>0</v>
      </c>
      <c r="G635" s="19">
        <f>IF(AND(C635&lt;&gt;"",SUM(G$25:G634)&lt;D$17),$D$17/$D$21,0)</f>
        <v>0</v>
      </c>
      <c r="H635" s="4">
        <f t="shared" si="89"/>
        <v>0</v>
      </c>
      <c r="I635" s="4">
        <f t="shared" si="85"/>
        <v>0</v>
      </c>
      <c r="J635" s="25" t="str">
        <f t="shared" si="90"/>
        <v>2071–2072</v>
      </c>
      <c r="K635" s="27">
        <f t="shared" si="86"/>
        <v>0</v>
      </c>
      <c r="R635" s="10" t="str">
        <f t="shared" si="82"/>
        <v/>
      </c>
    </row>
    <row r="636" spans="1:18" ht="19.899999999999999" customHeight="1" x14ac:dyDescent="0.25">
      <c r="A636" s="126">
        <v>62976</v>
      </c>
      <c r="B636" s="9">
        <f t="shared" si="83"/>
        <v>0</v>
      </c>
      <c r="C636" s="127"/>
      <c r="D636" s="4">
        <f t="shared" si="84"/>
        <v>0</v>
      </c>
      <c r="E636" s="128">
        <f t="shared" si="87"/>
        <v>0</v>
      </c>
      <c r="F636" s="4">
        <f t="shared" si="88"/>
        <v>0</v>
      </c>
      <c r="G636" s="19">
        <f>IF(AND(C636&lt;&gt;"",SUM(G$25:G635)&lt;D$17),$D$17/$D$21,0)</f>
        <v>0</v>
      </c>
      <c r="H636" s="4">
        <f t="shared" si="89"/>
        <v>0</v>
      </c>
      <c r="I636" s="4">
        <f t="shared" si="85"/>
        <v>0</v>
      </c>
      <c r="J636" s="25" t="str">
        <f t="shared" si="90"/>
        <v>2071–2072</v>
      </c>
      <c r="K636" s="27">
        <f t="shared" si="86"/>
        <v>0</v>
      </c>
      <c r="R636" s="10" t="str">
        <f t="shared" si="82"/>
        <v/>
      </c>
    </row>
    <row r="637" spans="1:18" ht="19.899999999999999" customHeight="1" x14ac:dyDescent="0.25">
      <c r="A637" s="126">
        <v>63006</v>
      </c>
      <c r="B637" s="9">
        <f t="shared" si="83"/>
        <v>0</v>
      </c>
      <c r="C637" s="127"/>
      <c r="D637" s="4">
        <f t="shared" si="84"/>
        <v>0</v>
      </c>
      <c r="E637" s="128">
        <f t="shared" si="87"/>
        <v>0</v>
      </c>
      <c r="F637" s="4">
        <f t="shared" si="88"/>
        <v>0</v>
      </c>
      <c r="G637" s="19">
        <f>IF(AND(C637&lt;&gt;"",SUM(G$25:G636)&lt;D$17),$D$17/$D$21,0)</f>
        <v>0</v>
      </c>
      <c r="H637" s="4">
        <f t="shared" si="89"/>
        <v>0</v>
      </c>
      <c r="I637" s="4">
        <f t="shared" si="85"/>
        <v>0</v>
      </c>
      <c r="J637" s="25" t="str">
        <f t="shared" si="90"/>
        <v>2072–2073</v>
      </c>
      <c r="K637" s="27">
        <f t="shared" si="86"/>
        <v>0</v>
      </c>
      <c r="R637" s="10" t="str">
        <f t="shared" si="82"/>
        <v/>
      </c>
    </row>
    <row r="638" spans="1:18" ht="19.899999999999999" customHeight="1" x14ac:dyDescent="0.25">
      <c r="A638" s="126">
        <v>63037</v>
      </c>
      <c r="B638" s="9">
        <f t="shared" si="83"/>
        <v>0</v>
      </c>
      <c r="C638" s="127"/>
      <c r="D638" s="4">
        <f t="shared" si="84"/>
        <v>0</v>
      </c>
      <c r="E638" s="128">
        <f t="shared" si="87"/>
        <v>0</v>
      </c>
      <c r="F638" s="4">
        <f t="shared" si="88"/>
        <v>0</v>
      </c>
      <c r="G638" s="19">
        <f>IF(AND(C638&lt;&gt;"",SUM(G$25:G637)&lt;D$17),$D$17/$D$21,0)</f>
        <v>0</v>
      </c>
      <c r="H638" s="4">
        <f t="shared" si="89"/>
        <v>0</v>
      </c>
      <c r="I638" s="4">
        <f t="shared" si="85"/>
        <v>0</v>
      </c>
      <c r="J638" s="25" t="str">
        <f t="shared" si="90"/>
        <v>2072–2073</v>
      </c>
      <c r="K638" s="27">
        <f t="shared" si="86"/>
        <v>0</v>
      </c>
      <c r="R638" s="10" t="str">
        <f t="shared" si="82"/>
        <v/>
      </c>
    </row>
    <row r="639" spans="1:18" ht="19.899999999999999" customHeight="1" x14ac:dyDescent="0.25">
      <c r="A639" s="126">
        <v>63068</v>
      </c>
      <c r="B639" s="9">
        <f t="shared" si="83"/>
        <v>0</v>
      </c>
      <c r="C639" s="127"/>
      <c r="D639" s="4">
        <f t="shared" si="84"/>
        <v>0</v>
      </c>
      <c r="E639" s="128">
        <f t="shared" si="87"/>
        <v>0</v>
      </c>
      <c r="F639" s="4">
        <f t="shared" si="88"/>
        <v>0</v>
      </c>
      <c r="G639" s="19">
        <f>IF(AND(C639&lt;&gt;"",SUM(G$25:G638)&lt;D$17),$D$17/$D$21,0)</f>
        <v>0</v>
      </c>
      <c r="H639" s="4">
        <f t="shared" si="89"/>
        <v>0</v>
      </c>
      <c r="I639" s="4">
        <f t="shared" si="85"/>
        <v>0</v>
      </c>
      <c r="J639" s="25" t="str">
        <f t="shared" si="90"/>
        <v>2072–2073</v>
      </c>
      <c r="K639" s="27">
        <f t="shared" si="86"/>
        <v>0</v>
      </c>
      <c r="R639" s="10" t="str">
        <f t="shared" si="82"/>
        <v/>
      </c>
    </row>
    <row r="640" spans="1:18" ht="19.899999999999999" customHeight="1" x14ac:dyDescent="0.25">
      <c r="A640" s="126">
        <v>63098</v>
      </c>
      <c r="B640" s="9">
        <f t="shared" si="83"/>
        <v>0</v>
      </c>
      <c r="C640" s="127"/>
      <c r="D640" s="4">
        <f t="shared" si="84"/>
        <v>0</v>
      </c>
      <c r="E640" s="128">
        <f t="shared" si="87"/>
        <v>0</v>
      </c>
      <c r="F640" s="4">
        <f t="shared" si="88"/>
        <v>0</v>
      </c>
      <c r="G640" s="19">
        <f>IF(AND(C640&lt;&gt;"",SUM(G$25:G639)&lt;D$17),$D$17/$D$21,0)</f>
        <v>0</v>
      </c>
      <c r="H640" s="4">
        <f t="shared" si="89"/>
        <v>0</v>
      </c>
      <c r="I640" s="4">
        <f t="shared" si="85"/>
        <v>0</v>
      </c>
      <c r="J640" s="25" t="str">
        <f t="shared" si="90"/>
        <v>2072–2073</v>
      </c>
      <c r="K640" s="27">
        <f t="shared" si="86"/>
        <v>0</v>
      </c>
      <c r="R640" s="10" t="str">
        <f t="shared" si="82"/>
        <v/>
      </c>
    </row>
    <row r="641" spans="1:18" ht="19.899999999999999" customHeight="1" x14ac:dyDescent="0.25">
      <c r="A641" s="126">
        <v>63129</v>
      </c>
      <c r="B641" s="9">
        <f t="shared" si="83"/>
        <v>0</v>
      </c>
      <c r="C641" s="127"/>
      <c r="D641" s="4">
        <f t="shared" si="84"/>
        <v>0</v>
      </c>
      <c r="E641" s="128">
        <f t="shared" si="87"/>
        <v>0</v>
      </c>
      <c r="F641" s="4">
        <f t="shared" si="88"/>
        <v>0</v>
      </c>
      <c r="G641" s="19">
        <f>IF(AND(C641&lt;&gt;"",SUM(G$25:G640)&lt;D$17),$D$17/$D$21,0)</f>
        <v>0</v>
      </c>
      <c r="H641" s="4">
        <f t="shared" si="89"/>
        <v>0</v>
      </c>
      <c r="I641" s="4">
        <f t="shared" si="85"/>
        <v>0</v>
      </c>
      <c r="J641" s="25" t="str">
        <f t="shared" si="90"/>
        <v>2072–2073</v>
      </c>
      <c r="K641" s="27">
        <f t="shared" si="86"/>
        <v>0</v>
      </c>
      <c r="R641" s="10" t="str">
        <f t="shared" si="82"/>
        <v/>
      </c>
    </row>
    <row r="642" spans="1:18" ht="19.899999999999999" customHeight="1" x14ac:dyDescent="0.25">
      <c r="A642" s="126">
        <v>63159</v>
      </c>
      <c r="B642" s="9">
        <f t="shared" si="83"/>
        <v>0</v>
      </c>
      <c r="C642" s="127"/>
      <c r="D642" s="4">
        <f t="shared" si="84"/>
        <v>0</v>
      </c>
      <c r="E642" s="128">
        <f t="shared" si="87"/>
        <v>0</v>
      </c>
      <c r="F642" s="4">
        <f t="shared" si="88"/>
        <v>0</v>
      </c>
      <c r="G642" s="19">
        <f>IF(AND(C642&lt;&gt;"",SUM(G$25:G641)&lt;D$17),$D$17/$D$21,0)</f>
        <v>0</v>
      </c>
      <c r="H642" s="4">
        <f t="shared" si="89"/>
        <v>0</v>
      </c>
      <c r="I642" s="4">
        <f t="shared" si="85"/>
        <v>0</v>
      </c>
      <c r="J642" s="25" t="str">
        <f t="shared" si="90"/>
        <v>2072–2073</v>
      </c>
      <c r="K642" s="27">
        <f t="shared" si="86"/>
        <v>0</v>
      </c>
      <c r="R642" s="10" t="str">
        <f t="shared" si="82"/>
        <v/>
      </c>
    </row>
    <row r="643" spans="1:18" ht="19.899999999999999" customHeight="1" x14ac:dyDescent="0.25">
      <c r="A643" s="126">
        <v>63190</v>
      </c>
      <c r="B643" s="9">
        <f t="shared" si="83"/>
        <v>0</v>
      </c>
      <c r="C643" s="127"/>
      <c r="D643" s="4">
        <f t="shared" si="84"/>
        <v>0</v>
      </c>
      <c r="E643" s="128">
        <f t="shared" si="87"/>
        <v>0</v>
      </c>
      <c r="F643" s="4">
        <f t="shared" si="88"/>
        <v>0</v>
      </c>
      <c r="G643" s="19">
        <f>IF(AND(C643&lt;&gt;"",SUM(G$25:G642)&lt;D$17),$D$17/$D$21,0)</f>
        <v>0</v>
      </c>
      <c r="H643" s="4">
        <f t="shared" si="89"/>
        <v>0</v>
      </c>
      <c r="I643" s="4">
        <f t="shared" si="85"/>
        <v>0</v>
      </c>
      <c r="J643" s="25" t="str">
        <f t="shared" si="90"/>
        <v>2072–2073</v>
      </c>
      <c r="K643" s="27">
        <f t="shared" si="86"/>
        <v>0</v>
      </c>
      <c r="R643" s="10" t="str">
        <f t="shared" si="82"/>
        <v/>
      </c>
    </row>
    <row r="644" spans="1:18" ht="19.899999999999999" customHeight="1" x14ac:dyDescent="0.25">
      <c r="A644" s="126">
        <v>63221</v>
      </c>
      <c r="B644" s="9">
        <f t="shared" si="83"/>
        <v>0</v>
      </c>
      <c r="C644" s="127"/>
      <c r="D644" s="4">
        <f t="shared" si="84"/>
        <v>0</v>
      </c>
      <c r="E644" s="128">
        <f t="shared" si="87"/>
        <v>0</v>
      </c>
      <c r="F644" s="4">
        <f t="shared" si="88"/>
        <v>0</v>
      </c>
      <c r="G644" s="19">
        <f>IF(AND(C644&lt;&gt;"",SUM(G$25:G643)&lt;D$17),$D$17/$D$21,0)</f>
        <v>0</v>
      </c>
      <c r="H644" s="4">
        <f t="shared" si="89"/>
        <v>0</v>
      </c>
      <c r="I644" s="4">
        <f t="shared" si="85"/>
        <v>0</v>
      </c>
      <c r="J644" s="25" t="str">
        <f t="shared" si="90"/>
        <v>2072–2073</v>
      </c>
      <c r="K644" s="27">
        <f t="shared" si="86"/>
        <v>0</v>
      </c>
      <c r="R644" s="10" t="str">
        <f t="shared" si="82"/>
        <v/>
      </c>
    </row>
    <row r="645" spans="1:18" ht="19.899999999999999" customHeight="1" x14ac:dyDescent="0.25">
      <c r="A645" s="126">
        <v>63249</v>
      </c>
      <c r="B645" s="9">
        <f t="shared" si="83"/>
        <v>0</v>
      </c>
      <c r="C645" s="127"/>
      <c r="D645" s="4">
        <f t="shared" si="84"/>
        <v>0</v>
      </c>
      <c r="E645" s="128">
        <f t="shared" si="87"/>
        <v>0</v>
      </c>
      <c r="F645" s="4">
        <f t="shared" si="88"/>
        <v>0</v>
      </c>
      <c r="G645" s="19">
        <f>IF(AND(C645&lt;&gt;"",SUM(G$25:G644)&lt;D$17),$D$17/$D$21,0)</f>
        <v>0</v>
      </c>
      <c r="H645" s="4">
        <f t="shared" si="89"/>
        <v>0</v>
      </c>
      <c r="I645" s="4">
        <f t="shared" si="85"/>
        <v>0</v>
      </c>
      <c r="J645" s="25" t="str">
        <f t="shared" si="90"/>
        <v>2072–2073</v>
      </c>
      <c r="K645" s="27">
        <f t="shared" si="86"/>
        <v>0</v>
      </c>
      <c r="R645" s="10" t="str">
        <f t="shared" si="82"/>
        <v/>
      </c>
    </row>
    <row r="646" spans="1:18" ht="19.899999999999999" customHeight="1" x14ac:dyDescent="0.25">
      <c r="A646" s="126">
        <v>63280</v>
      </c>
      <c r="B646" s="9">
        <f t="shared" si="83"/>
        <v>0</v>
      </c>
      <c r="C646" s="127"/>
      <c r="D646" s="4">
        <f t="shared" si="84"/>
        <v>0</v>
      </c>
      <c r="E646" s="128">
        <f t="shared" si="87"/>
        <v>0</v>
      </c>
      <c r="F646" s="4">
        <f t="shared" si="88"/>
        <v>0</v>
      </c>
      <c r="G646" s="19">
        <f>IF(AND(C646&lt;&gt;"",SUM(G$25:G645)&lt;D$17),$D$17/$D$21,0)</f>
        <v>0</v>
      </c>
      <c r="H646" s="4">
        <f t="shared" si="89"/>
        <v>0</v>
      </c>
      <c r="I646" s="4">
        <f t="shared" si="85"/>
        <v>0</v>
      </c>
      <c r="J646" s="25" t="str">
        <f t="shared" si="90"/>
        <v>2072–2073</v>
      </c>
      <c r="K646" s="27">
        <f t="shared" si="86"/>
        <v>0</v>
      </c>
      <c r="R646" s="10" t="str">
        <f t="shared" si="82"/>
        <v/>
      </c>
    </row>
    <row r="647" spans="1:18" ht="19.899999999999999" customHeight="1" x14ac:dyDescent="0.25">
      <c r="A647" s="126">
        <v>63310</v>
      </c>
      <c r="B647" s="9">
        <f t="shared" si="83"/>
        <v>0</v>
      </c>
      <c r="C647" s="127"/>
      <c r="D647" s="4">
        <f t="shared" si="84"/>
        <v>0</v>
      </c>
      <c r="E647" s="128">
        <f t="shared" si="87"/>
        <v>0</v>
      </c>
      <c r="F647" s="4">
        <f t="shared" si="88"/>
        <v>0</v>
      </c>
      <c r="G647" s="19">
        <f>IF(AND(C647&lt;&gt;"",SUM(G$25:G646)&lt;D$17),$D$17/$D$21,0)</f>
        <v>0</v>
      </c>
      <c r="H647" s="4">
        <f t="shared" si="89"/>
        <v>0</v>
      </c>
      <c r="I647" s="4">
        <f t="shared" si="85"/>
        <v>0</v>
      </c>
      <c r="J647" s="25" t="str">
        <f t="shared" si="90"/>
        <v>2072–2073</v>
      </c>
      <c r="K647" s="27">
        <f t="shared" si="86"/>
        <v>0</v>
      </c>
      <c r="R647" s="10" t="str">
        <f t="shared" si="82"/>
        <v/>
      </c>
    </row>
    <row r="648" spans="1:18" ht="19.899999999999999" customHeight="1" x14ac:dyDescent="0.25">
      <c r="A648" s="126">
        <v>63341</v>
      </c>
      <c r="B648" s="9">
        <f t="shared" si="83"/>
        <v>0</v>
      </c>
      <c r="C648" s="127"/>
      <c r="D648" s="4">
        <f t="shared" si="84"/>
        <v>0</v>
      </c>
      <c r="E648" s="128">
        <f t="shared" si="87"/>
        <v>0</v>
      </c>
      <c r="F648" s="4">
        <f t="shared" si="88"/>
        <v>0</v>
      </c>
      <c r="G648" s="19">
        <f>IF(AND(C648&lt;&gt;"",SUM(G$25:G647)&lt;D$17),$D$17/$D$21,0)</f>
        <v>0</v>
      </c>
      <c r="H648" s="4">
        <f t="shared" si="89"/>
        <v>0</v>
      </c>
      <c r="I648" s="4">
        <f t="shared" si="85"/>
        <v>0</v>
      </c>
      <c r="J648" s="25" t="str">
        <f t="shared" si="90"/>
        <v>2072–2073</v>
      </c>
      <c r="K648" s="27">
        <f t="shared" si="86"/>
        <v>0</v>
      </c>
      <c r="R648" s="10" t="str">
        <f t="shared" si="82"/>
        <v/>
      </c>
    </row>
    <row r="649" spans="1:18" ht="19.899999999999999" customHeight="1" x14ac:dyDescent="0.25">
      <c r="A649" s="126">
        <v>63371</v>
      </c>
      <c r="B649" s="9">
        <f t="shared" si="83"/>
        <v>0</v>
      </c>
      <c r="C649" s="127"/>
      <c r="D649" s="4">
        <f t="shared" si="84"/>
        <v>0</v>
      </c>
      <c r="E649" s="128">
        <f t="shared" si="87"/>
        <v>0</v>
      </c>
      <c r="F649" s="4">
        <f t="shared" si="88"/>
        <v>0</v>
      </c>
      <c r="G649" s="19">
        <f>IF(AND(C649&lt;&gt;"",SUM(G$25:G648)&lt;D$17),$D$17/$D$21,0)</f>
        <v>0</v>
      </c>
      <c r="H649" s="4">
        <f t="shared" si="89"/>
        <v>0</v>
      </c>
      <c r="I649" s="4">
        <f t="shared" si="85"/>
        <v>0</v>
      </c>
      <c r="J649" s="25" t="str">
        <f t="shared" si="90"/>
        <v>2073–2074</v>
      </c>
      <c r="K649" s="27">
        <f t="shared" si="86"/>
        <v>0</v>
      </c>
      <c r="R649" s="10" t="str">
        <f t="shared" si="82"/>
        <v/>
      </c>
    </row>
    <row r="650" spans="1:18" ht="19.899999999999999" customHeight="1" x14ac:dyDescent="0.25">
      <c r="A650" s="126">
        <v>63402</v>
      </c>
      <c r="B650" s="9">
        <f t="shared" si="83"/>
        <v>0</v>
      </c>
      <c r="C650" s="127"/>
      <c r="D650" s="4">
        <f t="shared" si="84"/>
        <v>0</v>
      </c>
      <c r="E650" s="128">
        <f t="shared" si="87"/>
        <v>0</v>
      </c>
      <c r="F650" s="4">
        <f t="shared" si="88"/>
        <v>0</v>
      </c>
      <c r="G650" s="19">
        <f>IF(AND(C650&lt;&gt;"",SUM(G$25:G649)&lt;D$17),$D$17/$D$21,0)</f>
        <v>0</v>
      </c>
      <c r="H650" s="4">
        <f t="shared" si="89"/>
        <v>0</v>
      </c>
      <c r="I650" s="4">
        <f t="shared" si="85"/>
        <v>0</v>
      </c>
      <c r="J650" s="25" t="str">
        <f t="shared" si="90"/>
        <v>2073–2074</v>
      </c>
      <c r="K650" s="27">
        <f t="shared" si="86"/>
        <v>0</v>
      </c>
      <c r="R650" s="10" t="str">
        <f t="shared" si="82"/>
        <v/>
      </c>
    </row>
    <row r="651" spans="1:18" ht="19.899999999999999" customHeight="1" x14ac:dyDescent="0.25">
      <c r="A651" s="126">
        <v>63433</v>
      </c>
      <c r="B651" s="9">
        <f t="shared" si="83"/>
        <v>0</v>
      </c>
      <c r="C651" s="127"/>
      <c r="D651" s="4">
        <f t="shared" si="84"/>
        <v>0</v>
      </c>
      <c r="E651" s="128">
        <f t="shared" si="87"/>
        <v>0</v>
      </c>
      <c r="F651" s="4">
        <f t="shared" si="88"/>
        <v>0</v>
      </c>
      <c r="G651" s="19">
        <f>IF(AND(C651&lt;&gt;"",SUM(G$25:G650)&lt;D$17),$D$17/$D$21,0)</f>
        <v>0</v>
      </c>
      <c r="H651" s="4">
        <f t="shared" si="89"/>
        <v>0</v>
      </c>
      <c r="I651" s="4">
        <f t="shared" si="85"/>
        <v>0</v>
      </c>
      <c r="J651" s="25" t="str">
        <f t="shared" si="90"/>
        <v>2073–2074</v>
      </c>
      <c r="K651" s="27">
        <f t="shared" si="86"/>
        <v>0</v>
      </c>
      <c r="R651" s="10" t="str">
        <f t="shared" si="82"/>
        <v/>
      </c>
    </row>
    <row r="652" spans="1:18" ht="19.899999999999999" customHeight="1" x14ac:dyDescent="0.25">
      <c r="A652" s="126">
        <v>63463</v>
      </c>
      <c r="B652" s="9">
        <f t="shared" si="83"/>
        <v>0</v>
      </c>
      <c r="C652" s="127"/>
      <c r="D652" s="4">
        <f t="shared" si="84"/>
        <v>0</v>
      </c>
      <c r="E652" s="128">
        <f t="shared" si="87"/>
        <v>0</v>
      </c>
      <c r="F652" s="4">
        <f t="shared" si="88"/>
        <v>0</v>
      </c>
      <c r="G652" s="19">
        <f>IF(AND(C652&lt;&gt;"",SUM(G$25:G651)&lt;D$17),$D$17/$D$21,0)</f>
        <v>0</v>
      </c>
      <c r="H652" s="4">
        <f t="shared" si="89"/>
        <v>0</v>
      </c>
      <c r="I652" s="4">
        <f t="shared" si="85"/>
        <v>0</v>
      </c>
      <c r="J652" s="25" t="str">
        <f t="shared" si="90"/>
        <v>2073–2074</v>
      </c>
      <c r="K652" s="27">
        <f t="shared" si="86"/>
        <v>0</v>
      </c>
      <c r="R652" s="10" t="str">
        <f t="shared" si="82"/>
        <v/>
      </c>
    </row>
    <row r="653" spans="1:18" ht="19.899999999999999" customHeight="1" x14ac:dyDescent="0.25">
      <c r="A653" s="126">
        <v>63494</v>
      </c>
      <c r="B653" s="9">
        <f t="shared" si="83"/>
        <v>0</v>
      </c>
      <c r="C653" s="127"/>
      <c r="D653" s="4">
        <f t="shared" si="84"/>
        <v>0</v>
      </c>
      <c r="E653" s="128">
        <f t="shared" si="87"/>
        <v>0</v>
      </c>
      <c r="F653" s="4">
        <f t="shared" si="88"/>
        <v>0</v>
      </c>
      <c r="G653" s="19">
        <f>IF(AND(C653&lt;&gt;"",SUM(G$25:G652)&lt;D$17),$D$17/$D$21,0)</f>
        <v>0</v>
      </c>
      <c r="H653" s="4">
        <f t="shared" si="89"/>
        <v>0</v>
      </c>
      <c r="I653" s="4">
        <f t="shared" si="85"/>
        <v>0</v>
      </c>
      <c r="J653" s="25" t="str">
        <f t="shared" si="90"/>
        <v>2073–2074</v>
      </c>
      <c r="K653" s="27">
        <f t="shared" si="86"/>
        <v>0</v>
      </c>
      <c r="R653" s="10" t="str">
        <f t="shared" si="82"/>
        <v/>
      </c>
    </row>
    <row r="654" spans="1:18" ht="19.899999999999999" customHeight="1" x14ac:dyDescent="0.25">
      <c r="A654" s="126">
        <v>63524</v>
      </c>
      <c r="B654" s="9">
        <f t="shared" si="83"/>
        <v>0</v>
      </c>
      <c r="C654" s="127"/>
      <c r="D654" s="4">
        <f t="shared" si="84"/>
        <v>0</v>
      </c>
      <c r="E654" s="128">
        <f t="shared" si="87"/>
        <v>0</v>
      </c>
      <c r="F654" s="4">
        <f t="shared" si="88"/>
        <v>0</v>
      </c>
      <c r="G654" s="19">
        <f>IF(AND(C654&lt;&gt;"",SUM(G$25:G653)&lt;D$17),$D$17/$D$21,0)</f>
        <v>0</v>
      </c>
      <c r="H654" s="4">
        <f t="shared" si="89"/>
        <v>0</v>
      </c>
      <c r="I654" s="4">
        <f t="shared" si="85"/>
        <v>0</v>
      </c>
      <c r="J654" s="25" t="str">
        <f t="shared" si="90"/>
        <v>2073–2074</v>
      </c>
      <c r="K654" s="27">
        <f t="shared" si="86"/>
        <v>0</v>
      </c>
      <c r="R654" s="10" t="str">
        <f t="shared" si="82"/>
        <v/>
      </c>
    </row>
    <row r="655" spans="1:18" ht="19.899999999999999" customHeight="1" x14ac:dyDescent="0.25">
      <c r="A655" s="126">
        <v>63555</v>
      </c>
      <c r="B655" s="9">
        <f t="shared" si="83"/>
        <v>0</v>
      </c>
      <c r="C655" s="127"/>
      <c r="D655" s="4">
        <f t="shared" si="84"/>
        <v>0</v>
      </c>
      <c r="E655" s="128">
        <f t="shared" si="87"/>
        <v>0</v>
      </c>
      <c r="F655" s="4">
        <f t="shared" si="88"/>
        <v>0</v>
      </c>
      <c r="G655" s="19">
        <f>IF(AND(C655&lt;&gt;"",SUM(G$25:G654)&lt;D$17),$D$17/$D$21,0)</f>
        <v>0</v>
      </c>
      <c r="H655" s="4">
        <f t="shared" si="89"/>
        <v>0</v>
      </c>
      <c r="I655" s="4">
        <f t="shared" si="85"/>
        <v>0</v>
      </c>
      <c r="J655" s="25" t="str">
        <f t="shared" si="90"/>
        <v>2073–2074</v>
      </c>
      <c r="K655" s="27">
        <f t="shared" si="86"/>
        <v>0</v>
      </c>
      <c r="R655" s="10" t="str">
        <f t="shared" si="82"/>
        <v/>
      </c>
    </row>
    <row r="656" spans="1:18" ht="19.899999999999999" customHeight="1" x14ac:dyDescent="0.25">
      <c r="A656" s="126">
        <v>63586</v>
      </c>
      <c r="B656" s="9">
        <f t="shared" si="83"/>
        <v>0</v>
      </c>
      <c r="C656" s="127"/>
      <c r="D656" s="4">
        <f t="shared" si="84"/>
        <v>0</v>
      </c>
      <c r="E656" s="128">
        <f t="shared" si="87"/>
        <v>0</v>
      </c>
      <c r="F656" s="4">
        <f t="shared" si="88"/>
        <v>0</v>
      </c>
      <c r="G656" s="19">
        <f>IF(AND(C656&lt;&gt;"",SUM(G$25:G655)&lt;D$17),$D$17/$D$21,0)</f>
        <v>0</v>
      </c>
      <c r="H656" s="4">
        <f t="shared" si="89"/>
        <v>0</v>
      </c>
      <c r="I656" s="4">
        <f t="shared" si="85"/>
        <v>0</v>
      </c>
      <c r="J656" s="25" t="str">
        <f t="shared" si="90"/>
        <v>2073–2074</v>
      </c>
      <c r="K656" s="27">
        <f t="shared" si="86"/>
        <v>0</v>
      </c>
      <c r="R656" s="10" t="str">
        <f t="shared" si="82"/>
        <v/>
      </c>
    </row>
    <row r="657" spans="1:18" ht="19.899999999999999" customHeight="1" x14ac:dyDescent="0.25">
      <c r="A657" s="126">
        <v>63614</v>
      </c>
      <c r="B657" s="9">
        <f t="shared" si="83"/>
        <v>0</v>
      </c>
      <c r="C657" s="127"/>
      <c r="D657" s="4">
        <f t="shared" si="84"/>
        <v>0</v>
      </c>
      <c r="E657" s="128">
        <f t="shared" si="87"/>
        <v>0</v>
      </c>
      <c r="F657" s="4">
        <f t="shared" si="88"/>
        <v>0</v>
      </c>
      <c r="G657" s="19">
        <f>IF(AND(C657&lt;&gt;"",SUM(G$25:G656)&lt;D$17),$D$17/$D$21,0)</f>
        <v>0</v>
      </c>
      <c r="H657" s="4">
        <f t="shared" si="89"/>
        <v>0</v>
      </c>
      <c r="I657" s="4">
        <f t="shared" si="85"/>
        <v>0</v>
      </c>
      <c r="J657" s="25" t="str">
        <f t="shared" si="90"/>
        <v>2073–2074</v>
      </c>
      <c r="K657" s="27">
        <f t="shared" si="86"/>
        <v>0</v>
      </c>
      <c r="R657" s="10" t="str">
        <f t="shared" si="82"/>
        <v/>
      </c>
    </row>
    <row r="658" spans="1:18" ht="19.899999999999999" customHeight="1" x14ac:dyDescent="0.25">
      <c r="A658" s="126">
        <v>63645</v>
      </c>
      <c r="B658" s="9">
        <f t="shared" si="83"/>
        <v>0</v>
      </c>
      <c r="C658" s="127"/>
      <c r="D658" s="4">
        <f t="shared" si="84"/>
        <v>0</v>
      </c>
      <c r="E658" s="128">
        <f t="shared" si="87"/>
        <v>0</v>
      </c>
      <c r="F658" s="4">
        <f t="shared" si="88"/>
        <v>0</v>
      </c>
      <c r="G658" s="19">
        <f>IF(AND(C658&lt;&gt;"",SUM(G$25:G657)&lt;D$17),$D$17/$D$21,0)</f>
        <v>0</v>
      </c>
      <c r="H658" s="4">
        <f t="shared" si="89"/>
        <v>0</v>
      </c>
      <c r="I658" s="4">
        <f t="shared" si="85"/>
        <v>0</v>
      </c>
      <c r="J658" s="25" t="str">
        <f t="shared" si="90"/>
        <v>2073–2074</v>
      </c>
      <c r="K658" s="27">
        <f t="shared" si="86"/>
        <v>0</v>
      </c>
      <c r="R658" s="10" t="str">
        <f t="shared" si="82"/>
        <v/>
      </c>
    </row>
    <row r="659" spans="1:18" ht="19.899999999999999" customHeight="1" x14ac:dyDescent="0.25">
      <c r="A659" s="126">
        <v>63675</v>
      </c>
      <c r="B659" s="9">
        <f t="shared" si="83"/>
        <v>0</v>
      </c>
      <c r="C659" s="127"/>
      <c r="D659" s="4">
        <f t="shared" si="84"/>
        <v>0</v>
      </c>
      <c r="E659" s="128">
        <f t="shared" si="87"/>
        <v>0</v>
      </c>
      <c r="F659" s="4">
        <f t="shared" si="88"/>
        <v>0</v>
      </c>
      <c r="G659" s="19">
        <f>IF(AND(C659&lt;&gt;"",SUM(G$25:G658)&lt;D$17),$D$17/$D$21,0)</f>
        <v>0</v>
      </c>
      <c r="H659" s="4">
        <f t="shared" si="89"/>
        <v>0</v>
      </c>
      <c r="I659" s="4">
        <f t="shared" si="85"/>
        <v>0</v>
      </c>
      <c r="J659" s="25" t="str">
        <f t="shared" si="90"/>
        <v>2073–2074</v>
      </c>
      <c r="K659" s="27">
        <f t="shared" si="86"/>
        <v>0</v>
      </c>
      <c r="R659" s="10" t="str">
        <f t="shared" si="82"/>
        <v/>
      </c>
    </row>
    <row r="660" spans="1:18" ht="19.899999999999999" customHeight="1" x14ac:dyDescent="0.25">
      <c r="A660" s="126">
        <v>63706</v>
      </c>
      <c r="B660" s="9">
        <f t="shared" si="83"/>
        <v>0</v>
      </c>
      <c r="C660" s="127"/>
      <c r="D660" s="4">
        <f t="shared" si="84"/>
        <v>0</v>
      </c>
      <c r="E660" s="128">
        <f t="shared" si="87"/>
        <v>0</v>
      </c>
      <c r="F660" s="4">
        <f t="shared" si="88"/>
        <v>0</v>
      </c>
      <c r="G660" s="19">
        <f>IF(AND(C660&lt;&gt;"",SUM(G$25:G659)&lt;D$17),$D$17/$D$21,0)</f>
        <v>0</v>
      </c>
      <c r="H660" s="4">
        <f t="shared" si="89"/>
        <v>0</v>
      </c>
      <c r="I660" s="4">
        <f t="shared" si="85"/>
        <v>0</v>
      </c>
      <c r="J660" s="25" t="str">
        <f t="shared" si="90"/>
        <v>2073–2074</v>
      </c>
      <c r="K660" s="27">
        <f t="shared" si="86"/>
        <v>0</v>
      </c>
      <c r="R660" s="10" t="str">
        <f t="shared" si="82"/>
        <v/>
      </c>
    </row>
    <row r="661" spans="1:18" ht="19.899999999999999" customHeight="1" x14ac:dyDescent="0.25">
      <c r="A661" s="126">
        <v>63736</v>
      </c>
      <c r="B661" s="9">
        <f t="shared" si="83"/>
        <v>0</v>
      </c>
      <c r="C661" s="127"/>
      <c r="D661" s="4">
        <f t="shared" si="84"/>
        <v>0</v>
      </c>
      <c r="E661" s="128">
        <f t="shared" si="87"/>
        <v>0</v>
      </c>
      <c r="F661" s="4">
        <f t="shared" si="88"/>
        <v>0</v>
      </c>
      <c r="G661" s="19">
        <f>IF(AND(C661&lt;&gt;"",SUM(G$25:G660)&lt;D$17),$D$17/$D$21,0)</f>
        <v>0</v>
      </c>
      <c r="H661" s="4">
        <f t="shared" si="89"/>
        <v>0</v>
      </c>
      <c r="I661" s="4">
        <f t="shared" si="85"/>
        <v>0</v>
      </c>
      <c r="J661" s="25" t="str">
        <f t="shared" si="90"/>
        <v>2074–2075</v>
      </c>
      <c r="K661" s="27">
        <f t="shared" si="86"/>
        <v>0</v>
      </c>
      <c r="R661" s="10" t="str">
        <f t="shared" si="82"/>
        <v/>
      </c>
    </row>
    <row r="662" spans="1:18" ht="19.899999999999999" customHeight="1" x14ac:dyDescent="0.25">
      <c r="A662" s="126">
        <v>63767</v>
      </c>
      <c r="B662" s="9">
        <f t="shared" si="83"/>
        <v>0</v>
      </c>
      <c r="C662" s="127"/>
      <c r="D662" s="4">
        <f t="shared" si="84"/>
        <v>0</v>
      </c>
      <c r="E662" s="128">
        <f t="shared" si="87"/>
        <v>0</v>
      </c>
      <c r="F662" s="4">
        <f t="shared" si="88"/>
        <v>0</v>
      </c>
      <c r="G662" s="19">
        <f>IF(AND(C662&lt;&gt;"",SUM(G$25:G661)&lt;D$17),$D$17/$D$21,0)</f>
        <v>0</v>
      </c>
      <c r="H662" s="4">
        <f t="shared" si="89"/>
        <v>0</v>
      </c>
      <c r="I662" s="4">
        <f t="shared" si="85"/>
        <v>0</v>
      </c>
      <c r="J662" s="25" t="str">
        <f t="shared" si="90"/>
        <v>2074–2075</v>
      </c>
      <c r="K662" s="27">
        <f t="shared" si="86"/>
        <v>0</v>
      </c>
      <c r="R662" s="10" t="str">
        <f t="shared" si="82"/>
        <v/>
      </c>
    </row>
    <row r="663" spans="1:18" ht="19.899999999999999" customHeight="1" x14ac:dyDescent="0.25">
      <c r="A663" s="126">
        <v>63798</v>
      </c>
      <c r="B663" s="9">
        <f t="shared" si="83"/>
        <v>0</v>
      </c>
      <c r="C663" s="127"/>
      <c r="D663" s="4">
        <f t="shared" si="84"/>
        <v>0</v>
      </c>
      <c r="E663" s="128">
        <f t="shared" si="87"/>
        <v>0</v>
      </c>
      <c r="F663" s="4">
        <f t="shared" si="88"/>
        <v>0</v>
      </c>
      <c r="G663" s="19">
        <f>IF(AND(C663&lt;&gt;"",SUM(G$25:G662)&lt;D$17),$D$17/$D$21,0)</f>
        <v>0</v>
      </c>
      <c r="H663" s="4">
        <f t="shared" si="89"/>
        <v>0</v>
      </c>
      <c r="I663" s="4">
        <f t="shared" si="85"/>
        <v>0</v>
      </c>
      <c r="J663" s="25" t="str">
        <f t="shared" si="90"/>
        <v>2074–2075</v>
      </c>
      <c r="K663" s="27">
        <f t="shared" si="86"/>
        <v>0</v>
      </c>
      <c r="R663" s="10" t="str">
        <f t="shared" si="82"/>
        <v/>
      </c>
    </row>
    <row r="664" spans="1:18" ht="19.899999999999999" customHeight="1" x14ac:dyDescent="0.25">
      <c r="A664" s="126">
        <v>63828</v>
      </c>
      <c r="B664" s="9">
        <f t="shared" si="83"/>
        <v>0</v>
      </c>
      <c r="C664" s="127"/>
      <c r="D664" s="4">
        <f t="shared" si="84"/>
        <v>0</v>
      </c>
      <c r="E664" s="128">
        <f t="shared" si="87"/>
        <v>0</v>
      </c>
      <c r="F664" s="4">
        <f t="shared" si="88"/>
        <v>0</v>
      </c>
      <c r="G664" s="19">
        <f>IF(AND(C664&lt;&gt;"",SUM(G$25:G663)&lt;D$17),$D$17/$D$21,0)</f>
        <v>0</v>
      </c>
      <c r="H664" s="4">
        <f t="shared" si="89"/>
        <v>0</v>
      </c>
      <c r="I664" s="4">
        <f t="shared" si="85"/>
        <v>0</v>
      </c>
      <c r="J664" s="25" t="str">
        <f t="shared" si="90"/>
        <v>2074–2075</v>
      </c>
      <c r="K664" s="27">
        <f t="shared" si="86"/>
        <v>0</v>
      </c>
      <c r="R664" s="10" t="str">
        <f t="shared" si="82"/>
        <v/>
      </c>
    </row>
    <row r="665" spans="1:18" ht="19.899999999999999" customHeight="1" x14ac:dyDescent="0.25">
      <c r="A665" s="126">
        <v>63859</v>
      </c>
      <c r="B665" s="9">
        <f t="shared" si="83"/>
        <v>0</v>
      </c>
      <c r="C665" s="127"/>
      <c r="D665" s="4">
        <f t="shared" si="84"/>
        <v>0</v>
      </c>
      <c r="E665" s="128">
        <f t="shared" si="87"/>
        <v>0</v>
      </c>
      <c r="F665" s="4">
        <f t="shared" si="88"/>
        <v>0</v>
      </c>
      <c r="G665" s="19">
        <f>IF(AND(C665&lt;&gt;"",SUM(G$25:G664)&lt;D$17),$D$17/$D$21,0)</f>
        <v>0</v>
      </c>
      <c r="H665" s="4">
        <f t="shared" si="89"/>
        <v>0</v>
      </c>
      <c r="I665" s="4">
        <f t="shared" si="85"/>
        <v>0</v>
      </c>
      <c r="J665" s="25" t="str">
        <f t="shared" si="90"/>
        <v>2074–2075</v>
      </c>
      <c r="K665" s="27">
        <f t="shared" si="86"/>
        <v>0</v>
      </c>
      <c r="R665" s="10" t="str">
        <f t="shared" ref="R665:R728" si="91">IF(AND($D$13&lt;=$A665,DATE(YEAR($D$13),MONTH($D$13)+$D$19-1,DAY($D$13))&gt;=$A665),"X","")</f>
        <v/>
      </c>
    </row>
    <row r="666" spans="1:18" ht="19.899999999999999" customHeight="1" x14ac:dyDescent="0.25">
      <c r="A666" s="126">
        <v>63889</v>
      </c>
      <c r="B666" s="9">
        <f t="shared" ref="B666:B729" si="92">IF(C666&gt;0,C666*-1,C666)</f>
        <v>0</v>
      </c>
      <c r="C666" s="127"/>
      <c r="D666" s="4">
        <f t="shared" ref="D666:D729" si="93">IF(C666="",0,IF($D$14="Beginning",IF(C665&lt;&gt;"",$F665*$D$6/12,0),IF(C665&lt;&gt;"",$F665*$D$6/12,$D$15*$D$6/12)))</f>
        <v>0</v>
      </c>
      <c r="E666" s="128">
        <f t="shared" si="87"/>
        <v>0</v>
      </c>
      <c r="F666" s="4">
        <f t="shared" si="88"/>
        <v>0</v>
      </c>
      <c r="G666" s="19">
        <f>IF(AND(C666&lt;&gt;"",SUM(G$25:G665)&lt;D$17),$D$17/$D$21,0)</f>
        <v>0</v>
      </c>
      <c r="H666" s="4">
        <f t="shared" si="89"/>
        <v>0</v>
      </c>
      <c r="I666" s="4">
        <f t="shared" ref="I666:I729" si="94">IF(C666&lt;&gt;"",$D$17-H666,0)</f>
        <v>0</v>
      </c>
      <c r="J666" s="25" t="str">
        <f t="shared" si="90"/>
        <v>2074–2075</v>
      </c>
      <c r="K666" s="27">
        <f t="shared" ref="K666:K729" si="95">IF(AND(ROUND(H666,2)=ROUND($D$17,2),ROUND(F666,0)=0),ROUND($D$17,2),0)</f>
        <v>0</v>
      </c>
      <c r="R666" s="10" t="str">
        <f t="shared" si="91"/>
        <v/>
      </c>
    </row>
    <row r="667" spans="1:18" ht="19.899999999999999" customHeight="1" x14ac:dyDescent="0.25">
      <c r="A667" s="126">
        <v>63920</v>
      </c>
      <c r="B667" s="9">
        <f t="shared" si="92"/>
        <v>0</v>
      </c>
      <c r="C667" s="127"/>
      <c r="D667" s="4">
        <f t="shared" si="93"/>
        <v>0</v>
      </c>
      <c r="E667" s="128">
        <f t="shared" ref="E667:E730" si="96">C667-D667</f>
        <v>0</v>
      </c>
      <c r="F667" s="4">
        <f t="shared" ref="F667:F730" si="97">IF(C667="",0,IF(C666="",$D$15-E667,IF(C667&lt;&gt;"",F666-E667)))</f>
        <v>0</v>
      </c>
      <c r="G667" s="19">
        <f>IF(AND(C667&lt;&gt;"",SUM(G$25:G666)&lt;D$17),$D$17/$D$21,0)</f>
        <v>0</v>
      </c>
      <c r="H667" s="4">
        <f t="shared" ref="H667:H730" si="98">IF(C667&lt;&gt;"",G667+H666,0)</f>
        <v>0</v>
      </c>
      <c r="I667" s="4">
        <f t="shared" si="94"/>
        <v>0</v>
      </c>
      <c r="J667" s="25" t="str">
        <f t="shared" si="90"/>
        <v>2074–2075</v>
      </c>
      <c r="K667" s="27">
        <f t="shared" si="95"/>
        <v>0</v>
      </c>
      <c r="R667" s="10" t="str">
        <f t="shared" si="91"/>
        <v/>
      </c>
    </row>
    <row r="668" spans="1:18" ht="19.899999999999999" customHeight="1" x14ac:dyDescent="0.25">
      <c r="A668" s="126">
        <v>63951</v>
      </c>
      <c r="B668" s="9">
        <f t="shared" si="92"/>
        <v>0</v>
      </c>
      <c r="C668" s="127"/>
      <c r="D668" s="4">
        <f t="shared" si="93"/>
        <v>0</v>
      </c>
      <c r="E668" s="128">
        <f t="shared" si="96"/>
        <v>0</v>
      </c>
      <c r="F668" s="4">
        <f t="shared" si="97"/>
        <v>0</v>
      </c>
      <c r="G668" s="19">
        <f>IF(AND(C668&lt;&gt;"",SUM(G$25:G667)&lt;D$17),$D$17/$D$21,0)</f>
        <v>0</v>
      </c>
      <c r="H668" s="4">
        <f t="shared" si="98"/>
        <v>0</v>
      </c>
      <c r="I668" s="4">
        <f t="shared" si="94"/>
        <v>0</v>
      </c>
      <c r="J668" s="25" t="str">
        <f t="shared" si="90"/>
        <v>2074–2075</v>
      </c>
      <c r="K668" s="27">
        <f t="shared" si="95"/>
        <v>0</v>
      </c>
      <c r="R668" s="10" t="str">
        <f t="shared" si="91"/>
        <v/>
      </c>
    </row>
    <row r="669" spans="1:18" ht="19.899999999999999" customHeight="1" x14ac:dyDescent="0.25">
      <c r="A669" s="126">
        <v>63979</v>
      </c>
      <c r="B669" s="9">
        <f t="shared" si="92"/>
        <v>0</v>
      </c>
      <c r="C669" s="127"/>
      <c r="D669" s="4">
        <f t="shared" si="93"/>
        <v>0</v>
      </c>
      <c r="E669" s="128">
        <f t="shared" si="96"/>
        <v>0</v>
      </c>
      <c r="F669" s="4">
        <f t="shared" si="97"/>
        <v>0</v>
      </c>
      <c r="G669" s="19">
        <f>IF(AND(C669&lt;&gt;"",SUM(G$25:G668)&lt;D$17),$D$17/$D$21,0)</f>
        <v>0</v>
      </c>
      <c r="H669" s="4">
        <f t="shared" si="98"/>
        <v>0</v>
      </c>
      <c r="I669" s="4">
        <f t="shared" si="94"/>
        <v>0</v>
      </c>
      <c r="J669" s="25" t="str">
        <f t="shared" si="90"/>
        <v>2074–2075</v>
      </c>
      <c r="K669" s="27">
        <f t="shared" si="95"/>
        <v>0</v>
      </c>
      <c r="R669" s="10" t="str">
        <f t="shared" si="91"/>
        <v/>
      </c>
    </row>
    <row r="670" spans="1:18" ht="19.899999999999999" customHeight="1" x14ac:dyDescent="0.25">
      <c r="A670" s="126">
        <v>64010</v>
      </c>
      <c r="B670" s="9">
        <f t="shared" si="92"/>
        <v>0</v>
      </c>
      <c r="C670" s="127"/>
      <c r="D670" s="4">
        <f t="shared" si="93"/>
        <v>0</v>
      </c>
      <c r="E670" s="128">
        <f t="shared" si="96"/>
        <v>0</v>
      </c>
      <c r="F670" s="4">
        <f t="shared" si="97"/>
        <v>0</v>
      </c>
      <c r="G670" s="19">
        <f>IF(AND(C670&lt;&gt;"",SUM(G$25:G669)&lt;D$17),$D$17/$D$21,0)</f>
        <v>0</v>
      </c>
      <c r="H670" s="4">
        <f t="shared" si="98"/>
        <v>0</v>
      </c>
      <c r="I670" s="4">
        <f t="shared" si="94"/>
        <v>0</v>
      </c>
      <c r="J670" s="25" t="str">
        <f t="shared" si="90"/>
        <v>2074–2075</v>
      </c>
      <c r="K670" s="27">
        <f t="shared" si="95"/>
        <v>0</v>
      </c>
      <c r="R670" s="10" t="str">
        <f t="shared" si="91"/>
        <v/>
      </c>
    </row>
    <row r="671" spans="1:18" ht="19.899999999999999" customHeight="1" x14ac:dyDescent="0.25">
      <c r="A671" s="126">
        <v>64040</v>
      </c>
      <c r="B671" s="9">
        <f t="shared" si="92"/>
        <v>0</v>
      </c>
      <c r="C671" s="127"/>
      <c r="D671" s="4">
        <f t="shared" si="93"/>
        <v>0</v>
      </c>
      <c r="E671" s="128">
        <f t="shared" si="96"/>
        <v>0</v>
      </c>
      <c r="F671" s="4">
        <f t="shared" si="97"/>
        <v>0</v>
      </c>
      <c r="G671" s="19">
        <f>IF(AND(C671&lt;&gt;"",SUM(G$25:G670)&lt;D$17),$D$17/$D$21,0)</f>
        <v>0</v>
      </c>
      <c r="H671" s="4">
        <f t="shared" si="98"/>
        <v>0</v>
      </c>
      <c r="I671" s="4">
        <f t="shared" si="94"/>
        <v>0</v>
      </c>
      <c r="J671" s="25" t="str">
        <f t="shared" si="90"/>
        <v>2074–2075</v>
      </c>
      <c r="K671" s="27">
        <f t="shared" si="95"/>
        <v>0</v>
      </c>
      <c r="R671" s="10" t="str">
        <f t="shared" si="91"/>
        <v/>
      </c>
    </row>
    <row r="672" spans="1:18" ht="19.899999999999999" customHeight="1" x14ac:dyDescent="0.25">
      <c r="A672" s="126">
        <v>64071</v>
      </c>
      <c r="B672" s="9">
        <f t="shared" si="92"/>
        <v>0</v>
      </c>
      <c r="C672" s="127"/>
      <c r="D672" s="4">
        <f t="shared" si="93"/>
        <v>0</v>
      </c>
      <c r="E672" s="128">
        <f t="shared" si="96"/>
        <v>0</v>
      </c>
      <c r="F672" s="4">
        <f t="shared" si="97"/>
        <v>0</v>
      </c>
      <c r="G672" s="19">
        <f>IF(AND(C672&lt;&gt;"",SUM(G$25:G671)&lt;D$17),$D$17/$D$21,0)</f>
        <v>0</v>
      </c>
      <c r="H672" s="4">
        <f t="shared" si="98"/>
        <v>0</v>
      </c>
      <c r="I672" s="4">
        <f t="shared" si="94"/>
        <v>0</v>
      </c>
      <c r="J672" s="25" t="str">
        <f t="shared" si="90"/>
        <v>2074–2075</v>
      </c>
      <c r="K672" s="27">
        <f t="shared" si="95"/>
        <v>0</v>
      </c>
      <c r="R672" s="10" t="str">
        <f t="shared" si="91"/>
        <v/>
      </c>
    </row>
    <row r="673" spans="1:18" ht="19.899999999999999" customHeight="1" x14ac:dyDescent="0.25">
      <c r="A673" s="126">
        <v>64101</v>
      </c>
      <c r="B673" s="9">
        <f t="shared" si="92"/>
        <v>0</v>
      </c>
      <c r="C673" s="127"/>
      <c r="D673" s="4">
        <f t="shared" si="93"/>
        <v>0</v>
      </c>
      <c r="E673" s="128">
        <f t="shared" si="96"/>
        <v>0</v>
      </c>
      <c r="F673" s="4">
        <f t="shared" si="97"/>
        <v>0</v>
      </c>
      <c r="G673" s="19">
        <f>IF(AND(C673&lt;&gt;"",SUM(G$25:G672)&lt;D$17),$D$17/$D$21,0)</f>
        <v>0</v>
      </c>
      <c r="H673" s="4">
        <f t="shared" si="98"/>
        <v>0</v>
      </c>
      <c r="I673" s="4">
        <f t="shared" si="94"/>
        <v>0</v>
      </c>
      <c r="J673" s="25" t="str">
        <f t="shared" si="90"/>
        <v>2075–2076</v>
      </c>
      <c r="K673" s="27">
        <f t="shared" si="95"/>
        <v>0</v>
      </c>
      <c r="R673" s="10" t="str">
        <f t="shared" si="91"/>
        <v/>
      </c>
    </row>
    <row r="674" spans="1:18" ht="19.899999999999999" customHeight="1" x14ac:dyDescent="0.25">
      <c r="A674" s="126">
        <v>64132</v>
      </c>
      <c r="B674" s="9">
        <f t="shared" si="92"/>
        <v>0</v>
      </c>
      <c r="C674" s="127"/>
      <c r="D674" s="4">
        <f t="shared" si="93"/>
        <v>0</v>
      </c>
      <c r="E674" s="128">
        <f t="shared" si="96"/>
        <v>0</v>
      </c>
      <c r="F674" s="4">
        <f t="shared" si="97"/>
        <v>0</v>
      </c>
      <c r="G674" s="19">
        <f>IF(AND(C674&lt;&gt;"",SUM(G$25:G673)&lt;D$17),$D$17/$D$21,0)</f>
        <v>0</v>
      </c>
      <c r="H674" s="4">
        <f t="shared" si="98"/>
        <v>0</v>
      </c>
      <c r="I674" s="4">
        <f t="shared" si="94"/>
        <v>0</v>
      </c>
      <c r="J674" s="25" t="str">
        <f t="shared" si="90"/>
        <v>2075–2076</v>
      </c>
      <c r="K674" s="27">
        <f t="shared" si="95"/>
        <v>0</v>
      </c>
      <c r="R674" s="10" t="str">
        <f t="shared" si="91"/>
        <v/>
      </c>
    </row>
    <row r="675" spans="1:18" ht="19.899999999999999" customHeight="1" x14ac:dyDescent="0.25">
      <c r="A675" s="126">
        <v>64163</v>
      </c>
      <c r="B675" s="9">
        <f t="shared" si="92"/>
        <v>0</v>
      </c>
      <c r="C675" s="127"/>
      <c r="D675" s="4">
        <f t="shared" si="93"/>
        <v>0</v>
      </c>
      <c r="E675" s="128">
        <f t="shared" si="96"/>
        <v>0</v>
      </c>
      <c r="F675" s="4">
        <f t="shared" si="97"/>
        <v>0</v>
      </c>
      <c r="G675" s="19">
        <f>IF(AND(C675&lt;&gt;"",SUM(G$25:G674)&lt;D$17),$D$17/$D$21,0)</f>
        <v>0</v>
      </c>
      <c r="H675" s="4">
        <f t="shared" si="98"/>
        <v>0</v>
      </c>
      <c r="I675" s="4">
        <f t="shared" si="94"/>
        <v>0</v>
      </c>
      <c r="J675" s="25" t="str">
        <f t="shared" si="90"/>
        <v>2075–2076</v>
      </c>
      <c r="K675" s="27">
        <f t="shared" si="95"/>
        <v>0</v>
      </c>
      <c r="R675" s="10" t="str">
        <f t="shared" si="91"/>
        <v/>
      </c>
    </row>
    <row r="676" spans="1:18" ht="19.899999999999999" customHeight="1" x14ac:dyDescent="0.25">
      <c r="A676" s="126">
        <v>64193</v>
      </c>
      <c r="B676" s="9">
        <f t="shared" si="92"/>
        <v>0</v>
      </c>
      <c r="C676" s="127"/>
      <c r="D676" s="4">
        <f t="shared" si="93"/>
        <v>0</v>
      </c>
      <c r="E676" s="128">
        <f t="shared" si="96"/>
        <v>0</v>
      </c>
      <c r="F676" s="4">
        <f t="shared" si="97"/>
        <v>0</v>
      </c>
      <c r="G676" s="19">
        <f>IF(AND(C676&lt;&gt;"",SUM(G$25:G675)&lt;D$17),$D$17/$D$21,0)</f>
        <v>0</v>
      </c>
      <c r="H676" s="4">
        <f t="shared" si="98"/>
        <v>0</v>
      </c>
      <c r="I676" s="4">
        <f t="shared" si="94"/>
        <v>0</v>
      </c>
      <c r="J676" s="25" t="str">
        <f t="shared" si="90"/>
        <v>2075–2076</v>
      </c>
      <c r="K676" s="27">
        <f t="shared" si="95"/>
        <v>0</v>
      </c>
      <c r="R676" s="10" t="str">
        <f t="shared" si="91"/>
        <v/>
      </c>
    </row>
    <row r="677" spans="1:18" ht="19.899999999999999" customHeight="1" x14ac:dyDescent="0.25">
      <c r="A677" s="126">
        <v>64224</v>
      </c>
      <c r="B677" s="9">
        <f t="shared" si="92"/>
        <v>0</v>
      </c>
      <c r="C677" s="127"/>
      <c r="D677" s="4">
        <f t="shared" si="93"/>
        <v>0</v>
      </c>
      <c r="E677" s="128">
        <f t="shared" si="96"/>
        <v>0</v>
      </c>
      <c r="F677" s="4">
        <f t="shared" si="97"/>
        <v>0</v>
      </c>
      <c r="G677" s="19">
        <f>IF(AND(C677&lt;&gt;"",SUM(G$25:G676)&lt;D$17),$D$17/$D$21,0)</f>
        <v>0</v>
      </c>
      <c r="H677" s="4">
        <f t="shared" si="98"/>
        <v>0</v>
      </c>
      <c r="I677" s="4">
        <f t="shared" si="94"/>
        <v>0</v>
      </c>
      <c r="J677" s="25" t="str">
        <f t="shared" si="90"/>
        <v>2075–2076</v>
      </c>
      <c r="K677" s="27">
        <f t="shared" si="95"/>
        <v>0</v>
      </c>
      <c r="R677" s="10" t="str">
        <f t="shared" si="91"/>
        <v/>
      </c>
    </row>
    <row r="678" spans="1:18" ht="19.899999999999999" customHeight="1" x14ac:dyDescent="0.25">
      <c r="A678" s="126">
        <v>64254</v>
      </c>
      <c r="B678" s="9">
        <f t="shared" si="92"/>
        <v>0</v>
      </c>
      <c r="C678" s="127"/>
      <c r="D678" s="4">
        <f t="shared" si="93"/>
        <v>0</v>
      </c>
      <c r="E678" s="128">
        <f t="shared" si="96"/>
        <v>0</v>
      </c>
      <c r="F678" s="4">
        <f t="shared" si="97"/>
        <v>0</v>
      </c>
      <c r="G678" s="19">
        <f>IF(AND(C678&lt;&gt;"",SUM(G$25:G677)&lt;D$17),$D$17/$D$21,0)</f>
        <v>0</v>
      </c>
      <c r="H678" s="4">
        <f t="shared" si="98"/>
        <v>0</v>
      </c>
      <c r="I678" s="4">
        <f t="shared" si="94"/>
        <v>0</v>
      </c>
      <c r="J678" s="25" t="str">
        <f t="shared" ref="J678:J741" si="99">IF(OR(MONTH(A678)=1,MONTH(A678)=2,MONTH(A678)=3,MONTH(A678)=4,MONTH(A678)=5,MONTH(A678)=6),YEAR(A678)-1&amp;"–"&amp;YEAR(A678),YEAR(A678)&amp;"–"&amp;YEAR(A678)+1)</f>
        <v>2075–2076</v>
      </c>
      <c r="K678" s="27">
        <f t="shared" si="95"/>
        <v>0</v>
      </c>
      <c r="R678" s="10" t="str">
        <f t="shared" si="91"/>
        <v/>
      </c>
    </row>
    <row r="679" spans="1:18" ht="19.899999999999999" customHeight="1" x14ac:dyDescent="0.25">
      <c r="A679" s="126">
        <v>64285</v>
      </c>
      <c r="B679" s="9">
        <f t="shared" si="92"/>
        <v>0</v>
      </c>
      <c r="C679" s="127"/>
      <c r="D679" s="4">
        <f t="shared" si="93"/>
        <v>0</v>
      </c>
      <c r="E679" s="128">
        <f t="shared" si="96"/>
        <v>0</v>
      </c>
      <c r="F679" s="4">
        <f t="shared" si="97"/>
        <v>0</v>
      </c>
      <c r="G679" s="19">
        <f>IF(AND(C679&lt;&gt;"",SUM(G$25:G678)&lt;D$17),$D$17/$D$21,0)</f>
        <v>0</v>
      </c>
      <c r="H679" s="4">
        <f t="shared" si="98"/>
        <v>0</v>
      </c>
      <c r="I679" s="4">
        <f t="shared" si="94"/>
        <v>0</v>
      </c>
      <c r="J679" s="25" t="str">
        <f t="shared" si="99"/>
        <v>2075–2076</v>
      </c>
      <c r="K679" s="27">
        <f t="shared" si="95"/>
        <v>0</v>
      </c>
      <c r="R679" s="10" t="str">
        <f t="shared" si="91"/>
        <v/>
      </c>
    </row>
    <row r="680" spans="1:18" ht="19.899999999999999" customHeight="1" x14ac:dyDescent="0.25">
      <c r="A680" s="126">
        <v>64316</v>
      </c>
      <c r="B680" s="9">
        <f t="shared" si="92"/>
        <v>0</v>
      </c>
      <c r="C680" s="127"/>
      <c r="D680" s="4">
        <f t="shared" si="93"/>
        <v>0</v>
      </c>
      <c r="E680" s="128">
        <f t="shared" si="96"/>
        <v>0</v>
      </c>
      <c r="F680" s="4">
        <f t="shared" si="97"/>
        <v>0</v>
      </c>
      <c r="G680" s="19">
        <f>IF(AND(C680&lt;&gt;"",SUM(G$25:G679)&lt;D$17),$D$17/$D$21,0)</f>
        <v>0</v>
      </c>
      <c r="H680" s="4">
        <f t="shared" si="98"/>
        <v>0</v>
      </c>
      <c r="I680" s="4">
        <f t="shared" si="94"/>
        <v>0</v>
      </c>
      <c r="J680" s="25" t="str">
        <f t="shared" si="99"/>
        <v>2075–2076</v>
      </c>
      <c r="K680" s="27">
        <f t="shared" si="95"/>
        <v>0</v>
      </c>
      <c r="R680" s="10" t="str">
        <f t="shared" si="91"/>
        <v/>
      </c>
    </row>
    <row r="681" spans="1:18" ht="19.899999999999999" customHeight="1" x14ac:dyDescent="0.25">
      <c r="A681" s="126">
        <v>64345</v>
      </c>
      <c r="B681" s="9">
        <f t="shared" si="92"/>
        <v>0</v>
      </c>
      <c r="C681" s="127"/>
      <c r="D681" s="4">
        <f t="shared" si="93"/>
        <v>0</v>
      </c>
      <c r="E681" s="128">
        <f t="shared" si="96"/>
        <v>0</v>
      </c>
      <c r="F681" s="4">
        <f t="shared" si="97"/>
        <v>0</v>
      </c>
      <c r="G681" s="19">
        <f>IF(AND(C681&lt;&gt;"",SUM(G$25:G680)&lt;D$17),$D$17/$D$21,0)</f>
        <v>0</v>
      </c>
      <c r="H681" s="4">
        <f t="shared" si="98"/>
        <v>0</v>
      </c>
      <c r="I681" s="4">
        <f t="shared" si="94"/>
        <v>0</v>
      </c>
      <c r="J681" s="25" t="str">
        <f t="shared" si="99"/>
        <v>2075–2076</v>
      </c>
      <c r="K681" s="27">
        <f t="shared" si="95"/>
        <v>0</v>
      </c>
      <c r="R681" s="10" t="str">
        <f t="shared" si="91"/>
        <v/>
      </c>
    </row>
    <row r="682" spans="1:18" ht="19.899999999999999" customHeight="1" x14ac:dyDescent="0.25">
      <c r="A682" s="126">
        <v>64376</v>
      </c>
      <c r="B682" s="9">
        <f t="shared" si="92"/>
        <v>0</v>
      </c>
      <c r="C682" s="127"/>
      <c r="D682" s="4">
        <f t="shared" si="93"/>
        <v>0</v>
      </c>
      <c r="E682" s="128">
        <f t="shared" si="96"/>
        <v>0</v>
      </c>
      <c r="F682" s="4">
        <f t="shared" si="97"/>
        <v>0</v>
      </c>
      <c r="G682" s="19">
        <f>IF(AND(C682&lt;&gt;"",SUM(G$25:G681)&lt;D$17),$D$17/$D$21,0)</f>
        <v>0</v>
      </c>
      <c r="H682" s="4">
        <f t="shared" si="98"/>
        <v>0</v>
      </c>
      <c r="I682" s="4">
        <f t="shared" si="94"/>
        <v>0</v>
      </c>
      <c r="J682" s="25" t="str">
        <f t="shared" si="99"/>
        <v>2075–2076</v>
      </c>
      <c r="K682" s="27">
        <f t="shared" si="95"/>
        <v>0</v>
      </c>
      <c r="R682" s="10" t="str">
        <f t="shared" si="91"/>
        <v/>
      </c>
    </row>
    <row r="683" spans="1:18" ht="19.899999999999999" customHeight="1" x14ac:dyDescent="0.25">
      <c r="A683" s="126">
        <v>64406</v>
      </c>
      <c r="B683" s="9">
        <f t="shared" si="92"/>
        <v>0</v>
      </c>
      <c r="C683" s="127"/>
      <c r="D683" s="4">
        <f t="shared" si="93"/>
        <v>0</v>
      </c>
      <c r="E683" s="128">
        <f t="shared" si="96"/>
        <v>0</v>
      </c>
      <c r="F683" s="4">
        <f t="shared" si="97"/>
        <v>0</v>
      </c>
      <c r="G683" s="19">
        <f>IF(AND(C683&lt;&gt;"",SUM(G$25:G682)&lt;D$17),$D$17/$D$21,0)</f>
        <v>0</v>
      </c>
      <c r="H683" s="4">
        <f t="shared" si="98"/>
        <v>0</v>
      </c>
      <c r="I683" s="4">
        <f t="shared" si="94"/>
        <v>0</v>
      </c>
      <c r="J683" s="25" t="str">
        <f t="shared" si="99"/>
        <v>2075–2076</v>
      </c>
      <c r="K683" s="27">
        <f t="shared" si="95"/>
        <v>0</v>
      </c>
      <c r="R683" s="10" t="str">
        <f t="shared" si="91"/>
        <v/>
      </c>
    </row>
    <row r="684" spans="1:18" ht="19.899999999999999" customHeight="1" x14ac:dyDescent="0.25">
      <c r="A684" s="126">
        <v>64437</v>
      </c>
      <c r="B684" s="9">
        <f t="shared" si="92"/>
        <v>0</v>
      </c>
      <c r="C684" s="127"/>
      <c r="D684" s="4">
        <f t="shared" si="93"/>
        <v>0</v>
      </c>
      <c r="E684" s="128">
        <f t="shared" si="96"/>
        <v>0</v>
      </c>
      <c r="F684" s="4">
        <f t="shared" si="97"/>
        <v>0</v>
      </c>
      <c r="G684" s="19">
        <f>IF(AND(C684&lt;&gt;"",SUM(G$25:G683)&lt;D$17),$D$17/$D$21,0)</f>
        <v>0</v>
      </c>
      <c r="H684" s="4">
        <f t="shared" si="98"/>
        <v>0</v>
      </c>
      <c r="I684" s="4">
        <f t="shared" si="94"/>
        <v>0</v>
      </c>
      <c r="J684" s="25" t="str">
        <f t="shared" si="99"/>
        <v>2075–2076</v>
      </c>
      <c r="K684" s="27">
        <f t="shared" si="95"/>
        <v>0</v>
      </c>
      <c r="R684" s="10" t="str">
        <f t="shared" si="91"/>
        <v/>
      </c>
    </row>
    <row r="685" spans="1:18" ht="19.899999999999999" customHeight="1" x14ac:dyDescent="0.25">
      <c r="A685" s="126">
        <v>64467</v>
      </c>
      <c r="B685" s="9">
        <f t="shared" si="92"/>
        <v>0</v>
      </c>
      <c r="C685" s="127"/>
      <c r="D685" s="4">
        <f t="shared" si="93"/>
        <v>0</v>
      </c>
      <c r="E685" s="128">
        <f t="shared" si="96"/>
        <v>0</v>
      </c>
      <c r="F685" s="4">
        <f t="shared" si="97"/>
        <v>0</v>
      </c>
      <c r="G685" s="19">
        <f>IF(AND(C685&lt;&gt;"",SUM(G$25:G684)&lt;D$17),$D$17/$D$21,0)</f>
        <v>0</v>
      </c>
      <c r="H685" s="4">
        <f t="shared" si="98"/>
        <v>0</v>
      </c>
      <c r="I685" s="4">
        <f t="shared" si="94"/>
        <v>0</v>
      </c>
      <c r="J685" s="25" t="str">
        <f t="shared" si="99"/>
        <v>2076–2077</v>
      </c>
      <c r="K685" s="27">
        <f t="shared" si="95"/>
        <v>0</v>
      </c>
      <c r="R685" s="10" t="str">
        <f t="shared" si="91"/>
        <v/>
      </c>
    </row>
    <row r="686" spans="1:18" ht="19.899999999999999" customHeight="1" x14ac:dyDescent="0.25">
      <c r="A686" s="126">
        <v>64498</v>
      </c>
      <c r="B686" s="9">
        <f t="shared" si="92"/>
        <v>0</v>
      </c>
      <c r="C686" s="127"/>
      <c r="D686" s="4">
        <f t="shared" si="93"/>
        <v>0</v>
      </c>
      <c r="E686" s="128">
        <f t="shared" si="96"/>
        <v>0</v>
      </c>
      <c r="F686" s="4">
        <f t="shared" si="97"/>
        <v>0</v>
      </c>
      <c r="G686" s="19">
        <f>IF(AND(C686&lt;&gt;"",SUM(G$25:G685)&lt;D$17),$D$17/$D$21,0)</f>
        <v>0</v>
      </c>
      <c r="H686" s="4">
        <f t="shared" si="98"/>
        <v>0</v>
      </c>
      <c r="I686" s="4">
        <f t="shared" si="94"/>
        <v>0</v>
      </c>
      <c r="J686" s="25" t="str">
        <f t="shared" si="99"/>
        <v>2076–2077</v>
      </c>
      <c r="K686" s="27">
        <f t="shared" si="95"/>
        <v>0</v>
      </c>
      <c r="R686" s="10" t="str">
        <f t="shared" si="91"/>
        <v/>
      </c>
    </row>
    <row r="687" spans="1:18" ht="19.899999999999999" customHeight="1" x14ac:dyDescent="0.25">
      <c r="A687" s="126">
        <v>64529</v>
      </c>
      <c r="B687" s="9">
        <f t="shared" si="92"/>
        <v>0</v>
      </c>
      <c r="C687" s="127"/>
      <c r="D687" s="4">
        <f t="shared" si="93"/>
        <v>0</v>
      </c>
      <c r="E687" s="128">
        <f t="shared" si="96"/>
        <v>0</v>
      </c>
      <c r="F687" s="4">
        <f t="shared" si="97"/>
        <v>0</v>
      </c>
      <c r="G687" s="19">
        <f>IF(AND(C687&lt;&gt;"",SUM(G$25:G686)&lt;D$17),$D$17/$D$21,0)</f>
        <v>0</v>
      </c>
      <c r="H687" s="4">
        <f t="shared" si="98"/>
        <v>0</v>
      </c>
      <c r="I687" s="4">
        <f t="shared" si="94"/>
        <v>0</v>
      </c>
      <c r="J687" s="25" t="str">
        <f t="shared" si="99"/>
        <v>2076–2077</v>
      </c>
      <c r="K687" s="27">
        <f t="shared" si="95"/>
        <v>0</v>
      </c>
      <c r="R687" s="10" t="str">
        <f t="shared" si="91"/>
        <v/>
      </c>
    </row>
    <row r="688" spans="1:18" ht="19.899999999999999" customHeight="1" x14ac:dyDescent="0.25">
      <c r="A688" s="126">
        <v>64559</v>
      </c>
      <c r="B688" s="9">
        <f t="shared" si="92"/>
        <v>0</v>
      </c>
      <c r="C688" s="127"/>
      <c r="D688" s="4">
        <f t="shared" si="93"/>
        <v>0</v>
      </c>
      <c r="E688" s="128">
        <f t="shared" si="96"/>
        <v>0</v>
      </c>
      <c r="F688" s="4">
        <f t="shared" si="97"/>
        <v>0</v>
      </c>
      <c r="G688" s="19">
        <f>IF(AND(C688&lt;&gt;"",SUM(G$25:G687)&lt;D$17),$D$17/$D$21,0)</f>
        <v>0</v>
      </c>
      <c r="H688" s="4">
        <f t="shared" si="98"/>
        <v>0</v>
      </c>
      <c r="I688" s="4">
        <f t="shared" si="94"/>
        <v>0</v>
      </c>
      <c r="J688" s="25" t="str">
        <f t="shared" si="99"/>
        <v>2076–2077</v>
      </c>
      <c r="K688" s="27">
        <f t="shared" si="95"/>
        <v>0</v>
      </c>
      <c r="R688" s="10" t="str">
        <f t="shared" si="91"/>
        <v/>
      </c>
    </row>
    <row r="689" spans="1:18" ht="19.899999999999999" customHeight="1" x14ac:dyDescent="0.25">
      <c r="A689" s="126">
        <v>64590</v>
      </c>
      <c r="B689" s="9">
        <f t="shared" si="92"/>
        <v>0</v>
      </c>
      <c r="C689" s="127"/>
      <c r="D689" s="4">
        <f t="shared" si="93"/>
        <v>0</v>
      </c>
      <c r="E689" s="128">
        <f t="shared" si="96"/>
        <v>0</v>
      </c>
      <c r="F689" s="4">
        <f t="shared" si="97"/>
        <v>0</v>
      </c>
      <c r="G689" s="19">
        <f>IF(AND(C689&lt;&gt;"",SUM(G$25:G688)&lt;D$17),$D$17/$D$21,0)</f>
        <v>0</v>
      </c>
      <c r="H689" s="4">
        <f t="shared" si="98"/>
        <v>0</v>
      </c>
      <c r="I689" s="4">
        <f t="shared" si="94"/>
        <v>0</v>
      </c>
      <c r="J689" s="25" t="str">
        <f t="shared" si="99"/>
        <v>2076–2077</v>
      </c>
      <c r="K689" s="27">
        <f t="shared" si="95"/>
        <v>0</v>
      </c>
      <c r="R689" s="10" t="str">
        <f t="shared" si="91"/>
        <v/>
      </c>
    </row>
    <row r="690" spans="1:18" ht="19.899999999999999" customHeight="1" x14ac:dyDescent="0.25">
      <c r="A690" s="126">
        <v>64620</v>
      </c>
      <c r="B690" s="9">
        <f t="shared" si="92"/>
        <v>0</v>
      </c>
      <c r="C690" s="127"/>
      <c r="D690" s="4">
        <f t="shared" si="93"/>
        <v>0</v>
      </c>
      <c r="E690" s="128">
        <f t="shared" si="96"/>
        <v>0</v>
      </c>
      <c r="F690" s="4">
        <f t="shared" si="97"/>
        <v>0</v>
      </c>
      <c r="G690" s="19">
        <f>IF(AND(C690&lt;&gt;"",SUM(G$25:G689)&lt;D$17),$D$17/$D$21,0)</f>
        <v>0</v>
      </c>
      <c r="H690" s="4">
        <f t="shared" si="98"/>
        <v>0</v>
      </c>
      <c r="I690" s="4">
        <f t="shared" si="94"/>
        <v>0</v>
      </c>
      <c r="J690" s="25" t="str">
        <f t="shared" si="99"/>
        <v>2076–2077</v>
      </c>
      <c r="K690" s="27">
        <f t="shared" si="95"/>
        <v>0</v>
      </c>
      <c r="R690" s="10" t="str">
        <f t="shared" si="91"/>
        <v/>
      </c>
    </row>
    <row r="691" spans="1:18" ht="19.899999999999999" customHeight="1" x14ac:dyDescent="0.25">
      <c r="A691" s="126">
        <v>64651</v>
      </c>
      <c r="B691" s="9">
        <f t="shared" si="92"/>
        <v>0</v>
      </c>
      <c r="C691" s="127"/>
      <c r="D691" s="4">
        <f t="shared" si="93"/>
        <v>0</v>
      </c>
      <c r="E691" s="128">
        <f t="shared" si="96"/>
        <v>0</v>
      </c>
      <c r="F691" s="4">
        <f t="shared" si="97"/>
        <v>0</v>
      </c>
      <c r="G691" s="19">
        <f>IF(AND(C691&lt;&gt;"",SUM(G$25:G690)&lt;D$17),$D$17/$D$21,0)</f>
        <v>0</v>
      </c>
      <c r="H691" s="4">
        <f t="shared" si="98"/>
        <v>0</v>
      </c>
      <c r="I691" s="4">
        <f t="shared" si="94"/>
        <v>0</v>
      </c>
      <c r="J691" s="25" t="str">
        <f t="shared" si="99"/>
        <v>2076–2077</v>
      </c>
      <c r="K691" s="27">
        <f t="shared" si="95"/>
        <v>0</v>
      </c>
      <c r="R691" s="10" t="str">
        <f t="shared" si="91"/>
        <v/>
      </c>
    </row>
    <row r="692" spans="1:18" ht="19.899999999999999" customHeight="1" x14ac:dyDescent="0.25">
      <c r="A692" s="126">
        <v>64682</v>
      </c>
      <c r="B692" s="9">
        <f t="shared" si="92"/>
        <v>0</v>
      </c>
      <c r="C692" s="127"/>
      <c r="D692" s="4">
        <f t="shared" si="93"/>
        <v>0</v>
      </c>
      <c r="E692" s="128">
        <f t="shared" si="96"/>
        <v>0</v>
      </c>
      <c r="F692" s="4">
        <f t="shared" si="97"/>
        <v>0</v>
      </c>
      <c r="G692" s="19">
        <f>IF(AND(C692&lt;&gt;"",SUM(G$25:G691)&lt;D$17),$D$17/$D$21,0)</f>
        <v>0</v>
      </c>
      <c r="H692" s="4">
        <f t="shared" si="98"/>
        <v>0</v>
      </c>
      <c r="I692" s="4">
        <f t="shared" si="94"/>
        <v>0</v>
      </c>
      <c r="J692" s="25" t="str">
        <f t="shared" si="99"/>
        <v>2076–2077</v>
      </c>
      <c r="K692" s="27">
        <f t="shared" si="95"/>
        <v>0</v>
      </c>
      <c r="R692" s="10" t="str">
        <f t="shared" si="91"/>
        <v/>
      </c>
    </row>
    <row r="693" spans="1:18" ht="19.899999999999999" customHeight="1" x14ac:dyDescent="0.25">
      <c r="A693" s="126">
        <v>64710</v>
      </c>
      <c r="B693" s="9">
        <f t="shared" si="92"/>
        <v>0</v>
      </c>
      <c r="C693" s="127"/>
      <c r="D693" s="4">
        <f t="shared" si="93"/>
        <v>0</v>
      </c>
      <c r="E693" s="128">
        <f t="shared" si="96"/>
        <v>0</v>
      </c>
      <c r="F693" s="4">
        <f t="shared" si="97"/>
        <v>0</v>
      </c>
      <c r="G693" s="19">
        <f>IF(AND(C693&lt;&gt;"",SUM(G$25:G692)&lt;D$17),$D$17/$D$21,0)</f>
        <v>0</v>
      </c>
      <c r="H693" s="4">
        <f t="shared" si="98"/>
        <v>0</v>
      </c>
      <c r="I693" s="4">
        <f t="shared" si="94"/>
        <v>0</v>
      </c>
      <c r="J693" s="25" t="str">
        <f t="shared" si="99"/>
        <v>2076–2077</v>
      </c>
      <c r="K693" s="27">
        <f t="shared" si="95"/>
        <v>0</v>
      </c>
      <c r="R693" s="10" t="str">
        <f t="shared" si="91"/>
        <v/>
      </c>
    </row>
    <row r="694" spans="1:18" ht="19.899999999999999" customHeight="1" x14ac:dyDescent="0.25">
      <c r="A694" s="126">
        <v>64741</v>
      </c>
      <c r="B694" s="9">
        <f t="shared" si="92"/>
        <v>0</v>
      </c>
      <c r="C694" s="127"/>
      <c r="D694" s="4">
        <f t="shared" si="93"/>
        <v>0</v>
      </c>
      <c r="E694" s="128">
        <f t="shared" si="96"/>
        <v>0</v>
      </c>
      <c r="F694" s="4">
        <f t="shared" si="97"/>
        <v>0</v>
      </c>
      <c r="G694" s="19">
        <f>IF(AND(C694&lt;&gt;"",SUM(G$25:G693)&lt;D$17),$D$17/$D$21,0)</f>
        <v>0</v>
      </c>
      <c r="H694" s="4">
        <f t="shared" si="98"/>
        <v>0</v>
      </c>
      <c r="I694" s="4">
        <f t="shared" si="94"/>
        <v>0</v>
      </c>
      <c r="J694" s="25" t="str">
        <f t="shared" si="99"/>
        <v>2076–2077</v>
      </c>
      <c r="K694" s="27">
        <f t="shared" si="95"/>
        <v>0</v>
      </c>
      <c r="R694" s="10" t="str">
        <f t="shared" si="91"/>
        <v/>
      </c>
    </row>
    <row r="695" spans="1:18" ht="19.899999999999999" customHeight="1" x14ac:dyDescent="0.25">
      <c r="A695" s="126">
        <v>64771</v>
      </c>
      <c r="B695" s="9">
        <f t="shared" si="92"/>
        <v>0</v>
      </c>
      <c r="C695" s="127"/>
      <c r="D695" s="4">
        <f t="shared" si="93"/>
        <v>0</v>
      </c>
      <c r="E695" s="128">
        <f t="shared" si="96"/>
        <v>0</v>
      </c>
      <c r="F695" s="4">
        <f t="shared" si="97"/>
        <v>0</v>
      </c>
      <c r="G695" s="19">
        <f>IF(AND(C695&lt;&gt;"",SUM(G$25:G694)&lt;D$17),$D$17/$D$21,0)</f>
        <v>0</v>
      </c>
      <c r="H695" s="4">
        <f t="shared" si="98"/>
        <v>0</v>
      </c>
      <c r="I695" s="4">
        <f t="shared" si="94"/>
        <v>0</v>
      </c>
      <c r="J695" s="25" t="str">
        <f t="shared" si="99"/>
        <v>2076–2077</v>
      </c>
      <c r="K695" s="27">
        <f t="shared" si="95"/>
        <v>0</v>
      </c>
      <c r="R695" s="10" t="str">
        <f t="shared" si="91"/>
        <v/>
      </c>
    </row>
    <row r="696" spans="1:18" ht="19.899999999999999" customHeight="1" x14ac:dyDescent="0.25">
      <c r="A696" s="126">
        <v>64802</v>
      </c>
      <c r="B696" s="9">
        <f t="shared" si="92"/>
        <v>0</v>
      </c>
      <c r="C696" s="127"/>
      <c r="D696" s="4">
        <f t="shared" si="93"/>
        <v>0</v>
      </c>
      <c r="E696" s="128">
        <f t="shared" si="96"/>
        <v>0</v>
      </c>
      <c r="F696" s="4">
        <f t="shared" si="97"/>
        <v>0</v>
      </c>
      <c r="G696" s="19">
        <f>IF(AND(C696&lt;&gt;"",SUM(G$25:G695)&lt;D$17),$D$17/$D$21,0)</f>
        <v>0</v>
      </c>
      <c r="H696" s="4">
        <f t="shared" si="98"/>
        <v>0</v>
      </c>
      <c r="I696" s="4">
        <f t="shared" si="94"/>
        <v>0</v>
      </c>
      <c r="J696" s="25" t="str">
        <f t="shared" si="99"/>
        <v>2076–2077</v>
      </c>
      <c r="K696" s="27">
        <f t="shared" si="95"/>
        <v>0</v>
      </c>
      <c r="R696" s="10" t="str">
        <f t="shared" si="91"/>
        <v/>
      </c>
    </row>
    <row r="697" spans="1:18" ht="19.899999999999999" customHeight="1" x14ac:dyDescent="0.25">
      <c r="A697" s="126">
        <v>64832</v>
      </c>
      <c r="B697" s="9">
        <f t="shared" si="92"/>
        <v>0</v>
      </c>
      <c r="C697" s="127"/>
      <c r="D697" s="4">
        <f t="shared" si="93"/>
        <v>0</v>
      </c>
      <c r="E697" s="128">
        <f t="shared" si="96"/>
        <v>0</v>
      </c>
      <c r="F697" s="4">
        <f t="shared" si="97"/>
        <v>0</v>
      </c>
      <c r="G697" s="19">
        <f>IF(AND(C697&lt;&gt;"",SUM(G$25:G696)&lt;D$17),$D$17/$D$21,0)</f>
        <v>0</v>
      </c>
      <c r="H697" s="4">
        <f t="shared" si="98"/>
        <v>0</v>
      </c>
      <c r="I697" s="4">
        <f t="shared" si="94"/>
        <v>0</v>
      </c>
      <c r="J697" s="25" t="str">
        <f t="shared" si="99"/>
        <v>2077–2078</v>
      </c>
      <c r="K697" s="27">
        <f t="shared" si="95"/>
        <v>0</v>
      </c>
      <c r="R697" s="10" t="str">
        <f t="shared" si="91"/>
        <v/>
      </c>
    </row>
    <row r="698" spans="1:18" ht="19.899999999999999" customHeight="1" x14ac:dyDescent="0.25">
      <c r="A698" s="126">
        <v>64863</v>
      </c>
      <c r="B698" s="9">
        <f t="shared" si="92"/>
        <v>0</v>
      </c>
      <c r="C698" s="127"/>
      <c r="D698" s="4">
        <f t="shared" si="93"/>
        <v>0</v>
      </c>
      <c r="E698" s="128">
        <f t="shared" si="96"/>
        <v>0</v>
      </c>
      <c r="F698" s="4">
        <f t="shared" si="97"/>
        <v>0</v>
      </c>
      <c r="G698" s="19">
        <f>IF(AND(C698&lt;&gt;"",SUM(G$25:G697)&lt;D$17),$D$17/$D$21,0)</f>
        <v>0</v>
      </c>
      <c r="H698" s="4">
        <f t="shared" si="98"/>
        <v>0</v>
      </c>
      <c r="I698" s="4">
        <f t="shared" si="94"/>
        <v>0</v>
      </c>
      <c r="J698" s="25" t="str">
        <f t="shared" si="99"/>
        <v>2077–2078</v>
      </c>
      <c r="K698" s="27">
        <f t="shared" si="95"/>
        <v>0</v>
      </c>
      <c r="R698" s="10" t="str">
        <f t="shared" si="91"/>
        <v/>
      </c>
    </row>
    <row r="699" spans="1:18" ht="19.899999999999999" customHeight="1" x14ac:dyDescent="0.25">
      <c r="A699" s="126">
        <v>64894</v>
      </c>
      <c r="B699" s="9">
        <f t="shared" si="92"/>
        <v>0</v>
      </c>
      <c r="C699" s="127"/>
      <c r="D699" s="4">
        <f t="shared" si="93"/>
        <v>0</v>
      </c>
      <c r="E699" s="128">
        <f t="shared" si="96"/>
        <v>0</v>
      </c>
      <c r="F699" s="4">
        <f t="shared" si="97"/>
        <v>0</v>
      </c>
      <c r="G699" s="19">
        <f>IF(AND(C699&lt;&gt;"",SUM(G$25:G698)&lt;D$17),$D$17/$D$21,0)</f>
        <v>0</v>
      </c>
      <c r="H699" s="4">
        <f t="shared" si="98"/>
        <v>0</v>
      </c>
      <c r="I699" s="4">
        <f t="shared" si="94"/>
        <v>0</v>
      </c>
      <c r="J699" s="25" t="str">
        <f t="shared" si="99"/>
        <v>2077–2078</v>
      </c>
      <c r="K699" s="27">
        <f t="shared" si="95"/>
        <v>0</v>
      </c>
      <c r="R699" s="10" t="str">
        <f t="shared" si="91"/>
        <v/>
      </c>
    </row>
    <row r="700" spans="1:18" ht="19.899999999999999" customHeight="1" x14ac:dyDescent="0.25">
      <c r="A700" s="126">
        <v>64924</v>
      </c>
      <c r="B700" s="9">
        <f t="shared" si="92"/>
        <v>0</v>
      </c>
      <c r="C700" s="127"/>
      <c r="D700" s="4">
        <f t="shared" si="93"/>
        <v>0</v>
      </c>
      <c r="E700" s="128">
        <f t="shared" si="96"/>
        <v>0</v>
      </c>
      <c r="F700" s="4">
        <f t="shared" si="97"/>
        <v>0</v>
      </c>
      <c r="G700" s="19">
        <f>IF(AND(C700&lt;&gt;"",SUM(G$25:G699)&lt;D$17),$D$17/$D$21,0)</f>
        <v>0</v>
      </c>
      <c r="H700" s="4">
        <f t="shared" si="98"/>
        <v>0</v>
      </c>
      <c r="I700" s="4">
        <f t="shared" si="94"/>
        <v>0</v>
      </c>
      <c r="J700" s="25" t="str">
        <f t="shared" si="99"/>
        <v>2077–2078</v>
      </c>
      <c r="K700" s="27">
        <f t="shared" si="95"/>
        <v>0</v>
      </c>
      <c r="R700" s="10" t="str">
        <f t="shared" si="91"/>
        <v/>
      </c>
    </row>
    <row r="701" spans="1:18" ht="19.899999999999999" customHeight="1" x14ac:dyDescent="0.25">
      <c r="A701" s="126">
        <v>64955</v>
      </c>
      <c r="B701" s="9">
        <f t="shared" si="92"/>
        <v>0</v>
      </c>
      <c r="C701" s="127"/>
      <c r="D701" s="4">
        <f t="shared" si="93"/>
        <v>0</v>
      </c>
      <c r="E701" s="128">
        <f t="shared" si="96"/>
        <v>0</v>
      </c>
      <c r="F701" s="4">
        <f t="shared" si="97"/>
        <v>0</v>
      </c>
      <c r="G701" s="19">
        <f>IF(AND(C701&lt;&gt;"",SUM(G$25:G700)&lt;D$17),$D$17/$D$21,0)</f>
        <v>0</v>
      </c>
      <c r="H701" s="4">
        <f t="shared" si="98"/>
        <v>0</v>
      </c>
      <c r="I701" s="4">
        <f t="shared" si="94"/>
        <v>0</v>
      </c>
      <c r="J701" s="25" t="str">
        <f t="shared" si="99"/>
        <v>2077–2078</v>
      </c>
      <c r="K701" s="27">
        <f t="shared" si="95"/>
        <v>0</v>
      </c>
      <c r="R701" s="10" t="str">
        <f t="shared" si="91"/>
        <v/>
      </c>
    </row>
    <row r="702" spans="1:18" ht="19.899999999999999" customHeight="1" x14ac:dyDescent="0.25">
      <c r="A702" s="126">
        <v>64985</v>
      </c>
      <c r="B702" s="9">
        <f t="shared" si="92"/>
        <v>0</v>
      </c>
      <c r="C702" s="127"/>
      <c r="D702" s="4">
        <f t="shared" si="93"/>
        <v>0</v>
      </c>
      <c r="E702" s="128">
        <f t="shared" si="96"/>
        <v>0</v>
      </c>
      <c r="F702" s="4">
        <f t="shared" si="97"/>
        <v>0</v>
      </c>
      <c r="G702" s="19">
        <f>IF(AND(C702&lt;&gt;"",SUM(G$25:G701)&lt;D$17),$D$17/$D$21,0)</f>
        <v>0</v>
      </c>
      <c r="H702" s="4">
        <f t="shared" si="98"/>
        <v>0</v>
      </c>
      <c r="I702" s="4">
        <f t="shared" si="94"/>
        <v>0</v>
      </c>
      <c r="J702" s="25" t="str">
        <f t="shared" si="99"/>
        <v>2077–2078</v>
      </c>
      <c r="K702" s="27">
        <f t="shared" si="95"/>
        <v>0</v>
      </c>
      <c r="R702" s="10" t="str">
        <f t="shared" si="91"/>
        <v/>
      </c>
    </row>
    <row r="703" spans="1:18" ht="19.899999999999999" customHeight="1" x14ac:dyDescent="0.25">
      <c r="A703" s="126">
        <v>65016</v>
      </c>
      <c r="B703" s="9">
        <f t="shared" si="92"/>
        <v>0</v>
      </c>
      <c r="C703" s="127"/>
      <c r="D703" s="4">
        <f t="shared" si="93"/>
        <v>0</v>
      </c>
      <c r="E703" s="128">
        <f t="shared" si="96"/>
        <v>0</v>
      </c>
      <c r="F703" s="4">
        <f t="shared" si="97"/>
        <v>0</v>
      </c>
      <c r="G703" s="19">
        <f>IF(AND(C703&lt;&gt;"",SUM(G$25:G702)&lt;D$17),$D$17/$D$21,0)</f>
        <v>0</v>
      </c>
      <c r="H703" s="4">
        <f t="shared" si="98"/>
        <v>0</v>
      </c>
      <c r="I703" s="4">
        <f t="shared" si="94"/>
        <v>0</v>
      </c>
      <c r="J703" s="25" t="str">
        <f t="shared" si="99"/>
        <v>2077–2078</v>
      </c>
      <c r="K703" s="27">
        <f t="shared" si="95"/>
        <v>0</v>
      </c>
      <c r="R703" s="10" t="str">
        <f t="shared" si="91"/>
        <v/>
      </c>
    </row>
    <row r="704" spans="1:18" ht="19.899999999999999" customHeight="1" x14ac:dyDescent="0.25">
      <c r="A704" s="126">
        <v>65047</v>
      </c>
      <c r="B704" s="9">
        <f t="shared" si="92"/>
        <v>0</v>
      </c>
      <c r="C704" s="127"/>
      <c r="D704" s="4">
        <f t="shared" si="93"/>
        <v>0</v>
      </c>
      <c r="E704" s="128">
        <f t="shared" si="96"/>
        <v>0</v>
      </c>
      <c r="F704" s="4">
        <f t="shared" si="97"/>
        <v>0</v>
      </c>
      <c r="G704" s="19">
        <f>IF(AND(C704&lt;&gt;"",SUM(G$25:G703)&lt;D$17),$D$17/$D$21,0)</f>
        <v>0</v>
      </c>
      <c r="H704" s="4">
        <f t="shared" si="98"/>
        <v>0</v>
      </c>
      <c r="I704" s="4">
        <f t="shared" si="94"/>
        <v>0</v>
      </c>
      <c r="J704" s="25" t="str">
        <f t="shared" si="99"/>
        <v>2077–2078</v>
      </c>
      <c r="K704" s="27">
        <f t="shared" si="95"/>
        <v>0</v>
      </c>
      <c r="R704" s="10" t="str">
        <f t="shared" si="91"/>
        <v/>
      </c>
    </row>
    <row r="705" spans="1:18" ht="19.899999999999999" customHeight="1" x14ac:dyDescent="0.25">
      <c r="A705" s="126">
        <v>65075</v>
      </c>
      <c r="B705" s="9">
        <f t="shared" si="92"/>
        <v>0</v>
      </c>
      <c r="C705" s="127"/>
      <c r="D705" s="4">
        <f t="shared" si="93"/>
        <v>0</v>
      </c>
      <c r="E705" s="128">
        <f t="shared" si="96"/>
        <v>0</v>
      </c>
      <c r="F705" s="4">
        <f t="shared" si="97"/>
        <v>0</v>
      </c>
      <c r="G705" s="19">
        <f>IF(AND(C705&lt;&gt;"",SUM(G$25:G704)&lt;D$17),$D$17/$D$21,0)</f>
        <v>0</v>
      </c>
      <c r="H705" s="4">
        <f t="shared" si="98"/>
        <v>0</v>
      </c>
      <c r="I705" s="4">
        <f t="shared" si="94"/>
        <v>0</v>
      </c>
      <c r="J705" s="25" t="str">
        <f t="shared" si="99"/>
        <v>2077–2078</v>
      </c>
      <c r="K705" s="27">
        <f t="shared" si="95"/>
        <v>0</v>
      </c>
      <c r="R705" s="10" t="str">
        <f t="shared" si="91"/>
        <v/>
      </c>
    </row>
    <row r="706" spans="1:18" ht="19.899999999999999" customHeight="1" x14ac:dyDescent="0.25">
      <c r="A706" s="126">
        <v>65106</v>
      </c>
      <c r="B706" s="9">
        <f t="shared" si="92"/>
        <v>0</v>
      </c>
      <c r="C706" s="127"/>
      <c r="D706" s="4">
        <f t="shared" si="93"/>
        <v>0</v>
      </c>
      <c r="E706" s="128">
        <f t="shared" si="96"/>
        <v>0</v>
      </c>
      <c r="F706" s="4">
        <f t="shared" si="97"/>
        <v>0</v>
      </c>
      <c r="G706" s="19">
        <f>IF(AND(C706&lt;&gt;"",SUM(G$25:G705)&lt;D$17),$D$17/$D$21,0)</f>
        <v>0</v>
      </c>
      <c r="H706" s="4">
        <f t="shared" si="98"/>
        <v>0</v>
      </c>
      <c r="I706" s="4">
        <f t="shared" si="94"/>
        <v>0</v>
      </c>
      <c r="J706" s="25" t="str">
        <f t="shared" si="99"/>
        <v>2077–2078</v>
      </c>
      <c r="K706" s="27">
        <f t="shared" si="95"/>
        <v>0</v>
      </c>
      <c r="R706" s="10" t="str">
        <f t="shared" si="91"/>
        <v/>
      </c>
    </row>
    <row r="707" spans="1:18" ht="19.899999999999999" customHeight="1" x14ac:dyDescent="0.25">
      <c r="A707" s="126">
        <v>65136</v>
      </c>
      <c r="B707" s="9">
        <f t="shared" si="92"/>
        <v>0</v>
      </c>
      <c r="C707" s="127"/>
      <c r="D707" s="4">
        <f t="shared" si="93"/>
        <v>0</v>
      </c>
      <c r="E707" s="128">
        <f t="shared" si="96"/>
        <v>0</v>
      </c>
      <c r="F707" s="4">
        <f t="shared" si="97"/>
        <v>0</v>
      </c>
      <c r="G707" s="19">
        <f>IF(AND(C707&lt;&gt;"",SUM(G$25:G706)&lt;D$17),$D$17/$D$21,0)</f>
        <v>0</v>
      </c>
      <c r="H707" s="4">
        <f t="shared" si="98"/>
        <v>0</v>
      </c>
      <c r="I707" s="4">
        <f t="shared" si="94"/>
        <v>0</v>
      </c>
      <c r="J707" s="25" t="str">
        <f t="shared" si="99"/>
        <v>2077–2078</v>
      </c>
      <c r="K707" s="27">
        <f t="shared" si="95"/>
        <v>0</v>
      </c>
      <c r="R707" s="10" t="str">
        <f t="shared" si="91"/>
        <v/>
      </c>
    </row>
    <row r="708" spans="1:18" ht="19.899999999999999" customHeight="1" x14ac:dyDescent="0.25">
      <c r="A708" s="126">
        <v>65167</v>
      </c>
      <c r="B708" s="9">
        <f t="shared" si="92"/>
        <v>0</v>
      </c>
      <c r="C708" s="127"/>
      <c r="D708" s="4">
        <f t="shared" si="93"/>
        <v>0</v>
      </c>
      <c r="E708" s="128">
        <f t="shared" si="96"/>
        <v>0</v>
      </c>
      <c r="F708" s="4">
        <f t="shared" si="97"/>
        <v>0</v>
      </c>
      <c r="G708" s="19">
        <f>IF(AND(C708&lt;&gt;"",SUM(G$25:G707)&lt;D$17),$D$17/$D$21,0)</f>
        <v>0</v>
      </c>
      <c r="H708" s="4">
        <f t="shared" si="98"/>
        <v>0</v>
      </c>
      <c r="I708" s="4">
        <f t="shared" si="94"/>
        <v>0</v>
      </c>
      <c r="J708" s="25" t="str">
        <f t="shared" si="99"/>
        <v>2077–2078</v>
      </c>
      <c r="K708" s="27">
        <f t="shared" si="95"/>
        <v>0</v>
      </c>
      <c r="R708" s="10" t="str">
        <f t="shared" si="91"/>
        <v/>
      </c>
    </row>
    <row r="709" spans="1:18" ht="19.899999999999999" customHeight="1" x14ac:dyDescent="0.25">
      <c r="A709" s="126">
        <v>65197</v>
      </c>
      <c r="B709" s="9">
        <f t="shared" si="92"/>
        <v>0</v>
      </c>
      <c r="C709" s="127"/>
      <c r="D709" s="4">
        <f t="shared" si="93"/>
        <v>0</v>
      </c>
      <c r="E709" s="128">
        <f t="shared" si="96"/>
        <v>0</v>
      </c>
      <c r="F709" s="4">
        <f t="shared" si="97"/>
        <v>0</v>
      </c>
      <c r="G709" s="19">
        <f>IF(AND(C709&lt;&gt;"",SUM(G$25:G708)&lt;D$17),$D$17/$D$21,0)</f>
        <v>0</v>
      </c>
      <c r="H709" s="4">
        <f t="shared" si="98"/>
        <v>0</v>
      </c>
      <c r="I709" s="4">
        <f t="shared" si="94"/>
        <v>0</v>
      </c>
      <c r="J709" s="25" t="str">
        <f t="shared" si="99"/>
        <v>2078–2079</v>
      </c>
      <c r="K709" s="27">
        <f t="shared" si="95"/>
        <v>0</v>
      </c>
      <c r="R709" s="10" t="str">
        <f t="shared" si="91"/>
        <v/>
      </c>
    </row>
    <row r="710" spans="1:18" ht="19.899999999999999" customHeight="1" x14ac:dyDescent="0.25">
      <c r="A710" s="126">
        <v>65228</v>
      </c>
      <c r="B710" s="9">
        <f t="shared" si="92"/>
        <v>0</v>
      </c>
      <c r="C710" s="127"/>
      <c r="D710" s="4">
        <f t="shared" si="93"/>
        <v>0</v>
      </c>
      <c r="E710" s="128">
        <f t="shared" si="96"/>
        <v>0</v>
      </c>
      <c r="F710" s="4">
        <f t="shared" si="97"/>
        <v>0</v>
      </c>
      <c r="G710" s="19">
        <f>IF(AND(C710&lt;&gt;"",SUM(G$25:G709)&lt;D$17),$D$17/$D$21,0)</f>
        <v>0</v>
      </c>
      <c r="H710" s="4">
        <f t="shared" si="98"/>
        <v>0</v>
      </c>
      <c r="I710" s="4">
        <f t="shared" si="94"/>
        <v>0</v>
      </c>
      <c r="J710" s="25" t="str">
        <f t="shared" si="99"/>
        <v>2078–2079</v>
      </c>
      <c r="K710" s="27">
        <f t="shared" si="95"/>
        <v>0</v>
      </c>
      <c r="R710" s="10" t="str">
        <f t="shared" si="91"/>
        <v/>
      </c>
    </row>
    <row r="711" spans="1:18" ht="19.899999999999999" customHeight="1" x14ac:dyDescent="0.25">
      <c r="A711" s="126">
        <v>65259</v>
      </c>
      <c r="B711" s="9">
        <f t="shared" si="92"/>
        <v>0</v>
      </c>
      <c r="C711" s="127"/>
      <c r="D711" s="4">
        <f t="shared" si="93"/>
        <v>0</v>
      </c>
      <c r="E711" s="128">
        <f t="shared" si="96"/>
        <v>0</v>
      </c>
      <c r="F711" s="4">
        <f t="shared" si="97"/>
        <v>0</v>
      </c>
      <c r="G711" s="19">
        <f>IF(AND(C711&lt;&gt;"",SUM(G$25:G710)&lt;D$17),$D$17/$D$21,0)</f>
        <v>0</v>
      </c>
      <c r="H711" s="4">
        <f t="shared" si="98"/>
        <v>0</v>
      </c>
      <c r="I711" s="4">
        <f t="shared" si="94"/>
        <v>0</v>
      </c>
      <c r="J711" s="25" t="str">
        <f t="shared" si="99"/>
        <v>2078–2079</v>
      </c>
      <c r="K711" s="27">
        <f t="shared" si="95"/>
        <v>0</v>
      </c>
      <c r="R711" s="10" t="str">
        <f t="shared" si="91"/>
        <v/>
      </c>
    </row>
    <row r="712" spans="1:18" ht="19.899999999999999" customHeight="1" x14ac:dyDescent="0.25">
      <c r="A712" s="126">
        <v>65289</v>
      </c>
      <c r="B712" s="9">
        <f t="shared" si="92"/>
        <v>0</v>
      </c>
      <c r="C712" s="127"/>
      <c r="D712" s="4">
        <f t="shared" si="93"/>
        <v>0</v>
      </c>
      <c r="E712" s="128">
        <f t="shared" si="96"/>
        <v>0</v>
      </c>
      <c r="F712" s="4">
        <f t="shared" si="97"/>
        <v>0</v>
      </c>
      <c r="G712" s="19">
        <f>IF(AND(C712&lt;&gt;"",SUM(G$25:G711)&lt;D$17),$D$17/$D$21,0)</f>
        <v>0</v>
      </c>
      <c r="H712" s="4">
        <f t="shared" si="98"/>
        <v>0</v>
      </c>
      <c r="I712" s="4">
        <f t="shared" si="94"/>
        <v>0</v>
      </c>
      <c r="J712" s="25" t="str">
        <f t="shared" si="99"/>
        <v>2078–2079</v>
      </c>
      <c r="K712" s="27">
        <f t="shared" si="95"/>
        <v>0</v>
      </c>
      <c r="R712" s="10" t="str">
        <f t="shared" si="91"/>
        <v/>
      </c>
    </row>
    <row r="713" spans="1:18" ht="19.899999999999999" customHeight="1" x14ac:dyDescent="0.25">
      <c r="A713" s="126">
        <v>65320</v>
      </c>
      <c r="B713" s="9">
        <f t="shared" si="92"/>
        <v>0</v>
      </c>
      <c r="C713" s="127"/>
      <c r="D713" s="4">
        <f t="shared" si="93"/>
        <v>0</v>
      </c>
      <c r="E713" s="128">
        <f t="shared" si="96"/>
        <v>0</v>
      </c>
      <c r="F713" s="4">
        <f t="shared" si="97"/>
        <v>0</v>
      </c>
      <c r="G713" s="19">
        <f>IF(AND(C713&lt;&gt;"",SUM(G$25:G712)&lt;D$17),$D$17/$D$21,0)</f>
        <v>0</v>
      </c>
      <c r="H713" s="4">
        <f t="shared" si="98"/>
        <v>0</v>
      </c>
      <c r="I713" s="4">
        <f t="shared" si="94"/>
        <v>0</v>
      </c>
      <c r="J713" s="25" t="str">
        <f t="shared" si="99"/>
        <v>2078–2079</v>
      </c>
      <c r="K713" s="27">
        <f t="shared" si="95"/>
        <v>0</v>
      </c>
      <c r="R713" s="10" t="str">
        <f t="shared" si="91"/>
        <v/>
      </c>
    </row>
    <row r="714" spans="1:18" ht="19.899999999999999" customHeight="1" x14ac:dyDescent="0.25">
      <c r="A714" s="126">
        <v>65350</v>
      </c>
      <c r="B714" s="9">
        <f t="shared" si="92"/>
        <v>0</v>
      </c>
      <c r="C714" s="127"/>
      <c r="D714" s="4">
        <f t="shared" si="93"/>
        <v>0</v>
      </c>
      <c r="E714" s="128">
        <f t="shared" si="96"/>
        <v>0</v>
      </c>
      <c r="F714" s="4">
        <f t="shared" si="97"/>
        <v>0</v>
      </c>
      <c r="G714" s="19">
        <f>IF(AND(C714&lt;&gt;"",SUM(G$25:G713)&lt;D$17),$D$17/$D$21,0)</f>
        <v>0</v>
      </c>
      <c r="H714" s="4">
        <f t="shared" si="98"/>
        <v>0</v>
      </c>
      <c r="I714" s="4">
        <f t="shared" si="94"/>
        <v>0</v>
      </c>
      <c r="J714" s="25" t="str">
        <f t="shared" si="99"/>
        <v>2078–2079</v>
      </c>
      <c r="K714" s="27">
        <f t="shared" si="95"/>
        <v>0</v>
      </c>
      <c r="R714" s="10" t="str">
        <f t="shared" si="91"/>
        <v/>
      </c>
    </row>
    <row r="715" spans="1:18" ht="19.899999999999999" customHeight="1" x14ac:dyDescent="0.25">
      <c r="A715" s="126">
        <v>65381</v>
      </c>
      <c r="B715" s="9">
        <f t="shared" si="92"/>
        <v>0</v>
      </c>
      <c r="C715" s="127"/>
      <c r="D715" s="4">
        <f t="shared" si="93"/>
        <v>0</v>
      </c>
      <c r="E715" s="128">
        <f t="shared" si="96"/>
        <v>0</v>
      </c>
      <c r="F715" s="4">
        <f t="shared" si="97"/>
        <v>0</v>
      </c>
      <c r="G715" s="19">
        <f>IF(AND(C715&lt;&gt;"",SUM(G$25:G714)&lt;D$17),$D$17/$D$21,0)</f>
        <v>0</v>
      </c>
      <c r="H715" s="4">
        <f t="shared" si="98"/>
        <v>0</v>
      </c>
      <c r="I715" s="4">
        <f t="shared" si="94"/>
        <v>0</v>
      </c>
      <c r="J715" s="25" t="str">
        <f t="shared" si="99"/>
        <v>2078–2079</v>
      </c>
      <c r="K715" s="27">
        <f t="shared" si="95"/>
        <v>0</v>
      </c>
      <c r="R715" s="10" t="str">
        <f t="shared" si="91"/>
        <v/>
      </c>
    </row>
    <row r="716" spans="1:18" ht="19.899999999999999" customHeight="1" x14ac:dyDescent="0.25">
      <c r="A716" s="126">
        <v>65412</v>
      </c>
      <c r="B716" s="9">
        <f t="shared" si="92"/>
        <v>0</v>
      </c>
      <c r="C716" s="127"/>
      <c r="D716" s="4">
        <f t="shared" si="93"/>
        <v>0</v>
      </c>
      <c r="E716" s="128">
        <f t="shared" si="96"/>
        <v>0</v>
      </c>
      <c r="F716" s="4">
        <f t="shared" si="97"/>
        <v>0</v>
      </c>
      <c r="G716" s="19">
        <f>IF(AND(C716&lt;&gt;"",SUM(G$25:G715)&lt;D$17),$D$17/$D$21,0)</f>
        <v>0</v>
      </c>
      <c r="H716" s="4">
        <f t="shared" si="98"/>
        <v>0</v>
      </c>
      <c r="I716" s="4">
        <f t="shared" si="94"/>
        <v>0</v>
      </c>
      <c r="J716" s="25" t="str">
        <f t="shared" si="99"/>
        <v>2078–2079</v>
      </c>
      <c r="K716" s="27">
        <f t="shared" si="95"/>
        <v>0</v>
      </c>
      <c r="R716" s="10" t="str">
        <f t="shared" si="91"/>
        <v/>
      </c>
    </row>
    <row r="717" spans="1:18" ht="19.899999999999999" customHeight="1" x14ac:dyDescent="0.25">
      <c r="A717" s="126">
        <v>65440</v>
      </c>
      <c r="B717" s="9">
        <f t="shared" si="92"/>
        <v>0</v>
      </c>
      <c r="C717" s="127"/>
      <c r="D717" s="4">
        <f t="shared" si="93"/>
        <v>0</v>
      </c>
      <c r="E717" s="128">
        <f t="shared" si="96"/>
        <v>0</v>
      </c>
      <c r="F717" s="4">
        <f t="shared" si="97"/>
        <v>0</v>
      </c>
      <c r="G717" s="19">
        <f>IF(AND(C717&lt;&gt;"",SUM(G$25:G716)&lt;D$17),$D$17/$D$21,0)</f>
        <v>0</v>
      </c>
      <c r="H717" s="4">
        <f t="shared" si="98"/>
        <v>0</v>
      </c>
      <c r="I717" s="4">
        <f t="shared" si="94"/>
        <v>0</v>
      </c>
      <c r="J717" s="25" t="str">
        <f t="shared" si="99"/>
        <v>2078–2079</v>
      </c>
      <c r="K717" s="27">
        <f t="shared" si="95"/>
        <v>0</v>
      </c>
      <c r="R717" s="10" t="str">
        <f t="shared" si="91"/>
        <v/>
      </c>
    </row>
    <row r="718" spans="1:18" ht="19.899999999999999" customHeight="1" x14ac:dyDescent="0.25">
      <c r="A718" s="126">
        <v>65471</v>
      </c>
      <c r="B718" s="9">
        <f t="shared" si="92"/>
        <v>0</v>
      </c>
      <c r="C718" s="127"/>
      <c r="D718" s="4">
        <f t="shared" si="93"/>
        <v>0</v>
      </c>
      <c r="E718" s="128">
        <f t="shared" si="96"/>
        <v>0</v>
      </c>
      <c r="F718" s="4">
        <f t="shared" si="97"/>
        <v>0</v>
      </c>
      <c r="G718" s="19">
        <f>IF(AND(C718&lt;&gt;"",SUM(G$25:G717)&lt;D$17),$D$17/$D$21,0)</f>
        <v>0</v>
      </c>
      <c r="H718" s="4">
        <f t="shared" si="98"/>
        <v>0</v>
      </c>
      <c r="I718" s="4">
        <f t="shared" si="94"/>
        <v>0</v>
      </c>
      <c r="J718" s="25" t="str">
        <f t="shared" si="99"/>
        <v>2078–2079</v>
      </c>
      <c r="K718" s="27">
        <f t="shared" si="95"/>
        <v>0</v>
      </c>
      <c r="R718" s="10" t="str">
        <f t="shared" si="91"/>
        <v/>
      </c>
    </row>
    <row r="719" spans="1:18" ht="19.899999999999999" customHeight="1" x14ac:dyDescent="0.25">
      <c r="A719" s="126">
        <v>65501</v>
      </c>
      <c r="B719" s="9">
        <f t="shared" si="92"/>
        <v>0</v>
      </c>
      <c r="C719" s="127"/>
      <c r="D719" s="4">
        <f t="shared" si="93"/>
        <v>0</v>
      </c>
      <c r="E719" s="128">
        <f t="shared" si="96"/>
        <v>0</v>
      </c>
      <c r="F719" s="4">
        <f t="shared" si="97"/>
        <v>0</v>
      </c>
      <c r="G719" s="19">
        <f>IF(AND(C719&lt;&gt;"",SUM(G$25:G718)&lt;D$17),$D$17/$D$21,0)</f>
        <v>0</v>
      </c>
      <c r="H719" s="4">
        <f t="shared" si="98"/>
        <v>0</v>
      </c>
      <c r="I719" s="4">
        <f t="shared" si="94"/>
        <v>0</v>
      </c>
      <c r="J719" s="25" t="str">
        <f t="shared" si="99"/>
        <v>2078–2079</v>
      </c>
      <c r="K719" s="27">
        <f t="shared" si="95"/>
        <v>0</v>
      </c>
      <c r="R719" s="10" t="str">
        <f t="shared" si="91"/>
        <v/>
      </c>
    </row>
    <row r="720" spans="1:18" ht="19.899999999999999" customHeight="1" x14ac:dyDescent="0.25">
      <c r="A720" s="126">
        <v>65532</v>
      </c>
      <c r="B720" s="9">
        <f t="shared" si="92"/>
        <v>0</v>
      </c>
      <c r="C720" s="127"/>
      <c r="D720" s="4">
        <f t="shared" si="93"/>
        <v>0</v>
      </c>
      <c r="E720" s="128">
        <f t="shared" si="96"/>
        <v>0</v>
      </c>
      <c r="F720" s="4">
        <f t="shared" si="97"/>
        <v>0</v>
      </c>
      <c r="G720" s="19">
        <f>IF(AND(C720&lt;&gt;"",SUM(G$25:G719)&lt;D$17),$D$17/$D$21,0)</f>
        <v>0</v>
      </c>
      <c r="H720" s="4">
        <f t="shared" si="98"/>
        <v>0</v>
      </c>
      <c r="I720" s="4">
        <f t="shared" si="94"/>
        <v>0</v>
      </c>
      <c r="J720" s="25" t="str">
        <f t="shared" si="99"/>
        <v>2078–2079</v>
      </c>
      <c r="K720" s="27">
        <f t="shared" si="95"/>
        <v>0</v>
      </c>
      <c r="R720" s="10" t="str">
        <f t="shared" si="91"/>
        <v/>
      </c>
    </row>
    <row r="721" spans="1:18" ht="19.899999999999999" customHeight="1" x14ac:dyDescent="0.25">
      <c r="A721" s="126">
        <v>65562</v>
      </c>
      <c r="B721" s="9">
        <f t="shared" si="92"/>
        <v>0</v>
      </c>
      <c r="C721" s="127"/>
      <c r="D721" s="4">
        <f t="shared" si="93"/>
        <v>0</v>
      </c>
      <c r="E721" s="128">
        <f t="shared" si="96"/>
        <v>0</v>
      </c>
      <c r="F721" s="4">
        <f t="shared" si="97"/>
        <v>0</v>
      </c>
      <c r="G721" s="19">
        <f>IF(AND(C721&lt;&gt;"",SUM(G$25:G720)&lt;D$17),$D$17/$D$21,0)</f>
        <v>0</v>
      </c>
      <c r="H721" s="4">
        <f t="shared" si="98"/>
        <v>0</v>
      </c>
      <c r="I721" s="4">
        <f t="shared" si="94"/>
        <v>0</v>
      </c>
      <c r="J721" s="25" t="str">
        <f t="shared" si="99"/>
        <v>2079–2080</v>
      </c>
      <c r="K721" s="27">
        <f t="shared" si="95"/>
        <v>0</v>
      </c>
      <c r="R721" s="10" t="str">
        <f t="shared" si="91"/>
        <v/>
      </c>
    </row>
    <row r="722" spans="1:18" ht="19.899999999999999" customHeight="1" x14ac:dyDescent="0.25">
      <c r="A722" s="126">
        <v>65593</v>
      </c>
      <c r="B722" s="9">
        <f t="shared" si="92"/>
        <v>0</v>
      </c>
      <c r="C722" s="127"/>
      <c r="D722" s="4">
        <f t="shared" si="93"/>
        <v>0</v>
      </c>
      <c r="E722" s="128">
        <f t="shared" si="96"/>
        <v>0</v>
      </c>
      <c r="F722" s="4">
        <f t="shared" si="97"/>
        <v>0</v>
      </c>
      <c r="G722" s="19">
        <f>IF(AND(C722&lt;&gt;"",SUM(G$25:G721)&lt;D$17),$D$17/$D$21,0)</f>
        <v>0</v>
      </c>
      <c r="H722" s="4">
        <f t="shared" si="98"/>
        <v>0</v>
      </c>
      <c r="I722" s="4">
        <f t="shared" si="94"/>
        <v>0</v>
      </c>
      <c r="J722" s="25" t="str">
        <f t="shared" si="99"/>
        <v>2079–2080</v>
      </c>
      <c r="K722" s="27">
        <f t="shared" si="95"/>
        <v>0</v>
      </c>
      <c r="R722" s="10" t="str">
        <f t="shared" si="91"/>
        <v/>
      </c>
    </row>
    <row r="723" spans="1:18" ht="19.899999999999999" customHeight="1" x14ac:dyDescent="0.25">
      <c r="A723" s="126">
        <v>65624</v>
      </c>
      <c r="B723" s="9">
        <f t="shared" si="92"/>
        <v>0</v>
      </c>
      <c r="C723" s="127"/>
      <c r="D723" s="4">
        <f t="shared" si="93"/>
        <v>0</v>
      </c>
      <c r="E723" s="128">
        <f t="shared" si="96"/>
        <v>0</v>
      </c>
      <c r="F723" s="4">
        <f t="shared" si="97"/>
        <v>0</v>
      </c>
      <c r="G723" s="19">
        <f>IF(AND(C723&lt;&gt;"",SUM(G$25:G722)&lt;D$17),$D$17/$D$21,0)</f>
        <v>0</v>
      </c>
      <c r="H723" s="4">
        <f t="shared" si="98"/>
        <v>0</v>
      </c>
      <c r="I723" s="4">
        <f t="shared" si="94"/>
        <v>0</v>
      </c>
      <c r="J723" s="25" t="str">
        <f t="shared" si="99"/>
        <v>2079–2080</v>
      </c>
      <c r="K723" s="27">
        <f t="shared" si="95"/>
        <v>0</v>
      </c>
      <c r="R723" s="10" t="str">
        <f t="shared" si="91"/>
        <v/>
      </c>
    </row>
    <row r="724" spans="1:18" ht="19.899999999999999" customHeight="1" x14ac:dyDescent="0.25">
      <c r="A724" s="126">
        <v>65654</v>
      </c>
      <c r="B724" s="9">
        <f t="shared" si="92"/>
        <v>0</v>
      </c>
      <c r="C724" s="127"/>
      <c r="D724" s="4">
        <f t="shared" si="93"/>
        <v>0</v>
      </c>
      <c r="E724" s="128">
        <f t="shared" si="96"/>
        <v>0</v>
      </c>
      <c r="F724" s="4">
        <f t="shared" si="97"/>
        <v>0</v>
      </c>
      <c r="G724" s="19">
        <f>IF(AND(C724&lt;&gt;"",SUM(G$25:G723)&lt;D$17),$D$17/$D$21,0)</f>
        <v>0</v>
      </c>
      <c r="H724" s="4">
        <f t="shared" si="98"/>
        <v>0</v>
      </c>
      <c r="I724" s="4">
        <f t="shared" si="94"/>
        <v>0</v>
      </c>
      <c r="J724" s="25" t="str">
        <f t="shared" si="99"/>
        <v>2079–2080</v>
      </c>
      <c r="K724" s="27">
        <f t="shared" si="95"/>
        <v>0</v>
      </c>
      <c r="R724" s="10" t="str">
        <f t="shared" si="91"/>
        <v/>
      </c>
    </row>
    <row r="725" spans="1:18" ht="19.899999999999999" customHeight="1" x14ac:dyDescent="0.25">
      <c r="A725" s="126">
        <v>65685</v>
      </c>
      <c r="B725" s="9">
        <f t="shared" si="92"/>
        <v>0</v>
      </c>
      <c r="C725" s="127"/>
      <c r="D725" s="4">
        <f t="shared" si="93"/>
        <v>0</v>
      </c>
      <c r="E725" s="128">
        <f t="shared" si="96"/>
        <v>0</v>
      </c>
      <c r="F725" s="4">
        <f t="shared" si="97"/>
        <v>0</v>
      </c>
      <c r="G725" s="19">
        <f>IF(AND(C725&lt;&gt;"",SUM(G$25:G724)&lt;D$17),$D$17/$D$21,0)</f>
        <v>0</v>
      </c>
      <c r="H725" s="4">
        <f t="shared" si="98"/>
        <v>0</v>
      </c>
      <c r="I725" s="4">
        <f t="shared" si="94"/>
        <v>0</v>
      </c>
      <c r="J725" s="25" t="str">
        <f t="shared" si="99"/>
        <v>2079–2080</v>
      </c>
      <c r="K725" s="27">
        <f t="shared" si="95"/>
        <v>0</v>
      </c>
      <c r="R725" s="10" t="str">
        <f t="shared" si="91"/>
        <v/>
      </c>
    </row>
    <row r="726" spans="1:18" ht="19.899999999999999" customHeight="1" x14ac:dyDescent="0.25">
      <c r="A726" s="126">
        <v>65715</v>
      </c>
      <c r="B726" s="9">
        <f t="shared" si="92"/>
        <v>0</v>
      </c>
      <c r="C726" s="127"/>
      <c r="D726" s="4">
        <f t="shared" si="93"/>
        <v>0</v>
      </c>
      <c r="E726" s="128">
        <f t="shared" si="96"/>
        <v>0</v>
      </c>
      <c r="F726" s="4">
        <f t="shared" si="97"/>
        <v>0</v>
      </c>
      <c r="G726" s="19">
        <f>IF(AND(C726&lt;&gt;"",SUM(G$25:G725)&lt;D$17),$D$17/$D$21,0)</f>
        <v>0</v>
      </c>
      <c r="H726" s="4">
        <f t="shared" si="98"/>
        <v>0</v>
      </c>
      <c r="I726" s="4">
        <f t="shared" si="94"/>
        <v>0</v>
      </c>
      <c r="J726" s="25" t="str">
        <f t="shared" si="99"/>
        <v>2079–2080</v>
      </c>
      <c r="K726" s="27">
        <f t="shared" si="95"/>
        <v>0</v>
      </c>
      <c r="R726" s="10" t="str">
        <f t="shared" si="91"/>
        <v/>
      </c>
    </row>
    <row r="727" spans="1:18" ht="19.899999999999999" customHeight="1" x14ac:dyDescent="0.25">
      <c r="A727" s="126">
        <v>65746</v>
      </c>
      <c r="B727" s="9">
        <f t="shared" si="92"/>
        <v>0</v>
      </c>
      <c r="C727" s="127"/>
      <c r="D727" s="4">
        <f t="shared" si="93"/>
        <v>0</v>
      </c>
      <c r="E727" s="128">
        <f t="shared" si="96"/>
        <v>0</v>
      </c>
      <c r="F727" s="4">
        <f t="shared" si="97"/>
        <v>0</v>
      </c>
      <c r="G727" s="19">
        <f>IF(AND(C727&lt;&gt;"",SUM(G$25:G726)&lt;D$17),$D$17/$D$21,0)</f>
        <v>0</v>
      </c>
      <c r="H727" s="4">
        <f t="shared" si="98"/>
        <v>0</v>
      </c>
      <c r="I727" s="4">
        <f t="shared" si="94"/>
        <v>0</v>
      </c>
      <c r="J727" s="25" t="str">
        <f t="shared" si="99"/>
        <v>2079–2080</v>
      </c>
      <c r="K727" s="27">
        <f t="shared" si="95"/>
        <v>0</v>
      </c>
      <c r="R727" s="10" t="str">
        <f t="shared" si="91"/>
        <v/>
      </c>
    </row>
    <row r="728" spans="1:18" ht="19.899999999999999" customHeight="1" x14ac:dyDescent="0.25">
      <c r="A728" s="126">
        <v>65777</v>
      </c>
      <c r="B728" s="9">
        <f t="shared" si="92"/>
        <v>0</v>
      </c>
      <c r="C728" s="127"/>
      <c r="D728" s="4">
        <f t="shared" si="93"/>
        <v>0</v>
      </c>
      <c r="E728" s="128">
        <f t="shared" si="96"/>
        <v>0</v>
      </c>
      <c r="F728" s="4">
        <f t="shared" si="97"/>
        <v>0</v>
      </c>
      <c r="G728" s="19">
        <f>IF(AND(C728&lt;&gt;"",SUM(G$25:G727)&lt;D$17),$D$17/$D$21,0)</f>
        <v>0</v>
      </c>
      <c r="H728" s="4">
        <f t="shared" si="98"/>
        <v>0</v>
      </c>
      <c r="I728" s="4">
        <f t="shared" si="94"/>
        <v>0</v>
      </c>
      <c r="J728" s="25" t="str">
        <f t="shared" si="99"/>
        <v>2079–2080</v>
      </c>
      <c r="K728" s="27">
        <f t="shared" si="95"/>
        <v>0</v>
      </c>
      <c r="R728" s="10" t="str">
        <f t="shared" si="91"/>
        <v/>
      </c>
    </row>
    <row r="729" spans="1:18" ht="19.899999999999999" customHeight="1" x14ac:dyDescent="0.25">
      <c r="A729" s="126">
        <v>65806</v>
      </c>
      <c r="B729" s="9">
        <f t="shared" si="92"/>
        <v>0</v>
      </c>
      <c r="C729" s="127"/>
      <c r="D729" s="4">
        <f t="shared" si="93"/>
        <v>0</v>
      </c>
      <c r="E729" s="128">
        <f t="shared" si="96"/>
        <v>0</v>
      </c>
      <c r="F729" s="4">
        <f t="shared" si="97"/>
        <v>0</v>
      </c>
      <c r="G729" s="19">
        <f>IF(AND(C729&lt;&gt;"",SUM(G$25:G728)&lt;D$17),$D$17/$D$21,0)</f>
        <v>0</v>
      </c>
      <c r="H729" s="4">
        <f t="shared" si="98"/>
        <v>0</v>
      </c>
      <c r="I729" s="4">
        <f t="shared" si="94"/>
        <v>0</v>
      </c>
      <c r="J729" s="25" t="str">
        <f t="shared" si="99"/>
        <v>2079–2080</v>
      </c>
      <c r="K729" s="27">
        <f t="shared" si="95"/>
        <v>0</v>
      </c>
      <c r="R729" s="10" t="str">
        <f t="shared" ref="R729:R792" si="100">IF(AND($D$13&lt;=$A729,DATE(YEAR($D$13),MONTH($D$13)+$D$19-1,DAY($D$13))&gt;=$A729),"X","")</f>
        <v/>
      </c>
    </row>
    <row r="730" spans="1:18" ht="19.899999999999999" customHeight="1" x14ac:dyDescent="0.25">
      <c r="A730" s="126">
        <v>65837</v>
      </c>
      <c r="B730" s="9">
        <f t="shared" ref="B730:B793" si="101">IF(C730&gt;0,C730*-1,C730)</f>
        <v>0</v>
      </c>
      <c r="C730" s="127"/>
      <c r="D730" s="4">
        <f t="shared" ref="D730:D793" si="102">IF(C730="",0,IF($D$14="Beginning",IF(C729&lt;&gt;"",$F729*$D$6/12,0),IF(C729&lt;&gt;"",$F729*$D$6/12,$D$15*$D$6/12)))</f>
        <v>0</v>
      </c>
      <c r="E730" s="128">
        <f t="shared" si="96"/>
        <v>0</v>
      </c>
      <c r="F730" s="4">
        <f t="shared" si="97"/>
        <v>0</v>
      </c>
      <c r="G730" s="19">
        <f>IF(AND(C730&lt;&gt;"",SUM(G$25:G729)&lt;D$17),$D$17/$D$21,0)</f>
        <v>0</v>
      </c>
      <c r="H730" s="4">
        <f t="shared" si="98"/>
        <v>0</v>
      </c>
      <c r="I730" s="4">
        <f t="shared" ref="I730:I793" si="103">IF(C730&lt;&gt;"",$D$17-H730,0)</f>
        <v>0</v>
      </c>
      <c r="J730" s="25" t="str">
        <f t="shared" si="99"/>
        <v>2079–2080</v>
      </c>
      <c r="K730" s="27">
        <f t="shared" ref="K730:K793" si="104">IF(AND(ROUND(H730,2)=ROUND($D$17,2),ROUND(F730,0)=0),ROUND($D$17,2),0)</f>
        <v>0</v>
      </c>
      <c r="R730" s="10" t="str">
        <f t="shared" si="100"/>
        <v/>
      </c>
    </row>
    <row r="731" spans="1:18" ht="19.899999999999999" customHeight="1" x14ac:dyDescent="0.25">
      <c r="A731" s="126">
        <v>65867</v>
      </c>
      <c r="B731" s="9">
        <f t="shared" si="101"/>
        <v>0</v>
      </c>
      <c r="C731" s="127"/>
      <c r="D731" s="4">
        <f t="shared" si="102"/>
        <v>0</v>
      </c>
      <c r="E731" s="128">
        <f t="shared" ref="E731:E794" si="105">C731-D731</f>
        <v>0</v>
      </c>
      <c r="F731" s="4">
        <f t="shared" ref="F731:F794" si="106">IF(C731="",0,IF(C730="",$D$15-E731,IF(C731&lt;&gt;"",F730-E731)))</f>
        <v>0</v>
      </c>
      <c r="G731" s="19">
        <f>IF(AND(C731&lt;&gt;"",SUM(G$25:G730)&lt;D$17),$D$17/$D$21,0)</f>
        <v>0</v>
      </c>
      <c r="H731" s="4">
        <f t="shared" ref="H731:H794" si="107">IF(C731&lt;&gt;"",G731+H730,0)</f>
        <v>0</v>
      </c>
      <c r="I731" s="4">
        <f t="shared" si="103"/>
        <v>0</v>
      </c>
      <c r="J731" s="25" t="str">
        <f t="shared" si="99"/>
        <v>2079–2080</v>
      </c>
      <c r="K731" s="27">
        <f t="shared" si="104"/>
        <v>0</v>
      </c>
      <c r="R731" s="10" t="str">
        <f t="shared" si="100"/>
        <v/>
      </c>
    </row>
    <row r="732" spans="1:18" ht="19.899999999999999" customHeight="1" x14ac:dyDescent="0.25">
      <c r="A732" s="126">
        <v>65898</v>
      </c>
      <c r="B732" s="9">
        <f t="shared" si="101"/>
        <v>0</v>
      </c>
      <c r="C732" s="127"/>
      <c r="D732" s="4">
        <f t="shared" si="102"/>
        <v>0</v>
      </c>
      <c r="E732" s="128">
        <f t="shared" si="105"/>
        <v>0</v>
      </c>
      <c r="F732" s="4">
        <f t="shared" si="106"/>
        <v>0</v>
      </c>
      <c r="G732" s="19">
        <f>IF(AND(C732&lt;&gt;"",SUM(G$25:G731)&lt;D$17),$D$17/$D$21,0)</f>
        <v>0</v>
      </c>
      <c r="H732" s="4">
        <f t="shared" si="107"/>
        <v>0</v>
      </c>
      <c r="I732" s="4">
        <f t="shared" si="103"/>
        <v>0</v>
      </c>
      <c r="J732" s="25" t="str">
        <f t="shared" si="99"/>
        <v>2079–2080</v>
      </c>
      <c r="K732" s="27">
        <f t="shared" si="104"/>
        <v>0</v>
      </c>
      <c r="R732" s="10" t="str">
        <f t="shared" si="100"/>
        <v/>
      </c>
    </row>
    <row r="733" spans="1:18" ht="19.899999999999999" customHeight="1" x14ac:dyDescent="0.25">
      <c r="A733" s="126">
        <v>65928</v>
      </c>
      <c r="B733" s="9">
        <f t="shared" si="101"/>
        <v>0</v>
      </c>
      <c r="C733" s="127"/>
      <c r="D733" s="4">
        <f t="shared" si="102"/>
        <v>0</v>
      </c>
      <c r="E733" s="128">
        <f t="shared" si="105"/>
        <v>0</v>
      </c>
      <c r="F733" s="4">
        <f t="shared" si="106"/>
        <v>0</v>
      </c>
      <c r="G733" s="19">
        <f>IF(AND(C733&lt;&gt;"",SUM(G$25:G732)&lt;D$17),$D$17/$D$21,0)</f>
        <v>0</v>
      </c>
      <c r="H733" s="4">
        <f t="shared" si="107"/>
        <v>0</v>
      </c>
      <c r="I733" s="4">
        <f t="shared" si="103"/>
        <v>0</v>
      </c>
      <c r="J733" s="25" t="str">
        <f t="shared" si="99"/>
        <v>2080–2081</v>
      </c>
      <c r="K733" s="27">
        <f t="shared" si="104"/>
        <v>0</v>
      </c>
      <c r="R733" s="10" t="str">
        <f t="shared" si="100"/>
        <v/>
      </c>
    </row>
    <row r="734" spans="1:18" ht="19.899999999999999" customHeight="1" x14ac:dyDescent="0.25">
      <c r="A734" s="126">
        <v>65959</v>
      </c>
      <c r="B734" s="9">
        <f t="shared" si="101"/>
        <v>0</v>
      </c>
      <c r="C734" s="127"/>
      <c r="D734" s="4">
        <f t="shared" si="102"/>
        <v>0</v>
      </c>
      <c r="E734" s="128">
        <f t="shared" si="105"/>
        <v>0</v>
      </c>
      <c r="F734" s="4">
        <f t="shared" si="106"/>
        <v>0</v>
      </c>
      <c r="G734" s="19">
        <f>IF(AND(C734&lt;&gt;"",SUM(G$25:G733)&lt;D$17),$D$17/$D$21,0)</f>
        <v>0</v>
      </c>
      <c r="H734" s="4">
        <f t="shared" si="107"/>
        <v>0</v>
      </c>
      <c r="I734" s="4">
        <f t="shared" si="103"/>
        <v>0</v>
      </c>
      <c r="J734" s="25" t="str">
        <f t="shared" si="99"/>
        <v>2080–2081</v>
      </c>
      <c r="K734" s="27">
        <f t="shared" si="104"/>
        <v>0</v>
      </c>
      <c r="R734" s="10" t="str">
        <f t="shared" si="100"/>
        <v/>
      </c>
    </row>
    <row r="735" spans="1:18" ht="19.899999999999999" customHeight="1" x14ac:dyDescent="0.25">
      <c r="A735" s="126">
        <v>65990</v>
      </c>
      <c r="B735" s="9">
        <f t="shared" si="101"/>
        <v>0</v>
      </c>
      <c r="C735" s="127"/>
      <c r="D735" s="4">
        <f t="shared" si="102"/>
        <v>0</v>
      </c>
      <c r="E735" s="128">
        <f t="shared" si="105"/>
        <v>0</v>
      </c>
      <c r="F735" s="4">
        <f t="shared" si="106"/>
        <v>0</v>
      </c>
      <c r="G735" s="19">
        <f>IF(AND(C735&lt;&gt;"",SUM(G$25:G734)&lt;D$17),$D$17/$D$21,0)</f>
        <v>0</v>
      </c>
      <c r="H735" s="4">
        <f t="shared" si="107"/>
        <v>0</v>
      </c>
      <c r="I735" s="4">
        <f t="shared" si="103"/>
        <v>0</v>
      </c>
      <c r="J735" s="25" t="str">
        <f t="shared" si="99"/>
        <v>2080–2081</v>
      </c>
      <c r="K735" s="27">
        <f t="shared" si="104"/>
        <v>0</v>
      </c>
      <c r="R735" s="10" t="str">
        <f t="shared" si="100"/>
        <v/>
      </c>
    </row>
    <row r="736" spans="1:18" ht="19.899999999999999" customHeight="1" x14ac:dyDescent="0.25">
      <c r="A736" s="126">
        <v>66020</v>
      </c>
      <c r="B736" s="9">
        <f t="shared" si="101"/>
        <v>0</v>
      </c>
      <c r="C736" s="127"/>
      <c r="D736" s="4">
        <f t="shared" si="102"/>
        <v>0</v>
      </c>
      <c r="E736" s="128">
        <f t="shared" si="105"/>
        <v>0</v>
      </c>
      <c r="F736" s="4">
        <f t="shared" si="106"/>
        <v>0</v>
      </c>
      <c r="G736" s="19">
        <f>IF(AND(C736&lt;&gt;"",SUM(G$25:G735)&lt;D$17),$D$17/$D$21,0)</f>
        <v>0</v>
      </c>
      <c r="H736" s="4">
        <f t="shared" si="107"/>
        <v>0</v>
      </c>
      <c r="I736" s="4">
        <f t="shared" si="103"/>
        <v>0</v>
      </c>
      <c r="J736" s="25" t="str">
        <f t="shared" si="99"/>
        <v>2080–2081</v>
      </c>
      <c r="K736" s="27">
        <f t="shared" si="104"/>
        <v>0</v>
      </c>
      <c r="R736" s="10" t="str">
        <f t="shared" si="100"/>
        <v/>
      </c>
    </row>
    <row r="737" spans="1:18" ht="19.899999999999999" customHeight="1" x14ac:dyDescent="0.25">
      <c r="A737" s="126">
        <v>66051</v>
      </c>
      <c r="B737" s="9">
        <f t="shared" si="101"/>
        <v>0</v>
      </c>
      <c r="C737" s="127"/>
      <c r="D737" s="4">
        <f t="shared" si="102"/>
        <v>0</v>
      </c>
      <c r="E737" s="128">
        <f t="shared" si="105"/>
        <v>0</v>
      </c>
      <c r="F737" s="4">
        <f t="shared" si="106"/>
        <v>0</v>
      </c>
      <c r="G737" s="19">
        <f>IF(AND(C737&lt;&gt;"",SUM(G$25:G736)&lt;D$17),$D$17/$D$21,0)</f>
        <v>0</v>
      </c>
      <c r="H737" s="4">
        <f t="shared" si="107"/>
        <v>0</v>
      </c>
      <c r="I737" s="4">
        <f t="shared" si="103"/>
        <v>0</v>
      </c>
      <c r="J737" s="25" t="str">
        <f t="shared" si="99"/>
        <v>2080–2081</v>
      </c>
      <c r="K737" s="27">
        <f t="shared" si="104"/>
        <v>0</v>
      </c>
      <c r="R737" s="10" t="str">
        <f t="shared" si="100"/>
        <v/>
      </c>
    </row>
    <row r="738" spans="1:18" ht="19.899999999999999" customHeight="1" x14ac:dyDescent="0.25">
      <c r="A738" s="126">
        <v>66081</v>
      </c>
      <c r="B738" s="9">
        <f t="shared" si="101"/>
        <v>0</v>
      </c>
      <c r="C738" s="127"/>
      <c r="D738" s="4">
        <f t="shared" si="102"/>
        <v>0</v>
      </c>
      <c r="E738" s="128">
        <f t="shared" si="105"/>
        <v>0</v>
      </c>
      <c r="F738" s="4">
        <f t="shared" si="106"/>
        <v>0</v>
      </c>
      <c r="G738" s="19">
        <f>IF(AND(C738&lt;&gt;"",SUM(G$25:G737)&lt;D$17),$D$17/$D$21,0)</f>
        <v>0</v>
      </c>
      <c r="H738" s="4">
        <f t="shared" si="107"/>
        <v>0</v>
      </c>
      <c r="I738" s="4">
        <f t="shared" si="103"/>
        <v>0</v>
      </c>
      <c r="J738" s="25" t="str">
        <f t="shared" si="99"/>
        <v>2080–2081</v>
      </c>
      <c r="K738" s="27">
        <f t="shared" si="104"/>
        <v>0</v>
      </c>
      <c r="R738" s="10" t="str">
        <f t="shared" si="100"/>
        <v/>
      </c>
    </row>
    <row r="739" spans="1:18" ht="19.899999999999999" customHeight="1" x14ac:dyDescent="0.25">
      <c r="A739" s="126">
        <v>66112</v>
      </c>
      <c r="B739" s="9">
        <f t="shared" si="101"/>
        <v>0</v>
      </c>
      <c r="C739" s="127"/>
      <c r="D739" s="4">
        <f t="shared" si="102"/>
        <v>0</v>
      </c>
      <c r="E739" s="128">
        <f t="shared" si="105"/>
        <v>0</v>
      </c>
      <c r="F739" s="4">
        <f t="shared" si="106"/>
        <v>0</v>
      </c>
      <c r="G739" s="19">
        <f>IF(AND(C739&lt;&gt;"",SUM(G$25:G738)&lt;D$17),$D$17/$D$21,0)</f>
        <v>0</v>
      </c>
      <c r="H739" s="4">
        <f t="shared" si="107"/>
        <v>0</v>
      </c>
      <c r="I739" s="4">
        <f t="shared" si="103"/>
        <v>0</v>
      </c>
      <c r="J739" s="25" t="str">
        <f t="shared" si="99"/>
        <v>2080–2081</v>
      </c>
      <c r="K739" s="27">
        <f t="shared" si="104"/>
        <v>0</v>
      </c>
      <c r="R739" s="10" t="str">
        <f t="shared" si="100"/>
        <v/>
      </c>
    </row>
    <row r="740" spans="1:18" ht="19.899999999999999" customHeight="1" x14ac:dyDescent="0.25">
      <c r="A740" s="126">
        <v>66143</v>
      </c>
      <c r="B740" s="9">
        <f t="shared" si="101"/>
        <v>0</v>
      </c>
      <c r="C740" s="127"/>
      <c r="D740" s="4">
        <f t="shared" si="102"/>
        <v>0</v>
      </c>
      <c r="E740" s="128">
        <f t="shared" si="105"/>
        <v>0</v>
      </c>
      <c r="F740" s="4">
        <f t="shared" si="106"/>
        <v>0</v>
      </c>
      <c r="G740" s="19">
        <f>IF(AND(C740&lt;&gt;"",SUM(G$25:G739)&lt;D$17),$D$17/$D$21,0)</f>
        <v>0</v>
      </c>
      <c r="H740" s="4">
        <f t="shared" si="107"/>
        <v>0</v>
      </c>
      <c r="I740" s="4">
        <f t="shared" si="103"/>
        <v>0</v>
      </c>
      <c r="J740" s="25" t="str">
        <f t="shared" si="99"/>
        <v>2080–2081</v>
      </c>
      <c r="K740" s="27">
        <f t="shared" si="104"/>
        <v>0</v>
      </c>
      <c r="R740" s="10" t="str">
        <f t="shared" si="100"/>
        <v/>
      </c>
    </row>
    <row r="741" spans="1:18" ht="19.899999999999999" customHeight="1" x14ac:dyDescent="0.25">
      <c r="A741" s="126">
        <v>66171</v>
      </c>
      <c r="B741" s="9">
        <f t="shared" si="101"/>
        <v>0</v>
      </c>
      <c r="C741" s="127"/>
      <c r="D741" s="4">
        <f t="shared" si="102"/>
        <v>0</v>
      </c>
      <c r="E741" s="128">
        <f t="shared" si="105"/>
        <v>0</v>
      </c>
      <c r="F741" s="4">
        <f t="shared" si="106"/>
        <v>0</v>
      </c>
      <c r="G741" s="19">
        <f>IF(AND(C741&lt;&gt;"",SUM(G$25:G740)&lt;D$17),$D$17/$D$21,0)</f>
        <v>0</v>
      </c>
      <c r="H741" s="4">
        <f t="shared" si="107"/>
        <v>0</v>
      </c>
      <c r="I741" s="4">
        <f t="shared" si="103"/>
        <v>0</v>
      </c>
      <c r="J741" s="25" t="str">
        <f t="shared" si="99"/>
        <v>2080–2081</v>
      </c>
      <c r="K741" s="27">
        <f t="shared" si="104"/>
        <v>0</v>
      </c>
      <c r="R741" s="10" t="str">
        <f t="shared" si="100"/>
        <v/>
      </c>
    </row>
    <row r="742" spans="1:18" ht="19.899999999999999" customHeight="1" x14ac:dyDescent="0.25">
      <c r="A742" s="126">
        <v>66202</v>
      </c>
      <c r="B742" s="9">
        <f t="shared" si="101"/>
        <v>0</v>
      </c>
      <c r="C742" s="127"/>
      <c r="D742" s="4">
        <f t="shared" si="102"/>
        <v>0</v>
      </c>
      <c r="E742" s="128">
        <f t="shared" si="105"/>
        <v>0</v>
      </c>
      <c r="F742" s="4">
        <f t="shared" si="106"/>
        <v>0</v>
      </c>
      <c r="G742" s="19">
        <f>IF(AND(C742&lt;&gt;"",SUM(G$25:G741)&lt;D$17),$D$17/$D$21,0)</f>
        <v>0</v>
      </c>
      <c r="H742" s="4">
        <f t="shared" si="107"/>
        <v>0</v>
      </c>
      <c r="I742" s="4">
        <f t="shared" si="103"/>
        <v>0</v>
      </c>
      <c r="J742" s="25" t="str">
        <f t="shared" ref="J742:J805" si="108">IF(OR(MONTH(A742)=1,MONTH(A742)=2,MONTH(A742)=3,MONTH(A742)=4,MONTH(A742)=5,MONTH(A742)=6),YEAR(A742)-1&amp;"–"&amp;YEAR(A742),YEAR(A742)&amp;"–"&amp;YEAR(A742)+1)</f>
        <v>2080–2081</v>
      </c>
      <c r="K742" s="27">
        <f t="shared" si="104"/>
        <v>0</v>
      </c>
      <c r="R742" s="10" t="str">
        <f t="shared" si="100"/>
        <v/>
      </c>
    </row>
    <row r="743" spans="1:18" ht="19.899999999999999" customHeight="1" x14ac:dyDescent="0.25">
      <c r="A743" s="126">
        <v>66232</v>
      </c>
      <c r="B743" s="9">
        <f t="shared" si="101"/>
        <v>0</v>
      </c>
      <c r="C743" s="127"/>
      <c r="D743" s="4">
        <f t="shared" si="102"/>
        <v>0</v>
      </c>
      <c r="E743" s="128">
        <f t="shared" si="105"/>
        <v>0</v>
      </c>
      <c r="F743" s="4">
        <f t="shared" si="106"/>
        <v>0</v>
      </c>
      <c r="G743" s="19">
        <f>IF(AND(C743&lt;&gt;"",SUM(G$25:G742)&lt;D$17),$D$17/$D$21,0)</f>
        <v>0</v>
      </c>
      <c r="H743" s="4">
        <f t="shared" si="107"/>
        <v>0</v>
      </c>
      <c r="I743" s="4">
        <f t="shared" si="103"/>
        <v>0</v>
      </c>
      <c r="J743" s="25" t="str">
        <f t="shared" si="108"/>
        <v>2080–2081</v>
      </c>
      <c r="K743" s="27">
        <f t="shared" si="104"/>
        <v>0</v>
      </c>
      <c r="R743" s="10" t="str">
        <f t="shared" si="100"/>
        <v/>
      </c>
    </row>
    <row r="744" spans="1:18" ht="19.899999999999999" customHeight="1" x14ac:dyDescent="0.25">
      <c r="A744" s="126">
        <v>66263</v>
      </c>
      <c r="B744" s="9">
        <f t="shared" si="101"/>
        <v>0</v>
      </c>
      <c r="C744" s="127"/>
      <c r="D744" s="4">
        <f t="shared" si="102"/>
        <v>0</v>
      </c>
      <c r="E744" s="128">
        <f t="shared" si="105"/>
        <v>0</v>
      </c>
      <c r="F744" s="4">
        <f t="shared" si="106"/>
        <v>0</v>
      </c>
      <c r="G744" s="19">
        <f>IF(AND(C744&lt;&gt;"",SUM(G$25:G743)&lt;D$17),$D$17/$D$21,0)</f>
        <v>0</v>
      </c>
      <c r="H744" s="4">
        <f t="shared" si="107"/>
        <v>0</v>
      </c>
      <c r="I744" s="4">
        <f t="shared" si="103"/>
        <v>0</v>
      </c>
      <c r="J744" s="25" t="str">
        <f t="shared" si="108"/>
        <v>2080–2081</v>
      </c>
      <c r="K744" s="27">
        <f t="shared" si="104"/>
        <v>0</v>
      </c>
      <c r="R744" s="10" t="str">
        <f t="shared" si="100"/>
        <v/>
      </c>
    </row>
    <row r="745" spans="1:18" ht="19.899999999999999" customHeight="1" x14ac:dyDescent="0.25">
      <c r="A745" s="126">
        <v>66293</v>
      </c>
      <c r="B745" s="9">
        <f t="shared" si="101"/>
        <v>0</v>
      </c>
      <c r="C745" s="127"/>
      <c r="D745" s="4">
        <f t="shared" si="102"/>
        <v>0</v>
      </c>
      <c r="E745" s="128">
        <f t="shared" si="105"/>
        <v>0</v>
      </c>
      <c r="F745" s="4">
        <f t="shared" si="106"/>
        <v>0</v>
      </c>
      <c r="G745" s="19">
        <f>IF(AND(C745&lt;&gt;"",SUM(G$25:G744)&lt;D$17),$D$17/$D$21,0)</f>
        <v>0</v>
      </c>
      <c r="H745" s="4">
        <f t="shared" si="107"/>
        <v>0</v>
      </c>
      <c r="I745" s="4">
        <f t="shared" si="103"/>
        <v>0</v>
      </c>
      <c r="J745" s="25" t="str">
        <f t="shared" si="108"/>
        <v>2081–2082</v>
      </c>
      <c r="K745" s="27">
        <f t="shared" si="104"/>
        <v>0</v>
      </c>
      <c r="R745" s="10" t="str">
        <f t="shared" si="100"/>
        <v/>
      </c>
    </row>
    <row r="746" spans="1:18" ht="19.899999999999999" customHeight="1" x14ac:dyDescent="0.25">
      <c r="A746" s="126">
        <v>66324</v>
      </c>
      <c r="B746" s="9">
        <f t="shared" si="101"/>
        <v>0</v>
      </c>
      <c r="C746" s="127"/>
      <c r="D746" s="4">
        <f t="shared" si="102"/>
        <v>0</v>
      </c>
      <c r="E746" s="128">
        <f t="shared" si="105"/>
        <v>0</v>
      </c>
      <c r="F746" s="4">
        <f t="shared" si="106"/>
        <v>0</v>
      </c>
      <c r="G746" s="19">
        <f>IF(AND(C746&lt;&gt;"",SUM(G$25:G745)&lt;D$17),$D$17/$D$21,0)</f>
        <v>0</v>
      </c>
      <c r="H746" s="4">
        <f t="shared" si="107"/>
        <v>0</v>
      </c>
      <c r="I746" s="4">
        <f t="shared" si="103"/>
        <v>0</v>
      </c>
      <c r="J746" s="25" t="str">
        <f t="shared" si="108"/>
        <v>2081–2082</v>
      </c>
      <c r="K746" s="27">
        <f t="shared" si="104"/>
        <v>0</v>
      </c>
      <c r="R746" s="10" t="str">
        <f t="shared" si="100"/>
        <v/>
      </c>
    </row>
    <row r="747" spans="1:18" ht="19.899999999999999" customHeight="1" x14ac:dyDescent="0.25">
      <c r="A747" s="126">
        <v>66355</v>
      </c>
      <c r="B747" s="9">
        <f t="shared" si="101"/>
        <v>0</v>
      </c>
      <c r="C747" s="127"/>
      <c r="D747" s="4">
        <f t="shared" si="102"/>
        <v>0</v>
      </c>
      <c r="E747" s="128">
        <f t="shared" si="105"/>
        <v>0</v>
      </c>
      <c r="F747" s="4">
        <f t="shared" si="106"/>
        <v>0</v>
      </c>
      <c r="G747" s="19">
        <f>IF(AND(C747&lt;&gt;"",SUM(G$25:G746)&lt;D$17),$D$17/$D$21,0)</f>
        <v>0</v>
      </c>
      <c r="H747" s="4">
        <f t="shared" si="107"/>
        <v>0</v>
      </c>
      <c r="I747" s="4">
        <f t="shared" si="103"/>
        <v>0</v>
      </c>
      <c r="J747" s="25" t="str">
        <f t="shared" si="108"/>
        <v>2081–2082</v>
      </c>
      <c r="K747" s="27">
        <f t="shared" si="104"/>
        <v>0</v>
      </c>
      <c r="R747" s="10" t="str">
        <f t="shared" si="100"/>
        <v/>
      </c>
    </row>
    <row r="748" spans="1:18" ht="19.899999999999999" customHeight="1" x14ac:dyDescent="0.25">
      <c r="A748" s="126">
        <v>66385</v>
      </c>
      <c r="B748" s="9">
        <f t="shared" si="101"/>
        <v>0</v>
      </c>
      <c r="C748" s="127"/>
      <c r="D748" s="4">
        <f t="shared" si="102"/>
        <v>0</v>
      </c>
      <c r="E748" s="128">
        <f t="shared" si="105"/>
        <v>0</v>
      </c>
      <c r="F748" s="4">
        <f t="shared" si="106"/>
        <v>0</v>
      </c>
      <c r="G748" s="19">
        <f>IF(AND(C748&lt;&gt;"",SUM(G$25:G747)&lt;D$17),$D$17/$D$21,0)</f>
        <v>0</v>
      </c>
      <c r="H748" s="4">
        <f t="shared" si="107"/>
        <v>0</v>
      </c>
      <c r="I748" s="4">
        <f t="shared" si="103"/>
        <v>0</v>
      </c>
      <c r="J748" s="25" t="str">
        <f t="shared" si="108"/>
        <v>2081–2082</v>
      </c>
      <c r="K748" s="27">
        <f t="shared" si="104"/>
        <v>0</v>
      </c>
      <c r="R748" s="10" t="str">
        <f t="shared" si="100"/>
        <v/>
      </c>
    </row>
    <row r="749" spans="1:18" ht="19.899999999999999" customHeight="1" x14ac:dyDescent="0.25">
      <c r="A749" s="126">
        <v>66416</v>
      </c>
      <c r="B749" s="9">
        <f t="shared" si="101"/>
        <v>0</v>
      </c>
      <c r="C749" s="127"/>
      <c r="D749" s="4">
        <f t="shared" si="102"/>
        <v>0</v>
      </c>
      <c r="E749" s="128">
        <f t="shared" si="105"/>
        <v>0</v>
      </c>
      <c r="F749" s="4">
        <f t="shared" si="106"/>
        <v>0</v>
      </c>
      <c r="G749" s="19">
        <f>IF(AND(C749&lt;&gt;"",SUM(G$25:G748)&lt;D$17),$D$17/$D$21,0)</f>
        <v>0</v>
      </c>
      <c r="H749" s="4">
        <f t="shared" si="107"/>
        <v>0</v>
      </c>
      <c r="I749" s="4">
        <f t="shared" si="103"/>
        <v>0</v>
      </c>
      <c r="J749" s="25" t="str">
        <f t="shared" si="108"/>
        <v>2081–2082</v>
      </c>
      <c r="K749" s="27">
        <f t="shared" si="104"/>
        <v>0</v>
      </c>
      <c r="R749" s="10" t="str">
        <f t="shared" si="100"/>
        <v/>
      </c>
    </row>
    <row r="750" spans="1:18" ht="19.899999999999999" customHeight="1" x14ac:dyDescent="0.25">
      <c r="A750" s="126">
        <v>66446</v>
      </c>
      <c r="B750" s="9">
        <f t="shared" si="101"/>
        <v>0</v>
      </c>
      <c r="C750" s="127"/>
      <c r="D750" s="4">
        <f t="shared" si="102"/>
        <v>0</v>
      </c>
      <c r="E750" s="128">
        <f t="shared" si="105"/>
        <v>0</v>
      </c>
      <c r="F750" s="4">
        <f t="shared" si="106"/>
        <v>0</v>
      </c>
      <c r="G750" s="19">
        <f>IF(AND(C750&lt;&gt;"",SUM(G$25:G749)&lt;D$17),$D$17/$D$21,0)</f>
        <v>0</v>
      </c>
      <c r="H750" s="4">
        <f t="shared" si="107"/>
        <v>0</v>
      </c>
      <c r="I750" s="4">
        <f t="shared" si="103"/>
        <v>0</v>
      </c>
      <c r="J750" s="25" t="str">
        <f t="shared" si="108"/>
        <v>2081–2082</v>
      </c>
      <c r="K750" s="27">
        <f t="shared" si="104"/>
        <v>0</v>
      </c>
      <c r="R750" s="10" t="str">
        <f t="shared" si="100"/>
        <v/>
      </c>
    </row>
    <row r="751" spans="1:18" ht="19.899999999999999" customHeight="1" x14ac:dyDescent="0.25">
      <c r="A751" s="126">
        <v>66477</v>
      </c>
      <c r="B751" s="9">
        <f t="shared" si="101"/>
        <v>0</v>
      </c>
      <c r="C751" s="127"/>
      <c r="D751" s="4">
        <f t="shared" si="102"/>
        <v>0</v>
      </c>
      <c r="E751" s="128">
        <f t="shared" si="105"/>
        <v>0</v>
      </c>
      <c r="F751" s="4">
        <f t="shared" si="106"/>
        <v>0</v>
      </c>
      <c r="G751" s="19">
        <f>IF(AND(C751&lt;&gt;"",SUM(G$25:G750)&lt;D$17),$D$17/$D$21,0)</f>
        <v>0</v>
      </c>
      <c r="H751" s="4">
        <f t="shared" si="107"/>
        <v>0</v>
      </c>
      <c r="I751" s="4">
        <f t="shared" si="103"/>
        <v>0</v>
      </c>
      <c r="J751" s="25" t="str">
        <f t="shared" si="108"/>
        <v>2081–2082</v>
      </c>
      <c r="K751" s="27">
        <f t="shared" si="104"/>
        <v>0</v>
      </c>
      <c r="R751" s="10" t="str">
        <f t="shared" si="100"/>
        <v/>
      </c>
    </row>
    <row r="752" spans="1:18" ht="19.899999999999999" customHeight="1" x14ac:dyDescent="0.25">
      <c r="A752" s="126">
        <v>66508</v>
      </c>
      <c r="B752" s="9">
        <f t="shared" si="101"/>
        <v>0</v>
      </c>
      <c r="C752" s="127"/>
      <c r="D752" s="4">
        <f t="shared" si="102"/>
        <v>0</v>
      </c>
      <c r="E752" s="128">
        <f t="shared" si="105"/>
        <v>0</v>
      </c>
      <c r="F752" s="4">
        <f t="shared" si="106"/>
        <v>0</v>
      </c>
      <c r="G752" s="19">
        <f>IF(AND(C752&lt;&gt;"",SUM(G$25:G751)&lt;D$17),$D$17/$D$21,0)</f>
        <v>0</v>
      </c>
      <c r="H752" s="4">
        <f t="shared" si="107"/>
        <v>0</v>
      </c>
      <c r="I752" s="4">
        <f t="shared" si="103"/>
        <v>0</v>
      </c>
      <c r="J752" s="25" t="str">
        <f t="shared" si="108"/>
        <v>2081–2082</v>
      </c>
      <c r="K752" s="27">
        <f t="shared" si="104"/>
        <v>0</v>
      </c>
      <c r="R752" s="10" t="str">
        <f t="shared" si="100"/>
        <v/>
      </c>
    </row>
    <row r="753" spans="1:18" ht="19.899999999999999" customHeight="1" x14ac:dyDescent="0.25">
      <c r="A753" s="126">
        <v>66536</v>
      </c>
      <c r="B753" s="9">
        <f t="shared" si="101"/>
        <v>0</v>
      </c>
      <c r="C753" s="127"/>
      <c r="D753" s="4">
        <f t="shared" si="102"/>
        <v>0</v>
      </c>
      <c r="E753" s="128">
        <f t="shared" si="105"/>
        <v>0</v>
      </c>
      <c r="F753" s="4">
        <f t="shared" si="106"/>
        <v>0</v>
      </c>
      <c r="G753" s="19">
        <f>IF(AND(C753&lt;&gt;"",SUM(G$25:G752)&lt;D$17),$D$17/$D$21,0)</f>
        <v>0</v>
      </c>
      <c r="H753" s="4">
        <f t="shared" si="107"/>
        <v>0</v>
      </c>
      <c r="I753" s="4">
        <f t="shared" si="103"/>
        <v>0</v>
      </c>
      <c r="J753" s="25" t="str">
        <f t="shared" si="108"/>
        <v>2081–2082</v>
      </c>
      <c r="K753" s="27">
        <f t="shared" si="104"/>
        <v>0</v>
      </c>
      <c r="R753" s="10" t="str">
        <f t="shared" si="100"/>
        <v/>
      </c>
    </row>
    <row r="754" spans="1:18" ht="19.899999999999999" customHeight="1" x14ac:dyDescent="0.25">
      <c r="A754" s="126">
        <v>66567</v>
      </c>
      <c r="B754" s="9">
        <f t="shared" si="101"/>
        <v>0</v>
      </c>
      <c r="C754" s="127"/>
      <c r="D754" s="4">
        <f t="shared" si="102"/>
        <v>0</v>
      </c>
      <c r="E754" s="128">
        <f t="shared" si="105"/>
        <v>0</v>
      </c>
      <c r="F754" s="4">
        <f t="shared" si="106"/>
        <v>0</v>
      </c>
      <c r="G754" s="19">
        <f>IF(AND(C754&lt;&gt;"",SUM(G$25:G753)&lt;D$17),$D$17/$D$21,0)</f>
        <v>0</v>
      </c>
      <c r="H754" s="4">
        <f t="shared" si="107"/>
        <v>0</v>
      </c>
      <c r="I754" s="4">
        <f t="shared" si="103"/>
        <v>0</v>
      </c>
      <c r="J754" s="25" t="str">
        <f t="shared" si="108"/>
        <v>2081–2082</v>
      </c>
      <c r="K754" s="27">
        <f t="shared" si="104"/>
        <v>0</v>
      </c>
      <c r="R754" s="10" t="str">
        <f t="shared" si="100"/>
        <v/>
      </c>
    </row>
    <row r="755" spans="1:18" ht="19.899999999999999" customHeight="1" x14ac:dyDescent="0.25">
      <c r="A755" s="126">
        <v>66597</v>
      </c>
      <c r="B755" s="9">
        <f t="shared" si="101"/>
        <v>0</v>
      </c>
      <c r="C755" s="127"/>
      <c r="D755" s="4">
        <f t="shared" si="102"/>
        <v>0</v>
      </c>
      <c r="E755" s="128">
        <f t="shared" si="105"/>
        <v>0</v>
      </c>
      <c r="F755" s="4">
        <f t="shared" si="106"/>
        <v>0</v>
      </c>
      <c r="G755" s="19">
        <f>IF(AND(C755&lt;&gt;"",SUM(G$25:G754)&lt;D$17),$D$17/$D$21,0)</f>
        <v>0</v>
      </c>
      <c r="H755" s="4">
        <f t="shared" si="107"/>
        <v>0</v>
      </c>
      <c r="I755" s="4">
        <f t="shared" si="103"/>
        <v>0</v>
      </c>
      <c r="J755" s="25" t="str">
        <f t="shared" si="108"/>
        <v>2081–2082</v>
      </c>
      <c r="K755" s="27">
        <f t="shared" si="104"/>
        <v>0</v>
      </c>
      <c r="R755" s="10" t="str">
        <f t="shared" si="100"/>
        <v/>
      </c>
    </row>
    <row r="756" spans="1:18" ht="19.899999999999999" customHeight="1" x14ac:dyDescent="0.25">
      <c r="A756" s="126">
        <v>66628</v>
      </c>
      <c r="B756" s="9">
        <f t="shared" si="101"/>
        <v>0</v>
      </c>
      <c r="C756" s="127"/>
      <c r="D756" s="4">
        <f t="shared" si="102"/>
        <v>0</v>
      </c>
      <c r="E756" s="128">
        <f t="shared" si="105"/>
        <v>0</v>
      </c>
      <c r="F756" s="4">
        <f t="shared" si="106"/>
        <v>0</v>
      </c>
      <c r="G756" s="19">
        <f>IF(AND(C756&lt;&gt;"",SUM(G$25:G755)&lt;D$17),$D$17/$D$21,0)</f>
        <v>0</v>
      </c>
      <c r="H756" s="4">
        <f t="shared" si="107"/>
        <v>0</v>
      </c>
      <c r="I756" s="4">
        <f t="shared" si="103"/>
        <v>0</v>
      </c>
      <c r="J756" s="25" t="str">
        <f t="shared" si="108"/>
        <v>2081–2082</v>
      </c>
      <c r="K756" s="27">
        <f t="shared" si="104"/>
        <v>0</v>
      </c>
      <c r="R756" s="10" t="str">
        <f t="shared" si="100"/>
        <v/>
      </c>
    </row>
    <row r="757" spans="1:18" ht="19.899999999999999" customHeight="1" x14ac:dyDescent="0.25">
      <c r="A757" s="126">
        <v>66658</v>
      </c>
      <c r="B757" s="9">
        <f t="shared" si="101"/>
        <v>0</v>
      </c>
      <c r="C757" s="127"/>
      <c r="D757" s="4">
        <f t="shared" si="102"/>
        <v>0</v>
      </c>
      <c r="E757" s="128">
        <f t="shared" si="105"/>
        <v>0</v>
      </c>
      <c r="F757" s="4">
        <f t="shared" si="106"/>
        <v>0</v>
      </c>
      <c r="G757" s="19">
        <f>IF(AND(C757&lt;&gt;"",SUM(G$25:G756)&lt;D$17),$D$17/$D$21,0)</f>
        <v>0</v>
      </c>
      <c r="H757" s="4">
        <f t="shared" si="107"/>
        <v>0</v>
      </c>
      <c r="I757" s="4">
        <f t="shared" si="103"/>
        <v>0</v>
      </c>
      <c r="J757" s="25" t="str">
        <f t="shared" si="108"/>
        <v>2082–2083</v>
      </c>
      <c r="K757" s="27">
        <f t="shared" si="104"/>
        <v>0</v>
      </c>
      <c r="R757" s="10" t="str">
        <f t="shared" si="100"/>
        <v/>
      </c>
    </row>
    <row r="758" spans="1:18" ht="19.899999999999999" customHeight="1" x14ac:dyDescent="0.25">
      <c r="A758" s="126">
        <v>66689</v>
      </c>
      <c r="B758" s="9">
        <f t="shared" si="101"/>
        <v>0</v>
      </c>
      <c r="C758" s="127"/>
      <c r="D758" s="4">
        <f t="shared" si="102"/>
        <v>0</v>
      </c>
      <c r="E758" s="128">
        <f t="shared" si="105"/>
        <v>0</v>
      </c>
      <c r="F758" s="4">
        <f t="shared" si="106"/>
        <v>0</v>
      </c>
      <c r="G758" s="19">
        <f>IF(AND(C758&lt;&gt;"",SUM(G$25:G757)&lt;D$17),$D$17/$D$21,0)</f>
        <v>0</v>
      </c>
      <c r="H758" s="4">
        <f t="shared" si="107"/>
        <v>0</v>
      </c>
      <c r="I758" s="4">
        <f t="shared" si="103"/>
        <v>0</v>
      </c>
      <c r="J758" s="25" t="str">
        <f t="shared" si="108"/>
        <v>2082–2083</v>
      </c>
      <c r="K758" s="27">
        <f t="shared" si="104"/>
        <v>0</v>
      </c>
      <c r="R758" s="10" t="str">
        <f t="shared" si="100"/>
        <v/>
      </c>
    </row>
    <row r="759" spans="1:18" ht="19.899999999999999" customHeight="1" x14ac:dyDescent="0.25">
      <c r="A759" s="126">
        <v>66720</v>
      </c>
      <c r="B759" s="9">
        <f t="shared" si="101"/>
        <v>0</v>
      </c>
      <c r="C759" s="127"/>
      <c r="D759" s="4">
        <f t="shared" si="102"/>
        <v>0</v>
      </c>
      <c r="E759" s="128">
        <f t="shared" si="105"/>
        <v>0</v>
      </c>
      <c r="F759" s="4">
        <f t="shared" si="106"/>
        <v>0</v>
      </c>
      <c r="G759" s="19">
        <f>IF(AND(C759&lt;&gt;"",SUM(G$25:G758)&lt;D$17),$D$17/$D$21,0)</f>
        <v>0</v>
      </c>
      <c r="H759" s="4">
        <f t="shared" si="107"/>
        <v>0</v>
      </c>
      <c r="I759" s="4">
        <f t="shared" si="103"/>
        <v>0</v>
      </c>
      <c r="J759" s="25" t="str">
        <f t="shared" si="108"/>
        <v>2082–2083</v>
      </c>
      <c r="K759" s="27">
        <f t="shared" si="104"/>
        <v>0</v>
      </c>
      <c r="R759" s="10" t="str">
        <f t="shared" si="100"/>
        <v/>
      </c>
    </row>
    <row r="760" spans="1:18" ht="19.899999999999999" customHeight="1" x14ac:dyDescent="0.25">
      <c r="A760" s="126">
        <v>66750</v>
      </c>
      <c r="B760" s="9">
        <f t="shared" si="101"/>
        <v>0</v>
      </c>
      <c r="C760" s="127"/>
      <c r="D760" s="4">
        <f t="shared" si="102"/>
        <v>0</v>
      </c>
      <c r="E760" s="128">
        <f t="shared" si="105"/>
        <v>0</v>
      </c>
      <c r="F760" s="4">
        <f t="shared" si="106"/>
        <v>0</v>
      </c>
      <c r="G760" s="19">
        <f>IF(AND(C760&lt;&gt;"",SUM(G$25:G759)&lt;D$17),$D$17/$D$21,0)</f>
        <v>0</v>
      </c>
      <c r="H760" s="4">
        <f t="shared" si="107"/>
        <v>0</v>
      </c>
      <c r="I760" s="4">
        <f t="shared" si="103"/>
        <v>0</v>
      </c>
      <c r="J760" s="25" t="str">
        <f t="shared" si="108"/>
        <v>2082–2083</v>
      </c>
      <c r="K760" s="27">
        <f t="shared" si="104"/>
        <v>0</v>
      </c>
      <c r="R760" s="10" t="str">
        <f t="shared" si="100"/>
        <v/>
      </c>
    </row>
    <row r="761" spans="1:18" ht="19.899999999999999" customHeight="1" x14ac:dyDescent="0.25">
      <c r="A761" s="126">
        <v>66781</v>
      </c>
      <c r="B761" s="9">
        <f t="shared" si="101"/>
        <v>0</v>
      </c>
      <c r="C761" s="127"/>
      <c r="D761" s="4">
        <f t="shared" si="102"/>
        <v>0</v>
      </c>
      <c r="E761" s="128">
        <f t="shared" si="105"/>
        <v>0</v>
      </c>
      <c r="F761" s="4">
        <f t="shared" si="106"/>
        <v>0</v>
      </c>
      <c r="G761" s="19">
        <f>IF(AND(C761&lt;&gt;"",SUM(G$25:G760)&lt;D$17),$D$17/$D$21,0)</f>
        <v>0</v>
      </c>
      <c r="H761" s="4">
        <f t="shared" si="107"/>
        <v>0</v>
      </c>
      <c r="I761" s="4">
        <f t="shared" si="103"/>
        <v>0</v>
      </c>
      <c r="J761" s="25" t="str">
        <f t="shared" si="108"/>
        <v>2082–2083</v>
      </c>
      <c r="K761" s="27">
        <f t="shared" si="104"/>
        <v>0</v>
      </c>
      <c r="R761" s="10" t="str">
        <f t="shared" si="100"/>
        <v/>
      </c>
    </row>
    <row r="762" spans="1:18" ht="19.899999999999999" customHeight="1" x14ac:dyDescent="0.25">
      <c r="A762" s="126">
        <v>66811</v>
      </c>
      <c r="B762" s="9">
        <f t="shared" si="101"/>
        <v>0</v>
      </c>
      <c r="C762" s="127"/>
      <c r="D762" s="4">
        <f t="shared" si="102"/>
        <v>0</v>
      </c>
      <c r="E762" s="128">
        <f t="shared" si="105"/>
        <v>0</v>
      </c>
      <c r="F762" s="4">
        <f t="shared" si="106"/>
        <v>0</v>
      </c>
      <c r="G762" s="19">
        <f>IF(AND(C762&lt;&gt;"",SUM(G$25:G761)&lt;D$17),$D$17/$D$21,0)</f>
        <v>0</v>
      </c>
      <c r="H762" s="4">
        <f t="shared" si="107"/>
        <v>0</v>
      </c>
      <c r="I762" s="4">
        <f t="shared" si="103"/>
        <v>0</v>
      </c>
      <c r="J762" s="25" t="str">
        <f t="shared" si="108"/>
        <v>2082–2083</v>
      </c>
      <c r="K762" s="27">
        <f t="shared" si="104"/>
        <v>0</v>
      </c>
      <c r="R762" s="10" t="str">
        <f t="shared" si="100"/>
        <v/>
      </c>
    </row>
    <row r="763" spans="1:18" ht="19.899999999999999" customHeight="1" x14ac:dyDescent="0.25">
      <c r="A763" s="126">
        <v>66842</v>
      </c>
      <c r="B763" s="9">
        <f t="shared" si="101"/>
        <v>0</v>
      </c>
      <c r="C763" s="127"/>
      <c r="D763" s="4">
        <f t="shared" si="102"/>
        <v>0</v>
      </c>
      <c r="E763" s="128">
        <f t="shared" si="105"/>
        <v>0</v>
      </c>
      <c r="F763" s="4">
        <f t="shared" si="106"/>
        <v>0</v>
      </c>
      <c r="G763" s="19">
        <f>IF(AND(C763&lt;&gt;"",SUM(G$25:G762)&lt;D$17),$D$17/$D$21,0)</f>
        <v>0</v>
      </c>
      <c r="H763" s="4">
        <f t="shared" si="107"/>
        <v>0</v>
      </c>
      <c r="I763" s="4">
        <f t="shared" si="103"/>
        <v>0</v>
      </c>
      <c r="J763" s="25" t="str">
        <f t="shared" si="108"/>
        <v>2082–2083</v>
      </c>
      <c r="K763" s="27">
        <f t="shared" si="104"/>
        <v>0</v>
      </c>
      <c r="R763" s="10" t="str">
        <f t="shared" si="100"/>
        <v/>
      </c>
    </row>
    <row r="764" spans="1:18" ht="19.899999999999999" customHeight="1" x14ac:dyDescent="0.25">
      <c r="A764" s="126">
        <v>66873</v>
      </c>
      <c r="B764" s="9">
        <f t="shared" si="101"/>
        <v>0</v>
      </c>
      <c r="C764" s="127"/>
      <c r="D764" s="4">
        <f t="shared" si="102"/>
        <v>0</v>
      </c>
      <c r="E764" s="128">
        <f t="shared" si="105"/>
        <v>0</v>
      </c>
      <c r="F764" s="4">
        <f t="shared" si="106"/>
        <v>0</v>
      </c>
      <c r="G764" s="19">
        <f>IF(AND(C764&lt;&gt;"",SUM(G$25:G763)&lt;D$17),$D$17/$D$21,0)</f>
        <v>0</v>
      </c>
      <c r="H764" s="4">
        <f t="shared" si="107"/>
        <v>0</v>
      </c>
      <c r="I764" s="4">
        <f t="shared" si="103"/>
        <v>0</v>
      </c>
      <c r="J764" s="25" t="str">
        <f t="shared" si="108"/>
        <v>2082–2083</v>
      </c>
      <c r="K764" s="27">
        <f t="shared" si="104"/>
        <v>0</v>
      </c>
      <c r="R764" s="10" t="str">
        <f t="shared" si="100"/>
        <v/>
      </c>
    </row>
    <row r="765" spans="1:18" ht="19.899999999999999" customHeight="1" x14ac:dyDescent="0.25">
      <c r="A765" s="126">
        <v>66901</v>
      </c>
      <c r="B765" s="9">
        <f t="shared" si="101"/>
        <v>0</v>
      </c>
      <c r="C765" s="127"/>
      <c r="D765" s="4">
        <f t="shared" si="102"/>
        <v>0</v>
      </c>
      <c r="E765" s="128">
        <f t="shared" si="105"/>
        <v>0</v>
      </c>
      <c r="F765" s="4">
        <f t="shared" si="106"/>
        <v>0</v>
      </c>
      <c r="G765" s="19">
        <f>IF(AND(C765&lt;&gt;"",SUM(G$25:G764)&lt;D$17),$D$17/$D$21,0)</f>
        <v>0</v>
      </c>
      <c r="H765" s="4">
        <f t="shared" si="107"/>
        <v>0</v>
      </c>
      <c r="I765" s="4">
        <f t="shared" si="103"/>
        <v>0</v>
      </c>
      <c r="J765" s="25" t="str">
        <f t="shared" si="108"/>
        <v>2082–2083</v>
      </c>
      <c r="K765" s="27">
        <f t="shared" si="104"/>
        <v>0</v>
      </c>
      <c r="R765" s="10" t="str">
        <f t="shared" si="100"/>
        <v/>
      </c>
    </row>
    <row r="766" spans="1:18" ht="19.899999999999999" customHeight="1" x14ac:dyDescent="0.25">
      <c r="A766" s="126">
        <v>66932</v>
      </c>
      <c r="B766" s="9">
        <f t="shared" si="101"/>
        <v>0</v>
      </c>
      <c r="C766" s="127"/>
      <c r="D766" s="4">
        <f t="shared" si="102"/>
        <v>0</v>
      </c>
      <c r="E766" s="128">
        <f t="shared" si="105"/>
        <v>0</v>
      </c>
      <c r="F766" s="4">
        <f t="shared" si="106"/>
        <v>0</v>
      </c>
      <c r="G766" s="19">
        <f>IF(AND(C766&lt;&gt;"",SUM(G$25:G765)&lt;D$17),$D$17/$D$21,0)</f>
        <v>0</v>
      </c>
      <c r="H766" s="4">
        <f t="shared" si="107"/>
        <v>0</v>
      </c>
      <c r="I766" s="4">
        <f t="shared" si="103"/>
        <v>0</v>
      </c>
      <c r="J766" s="25" t="str">
        <f t="shared" si="108"/>
        <v>2082–2083</v>
      </c>
      <c r="K766" s="27">
        <f t="shared" si="104"/>
        <v>0</v>
      </c>
      <c r="R766" s="10" t="str">
        <f t="shared" si="100"/>
        <v/>
      </c>
    </row>
    <row r="767" spans="1:18" ht="19.899999999999999" customHeight="1" x14ac:dyDescent="0.25">
      <c r="A767" s="126">
        <v>66962</v>
      </c>
      <c r="B767" s="9">
        <f t="shared" si="101"/>
        <v>0</v>
      </c>
      <c r="C767" s="127"/>
      <c r="D767" s="4">
        <f t="shared" si="102"/>
        <v>0</v>
      </c>
      <c r="E767" s="128">
        <f t="shared" si="105"/>
        <v>0</v>
      </c>
      <c r="F767" s="4">
        <f t="shared" si="106"/>
        <v>0</v>
      </c>
      <c r="G767" s="19">
        <f>IF(AND(C767&lt;&gt;"",SUM(G$25:G766)&lt;D$17),$D$17/$D$21,0)</f>
        <v>0</v>
      </c>
      <c r="H767" s="4">
        <f t="shared" si="107"/>
        <v>0</v>
      </c>
      <c r="I767" s="4">
        <f t="shared" si="103"/>
        <v>0</v>
      </c>
      <c r="J767" s="25" t="str">
        <f t="shared" si="108"/>
        <v>2082–2083</v>
      </c>
      <c r="K767" s="27">
        <f t="shared" si="104"/>
        <v>0</v>
      </c>
      <c r="R767" s="10" t="str">
        <f t="shared" si="100"/>
        <v/>
      </c>
    </row>
    <row r="768" spans="1:18" ht="19.899999999999999" customHeight="1" x14ac:dyDescent="0.25">
      <c r="A768" s="126">
        <v>66993</v>
      </c>
      <c r="B768" s="9">
        <f t="shared" si="101"/>
        <v>0</v>
      </c>
      <c r="C768" s="127"/>
      <c r="D768" s="4">
        <f t="shared" si="102"/>
        <v>0</v>
      </c>
      <c r="E768" s="128">
        <f t="shared" si="105"/>
        <v>0</v>
      </c>
      <c r="F768" s="4">
        <f t="shared" si="106"/>
        <v>0</v>
      </c>
      <c r="G768" s="19">
        <f>IF(AND(C768&lt;&gt;"",SUM(G$25:G767)&lt;D$17),$D$17/$D$21,0)</f>
        <v>0</v>
      </c>
      <c r="H768" s="4">
        <f t="shared" si="107"/>
        <v>0</v>
      </c>
      <c r="I768" s="4">
        <f t="shared" si="103"/>
        <v>0</v>
      </c>
      <c r="J768" s="25" t="str">
        <f t="shared" si="108"/>
        <v>2082–2083</v>
      </c>
      <c r="K768" s="27">
        <f t="shared" si="104"/>
        <v>0</v>
      </c>
      <c r="R768" s="10" t="str">
        <f t="shared" si="100"/>
        <v/>
      </c>
    </row>
    <row r="769" spans="1:18" ht="19.899999999999999" customHeight="1" x14ac:dyDescent="0.25">
      <c r="A769" s="126">
        <v>67023</v>
      </c>
      <c r="B769" s="9">
        <f t="shared" si="101"/>
        <v>0</v>
      </c>
      <c r="C769" s="127"/>
      <c r="D769" s="4">
        <f t="shared" si="102"/>
        <v>0</v>
      </c>
      <c r="E769" s="128">
        <f t="shared" si="105"/>
        <v>0</v>
      </c>
      <c r="F769" s="4">
        <f t="shared" si="106"/>
        <v>0</v>
      </c>
      <c r="G769" s="19">
        <f>IF(AND(C769&lt;&gt;"",SUM(G$25:G768)&lt;D$17),$D$17/$D$21,0)</f>
        <v>0</v>
      </c>
      <c r="H769" s="4">
        <f t="shared" si="107"/>
        <v>0</v>
      </c>
      <c r="I769" s="4">
        <f t="shared" si="103"/>
        <v>0</v>
      </c>
      <c r="J769" s="25" t="str">
        <f t="shared" si="108"/>
        <v>2083–2084</v>
      </c>
      <c r="K769" s="27">
        <f t="shared" si="104"/>
        <v>0</v>
      </c>
      <c r="R769" s="10" t="str">
        <f t="shared" si="100"/>
        <v/>
      </c>
    </row>
    <row r="770" spans="1:18" ht="19.899999999999999" customHeight="1" x14ac:dyDescent="0.25">
      <c r="A770" s="126">
        <v>67054</v>
      </c>
      <c r="B770" s="9">
        <f t="shared" si="101"/>
        <v>0</v>
      </c>
      <c r="C770" s="127"/>
      <c r="D770" s="4">
        <f t="shared" si="102"/>
        <v>0</v>
      </c>
      <c r="E770" s="128">
        <f t="shared" si="105"/>
        <v>0</v>
      </c>
      <c r="F770" s="4">
        <f t="shared" si="106"/>
        <v>0</v>
      </c>
      <c r="G770" s="19">
        <f>IF(AND(C770&lt;&gt;"",SUM(G$25:G769)&lt;D$17),$D$17/$D$21,0)</f>
        <v>0</v>
      </c>
      <c r="H770" s="4">
        <f t="shared" si="107"/>
        <v>0</v>
      </c>
      <c r="I770" s="4">
        <f t="shared" si="103"/>
        <v>0</v>
      </c>
      <c r="J770" s="25" t="str">
        <f t="shared" si="108"/>
        <v>2083–2084</v>
      </c>
      <c r="K770" s="27">
        <f t="shared" si="104"/>
        <v>0</v>
      </c>
      <c r="R770" s="10" t="str">
        <f t="shared" si="100"/>
        <v/>
      </c>
    </row>
    <row r="771" spans="1:18" ht="19.899999999999999" customHeight="1" x14ac:dyDescent="0.25">
      <c r="A771" s="126">
        <v>67085</v>
      </c>
      <c r="B771" s="9">
        <f t="shared" si="101"/>
        <v>0</v>
      </c>
      <c r="C771" s="127"/>
      <c r="D771" s="4">
        <f t="shared" si="102"/>
        <v>0</v>
      </c>
      <c r="E771" s="128">
        <f t="shared" si="105"/>
        <v>0</v>
      </c>
      <c r="F771" s="4">
        <f t="shared" si="106"/>
        <v>0</v>
      </c>
      <c r="G771" s="19">
        <f>IF(AND(C771&lt;&gt;"",SUM(G$25:G770)&lt;D$17),$D$17/$D$21,0)</f>
        <v>0</v>
      </c>
      <c r="H771" s="4">
        <f t="shared" si="107"/>
        <v>0</v>
      </c>
      <c r="I771" s="4">
        <f t="shared" si="103"/>
        <v>0</v>
      </c>
      <c r="J771" s="25" t="str">
        <f t="shared" si="108"/>
        <v>2083–2084</v>
      </c>
      <c r="K771" s="27">
        <f t="shared" si="104"/>
        <v>0</v>
      </c>
      <c r="R771" s="10" t="str">
        <f t="shared" si="100"/>
        <v/>
      </c>
    </row>
    <row r="772" spans="1:18" ht="19.899999999999999" customHeight="1" x14ac:dyDescent="0.25">
      <c r="A772" s="126">
        <v>67115</v>
      </c>
      <c r="B772" s="9">
        <f t="shared" si="101"/>
        <v>0</v>
      </c>
      <c r="C772" s="127"/>
      <c r="D772" s="4">
        <f t="shared" si="102"/>
        <v>0</v>
      </c>
      <c r="E772" s="128">
        <f t="shared" si="105"/>
        <v>0</v>
      </c>
      <c r="F772" s="4">
        <f t="shared" si="106"/>
        <v>0</v>
      </c>
      <c r="G772" s="19">
        <f>IF(AND(C772&lt;&gt;"",SUM(G$25:G771)&lt;D$17),$D$17/$D$21,0)</f>
        <v>0</v>
      </c>
      <c r="H772" s="4">
        <f t="shared" si="107"/>
        <v>0</v>
      </c>
      <c r="I772" s="4">
        <f t="shared" si="103"/>
        <v>0</v>
      </c>
      <c r="J772" s="25" t="str">
        <f t="shared" si="108"/>
        <v>2083–2084</v>
      </c>
      <c r="K772" s="27">
        <f t="shared" si="104"/>
        <v>0</v>
      </c>
      <c r="R772" s="10" t="str">
        <f t="shared" si="100"/>
        <v/>
      </c>
    </row>
    <row r="773" spans="1:18" ht="19.899999999999999" customHeight="1" x14ac:dyDescent="0.25">
      <c r="A773" s="126">
        <v>67146</v>
      </c>
      <c r="B773" s="9">
        <f t="shared" si="101"/>
        <v>0</v>
      </c>
      <c r="C773" s="127"/>
      <c r="D773" s="4">
        <f t="shared" si="102"/>
        <v>0</v>
      </c>
      <c r="E773" s="128">
        <f t="shared" si="105"/>
        <v>0</v>
      </c>
      <c r="F773" s="4">
        <f t="shared" si="106"/>
        <v>0</v>
      </c>
      <c r="G773" s="19">
        <f>IF(AND(C773&lt;&gt;"",SUM(G$25:G772)&lt;D$17),$D$17/$D$21,0)</f>
        <v>0</v>
      </c>
      <c r="H773" s="4">
        <f t="shared" si="107"/>
        <v>0</v>
      </c>
      <c r="I773" s="4">
        <f t="shared" si="103"/>
        <v>0</v>
      </c>
      <c r="J773" s="25" t="str">
        <f t="shared" si="108"/>
        <v>2083–2084</v>
      </c>
      <c r="K773" s="27">
        <f t="shared" si="104"/>
        <v>0</v>
      </c>
      <c r="R773" s="10" t="str">
        <f t="shared" si="100"/>
        <v/>
      </c>
    </row>
    <row r="774" spans="1:18" ht="19.899999999999999" customHeight="1" x14ac:dyDescent="0.25">
      <c r="A774" s="126">
        <v>67176</v>
      </c>
      <c r="B774" s="9">
        <f t="shared" si="101"/>
        <v>0</v>
      </c>
      <c r="C774" s="127"/>
      <c r="D774" s="4">
        <f t="shared" si="102"/>
        <v>0</v>
      </c>
      <c r="E774" s="128">
        <f t="shared" si="105"/>
        <v>0</v>
      </c>
      <c r="F774" s="4">
        <f t="shared" si="106"/>
        <v>0</v>
      </c>
      <c r="G774" s="19">
        <f>IF(AND(C774&lt;&gt;"",SUM(G$25:G773)&lt;D$17),$D$17/$D$21,0)</f>
        <v>0</v>
      </c>
      <c r="H774" s="4">
        <f t="shared" si="107"/>
        <v>0</v>
      </c>
      <c r="I774" s="4">
        <f t="shared" si="103"/>
        <v>0</v>
      </c>
      <c r="J774" s="25" t="str">
        <f t="shared" si="108"/>
        <v>2083–2084</v>
      </c>
      <c r="K774" s="27">
        <f t="shared" si="104"/>
        <v>0</v>
      </c>
      <c r="R774" s="10" t="str">
        <f t="shared" si="100"/>
        <v/>
      </c>
    </row>
    <row r="775" spans="1:18" ht="19.899999999999999" customHeight="1" x14ac:dyDescent="0.25">
      <c r="A775" s="126">
        <v>67207</v>
      </c>
      <c r="B775" s="9">
        <f t="shared" si="101"/>
        <v>0</v>
      </c>
      <c r="C775" s="127"/>
      <c r="D775" s="4">
        <f t="shared" si="102"/>
        <v>0</v>
      </c>
      <c r="E775" s="128">
        <f t="shared" si="105"/>
        <v>0</v>
      </c>
      <c r="F775" s="4">
        <f t="shared" si="106"/>
        <v>0</v>
      </c>
      <c r="G775" s="19">
        <f>IF(AND(C775&lt;&gt;"",SUM(G$25:G774)&lt;D$17),$D$17/$D$21,0)</f>
        <v>0</v>
      </c>
      <c r="H775" s="4">
        <f t="shared" si="107"/>
        <v>0</v>
      </c>
      <c r="I775" s="4">
        <f t="shared" si="103"/>
        <v>0</v>
      </c>
      <c r="J775" s="25" t="str">
        <f t="shared" si="108"/>
        <v>2083–2084</v>
      </c>
      <c r="K775" s="27">
        <f t="shared" si="104"/>
        <v>0</v>
      </c>
      <c r="R775" s="10" t="str">
        <f t="shared" si="100"/>
        <v/>
      </c>
    </row>
    <row r="776" spans="1:18" ht="19.899999999999999" customHeight="1" x14ac:dyDescent="0.25">
      <c r="A776" s="126">
        <v>67238</v>
      </c>
      <c r="B776" s="9">
        <f t="shared" si="101"/>
        <v>0</v>
      </c>
      <c r="C776" s="127"/>
      <c r="D776" s="4">
        <f t="shared" si="102"/>
        <v>0</v>
      </c>
      <c r="E776" s="128">
        <f t="shared" si="105"/>
        <v>0</v>
      </c>
      <c r="F776" s="4">
        <f t="shared" si="106"/>
        <v>0</v>
      </c>
      <c r="G776" s="19">
        <f>IF(AND(C776&lt;&gt;"",SUM(G$25:G775)&lt;D$17),$D$17/$D$21,0)</f>
        <v>0</v>
      </c>
      <c r="H776" s="4">
        <f t="shared" si="107"/>
        <v>0</v>
      </c>
      <c r="I776" s="4">
        <f t="shared" si="103"/>
        <v>0</v>
      </c>
      <c r="J776" s="25" t="str">
        <f t="shared" si="108"/>
        <v>2083–2084</v>
      </c>
      <c r="K776" s="27">
        <f t="shared" si="104"/>
        <v>0</v>
      </c>
      <c r="R776" s="10" t="str">
        <f t="shared" si="100"/>
        <v/>
      </c>
    </row>
    <row r="777" spans="1:18" ht="19.899999999999999" customHeight="1" x14ac:dyDescent="0.25">
      <c r="A777" s="126">
        <v>67267</v>
      </c>
      <c r="B777" s="9">
        <f t="shared" si="101"/>
        <v>0</v>
      </c>
      <c r="C777" s="127"/>
      <c r="D777" s="4">
        <f t="shared" si="102"/>
        <v>0</v>
      </c>
      <c r="E777" s="128">
        <f t="shared" si="105"/>
        <v>0</v>
      </c>
      <c r="F777" s="4">
        <f t="shared" si="106"/>
        <v>0</v>
      </c>
      <c r="G777" s="19">
        <f>IF(AND(C777&lt;&gt;"",SUM(G$25:G776)&lt;D$17),$D$17/$D$21,0)</f>
        <v>0</v>
      </c>
      <c r="H777" s="4">
        <f t="shared" si="107"/>
        <v>0</v>
      </c>
      <c r="I777" s="4">
        <f t="shared" si="103"/>
        <v>0</v>
      </c>
      <c r="J777" s="25" t="str">
        <f t="shared" si="108"/>
        <v>2083–2084</v>
      </c>
      <c r="K777" s="27">
        <f t="shared" si="104"/>
        <v>0</v>
      </c>
      <c r="R777" s="10" t="str">
        <f t="shared" si="100"/>
        <v/>
      </c>
    </row>
    <row r="778" spans="1:18" ht="19.899999999999999" customHeight="1" x14ac:dyDescent="0.25">
      <c r="A778" s="126">
        <v>67298</v>
      </c>
      <c r="B778" s="9">
        <f t="shared" si="101"/>
        <v>0</v>
      </c>
      <c r="C778" s="127"/>
      <c r="D778" s="4">
        <f t="shared" si="102"/>
        <v>0</v>
      </c>
      <c r="E778" s="128">
        <f t="shared" si="105"/>
        <v>0</v>
      </c>
      <c r="F778" s="4">
        <f t="shared" si="106"/>
        <v>0</v>
      </c>
      <c r="G778" s="19">
        <f>IF(AND(C778&lt;&gt;"",SUM(G$25:G777)&lt;D$17),$D$17/$D$21,0)</f>
        <v>0</v>
      </c>
      <c r="H778" s="4">
        <f t="shared" si="107"/>
        <v>0</v>
      </c>
      <c r="I778" s="4">
        <f t="shared" si="103"/>
        <v>0</v>
      </c>
      <c r="J778" s="25" t="str">
        <f t="shared" si="108"/>
        <v>2083–2084</v>
      </c>
      <c r="K778" s="27">
        <f t="shared" si="104"/>
        <v>0</v>
      </c>
      <c r="R778" s="10" t="str">
        <f t="shared" si="100"/>
        <v/>
      </c>
    </row>
    <row r="779" spans="1:18" ht="19.899999999999999" customHeight="1" x14ac:dyDescent="0.25">
      <c r="A779" s="126">
        <v>67328</v>
      </c>
      <c r="B779" s="9">
        <f t="shared" si="101"/>
        <v>0</v>
      </c>
      <c r="C779" s="127"/>
      <c r="D779" s="4">
        <f t="shared" si="102"/>
        <v>0</v>
      </c>
      <c r="E779" s="128">
        <f t="shared" si="105"/>
        <v>0</v>
      </c>
      <c r="F779" s="4">
        <f t="shared" si="106"/>
        <v>0</v>
      </c>
      <c r="G779" s="19">
        <f>IF(AND(C779&lt;&gt;"",SUM(G$25:G778)&lt;D$17),$D$17/$D$21,0)</f>
        <v>0</v>
      </c>
      <c r="H779" s="4">
        <f t="shared" si="107"/>
        <v>0</v>
      </c>
      <c r="I779" s="4">
        <f t="shared" si="103"/>
        <v>0</v>
      </c>
      <c r="J779" s="25" t="str">
        <f t="shared" si="108"/>
        <v>2083–2084</v>
      </c>
      <c r="K779" s="27">
        <f t="shared" si="104"/>
        <v>0</v>
      </c>
      <c r="R779" s="10" t="str">
        <f t="shared" si="100"/>
        <v/>
      </c>
    </row>
    <row r="780" spans="1:18" ht="19.899999999999999" customHeight="1" x14ac:dyDescent="0.25">
      <c r="A780" s="126">
        <v>67359</v>
      </c>
      <c r="B780" s="9">
        <f t="shared" si="101"/>
        <v>0</v>
      </c>
      <c r="C780" s="127"/>
      <c r="D780" s="4">
        <f t="shared" si="102"/>
        <v>0</v>
      </c>
      <c r="E780" s="128">
        <f t="shared" si="105"/>
        <v>0</v>
      </c>
      <c r="F780" s="4">
        <f t="shared" si="106"/>
        <v>0</v>
      </c>
      <c r="G780" s="19">
        <f>IF(AND(C780&lt;&gt;"",SUM(G$25:G779)&lt;D$17),$D$17/$D$21,0)</f>
        <v>0</v>
      </c>
      <c r="H780" s="4">
        <f t="shared" si="107"/>
        <v>0</v>
      </c>
      <c r="I780" s="4">
        <f t="shared" si="103"/>
        <v>0</v>
      </c>
      <c r="J780" s="25" t="str">
        <f t="shared" si="108"/>
        <v>2083–2084</v>
      </c>
      <c r="K780" s="27">
        <f t="shared" si="104"/>
        <v>0</v>
      </c>
      <c r="R780" s="10" t="str">
        <f t="shared" si="100"/>
        <v/>
      </c>
    </row>
    <row r="781" spans="1:18" ht="19.899999999999999" customHeight="1" x14ac:dyDescent="0.25">
      <c r="A781" s="126">
        <v>67389</v>
      </c>
      <c r="B781" s="9">
        <f t="shared" si="101"/>
        <v>0</v>
      </c>
      <c r="C781" s="127"/>
      <c r="D781" s="4">
        <f t="shared" si="102"/>
        <v>0</v>
      </c>
      <c r="E781" s="128">
        <f t="shared" si="105"/>
        <v>0</v>
      </c>
      <c r="F781" s="4">
        <f t="shared" si="106"/>
        <v>0</v>
      </c>
      <c r="G781" s="19">
        <f>IF(AND(C781&lt;&gt;"",SUM(G$25:G780)&lt;D$17),$D$17/$D$21,0)</f>
        <v>0</v>
      </c>
      <c r="H781" s="4">
        <f t="shared" si="107"/>
        <v>0</v>
      </c>
      <c r="I781" s="4">
        <f t="shared" si="103"/>
        <v>0</v>
      </c>
      <c r="J781" s="25" t="str">
        <f t="shared" si="108"/>
        <v>2084–2085</v>
      </c>
      <c r="K781" s="27">
        <f t="shared" si="104"/>
        <v>0</v>
      </c>
      <c r="R781" s="10" t="str">
        <f t="shared" si="100"/>
        <v/>
      </c>
    </row>
    <row r="782" spans="1:18" ht="19.899999999999999" customHeight="1" x14ac:dyDescent="0.25">
      <c r="A782" s="126">
        <v>67420</v>
      </c>
      <c r="B782" s="9">
        <f t="shared" si="101"/>
        <v>0</v>
      </c>
      <c r="C782" s="127"/>
      <c r="D782" s="4">
        <f t="shared" si="102"/>
        <v>0</v>
      </c>
      <c r="E782" s="128">
        <f t="shared" si="105"/>
        <v>0</v>
      </c>
      <c r="F782" s="4">
        <f t="shared" si="106"/>
        <v>0</v>
      </c>
      <c r="G782" s="19">
        <f>IF(AND(C782&lt;&gt;"",SUM(G$25:G781)&lt;D$17),$D$17/$D$21,0)</f>
        <v>0</v>
      </c>
      <c r="H782" s="4">
        <f t="shared" si="107"/>
        <v>0</v>
      </c>
      <c r="I782" s="4">
        <f t="shared" si="103"/>
        <v>0</v>
      </c>
      <c r="J782" s="25" t="str">
        <f t="shared" si="108"/>
        <v>2084–2085</v>
      </c>
      <c r="K782" s="27">
        <f t="shared" si="104"/>
        <v>0</v>
      </c>
      <c r="R782" s="10" t="str">
        <f t="shared" si="100"/>
        <v/>
      </c>
    </row>
    <row r="783" spans="1:18" ht="19.899999999999999" customHeight="1" x14ac:dyDescent="0.25">
      <c r="A783" s="126">
        <v>67451</v>
      </c>
      <c r="B783" s="9">
        <f t="shared" si="101"/>
        <v>0</v>
      </c>
      <c r="C783" s="127"/>
      <c r="D783" s="4">
        <f t="shared" si="102"/>
        <v>0</v>
      </c>
      <c r="E783" s="128">
        <f t="shared" si="105"/>
        <v>0</v>
      </c>
      <c r="F783" s="4">
        <f t="shared" si="106"/>
        <v>0</v>
      </c>
      <c r="G783" s="19">
        <f>IF(AND(C783&lt;&gt;"",SUM(G$25:G782)&lt;D$17),$D$17/$D$21,0)</f>
        <v>0</v>
      </c>
      <c r="H783" s="4">
        <f t="shared" si="107"/>
        <v>0</v>
      </c>
      <c r="I783" s="4">
        <f t="shared" si="103"/>
        <v>0</v>
      </c>
      <c r="J783" s="25" t="str">
        <f t="shared" si="108"/>
        <v>2084–2085</v>
      </c>
      <c r="K783" s="27">
        <f t="shared" si="104"/>
        <v>0</v>
      </c>
      <c r="R783" s="10" t="str">
        <f t="shared" si="100"/>
        <v/>
      </c>
    </row>
    <row r="784" spans="1:18" ht="19.899999999999999" customHeight="1" x14ac:dyDescent="0.25">
      <c r="A784" s="126">
        <v>67481</v>
      </c>
      <c r="B784" s="9">
        <f t="shared" si="101"/>
        <v>0</v>
      </c>
      <c r="C784" s="127"/>
      <c r="D784" s="4">
        <f t="shared" si="102"/>
        <v>0</v>
      </c>
      <c r="E784" s="128">
        <f t="shared" si="105"/>
        <v>0</v>
      </c>
      <c r="F784" s="4">
        <f t="shared" si="106"/>
        <v>0</v>
      </c>
      <c r="G784" s="19">
        <f>IF(AND(C784&lt;&gt;"",SUM(G$25:G783)&lt;D$17),$D$17/$D$21,0)</f>
        <v>0</v>
      </c>
      <c r="H784" s="4">
        <f t="shared" si="107"/>
        <v>0</v>
      </c>
      <c r="I784" s="4">
        <f t="shared" si="103"/>
        <v>0</v>
      </c>
      <c r="J784" s="25" t="str">
        <f t="shared" si="108"/>
        <v>2084–2085</v>
      </c>
      <c r="K784" s="27">
        <f t="shared" si="104"/>
        <v>0</v>
      </c>
      <c r="R784" s="10" t="str">
        <f t="shared" si="100"/>
        <v/>
      </c>
    </row>
    <row r="785" spans="1:18" ht="19.899999999999999" customHeight="1" x14ac:dyDescent="0.25">
      <c r="A785" s="126">
        <v>67512</v>
      </c>
      <c r="B785" s="9">
        <f t="shared" si="101"/>
        <v>0</v>
      </c>
      <c r="C785" s="127"/>
      <c r="D785" s="4">
        <f t="shared" si="102"/>
        <v>0</v>
      </c>
      <c r="E785" s="128">
        <f t="shared" si="105"/>
        <v>0</v>
      </c>
      <c r="F785" s="4">
        <f t="shared" si="106"/>
        <v>0</v>
      </c>
      <c r="G785" s="19">
        <f>IF(AND(C785&lt;&gt;"",SUM(G$25:G784)&lt;D$17),$D$17/$D$21,0)</f>
        <v>0</v>
      </c>
      <c r="H785" s="4">
        <f t="shared" si="107"/>
        <v>0</v>
      </c>
      <c r="I785" s="4">
        <f t="shared" si="103"/>
        <v>0</v>
      </c>
      <c r="J785" s="25" t="str">
        <f t="shared" si="108"/>
        <v>2084–2085</v>
      </c>
      <c r="K785" s="27">
        <f t="shared" si="104"/>
        <v>0</v>
      </c>
      <c r="R785" s="10" t="str">
        <f t="shared" si="100"/>
        <v/>
      </c>
    </row>
    <row r="786" spans="1:18" ht="19.899999999999999" customHeight="1" x14ac:dyDescent="0.25">
      <c r="A786" s="126">
        <v>67542</v>
      </c>
      <c r="B786" s="9">
        <f t="shared" si="101"/>
        <v>0</v>
      </c>
      <c r="C786" s="127"/>
      <c r="D786" s="4">
        <f t="shared" si="102"/>
        <v>0</v>
      </c>
      <c r="E786" s="128">
        <f t="shared" si="105"/>
        <v>0</v>
      </c>
      <c r="F786" s="4">
        <f t="shared" si="106"/>
        <v>0</v>
      </c>
      <c r="G786" s="19">
        <f>IF(AND(C786&lt;&gt;"",SUM(G$25:G785)&lt;D$17),$D$17/$D$21,0)</f>
        <v>0</v>
      </c>
      <c r="H786" s="4">
        <f t="shared" si="107"/>
        <v>0</v>
      </c>
      <c r="I786" s="4">
        <f t="shared" si="103"/>
        <v>0</v>
      </c>
      <c r="J786" s="25" t="str">
        <f t="shared" si="108"/>
        <v>2084–2085</v>
      </c>
      <c r="K786" s="27">
        <f t="shared" si="104"/>
        <v>0</v>
      </c>
      <c r="R786" s="10" t="str">
        <f t="shared" si="100"/>
        <v/>
      </c>
    </row>
    <row r="787" spans="1:18" ht="19.899999999999999" customHeight="1" x14ac:dyDescent="0.25">
      <c r="A787" s="126">
        <v>67573</v>
      </c>
      <c r="B787" s="9">
        <f t="shared" si="101"/>
        <v>0</v>
      </c>
      <c r="C787" s="127"/>
      <c r="D787" s="4">
        <f t="shared" si="102"/>
        <v>0</v>
      </c>
      <c r="E787" s="128">
        <f t="shared" si="105"/>
        <v>0</v>
      </c>
      <c r="F787" s="4">
        <f t="shared" si="106"/>
        <v>0</v>
      </c>
      <c r="G787" s="19">
        <f>IF(AND(C787&lt;&gt;"",SUM(G$25:G786)&lt;D$17),$D$17/$D$21,0)</f>
        <v>0</v>
      </c>
      <c r="H787" s="4">
        <f t="shared" si="107"/>
        <v>0</v>
      </c>
      <c r="I787" s="4">
        <f t="shared" si="103"/>
        <v>0</v>
      </c>
      <c r="J787" s="25" t="str">
        <f t="shared" si="108"/>
        <v>2084–2085</v>
      </c>
      <c r="K787" s="27">
        <f t="shared" si="104"/>
        <v>0</v>
      </c>
      <c r="R787" s="10" t="str">
        <f t="shared" si="100"/>
        <v/>
      </c>
    </row>
    <row r="788" spans="1:18" ht="19.899999999999999" customHeight="1" x14ac:dyDescent="0.25">
      <c r="A788" s="126">
        <v>67604</v>
      </c>
      <c r="B788" s="9">
        <f t="shared" si="101"/>
        <v>0</v>
      </c>
      <c r="C788" s="127"/>
      <c r="D788" s="4">
        <f t="shared" si="102"/>
        <v>0</v>
      </c>
      <c r="E788" s="128">
        <f t="shared" si="105"/>
        <v>0</v>
      </c>
      <c r="F788" s="4">
        <f t="shared" si="106"/>
        <v>0</v>
      </c>
      <c r="G788" s="19">
        <f>IF(AND(C788&lt;&gt;"",SUM(G$25:G787)&lt;D$17),$D$17/$D$21,0)</f>
        <v>0</v>
      </c>
      <c r="H788" s="4">
        <f t="shared" si="107"/>
        <v>0</v>
      </c>
      <c r="I788" s="4">
        <f t="shared" si="103"/>
        <v>0</v>
      </c>
      <c r="J788" s="25" t="str">
        <f t="shared" si="108"/>
        <v>2084–2085</v>
      </c>
      <c r="K788" s="27">
        <f t="shared" si="104"/>
        <v>0</v>
      </c>
      <c r="R788" s="10" t="str">
        <f t="shared" si="100"/>
        <v/>
      </c>
    </row>
    <row r="789" spans="1:18" ht="19.899999999999999" customHeight="1" x14ac:dyDescent="0.25">
      <c r="A789" s="126">
        <v>67632</v>
      </c>
      <c r="B789" s="9">
        <f t="shared" si="101"/>
        <v>0</v>
      </c>
      <c r="C789" s="127"/>
      <c r="D789" s="4">
        <f t="shared" si="102"/>
        <v>0</v>
      </c>
      <c r="E789" s="128">
        <f t="shared" si="105"/>
        <v>0</v>
      </c>
      <c r="F789" s="4">
        <f t="shared" si="106"/>
        <v>0</v>
      </c>
      <c r="G789" s="19">
        <f>IF(AND(C789&lt;&gt;"",SUM(G$25:G788)&lt;D$17),$D$17/$D$21,0)</f>
        <v>0</v>
      </c>
      <c r="H789" s="4">
        <f t="shared" si="107"/>
        <v>0</v>
      </c>
      <c r="I789" s="4">
        <f t="shared" si="103"/>
        <v>0</v>
      </c>
      <c r="J789" s="25" t="str">
        <f t="shared" si="108"/>
        <v>2084–2085</v>
      </c>
      <c r="K789" s="27">
        <f t="shared" si="104"/>
        <v>0</v>
      </c>
      <c r="R789" s="10" t="str">
        <f t="shared" si="100"/>
        <v/>
      </c>
    </row>
    <row r="790" spans="1:18" ht="19.899999999999999" customHeight="1" x14ac:dyDescent="0.25">
      <c r="A790" s="126">
        <v>67663</v>
      </c>
      <c r="B790" s="9">
        <f t="shared" si="101"/>
        <v>0</v>
      </c>
      <c r="C790" s="127"/>
      <c r="D790" s="4">
        <f t="shared" si="102"/>
        <v>0</v>
      </c>
      <c r="E790" s="128">
        <f t="shared" si="105"/>
        <v>0</v>
      </c>
      <c r="F790" s="4">
        <f t="shared" si="106"/>
        <v>0</v>
      </c>
      <c r="G790" s="19">
        <f>IF(AND(C790&lt;&gt;"",SUM(G$25:G789)&lt;D$17),$D$17/$D$21,0)</f>
        <v>0</v>
      </c>
      <c r="H790" s="4">
        <f t="shared" si="107"/>
        <v>0</v>
      </c>
      <c r="I790" s="4">
        <f t="shared" si="103"/>
        <v>0</v>
      </c>
      <c r="J790" s="25" t="str">
        <f t="shared" si="108"/>
        <v>2084–2085</v>
      </c>
      <c r="K790" s="27">
        <f t="shared" si="104"/>
        <v>0</v>
      </c>
      <c r="R790" s="10" t="str">
        <f t="shared" si="100"/>
        <v/>
      </c>
    </row>
    <row r="791" spans="1:18" ht="19.899999999999999" customHeight="1" x14ac:dyDescent="0.25">
      <c r="A791" s="126">
        <v>67693</v>
      </c>
      <c r="B791" s="9">
        <f t="shared" si="101"/>
        <v>0</v>
      </c>
      <c r="C791" s="127"/>
      <c r="D791" s="4">
        <f t="shared" si="102"/>
        <v>0</v>
      </c>
      <c r="E791" s="128">
        <f t="shared" si="105"/>
        <v>0</v>
      </c>
      <c r="F791" s="4">
        <f t="shared" si="106"/>
        <v>0</v>
      </c>
      <c r="G791" s="19">
        <f>IF(AND(C791&lt;&gt;"",SUM(G$25:G790)&lt;D$17),$D$17/$D$21,0)</f>
        <v>0</v>
      </c>
      <c r="H791" s="4">
        <f t="shared" si="107"/>
        <v>0</v>
      </c>
      <c r="I791" s="4">
        <f t="shared" si="103"/>
        <v>0</v>
      </c>
      <c r="J791" s="25" t="str">
        <f t="shared" si="108"/>
        <v>2084–2085</v>
      </c>
      <c r="K791" s="27">
        <f t="shared" si="104"/>
        <v>0</v>
      </c>
      <c r="R791" s="10" t="str">
        <f t="shared" si="100"/>
        <v/>
      </c>
    </row>
    <row r="792" spans="1:18" ht="19.899999999999999" customHeight="1" x14ac:dyDescent="0.25">
      <c r="A792" s="126">
        <v>67724</v>
      </c>
      <c r="B792" s="9">
        <f t="shared" si="101"/>
        <v>0</v>
      </c>
      <c r="C792" s="127"/>
      <c r="D792" s="4">
        <f t="shared" si="102"/>
        <v>0</v>
      </c>
      <c r="E792" s="128">
        <f t="shared" si="105"/>
        <v>0</v>
      </c>
      <c r="F792" s="4">
        <f t="shared" si="106"/>
        <v>0</v>
      </c>
      <c r="G792" s="19">
        <f>IF(AND(C792&lt;&gt;"",SUM(G$25:G791)&lt;D$17),$D$17/$D$21,0)</f>
        <v>0</v>
      </c>
      <c r="H792" s="4">
        <f t="shared" si="107"/>
        <v>0</v>
      </c>
      <c r="I792" s="4">
        <f t="shared" si="103"/>
        <v>0</v>
      </c>
      <c r="J792" s="25" t="str">
        <f t="shared" si="108"/>
        <v>2084–2085</v>
      </c>
      <c r="K792" s="27">
        <f t="shared" si="104"/>
        <v>0</v>
      </c>
      <c r="R792" s="10" t="str">
        <f t="shared" si="100"/>
        <v/>
      </c>
    </row>
    <row r="793" spans="1:18" ht="19.899999999999999" customHeight="1" x14ac:dyDescent="0.25">
      <c r="A793" s="126">
        <v>67754</v>
      </c>
      <c r="B793" s="9">
        <f t="shared" si="101"/>
        <v>0</v>
      </c>
      <c r="C793" s="127"/>
      <c r="D793" s="4">
        <f t="shared" si="102"/>
        <v>0</v>
      </c>
      <c r="E793" s="128">
        <f t="shared" si="105"/>
        <v>0</v>
      </c>
      <c r="F793" s="4">
        <f t="shared" si="106"/>
        <v>0</v>
      </c>
      <c r="G793" s="19">
        <f>IF(AND(C793&lt;&gt;"",SUM(G$25:G792)&lt;D$17),$D$17/$D$21,0)</f>
        <v>0</v>
      </c>
      <c r="H793" s="4">
        <f t="shared" si="107"/>
        <v>0</v>
      </c>
      <c r="I793" s="4">
        <f t="shared" si="103"/>
        <v>0</v>
      </c>
      <c r="J793" s="25" t="str">
        <f t="shared" si="108"/>
        <v>2085–2086</v>
      </c>
      <c r="K793" s="27">
        <f t="shared" si="104"/>
        <v>0</v>
      </c>
      <c r="R793" s="10" t="str">
        <f t="shared" ref="R793:R856" si="109">IF(AND($D$13&lt;=$A793,DATE(YEAR($D$13),MONTH($D$13)+$D$19-1,DAY($D$13))&gt;=$A793),"X","")</f>
        <v/>
      </c>
    </row>
    <row r="794" spans="1:18" ht="19.899999999999999" customHeight="1" x14ac:dyDescent="0.25">
      <c r="A794" s="126">
        <v>67785</v>
      </c>
      <c r="B794" s="9">
        <f t="shared" ref="B794:B857" si="110">IF(C794&gt;0,C794*-1,C794)</f>
        <v>0</v>
      </c>
      <c r="C794" s="127"/>
      <c r="D794" s="4">
        <f t="shared" ref="D794:D857" si="111">IF(C794="",0,IF($D$14="Beginning",IF(C793&lt;&gt;"",$F793*$D$6/12,0),IF(C793&lt;&gt;"",$F793*$D$6/12,$D$15*$D$6/12)))</f>
        <v>0</v>
      </c>
      <c r="E794" s="128">
        <f t="shared" si="105"/>
        <v>0</v>
      </c>
      <c r="F794" s="4">
        <f t="shared" si="106"/>
        <v>0</v>
      </c>
      <c r="G794" s="19">
        <f>IF(AND(C794&lt;&gt;"",SUM(G$25:G793)&lt;D$17),$D$17/$D$21,0)</f>
        <v>0</v>
      </c>
      <c r="H794" s="4">
        <f t="shared" si="107"/>
        <v>0</v>
      </c>
      <c r="I794" s="4">
        <f t="shared" ref="I794:I857" si="112">IF(C794&lt;&gt;"",$D$17-H794,0)</f>
        <v>0</v>
      </c>
      <c r="J794" s="25" t="str">
        <f t="shared" si="108"/>
        <v>2085–2086</v>
      </c>
      <c r="K794" s="27">
        <f t="shared" ref="K794:K857" si="113">IF(AND(ROUND(H794,2)=ROUND($D$17,2),ROUND(F794,0)=0),ROUND($D$17,2),0)</f>
        <v>0</v>
      </c>
      <c r="R794" s="10" t="str">
        <f t="shared" si="109"/>
        <v/>
      </c>
    </row>
    <row r="795" spans="1:18" ht="19.899999999999999" customHeight="1" x14ac:dyDescent="0.25">
      <c r="A795" s="126">
        <v>67816</v>
      </c>
      <c r="B795" s="9">
        <f t="shared" si="110"/>
        <v>0</v>
      </c>
      <c r="C795" s="127"/>
      <c r="D795" s="4">
        <f t="shared" si="111"/>
        <v>0</v>
      </c>
      <c r="E795" s="128">
        <f t="shared" ref="E795:E858" si="114">C795-D795</f>
        <v>0</v>
      </c>
      <c r="F795" s="4">
        <f t="shared" ref="F795:F858" si="115">IF(C795="",0,IF(C794="",$D$15-E795,IF(C795&lt;&gt;"",F794-E795)))</f>
        <v>0</v>
      </c>
      <c r="G795" s="19">
        <f>IF(AND(C795&lt;&gt;"",SUM(G$25:G794)&lt;D$17),$D$17/$D$21,0)</f>
        <v>0</v>
      </c>
      <c r="H795" s="4">
        <f t="shared" ref="H795:H858" si="116">IF(C795&lt;&gt;"",G795+H794,0)</f>
        <v>0</v>
      </c>
      <c r="I795" s="4">
        <f t="shared" si="112"/>
        <v>0</v>
      </c>
      <c r="J795" s="25" t="str">
        <f t="shared" si="108"/>
        <v>2085–2086</v>
      </c>
      <c r="K795" s="27">
        <f t="shared" si="113"/>
        <v>0</v>
      </c>
      <c r="R795" s="10" t="str">
        <f t="shared" si="109"/>
        <v/>
      </c>
    </row>
    <row r="796" spans="1:18" ht="19.899999999999999" customHeight="1" x14ac:dyDescent="0.25">
      <c r="A796" s="126">
        <v>67846</v>
      </c>
      <c r="B796" s="9">
        <f t="shared" si="110"/>
        <v>0</v>
      </c>
      <c r="C796" s="127"/>
      <c r="D796" s="4">
        <f t="shared" si="111"/>
        <v>0</v>
      </c>
      <c r="E796" s="128">
        <f t="shared" si="114"/>
        <v>0</v>
      </c>
      <c r="F796" s="4">
        <f t="shared" si="115"/>
        <v>0</v>
      </c>
      <c r="G796" s="19">
        <f>IF(AND(C796&lt;&gt;"",SUM(G$25:G795)&lt;D$17),$D$17/$D$21,0)</f>
        <v>0</v>
      </c>
      <c r="H796" s="4">
        <f t="shared" si="116"/>
        <v>0</v>
      </c>
      <c r="I796" s="4">
        <f t="shared" si="112"/>
        <v>0</v>
      </c>
      <c r="J796" s="25" t="str">
        <f t="shared" si="108"/>
        <v>2085–2086</v>
      </c>
      <c r="K796" s="27">
        <f t="shared" si="113"/>
        <v>0</v>
      </c>
      <c r="R796" s="10" t="str">
        <f t="shared" si="109"/>
        <v/>
      </c>
    </row>
    <row r="797" spans="1:18" ht="19.899999999999999" customHeight="1" x14ac:dyDescent="0.25">
      <c r="A797" s="126">
        <v>67877</v>
      </c>
      <c r="B797" s="9">
        <f t="shared" si="110"/>
        <v>0</v>
      </c>
      <c r="C797" s="127"/>
      <c r="D797" s="4">
        <f t="shared" si="111"/>
        <v>0</v>
      </c>
      <c r="E797" s="128">
        <f t="shared" si="114"/>
        <v>0</v>
      </c>
      <c r="F797" s="4">
        <f t="shared" si="115"/>
        <v>0</v>
      </c>
      <c r="G797" s="19">
        <f>IF(AND(C797&lt;&gt;"",SUM(G$25:G796)&lt;D$17),$D$17/$D$21,0)</f>
        <v>0</v>
      </c>
      <c r="H797" s="4">
        <f t="shared" si="116"/>
        <v>0</v>
      </c>
      <c r="I797" s="4">
        <f t="shared" si="112"/>
        <v>0</v>
      </c>
      <c r="J797" s="25" t="str">
        <f t="shared" si="108"/>
        <v>2085–2086</v>
      </c>
      <c r="K797" s="27">
        <f t="shared" si="113"/>
        <v>0</v>
      </c>
      <c r="R797" s="10" t="str">
        <f t="shared" si="109"/>
        <v/>
      </c>
    </row>
    <row r="798" spans="1:18" ht="19.899999999999999" customHeight="1" x14ac:dyDescent="0.25">
      <c r="A798" s="126">
        <v>67907</v>
      </c>
      <c r="B798" s="9">
        <f t="shared" si="110"/>
        <v>0</v>
      </c>
      <c r="C798" s="127"/>
      <c r="D798" s="4">
        <f t="shared" si="111"/>
        <v>0</v>
      </c>
      <c r="E798" s="128">
        <f t="shared" si="114"/>
        <v>0</v>
      </c>
      <c r="F798" s="4">
        <f t="shared" si="115"/>
        <v>0</v>
      </c>
      <c r="G798" s="19">
        <f>IF(AND(C798&lt;&gt;"",SUM(G$25:G797)&lt;D$17),$D$17/$D$21,0)</f>
        <v>0</v>
      </c>
      <c r="H798" s="4">
        <f t="shared" si="116"/>
        <v>0</v>
      </c>
      <c r="I798" s="4">
        <f t="shared" si="112"/>
        <v>0</v>
      </c>
      <c r="J798" s="25" t="str">
        <f t="shared" si="108"/>
        <v>2085–2086</v>
      </c>
      <c r="K798" s="27">
        <f t="shared" si="113"/>
        <v>0</v>
      </c>
      <c r="R798" s="10" t="str">
        <f t="shared" si="109"/>
        <v/>
      </c>
    </row>
    <row r="799" spans="1:18" ht="19.899999999999999" customHeight="1" x14ac:dyDescent="0.25">
      <c r="A799" s="126">
        <v>67938</v>
      </c>
      <c r="B799" s="9">
        <f t="shared" si="110"/>
        <v>0</v>
      </c>
      <c r="C799" s="127"/>
      <c r="D799" s="4">
        <f t="shared" si="111"/>
        <v>0</v>
      </c>
      <c r="E799" s="128">
        <f t="shared" si="114"/>
        <v>0</v>
      </c>
      <c r="F799" s="4">
        <f t="shared" si="115"/>
        <v>0</v>
      </c>
      <c r="G799" s="19">
        <f>IF(AND(C799&lt;&gt;"",SUM(G$25:G798)&lt;D$17),$D$17/$D$21,0)</f>
        <v>0</v>
      </c>
      <c r="H799" s="4">
        <f t="shared" si="116"/>
        <v>0</v>
      </c>
      <c r="I799" s="4">
        <f t="shared" si="112"/>
        <v>0</v>
      </c>
      <c r="J799" s="25" t="str">
        <f t="shared" si="108"/>
        <v>2085–2086</v>
      </c>
      <c r="K799" s="27">
        <f t="shared" si="113"/>
        <v>0</v>
      </c>
      <c r="R799" s="10" t="str">
        <f t="shared" si="109"/>
        <v/>
      </c>
    </row>
    <row r="800" spans="1:18" ht="19.899999999999999" customHeight="1" x14ac:dyDescent="0.25">
      <c r="A800" s="126">
        <v>67969</v>
      </c>
      <c r="B800" s="9">
        <f t="shared" si="110"/>
        <v>0</v>
      </c>
      <c r="C800" s="127"/>
      <c r="D800" s="4">
        <f t="shared" si="111"/>
        <v>0</v>
      </c>
      <c r="E800" s="128">
        <f t="shared" si="114"/>
        <v>0</v>
      </c>
      <c r="F800" s="4">
        <f t="shared" si="115"/>
        <v>0</v>
      </c>
      <c r="G800" s="19">
        <f>IF(AND(C800&lt;&gt;"",SUM(G$25:G799)&lt;D$17),$D$17/$D$21,0)</f>
        <v>0</v>
      </c>
      <c r="H800" s="4">
        <f t="shared" si="116"/>
        <v>0</v>
      </c>
      <c r="I800" s="4">
        <f t="shared" si="112"/>
        <v>0</v>
      </c>
      <c r="J800" s="25" t="str">
        <f t="shared" si="108"/>
        <v>2085–2086</v>
      </c>
      <c r="K800" s="27">
        <f t="shared" si="113"/>
        <v>0</v>
      </c>
      <c r="R800" s="10" t="str">
        <f t="shared" si="109"/>
        <v/>
      </c>
    </row>
    <row r="801" spans="1:18" ht="19.899999999999999" customHeight="1" x14ac:dyDescent="0.25">
      <c r="A801" s="126">
        <v>67997</v>
      </c>
      <c r="B801" s="9">
        <f t="shared" si="110"/>
        <v>0</v>
      </c>
      <c r="C801" s="127"/>
      <c r="D801" s="4">
        <f t="shared" si="111"/>
        <v>0</v>
      </c>
      <c r="E801" s="128">
        <f t="shared" si="114"/>
        <v>0</v>
      </c>
      <c r="F801" s="4">
        <f t="shared" si="115"/>
        <v>0</v>
      </c>
      <c r="G801" s="19">
        <f>IF(AND(C801&lt;&gt;"",SUM(G$25:G800)&lt;D$17),$D$17/$D$21,0)</f>
        <v>0</v>
      </c>
      <c r="H801" s="4">
        <f t="shared" si="116"/>
        <v>0</v>
      </c>
      <c r="I801" s="4">
        <f t="shared" si="112"/>
        <v>0</v>
      </c>
      <c r="J801" s="25" t="str">
        <f t="shared" si="108"/>
        <v>2085–2086</v>
      </c>
      <c r="K801" s="27">
        <f t="shared" si="113"/>
        <v>0</v>
      </c>
      <c r="R801" s="10" t="str">
        <f t="shared" si="109"/>
        <v/>
      </c>
    </row>
    <row r="802" spans="1:18" ht="19.899999999999999" customHeight="1" x14ac:dyDescent="0.25">
      <c r="A802" s="126">
        <v>68028</v>
      </c>
      <c r="B802" s="9">
        <f t="shared" si="110"/>
        <v>0</v>
      </c>
      <c r="C802" s="127"/>
      <c r="D802" s="4">
        <f t="shared" si="111"/>
        <v>0</v>
      </c>
      <c r="E802" s="128">
        <f t="shared" si="114"/>
        <v>0</v>
      </c>
      <c r="F802" s="4">
        <f t="shared" si="115"/>
        <v>0</v>
      </c>
      <c r="G802" s="19">
        <f>IF(AND(C802&lt;&gt;"",SUM(G$25:G801)&lt;D$17),$D$17/$D$21,0)</f>
        <v>0</v>
      </c>
      <c r="H802" s="4">
        <f t="shared" si="116"/>
        <v>0</v>
      </c>
      <c r="I802" s="4">
        <f t="shared" si="112"/>
        <v>0</v>
      </c>
      <c r="J802" s="25" t="str">
        <f t="shared" si="108"/>
        <v>2085–2086</v>
      </c>
      <c r="K802" s="27">
        <f t="shared" si="113"/>
        <v>0</v>
      </c>
      <c r="R802" s="10" t="str">
        <f t="shared" si="109"/>
        <v/>
      </c>
    </row>
    <row r="803" spans="1:18" ht="19.899999999999999" customHeight="1" x14ac:dyDescent="0.25">
      <c r="A803" s="126">
        <v>68058</v>
      </c>
      <c r="B803" s="9">
        <f t="shared" si="110"/>
        <v>0</v>
      </c>
      <c r="C803" s="127"/>
      <c r="D803" s="4">
        <f t="shared" si="111"/>
        <v>0</v>
      </c>
      <c r="E803" s="128">
        <f t="shared" si="114"/>
        <v>0</v>
      </c>
      <c r="F803" s="4">
        <f t="shared" si="115"/>
        <v>0</v>
      </c>
      <c r="G803" s="19">
        <f>IF(AND(C803&lt;&gt;"",SUM(G$25:G802)&lt;D$17),$D$17/$D$21,0)</f>
        <v>0</v>
      </c>
      <c r="H803" s="4">
        <f t="shared" si="116"/>
        <v>0</v>
      </c>
      <c r="I803" s="4">
        <f t="shared" si="112"/>
        <v>0</v>
      </c>
      <c r="J803" s="25" t="str">
        <f t="shared" si="108"/>
        <v>2085–2086</v>
      </c>
      <c r="K803" s="27">
        <f t="shared" si="113"/>
        <v>0</v>
      </c>
      <c r="R803" s="10" t="str">
        <f t="shared" si="109"/>
        <v/>
      </c>
    </row>
    <row r="804" spans="1:18" ht="19.899999999999999" customHeight="1" x14ac:dyDescent="0.25">
      <c r="A804" s="126">
        <v>68089</v>
      </c>
      <c r="B804" s="9">
        <f t="shared" si="110"/>
        <v>0</v>
      </c>
      <c r="C804" s="127"/>
      <c r="D804" s="4">
        <f t="shared" si="111"/>
        <v>0</v>
      </c>
      <c r="E804" s="128">
        <f t="shared" si="114"/>
        <v>0</v>
      </c>
      <c r="F804" s="4">
        <f t="shared" si="115"/>
        <v>0</v>
      </c>
      <c r="G804" s="19">
        <f>IF(AND(C804&lt;&gt;"",SUM(G$25:G803)&lt;D$17),$D$17/$D$21,0)</f>
        <v>0</v>
      </c>
      <c r="H804" s="4">
        <f t="shared" si="116"/>
        <v>0</v>
      </c>
      <c r="I804" s="4">
        <f t="shared" si="112"/>
        <v>0</v>
      </c>
      <c r="J804" s="25" t="str">
        <f t="shared" si="108"/>
        <v>2085–2086</v>
      </c>
      <c r="K804" s="27">
        <f t="shared" si="113"/>
        <v>0</v>
      </c>
      <c r="R804" s="10" t="str">
        <f t="shared" si="109"/>
        <v/>
      </c>
    </row>
    <row r="805" spans="1:18" ht="19.899999999999999" customHeight="1" x14ac:dyDescent="0.25">
      <c r="A805" s="126">
        <v>68119</v>
      </c>
      <c r="B805" s="9">
        <f t="shared" si="110"/>
        <v>0</v>
      </c>
      <c r="C805" s="127"/>
      <c r="D805" s="4">
        <f t="shared" si="111"/>
        <v>0</v>
      </c>
      <c r="E805" s="128">
        <f t="shared" si="114"/>
        <v>0</v>
      </c>
      <c r="F805" s="4">
        <f t="shared" si="115"/>
        <v>0</v>
      </c>
      <c r="G805" s="19">
        <f>IF(AND(C805&lt;&gt;"",SUM(G$25:G804)&lt;D$17),$D$17/$D$21,0)</f>
        <v>0</v>
      </c>
      <c r="H805" s="4">
        <f t="shared" si="116"/>
        <v>0</v>
      </c>
      <c r="I805" s="4">
        <f t="shared" si="112"/>
        <v>0</v>
      </c>
      <c r="J805" s="25" t="str">
        <f t="shared" si="108"/>
        <v>2086–2087</v>
      </c>
      <c r="K805" s="27">
        <f t="shared" si="113"/>
        <v>0</v>
      </c>
      <c r="R805" s="10" t="str">
        <f t="shared" si="109"/>
        <v/>
      </c>
    </row>
    <row r="806" spans="1:18" ht="19.899999999999999" customHeight="1" x14ac:dyDescent="0.25">
      <c r="A806" s="126">
        <v>68150</v>
      </c>
      <c r="B806" s="9">
        <f t="shared" si="110"/>
        <v>0</v>
      </c>
      <c r="C806" s="127"/>
      <c r="D806" s="4">
        <f t="shared" si="111"/>
        <v>0</v>
      </c>
      <c r="E806" s="128">
        <f t="shared" si="114"/>
        <v>0</v>
      </c>
      <c r="F806" s="4">
        <f t="shared" si="115"/>
        <v>0</v>
      </c>
      <c r="G806" s="19">
        <f>IF(AND(C806&lt;&gt;"",SUM(G$25:G805)&lt;D$17),$D$17/$D$21,0)</f>
        <v>0</v>
      </c>
      <c r="H806" s="4">
        <f t="shared" si="116"/>
        <v>0</v>
      </c>
      <c r="I806" s="4">
        <f t="shared" si="112"/>
        <v>0</v>
      </c>
      <c r="J806" s="25" t="str">
        <f t="shared" ref="J806:J869" si="117">IF(OR(MONTH(A806)=1,MONTH(A806)=2,MONTH(A806)=3,MONTH(A806)=4,MONTH(A806)=5,MONTH(A806)=6),YEAR(A806)-1&amp;"–"&amp;YEAR(A806),YEAR(A806)&amp;"–"&amp;YEAR(A806)+1)</f>
        <v>2086–2087</v>
      </c>
      <c r="K806" s="27">
        <f t="shared" si="113"/>
        <v>0</v>
      </c>
      <c r="R806" s="10" t="str">
        <f t="shared" si="109"/>
        <v/>
      </c>
    </row>
    <row r="807" spans="1:18" ht="19.899999999999999" customHeight="1" x14ac:dyDescent="0.25">
      <c r="A807" s="126">
        <v>68181</v>
      </c>
      <c r="B807" s="9">
        <f t="shared" si="110"/>
        <v>0</v>
      </c>
      <c r="C807" s="127"/>
      <c r="D807" s="4">
        <f t="shared" si="111"/>
        <v>0</v>
      </c>
      <c r="E807" s="128">
        <f t="shared" si="114"/>
        <v>0</v>
      </c>
      <c r="F807" s="4">
        <f t="shared" si="115"/>
        <v>0</v>
      </c>
      <c r="G807" s="19">
        <f>IF(AND(C807&lt;&gt;"",SUM(G$25:G806)&lt;D$17),$D$17/$D$21,0)</f>
        <v>0</v>
      </c>
      <c r="H807" s="4">
        <f t="shared" si="116"/>
        <v>0</v>
      </c>
      <c r="I807" s="4">
        <f t="shared" si="112"/>
        <v>0</v>
      </c>
      <c r="J807" s="25" t="str">
        <f t="shared" si="117"/>
        <v>2086–2087</v>
      </c>
      <c r="K807" s="27">
        <f t="shared" si="113"/>
        <v>0</v>
      </c>
      <c r="R807" s="10" t="str">
        <f t="shared" si="109"/>
        <v/>
      </c>
    </row>
    <row r="808" spans="1:18" ht="19.899999999999999" customHeight="1" x14ac:dyDescent="0.25">
      <c r="A808" s="126">
        <v>68211</v>
      </c>
      <c r="B808" s="9">
        <f t="shared" si="110"/>
        <v>0</v>
      </c>
      <c r="C808" s="127"/>
      <c r="D808" s="4">
        <f t="shared" si="111"/>
        <v>0</v>
      </c>
      <c r="E808" s="128">
        <f t="shared" si="114"/>
        <v>0</v>
      </c>
      <c r="F808" s="4">
        <f t="shared" si="115"/>
        <v>0</v>
      </c>
      <c r="G808" s="19">
        <f>IF(AND(C808&lt;&gt;"",SUM(G$25:G807)&lt;D$17),$D$17/$D$21,0)</f>
        <v>0</v>
      </c>
      <c r="H808" s="4">
        <f t="shared" si="116"/>
        <v>0</v>
      </c>
      <c r="I808" s="4">
        <f t="shared" si="112"/>
        <v>0</v>
      </c>
      <c r="J808" s="25" t="str">
        <f t="shared" si="117"/>
        <v>2086–2087</v>
      </c>
      <c r="K808" s="27">
        <f t="shared" si="113"/>
        <v>0</v>
      </c>
      <c r="R808" s="10" t="str">
        <f t="shared" si="109"/>
        <v/>
      </c>
    </row>
    <row r="809" spans="1:18" ht="19.899999999999999" customHeight="1" x14ac:dyDescent="0.25">
      <c r="A809" s="126">
        <v>68242</v>
      </c>
      <c r="B809" s="9">
        <f t="shared" si="110"/>
        <v>0</v>
      </c>
      <c r="C809" s="127"/>
      <c r="D809" s="4">
        <f t="shared" si="111"/>
        <v>0</v>
      </c>
      <c r="E809" s="128">
        <f t="shared" si="114"/>
        <v>0</v>
      </c>
      <c r="F809" s="4">
        <f t="shared" si="115"/>
        <v>0</v>
      </c>
      <c r="G809" s="19">
        <f>IF(AND(C809&lt;&gt;"",SUM(G$25:G808)&lt;D$17),$D$17/$D$21,0)</f>
        <v>0</v>
      </c>
      <c r="H809" s="4">
        <f t="shared" si="116"/>
        <v>0</v>
      </c>
      <c r="I809" s="4">
        <f t="shared" si="112"/>
        <v>0</v>
      </c>
      <c r="J809" s="25" t="str">
        <f t="shared" si="117"/>
        <v>2086–2087</v>
      </c>
      <c r="K809" s="27">
        <f t="shared" si="113"/>
        <v>0</v>
      </c>
      <c r="R809" s="10" t="str">
        <f t="shared" si="109"/>
        <v/>
      </c>
    </row>
    <row r="810" spans="1:18" ht="19.899999999999999" customHeight="1" x14ac:dyDescent="0.25">
      <c r="A810" s="126">
        <v>68272</v>
      </c>
      <c r="B810" s="9">
        <f t="shared" si="110"/>
        <v>0</v>
      </c>
      <c r="C810" s="127"/>
      <c r="D810" s="4">
        <f t="shared" si="111"/>
        <v>0</v>
      </c>
      <c r="E810" s="128">
        <f t="shared" si="114"/>
        <v>0</v>
      </c>
      <c r="F810" s="4">
        <f t="shared" si="115"/>
        <v>0</v>
      </c>
      <c r="G810" s="19">
        <f>IF(AND(C810&lt;&gt;"",SUM(G$25:G809)&lt;D$17),$D$17/$D$21,0)</f>
        <v>0</v>
      </c>
      <c r="H810" s="4">
        <f t="shared" si="116"/>
        <v>0</v>
      </c>
      <c r="I810" s="4">
        <f t="shared" si="112"/>
        <v>0</v>
      </c>
      <c r="J810" s="25" t="str">
        <f t="shared" si="117"/>
        <v>2086–2087</v>
      </c>
      <c r="K810" s="27">
        <f t="shared" si="113"/>
        <v>0</v>
      </c>
      <c r="R810" s="10" t="str">
        <f t="shared" si="109"/>
        <v/>
      </c>
    </row>
    <row r="811" spans="1:18" ht="19.899999999999999" customHeight="1" x14ac:dyDescent="0.25">
      <c r="A811" s="126">
        <v>68303</v>
      </c>
      <c r="B811" s="9">
        <f t="shared" si="110"/>
        <v>0</v>
      </c>
      <c r="C811" s="127"/>
      <c r="D811" s="4">
        <f t="shared" si="111"/>
        <v>0</v>
      </c>
      <c r="E811" s="128">
        <f t="shared" si="114"/>
        <v>0</v>
      </c>
      <c r="F811" s="4">
        <f t="shared" si="115"/>
        <v>0</v>
      </c>
      <c r="G811" s="19">
        <f>IF(AND(C811&lt;&gt;"",SUM(G$25:G810)&lt;D$17),$D$17/$D$21,0)</f>
        <v>0</v>
      </c>
      <c r="H811" s="4">
        <f t="shared" si="116"/>
        <v>0</v>
      </c>
      <c r="I811" s="4">
        <f t="shared" si="112"/>
        <v>0</v>
      </c>
      <c r="J811" s="25" t="str">
        <f t="shared" si="117"/>
        <v>2086–2087</v>
      </c>
      <c r="K811" s="27">
        <f t="shared" si="113"/>
        <v>0</v>
      </c>
      <c r="R811" s="10" t="str">
        <f t="shared" si="109"/>
        <v/>
      </c>
    </row>
    <row r="812" spans="1:18" ht="19.899999999999999" customHeight="1" x14ac:dyDescent="0.25">
      <c r="A812" s="126">
        <v>68334</v>
      </c>
      <c r="B812" s="9">
        <f t="shared" si="110"/>
        <v>0</v>
      </c>
      <c r="C812" s="127"/>
      <c r="D812" s="4">
        <f t="shared" si="111"/>
        <v>0</v>
      </c>
      <c r="E812" s="128">
        <f t="shared" si="114"/>
        <v>0</v>
      </c>
      <c r="F812" s="4">
        <f t="shared" si="115"/>
        <v>0</v>
      </c>
      <c r="G812" s="19">
        <f>IF(AND(C812&lt;&gt;"",SUM(G$25:G811)&lt;D$17),$D$17/$D$21,0)</f>
        <v>0</v>
      </c>
      <c r="H812" s="4">
        <f t="shared" si="116"/>
        <v>0</v>
      </c>
      <c r="I812" s="4">
        <f t="shared" si="112"/>
        <v>0</v>
      </c>
      <c r="J812" s="25" t="str">
        <f t="shared" si="117"/>
        <v>2086–2087</v>
      </c>
      <c r="K812" s="27">
        <f t="shared" si="113"/>
        <v>0</v>
      </c>
      <c r="R812" s="10" t="str">
        <f t="shared" si="109"/>
        <v/>
      </c>
    </row>
    <row r="813" spans="1:18" ht="19.899999999999999" customHeight="1" x14ac:dyDescent="0.25">
      <c r="A813" s="126">
        <v>68362</v>
      </c>
      <c r="B813" s="9">
        <f t="shared" si="110"/>
        <v>0</v>
      </c>
      <c r="C813" s="127"/>
      <c r="D813" s="4">
        <f t="shared" si="111"/>
        <v>0</v>
      </c>
      <c r="E813" s="128">
        <f t="shared" si="114"/>
        <v>0</v>
      </c>
      <c r="F813" s="4">
        <f t="shared" si="115"/>
        <v>0</v>
      </c>
      <c r="G813" s="19">
        <f>IF(AND(C813&lt;&gt;"",SUM(G$25:G812)&lt;D$17),$D$17/$D$21,0)</f>
        <v>0</v>
      </c>
      <c r="H813" s="4">
        <f t="shared" si="116"/>
        <v>0</v>
      </c>
      <c r="I813" s="4">
        <f t="shared" si="112"/>
        <v>0</v>
      </c>
      <c r="J813" s="25" t="str">
        <f t="shared" si="117"/>
        <v>2086–2087</v>
      </c>
      <c r="K813" s="27">
        <f t="shared" si="113"/>
        <v>0</v>
      </c>
      <c r="R813" s="10" t="str">
        <f t="shared" si="109"/>
        <v/>
      </c>
    </row>
    <row r="814" spans="1:18" ht="19.899999999999999" customHeight="1" x14ac:dyDescent="0.25">
      <c r="A814" s="126">
        <v>68393</v>
      </c>
      <c r="B814" s="9">
        <f t="shared" si="110"/>
        <v>0</v>
      </c>
      <c r="C814" s="127"/>
      <c r="D814" s="4">
        <f t="shared" si="111"/>
        <v>0</v>
      </c>
      <c r="E814" s="128">
        <f t="shared" si="114"/>
        <v>0</v>
      </c>
      <c r="F814" s="4">
        <f t="shared" si="115"/>
        <v>0</v>
      </c>
      <c r="G814" s="19">
        <f>IF(AND(C814&lt;&gt;"",SUM(G$25:G813)&lt;D$17),$D$17/$D$21,0)</f>
        <v>0</v>
      </c>
      <c r="H814" s="4">
        <f t="shared" si="116"/>
        <v>0</v>
      </c>
      <c r="I814" s="4">
        <f t="shared" si="112"/>
        <v>0</v>
      </c>
      <c r="J814" s="25" t="str">
        <f t="shared" si="117"/>
        <v>2086–2087</v>
      </c>
      <c r="K814" s="27">
        <f t="shared" si="113"/>
        <v>0</v>
      </c>
      <c r="R814" s="10" t="str">
        <f t="shared" si="109"/>
        <v/>
      </c>
    </row>
    <row r="815" spans="1:18" ht="19.899999999999999" customHeight="1" x14ac:dyDescent="0.25">
      <c r="A815" s="126">
        <v>68423</v>
      </c>
      <c r="B815" s="9">
        <f t="shared" si="110"/>
        <v>0</v>
      </c>
      <c r="C815" s="127"/>
      <c r="D815" s="4">
        <f t="shared" si="111"/>
        <v>0</v>
      </c>
      <c r="E815" s="128">
        <f t="shared" si="114"/>
        <v>0</v>
      </c>
      <c r="F815" s="4">
        <f t="shared" si="115"/>
        <v>0</v>
      </c>
      <c r="G815" s="19">
        <f>IF(AND(C815&lt;&gt;"",SUM(G$25:G814)&lt;D$17),$D$17/$D$21,0)</f>
        <v>0</v>
      </c>
      <c r="H815" s="4">
        <f t="shared" si="116"/>
        <v>0</v>
      </c>
      <c r="I815" s="4">
        <f t="shared" si="112"/>
        <v>0</v>
      </c>
      <c r="J815" s="25" t="str">
        <f t="shared" si="117"/>
        <v>2086–2087</v>
      </c>
      <c r="K815" s="27">
        <f t="shared" si="113"/>
        <v>0</v>
      </c>
      <c r="R815" s="10" t="str">
        <f t="shared" si="109"/>
        <v/>
      </c>
    </row>
    <row r="816" spans="1:18" ht="19.899999999999999" customHeight="1" x14ac:dyDescent="0.25">
      <c r="A816" s="126">
        <v>68454</v>
      </c>
      <c r="B816" s="9">
        <f t="shared" si="110"/>
        <v>0</v>
      </c>
      <c r="C816" s="127"/>
      <c r="D816" s="4">
        <f t="shared" si="111"/>
        <v>0</v>
      </c>
      <c r="E816" s="128">
        <f t="shared" si="114"/>
        <v>0</v>
      </c>
      <c r="F816" s="4">
        <f t="shared" si="115"/>
        <v>0</v>
      </c>
      <c r="G816" s="19">
        <f>IF(AND(C816&lt;&gt;"",SUM(G$25:G815)&lt;D$17),$D$17/$D$21,0)</f>
        <v>0</v>
      </c>
      <c r="H816" s="4">
        <f t="shared" si="116"/>
        <v>0</v>
      </c>
      <c r="I816" s="4">
        <f t="shared" si="112"/>
        <v>0</v>
      </c>
      <c r="J816" s="25" t="str">
        <f t="shared" si="117"/>
        <v>2086–2087</v>
      </c>
      <c r="K816" s="27">
        <f t="shared" si="113"/>
        <v>0</v>
      </c>
      <c r="R816" s="10" t="str">
        <f t="shared" si="109"/>
        <v/>
      </c>
    </row>
    <row r="817" spans="1:18" ht="19.899999999999999" customHeight="1" x14ac:dyDescent="0.25">
      <c r="A817" s="126">
        <v>68484</v>
      </c>
      <c r="B817" s="9">
        <f t="shared" si="110"/>
        <v>0</v>
      </c>
      <c r="C817" s="127"/>
      <c r="D817" s="4">
        <f t="shared" si="111"/>
        <v>0</v>
      </c>
      <c r="E817" s="128">
        <f t="shared" si="114"/>
        <v>0</v>
      </c>
      <c r="F817" s="4">
        <f t="shared" si="115"/>
        <v>0</v>
      </c>
      <c r="G817" s="19">
        <f>IF(AND(C817&lt;&gt;"",SUM(G$25:G816)&lt;D$17),$D$17/$D$21,0)</f>
        <v>0</v>
      </c>
      <c r="H817" s="4">
        <f t="shared" si="116"/>
        <v>0</v>
      </c>
      <c r="I817" s="4">
        <f t="shared" si="112"/>
        <v>0</v>
      </c>
      <c r="J817" s="25" t="str">
        <f t="shared" si="117"/>
        <v>2087–2088</v>
      </c>
      <c r="K817" s="27">
        <f t="shared" si="113"/>
        <v>0</v>
      </c>
      <c r="R817" s="10" t="str">
        <f t="shared" si="109"/>
        <v/>
      </c>
    </row>
    <row r="818" spans="1:18" ht="19.899999999999999" customHeight="1" x14ac:dyDescent="0.25">
      <c r="A818" s="126">
        <v>68515</v>
      </c>
      <c r="B818" s="9">
        <f t="shared" si="110"/>
        <v>0</v>
      </c>
      <c r="C818" s="127"/>
      <c r="D818" s="4">
        <f t="shared" si="111"/>
        <v>0</v>
      </c>
      <c r="E818" s="128">
        <f t="shared" si="114"/>
        <v>0</v>
      </c>
      <c r="F818" s="4">
        <f t="shared" si="115"/>
        <v>0</v>
      </c>
      <c r="G818" s="19">
        <f>IF(AND(C818&lt;&gt;"",SUM(G$25:G817)&lt;D$17),$D$17/$D$21,0)</f>
        <v>0</v>
      </c>
      <c r="H818" s="4">
        <f t="shared" si="116"/>
        <v>0</v>
      </c>
      <c r="I818" s="4">
        <f t="shared" si="112"/>
        <v>0</v>
      </c>
      <c r="J818" s="25" t="str">
        <f t="shared" si="117"/>
        <v>2087–2088</v>
      </c>
      <c r="K818" s="27">
        <f t="shared" si="113"/>
        <v>0</v>
      </c>
      <c r="R818" s="10" t="str">
        <f t="shared" si="109"/>
        <v/>
      </c>
    </row>
    <row r="819" spans="1:18" ht="19.899999999999999" customHeight="1" x14ac:dyDescent="0.25">
      <c r="A819" s="126">
        <v>68546</v>
      </c>
      <c r="B819" s="9">
        <f t="shared" si="110"/>
        <v>0</v>
      </c>
      <c r="C819" s="127"/>
      <c r="D819" s="4">
        <f t="shared" si="111"/>
        <v>0</v>
      </c>
      <c r="E819" s="128">
        <f t="shared" si="114"/>
        <v>0</v>
      </c>
      <c r="F819" s="4">
        <f t="shared" si="115"/>
        <v>0</v>
      </c>
      <c r="G819" s="19">
        <f>IF(AND(C819&lt;&gt;"",SUM(G$25:G818)&lt;D$17),$D$17/$D$21,0)</f>
        <v>0</v>
      </c>
      <c r="H819" s="4">
        <f t="shared" si="116"/>
        <v>0</v>
      </c>
      <c r="I819" s="4">
        <f t="shared" si="112"/>
        <v>0</v>
      </c>
      <c r="J819" s="25" t="str">
        <f t="shared" si="117"/>
        <v>2087–2088</v>
      </c>
      <c r="K819" s="27">
        <f t="shared" si="113"/>
        <v>0</v>
      </c>
      <c r="R819" s="10" t="str">
        <f t="shared" si="109"/>
        <v/>
      </c>
    </row>
    <row r="820" spans="1:18" ht="19.899999999999999" customHeight="1" x14ac:dyDescent="0.25">
      <c r="A820" s="126">
        <v>68576</v>
      </c>
      <c r="B820" s="9">
        <f t="shared" si="110"/>
        <v>0</v>
      </c>
      <c r="C820" s="127"/>
      <c r="D820" s="4">
        <f t="shared" si="111"/>
        <v>0</v>
      </c>
      <c r="E820" s="128">
        <f t="shared" si="114"/>
        <v>0</v>
      </c>
      <c r="F820" s="4">
        <f t="shared" si="115"/>
        <v>0</v>
      </c>
      <c r="G820" s="19">
        <f>IF(AND(C820&lt;&gt;"",SUM(G$25:G819)&lt;D$17),$D$17/$D$21,0)</f>
        <v>0</v>
      </c>
      <c r="H820" s="4">
        <f t="shared" si="116"/>
        <v>0</v>
      </c>
      <c r="I820" s="4">
        <f t="shared" si="112"/>
        <v>0</v>
      </c>
      <c r="J820" s="25" t="str">
        <f t="shared" si="117"/>
        <v>2087–2088</v>
      </c>
      <c r="K820" s="27">
        <f t="shared" si="113"/>
        <v>0</v>
      </c>
      <c r="R820" s="10" t="str">
        <f t="shared" si="109"/>
        <v/>
      </c>
    </row>
    <row r="821" spans="1:18" ht="19.899999999999999" customHeight="1" x14ac:dyDescent="0.25">
      <c r="A821" s="126">
        <v>68607</v>
      </c>
      <c r="B821" s="9">
        <f t="shared" si="110"/>
        <v>0</v>
      </c>
      <c r="C821" s="127"/>
      <c r="D821" s="4">
        <f t="shared" si="111"/>
        <v>0</v>
      </c>
      <c r="E821" s="128">
        <f t="shared" si="114"/>
        <v>0</v>
      </c>
      <c r="F821" s="4">
        <f t="shared" si="115"/>
        <v>0</v>
      </c>
      <c r="G821" s="19">
        <f>IF(AND(C821&lt;&gt;"",SUM(G$25:G820)&lt;D$17),$D$17/$D$21,0)</f>
        <v>0</v>
      </c>
      <c r="H821" s="4">
        <f t="shared" si="116"/>
        <v>0</v>
      </c>
      <c r="I821" s="4">
        <f t="shared" si="112"/>
        <v>0</v>
      </c>
      <c r="J821" s="25" t="str">
        <f t="shared" si="117"/>
        <v>2087–2088</v>
      </c>
      <c r="K821" s="27">
        <f t="shared" si="113"/>
        <v>0</v>
      </c>
      <c r="R821" s="10" t="str">
        <f t="shared" si="109"/>
        <v/>
      </c>
    </row>
    <row r="822" spans="1:18" ht="19.899999999999999" customHeight="1" x14ac:dyDescent="0.25">
      <c r="A822" s="126">
        <v>68637</v>
      </c>
      <c r="B822" s="9">
        <f t="shared" si="110"/>
        <v>0</v>
      </c>
      <c r="C822" s="127"/>
      <c r="D822" s="4">
        <f t="shared" si="111"/>
        <v>0</v>
      </c>
      <c r="E822" s="128">
        <f t="shared" si="114"/>
        <v>0</v>
      </c>
      <c r="F822" s="4">
        <f t="shared" si="115"/>
        <v>0</v>
      </c>
      <c r="G822" s="19">
        <f>IF(AND(C822&lt;&gt;"",SUM(G$25:G821)&lt;D$17),$D$17/$D$21,0)</f>
        <v>0</v>
      </c>
      <c r="H822" s="4">
        <f t="shared" si="116"/>
        <v>0</v>
      </c>
      <c r="I822" s="4">
        <f t="shared" si="112"/>
        <v>0</v>
      </c>
      <c r="J822" s="25" t="str">
        <f t="shared" si="117"/>
        <v>2087–2088</v>
      </c>
      <c r="K822" s="27">
        <f t="shared" si="113"/>
        <v>0</v>
      </c>
      <c r="R822" s="10" t="str">
        <f t="shared" si="109"/>
        <v/>
      </c>
    </row>
    <row r="823" spans="1:18" ht="19.899999999999999" customHeight="1" x14ac:dyDescent="0.25">
      <c r="A823" s="126">
        <v>68668</v>
      </c>
      <c r="B823" s="9">
        <f t="shared" si="110"/>
        <v>0</v>
      </c>
      <c r="C823" s="127"/>
      <c r="D823" s="4">
        <f t="shared" si="111"/>
        <v>0</v>
      </c>
      <c r="E823" s="128">
        <f t="shared" si="114"/>
        <v>0</v>
      </c>
      <c r="F823" s="4">
        <f t="shared" si="115"/>
        <v>0</v>
      </c>
      <c r="G823" s="19">
        <f>IF(AND(C823&lt;&gt;"",SUM(G$25:G822)&lt;D$17),$D$17/$D$21,0)</f>
        <v>0</v>
      </c>
      <c r="H823" s="4">
        <f t="shared" si="116"/>
        <v>0</v>
      </c>
      <c r="I823" s="4">
        <f t="shared" si="112"/>
        <v>0</v>
      </c>
      <c r="J823" s="25" t="str">
        <f t="shared" si="117"/>
        <v>2087–2088</v>
      </c>
      <c r="K823" s="27">
        <f t="shared" si="113"/>
        <v>0</v>
      </c>
      <c r="R823" s="10" t="str">
        <f t="shared" si="109"/>
        <v/>
      </c>
    </row>
    <row r="824" spans="1:18" ht="19.899999999999999" customHeight="1" x14ac:dyDescent="0.25">
      <c r="A824" s="126">
        <v>68699</v>
      </c>
      <c r="B824" s="9">
        <f t="shared" si="110"/>
        <v>0</v>
      </c>
      <c r="C824" s="127"/>
      <c r="D824" s="4">
        <f t="shared" si="111"/>
        <v>0</v>
      </c>
      <c r="E824" s="128">
        <f t="shared" si="114"/>
        <v>0</v>
      </c>
      <c r="F824" s="4">
        <f t="shared" si="115"/>
        <v>0</v>
      </c>
      <c r="G824" s="19">
        <f>IF(AND(C824&lt;&gt;"",SUM(G$25:G823)&lt;D$17),$D$17/$D$21,0)</f>
        <v>0</v>
      </c>
      <c r="H824" s="4">
        <f t="shared" si="116"/>
        <v>0</v>
      </c>
      <c r="I824" s="4">
        <f t="shared" si="112"/>
        <v>0</v>
      </c>
      <c r="J824" s="25" t="str">
        <f t="shared" si="117"/>
        <v>2087–2088</v>
      </c>
      <c r="K824" s="27">
        <f t="shared" si="113"/>
        <v>0</v>
      </c>
      <c r="R824" s="10" t="str">
        <f t="shared" si="109"/>
        <v/>
      </c>
    </row>
    <row r="825" spans="1:18" ht="19.899999999999999" customHeight="1" x14ac:dyDescent="0.25">
      <c r="A825" s="126">
        <v>68728</v>
      </c>
      <c r="B825" s="9">
        <f t="shared" si="110"/>
        <v>0</v>
      </c>
      <c r="C825" s="127"/>
      <c r="D825" s="4">
        <f t="shared" si="111"/>
        <v>0</v>
      </c>
      <c r="E825" s="128">
        <f t="shared" si="114"/>
        <v>0</v>
      </c>
      <c r="F825" s="4">
        <f t="shared" si="115"/>
        <v>0</v>
      </c>
      <c r="G825" s="19">
        <f>IF(AND(C825&lt;&gt;"",SUM(G$25:G824)&lt;D$17),$D$17/$D$21,0)</f>
        <v>0</v>
      </c>
      <c r="H825" s="4">
        <f t="shared" si="116"/>
        <v>0</v>
      </c>
      <c r="I825" s="4">
        <f t="shared" si="112"/>
        <v>0</v>
      </c>
      <c r="J825" s="25" t="str">
        <f t="shared" si="117"/>
        <v>2087–2088</v>
      </c>
      <c r="K825" s="27">
        <f t="shared" si="113"/>
        <v>0</v>
      </c>
      <c r="R825" s="10" t="str">
        <f t="shared" si="109"/>
        <v/>
      </c>
    </row>
    <row r="826" spans="1:18" ht="19.899999999999999" customHeight="1" x14ac:dyDescent="0.25">
      <c r="A826" s="126">
        <v>68759</v>
      </c>
      <c r="B826" s="9">
        <f t="shared" si="110"/>
        <v>0</v>
      </c>
      <c r="C826" s="127"/>
      <c r="D826" s="4">
        <f t="shared" si="111"/>
        <v>0</v>
      </c>
      <c r="E826" s="128">
        <f t="shared" si="114"/>
        <v>0</v>
      </c>
      <c r="F826" s="4">
        <f t="shared" si="115"/>
        <v>0</v>
      </c>
      <c r="G826" s="19">
        <f>IF(AND(C826&lt;&gt;"",SUM(G$25:G825)&lt;D$17),$D$17/$D$21,0)</f>
        <v>0</v>
      </c>
      <c r="H826" s="4">
        <f t="shared" si="116"/>
        <v>0</v>
      </c>
      <c r="I826" s="4">
        <f t="shared" si="112"/>
        <v>0</v>
      </c>
      <c r="J826" s="25" t="str">
        <f t="shared" si="117"/>
        <v>2087–2088</v>
      </c>
      <c r="K826" s="27">
        <f t="shared" si="113"/>
        <v>0</v>
      </c>
      <c r="R826" s="10" t="str">
        <f t="shared" si="109"/>
        <v/>
      </c>
    </row>
    <row r="827" spans="1:18" ht="19.899999999999999" customHeight="1" x14ac:dyDescent="0.25">
      <c r="A827" s="126">
        <v>68789</v>
      </c>
      <c r="B827" s="9">
        <f t="shared" si="110"/>
        <v>0</v>
      </c>
      <c r="C827" s="127"/>
      <c r="D827" s="4">
        <f t="shared" si="111"/>
        <v>0</v>
      </c>
      <c r="E827" s="128">
        <f t="shared" si="114"/>
        <v>0</v>
      </c>
      <c r="F827" s="4">
        <f t="shared" si="115"/>
        <v>0</v>
      </c>
      <c r="G827" s="19">
        <f>IF(AND(C827&lt;&gt;"",SUM(G$25:G826)&lt;D$17),$D$17/$D$21,0)</f>
        <v>0</v>
      </c>
      <c r="H827" s="4">
        <f t="shared" si="116"/>
        <v>0</v>
      </c>
      <c r="I827" s="4">
        <f t="shared" si="112"/>
        <v>0</v>
      </c>
      <c r="J827" s="25" t="str">
        <f t="shared" si="117"/>
        <v>2087–2088</v>
      </c>
      <c r="K827" s="27">
        <f t="shared" si="113"/>
        <v>0</v>
      </c>
      <c r="R827" s="10" t="str">
        <f t="shared" si="109"/>
        <v/>
      </c>
    </row>
    <row r="828" spans="1:18" ht="19.899999999999999" customHeight="1" x14ac:dyDescent="0.25">
      <c r="A828" s="126">
        <v>68820</v>
      </c>
      <c r="B828" s="9">
        <f t="shared" si="110"/>
        <v>0</v>
      </c>
      <c r="C828" s="127"/>
      <c r="D828" s="4">
        <f t="shared" si="111"/>
        <v>0</v>
      </c>
      <c r="E828" s="128">
        <f t="shared" si="114"/>
        <v>0</v>
      </c>
      <c r="F828" s="4">
        <f t="shared" si="115"/>
        <v>0</v>
      </c>
      <c r="G828" s="19">
        <f>IF(AND(C828&lt;&gt;"",SUM(G$25:G827)&lt;D$17),$D$17/$D$21,0)</f>
        <v>0</v>
      </c>
      <c r="H828" s="4">
        <f t="shared" si="116"/>
        <v>0</v>
      </c>
      <c r="I828" s="4">
        <f t="shared" si="112"/>
        <v>0</v>
      </c>
      <c r="J828" s="25" t="str">
        <f t="shared" si="117"/>
        <v>2087–2088</v>
      </c>
      <c r="K828" s="27">
        <f t="shared" si="113"/>
        <v>0</v>
      </c>
      <c r="R828" s="10" t="str">
        <f t="shared" si="109"/>
        <v/>
      </c>
    </row>
    <row r="829" spans="1:18" ht="19.899999999999999" customHeight="1" x14ac:dyDescent="0.25">
      <c r="A829" s="126">
        <v>68850</v>
      </c>
      <c r="B829" s="9">
        <f t="shared" si="110"/>
        <v>0</v>
      </c>
      <c r="C829" s="127"/>
      <c r="D829" s="4">
        <f t="shared" si="111"/>
        <v>0</v>
      </c>
      <c r="E829" s="128">
        <f t="shared" si="114"/>
        <v>0</v>
      </c>
      <c r="F829" s="4">
        <f t="shared" si="115"/>
        <v>0</v>
      </c>
      <c r="G829" s="19">
        <f>IF(AND(C829&lt;&gt;"",SUM(G$25:G828)&lt;D$17),$D$17/$D$21,0)</f>
        <v>0</v>
      </c>
      <c r="H829" s="4">
        <f t="shared" si="116"/>
        <v>0</v>
      </c>
      <c r="I829" s="4">
        <f t="shared" si="112"/>
        <v>0</v>
      </c>
      <c r="J829" s="25" t="str">
        <f t="shared" si="117"/>
        <v>2088–2089</v>
      </c>
      <c r="K829" s="27">
        <f t="shared" si="113"/>
        <v>0</v>
      </c>
      <c r="R829" s="10" t="str">
        <f t="shared" si="109"/>
        <v/>
      </c>
    </row>
    <row r="830" spans="1:18" ht="19.899999999999999" customHeight="1" x14ac:dyDescent="0.25">
      <c r="A830" s="126">
        <v>68881</v>
      </c>
      <c r="B830" s="9">
        <f t="shared" si="110"/>
        <v>0</v>
      </c>
      <c r="C830" s="127"/>
      <c r="D830" s="4">
        <f t="shared" si="111"/>
        <v>0</v>
      </c>
      <c r="E830" s="128">
        <f t="shared" si="114"/>
        <v>0</v>
      </c>
      <c r="F830" s="4">
        <f t="shared" si="115"/>
        <v>0</v>
      </c>
      <c r="G830" s="19">
        <f>IF(AND(C830&lt;&gt;"",SUM(G$25:G829)&lt;D$17),$D$17/$D$21,0)</f>
        <v>0</v>
      </c>
      <c r="H830" s="4">
        <f t="shared" si="116"/>
        <v>0</v>
      </c>
      <c r="I830" s="4">
        <f t="shared" si="112"/>
        <v>0</v>
      </c>
      <c r="J830" s="25" t="str">
        <f t="shared" si="117"/>
        <v>2088–2089</v>
      </c>
      <c r="K830" s="27">
        <f t="shared" si="113"/>
        <v>0</v>
      </c>
      <c r="R830" s="10" t="str">
        <f t="shared" si="109"/>
        <v/>
      </c>
    </row>
    <row r="831" spans="1:18" ht="19.899999999999999" customHeight="1" x14ac:dyDescent="0.25">
      <c r="A831" s="126">
        <v>68912</v>
      </c>
      <c r="B831" s="9">
        <f t="shared" si="110"/>
        <v>0</v>
      </c>
      <c r="C831" s="127"/>
      <c r="D831" s="4">
        <f t="shared" si="111"/>
        <v>0</v>
      </c>
      <c r="E831" s="128">
        <f t="shared" si="114"/>
        <v>0</v>
      </c>
      <c r="F831" s="4">
        <f t="shared" si="115"/>
        <v>0</v>
      </c>
      <c r="G831" s="19">
        <f>IF(AND(C831&lt;&gt;"",SUM(G$25:G830)&lt;D$17),$D$17/$D$21,0)</f>
        <v>0</v>
      </c>
      <c r="H831" s="4">
        <f t="shared" si="116"/>
        <v>0</v>
      </c>
      <c r="I831" s="4">
        <f t="shared" si="112"/>
        <v>0</v>
      </c>
      <c r="J831" s="25" t="str">
        <f t="shared" si="117"/>
        <v>2088–2089</v>
      </c>
      <c r="K831" s="27">
        <f t="shared" si="113"/>
        <v>0</v>
      </c>
      <c r="R831" s="10" t="str">
        <f t="shared" si="109"/>
        <v/>
      </c>
    </row>
    <row r="832" spans="1:18" ht="19.899999999999999" customHeight="1" x14ac:dyDescent="0.25">
      <c r="A832" s="126">
        <v>68942</v>
      </c>
      <c r="B832" s="9">
        <f t="shared" si="110"/>
        <v>0</v>
      </c>
      <c r="C832" s="127"/>
      <c r="D832" s="4">
        <f t="shared" si="111"/>
        <v>0</v>
      </c>
      <c r="E832" s="128">
        <f t="shared" si="114"/>
        <v>0</v>
      </c>
      <c r="F832" s="4">
        <f t="shared" si="115"/>
        <v>0</v>
      </c>
      <c r="G832" s="19">
        <f>IF(AND(C832&lt;&gt;"",SUM(G$25:G831)&lt;D$17),$D$17/$D$21,0)</f>
        <v>0</v>
      </c>
      <c r="H832" s="4">
        <f t="shared" si="116"/>
        <v>0</v>
      </c>
      <c r="I832" s="4">
        <f t="shared" si="112"/>
        <v>0</v>
      </c>
      <c r="J832" s="25" t="str">
        <f t="shared" si="117"/>
        <v>2088–2089</v>
      </c>
      <c r="K832" s="27">
        <f t="shared" si="113"/>
        <v>0</v>
      </c>
      <c r="R832" s="10" t="str">
        <f t="shared" si="109"/>
        <v/>
      </c>
    </row>
    <row r="833" spans="1:18" ht="19.899999999999999" customHeight="1" x14ac:dyDescent="0.25">
      <c r="A833" s="126">
        <v>68973</v>
      </c>
      <c r="B833" s="9">
        <f t="shared" si="110"/>
        <v>0</v>
      </c>
      <c r="C833" s="127"/>
      <c r="D833" s="4">
        <f t="shared" si="111"/>
        <v>0</v>
      </c>
      <c r="E833" s="128">
        <f t="shared" si="114"/>
        <v>0</v>
      </c>
      <c r="F833" s="4">
        <f t="shared" si="115"/>
        <v>0</v>
      </c>
      <c r="G833" s="19">
        <f>IF(AND(C833&lt;&gt;"",SUM(G$25:G832)&lt;D$17),$D$17/$D$21,0)</f>
        <v>0</v>
      </c>
      <c r="H833" s="4">
        <f t="shared" si="116"/>
        <v>0</v>
      </c>
      <c r="I833" s="4">
        <f t="shared" si="112"/>
        <v>0</v>
      </c>
      <c r="J833" s="25" t="str">
        <f t="shared" si="117"/>
        <v>2088–2089</v>
      </c>
      <c r="K833" s="27">
        <f t="shared" si="113"/>
        <v>0</v>
      </c>
      <c r="R833" s="10" t="str">
        <f t="shared" si="109"/>
        <v/>
      </c>
    </row>
    <row r="834" spans="1:18" ht="19.899999999999999" customHeight="1" x14ac:dyDescent="0.25">
      <c r="A834" s="126">
        <v>69003</v>
      </c>
      <c r="B834" s="9">
        <f t="shared" si="110"/>
        <v>0</v>
      </c>
      <c r="C834" s="127"/>
      <c r="D834" s="4">
        <f t="shared" si="111"/>
        <v>0</v>
      </c>
      <c r="E834" s="128">
        <f t="shared" si="114"/>
        <v>0</v>
      </c>
      <c r="F834" s="4">
        <f t="shared" si="115"/>
        <v>0</v>
      </c>
      <c r="G834" s="19">
        <f>IF(AND(C834&lt;&gt;"",SUM(G$25:G833)&lt;D$17),$D$17/$D$21,0)</f>
        <v>0</v>
      </c>
      <c r="H834" s="4">
        <f t="shared" si="116"/>
        <v>0</v>
      </c>
      <c r="I834" s="4">
        <f t="shared" si="112"/>
        <v>0</v>
      </c>
      <c r="J834" s="25" t="str">
        <f t="shared" si="117"/>
        <v>2088–2089</v>
      </c>
      <c r="K834" s="27">
        <f t="shared" si="113"/>
        <v>0</v>
      </c>
      <c r="R834" s="10" t="str">
        <f t="shared" si="109"/>
        <v/>
      </c>
    </row>
    <row r="835" spans="1:18" ht="19.899999999999999" customHeight="1" x14ac:dyDescent="0.25">
      <c r="A835" s="126">
        <v>69034</v>
      </c>
      <c r="B835" s="9">
        <f t="shared" si="110"/>
        <v>0</v>
      </c>
      <c r="C835" s="127"/>
      <c r="D835" s="4">
        <f t="shared" si="111"/>
        <v>0</v>
      </c>
      <c r="E835" s="128">
        <f t="shared" si="114"/>
        <v>0</v>
      </c>
      <c r="F835" s="4">
        <f t="shared" si="115"/>
        <v>0</v>
      </c>
      <c r="G835" s="19">
        <f>IF(AND(C835&lt;&gt;"",SUM(G$25:G834)&lt;D$17),$D$17/$D$21,0)</f>
        <v>0</v>
      </c>
      <c r="H835" s="4">
        <f t="shared" si="116"/>
        <v>0</v>
      </c>
      <c r="I835" s="4">
        <f t="shared" si="112"/>
        <v>0</v>
      </c>
      <c r="J835" s="25" t="str">
        <f t="shared" si="117"/>
        <v>2088–2089</v>
      </c>
      <c r="K835" s="27">
        <f t="shared" si="113"/>
        <v>0</v>
      </c>
      <c r="R835" s="10" t="str">
        <f t="shared" si="109"/>
        <v/>
      </c>
    </row>
    <row r="836" spans="1:18" ht="19.899999999999999" customHeight="1" x14ac:dyDescent="0.25">
      <c r="A836" s="126">
        <v>69065</v>
      </c>
      <c r="B836" s="9">
        <f t="shared" si="110"/>
        <v>0</v>
      </c>
      <c r="C836" s="127"/>
      <c r="D836" s="4">
        <f t="shared" si="111"/>
        <v>0</v>
      </c>
      <c r="E836" s="128">
        <f t="shared" si="114"/>
        <v>0</v>
      </c>
      <c r="F836" s="4">
        <f t="shared" si="115"/>
        <v>0</v>
      </c>
      <c r="G836" s="19">
        <f>IF(AND(C836&lt;&gt;"",SUM(G$25:G835)&lt;D$17),$D$17/$D$21,0)</f>
        <v>0</v>
      </c>
      <c r="H836" s="4">
        <f t="shared" si="116"/>
        <v>0</v>
      </c>
      <c r="I836" s="4">
        <f t="shared" si="112"/>
        <v>0</v>
      </c>
      <c r="J836" s="25" t="str">
        <f t="shared" si="117"/>
        <v>2088–2089</v>
      </c>
      <c r="K836" s="27">
        <f t="shared" si="113"/>
        <v>0</v>
      </c>
      <c r="R836" s="10" t="str">
        <f t="shared" si="109"/>
        <v/>
      </c>
    </row>
    <row r="837" spans="1:18" ht="19.899999999999999" customHeight="1" x14ac:dyDescent="0.25">
      <c r="A837" s="126">
        <v>69093</v>
      </c>
      <c r="B837" s="9">
        <f t="shared" si="110"/>
        <v>0</v>
      </c>
      <c r="C837" s="127"/>
      <c r="D837" s="4">
        <f t="shared" si="111"/>
        <v>0</v>
      </c>
      <c r="E837" s="128">
        <f t="shared" si="114"/>
        <v>0</v>
      </c>
      <c r="F837" s="4">
        <f t="shared" si="115"/>
        <v>0</v>
      </c>
      <c r="G837" s="19">
        <f>IF(AND(C837&lt;&gt;"",SUM(G$25:G836)&lt;D$17),$D$17/$D$21,0)</f>
        <v>0</v>
      </c>
      <c r="H837" s="4">
        <f t="shared" si="116"/>
        <v>0</v>
      </c>
      <c r="I837" s="4">
        <f t="shared" si="112"/>
        <v>0</v>
      </c>
      <c r="J837" s="25" t="str">
        <f t="shared" si="117"/>
        <v>2088–2089</v>
      </c>
      <c r="K837" s="27">
        <f t="shared" si="113"/>
        <v>0</v>
      </c>
      <c r="R837" s="10" t="str">
        <f t="shared" si="109"/>
        <v/>
      </c>
    </row>
    <row r="838" spans="1:18" ht="19.899999999999999" customHeight="1" x14ac:dyDescent="0.25">
      <c r="A838" s="126">
        <v>69124</v>
      </c>
      <c r="B838" s="9">
        <f t="shared" si="110"/>
        <v>0</v>
      </c>
      <c r="C838" s="127"/>
      <c r="D838" s="4">
        <f t="shared" si="111"/>
        <v>0</v>
      </c>
      <c r="E838" s="128">
        <f t="shared" si="114"/>
        <v>0</v>
      </c>
      <c r="F838" s="4">
        <f t="shared" si="115"/>
        <v>0</v>
      </c>
      <c r="G838" s="19">
        <f>IF(AND(C838&lt;&gt;"",SUM(G$25:G837)&lt;D$17),$D$17/$D$21,0)</f>
        <v>0</v>
      </c>
      <c r="H838" s="4">
        <f t="shared" si="116"/>
        <v>0</v>
      </c>
      <c r="I838" s="4">
        <f t="shared" si="112"/>
        <v>0</v>
      </c>
      <c r="J838" s="25" t="str">
        <f t="shared" si="117"/>
        <v>2088–2089</v>
      </c>
      <c r="K838" s="27">
        <f t="shared" si="113"/>
        <v>0</v>
      </c>
      <c r="R838" s="10" t="str">
        <f t="shared" si="109"/>
        <v/>
      </c>
    </row>
    <row r="839" spans="1:18" ht="19.899999999999999" customHeight="1" x14ac:dyDescent="0.25">
      <c r="A839" s="126">
        <v>69154</v>
      </c>
      <c r="B839" s="9">
        <f t="shared" si="110"/>
        <v>0</v>
      </c>
      <c r="C839" s="127"/>
      <c r="D839" s="4">
        <f t="shared" si="111"/>
        <v>0</v>
      </c>
      <c r="E839" s="128">
        <f t="shared" si="114"/>
        <v>0</v>
      </c>
      <c r="F839" s="4">
        <f t="shared" si="115"/>
        <v>0</v>
      </c>
      <c r="G839" s="19">
        <f>IF(AND(C839&lt;&gt;"",SUM(G$25:G838)&lt;D$17),$D$17/$D$21,0)</f>
        <v>0</v>
      </c>
      <c r="H839" s="4">
        <f t="shared" si="116"/>
        <v>0</v>
      </c>
      <c r="I839" s="4">
        <f t="shared" si="112"/>
        <v>0</v>
      </c>
      <c r="J839" s="25" t="str">
        <f t="shared" si="117"/>
        <v>2088–2089</v>
      </c>
      <c r="K839" s="27">
        <f t="shared" si="113"/>
        <v>0</v>
      </c>
      <c r="R839" s="10" t="str">
        <f t="shared" si="109"/>
        <v/>
      </c>
    </row>
    <row r="840" spans="1:18" ht="19.899999999999999" customHeight="1" x14ac:dyDescent="0.25">
      <c r="A840" s="126">
        <v>69185</v>
      </c>
      <c r="B840" s="9">
        <f t="shared" si="110"/>
        <v>0</v>
      </c>
      <c r="C840" s="127"/>
      <c r="D840" s="4">
        <f t="shared" si="111"/>
        <v>0</v>
      </c>
      <c r="E840" s="128">
        <f t="shared" si="114"/>
        <v>0</v>
      </c>
      <c r="F840" s="4">
        <f t="shared" si="115"/>
        <v>0</v>
      </c>
      <c r="G840" s="19">
        <f>IF(AND(C840&lt;&gt;"",SUM(G$25:G839)&lt;D$17),$D$17/$D$21,0)</f>
        <v>0</v>
      </c>
      <c r="H840" s="4">
        <f t="shared" si="116"/>
        <v>0</v>
      </c>
      <c r="I840" s="4">
        <f t="shared" si="112"/>
        <v>0</v>
      </c>
      <c r="J840" s="25" t="str">
        <f t="shared" si="117"/>
        <v>2088–2089</v>
      </c>
      <c r="K840" s="27">
        <f t="shared" si="113"/>
        <v>0</v>
      </c>
      <c r="R840" s="10" t="str">
        <f t="shared" si="109"/>
        <v/>
      </c>
    </row>
    <row r="841" spans="1:18" ht="19.899999999999999" customHeight="1" x14ac:dyDescent="0.25">
      <c r="A841" s="126">
        <v>69215</v>
      </c>
      <c r="B841" s="9">
        <f t="shared" si="110"/>
        <v>0</v>
      </c>
      <c r="C841" s="127"/>
      <c r="D841" s="4">
        <f t="shared" si="111"/>
        <v>0</v>
      </c>
      <c r="E841" s="128">
        <f t="shared" si="114"/>
        <v>0</v>
      </c>
      <c r="F841" s="4">
        <f t="shared" si="115"/>
        <v>0</v>
      </c>
      <c r="G841" s="19">
        <f>IF(AND(C841&lt;&gt;"",SUM(G$25:G840)&lt;D$17),$D$17/$D$21,0)</f>
        <v>0</v>
      </c>
      <c r="H841" s="4">
        <f t="shared" si="116"/>
        <v>0</v>
      </c>
      <c r="I841" s="4">
        <f t="shared" si="112"/>
        <v>0</v>
      </c>
      <c r="J841" s="25" t="str">
        <f t="shared" si="117"/>
        <v>2089–2090</v>
      </c>
      <c r="K841" s="27">
        <f t="shared" si="113"/>
        <v>0</v>
      </c>
      <c r="R841" s="10" t="str">
        <f t="shared" si="109"/>
        <v/>
      </c>
    </row>
    <row r="842" spans="1:18" ht="19.899999999999999" customHeight="1" x14ac:dyDescent="0.25">
      <c r="A842" s="126">
        <v>69246</v>
      </c>
      <c r="B842" s="9">
        <f t="shared" si="110"/>
        <v>0</v>
      </c>
      <c r="C842" s="127"/>
      <c r="D842" s="4">
        <f t="shared" si="111"/>
        <v>0</v>
      </c>
      <c r="E842" s="128">
        <f t="shared" si="114"/>
        <v>0</v>
      </c>
      <c r="F842" s="4">
        <f t="shared" si="115"/>
        <v>0</v>
      </c>
      <c r="G842" s="19">
        <f>IF(AND(C842&lt;&gt;"",SUM(G$25:G841)&lt;D$17),$D$17/$D$21,0)</f>
        <v>0</v>
      </c>
      <c r="H842" s="4">
        <f t="shared" si="116"/>
        <v>0</v>
      </c>
      <c r="I842" s="4">
        <f t="shared" si="112"/>
        <v>0</v>
      </c>
      <c r="J842" s="25" t="str">
        <f t="shared" si="117"/>
        <v>2089–2090</v>
      </c>
      <c r="K842" s="27">
        <f t="shared" si="113"/>
        <v>0</v>
      </c>
      <c r="R842" s="10" t="str">
        <f t="shared" si="109"/>
        <v/>
      </c>
    </row>
    <row r="843" spans="1:18" ht="19.899999999999999" customHeight="1" x14ac:dyDescent="0.25">
      <c r="A843" s="126">
        <v>69277</v>
      </c>
      <c r="B843" s="9">
        <f t="shared" si="110"/>
        <v>0</v>
      </c>
      <c r="C843" s="127"/>
      <c r="D843" s="4">
        <f t="shared" si="111"/>
        <v>0</v>
      </c>
      <c r="E843" s="128">
        <f t="shared" si="114"/>
        <v>0</v>
      </c>
      <c r="F843" s="4">
        <f t="shared" si="115"/>
        <v>0</v>
      </c>
      <c r="G843" s="19">
        <f>IF(AND(C843&lt;&gt;"",SUM(G$25:G842)&lt;D$17),$D$17/$D$21,0)</f>
        <v>0</v>
      </c>
      <c r="H843" s="4">
        <f t="shared" si="116"/>
        <v>0</v>
      </c>
      <c r="I843" s="4">
        <f t="shared" si="112"/>
        <v>0</v>
      </c>
      <c r="J843" s="25" t="str">
        <f t="shared" si="117"/>
        <v>2089–2090</v>
      </c>
      <c r="K843" s="27">
        <f t="shared" si="113"/>
        <v>0</v>
      </c>
      <c r="R843" s="10" t="str">
        <f t="shared" si="109"/>
        <v/>
      </c>
    </row>
    <row r="844" spans="1:18" ht="19.899999999999999" customHeight="1" x14ac:dyDescent="0.25">
      <c r="A844" s="126">
        <v>69307</v>
      </c>
      <c r="B844" s="9">
        <f t="shared" si="110"/>
        <v>0</v>
      </c>
      <c r="C844" s="127"/>
      <c r="D844" s="4">
        <f t="shared" si="111"/>
        <v>0</v>
      </c>
      <c r="E844" s="128">
        <f t="shared" si="114"/>
        <v>0</v>
      </c>
      <c r="F844" s="4">
        <f t="shared" si="115"/>
        <v>0</v>
      </c>
      <c r="G844" s="19">
        <f>IF(AND(C844&lt;&gt;"",SUM(G$25:G843)&lt;D$17),$D$17/$D$21,0)</f>
        <v>0</v>
      </c>
      <c r="H844" s="4">
        <f t="shared" si="116"/>
        <v>0</v>
      </c>
      <c r="I844" s="4">
        <f t="shared" si="112"/>
        <v>0</v>
      </c>
      <c r="J844" s="25" t="str">
        <f t="shared" si="117"/>
        <v>2089–2090</v>
      </c>
      <c r="K844" s="27">
        <f t="shared" si="113"/>
        <v>0</v>
      </c>
      <c r="R844" s="10" t="str">
        <f t="shared" si="109"/>
        <v/>
      </c>
    </row>
    <row r="845" spans="1:18" ht="19.899999999999999" customHeight="1" x14ac:dyDescent="0.25">
      <c r="A845" s="126">
        <v>69338</v>
      </c>
      <c r="B845" s="9">
        <f t="shared" si="110"/>
        <v>0</v>
      </c>
      <c r="C845" s="127"/>
      <c r="D845" s="4">
        <f t="shared" si="111"/>
        <v>0</v>
      </c>
      <c r="E845" s="128">
        <f t="shared" si="114"/>
        <v>0</v>
      </c>
      <c r="F845" s="4">
        <f t="shared" si="115"/>
        <v>0</v>
      </c>
      <c r="G845" s="19">
        <f>IF(AND(C845&lt;&gt;"",SUM(G$25:G844)&lt;D$17),$D$17/$D$21,0)</f>
        <v>0</v>
      </c>
      <c r="H845" s="4">
        <f t="shared" si="116"/>
        <v>0</v>
      </c>
      <c r="I845" s="4">
        <f t="shared" si="112"/>
        <v>0</v>
      </c>
      <c r="J845" s="25" t="str">
        <f t="shared" si="117"/>
        <v>2089–2090</v>
      </c>
      <c r="K845" s="27">
        <f t="shared" si="113"/>
        <v>0</v>
      </c>
      <c r="R845" s="10" t="str">
        <f t="shared" si="109"/>
        <v/>
      </c>
    </row>
    <row r="846" spans="1:18" ht="19.899999999999999" customHeight="1" x14ac:dyDescent="0.25">
      <c r="A846" s="126">
        <v>69368</v>
      </c>
      <c r="B846" s="9">
        <f t="shared" si="110"/>
        <v>0</v>
      </c>
      <c r="C846" s="127"/>
      <c r="D846" s="4">
        <f t="shared" si="111"/>
        <v>0</v>
      </c>
      <c r="E846" s="128">
        <f t="shared" si="114"/>
        <v>0</v>
      </c>
      <c r="F846" s="4">
        <f t="shared" si="115"/>
        <v>0</v>
      </c>
      <c r="G846" s="19">
        <f>IF(AND(C846&lt;&gt;"",SUM(G$25:G845)&lt;D$17),$D$17/$D$21,0)</f>
        <v>0</v>
      </c>
      <c r="H846" s="4">
        <f t="shared" si="116"/>
        <v>0</v>
      </c>
      <c r="I846" s="4">
        <f t="shared" si="112"/>
        <v>0</v>
      </c>
      <c r="J846" s="25" t="str">
        <f t="shared" si="117"/>
        <v>2089–2090</v>
      </c>
      <c r="K846" s="27">
        <f t="shared" si="113"/>
        <v>0</v>
      </c>
      <c r="R846" s="10" t="str">
        <f t="shared" si="109"/>
        <v/>
      </c>
    </row>
    <row r="847" spans="1:18" ht="19.899999999999999" customHeight="1" x14ac:dyDescent="0.25">
      <c r="A847" s="126">
        <v>69399</v>
      </c>
      <c r="B847" s="9">
        <f t="shared" si="110"/>
        <v>0</v>
      </c>
      <c r="C847" s="127"/>
      <c r="D847" s="4">
        <f t="shared" si="111"/>
        <v>0</v>
      </c>
      <c r="E847" s="128">
        <f t="shared" si="114"/>
        <v>0</v>
      </c>
      <c r="F847" s="4">
        <f t="shared" si="115"/>
        <v>0</v>
      </c>
      <c r="G847" s="19">
        <f>IF(AND(C847&lt;&gt;"",SUM(G$25:G846)&lt;D$17),$D$17/$D$21,0)</f>
        <v>0</v>
      </c>
      <c r="H847" s="4">
        <f t="shared" si="116"/>
        <v>0</v>
      </c>
      <c r="I847" s="4">
        <f t="shared" si="112"/>
        <v>0</v>
      </c>
      <c r="J847" s="25" t="str">
        <f t="shared" si="117"/>
        <v>2089–2090</v>
      </c>
      <c r="K847" s="27">
        <f t="shared" si="113"/>
        <v>0</v>
      </c>
      <c r="R847" s="10" t="str">
        <f t="shared" si="109"/>
        <v/>
      </c>
    </row>
    <row r="848" spans="1:18" ht="19.899999999999999" customHeight="1" x14ac:dyDescent="0.25">
      <c r="A848" s="126">
        <v>69430</v>
      </c>
      <c r="B848" s="9">
        <f t="shared" si="110"/>
        <v>0</v>
      </c>
      <c r="C848" s="127"/>
      <c r="D848" s="4">
        <f t="shared" si="111"/>
        <v>0</v>
      </c>
      <c r="E848" s="128">
        <f t="shared" si="114"/>
        <v>0</v>
      </c>
      <c r="F848" s="4">
        <f t="shared" si="115"/>
        <v>0</v>
      </c>
      <c r="G848" s="19">
        <f>IF(AND(C848&lt;&gt;"",SUM(G$25:G847)&lt;D$17),$D$17/$D$21,0)</f>
        <v>0</v>
      </c>
      <c r="H848" s="4">
        <f t="shared" si="116"/>
        <v>0</v>
      </c>
      <c r="I848" s="4">
        <f t="shared" si="112"/>
        <v>0</v>
      </c>
      <c r="J848" s="25" t="str">
        <f t="shared" si="117"/>
        <v>2089–2090</v>
      </c>
      <c r="K848" s="27">
        <f t="shared" si="113"/>
        <v>0</v>
      </c>
      <c r="R848" s="10" t="str">
        <f t="shared" si="109"/>
        <v/>
      </c>
    </row>
    <row r="849" spans="1:18" ht="19.899999999999999" customHeight="1" x14ac:dyDescent="0.25">
      <c r="A849" s="126">
        <v>69458</v>
      </c>
      <c r="B849" s="9">
        <f t="shared" si="110"/>
        <v>0</v>
      </c>
      <c r="C849" s="127"/>
      <c r="D849" s="4">
        <f t="shared" si="111"/>
        <v>0</v>
      </c>
      <c r="E849" s="128">
        <f t="shared" si="114"/>
        <v>0</v>
      </c>
      <c r="F849" s="4">
        <f t="shared" si="115"/>
        <v>0</v>
      </c>
      <c r="G849" s="19">
        <f>IF(AND(C849&lt;&gt;"",SUM(G$25:G848)&lt;D$17),$D$17/$D$21,0)</f>
        <v>0</v>
      </c>
      <c r="H849" s="4">
        <f t="shared" si="116"/>
        <v>0</v>
      </c>
      <c r="I849" s="4">
        <f t="shared" si="112"/>
        <v>0</v>
      </c>
      <c r="J849" s="25" t="str">
        <f t="shared" si="117"/>
        <v>2089–2090</v>
      </c>
      <c r="K849" s="27">
        <f t="shared" si="113"/>
        <v>0</v>
      </c>
      <c r="R849" s="10" t="str">
        <f t="shared" si="109"/>
        <v/>
      </c>
    </row>
    <row r="850" spans="1:18" ht="19.899999999999999" customHeight="1" x14ac:dyDescent="0.25">
      <c r="A850" s="126">
        <v>69489</v>
      </c>
      <c r="B850" s="9">
        <f t="shared" si="110"/>
        <v>0</v>
      </c>
      <c r="C850" s="127"/>
      <c r="D850" s="4">
        <f t="shared" si="111"/>
        <v>0</v>
      </c>
      <c r="E850" s="128">
        <f t="shared" si="114"/>
        <v>0</v>
      </c>
      <c r="F850" s="4">
        <f t="shared" si="115"/>
        <v>0</v>
      </c>
      <c r="G850" s="19">
        <f>IF(AND(C850&lt;&gt;"",SUM(G$25:G849)&lt;D$17),$D$17/$D$21,0)</f>
        <v>0</v>
      </c>
      <c r="H850" s="4">
        <f t="shared" si="116"/>
        <v>0</v>
      </c>
      <c r="I850" s="4">
        <f t="shared" si="112"/>
        <v>0</v>
      </c>
      <c r="J850" s="25" t="str">
        <f t="shared" si="117"/>
        <v>2089–2090</v>
      </c>
      <c r="K850" s="27">
        <f t="shared" si="113"/>
        <v>0</v>
      </c>
      <c r="R850" s="10" t="str">
        <f t="shared" si="109"/>
        <v/>
      </c>
    </row>
    <row r="851" spans="1:18" ht="19.899999999999999" customHeight="1" x14ac:dyDescent="0.25">
      <c r="A851" s="126">
        <v>69519</v>
      </c>
      <c r="B851" s="9">
        <f t="shared" si="110"/>
        <v>0</v>
      </c>
      <c r="C851" s="127"/>
      <c r="D851" s="4">
        <f t="shared" si="111"/>
        <v>0</v>
      </c>
      <c r="E851" s="128">
        <f t="shared" si="114"/>
        <v>0</v>
      </c>
      <c r="F851" s="4">
        <f t="shared" si="115"/>
        <v>0</v>
      </c>
      <c r="G851" s="19">
        <f>IF(AND(C851&lt;&gt;"",SUM(G$25:G850)&lt;D$17),$D$17/$D$21,0)</f>
        <v>0</v>
      </c>
      <c r="H851" s="4">
        <f t="shared" si="116"/>
        <v>0</v>
      </c>
      <c r="I851" s="4">
        <f t="shared" si="112"/>
        <v>0</v>
      </c>
      <c r="J851" s="25" t="str">
        <f t="shared" si="117"/>
        <v>2089–2090</v>
      </c>
      <c r="K851" s="27">
        <f t="shared" si="113"/>
        <v>0</v>
      </c>
      <c r="R851" s="10" t="str">
        <f t="shared" si="109"/>
        <v/>
      </c>
    </row>
    <row r="852" spans="1:18" ht="19.899999999999999" customHeight="1" x14ac:dyDescent="0.25">
      <c r="A852" s="126">
        <v>69550</v>
      </c>
      <c r="B852" s="9">
        <f t="shared" si="110"/>
        <v>0</v>
      </c>
      <c r="C852" s="127"/>
      <c r="D852" s="4">
        <f t="shared" si="111"/>
        <v>0</v>
      </c>
      <c r="E852" s="128">
        <f t="shared" si="114"/>
        <v>0</v>
      </c>
      <c r="F852" s="4">
        <f t="shared" si="115"/>
        <v>0</v>
      </c>
      <c r="G852" s="19">
        <f>IF(AND(C852&lt;&gt;"",SUM(G$25:G851)&lt;D$17),$D$17/$D$21,0)</f>
        <v>0</v>
      </c>
      <c r="H852" s="4">
        <f t="shared" si="116"/>
        <v>0</v>
      </c>
      <c r="I852" s="4">
        <f t="shared" si="112"/>
        <v>0</v>
      </c>
      <c r="J852" s="25" t="str">
        <f t="shared" si="117"/>
        <v>2089–2090</v>
      </c>
      <c r="K852" s="27">
        <f t="shared" si="113"/>
        <v>0</v>
      </c>
      <c r="R852" s="10" t="str">
        <f t="shared" si="109"/>
        <v/>
      </c>
    </row>
    <row r="853" spans="1:18" ht="19.899999999999999" customHeight="1" x14ac:dyDescent="0.25">
      <c r="A853" s="126">
        <v>69580</v>
      </c>
      <c r="B853" s="9">
        <f t="shared" si="110"/>
        <v>0</v>
      </c>
      <c r="C853" s="127"/>
      <c r="D853" s="4">
        <f t="shared" si="111"/>
        <v>0</v>
      </c>
      <c r="E853" s="128">
        <f t="shared" si="114"/>
        <v>0</v>
      </c>
      <c r="F853" s="4">
        <f t="shared" si="115"/>
        <v>0</v>
      </c>
      <c r="G853" s="19">
        <f>IF(AND(C853&lt;&gt;"",SUM(G$25:G852)&lt;D$17),$D$17/$D$21,0)</f>
        <v>0</v>
      </c>
      <c r="H853" s="4">
        <f t="shared" si="116"/>
        <v>0</v>
      </c>
      <c r="I853" s="4">
        <f t="shared" si="112"/>
        <v>0</v>
      </c>
      <c r="J853" s="25" t="str">
        <f t="shared" si="117"/>
        <v>2090–2091</v>
      </c>
      <c r="K853" s="27">
        <f t="shared" si="113"/>
        <v>0</v>
      </c>
      <c r="R853" s="10" t="str">
        <f t="shared" si="109"/>
        <v/>
      </c>
    </row>
    <row r="854" spans="1:18" ht="19.899999999999999" customHeight="1" x14ac:dyDescent="0.25">
      <c r="A854" s="126">
        <v>69611</v>
      </c>
      <c r="B854" s="9">
        <f t="shared" si="110"/>
        <v>0</v>
      </c>
      <c r="C854" s="127"/>
      <c r="D854" s="4">
        <f t="shared" si="111"/>
        <v>0</v>
      </c>
      <c r="E854" s="128">
        <f t="shared" si="114"/>
        <v>0</v>
      </c>
      <c r="F854" s="4">
        <f t="shared" si="115"/>
        <v>0</v>
      </c>
      <c r="G854" s="19">
        <f>IF(AND(C854&lt;&gt;"",SUM(G$25:G853)&lt;D$17),$D$17/$D$21,0)</f>
        <v>0</v>
      </c>
      <c r="H854" s="4">
        <f t="shared" si="116"/>
        <v>0</v>
      </c>
      <c r="I854" s="4">
        <f t="shared" si="112"/>
        <v>0</v>
      </c>
      <c r="J854" s="25" t="str">
        <f t="shared" si="117"/>
        <v>2090–2091</v>
      </c>
      <c r="K854" s="27">
        <f t="shared" si="113"/>
        <v>0</v>
      </c>
      <c r="R854" s="10" t="str">
        <f t="shared" si="109"/>
        <v/>
      </c>
    </row>
    <row r="855" spans="1:18" ht="19.899999999999999" customHeight="1" x14ac:dyDescent="0.25">
      <c r="A855" s="126">
        <v>69642</v>
      </c>
      <c r="B855" s="9">
        <f t="shared" si="110"/>
        <v>0</v>
      </c>
      <c r="C855" s="127"/>
      <c r="D855" s="4">
        <f t="shared" si="111"/>
        <v>0</v>
      </c>
      <c r="E855" s="128">
        <f t="shared" si="114"/>
        <v>0</v>
      </c>
      <c r="F855" s="4">
        <f t="shared" si="115"/>
        <v>0</v>
      </c>
      <c r="G855" s="19">
        <f>IF(AND(C855&lt;&gt;"",SUM(G$25:G854)&lt;D$17),$D$17/$D$21,0)</f>
        <v>0</v>
      </c>
      <c r="H855" s="4">
        <f t="shared" si="116"/>
        <v>0</v>
      </c>
      <c r="I855" s="4">
        <f t="shared" si="112"/>
        <v>0</v>
      </c>
      <c r="J855" s="25" t="str">
        <f t="shared" si="117"/>
        <v>2090–2091</v>
      </c>
      <c r="K855" s="27">
        <f t="shared" si="113"/>
        <v>0</v>
      </c>
      <c r="R855" s="10" t="str">
        <f t="shared" si="109"/>
        <v/>
      </c>
    </row>
    <row r="856" spans="1:18" ht="19.899999999999999" customHeight="1" x14ac:dyDescent="0.25">
      <c r="A856" s="126">
        <v>69672</v>
      </c>
      <c r="B856" s="9">
        <f t="shared" si="110"/>
        <v>0</v>
      </c>
      <c r="C856" s="127"/>
      <c r="D856" s="4">
        <f t="shared" si="111"/>
        <v>0</v>
      </c>
      <c r="E856" s="128">
        <f t="shared" si="114"/>
        <v>0</v>
      </c>
      <c r="F856" s="4">
        <f t="shared" si="115"/>
        <v>0</v>
      </c>
      <c r="G856" s="19">
        <f>IF(AND(C856&lt;&gt;"",SUM(G$25:G855)&lt;D$17),$D$17/$D$21,0)</f>
        <v>0</v>
      </c>
      <c r="H856" s="4">
        <f t="shared" si="116"/>
        <v>0</v>
      </c>
      <c r="I856" s="4">
        <f t="shared" si="112"/>
        <v>0</v>
      </c>
      <c r="J856" s="25" t="str">
        <f t="shared" si="117"/>
        <v>2090–2091</v>
      </c>
      <c r="K856" s="27">
        <f t="shared" si="113"/>
        <v>0</v>
      </c>
      <c r="R856" s="10" t="str">
        <f t="shared" si="109"/>
        <v/>
      </c>
    </row>
    <row r="857" spans="1:18" ht="19.899999999999999" customHeight="1" x14ac:dyDescent="0.25">
      <c r="A857" s="126">
        <v>69703</v>
      </c>
      <c r="B857" s="9">
        <f t="shared" si="110"/>
        <v>0</v>
      </c>
      <c r="C857" s="127"/>
      <c r="D857" s="4">
        <f t="shared" si="111"/>
        <v>0</v>
      </c>
      <c r="E857" s="128">
        <f t="shared" si="114"/>
        <v>0</v>
      </c>
      <c r="F857" s="4">
        <f t="shared" si="115"/>
        <v>0</v>
      </c>
      <c r="G857" s="19">
        <f>IF(AND(C857&lt;&gt;"",SUM(G$25:G856)&lt;D$17),$D$17/$D$21,0)</f>
        <v>0</v>
      </c>
      <c r="H857" s="4">
        <f t="shared" si="116"/>
        <v>0</v>
      </c>
      <c r="I857" s="4">
        <f t="shared" si="112"/>
        <v>0</v>
      </c>
      <c r="J857" s="25" t="str">
        <f t="shared" si="117"/>
        <v>2090–2091</v>
      </c>
      <c r="K857" s="27">
        <f t="shared" si="113"/>
        <v>0</v>
      </c>
      <c r="R857" s="10" t="str">
        <f t="shared" ref="R857:R920" si="118">IF(AND($D$13&lt;=$A857,DATE(YEAR($D$13),MONTH($D$13)+$D$19-1,DAY($D$13))&gt;=$A857),"X","")</f>
        <v/>
      </c>
    </row>
    <row r="858" spans="1:18" ht="19.899999999999999" customHeight="1" x14ac:dyDescent="0.25">
      <c r="A858" s="126">
        <v>69733</v>
      </c>
      <c r="B858" s="9">
        <f t="shared" ref="B858:B921" si="119">IF(C858&gt;0,C858*-1,C858)</f>
        <v>0</v>
      </c>
      <c r="C858" s="127"/>
      <c r="D858" s="4">
        <f t="shared" ref="D858:D921" si="120">IF(C858="",0,IF($D$14="Beginning",IF(C857&lt;&gt;"",$F857*$D$6/12,0),IF(C857&lt;&gt;"",$F857*$D$6/12,$D$15*$D$6/12)))</f>
        <v>0</v>
      </c>
      <c r="E858" s="128">
        <f t="shared" si="114"/>
        <v>0</v>
      </c>
      <c r="F858" s="4">
        <f t="shared" si="115"/>
        <v>0</v>
      </c>
      <c r="G858" s="19">
        <f>IF(AND(C858&lt;&gt;"",SUM(G$25:G857)&lt;D$17),$D$17/$D$21,0)</f>
        <v>0</v>
      </c>
      <c r="H858" s="4">
        <f t="shared" si="116"/>
        <v>0</v>
      </c>
      <c r="I858" s="4">
        <f t="shared" ref="I858:I921" si="121">IF(C858&lt;&gt;"",$D$17-H858,0)</f>
        <v>0</v>
      </c>
      <c r="J858" s="25" t="str">
        <f t="shared" si="117"/>
        <v>2090–2091</v>
      </c>
      <c r="K858" s="27">
        <f t="shared" ref="K858:K921" si="122">IF(AND(ROUND(H858,2)=ROUND($D$17,2),ROUND(F858,0)=0),ROUND($D$17,2),0)</f>
        <v>0</v>
      </c>
      <c r="R858" s="10" t="str">
        <f t="shared" si="118"/>
        <v/>
      </c>
    </row>
    <row r="859" spans="1:18" ht="19.899999999999999" customHeight="1" x14ac:dyDescent="0.25">
      <c r="A859" s="126">
        <v>69764</v>
      </c>
      <c r="B859" s="9">
        <f t="shared" si="119"/>
        <v>0</v>
      </c>
      <c r="C859" s="127"/>
      <c r="D859" s="4">
        <f t="shared" si="120"/>
        <v>0</v>
      </c>
      <c r="E859" s="128">
        <f t="shared" ref="E859:E922" si="123">C859-D859</f>
        <v>0</v>
      </c>
      <c r="F859" s="4">
        <f t="shared" ref="F859:F922" si="124">IF(C859="",0,IF(C858="",$D$15-E859,IF(C859&lt;&gt;"",F858-E859)))</f>
        <v>0</v>
      </c>
      <c r="G859" s="19">
        <f>IF(AND(C859&lt;&gt;"",SUM(G$25:G858)&lt;D$17),$D$17/$D$21,0)</f>
        <v>0</v>
      </c>
      <c r="H859" s="4">
        <f t="shared" ref="H859:H922" si="125">IF(C859&lt;&gt;"",G859+H858,0)</f>
        <v>0</v>
      </c>
      <c r="I859" s="4">
        <f t="shared" si="121"/>
        <v>0</v>
      </c>
      <c r="J859" s="25" t="str">
        <f t="shared" si="117"/>
        <v>2090–2091</v>
      </c>
      <c r="K859" s="27">
        <f t="shared" si="122"/>
        <v>0</v>
      </c>
      <c r="R859" s="10" t="str">
        <f t="shared" si="118"/>
        <v/>
      </c>
    </row>
    <row r="860" spans="1:18" ht="19.899999999999999" customHeight="1" x14ac:dyDescent="0.25">
      <c r="A860" s="126">
        <v>69795</v>
      </c>
      <c r="B860" s="9">
        <f t="shared" si="119"/>
        <v>0</v>
      </c>
      <c r="C860" s="127"/>
      <c r="D860" s="4">
        <f t="shared" si="120"/>
        <v>0</v>
      </c>
      <c r="E860" s="128">
        <f t="shared" si="123"/>
        <v>0</v>
      </c>
      <c r="F860" s="4">
        <f t="shared" si="124"/>
        <v>0</v>
      </c>
      <c r="G860" s="19">
        <f>IF(AND(C860&lt;&gt;"",SUM(G$25:G859)&lt;D$17),$D$17/$D$21,0)</f>
        <v>0</v>
      </c>
      <c r="H860" s="4">
        <f t="shared" si="125"/>
        <v>0</v>
      </c>
      <c r="I860" s="4">
        <f t="shared" si="121"/>
        <v>0</v>
      </c>
      <c r="J860" s="25" t="str">
        <f t="shared" si="117"/>
        <v>2090–2091</v>
      </c>
      <c r="K860" s="27">
        <f t="shared" si="122"/>
        <v>0</v>
      </c>
      <c r="R860" s="10" t="str">
        <f t="shared" si="118"/>
        <v/>
      </c>
    </row>
    <row r="861" spans="1:18" ht="19.899999999999999" customHeight="1" x14ac:dyDescent="0.25">
      <c r="A861" s="126">
        <v>69823</v>
      </c>
      <c r="B861" s="9">
        <f t="shared" si="119"/>
        <v>0</v>
      </c>
      <c r="C861" s="127"/>
      <c r="D861" s="4">
        <f t="shared" si="120"/>
        <v>0</v>
      </c>
      <c r="E861" s="128">
        <f t="shared" si="123"/>
        <v>0</v>
      </c>
      <c r="F861" s="4">
        <f t="shared" si="124"/>
        <v>0</v>
      </c>
      <c r="G861" s="19">
        <f>IF(AND(C861&lt;&gt;"",SUM(G$25:G860)&lt;D$17),$D$17/$D$21,0)</f>
        <v>0</v>
      </c>
      <c r="H861" s="4">
        <f t="shared" si="125"/>
        <v>0</v>
      </c>
      <c r="I861" s="4">
        <f t="shared" si="121"/>
        <v>0</v>
      </c>
      <c r="J861" s="25" t="str">
        <f t="shared" si="117"/>
        <v>2090–2091</v>
      </c>
      <c r="K861" s="27">
        <f t="shared" si="122"/>
        <v>0</v>
      </c>
      <c r="R861" s="10" t="str">
        <f t="shared" si="118"/>
        <v/>
      </c>
    </row>
    <row r="862" spans="1:18" ht="19.899999999999999" customHeight="1" x14ac:dyDescent="0.25">
      <c r="A862" s="126">
        <v>69854</v>
      </c>
      <c r="B862" s="9">
        <f t="shared" si="119"/>
        <v>0</v>
      </c>
      <c r="C862" s="127"/>
      <c r="D862" s="4">
        <f t="shared" si="120"/>
        <v>0</v>
      </c>
      <c r="E862" s="128">
        <f t="shared" si="123"/>
        <v>0</v>
      </c>
      <c r="F862" s="4">
        <f t="shared" si="124"/>
        <v>0</v>
      </c>
      <c r="G862" s="19">
        <f>IF(AND(C862&lt;&gt;"",SUM(G$25:G861)&lt;D$17),$D$17/$D$21,0)</f>
        <v>0</v>
      </c>
      <c r="H862" s="4">
        <f t="shared" si="125"/>
        <v>0</v>
      </c>
      <c r="I862" s="4">
        <f t="shared" si="121"/>
        <v>0</v>
      </c>
      <c r="J862" s="25" t="str">
        <f t="shared" si="117"/>
        <v>2090–2091</v>
      </c>
      <c r="K862" s="27">
        <f t="shared" si="122"/>
        <v>0</v>
      </c>
      <c r="R862" s="10" t="str">
        <f t="shared" si="118"/>
        <v/>
      </c>
    </row>
    <row r="863" spans="1:18" ht="19.899999999999999" customHeight="1" x14ac:dyDescent="0.25">
      <c r="A863" s="126">
        <v>69884</v>
      </c>
      <c r="B863" s="9">
        <f t="shared" si="119"/>
        <v>0</v>
      </c>
      <c r="C863" s="127"/>
      <c r="D863" s="4">
        <f t="shared" si="120"/>
        <v>0</v>
      </c>
      <c r="E863" s="128">
        <f t="shared" si="123"/>
        <v>0</v>
      </c>
      <c r="F863" s="4">
        <f t="shared" si="124"/>
        <v>0</v>
      </c>
      <c r="G863" s="19">
        <f>IF(AND(C863&lt;&gt;"",SUM(G$25:G862)&lt;D$17),$D$17/$D$21,0)</f>
        <v>0</v>
      </c>
      <c r="H863" s="4">
        <f t="shared" si="125"/>
        <v>0</v>
      </c>
      <c r="I863" s="4">
        <f t="shared" si="121"/>
        <v>0</v>
      </c>
      <c r="J863" s="25" t="str">
        <f t="shared" si="117"/>
        <v>2090–2091</v>
      </c>
      <c r="K863" s="27">
        <f t="shared" si="122"/>
        <v>0</v>
      </c>
      <c r="R863" s="10" t="str">
        <f t="shared" si="118"/>
        <v/>
      </c>
    </row>
    <row r="864" spans="1:18" ht="19.899999999999999" customHeight="1" x14ac:dyDescent="0.25">
      <c r="A864" s="126">
        <v>69915</v>
      </c>
      <c r="B864" s="9">
        <f t="shared" si="119"/>
        <v>0</v>
      </c>
      <c r="C864" s="127"/>
      <c r="D864" s="4">
        <f t="shared" si="120"/>
        <v>0</v>
      </c>
      <c r="E864" s="128">
        <f t="shared" si="123"/>
        <v>0</v>
      </c>
      <c r="F864" s="4">
        <f t="shared" si="124"/>
        <v>0</v>
      </c>
      <c r="G864" s="19">
        <f>IF(AND(C864&lt;&gt;"",SUM(G$25:G863)&lt;D$17),$D$17/$D$21,0)</f>
        <v>0</v>
      </c>
      <c r="H864" s="4">
        <f t="shared" si="125"/>
        <v>0</v>
      </c>
      <c r="I864" s="4">
        <f t="shared" si="121"/>
        <v>0</v>
      </c>
      <c r="J864" s="25" t="str">
        <f t="shared" si="117"/>
        <v>2090–2091</v>
      </c>
      <c r="K864" s="27">
        <f t="shared" si="122"/>
        <v>0</v>
      </c>
      <c r="R864" s="10" t="str">
        <f t="shared" si="118"/>
        <v/>
      </c>
    </row>
    <row r="865" spans="1:18" ht="19.899999999999999" customHeight="1" x14ac:dyDescent="0.25">
      <c r="A865" s="126">
        <v>69945</v>
      </c>
      <c r="B865" s="9">
        <f t="shared" si="119"/>
        <v>0</v>
      </c>
      <c r="C865" s="127"/>
      <c r="D865" s="4">
        <f t="shared" si="120"/>
        <v>0</v>
      </c>
      <c r="E865" s="128">
        <f t="shared" si="123"/>
        <v>0</v>
      </c>
      <c r="F865" s="4">
        <f t="shared" si="124"/>
        <v>0</v>
      </c>
      <c r="G865" s="19">
        <f>IF(AND(C865&lt;&gt;"",SUM(G$25:G864)&lt;D$17),$D$17/$D$21,0)</f>
        <v>0</v>
      </c>
      <c r="H865" s="4">
        <f t="shared" si="125"/>
        <v>0</v>
      </c>
      <c r="I865" s="4">
        <f t="shared" si="121"/>
        <v>0</v>
      </c>
      <c r="J865" s="25" t="str">
        <f t="shared" si="117"/>
        <v>2091–2092</v>
      </c>
      <c r="K865" s="27">
        <f t="shared" si="122"/>
        <v>0</v>
      </c>
      <c r="R865" s="10" t="str">
        <f t="shared" si="118"/>
        <v/>
      </c>
    </row>
    <row r="866" spans="1:18" ht="19.899999999999999" customHeight="1" x14ac:dyDescent="0.25">
      <c r="A866" s="126">
        <v>69976</v>
      </c>
      <c r="B866" s="9">
        <f t="shared" si="119"/>
        <v>0</v>
      </c>
      <c r="C866" s="127"/>
      <c r="D866" s="4">
        <f t="shared" si="120"/>
        <v>0</v>
      </c>
      <c r="E866" s="128">
        <f t="shared" si="123"/>
        <v>0</v>
      </c>
      <c r="F866" s="4">
        <f t="shared" si="124"/>
        <v>0</v>
      </c>
      <c r="G866" s="19">
        <f>IF(AND(C866&lt;&gt;"",SUM(G$25:G865)&lt;D$17),$D$17/$D$21,0)</f>
        <v>0</v>
      </c>
      <c r="H866" s="4">
        <f t="shared" si="125"/>
        <v>0</v>
      </c>
      <c r="I866" s="4">
        <f t="shared" si="121"/>
        <v>0</v>
      </c>
      <c r="J866" s="25" t="str">
        <f t="shared" si="117"/>
        <v>2091–2092</v>
      </c>
      <c r="K866" s="27">
        <f t="shared" si="122"/>
        <v>0</v>
      </c>
      <c r="R866" s="10" t="str">
        <f t="shared" si="118"/>
        <v/>
      </c>
    </row>
    <row r="867" spans="1:18" ht="19.899999999999999" customHeight="1" x14ac:dyDescent="0.25">
      <c r="A867" s="126">
        <v>70007</v>
      </c>
      <c r="B867" s="9">
        <f t="shared" si="119"/>
        <v>0</v>
      </c>
      <c r="C867" s="127"/>
      <c r="D867" s="4">
        <f t="shared" si="120"/>
        <v>0</v>
      </c>
      <c r="E867" s="128">
        <f t="shared" si="123"/>
        <v>0</v>
      </c>
      <c r="F867" s="4">
        <f t="shared" si="124"/>
        <v>0</v>
      </c>
      <c r="G867" s="19">
        <f>IF(AND(C867&lt;&gt;"",SUM(G$25:G866)&lt;D$17),$D$17/$D$21,0)</f>
        <v>0</v>
      </c>
      <c r="H867" s="4">
        <f t="shared" si="125"/>
        <v>0</v>
      </c>
      <c r="I867" s="4">
        <f t="shared" si="121"/>
        <v>0</v>
      </c>
      <c r="J867" s="25" t="str">
        <f t="shared" si="117"/>
        <v>2091–2092</v>
      </c>
      <c r="K867" s="27">
        <f t="shared" si="122"/>
        <v>0</v>
      </c>
      <c r="R867" s="10" t="str">
        <f t="shared" si="118"/>
        <v/>
      </c>
    </row>
    <row r="868" spans="1:18" ht="19.899999999999999" customHeight="1" x14ac:dyDescent="0.25">
      <c r="A868" s="126">
        <v>70037</v>
      </c>
      <c r="B868" s="9">
        <f t="shared" si="119"/>
        <v>0</v>
      </c>
      <c r="C868" s="127"/>
      <c r="D868" s="4">
        <f t="shared" si="120"/>
        <v>0</v>
      </c>
      <c r="E868" s="128">
        <f t="shared" si="123"/>
        <v>0</v>
      </c>
      <c r="F868" s="4">
        <f t="shared" si="124"/>
        <v>0</v>
      </c>
      <c r="G868" s="19">
        <f>IF(AND(C868&lt;&gt;"",SUM(G$25:G867)&lt;D$17),$D$17/$D$21,0)</f>
        <v>0</v>
      </c>
      <c r="H868" s="4">
        <f t="shared" si="125"/>
        <v>0</v>
      </c>
      <c r="I868" s="4">
        <f t="shared" si="121"/>
        <v>0</v>
      </c>
      <c r="J868" s="25" t="str">
        <f t="shared" si="117"/>
        <v>2091–2092</v>
      </c>
      <c r="K868" s="27">
        <f t="shared" si="122"/>
        <v>0</v>
      </c>
      <c r="R868" s="10" t="str">
        <f t="shared" si="118"/>
        <v/>
      </c>
    </row>
    <row r="869" spans="1:18" ht="19.899999999999999" customHeight="1" x14ac:dyDescent="0.25">
      <c r="A869" s="126">
        <v>70068</v>
      </c>
      <c r="B869" s="9">
        <f t="shared" si="119"/>
        <v>0</v>
      </c>
      <c r="C869" s="127"/>
      <c r="D869" s="4">
        <f t="shared" si="120"/>
        <v>0</v>
      </c>
      <c r="E869" s="128">
        <f t="shared" si="123"/>
        <v>0</v>
      </c>
      <c r="F869" s="4">
        <f t="shared" si="124"/>
        <v>0</v>
      </c>
      <c r="G869" s="19">
        <f>IF(AND(C869&lt;&gt;"",SUM(G$25:G868)&lt;D$17),$D$17/$D$21,0)</f>
        <v>0</v>
      </c>
      <c r="H869" s="4">
        <f t="shared" si="125"/>
        <v>0</v>
      </c>
      <c r="I869" s="4">
        <f t="shared" si="121"/>
        <v>0</v>
      </c>
      <c r="J869" s="25" t="str">
        <f t="shared" si="117"/>
        <v>2091–2092</v>
      </c>
      <c r="K869" s="27">
        <f t="shared" si="122"/>
        <v>0</v>
      </c>
      <c r="R869" s="10" t="str">
        <f t="shared" si="118"/>
        <v/>
      </c>
    </row>
    <row r="870" spans="1:18" ht="19.899999999999999" customHeight="1" x14ac:dyDescent="0.25">
      <c r="A870" s="126">
        <v>70098</v>
      </c>
      <c r="B870" s="9">
        <f t="shared" si="119"/>
        <v>0</v>
      </c>
      <c r="C870" s="127"/>
      <c r="D870" s="4">
        <f t="shared" si="120"/>
        <v>0</v>
      </c>
      <c r="E870" s="128">
        <f t="shared" si="123"/>
        <v>0</v>
      </c>
      <c r="F870" s="4">
        <f t="shared" si="124"/>
        <v>0</v>
      </c>
      <c r="G870" s="19">
        <f>IF(AND(C870&lt;&gt;"",SUM(G$25:G869)&lt;D$17),$D$17/$D$21,0)</f>
        <v>0</v>
      </c>
      <c r="H870" s="4">
        <f t="shared" si="125"/>
        <v>0</v>
      </c>
      <c r="I870" s="4">
        <f t="shared" si="121"/>
        <v>0</v>
      </c>
      <c r="J870" s="25" t="str">
        <f t="shared" ref="J870:J933" si="126">IF(OR(MONTH(A870)=1,MONTH(A870)=2,MONTH(A870)=3,MONTH(A870)=4,MONTH(A870)=5,MONTH(A870)=6),YEAR(A870)-1&amp;"–"&amp;YEAR(A870),YEAR(A870)&amp;"–"&amp;YEAR(A870)+1)</f>
        <v>2091–2092</v>
      </c>
      <c r="K870" s="27">
        <f t="shared" si="122"/>
        <v>0</v>
      </c>
      <c r="R870" s="10" t="str">
        <f t="shared" si="118"/>
        <v/>
      </c>
    </row>
    <row r="871" spans="1:18" ht="19.899999999999999" customHeight="1" x14ac:dyDescent="0.25">
      <c r="A871" s="126">
        <v>70129</v>
      </c>
      <c r="B871" s="9">
        <f t="shared" si="119"/>
        <v>0</v>
      </c>
      <c r="C871" s="127"/>
      <c r="D871" s="4">
        <f t="shared" si="120"/>
        <v>0</v>
      </c>
      <c r="E871" s="128">
        <f t="shared" si="123"/>
        <v>0</v>
      </c>
      <c r="F871" s="4">
        <f t="shared" si="124"/>
        <v>0</v>
      </c>
      <c r="G871" s="19">
        <f>IF(AND(C871&lt;&gt;"",SUM(G$25:G870)&lt;D$17),$D$17/$D$21,0)</f>
        <v>0</v>
      </c>
      <c r="H871" s="4">
        <f t="shared" si="125"/>
        <v>0</v>
      </c>
      <c r="I871" s="4">
        <f t="shared" si="121"/>
        <v>0</v>
      </c>
      <c r="J871" s="25" t="str">
        <f t="shared" si="126"/>
        <v>2091–2092</v>
      </c>
      <c r="K871" s="27">
        <f t="shared" si="122"/>
        <v>0</v>
      </c>
      <c r="R871" s="10" t="str">
        <f t="shared" si="118"/>
        <v/>
      </c>
    </row>
    <row r="872" spans="1:18" ht="19.899999999999999" customHeight="1" x14ac:dyDescent="0.25">
      <c r="A872" s="126">
        <v>70160</v>
      </c>
      <c r="B872" s="9">
        <f t="shared" si="119"/>
        <v>0</v>
      </c>
      <c r="C872" s="127"/>
      <c r="D872" s="4">
        <f t="shared" si="120"/>
        <v>0</v>
      </c>
      <c r="E872" s="128">
        <f t="shared" si="123"/>
        <v>0</v>
      </c>
      <c r="F872" s="4">
        <f t="shared" si="124"/>
        <v>0</v>
      </c>
      <c r="G872" s="19">
        <f>IF(AND(C872&lt;&gt;"",SUM(G$25:G871)&lt;D$17),$D$17/$D$21,0)</f>
        <v>0</v>
      </c>
      <c r="H872" s="4">
        <f t="shared" si="125"/>
        <v>0</v>
      </c>
      <c r="I872" s="4">
        <f t="shared" si="121"/>
        <v>0</v>
      </c>
      <c r="J872" s="25" t="str">
        <f t="shared" si="126"/>
        <v>2091–2092</v>
      </c>
      <c r="K872" s="27">
        <f t="shared" si="122"/>
        <v>0</v>
      </c>
      <c r="R872" s="10" t="str">
        <f t="shared" si="118"/>
        <v/>
      </c>
    </row>
    <row r="873" spans="1:18" ht="19.899999999999999" customHeight="1" x14ac:dyDescent="0.25">
      <c r="A873" s="126">
        <v>70189</v>
      </c>
      <c r="B873" s="9">
        <f t="shared" si="119"/>
        <v>0</v>
      </c>
      <c r="C873" s="127"/>
      <c r="D873" s="4">
        <f t="shared" si="120"/>
        <v>0</v>
      </c>
      <c r="E873" s="128">
        <f t="shared" si="123"/>
        <v>0</v>
      </c>
      <c r="F873" s="4">
        <f t="shared" si="124"/>
        <v>0</v>
      </c>
      <c r="G873" s="19">
        <f>IF(AND(C873&lt;&gt;"",SUM(G$25:G872)&lt;D$17),$D$17/$D$21,0)</f>
        <v>0</v>
      </c>
      <c r="H873" s="4">
        <f t="shared" si="125"/>
        <v>0</v>
      </c>
      <c r="I873" s="4">
        <f t="shared" si="121"/>
        <v>0</v>
      </c>
      <c r="J873" s="25" t="str">
        <f t="shared" si="126"/>
        <v>2091–2092</v>
      </c>
      <c r="K873" s="27">
        <f t="shared" si="122"/>
        <v>0</v>
      </c>
      <c r="R873" s="10" t="str">
        <f t="shared" si="118"/>
        <v/>
      </c>
    </row>
    <row r="874" spans="1:18" ht="19.899999999999999" customHeight="1" x14ac:dyDescent="0.25">
      <c r="A874" s="126">
        <v>70220</v>
      </c>
      <c r="B874" s="9">
        <f t="shared" si="119"/>
        <v>0</v>
      </c>
      <c r="C874" s="127"/>
      <c r="D874" s="4">
        <f t="shared" si="120"/>
        <v>0</v>
      </c>
      <c r="E874" s="128">
        <f t="shared" si="123"/>
        <v>0</v>
      </c>
      <c r="F874" s="4">
        <f t="shared" si="124"/>
        <v>0</v>
      </c>
      <c r="G874" s="19">
        <f>IF(AND(C874&lt;&gt;"",SUM(G$25:G873)&lt;D$17),$D$17/$D$21,0)</f>
        <v>0</v>
      </c>
      <c r="H874" s="4">
        <f t="shared" si="125"/>
        <v>0</v>
      </c>
      <c r="I874" s="4">
        <f t="shared" si="121"/>
        <v>0</v>
      </c>
      <c r="J874" s="25" t="str">
        <f t="shared" si="126"/>
        <v>2091–2092</v>
      </c>
      <c r="K874" s="27">
        <f t="shared" si="122"/>
        <v>0</v>
      </c>
      <c r="R874" s="10" t="str">
        <f t="shared" si="118"/>
        <v/>
      </c>
    </row>
    <row r="875" spans="1:18" ht="19.899999999999999" customHeight="1" x14ac:dyDescent="0.25">
      <c r="A875" s="126">
        <v>70250</v>
      </c>
      <c r="B875" s="9">
        <f t="shared" si="119"/>
        <v>0</v>
      </c>
      <c r="C875" s="127"/>
      <c r="D875" s="4">
        <f t="shared" si="120"/>
        <v>0</v>
      </c>
      <c r="E875" s="128">
        <f t="shared" si="123"/>
        <v>0</v>
      </c>
      <c r="F875" s="4">
        <f t="shared" si="124"/>
        <v>0</v>
      </c>
      <c r="G875" s="19">
        <f>IF(AND(C875&lt;&gt;"",SUM(G$25:G874)&lt;D$17),$D$17/$D$21,0)</f>
        <v>0</v>
      </c>
      <c r="H875" s="4">
        <f t="shared" si="125"/>
        <v>0</v>
      </c>
      <c r="I875" s="4">
        <f t="shared" si="121"/>
        <v>0</v>
      </c>
      <c r="J875" s="25" t="str">
        <f t="shared" si="126"/>
        <v>2091–2092</v>
      </c>
      <c r="K875" s="27">
        <f t="shared" si="122"/>
        <v>0</v>
      </c>
      <c r="R875" s="10" t="str">
        <f t="shared" si="118"/>
        <v/>
      </c>
    </row>
    <row r="876" spans="1:18" ht="19.899999999999999" customHeight="1" x14ac:dyDescent="0.25">
      <c r="A876" s="126">
        <v>70281</v>
      </c>
      <c r="B876" s="9">
        <f t="shared" si="119"/>
        <v>0</v>
      </c>
      <c r="C876" s="127"/>
      <c r="D876" s="4">
        <f t="shared" si="120"/>
        <v>0</v>
      </c>
      <c r="E876" s="128">
        <f t="shared" si="123"/>
        <v>0</v>
      </c>
      <c r="F876" s="4">
        <f t="shared" si="124"/>
        <v>0</v>
      </c>
      <c r="G876" s="19">
        <f>IF(AND(C876&lt;&gt;"",SUM(G$25:G875)&lt;D$17),$D$17/$D$21,0)</f>
        <v>0</v>
      </c>
      <c r="H876" s="4">
        <f t="shared" si="125"/>
        <v>0</v>
      </c>
      <c r="I876" s="4">
        <f t="shared" si="121"/>
        <v>0</v>
      </c>
      <c r="J876" s="25" t="str">
        <f t="shared" si="126"/>
        <v>2091–2092</v>
      </c>
      <c r="K876" s="27">
        <f t="shared" si="122"/>
        <v>0</v>
      </c>
      <c r="R876" s="10" t="str">
        <f t="shared" si="118"/>
        <v/>
      </c>
    </row>
    <row r="877" spans="1:18" ht="19.899999999999999" customHeight="1" x14ac:dyDescent="0.25">
      <c r="A877" s="126">
        <v>70311</v>
      </c>
      <c r="B877" s="9">
        <f t="shared" si="119"/>
        <v>0</v>
      </c>
      <c r="C877" s="127"/>
      <c r="D877" s="4">
        <f t="shared" si="120"/>
        <v>0</v>
      </c>
      <c r="E877" s="128">
        <f t="shared" si="123"/>
        <v>0</v>
      </c>
      <c r="F877" s="4">
        <f t="shared" si="124"/>
        <v>0</v>
      </c>
      <c r="G877" s="19">
        <f>IF(AND(C877&lt;&gt;"",SUM(G$25:G876)&lt;D$17),$D$17/$D$21,0)</f>
        <v>0</v>
      </c>
      <c r="H877" s="4">
        <f t="shared" si="125"/>
        <v>0</v>
      </c>
      <c r="I877" s="4">
        <f t="shared" si="121"/>
        <v>0</v>
      </c>
      <c r="J877" s="25" t="str">
        <f t="shared" si="126"/>
        <v>2092–2093</v>
      </c>
      <c r="K877" s="27">
        <f t="shared" si="122"/>
        <v>0</v>
      </c>
      <c r="R877" s="10" t="str">
        <f t="shared" si="118"/>
        <v/>
      </c>
    </row>
    <row r="878" spans="1:18" ht="19.899999999999999" customHeight="1" x14ac:dyDescent="0.25">
      <c r="A878" s="126">
        <v>70342</v>
      </c>
      <c r="B878" s="9">
        <f t="shared" si="119"/>
        <v>0</v>
      </c>
      <c r="C878" s="127"/>
      <c r="D878" s="4">
        <f t="shared" si="120"/>
        <v>0</v>
      </c>
      <c r="E878" s="128">
        <f t="shared" si="123"/>
        <v>0</v>
      </c>
      <c r="F878" s="4">
        <f t="shared" si="124"/>
        <v>0</v>
      </c>
      <c r="G878" s="19">
        <f>IF(AND(C878&lt;&gt;"",SUM(G$25:G877)&lt;D$17),$D$17/$D$21,0)</f>
        <v>0</v>
      </c>
      <c r="H878" s="4">
        <f t="shared" si="125"/>
        <v>0</v>
      </c>
      <c r="I878" s="4">
        <f t="shared" si="121"/>
        <v>0</v>
      </c>
      <c r="J878" s="25" t="str">
        <f t="shared" si="126"/>
        <v>2092–2093</v>
      </c>
      <c r="K878" s="27">
        <f t="shared" si="122"/>
        <v>0</v>
      </c>
      <c r="R878" s="10" t="str">
        <f t="shared" si="118"/>
        <v/>
      </c>
    </row>
    <row r="879" spans="1:18" ht="19.899999999999999" customHeight="1" x14ac:dyDescent="0.25">
      <c r="A879" s="126">
        <v>70373</v>
      </c>
      <c r="B879" s="9">
        <f t="shared" si="119"/>
        <v>0</v>
      </c>
      <c r="C879" s="127"/>
      <c r="D879" s="4">
        <f t="shared" si="120"/>
        <v>0</v>
      </c>
      <c r="E879" s="128">
        <f t="shared" si="123"/>
        <v>0</v>
      </c>
      <c r="F879" s="4">
        <f t="shared" si="124"/>
        <v>0</v>
      </c>
      <c r="G879" s="19">
        <f>IF(AND(C879&lt;&gt;"",SUM(G$25:G878)&lt;D$17),$D$17/$D$21,0)</f>
        <v>0</v>
      </c>
      <c r="H879" s="4">
        <f t="shared" si="125"/>
        <v>0</v>
      </c>
      <c r="I879" s="4">
        <f t="shared" si="121"/>
        <v>0</v>
      </c>
      <c r="J879" s="25" t="str">
        <f t="shared" si="126"/>
        <v>2092–2093</v>
      </c>
      <c r="K879" s="27">
        <f t="shared" si="122"/>
        <v>0</v>
      </c>
      <c r="R879" s="10" t="str">
        <f t="shared" si="118"/>
        <v/>
      </c>
    </row>
    <row r="880" spans="1:18" ht="19.899999999999999" customHeight="1" x14ac:dyDescent="0.25">
      <c r="A880" s="126">
        <v>70403</v>
      </c>
      <c r="B880" s="9">
        <f t="shared" si="119"/>
        <v>0</v>
      </c>
      <c r="C880" s="127"/>
      <c r="D880" s="4">
        <f t="shared" si="120"/>
        <v>0</v>
      </c>
      <c r="E880" s="128">
        <f t="shared" si="123"/>
        <v>0</v>
      </c>
      <c r="F880" s="4">
        <f t="shared" si="124"/>
        <v>0</v>
      </c>
      <c r="G880" s="19">
        <f>IF(AND(C880&lt;&gt;"",SUM(G$25:G879)&lt;D$17),$D$17/$D$21,0)</f>
        <v>0</v>
      </c>
      <c r="H880" s="4">
        <f t="shared" si="125"/>
        <v>0</v>
      </c>
      <c r="I880" s="4">
        <f t="shared" si="121"/>
        <v>0</v>
      </c>
      <c r="J880" s="25" t="str">
        <f t="shared" si="126"/>
        <v>2092–2093</v>
      </c>
      <c r="K880" s="27">
        <f t="shared" si="122"/>
        <v>0</v>
      </c>
      <c r="R880" s="10" t="str">
        <f t="shared" si="118"/>
        <v/>
      </c>
    </row>
    <row r="881" spans="1:18" ht="19.899999999999999" customHeight="1" x14ac:dyDescent="0.25">
      <c r="A881" s="126">
        <v>70434</v>
      </c>
      <c r="B881" s="9">
        <f t="shared" si="119"/>
        <v>0</v>
      </c>
      <c r="C881" s="127"/>
      <c r="D881" s="4">
        <f t="shared" si="120"/>
        <v>0</v>
      </c>
      <c r="E881" s="128">
        <f t="shared" si="123"/>
        <v>0</v>
      </c>
      <c r="F881" s="4">
        <f t="shared" si="124"/>
        <v>0</v>
      </c>
      <c r="G881" s="19">
        <f>IF(AND(C881&lt;&gt;"",SUM(G$25:G880)&lt;D$17),$D$17/$D$21,0)</f>
        <v>0</v>
      </c>
      <c r="H881" s="4">
        <f t="shared" si="125"/>
        <v>0</v>
      </c>
      <c r="I881" s="4">
        <f t="shared" si="121"/>
        <v>0</v>
      </c>
      <c r="J881" s="25" t="str">
        <f t="shared" si="126"/>
        <v>2092–2093</v>
      </c>
      <c r="K881" s="27">
        <f t="shared" si="122"/>
        <v>0</v>
      </c>
      <c r="R881" s="10" t="str">
        <f t="shared" si="118"/>
        <v/>
      </c>
    </row>
    <row r="882" spans="1:18" ht="19.899999999999999" customHeight="1" x14ac:dyDescent="0.25">
      <c r="A882" s="126">
        <v>70464</v>
      </c>
      <c r="B882" s="9">
        <f t="shared" si="119"/>
        <v>0</v>
      </c>
      <c r="C882" s="127"/>
      <c r="D882" s="4">
        <f t="shared" si="120"/>
        <v>0</v>
      </c>
      <c r="E882" s="128">
        <f t="shared" si="123"/>
        <v>0</v>
      </c>
      <c r="F882" s="4">
        <f t="shared" si="124"/>
        <v>0</v>
      </c>
      <c r="G882" s="19">
        <f>IF(AND(C882&lt;&gt;"",SUM(G$25:G881)&lt;D$17),$D$17/$D$21,0)</f>
        <v>0</v>
      </c>
      <c r="H882" s="4">
        <f t="shared" si="125"/>
        <v>0</v>
      </c>
      <c r="I882" s="4">
        <f t="shared" si="121"/>
        <v>0</v>
      </c>
      <c r="J882" s="25" t="str">
        <f t="shared" si="126"/>
        <v>2092–2093</v>
      </c>
      <c r="K882" s="27">
        <f t="shared" si="122"/>
        <v>0</v>
      </c>
      <c r="R882" s="10" t="str">
        <f t="shared" si="118"/>
        <v/>
      </c>
    </row>
    <row r="883" spans="1:18" ht="19.899999999999999" customHeight="1" x14ac:dyDescent="0.25">
      <c r="A883" s="126">
        <v>70495</v>
      </c>
      <c r="B883" s="9">
        <f t="shared" si="119"/>
        <v>0</v>
      </c>
      <c r="C883" s="127"/>
      <c r="D883" s="4">
        <f t="shared" si="120"/>
        <v>0</v>
      </c>
      <c r="E883" s="128">
        <f t="shared" si="123"/>
        <v>0</v>
      </c>
      <c r="F883" s="4">
        <f t="shared" si="124"/>
        <v>0</v>
      </c>
      <c r="G883" s="19">
        <f>IF(AND(C883&lt;&gt;"",SUM(G$25:G882)&lt;D$17),$D$17/$D$21,0)</f>
        <v>0</v>
      </c>
      <c r="H883" s="4">
        <f t="shared" si="125"/>
        <v>0</v>
      </c>
      <c r="I883" s="4">
        <f t="shared" si="121"/>
        <v>0</v>
      </c>
      <c r="J883" s="25" t="str">
        <f t="shared" si="126"/>
        <v>2092–2093</v>
      </c>
      <c r="K883" s="27">
        <f t="shared" si="122"/>
        <v>0</v>
      </c>
      <c r="R883" s="10" t="str">
        <f t="shared" si="118"/>
        <v/>
      </c>
    </row>
    <row r="884" spans="1:18" ht="19.899999999999999" customHeight="1" x14ac:dyDescent="0.25">
      <c r="A884" s="126">
        <v>70526</v>
      </c>
      <c r="B884" s="9">
        <f t="shared" si="119"/>
        <v>0</v>
      </c>
      <c r="C884" s="127"/>
      <c r="D884" s="4">
        <f t="shared" si="120"/>
        <v>0</v>
      </c>
      <c r="E884" s="128">
        <f t="shared" si="123"/>
        <v>0</v>
      </c>
      <c r="F884" s="4">
        <f t="shared" si="124"/>
        <v>0</v>
      </c>
      <c r="G884" s="19">
        <f>IF(AND(C884&lt;&gt;"",SUM(G$25:G883)&lt;D$17),$D$17/$D$21,0)</f>
        <v>0</v>
      </c>
      <c r="H884" s="4">
        <f t="shared" si="125"/>
        <v>0</v>
      </c>
      <c r="I884" s="4">
        <f t="shared" si="121"/>
        <v>0</v>
      </c>
      <c r="J884" s="25" t="str">
        <f t="shared" si="126"/>
        <v>2092–2093</v>
      </c>
      <c r="K884" s="27">
        <f t="shared" si="122"/>
        <v>0</v>
      </c>
      <c r="R884" s="10" t="str">
        <f t="shared" si="118"/>
        <v/>
      </c>
    </row>
    <row r="885" spans="1:18" ht="19.899999999999999" customHeight="1" x14ac:dyDescent="0.25">
      <c r="A885" s="126">
        <v>70554</v>
      </c>
      <c r="B885" s="9">
        <f t="shared" si="119"/>
        <v>0</v>
      </c>
      <c r="C885" s="127"/>
      <c r="D885" s="4">
        <f t="shared" si="120"/>
        <v>0</v>
      </c>
      <c r="E885" s="128">
        <f t="shared" si="123"/>
        <v>0</v>
      </c>
      <c r="F885" s="4">
        <f t="shared" si="124"/>
        <v>0</v>
      </c>
      <c r="G885" s="19">
        <f>IF(AND(C885&lt;&gt;"",SUM(G$25:G884)&lt;D$17),$D$17/$D$21,0)</f>
        <v>0</v>
      </c>
      <c r="H885" s="4">
        <f t="shared" si="125"/>
        <v>0</v>
      </c>
      <c r="I885" s="4">
        <f t="shared" si="121"/>
        <v>0</v>
      </c>
      <c r="J885" s="25" t="str">
        <f t="shared" si="126"/>
        <v>2092–2093</v>
      </c>
      <c r="K885" s="27">
        <f t="shared" si="122"/>
        <v>0</v>
      </c>
      <c r="R885" s="10" t="str">
        <f t="shared" si="118"/>
        <v/>
      </c>
    </row>
    <row r="886" spans="1:18" ht="19.899999999999999" customHeight="1" x14ac:dyDescent="0.25">
      <c r="A886" s="126">
        <v>70585</v>
      </c>
      <c r="B886" s="9">
        <f t="shared" si="119"/>
        <v>0</v>
      </c>
      <c r="C886" s="127"/>
      <c r="D886" s="4">
        <f t="shared" si="120"/>
        <v>0</v>
      </c>
      <c r="E886" s="128">
        <f t="shared" si="123"/>
        <v>0</v>
      </c>
      <c r="F886" s="4">
        <f t="shared" si="124"/>
        <v>0</v>
      </c>
      <c r="G886" s="19">
        <f>IF(AND(C886&lt;&gt;"",SUM(G$25:G885)&lt;D$17),$D$17/$D$21,0)</f>
        <v>0</v>
      </c>
      <c r="H886" s="4">
        <f t="shared" si="125"/>
        <v>0</v>
      </c>
      <c r="I886" s="4">
        <f t="shared" si="121"/>
        <v>0</v>
      </c>
      <c r="J886" s="25" t="str">
        <f t="shared" si="126"/>
        <v>2092–2093</v>
      </c>
      <c r="K886" s="27">
        <f t="shared" si="122"/>
        <v>0</v>
      </c>
      <c r="R886" s="10" t="str">
        <f t="shared" si="118"/>
        <v/>
      </c>
    </row>
    <row r="887" spans="1:18" ht="19.899999999999999" customHeight="1" x14ac:dyDescent="0.25">
      <c r="A887" s="126">
        <v>70615</v>
      </c>
      <c r="B887" s="9">
        <f t="shared" si="119"/>
        <v>0</v>
      </c>
      <c r="C887" s="127"/>
      <c r="D887" s="4">
        <f t="shared" si="120"/>
        <v>0</v>
      </c>
      <c r="E887" s="128">
        <f t="shared" si="123"/>
        <v>0</v>
      </c>
      <c r="F887" s="4">
        <f t="shared" si="124"/>
        <v>0</v>
      </c>
      <c r="G887" s="19">
        <f>IF(AND(C887&lt;&gt;"",SUM(G$25:G886)&lt;D$17),$D$17/$D$21,0)</f>
        <v>0</v>
      </c>
      <c r="H887" s="4">
        <f t="shared" si="125"/>
        <v>0</v>
      </c>
      <c r="I887" s="4">
        <f t="shared" si="121"/>
        <v>0</v>
      </c>
      <c r="J887" s="25" t="str">
        <f t="shared" si="126"/>
        <v>2092–2093</v>
      </c>
      <c r="K887" s="27">
        <f t="shared" si="122"/>
        <v>0</v>
      </c>
      <c r="R887" s="10" t="str">
        <f t="shared" si="118"/>
        <v/>
      </c>
    </row>
    <row r="888" spans="1:18" ht="19.899999999999999" customHeight="1" x14ac:dyDescent="0.25">
      <c r="A888" s="126">
        <v>70646</v>
      </c>
      <c r="B888" s="9">
        <f t="shared" si="119"/>
        <v>0</v>
      </c>
      <c r="C888" s="127"/>
      <c r="D888" s="4">
        <f t="shared" si="120"/>
        <v>0</v>
      </c>
      <c r="E888" s="128">
        <f t="shared" si="123"/>
        <v>0</v>
      </c>
      <c r="F888" s="4">
        <f t="shared" si="124"/>
        <v>0</v>
      </c>
      <c r="G888" s="19">
        <f>IF(AND(C888&lt;&gt;"",SUM(G$25:G887)&lt;D$17),$D$17/$D$21,0)</f>
        <v>0</v>
      </c>
      <c r="H888" s="4">
        <f t="shared" si="125"/>
        <v>0</v>
      </c>
      <c r="I888" s="4">
        <f t="shared" si="121"/>
        <v>0</v>
      </c>
      <c r="J888" s="25" t="str">
        <f t="shared" si="126"/>
        <v>2092–2093</v>
      </c>
      <c r="K888" s="27">
        <f t="shared" si="122"/>
        <v>0</v>
      </c>
      <c r="R888" s="10" t="str">
        <f t="shared" si="118"/>
        <v/>
      </c>
    </row>
    <row r="889" spans="1:18" ht="19.899999999999999" customHeight="1" x14ac:dyDescent="0.25">
      <c r="A889" s="126">
        <v>70676</v>
      </c>
      <c r="B889" s="9">
        <f t="shared" si="119"/>
        <v>0</v>
      </c>
      <c r="C889" s="127"/>
      <c r="D889" s="4">
        <f t="shared" si="120"/>
        <v>0</v>
      </c>
      <c r="E889" s="128">
        <f t="shared" si="123"/>
        <v>0</v>
      </c>
      <c r="F889" s="4">
        <f t="shared" si="124"/>
        <v>0</v>
      </c>
      <c r="G889" s="19">
        <f>IF(AND(C889&lt;&gt;"",SUM(G$25:G888)&lt;D$17),$D$17/$D$21,0)</f>
        <v>0</v>
      </c>
      <c r="H889" s="4">
        <f t="shared" si="125"/>
        <v>0</v>
      </c>
      <c r="I889" s="4">
        <f t="shared" si="121"/>
        <v>0</v>
      </c>
      <c r="J889" s="25" t="str">
        <f t="shared" si="126"/>
        <v>2093–2094</v>
      </c>
      <c r="K889" s="27">
        <f t="shared" si="122"/>
        <v>0</v>
      </c>
      <c r="R889" s="10" t="str">
        <f t="shared" si="118"/>
        <v/>
      </c>
    </row>
    <row r="890" spans="1:18" ht="19.899999999999999" customHeight="1" x14ac:dyDescent="0.25">
      <c r="A890" s="126">
        <v>70707</v>
      </c>
      <c r="B890" s="9">
        <f t="shared" si="119"/>
        <v>0</v>
      </c>
      <c r="C890" s="127"/>
      <c r="D890" s="4">
        <f t="shared" si="120"/>
        <v>0</v>
      </c>
      <c r="E890" s="128">
        <f t="shared" si="123"/>
        <v>0</v>
      </c>
      <c r="F890" s="4">
        <f t="shared" si="124"/>
        <v>0</v>
      </c>
      <c r="G890" s="19">
        <f>IF(AND(C890&lt;&gt;"",SUM(G$25:G889)&lt;D$17),$D$17/$D$21,0)</f>
        <v>0</v>
      </c>
      <c r="H890" s="4">
        <f t="shared" si="125"/>
        <v>0</v>
      </c>
      <c r="I890" s="4">
        <f t="shared" si="121"/>
        <v>0</v>
      </c>
      <c r="J890" s="25" t="str">
        <f t="shared" si="126"/>
        <v>2093–2094</v>
      </c>
      <c r="K890" s="27">
        <f t="shared" si="122"/>
        <v>0</v>
      </c>
      <c r="R890" s="10" t="str">
        <f t="shared" si="118"/>
        <v/>
      </c>
    </row>
    <row r="891" spans="1:18" ht="19.899999999999999" customHeight="1" x14ac:dyDescent="0.25">
      <c r="A891" s="126">
        <v>70738</v>
      </c>
      <c r="B891" s="9">
        <f t="shared" si="119"/>
        <v>0</v>
      </c>
      <c r="C891" s="127"/>
      <c r="D891" s="4">
        <f t="shared" si="120"/>
        <v>0</v>
      </c>
      <c r="E891" s="128">
        <f t="shared" si="123"/>
        <v>0</v>
      </c>
      <c r="F891" s="4">
        <f t="shared" si="124"/>
        <v>0</v>
      </c>
      <c r="G891" s="19">
        <f>IF(AND(C891&lt;&gt;"",SUM(G$25:G890)&lt;D$17),$D$17/$D$21,0)</f>
        <v>0</v>
      </c>
      <c r="H891" s="4">
        <f t="shared" si="125"/>
        <v>0</v>
      </c>
      <c r="I891" s="4">
        <f t="shared" si="121"/>
        <v>0</v>
      </c>
      <c r="J891" s="25" t="str">
        <f t="shared" si="126"/>
        <v>2093–2094</v>
      </c>
      <c r="K891" s="27">
        <f t="shared" si="122"/>
        <v>0</v>
      </c>
      <c r="R891" s="10" t="str">
        <f t="shared" si="118"/>
        <v/>
      </c>
    </row>
    <row r="892" spans="1:18" ht="19.899999999999999" customHeight="1" x14ac:dyDescent="0.25">
      <c r="A892" s="126">
        <v>70768</v>
      </c>
      <c r="B892" s="9">
        <f t="shared" si="119"/>
        <v>0</v>
      </c>
      <c r="C892" s="127"/>
      <c r="D892" s="4">
        <f t="shared" si="120"/>
        <v>0</v>
      </c>
      <c r="E892" s="128">
        <f t="shared" si="123"/>
        <v>0</v>
      </c>
      <c r="F892" s="4">
        <f t="shared" si="124"/>
        <v>0</v>
      </c>
      <c r="G892" s="19">
        <f>IF(AND(C892&lt;&gt;"",SUM(G$25:G891)&lt;D$17),$D$17/$D$21,0)</f>
        <v>0</v>
      </c>
      <c r="H892" s="4">
        <f t="shared" si="125"/>
        <v>0</v>
      </c>
      <c r="I892" s="4">
        <f t="shared" si="121"/>
        <v>0</v>
      </c>
      <c r="J892" s="25" t="str">
        <f t="shared" si="126"/>
        <v>2093–2094</v>
      </c>
      <c r="K892" s="27">
        <f t="shared" si="122"/>
        <v>0</v>
      </c>
      <c r="R892" s="10" t="str">
        <f t="shared" si="118"/>
        <v/>
      </c>
    </row>
    <row r="893" spans="1:18" ht="19.899999999999999" customHeight="1" x14ac:dyDescent="0.25">
      <c r="A893" s="126">
        <v>70799</v>
      </c>
      <c r="B893" s="9">
        <f t="shared" si="119"/>
        <v>0</v>
      </c>
      <c r="C893" s="127"/>
      <c r="D893" s="4">
        <f t="shared" si="120"/>
        <v>0</v>
      </c>
      <c r="E893" s="128">
        <f t="shared" si="123"/>
        <v>0</v>
      </c>
      <c r="F893" s="4">
        <f t="shared" si="124"/>
        <v>0</v>
      </c>
      <c r="G893" s="19">
        <f>IF(AND(C893&lt;&gt;"",SUM(G$25:G892)&lt;D$17),$D$17/$D$21,0)</f>
        <v>0</v>
      </c>
      <c r="H893" s="4">
        <f t="shared" si="125"/>
        <v>0</v>
      </c>
      <c r="I893" s="4">
        <f t="shared" si="121"/>
        <v>0</v>
      </c>
      <c r="J893" s="25" t="str">
        <f t="shared" si="126"/>
        <v>2093–2094</v>
      </c>
      <c r="K893" s="27">
        <f t="shared" si="122"/>
        <v>0</v>
      </c>
      <c r="R893" s="10" t="str">
        <f t="shared" si="118"/>
        <v/>
      </c>
    </row>
    <row r="894" spans="1:18" ht="19.899999999999999" customHeight="1" x14ac:dyDescent="0.25">
      <c r="A894" s="126">
        <v>70829</v>
      </c>
      <c r="B894" s="9">
        <f t="shared" si="119"/>
        <v>0</v>
      </c>
      <c r="C894" s="127"/>
      <c r="D894" s="4">
        <f t="shared" si="120"/>
        <v>0</v>
      </c>
      <c r="E894" s="128">
        <f t="shared" si="123"/>
        <v>0</v>
      </c>
      <c r="F894" s="4">
        <f t="shared" si="124"/>
        <v>0</v>
      </c>
      <c r="G894" s="19">
        <f>IF(AND(C894&lt;&gt;"",SUM(G$25:G893)&lt;D$17),$D$17/$D$21,0)</f>
        <v>0</v>
      </c>
      <c r="H894" s="4">
        <f t="shared" si="125"/>
        <v>0</v>
      </c>
      <c r="I894" s="4">
        <f t="shared" si="121"/>
        <v>0</v>
      </c>
      <c r="J894" s="25" t="str">
        <f t="shared" si="126"/>
        <v>2093–2094</v>
      </c>
      <c r="K894" s="27">
        <f t="shared" si="122"/>
        <v>0</v>
      </c>
      <c r="R894" s="10" t="str">
        <f t="shared" si="118"/>
        <v/>
      </c>
    </row>
    <row r="895" spans="1:18" ht="19.899999999999999" customHeight="1" x14ac:dyDescent="0.25">
      <c r="A895" s="126">
        <v>70860</v>
      </c>
      <c r="B895" s="9">
        <f t="shared" si="119"/>
        <v>0</v>
      </c>
      <c r="C895" s="127"/>
      <c r="D895" s="4">
        <f t="shared" si="120"/>
        <v>0</v>
      </c>
      <c r="E895" s="128">
        <f t="shared" si="123"/>
        <v>0</v>
      </c>
      <c r="F895" s="4">
        <f t="shared" si="124"/>
        <v>0</v>
      </c>
      <c r="G895" s="19">
        <f>IF(AND(C895&lt;&gt;"",SUM(G$25:G894)&lt;D$17),$D$17/$D$21,0)</f>
        <v>0</v>
      </c>
      <c r="H895" s="4">
        <f t="shared" si="125"/>
        <v>0</v>
      </c>
      <c r="I895" s="4">
        <f t="shared" si="121"/>
        <v>0</v>
      </c>
      <c r="J895" s="25" t="str">
        <f t="shared" si="126"/>
        <v>2093–2094</v>
      </c>
      <c r="K895" s="27">
        <f t="shared" si="122"/>
        <v>0</v>
      </c>
      <c r="R895" s="10" t="str">
        <f t="shared" si="118"/>
        <v/>
      </c>
    </row>
    <row r="896" spans="1:18" ht="19.899999999999999" customHeight="1" x14ac:dyDescent="0.25">
      <c r="A896" s="126">
        <v>70891</v>
      </c>
      <c r="B896" s="9">
        <f t="shared" si="119"/>
        <v>0</v>
      </c>
      <c r="C896" s="127"/>
      <c r="D896" s="4">
        <f t="shared" si="120"/>
        <v>0</v>
      </c>
      <c r="E896" s="128">
        <f t="shared" si="123"/>
        <v>0</v>
      </c>
      <c r="F896" s="4">
        <f t="shared" si="124"/>
        <v>0</v>
      </c>
      <c r="G896" s="19">
        <f>IF(AND(C896&lt;&gt;"",SUM(G$25:G895)&lt;D$17),$D$17/$D$21,0)</f>
        <v>0</v>
      </c>
      <c r="H896" s="4">
        <f t="shared" si="125"/>
        <v>0</v>
      </c>
      <c r="I896" s="4">
        <f t="shared" si="121"/>
        <v>0</v>
      </c>
      <c r="J896" s="25" t="str">
        <f t="shared" si="126"/>
        <v>2093–2094</v>
      </c>
      <c r="K896" s="27">
        <f t="shared" si="122"/>
        <v>0</v>
      </c>
      <c r="R896" s="10" t="str">
        <f t="shared" si="118"/>
        <v/>
      </c>
    </row>
    <row r="897" spans="1:18" ht="19.899999999999999" customHeight="1" x14ac:dyDescent="0.25">
      <c r="A897" s="126">
        <v>70919</v>
      </c>
      <c r="B897" s="9">
        <f t="shared" si="119"/>
        <v>0</v>
      </c>
      <c r="C897" s="127"/>
      <c r="D897" s="4">
        <f t="shared" si="120"/>
        <v>0</v>
      </c>
      <c r="E897" s="128">
        <f t="shared" si="123"/>
        <v>0</v>
      </c>
      <c r="F897" s="4">
        <f t="shared" si="124"/>
        <v>0</v>
      </c>
      <c r="G897" s="19">
        <f>IF(AND(C897&lt;&gt;"",SUM(G$25:G896)&lt;D$17),$D$17/$D$21,0)</f>
        <v>0</v>
      </c>
      <c r="H897" s="4">
        <f t="shared" si="125"/>
        <v>0</v>
      </c>
      <c r="I897" s="4">
        <f t="shared" si="121"/>
        <v>0</v>
      </c>
      <c r="J897" s="25" t="str">
        <f t="shared" si="126"/>
        <v>2093–2094</v>
      </c>
      <c r="K897" s="27">
        <f t="shared" si="122"/>
        <v>0</v>
      </c>
      <c r="R897" s="10" t="str">
        <f t="shared" si="118"/>
        <v/>
      </c>
    </row>
    <row r="898" spans="1:18" ht="19.899999999999999" customHeight="1" x14ac:dyDescent="0.25">
      <c r="A898" s="126">
        <v>70950</v>
      </c>
      <c r="B898" s="9">
        <f t="shared" si="119"/>
        <v>0</v>
      </c>
      <c r="C898" s="127"/>
      <c r="D898" s="4">
        <f t="shared" si="120"/>
        <v>0</v>
      </c>
      <c r="E898" s="128">
        <f t="shared" si="123"/>
        <v>0</v>
      </c>
      <c r="F898" s="4">
        <f t="shared" si="124"/>
        <v>0</v>
      </c>
      <c r="G898" s="19">
        <f>IF(AND(C898&lt;&gt;"",SUM(G$25:G897)&lt;D$17),$D$17/$D$21,0)</f>
        <v>0</v>
      </c>
      <c r="H898" s="4">
        <f t="shared" si="125"/>
        <v>0</v>
      </c>
      <c r="I898" s="4">
        <f t="shared" si="121"/>
        <v>0</v>
      </c>
      <c r="J898" s="25" t="str">
        <f t="shared" si="126"/>
        <v>2093–2094</v>
      </c>
      <c r="K898" s="27">
        <f t="shared" si="122"/>
        <v>0</v>
      </c>
      <c r="R898" s="10" t="str">
        <f t="shared" si="118"/>
        <v/>
      </c>
    </row>
    <row r="899" spans="1:18" ht="19.899999999999999" customHeight="1" x14ac:dyDescent="0.25">
      <c r="A899" s="126">
        <v>70980</v>
      </c>
      <c r="B899" s="9">
        <f t="shared" si="119"/>
        <v>0</v>
      </c>
      <c r="C899" s="127"/>
      <c r="D899" s="4">
        <f t="shared" si="120"/>
        <v>0</v>
      </c>
      <c r="E899" s="128">
        <f t="shared" si="123"/>
        <v>0</v>
      </c>
      <c r="F899" s="4">
        <f t="shared" si="124"/>
        <v>0</v>
      </c>
      <c r="G899" s="19">
        <f>IF(AND(C899&lt;&gt;"",SUM(G$25:G898)&lt;D$17),$D$17/$D$21,0)</f>
        <v>0</v>
      </c>
      <c r="H899" s="4">
        <f t="shared" si="125"/>
        <v>0</v>
      </c>
      <c r="I899" s="4">
        <f t="shared" si="121"/>
        <v>0</v>
      </c>
      <c r="J899" s="25" t="str">
        <f t="shared" si="126"/>
        <v>2093–2094</v>
      </c>
      <c r="K899" s="27">
        <f t="shared" si="122"/>
        <v>0</v>
      </c>
      <c r="R899" s="10" t="str">
        <f t="shared" si="118"/>
        <v/>
      </c>
    </row>
    <row r="900" spans="1:18" ht="19.899999999999999" customHeight="1" x14ac:dyDescent="0.25">
      <c r="A900" s="126">
        <v>71011</v>
      </c>
      <c r="B900" s="9">
        <f t="shared" si="119"/>
        <v>0</v>
      </c>
      <c r="C900" s="127"/>
      <c r="D900" s="4">
        <f t="shared" si="120"/>
        <v>0</v>
      </c>
      <c r="E900" s="128">
        <f t="shared" si="123"/>
        <v>0</v>
      </c>
      <c r="F900" s="4">
        <f t="shared" si="124"/>
        <v>0</v>
      </c>
      <c r="G900" s="19">
        <f>IF(AND(C900&lt;&gt;"",SUM(G$25:G899)&lt;D$17),$D$17/$D$21,0)</f>
        <v>0</v>
      </c>
      <c r="H900" s="4">
        <f t="shared" si="125"/>
        <v>0</v>
      </c>
      <c r="I900" s="4">
        <f t="shared" si="121"/>
        <v>0</v>
      </c>
      <c r="J900" s="25" t="str">
        <f t="shared" si="126"/>
        <v>2093–2094</v>
      </c>
      <c r="K900" s="27">
        <f t="shared" si="122"/>
        <v>0</v>
      </c>
      <c r="R900" s="10" t="str">
        <f t="shared" si="118"/>
        <v/>
      </c>
    </row>
    <row r="901" spans="1:18" ht="19.899999999999999" customHeight="1" x14ac:dyDescent="0.25">
      <c r="A901" s="126">
        <v>71041</v>
      </c>
      <c r="B901" s="9">
        <f t="shared" si="119"/>
        <v>0</v>
      </c>
      <c r="C901" s="127"/>
      <c r="D901" s="4">
        <f t="shared" si="120"/>
        <v>0</v>
      </c>
      <c r="E901" s="128">
        <f t="shared" si="123"/>
        <v>0</v>
      </c>
      <c r="F901" s="4">
        <f t="shared" si="124"/>
        <v>0</v>
      </c>
      <c r="G901" s="19">
        <f>IF(AND(C901&lt;&gt;"",SUM(G$25:G900)&lt;D$17),$D$17/$D$21,0)</f>
        <v>0</v>
      </c>
      <c r="H901" s="4">
        <f t="shared" si="125"/>
        <v>0</v>
      </c>
      <c r="I901" s="4">
        <f t="shared" si="121"/>
        <v>0</v>
      </c>
      <c r="J901" s="25" t="str">
        <f t="shared" si="126"/>
        <v>2094–2095</v>
      </c>
      <c r="K901" s="27">
        <f t="shared" si="122"/>
        <v>0</v>
      </c>
      <c r="R901" s="10" t="str">
        <f t="shared" si="118"/>
        <v/>
      </c>
    </row>
    <row r="902" spans="1:18" ht="19.899999999999999" customHeight="1" x14ac:dyDescent="0.25">
      <c r="A902" s="126">
        <v>71072</v>
      </c>
      <c r="B902" s="9">
        <f t="shared" si="119"/>
        <v>0</v>
      </c>
      <c r="C902" s="127"/>
      <c r="D902" s="4">
        <f t="shared" si="120"/>
        <v>0</v>
      </c>
      <c r="E902" s="128">
        <f t="shared" si="123"/>
        <v>0</v>
      </c>
      <c r="F902" s="4">
        <f t="shared" si="124"/>
        <v>0</v>
      </c>
      <c r="G902" s="19">
        <f>IF(AND(C902&lt;&gt;"",SUM(G$25:G901)&lt;D$17),$D$17/$D$21,0)</f>
        <v>0</v>
      </c>
      <c r="H902" s="4">
        <f t="shared" si="125"/>
        <v>0</v>
      </c>
      <c r="I902" s="4">
        <f t="shared" si="121"/>
        <v>0</v>
      </c>
      <c r="J902" s="25" t="str">
        <f t="shared" si="126"/>
        <v>2094–2095</v>
      </c>
      <c r="K902" s="27">
        <f t="shared" si="122"/>
        <v>0</v>
      </c>
      <c r="R902" s="10" t="str">
        <f t="shared" si="118"/>
        <v/>
      </c>
    </row>
    <row r="903" spans="1:18" ht="19.899999999999999" customHeight="1" x14ac:dyDescent="0.25">
      <c r="A903" s="126">
        <v>71103</v>
      </c>
      <c r="B903" s="9">
        <f t="shared" si="119"/>
        <v>0</v>
      </c>
      <c r="C903" s="127"/>
      <c r="D903" s="4">
        <f t="shared" si="120"/>
        <v>0</v>
      </c>
      <c r="E903" s="128">
        <f t="shared" si="123"/>
        <v>0</v>
      </c>
      <c r="F903" s="4">
        <f t="shared" si="124"/>
        <v>0</v>
      </c>
      <c r="G903" s="19">
        <f>IF(AND(C903&lt;&gt;"",SUM(G$25:G902)&lt;D$17),$D$17/$D$21,0)</f>
        <v>0</v>
      </c>
      <c r="H903" s="4">
        <f t="shared" si="125"/>
        <v>0</v>
      </c>
      <c r="I903" s="4">
        <f t="shared" si="121"/>
        <v>0</v>
      </c>
      <c r="J903" s="25" t="str">
        <f t="shared" si="126"/>
        <v>2094–2095</v>
      </c>
      <c r="K903" s="27">
        <f t="shared" si="122"/>
        <v>0</v>
      </c>
      <c r="R903" s="10" t="str">
        <f t="shared" si="118"/>
        <v/>
      </c>
    </row>
    <row r="904" spans="1:18" ht="19.899999999999999" customHeight="1" x14ac:dyDescent="0.25">
      <c r="A904" s="126">
        <v>71133</v>
      </c>
      <c r="B904" s="9">
        <f t="shared" si="119"/>
        <v>0</v>
      </c>
      <c r="C904" s="127"/>
      <c r="D904" s="4">
        <f t="shared" si="120"/>
        <v>0</v>
      </c>
      <c r="E904" s="128">
        <f t="shared" si="123"/>
        <v>0</v>
      </c>
      <c r="F904" s="4">
        <f t="shared" si="124"/>
        <v>0</v>
      </c>
      <c r="G904" s="19">
        <f>IF(AND(C904&lt;&gt;"",SUM(G$25:G903)&lt;D$17),$D$17/$D$21,0)</f>
        <v>0</v>
      </c>
      <c r="H904" s="4">
        <f t="shared" si="125"/>
        <v>0</v>
      </c>
      <c r="I904" s="4">
        <f t="shared" si="121"/>
        <v>0</v>
      </c>
      <c r="J904" s="25" t="str">
        <f t="shared" si="126"/>
        <v>2094–2095</v>
      </c>
      <c r="K904" s="27">
        <f t="shared" si="122"/>
        <v>0</v>
      </c>
      <c r="R904" s="10" t="str">
        <f t="shared" si="118"/>
        <v/>
      </c>
    </row>
    <row r="905" spans="1:18" ht="19.899999999999999" customHeight="1" x14ac:dyDescent="0.25">
      <c r="A905" s="126">
        <v>71164</v>
      </c>
      <c r="B905" s="9">
        <f t="shared" si="119"/>
        <v>0</v>
      </c>
      <c r="C905" s="127"/>
      <c r="D905" s="4">
        <f t="shared" si="120"/>
        <v>0</v>
      </c>
      <c r="E905" s="128">
        <f t="shared" si="123"/>
        <v>0</v>
      </c>
      <c r="F905" s="4">
        <f t="shared" si="124"/>
        <v>0</v>
      </c>
      <c r="G905" s="19">
        <f>IF(AND(C905&lt;&gt;"",SUM(G$25:G904)&lt;D$17),$D$17/$D$21,0)</f>
        <v>0</v>
      </c>
      <c r="H905" s="4">
        <f t="shared" si="125"/>
        <v>0</v>
      </c>
      <c r="I905" s="4">
        <f t="shared" si="121"/>
        <v>0</v>
      </c>
      <c r="J905" s="25" t="str">
        <f t="shared" si="126"/>
        <v>2094–2095</v>
      </c>
      <c r="K905" s="27">
        <f t="shared" si="122"/>
        <v>0</v>
      </c>
      <c r="R905" s="10" t="str">
        <f t="shared" si="118"/>
        <v/>
      </c>
    </row>
    <row r="906" spans="1:18" ht="19.899999999999999" customHeight="1" x14ac:dyDescent="0.25">
      <c r="A906" s="126">
        <v>71194</v>
      </c>
      <c r="B906" s="9">
        <f t="shared" si="119"/>
        <v>0</v>
      </c>
      <c r="C906" s="127"/>
      <c r="D906" s="4">
        <f t="shared" si="120"/>
        <v>0</v>
      </c>
      <c r="E906" s="128">
        <f t="shared" si="123"/>
        <v>0</v>
      </c>
      <c r="F906" s="4">
        <f t="shared" si="124"/>
        <v>0</v>
      </c>
      <c r="G906" s="19">
        <f>IF(AND(C906&lt;&gt;"",SUM(G$25:G905)&lt;D$17),$D$17/$D$21,0)</f>
        <v>0</v>
      </c>
      <c r="H906" s="4">
        <f t="shared" si="125"/>
        <v>0</v>
      </c>
      <c r="I906" s="4">
        <f t="shared" si="121"/>
        <v>0</v>
      </c>
      <c r="J906" s="25" t="str">
        <f t="shared" si="126"/>
        <v>2094–2095</v>
      </c>
      <c r="K906" s="27">
        <f t="shared" si="122"/>
        <v>0</v>
      </c>
      <c r="R906" s="10" t="str">
        <f t="shared" si="118"/>
        <v/>
      </c>
    </row>
    <row r="907" spans="1:18" ht="19.899999999999999" customHeight="1" x14ac:dyDescent="0.25">
      <c r="A907" s="126">
        <v>71225</v>
      </c>
      <c r="B907" s="9">
        <f t="shared" si="119"/>
        <v>0</v>
      </c>
      <c r="C907" s="127"/>
      <c r="D907" s="4">
        <f t="shared" si="120"/>
        <v>0</v>
      </c>
      <c r="E907" s="128">
        <f t="shared" si="123"/>
        <v>0</v>
      </c>
      <c r="F907" s="4">
        <f t="shared" si="124"/>
        <v>0</v>
      </c>
      <c r="G907" s="19">
        <f>IF(AND(C907&lt;&gt;"",SUM(G$25:G906)&lt;D$17),$D$17/$D$21,0)</f>
        <v>0</v>
      </c>
      <c r="H907" s="4">
        <f t="shared" si="125"/>
        <v>0</v>
      </c>
      <c r="I907" s="4">
        <f t="shared" si="121"/>
        <v>0</v>
      </c>
      <c r="J907" s="25" t="str">
        <f t="shared" si="126"/>
        <v>2094–2095</v>
      </c>
      <c r="K907" s="27">
        <f t="shared" si="122"/>
        <v>0</v>
      </c>
      <c r="R907" s="10" t="str">
        <f t="shared" si="118"/>
        <v/>
      </c>
    </row>
    <row r="908" spans="1:18" ht="19.899999999999999" customHeight="1" x14ac:dyDescent="0.25">
      <c r="A908" s="126">
        <v>71256</v>
      </c>
      <c r="B908" s="9">
        <f t="shared" si="119"/>
        <v>0</v>
      </c>
      <c r="C908" s="127"/>
      <c r="D908" s="4">
        <f t="shared" si="120"/>
        <v>0</v>
      </c>
      <c r="E908" s="128">
        <f t="shared" si="123"/>
        <v>0</v>
      </c>
      <c r="F908" s="4">
        <f t="shared" si="124"/>
        <v>0</v>
      </c>
      <c r="G908" s="19">
        <f>IF(AND(C908&lt;&gt;"",SUM(G$25:G907)&lt;D$17),$D$17/$D$21,0)</f>
        <v>0</v>
      </c>
      <c r="H908" s="4">
        <f t="shared" si="125"/>
        <v>0</v>
      </c>
      <c r="I908" s="4">
        <f t="shared" si="121"/>
        <v>0</v>
      </c>
      <c r="J908" s="25" t="str">
        <f t="shared" si="126"/>
        <v>2094–2095</v>
      </c>
      <c r="K908" s="27">
        <f t="shared" si="122"/>
        <v>0</v>
      </c>
      <c r="R908" s="10" t="str">
        <f t="shared" si="118"/>
        <v/>
      </c>
    </row>
    <row r="909" spans="1:18" ht="19.899999999999999" customHeight="1" x14ac:dyDescent="0.25">
      <c r="A909" s="126">
        <v>71284</v>
      </c>
      <c r="B909" s="9">
        <f t="shared" si="119"/>
        <v>0</v>
      </c>
      <c r="C909" s="127"/>
      <c r="D909" s="4">
        <f t="shared" si="120"/>
        <v>0</v>
      </c>
      <c r="E909" s="128">
        <f t="shared" si="123"/>
        <v>0</v>
      </c>
      <c r="F909" s="4">
        <f t="shared" si="124"/>
        <v>0</v>
      </c>
      <c r="G909" s="19">
        <f>IF(AND(C909&lt;&gt;"",SUM(G$25:G908)&lt;D$17),$D$17/$D$21,0)</f>
        <v>0</v>
      </c>
      <c r="H909" s="4">
        <f t="shared" si="125"/>
        <v>0</v>
      </c>
      <c r="I909" s="4">
        <f t="shared" si="121"/>
        <v>0</v>
      </c>
      <c r="J909" s="25" t="str">
        <f t="shared" si="126"/>
        <v>2094–2095</v>
      </c>
      <c r="K909" s="27">
        <f t="shared" si="122"/>
        <v>0</v>
      </c>
      <c r="R909" s="10" t="str">
        <f t="shared" si="118"/>
        <v/>
      </c>
    </row>
    <row r="910" spans="1:18" ht="19.899999999999999" customHeight="1" x14ac:dyDescent="0.25">
      <c r="A910" s="126">
        <v>71315</v>
      </c>
      <c r="B910" s="9">
        <f t="shared" si="119"/>
        <v>0</v>
      </c>
      <c r="C910" s="127"/>
      <c r="D910" s="4">
        <f t="shared" si="120"/>
        <v>0</v>
      </c>
      <c r="E910" s="128">
        <f t="shared" si="123"/>
        <v>0</v>
      </c>
      <c r="F910" s="4">
        <f t="shared" si="124"/>
        <v>0</v>
      </c>
      <c r="G910" s="19">
        <f>IF(AND(C910&lt;&gt;"",SUM(G$25:G909)&lt;D$17),$D$17/$D$21,0)</f>
        <v>0</v>
      </c>
      <c r="H910" s="4">
        <f t="shared" si="125"/>
        <v>0</v>
      </c>
      <c r="I910" s="4">
        <f t="shared" si="121"/>
        <v>0</v>
      </c>
      <c r="J910" s="25" t="str">
        <f t="shared" si="126"/>
        <v>2094–2095</v>
      </c>
      <c r="K910" s="27">
        <f t="shared" si="122"/>
        <v>0</v>
      </c>
      <c r="R910" s="10" t="str">
        <f t="shared" si="118"/>
        <v/>
      </c>
    </row>
    <row r="911" spans="1:18" ht="19.899999999999999" customHeight="1" x14ac:dyDescent="0.25">
      <c r="A911" s="126">
        <v>71345</v>
      </c>
      <c r="B911" s="9">
        <f t="shared" si="119"/>
        <v>0</v>
      </c>
      <c r="C911" s="127"/>
      <c r="D911" s="4">
        <f t="shared" si="120"/>
        <v>0</v>
      </c>
      <c r="E911" s="128">
        <f t="shared" si="123"/>
        <v>0</v>
      </c>
      <c r="F911" s="4">
        <f t="shared" si="124"/>
        <v>0</v>
      </c>
      <c r="G911" s="19">
        <f>IF(AND(C911&lt;&gt;"",SUM(G$25:G910)&lt;D$17),$D$17/$D$21,0)</f>
        <v>0</v>
      </c>
      <c r="H911" s="4">
        <f t="shared" si="125"/>
        <v>0</v>
      </c>
      <c r="I911" s="4">
        <f t="shared" si="121"/>
        <v>0</v>
      </c>
      <c r="J911" s="25" t="str">
        <f t="shared" si="126"/>
        <v>2094–2095</v>
      </c>
      <c r="K911" s="27">
        <f t="shared" si="122"/>
        <v>0</v>
      </c>
      <c r="R911" s="10" t="str">
        <f t="shared" si="118"/>
        <v/>
      </c>
    </row>
    <row r="912" spans="1:18" ht="19.899999999999999" customHeight="1" x14ac:dyDescent="0.25">
      <c r="A912" s="126">
        <v>71376</v>
      </c>
      <c r="B912" s="9">
        <f t="shared" si="119"/>
        <v>0</v>
      </c>
      <c r="C912" s="127"/>
      <c r="D912" s="4">
        <f t="shared" si="120"/>
        <v>0</v>
      </c>
      <c r="E912" s="128">
        <f t="shared" si="123"/>
        <v>0</v>
      </c>
      <c r="F912" s="4">
        <f t="shared" si="124"/>
        <v>0</v>
      </c>
      <c r="G912" s="19">
        <f>IF(AND(C912&lt;&gt;"",SUM(G$25:G911)&lt;D$17),$D$17/$D$21,0)</f>
        <v>0</v>
      </c>
      <c r="H912" s="4">
        <f t="shared" si="125"/>
        <v>0</v>
      </c>
      <c r="I912" s="4">
        <f t="shared" si="121"/>
        <v>0</v>
      </c>
      <c r="J912" s="25" t="str">
        <f t="shared" si="126"/>
        <v>2094–2095</v>
      </c>
      <c r="K912" s="27">
        <f t="shared" si="122"/>
        <v>0</v>
      </c>
      <c r="R912" s="10" t="str">
        <f t="shared" si="118"/>
        <v/>
      </c>
    </row>
    <row r="913" spans="1:18" ht="19.899999999999999" customHeight="1" x14ac:dyDescent="0.25">
      <c r="A913" s="126">
        <v>71406</v>
      </c>
      <c r="B913" s="9">
        <f t="shared" si="119"/>
        <v>0</v>
      </c>
      <c r="C913" s="127"/>
      <c r="D913" s="4">
        <f t="shared" si="120"/>
        <v>0</v>
      </c>
      <c r="E913" s="128">
        <f t="shared" si="123"/>
        <v>0</v>
      </c>
      <c r="F913" s="4">
        <f t="shared" si="124"/>
        <v>0</v>
      </c>
      <c r="G913" s="19">
        <f>IF(AND(C913&lt;&gt;"",SUM(G$25:G912)&lt;D$17),$D$17/$D$21,0)</f>
        <v>0</v>
      </c>
      <c r="H913" s="4">
        <f t="shared" si="125"/>
        <v>0</v>
      </c>
      <c r="I913" s="4">
        <f t="shared" si="121"/>
        <v>0</v>
      </c>
      <c r="J913" s="25" t="str">
        <f t="shared" si="126"/>
        <v>2095–2096</v>
      </c>
      <c r="K913" s="27">
        <f t="shared" si="122"/>
        <v>0</v>
      </c>
      <c r="R913" s="10" t="str">
        <f t="shared" si="118"/>
        <v/>
      </c>
    </row>
    <row r="914" spans="1:18" ht="19.899999999999999" customHeight="1" x14ac:dyDescent="0.25">
      <c r="A914" s="126">
        <v>71437</v>
      </c>
      <c r="B914" s="9">
        <f t="shared" si="119"/>
        <v>0</v>
      </c>
      <c r="C914" s="127"/>
      <c r="D914" s="4">
        <f t="shared" si="120"/>
        <v>0</v>
      </c>
      <c r="E914" s="128">
        <f t="shared" si="123"/>
        <v>0</v>
      </c>
      <c r="F914" s="4">
        <f t="shared" si="124"/>
        <v>0</v>
      </c>
      <c r="G914" s="19">
        <f>IF(AND(C914&lt;&gt;"",SUM(G$25:G913)&lt;D$17),$D$17/$D$21,0)</f>
        <v>0</v>
      </c>
      <c r="H914" s="4">
        <f t="shared" si="125"/>
        <v>0</v>
      </c>
      <c r="I914" s="4">
        <f t="shared" si="121"/>
        <v>0</v>
      </c>
      <c r="J914" s="25" t="str">
        <f t="shared" si="126"/>
        <v>2095–2096</v>
      </c>
      <c r="K914" s="27">
        <f t="shared" si="122"/>
        <v>0</v>
      </c>
      <c r="R914" s="10" t="str">
        <f t="shared" si="118"/>
        <v/>
      </c>
    </row>
    <row r="915" spans="1:18" ht="19.899999999999999" customHeight="1" x14ac:dyDescent="0.25">
      <c r="A915" s="126">
        <v>71468</v>
      </c>
      <c r="B915" s="9">
        <f t="shared" si="119"/>
        <v>0</v>
      </c>
      <c r="C915" s="127"/>
      <c r="D915" s="4">
        <f t="shared" si="120"/>
        <v>0</v>
      </c>
      <c r="E915" s="128">
        <f t="shared" si="123"/>
        <v>0</v>
      </c>
      <c r="F915" s="4">
        <f t="shared" si="124"/>
        <v>0</v>
      </c>
      <c r="G915" s="19">
        <f>IF(AND(C915&lt;&gt;"",SUM(G$25:G914)&lt;D$17),$D$17/$D$21,0)</f>
        <v>0</v>
      </c>
      <c r="H915" s="4">
        <f t="shared" si="125"/>
        <v>0</v>
      </c>
      <c r="I915" s="4">
        <f t="shared" si="121"/>
        <v>0</v>
      </c>
      <c r="J915" s="25" t="str">
        <f t="shared" si="126"/>
        <v>2095–2096</v>
      </c>
      <c r="K915" s="27">
        <f t="shared" si="122"/>
        <v>0</v>
      </c>
      <c r="R915" s="10" t="str">
        <f t="shared" si="118"/>
        <v/>
      </c>
    </row>
    <row r="916" spans="1:18" ht="19.899999999999999" customHeight="1" x14ac:dyDescent="0.25">
      <c r="A916" s="126">
        <v>71498</v>
      </c>
      <c r="B916" s="9">
        <f t="shared" si="119"/>
        <v>0</v>
      </c>
      <c r="C916" s="127"/>
      <c r="D916" s="4">
        <f t="shared" si="120"/>
        <v>0</v>
      </c>
      <c r="E916" s="128">
        <f t="shared" si="123"/>
        <v>0</v>
      </c>
      <c r="F916" s="4">
        <f t="shared" si="124"/>
        <v>0</v>
      </c>
      <c r="G916" s="19">
        <f>IF(AND(C916&lt;&gt;"",SUM(G$25:G915)&lt;D$17),$D$17/$D$21,0)</f>
        <v>0</v>
      </c>
      <c r="H916" s="4">
        <f t="shared" si="125"/>
        <v>0</v>
      </c>
      <c r="I916" s="4">
        <f t="shared" si="121"/>
        <v>0</v>
      </c>
      <c r="J916" s="25" t="str">
        <f t="shared" si="126"/>
        <v>2095–2096</v>
      </c>
      <c r="K916" s="27">
        <f t="shared" si="122"/>
        <v>0</v>
      </c>
      <c r="R916" s="10" t="str">
        <f t="shared" si="118"/>
        <v/>
      </c>
    </row>
    <row r="917" spans="1:18" ht="19.899999999999999" customHeight="1" x14ac:dyDescent="0.25">
      <c r="A917" s="126">
        <v>71529</v>
      </c>
      <c r="B917" s="9">
        <f t="shared" si="119"/>
        <v>0</v>
      </c>
      <c r="C917" s="127"/>
      <c r="D917" s="4">
        <f t="shared" si="120"/>
        <v>0</v>
      </c>
      <c r="E917" s="128">
        <f t="shared" si="123"/>
        <v>0</v>
      </c>
      <c r="F917" s="4">
        <f t="shared" si="124"/>
        <v>0</v>
      </c>
      <c r="G917" s="19">
        <f>IF(AND(C917&lt;&gt;"",SUM(G$25:G916)&lt;D$17),$D$17/$D$21,0)</f>
        <v>0</v>
      </c>
      <c r="H917" s="4">
        <f t="shared" si="125"/>
        <v>0</v>
      </c>
      <c r="I917" s="4">
        <f t="shared" si="121"/>
        <v>0</v>
      </c>
      <c r="J917" s="25" t="str">
        <f t="shared" si="126"/>
        <v>2095–2096</v>
      </c>
      <c r="K917" s="27">
        <f t="shared" si="122"/>
        <v>0</v>
      </c>
      <c r="R917" s="10" t="str">
        <f t="shared" si="118"/>
        <v/>
      </c>
    </row>
    <row r="918" spans="1:18" ht="19.899999999999999" customHeight="1" x14ac:dyDescent="0.25">
      <c r="A918" s="126">
        <v>71559</v>
      </c>
      <c r="B918" s="9">
        <f t="shared" si="119"/>
        <v>0</v>
      </c>
      <c r="C918" s="127"/>
      <c r="D918" s="4">
        <f t="shared" si="120"/>
        <v>0</v>
      </c>
      <c r="E918" s="128">
        <f t="shared" si="123"/>
        <v>0</v>
      </c>
      <c r="F918" s="4">
        <f t="shared" si="124"/>
        <v>0</v>
      </c>
      <c r="G918" s="19">
        <f>IF(AND(C918&lt;&gt;"",SUM(G$25:G917)&lt;D$17),$D$17/$D$21,0)</f>
        <v>0</v>
      </c>
      <c r="H918" s="4">
        <f t="shared" si="125"/>
        <v>0</v>
      </c>
      <c r="I918" s="4">
        <f t="shared" si="121"/>
        <v>0</v>
      </c>
      <c r="J918" s="25" t="str">
        <f t="shared" si="126"/>
        <v>2095–2096</v>
      </c>
      <c r="K918" s="27">
        <f t="shared" si="122"/>
        <v>0</v>
      </c>
      <c r="R918" s="10" t="str">
        <f t="shared" si="118"/>
        <v/>
      </c>
    </row>
    <row r="919" spans="1:18" ht="19.899999999999999" customHeight="1" x14ac:dyDescent="0.25">
      <c r="A919" s="126">
        <v>71590</v>
      </c>
      <c r="B919" s="9">
        <f t="shared" si="119"/>
        <v>0</v>
      </c>
      <c r="C919" s="127"/>
      <c r="D919" s="4">
        <f t="shared" si="120"/>
        <v>0</v>
      </c>
      <c r="E919" s="128">
        <f t="shared" si="123"/>
        <v>0</v>
      </c>
      <c r="F919" s="4">
        <f t="shared" si="124"/>
        <v>0</v>
      </c>
      <c r="G919" s="19">
        <f>IF(AND(C919&lt;&gt;"",SUM(G$25:G918)&lt;D$17),$D$17/$D$21,0)</f>
        <v>0</v>
      </c>
      <c r="H919" s="4">
        <f t="shared" si="125"/>
        <v>0</v>
      </c>
      <c r="I919" s="4">
        <f t="shared" si="121"/>
        <v>0</v>
      </c>
      <c r="J919" s="25" t="str">
        <f t="shared" si="126"/>
        <v>2095–2096</v>
      </c>
      <c r="K919" s="27">
        <f t="shared" si="122"/>
        <v>0</v>
      </c>
      <c r="R919" s="10" t="str">
        <f t="shared" si="118"/>
        <v/>
      </c>
    </row>
    <row r="920" spans="1:18" ht="19.899999999999999" customHeight="1" x14ac:dyDescent="0.25">
      <c r="A920" s="126">
        <v>71621</v>
      </c>
      <c r="B920" s="9">
        <f t="shared" si="119"/>
        <v>0</v>
      </c>
      <c r="C920" s="127"/>
      <c r="D920" s="4">
        <f t="shared" si="120"/>
        <v>0</v>
      </c>
      <c r="E920" s="128">
        <f t="shared" si="123"/>
        <v>0</v>
      </c>
      <c r="F920" s="4">
        <f t="shared" si="124"/>
        <v>0</v>
      </c>
      <c r="G920" s="19">
        <f>IF(AND(C920&lt;&gt;"",SUM(G$25:G919)&lt;D$17),$D$17/$D$21,0)</f>
        <v>0</v>
      </c>
      <c r="H920" s="4">
        <f t="shared" si="125"/>
        <v>0</v>
      </c>
      <c r="I920" s="4">
        <f t="shared" si="121"/>
        <v>0</v>
      </c>
      <c r="J920" s="25" t="str">
        <f t="shared" si="126"/>
        <v>2095–2096</v>
      </c>
      <c r="K920" s="27">
        <f t="shared" si="122"/>
        <v>0</v>
      </c>
      <c r="R920" s="10" t="str">
        <f t="shared" si="118"/>
        <v/>
      </c>
    </row>
    <row r="921" spans="1:18" ht="19.899999999999999" customHeight="1" x14ac:dyDescent="0.25">
      <c r="A921" s="126">
        <v>71650</v>
      </c>
      <c r="B921" s="9">
        <f t="shared" si="119"/>
        <v>0</v>
      </c>
      <c r="C921" s="127"/>
      <c r="D921" s="4">
        <f t="shared" si="120"/>
        <v>0</v>
      </c>
      <c r="E921" s="128">
        <f t="shared" si="123"/>
        <v>0</v>
      </c>
      <c r="F921" s="4">
        <f t="shared" si="124"/>
        <v>0</v>
      </c>
      <c r="G921" s="19">
        <f>IF(AND(C921&lt;&gt;"",SUM(G$25:G920)&lt;D$17),$D$17/$D$21,0)</f>
        <v>0</v>
      </c>
      <c r="H921" s="4">
        <f t="shared" si="125"/>
        <v>0</v>
      </c>
      <c r="I921" s="4">
        <f t="shared" si="121"/>
        <v>0</v>
      </c>
      <c r="J921" s="25" t="str">
        <f t="shared" si="126"/>
        <v>2095–2096</v>
      </c>
      <c r="K921" s="27">
        <f t="shared" si="122"/>
        <v>0</v>
      </c>
      <c r="R921" s="10" t="str">
        <f t="shared" ref="R921:R984" si="127">IF(AND($D$13&lt;=$A921,DATE(YEAR($D$13),MONTH($D$13)+$D$19-1,DAY($D$13))&gt;=$A921),"X","")</f>
        <v/>
      </c>
    </row>
    <row r="922" spans="1:18" ht="19.899999999999999" customHeight="1" x14ac:dyDescent="0.25">
      <c r="A922" s="126">
        <v>71681</v>
      </c>
      <c r="B922" s="9">
        <f t="shared" ref="B922:B985" si="128">IF(C922&gt;0,C922*-1,C922)</f>
        <v>0</v>
      </c>
      <c r="C922" s="127"/>
      <c r="D922" s="4">
        <f t="shared" ref="D922:D985" si="129">IF(C922="",0,IF($D$14="Beginning",IF(C921&lt;&gt;"",$F921*$D$6/12,0),IF(C921&lt;&gt;"",$F921*$D$6/12,$D$15*$D$6/12)))</f>
        <v>0</v>
      </c>
      <c r="E922" s="128">
        <f t="shared" si="123"/>
        <v>0</v>
      </c>
      <c r="F922" s="4">
        <f t="shared" si="124"/>
        <v>0</v>
      </c>
      <c r="G922" s="19">
        <f>IF(AND(C922&lt;&gt;"",SUM(G$25:G921)&lt;D$17),$D$17/$D$21,0)</f>
        <v>0</v>
      </c>
      <c r="H922" s="4">
        <f t="shared" si="125"/>
        <v>0</v>
      </c>
      <c r="I922" s="4">
        <f t="shared" ref="I922:I985" si="130">IF(C922&lt;&gt;"",$D$17-H922,0)</f>
        <v>0</v>
      </c>
      <c r="J922" s="25" t="str">
        <f t="shared" si="126"/>
        <v>2095–2096</v>
      </c>
      <c r="K922" s="27">
        <f t="shared" ref="K922:K985" si="131">IF(AND(ROUND(H922,2)=ROUND($D$17,2),ROUND(F922,0)=0),ROUND($D$17,2),0)</f>
        <v>0</v>
      </c>
      <c r="R922" s="10" t="str">
        <f t="shared" si="127"/>
        <v/>
      </c>
    </row>
    <row r="923" spans="1:18" ht="19.899999999999999" customHeight="1" x14ac:dyDescent="0.25">
      <c r="A923" s="126">
        <v>71711</v>
      </c>
      <c r="B923" s="9">
        <f t="shared" si="128"/>
        <v>0</v>
      </c>
      <c r="C923" s="127"/>
      <c r="D923" s="4">
        <f t="shared" si="129"/>
        <v>0</v>
      </c>
      <c r="E923" s="128">
        <f t="shared" ref="E923:E986" si="132">C923-D923</f>
        <v>0</v>
      </c>
      <c r="F923" s="4">
        <f t="shared" ref="F923:F986" si="133">IF(C923="",0,IF(C922="",$D$15-E923,IF(C923&lt;&gt;"",F922-E923)))</f>
        <v>0</v>
      </c>
      <c r="G923" s="19">
        <f>IF(AND(C923&lt;&gt;"",SUM(G$25:G922)&lt;D$17),$D$17/$D$21,0)</f>
        <v>0</v>
      </c>
      <c r="H923" s="4">
        <f t="shared" ref="H923:H986" si="134">IF(C923&lt;&gt;"",G923+H922,0)</f>
        <v>0</v>
      </c>
      <c r="I923" s="4">
        <f t="shared" si="130"/>
        <v>0</v>
      </c>
      <c r="J923" s="25" t="str">
        <f t="shared" si="126"/>
        <v>2095–2096</v>
      </c>
      <c r="K923" s="27">
        <f t="shared" si="131"/>
        <v>0</v>
      </c>
      <c r="R923" s="10" t="str">
        <f t="shared" si="127"/>
        <v/>
      </c>
    </row>
    <row r="924" spans="1:18" ht="19.899999999999999" customHeight="1" x14ac:dyDescent="0.25">
      <c r="A924" s="126">
        <v>71742</v>
      </c>
      <c r="B924" s="9">
        <f t="shared" si="128"/>
        <v>0</v>
      </c>
      <c r="C924" s="127"/>
      <c r="D924" s="4">
        <f t="shared" si="129"/>
        <v>0</v>
      </c>
      <c r="E924" s="128">
        <f t="shared" si="132"/>
        <v>0</v>
      </c>
      <c r="F924" s="4">
        <f t="shared" si="133"/>
        <v>0</v>
      </c>
      <c r="G924" s="19">
        <f>IF(AND(C924&lt;&gt;"",SUM(G$25:G923)&lt;D$17),$D$17/$D$21,0)</f>
        <v>0</v>
      </c>
      <c r="H924" s="4">
        <f t="shared" si="134"/>
        <v>0</v>
      </c>
      <c r="I924" s="4">
        <f t="shared" si="130"/>
        <v>0</v>
      </c>
      <c r="J924" s="25" t="str">
        <f t="shared" si="126"/>
        <v>2095–2096</v>
      </c>
      <c r="K924" s="27">
        <f t="shared" si="131"/>
        <v>0</v>
      </c>
      <c r="R924" s="10" t="str">
        <f t="shared" si="127"/>
        <v/>
      </c>
    </row>
    <row r="925" spans="1:18" ht="19.899999999999999" customHeight="1" x14ac:dyDescent="0.25">
      <c r="A925" s="126">
        <v>71772</v>
      </c>
      <c r="B925" s="9">
        <f t="shared" si="128"/>
        <v>0</v>
      </c>
      <c r="C925" s="127"/>
      <c r="D925" s="4">
        <f t="shared" si="129"/>
        <v>0</v>
      </c>
      <c r="E925" s="128">
        <f t="shared" si="132"/>
        <v>0</v>
      </c>
      <c r="F925" s="4">
        <f t="shared" si="133"/>
        <v>0</v>
      </c>
      <c r="G925" s="19">
        <f>IF(AND(C925&lt;&gt;"",SUM(G$25:G924)&lt;D$17),$D$17/$D$21,0)</f>
        <v>0</v>
      </c>
      <c r="H925" s="4">
        <f t="shared" si="134"/>
        <v>0</v>
      </c>
      <c r="I925" s="4">
        <f t="shared" si="130"/>
        <v>0</v>
      </c>
      <c r="J925" s="25" t="str">
        <f t="shared" si="126"/>
        <v>2096–2097</v>
      </c>
      <c r="K925" s="27">
        <f t="shared" si="131"/>
        <v>0</v>
      </c>
      <c r="R925" s="10" t="str">
        <f t="shared" si="127"/>
        <v/>
      </c>
    </row>
    <row r="926" spans="1:18" ht="19.899999999999999" customHeight="1" x14ac:dyDescent="0.25">
      <c r="A926" s="126">
        <v>71803</v>
      </c>
      <c r="B926" s="9">
        <f t="shared" si="128"/>
        <v>0</v>
      </c>
      <c r="C926" s="127"/>
      <c r="D926" s="4">
        <f t="shared" si="129"/>
        <v>0</v>
      </c>
      <c r="E926" s="128">
        <f t="shared" si="132"/>
        <v>0</v>
      </c>
      <c r="F926" s="4">
        <f t="shared" si="133"/>
        <v>0</v>
      </c>
      <c r="G926" s="19">
        <f>IF(AND(C926&lt;&gt;"",SUM(G$25:G925)&lt;D$17),$D$17/$D$21,0)</f>
        <v>0</v>
      </c>
      <c r="H926" s="4">
        <f t="shared" si="134"/>
        <v>0</v>
      </c>
      <c r="I926" s="4">
        <f t="shared" si="130"/>
        <v>0</v>
      </c>
      <c r="J926" s="25" t="str">
        <f t="shared" si="126"/>
        <v>2096–2097</v>
      </c>
      <c r="K926" s="27">
        <f t="shared" si="131"/>
        <v>0</v>
      </c>
      <c r="R926" s="10" t="str">
        <f t="shared" si="127"/>
        <v/>
      </c>
    </row>
    <row r="927" spans="1:18" ht="19.899999999999999" customHeight="1" x14ac:dyDescent="0.25">
      <c r="A927" s="126">
        <v>71834</v>
      </c>
      <c r="B927" s="9">
        <f t="shared" si="128"/>
        <v>0</v>
      </c>
      <c r="C927" s="127"/>
      <c r="D927" s="4">
        <f t="shared" si="129"/>
        <v>0</v>
      </c>
      <c r="E927" s="128">
        <f t="shared" si="132"/>
        <v>0</v>
      </c>
      <c r="F927" s="4">
        <f t="shared" si="133"/>
        <v>0</v>
      </c>
      <c r="G927" s="19">
        <f>IF(AND(C927&lt;&gt;"",SUM(G$25:G926)&lt;D$17),$D$17/$D$21,0)</f>
        <v>0</v>
      </c>
      <c r="H927" s="4">
        <f t="shared" si="134"/>
        <v>0</v>
      </c>
      <c r="I927" s="4">
        <f t="shared" si="130"/>
        <v>0</v>
      </c>
      <c r="J927" s="25" t="str">
        <f t="shared" si="126"/>
        <v>2096–2097</v>
      </c>
      <c r="K927" s="27">
        <f t="shared" si="131"/>
        <v>0</v>
      </c>
      <c r="R927" s="10" t="str">
        <f t="shared" si="127"/>
        <v/>
      </c>
    </row>
    <row r="928" spans="1:18" ht="19.899999999999999" customHeight="1" x14ac:dyDescent="0.25">
      <c r="A928" s="126">
        <v>71864</v>
      </c>
      <c r="B928" s="9">
        <f t="shared" si="128"/>
        <v>0</v>
      </c>
      <c r="C928" s="127"/>
      <c r="D928" s="4">
        <f t="shared" si="129"/>
        <v>0</v>
      </c>
      <c r="E928" s="128">
        <f t="shared" si="132"/>
        <v>0</v>
      </c>
      <c r="F928" s="4">
        <f t="shared" si="133"/>
        <v>0</v>
      </c>
      <c r="G928" s="19">
        <f>IF(AND(C928&lt;&gt;"",SUM(G$25:G927)&lt;D$17),$D$17/$D$21,0)</f>
        <v>0</v>
      </c>
      <c r="H928" s="4">
        <f t="shared" si="134"/>
        <v>0</v>
      </c>
      <c r="I928" s="4">
        <f t="shared" si="130"/>
        <v>0</v>
      </c>
      <c r="J928" s="25" t="str">
        <f t="shared" si="126"/>
        <v>2096–2097</v>
      </c>
      <c r="K928" s="27">
        <f t="shared" si="131"/>
        <v>0</v>
      </c>
      <c r="R928" s="10" t="str">
        <f t="shared" si="127"/>
        <v/>
      </c>
    </row>
    <row r="929" spans="1:18" ht="19.899999999999999" customHeight="1" x14ac:dyDescent="0.25">
      <c r="A929" s="126">
        <v>71895</v>
      </c>
      <c r="B929" s="9">
        <f t="shared" si="128"/>
        <v>0</v>
      </c>
      <c r="C929" s="127"/>
      <c r="D929" s="4">
        <f t="shared" si="129"/>
        <v>0</v>
      </c>
      <c r="E929" s="128">
        <f t="shared" si="132"/>
        <v>0</v>
      </c>
      <c r="F929" s="4">
        <f t="shared" si="133"/>
        <v>0</v>
      </c>
      <c r="G929" s="19">
        <f>IF(AND(C929&lt;&gt;"",SUM(G$25:G928)&lt;D$17),$D$17/$D$21,0)</f>
        <v>0</v>
      </c>
      <c r="H929" s="4">
        <f t="shared" si="134"/>
        <v>0</v>
      </c>
      <c r="I929" s="4">
        <f t="shared" si="130"/>
        <v>0</v>
      </c>
      <c r="J929" s="25" t="str">
        <f t="shared" si="126"/>
        <v>2096–2097</v>
      </c>
      <c r="K929" s="27">
        <f t="shared" si="131"/>
        <v>0</v>
      </c>
      <c r="R929" s="10" t="str">
        <f t="shared" si="127"/>
        <v/>
      </c>
    </row>
    <row r="930" spans="1:18" ht="19.899999999999999" customHeight="1" x14ac:dyDescent="0.25">
      <c r="A930" s="126">
        <v>71925</v>
      </c>
      <c r="B930" s="9">
        <f t="shared" si="128"/>
        <v>0</v>
      </c>
      <c r="C930" s="127"/>
      <c r="D930" s="4">
        <f t="shared" si="129"/>
        <v>0</v>
      </c>
      <c r="E930" s="128">
        <f t="shared" si="132"/>
        <v>0</v>
      </c>
      <c r="F930" s="4">
        <f t="shared" si="133"/>
        <v>0</v>
      </c>
      <c r="G930" s="19">
        <f>IF(AND(C930&lt;&gt;"",SUM(G$25:G929)&lt;D$17),$D$17/$D$21,0)</f>
        <v>0</v>
      </c>
      <c r="H930" s="4">
        <f t="shared" si="134"/>
        <v>0</v>
      </c>
      <c r="I930" s="4">
        <f t="shared" si="130"/>
        <v>0</v>
      </c>
      <c r="J930" s="25" t="str">
        <f t="shared" si="126"/>
        <v>2096–2097</v>
      </c>
      <c r="K930" s="27">
        <f t="shared" si="131"/>
        <v>0</v>
      </c>
      <c r="R930" s="10" t="str">
        <f t="shared" si="127"/>
        <v/>
      </c>
    </row>
    <row r="931" spans="1:18" ht="19.899999999999999" customHeight="1" x14ac:dyDescent="0.25">
      <c r="A931" s="126">
        <v>71956</v>
      </c>
      <c r="B931" s="9">
        <f t="shared" si="128"/>
        <v>0</v>
      </c>
      <c r="C931" s="127"/>
      <c r="D931" s="4">
        <f t="shared" si="129"/>
        <v>0</v>
      </c>
      <c r="E931" s="128">
        <f t="shared" si="132"/>
        <v>0</v>
      </c>
      <c r="F931" s="4">
        <f t="shared" si="133"/>
        <v>0</v>
      </c>
      <c r="G931" s="19">
        <f>IF(AND(C931&lt;&gt;"",SUM(G$25:G930)&lt;D$17),$D$17/$D$21,0)</f>
        <v>0</v>
      </c>
      <c r="H931" s="4">
        <f t="shared" si="134"/>
        <v>0</v>
      </c>
      <c r="I931" s="4">
        <f t="shared" si="130"/>
        <v>0</v>
      </c>
      <c r="J931" s="25" t="str">
        <f t="shared" si="126"/>
        <v>2096–2097</v>
      </c>
      <c r="K931" s="27">
        <f t="shared" si="131"/>
        <v>0</v>
      </c>
      <c r="R931" s="10" t="str">
        <f t="shared" si="127"/>
        <v/>
      </c>
    </row>
    <row r="932" spans="1:18" ht="19.899999999999999" customHeight="1" x14ac:dyDescent="0.25">
      <c r="A932" s="126">
        <v>71987</v>
      </c>
      <c r="B932" s="9">
        <f t="shared" si="128"/>
        <v>0</v>
      </c>
      <c r="C932" s="127"/>
      <c r="D932" s="4">
        <f t="shared" si="129"/>
        <v>0</v>
      </c>
      <c r="E932" s="128">
        <f t="shared" si="132"/>
        <v>0</v>
      </c>
      <c r="F932" s="4">
        <f t="shared" si="133"/>
        <v>0</v>
      </c>
      <c r="G932" s="19">
        <f>IF(AND(C932&lt;&gt;"",SUM(G$25:G931)&lt;D$17),$D$17/$D$21,0)</f>
        <v>0</v>
      </c>
      <c r="H932" s="4">
        <f t="shared" si="134"/>
        <v>0</v>
      </c>
      <c r="I932" s="4">
        <f t="shared" si="130"/>
        <v>0</v>
      </c>
      <c r="J932" s="25" t="str">
        <f t="shared" si="126"/>
        <v>2096–2097</v>
      </c>
      <c r="K932" s="27">
        <f t="shared" si="131"/>
        <v>0</v>
      </c>
      <c r="R932" s="10" t="str">
        <f t="shared" si="127"/>
        <v/>
      </c>
    </row>
    <row r="933" spans="1:18" ht="19.899999999999999" customHeight="1" x14ac:dyDescent="0.25">
      <c r="A933" s="126">
        <v>72015</v>
      </c>
      <c r="B933" s="9">
        <f t="shared" si="128"/>
        <v>0</v>
      </c>
      <c r="C933" s="127"/>
      <c r="D933" s="4">
        <f t="shared" si="129"/>
        <v>0</v>
      </c>
      <c r="E933" s="128">
        <f t="shared" si="132"/>
        <v>0</v>
      </c>
      <c r="F933" s="4">
        <f t="shared" si="133"/>
        <v>0</v>
      </c>
      <c r="G933" s="19">
        <f>IF(AND(C933&lt;&gt;"",SUM(G$25:G932)&lt;D$17),$D$17/$D$21,0)</f>
        <v>0</v>
      </c>
      <c r="H933" s="4">
        <f t="shared" si="134"/>
        <v>0</v>
      </c>
      <c r="I933" s="4">
        <f t="shared" si="130"/>
        <v>0</v>
      </c>
      <c r="J933" s="25" t="str">
        <f t="shared" si="126"/>
        <v>2096–2097</v>
      </c>
      <c r="K933" s="27">
        <f t="shared" si="131"/>
        <v>0</v>
      </c>
      <c r="R933" s="10" t="str">
        <f t="shared" si="127"/>
        <v/>
      </c>
    </row>
    <row r="934" spans="1:18" ht="19.899999999999999" customHeight="1" x14ac:dyDescent="0.25">
      <c r="A934" s="126">
        <v>72046</v>
      </c>
      <c r="B934" s="9">
        <f t="shared" si="128"/>
        <v>0</v>
      </c>
      <c r="C934" s="127"/>
      <c r="D934" s="4">
        <f t="shared" si="129"/>
        <v>0</v>
      </c>
      <c r="E934" s="128">
        <f t="shared" si="132"/>
        <v>0</v>
      </c>
      <c r="F934" s="4">
        <f t="shared" si="133"/>
        <v>0</v>
      </c>
      <c r="G934" s="19">
        <f>IF(AND(C934&lt;&gt;"",SUM(G$25:G933)&lt;D$17),$D$17/$D$21,0)</f>
        <v>0</v>
      </c>
      <c r="H934" s="4">
        <f t="shared" si="134"/>
        <v>0</v>
      </c>
      <c r="I934" s="4">
        <f t="shared" si="130"/>
        <v>0</v>
      </c>
      <c r="J934" s="25" t="str">
        <f t="shared" ref="J934:J997" si="135">IF(OR(MONTH(A934)=1,MONTH(A934)=2,MONTH(A934)=3,MONTH(A934)=4,MONTH(A934)=5,MONTH(A934)=6),YEAR(A934)-1&amp;"–"&amp;YEAR(A934),YEAR(A934)&amp;"–"&amp;YEAR(A934)+1)</f>
        <v>2096–2097</v>
      </c>
      <c r="K934" s="27">
        <f t="shared" si="131"/>
        <v>0</v>
      </c>
      <c r="R934" s="10" t="str">
        <f t="shared" si="127"/>
        <v/>
      </c>
    </row>
    <row r="935" spans="1:18" ht="19.899999999999999" customHeight="1" x14ac:dyDescent="0.25">
      <c r="A935" s="126">
        <v>72076</v>
      </c>
      <c r="B935" s="9">
        <f t="shared" si="128"/>
        <v>0</v>
      </c>
      <c r="C935" s="127"/>
      <c r="D935" s="4">
        <f t="shared" si="129"/>
        <v>0</v>
      </c>
      <c r="E935" s="128">
        <f t="shared" si="132"/>
        <v>0</v>
      </c>
      <c r="F935" s="4">
        <f t="shared" si="133"/>
        <v>0</v>
      </c>
      <c r="G935" s="19">
        <f>IF(AND(C935&lt;&gt;"",SUM(G$25:G934)&lt;D$17),$D$17/$D$21,0)</f>
        <v>0</v>
      </c>
      <c r="H935" s="4">
        <f t="shared" si="134"/>
        <v>0</v>
      </c>
      <c r="I935" s="4">
        <f t="shared" si="130"/>
        <v>0</v>
      </c>
      <c r="J935" s="25" t="str">
        <f t="shared" si="135"/>
        <v>2096–2097</v>
      </c>
      <c r="K935" s="27">
        <f t="shared" si="131"/>
        <v>0</v>
      </c>
      <c r="R935" s="10" t="str">
        <f t="shared" si="127"/>
        <v/>
      </c>
    </row>
    <row r="936" spans="1:18" ht="19.899999999999999" customHeight="1" x14ac:dyDescent="0.25">
      <c r="A936" s="126">
        <v>72107</v>
      </c>
      <c r="B936" s="9">
        <f t="shared" si="128"/>
        <v>0</v>
      </c>
      <c r="C936" s="127"/>
      <c r="D936" s="4">
        <f t="shared" si="129"/>
        <v>0</v>
      </c>
      <c r="E936" s="128">
        <f t="shared" si="132"/>
        <v>0</v>
      </c>
      <c r="F936" s="4">
        <f t="shared" si="133"/>
        <v>0</v>
      </c>
      <c r="G936" s="19">
        <f>IF(AND(C936&lt;&gt;"",SUM(G$25:G935)&lt;D$17),$D$17/$D$21,0)</f>
        <v>0</v>
      </c>
      <c r="H936" s="4">
        <f t="shared" si="134"/>
        <v>0</v>
      </c>
      <c r="I936" s="4">
        <f t="shared" si="130"/>
        <v>0</v>
      </c>
      <c r="J936" s="25" t="str">
        <f t="shared" si="135"/>
        <v>2096–2097</v>
      </c>
      <c r="K936" s="27">
        <f t="shared" si="131"/>
        <v>0</v>
      </c>
      <c r="R936" s="10" t="str">
        <f t="shared" si="127"/>
        <v/>
      </c>
    </row>
    <row r="937" spans="1:18" ht="19.899999999999999" customHeight="1" x14ac:dyDescent="0.25">
      <c r="A937" s="126">
        <v>72137</v>
      </c>
      <c r="B937" s="9">
        <f t="shared" si="128"/>
        <v>0</v>
      </c>
      <c r="C937" s="127"/>
      <c r="D937" s="4">
        <f t="shared" si="129"/>
        <v>0</v>
      </c>
      <c r="E937" s="128">
        <f t="shared" si="132"/>
        <v>0</v>
      </c>
      <c r="F937" s="4">
        <f t="shared" si="133"/>
        <v>0</v>
      </c>
      <c r="G937" s="19">
        <f>IF(AND(C937&lt;&gt;"",SUM(G$25:G936)&lt;D$17),$D$17/$D$21,0)</f>
        <v>0</v>
      </c>
      <c r="H937" s="4">
        <f t="shared" si="134"/>
        <v>0</v>
      </c>
      <c r="I937" s="4">
        <f t="shared" si="130"/>
        <v>0</v>
      </c>
      <c r="J937" s="25" t="str">
        <f t="shared" si="135"/>
        <v>2097–2098</v>
      </c>
      <c r="K937" s="27">
        <f t="shared" si="131"/>
        <v>0</v>
      </c>
      <c r="R937" s="10" t="str">
        <f t="shared" si="127"/>
        <v/>
      </c>
    </row>
    <row r="938" spans="1:18" ht="19.899999999999999" customHeight="1" x14ac:dyDescent="0.25">
      <c r="A938" s="126">
        <v>72168</v>
      </c>
      <c r="B938" s="9">
        <f t="shared" si="128"/>
        <v>0</v>
      </c>
      <c r="C938" s="127"/>
      <c r="D938" s="4">
        <f t="shared" si="129"/>
        <v>0</v>
      </c>
      <c r="E938" s="128">
        <f t="shared" si="132"/>
        <v>0</v>
      </c>
      <c r="F938" s="4">
        <f t="shared" si="133"/>
        <v>0</v>
      </c>
      <c r="G938" s="19">
        <f>IF(AND(C938&lt;&gt;"",SUM(G$25:G937)&lt;D$17),$D$17/$D$21,0)</f>
        <v>0</v>
      </c>
      <c r="H938" s="4">
        <f t="shared" si="134"/>
        <v>0</v>
      </c>
      <c r="I938" s="4">
        <f t="shared" si="130"/>
        <v>0</v>
      </c>
      <c r="J938" s="25" t="str">
        <f t="shared" si="135"/>
        <v>2097–2098</v>
      </c>
      <c r="K938" s="27">
        <f t="shared" si="131"/>
        <v>0</v>
      </c>
      <c r="R938" s="10" t="str">
        <f t="shared" si="127"/>
        <v/>
      </c>
    </row>
    <row r="939" spans="1:18" ht="19.899999999999999" customHeight="1" x14ac:dyDescent="0.25">
      <c r="A939" s="126">
        <v>72199</v>
      </c>
      <c r="B939" s="9">
        <f t="shared" si="128"/>
        <v>0</v>
      </c>
      <c r="C939" s="127"/>
      <c r="D939" s="4">
        <f t="shared" si="129"/>
        <v>0</v>
      </c>
      <c r="E939" s="128">
        <f t="shared" si="132"/>
        <v>0</v>
      </c>
      <c r="F939" s="4">
        <f t="shared" si="133"/>
        <v>0</v>
      </c>
      <c r="G939" s="19">
        <f>IF(AND(C939&lt;&gt;"",SUM(G$25:G938)&lt;D$17),$D$17/$D$21,0)</f>
        <v>0</v>
      </c>
      <c r="H939" s="4">
        <f t="shared" si="134"/>
        <v>0</v>
      </c>
      <c r="I939" s="4">
        <f t="shared" si="130"/>
        <v>0</v>
      </c>
      <c r="J939" s="25" t="str">
        <f t="shared" si="135"/>
        <v>2097–2098</v>
      </c>
      <c r="K939" s="27">
        <f t="shared" si="131"/>
        <v>0</v>
      </c>
      <c r="R939" s="10" t="str">
        <f t="shared" si="127"/>
        <v/>
      </c>
    </row>
    <row r="940" spans="1:18" ht="19.899999999999999" customHeight="1" x14ac:dyDescent="0.25">
      <c r="A940" s="126">
        <v>72229</v>
      </c>
      <c r="B940" s="9">
        <f t="shared" si="128"/>
        <v>0</v>
      </c>
      <c r="C940" s="127"/>
      <c r="D940" s="4">
        <f t="shared" si="129"/>
        <v>0</v>
      </c>
      <c r="E940" s="128">
        <f t="shared" si="132"/>
        <v>0</v>
      </c>
      <c r="F940" s="4">
        <f t="shared" si="133"/>
        <v>0</v>
      </c>
      <c r="G940" s="19">
        <f>IF(AND(C940&lt;&gt;"",SUM(G$25:G939)&lt;D$17),$D$17/$D$21,0)</f>
        <v>0</v>
      </c>
      <c r="H940" s="4">
        <f t="shared" si="134"/>
        <v>0</v>
      </c>
      <c r="I940" s="4">
        <f t="shared" si="130"/>
        <v>0</v>
      </c>
      <c r="J940" s="25" t="str">
        <f t="shared" si="135"/>
        <v>2097–2098</v>
      </c>
      <c r="K940" s="27">
        <f t="shared" si="131"/>
        <v>0</v>
      </c>
      <c r="R940" s="10" t="str">
        <f t="shared" si="127"/>
        <v/>
      </c>
    </row>
    <row r="941" spans="1:18" ht="19.899999999999999" customHeight="1" x14ac:dyDescent="0.25">
      <c r="A941" s="126">
        <v>72260</v>
      </c>
      <c r="B941" s="9">
        <f t="shared" si="128"/>
        <v>0</v>
      </c>
      <c r="C941" s="127"/>
      <c r="D941" s="4">
        <f t="shared" si="129"/>
        <v>0</v>
      </c>
      <c r="E941" s="128">
        <f t="shared" si="132"/>
        <v>0</v>
      </c>
      <c r="F941" s="4">
        <f t="shared" si="133"/>
        <v>0</v>
      </c>
      <c r="G941" s="19">
        <f>IF(AND(C941&lt;&gt;"",SUM(G$25:G940)&lt;D$17),$D$17/$D$21,0)</f>
        <v>0</v>
      </c>
      <c r="H941" s="4">
        <f t="shared" si="134"/>
        <v>0</v>
      </c>
      <c r="I941" s="4">
        <f t="shared" si="130"/>
        <v>0</v>
      </c>
      <c r="J941" s="25" t="str">
        <f t="shared" si="135"/>
        <v>2097–2098</v>
      </c>
      <c r="K941" s="27">
        <f t="shared" si="131"/>
        <v>0</v>
      </c>
      <c r="R941" s="10" t="str">
        <f t="shared" si="127"/>
        <v/>
      </c>
    </row>
    <row r="942" spans="1:18" ht="19.899999999999999" customHeight="1" x14ac:dyDescent="0.25">
      <c r="A942" s="126">
        <v>72290</v>
      </c>
      <c r="B942" s="9">
        <f t="shared" si="128"/>
        <v>0</v>
      </c>
      <c r="C942" s="127"/>
      <c r="D942" s="4">
        <f t="shared" si="129"/>
        <v>0</v>
      </c>
      <c r="E942" s="128">
        <f t="shared" si="132"/>
        <v>0</v>
      </c>
      <c r="F942" s="4">
        <f t="shared" si="133"/>
        <v>0</v>
      </c>
      <c r="G942" s="19">
        <f>IF(AND(C942&lt;&gt;"",SUM(G$25:G941)&lt;D$17),$D$17/$D$21,0)</f>
        <v>0</v>
      </c>
      <c r="H942" s="4">
        <f t="shared" si="134"/>
        <v>0</v>
      </c>
      <c r="I942" s="4">
        <f t="shared" si="130"/>
        <v>0</v>
      </c>
      <c r="J942" s="25" t="str">
        <f t="shared" si="135"/>
        <v>2097–2098</v>
      </c>
      <c r="K942" s="27">
        <f t="shared" si="131"/>
        <v>0</v>
      </c>
      <c r="R942" s="10" t="str">
        <f t="shared" si="127"/>
        <v/>
      </c>
    </row>
    <row r="943" spans="1:18" ht="19.899999999999999" customHeight="1" x14ac:dyDescent="0.25">
      <c r="A943" s="126">
        <v>72321</v>
      </c>
      <c r="B943" s="9">
        <f t="shared" si="128"/>
        <v>0</v>
      </c>
      <c r="C943" s="127"/>
      <c r="D943" s="4">
        <f t="shared" si="129"/>
        <v>0</v>
      </c>
      <c r="E943" s="128">
        <f t="shared" si="132"/>
        <v>0</v>
      </c>
      <c r="F943" s="4">
        <f t="shared" si="133"/>
        <v>0</v>
      </c>
      <c r="G943" s="19">
        <f>IF(AND(C943&lt;&gt;"",SUM(G$25:G942)&lt;D$17),$D$17/$D$21,0)</f>
        <v>0</v>
      </c>
      <c r="H943" s="4">
        <f t="shared" si="134"/>
        <v>0</v>
      </c>
      <c r="I943" s="4">
        <f t="shared" si="130"/>
        <v>0</v>
      </c>
      <c r="J943" s="25" t="str">
        <f t="shared" si="135"/>
        <v>2097–2098</v>
      </c>
      <c r="K943" s="27">
        <f t="shared" si="131"/>
        <v>0</v>
      </c>
      <c r="R943" s="10" t="str">
        <f t="shared" si="127"/>
        <v/>
      </c>
    </row>
    <row r="944" spans="1:18" ht="19.899999999999999" customHeight="1" x14ac:dyDescent="0.25">
      <c r="A944" s="126">
        <v>72352</v>
      </c>
      <c r="B944" s="9">
        <f t="shared" si="128"/>
        <v>0</v>
      </c>
      <c r="C944" s="127"/>
      <c r="D944" s="4">
        <f t="shared" si="129"/>
        <v>0</v>
      </c>
      <c r="E944" s="128">
        <f t="shared" si="132"/>
        <v>0</v>
      </c>
      <c r="F944" s="4">
        <f t="shared" si="133"/>
        <v>0</v>
      </c>
      <c r="G944" s="19">
        <f>IF(AND(C944&lt;&gt;"",SUM(G$25:G943)&lt;D$17),$D$17/$D$21,0)</f>
        <v>0</v>
      </c>
      <c r="H944" s="4">
        <f t="shared" si="134"/>
        <v>0</v>
      </c>
      <c r="I944" s="4">
        <f t="shared" si="130"/>
        <v>0</v>
      </c>
      <c r="J944" s="25" t="str">
        <f t="shared" si="135"/>
        <v>2097–2098</v>
      </c>
      <c r="K944" s="27">
        <f t="shared" si="131"/>
        <v>0</v>
      </c>
      <c r="R944" s="10" t="str">
        <f t="shared" si="127"/>
        <v/>
      </c>
    </row>
    <row r="945" spans="1:18" ht="19.899999999999999" customHeight="1" x14ac:dyDescent="0.25">
      <c r="A945" s="126">
        <v>72380</v>
      </c>
      <c r="B945" s="9">
        <f t="shared" si="128"/>
        <v>0</v>
      </c>
      <c r="C945" s="127"/>
      <c r="D945" s="4">
        <f t="shared" si="129"/>
        <v>0</v>
      </c>
      <c r="E945" s="128">
        <f t="shared" si="132"/>
        <v>0</v>
      </c>
      <c r="F945" s="4">
        <f t="shared" si="133"/>
        <v>0</v>
      </c>
      <c r="G945" s="19">
        <f>IF(AND(C945&lt;&gt;"",SUM(G$25:G944)&lt;D$17),$D$17/$D$21,0)</f>
        <v>0</v>
      </c>
      <c r="H945" s="4">
        <f t="shared" si="134"/>
        <v>0</v>
      </c>
      <c r="I945" s="4">
        <f t="shared" si="130"/>
        <v>0</v>
      </c>
      <c r="J945" s="25" t="str">
        <f t="shared" si="135"/>
        <v>2097–2098</v>
      </c>
      <c r="K945" s="27">
        <f t="shared" si="131"/>
        <v>0</v>
      </c>
      <c r="R945" s="10" t="str">
        <f t="shared" si="127"/>
        <v/>
      </c>
    </row>
    <row r="946" spans="1:18" ht="19.899999999999999" customHeight="1" x14ac:dyDescent="0.25">
      <c r="A946" s="126">
        <v>72411</v>
      </c>
      <c r="B946" s="9">
        <f t="shared" si="128"/>
        <v>0</v>
      </c>
      <c r="C946" s="127"/>
      <c r="D946" s="4">
        <f t="shared" si="129"/>
        <v>0</v>
      </c>
      <c r="E946" s="128">
        <f t="shared" si="132"/>
        <v>0</v>
      </c>
      <c r="F946" s="4">
        <f t="shared" si="133"/>
        <v>0</v>
      </c>
      <c r="G946" s="19">
        <f>IF(AND(C946&lt;&gt;"",SUM(G$25:G945)&lt;D$17),$D$17/$D$21,0)</f>
        <v>0</v>
      </c>
      <c r="H946" s="4">
        <f t="shared" si="134"/>
        <v>0</v>
      </c>
      <c r="I946" s="4">
        <f t="shared" si="130"/>
        <v>0</v>
      </c>
      <c r="J946" s="25" t="str">
        <f t="shared" si="135"/>
        <v>2097–2098</v>
      </c>
      <c r="K946" s="27">
        <f t="shared" si="131"/>
        <v>0</v>
      </c>
      <c r="R946" s="10" t="str">
        <f t="shared" si="127"/>
        <v/>
      </c>
    </row>
    <row r="947" spans="1:18" ht="19.899999999999999" customHeight="1" x14ac:dyDescent="0.25">
      <c r="A947" s="126">
        <v>72441</v>
      </c>
      <c r="B947" s="9">
        <f t="shared" si="128"/>
        <v>0</v>
      </c>
      <c r="C947" s="127"/>
      <c r="D947" s="4">
        <f t="shared" si="129"/>
        <v>0</v>
      </c>
      <c r="E947" s="128">
        <f t="shared" si="132"/>
        <v>0</v>
      </c>
      <c r="F947" s="4">
        <f t="shared" si="133"/>
        <v>0</v>
      </c>
      <c r="G947" s="19">
        <f>IF(AND(C947&lt;&gt;"",SUM(G$25:G946)&lt;D$17),$D$17/$D$21,0)</f>
        <v>0</v>
      </c>
      <c r="H947" s="4">
        <f t="shared" si="134"/>
        <v>0</v>
      </c>
      <c r="I947" s="4">
        <f t="shared" si="130"/>
        <v>0</v>
      </c>
      <c r="J947" s="25" t="str">
        <f t="shared" si="135"/>
        <v>2097–2098</v>
      </c>
      <c r="K947" s="27">
        <f t="shared" si="131"/>
        <v>0</v>
      </c>
      <c r="R947" s="10" t="str">
        <f t="shared" si="127"/>
        <v/>
      </c>
    </row>
    <row r="948" spans="1:18" ht="19.899999999999999" customHeight="1" x14ac:dyDescent="0.25">
      <c r="A948" s="126">
        <v>72472</v>
      </c>
      <c r="B948" s="9">
        <f t="shared" si="128"/>
        <v>0</v>
      </c>
      <c r="C948" s="127"/>
      <c r="D948" s="4">
        <f t="shared" si="129"/>
        <v>0</v>
      </c>
      <c r="E948" s="128">
        <f t="shared" si="132"/>
        <v>0</v>
      </c>
      <c r="F948" s="4">
        <f t="shared" si="133"/>
        <v>0</v>
      </c>
      <c r="G948" s="19">
        <f>IF(AND(C948&lt;&gt;"",SUM(G$25:G947)&lt;D$17),$D$17/$D$21,0)</f>
        <v>0</v>
      </c>
      <c r="H948" s="4">
        <f t="shared" si="134"/>
        <v>0</v>
      </c>
      <c r="I948" s="4">
        <f t="shared" si="130"/>
        <v>0</v>
      </c>
      <c r="J948" s="25" t="str">
        <f t="shared" si="135"/>
        <v>2097–2098</v>
      </c>
      <c r="K948" s="27">
        <f t="shared" si="131"/>
        <v>0</v>
      </c>
      <c r="R948" s="10" t="str">
        <f t="shared" si="127"/>
        <v/>
      </c>
    </row>
    <row r="949" spans="1:18" ht="19.899999999999999" customHeight="1" x14ac:dyDescent="0.25">
      <c r="A949" s="126">
        <v>72502</v>
      </c>
      <c r="B949" s="9">
        <f t="shared" si="128"/>
        <v>0</v>
      </c>
      <c r="C949" s="127"/>
      <c r="D949" s="4">
        <f t="shared" si="129"/>
        <v>0</v>
      </c>
      <c r="E949" s="128">
        <f t="shared" si="132"/>
        <v>0</v>
      </c>
      <c r="F949" s="4">
        <f t="shared" si="133"/>
        <v>0</v>
      </c>
      <c r="G949" s="19">
        <f>IF(AND(C949&lt;&gt;"",SUM(G$25:G948)&lt;D$17),$D$17/$D$21,0)</f>
        <v>0</v>
      </c>
      <c r="H949" s="4">
        <f t="shared" si="134"/>
        <v>0</v>
      </c>
      <c r="I949" s="4">
        <f t="shared" si="130"/>
        <v>0</v>
      </c>
      <c r="J949" s="25" t="str">
        <f t="shared" si="135"/>
        <v>2098–2099</v>
      </c>
      <c r="K949" s="27">
        <f t="shared" si="131"/>
        <v>0</v>
      </c>
      <c r="R949" s="10" t="str">
        <f t="shared" si="127"/>
        <v/>
      </c>
    </row>
    <row r="950" spans="1:18" ht="19.899999999999999" customHeight="1" x14ac:dyDescent="0.25">
      <c r="A950" s="126">
        <v>72533</v>
      </c>
      <c r="B950" s="9">
        <f t="shared" si="128"/>
        <v>0</v>
      </c>
      <c r="C950" s="127"/>
      <c r="D950" s="4">
        <f t="shared" si="129"/>
        <v>0</v>
      </c>
      <c r="E950" s="128">
        <f t="shared" si="132"/>
        <v>0</v>
      </c>
      <c r="F950" s="4">
        <f t="shared" si="133"/>
        <v>0</v>
      </c>
      <c r="G950" s="19">
        <f>IF(AND(C950&lt;&gt;"",SUM(G$25:G949)&lt;D$17),$D$17/$D$21,0)</f>
        <v>0</v>
      </c>
      <c r="H950" s="4">
        <f t="shared" si="134"/>
        <v>0</v>
      </c>
      <c r="I950" s="4">
        <f t="shared" si="130"/>
        <v>0</v>
      </c>
      <c r="J950" s="25" t="str">
        <f t="shared" si="135"/>
        <v>2098–2099</v>
      </c>
      <c r="K950" s="27">
        <f t="shared" si="131"/>
        <v>0</v>
      </c>
      <c r="R950" s="10" t="str">
        <f t="shared" si="127"/>
        <v/>
      </c>
    </row>
    <row r="951" spans="1:18" ht="19.899999999999999" customHeight="1" x14ac:dyDescent="0.25">
      <c r="A951" s="126">
        <v>72564</v>
      </c>
      <c r="B951" s="9">
        <f t="shared" si="128"/>
        <v>0</v>
      </c>
      <c r="C951" s="127"/>
      <c r="D951" s="4">
        <f t="shared" si="129"/>
        <v>0</v>
      </c>
      <c r="E951" s="128">
        <f t="shared" si="132"/>
        <v>0</v>
      </c>
      <c r="F951" s="4">
        <f t="shared" si="133"/>
        <v>0</v>
      </c>
      <c r="G951" s="19">
        <f>IF(AND(C951&lt;&gt;"",SUM(G$25:G950)&lt;D$17),$D$17/$D$21,0)</f>
        <v>0</v>
      </c>
      <c r="H951" s="4">
        <f t="shared" si="134"/>
        <v>0</v>
      </c>
      <c r="I951" s="4">
        <f t="shared" si="130"/>
        <v>0</v>
      </c>
      <c r="J951" s="25" t="str">
        <f t="shared" si="135"/>
        <v>2098–2099</v>
      </c>
      <c r="K951" s="27">
        <f t="shared" si="131"/>
        <v>0</v>
      </c>
      <c r="R951" s="10" t="str">
        <f t="shared" si="127"/>
        <v/>
      </c>
    </row>
    <row r="952" spans="1:18" ht="19.899999999999999" customHeight="1" x14ac:dyDescent="0.25">
      <c r="A952" s="126">
        <v>72594</v>
      </c>
      <c r="B952" s="9">
        <f t="shared" si="128"/>
        <v>0</v>
      </c>
      <c r="C952" s="127"/>
      <c r="D952" s="4">
        <f t="shared" si="129"/>
        <v>0</v>
      </c>
      <c r="E952" s="128">
        <f t="shared" si="132"/>
        <v>0</v>
      </c>
      <c r="F952" s="4">
        <f t="shared" si="133"/>
        <v>0</v>
      </c>
      <c r="G952" s="19">
        <f>IF(AND(C952&lt;&gt;"",SUM(G$25:G951)&lt;D$17),$D$17/$D$21,0)</f>
        <v>0</v>
      </c>
      <c r="H952" s="4">
        <f t="shared" si="134"/>
        <v>0</v>
      </c>
      <c r="I952" s="4">
        <f t="shared" si="130"/>
        <v>0</v>
      </c>
      <c r="J952" s="25" t="str">
        <f t="shared" si="135"/>
        <v>2098–2099</v>
      </c>
      <c r="K952" s="27">
        <f t="shared" si="131"/>
        <v>0</v>
      </c>
      <c r="R952" s="10" t="str">
        <f t="shared" si="127"/>
        <v/>
      </c>
    </row>
    <row r="953" spans="1:18" ht="19.899999999999999" customHeight="1" x14ac:dyDescent="0.25">
      <c r="A953" s="126">
        <v>72625</v>
      </c>
      <c r="B953" s="9">
        <f t="shared" si="128"/>
        <v>0</v>
      </c>
      <c r="C953" s="127"/>
      <c r="D953" s="4">
        <f t="shared" si="129"/>
        <v>0</v>
      </c>
      <c r="E953" s="128">
        <f t="shared" si="132"/>
        <v>0</v>
      </c>
      <c r="F953" s="4">
        <f t="shared" si="133"/>
        <v>0</v>
      </c>
      <c r="G953" s="19">
        <f>IF(AND(C953&lt;&gt;"",SUM(G$25:G952)&lt;D$17),$D$17/$D$21,0)</f>
        <v>0</v>
      </c>
      <c r="H953" s="4">
        <f t="shared" si="134"/>
        <v>0</v>
      </c>
      <c r="I953" s="4">
        <f t="shared" si="130"/>
        <v>0</v>
      </c>
      <c r="J953" s="25" t="str">
        <f t="shared" si="135"/>
        <v>2098–2099</v>
      </c>
      <c r="K953" s="27">
        <f t="shared" si="131"/>
        <v>0</v>
      </c>
      <c r="R953" s="10" t="str">
        <f t="shared" si="127"/>
        <v/>
      </c>
    </row>
    <row r="954" spans="1:18" ht="19.899999999999999" customHeight="1" x14ac:dyDescent="0.25">
      <c r="A954" s="126">
        <v>72655</v>
      </c>
      <c r="B954" s="9">
        <f t="shared" si="128"/>
        <v>0</v>
      </c>
      <c r="C954" s="127"/>
      <c r="D954" s="4">
        <f t="shared" si="129"/>
        <v>0</v>
      </c>
      <c r="E954" s="128">
        <f t="shared" si="132"/>
        <v>0</v>
      </c>
      <c r="F954" s="4">
        <f t="shared" si="133"/>
        <v>0</v>
      </c>
      <c r="G954" s="19">
        <f>IF(AND(C954&lt;&gt;"",SUM(G$25:G953)&lt;D$17),$D$17/$D$21,0)</f>
        <v>0</v>
      </c>
      <c r="H954" s="4">
        <f t="shared" si="134"/>
        <v>0</v>
      </c>
      <c r="I954" s="4">
        <f t="shared" si="130"/>
        <v>0</v>
      </c>
      <c r="J954" s="25" t="str">
        <f t="shared" si="135"/>
        <v>2098–2099</v>
      </c>
      <c r="K954" s="27">
        <f t="shared" si="131"/>
        <v>0</v>
      </c>
      <c r="R954" s="10" t="str">
        <f t="shared" si="127"/>
        <v/>
      </c>
    </row>
    <row r="955" spans="1:18" ht="19.899999999999999" customHeight="1" x14ac:dyDescent="0.25">
      <c r="A955" s="126">
        <v>72686</v>
      </c>
      <c r="B955" s="9">
        <f t="shared" si="128"/>
        <v>0</v>
      </c>
      <c r="C955" s="127"/>
      <c r="D955" s="4">
        <f t="shared" si="129"/>
        <v>0</v>
      </c>
      <c r="E955" s="128">
        <f t="shared" si="132"/>
        <v>0</v>
      </c>
      <c r="F955" s="4">
        <f t="shared" si="133"/>
        <v>0</v>
      </c>
      <c r="G955" s="19">
        <f>IF(AND(C955&lt;&gt;"",SUM(G$25:G954)&lt;D$17),$D$17/$D$21,0)</f>
        <v>0</v>
      </c>
      <c r="H955" s="4">
        <f t="shared" si="134"/>
        <v>0</v>
      </c>
      <c r="I955" s="4">
        <f t="shared" si="130"/>
        <v>0</v>
      </c>
      <c r="J955" s="25" t="str">
        <f t="shared" si="135"/>
        <v>2098–2099</v>
      </c>
      <c r="K955" s="27">
        <f t="shared" si="131"/>
        <v>0</v>
      </c>
      <c r="R955" s="10" t="str">
        <f t="shared" si="127"/>
        <v/>
      </c>
    </row>
    <row r="956" spans="1:18" ht="19.899999999999999" customHeight="1" x14ac:dyDescent="0.25">
      <c r="A956" s="126">
        <v>72717</v>
      </c>
      <c r="B956" s="9">
        <f t="shared" si="128"/>
        <v>0</v>
      </c>
      <c r="C956" s="127"/>
      <c r="D956" s="4">
        <f t="shared" si="129"/>
        <v>0</v>
      </c>
      <c r="E956" s="128">
        <f t="shared" si="132"/>
        <v>0</v>
      </c>
      <c r="F956" s="4">
        <f t="shared" si="133"/>
        <v>0</v>
      </c>
      <c r="G956" s="19">
        <f>IF(AND(C956&lt;&gt;"",SUM(G$25:G955)&lt;D$17),$D$17/$D$21,0)</f>
        <v>0</v>
      </c>
      <c r="H956" s="4">
        <f t="shared" si="134"/>
        <v>0</v>
      </c>
      <c r="I956" s="4">
        <f t="shared" si="130"/>
        <v>0</v>
      </c>
      <c r="J956" s="25" t="str">
        <f t="shared" si="135"/>
        <v>2098–2099</v>
      </c>
      <c r="K956" s="27">
        <f t="shared" si="131"/>
        <v>0</v>
      </c>
      <c r="R956" s="10" t="str">
        <f t="shared" si="127"/>
        <v/>
      </c>
    </row>
    <row r="957" spans="1:18" ht="19.899999999999999" customHeight="1" x14ac:dyDescent="0.25">
      <c r="A957" s="126">
        <v>72745</v>
      </c>
      <c r="B957" s="9">
        <f t="shared" si="128"/>
        <v>0</v>
      </c>
      <c r="C957" s="127"/>
      <c r="D957" s="4">
        <f t="shared" si="129"/>
        <v>0</v>
      </c>
      <c r="E957" s="128">
        <f t="shared" si="132"/>
        <v>0</v>
      </c>
      <c r="F957" s="4">
        <f t="shared" si="133"/>
        <v>0</v>
      </c>
      <c r="G957" s="19">
        <f>IF(AND(C957&lt;&gt;"",SUM(G$25:G956)&lt;D$17),$D$17/$D$21,0)</f>
        <v>0</v>
      </c>
      <c r="H957" s="4">
        <f t="shared" si="134"/>
        <v>0</v>
      </c>
      <c r="I957" s="4">
        <f t="shared" si="130"/>
        <v>0</v>
      </c>
      <c r="J957" s="25" t="str">
        <f t="shared" si="135"/>
        <v>2098–2099</v>
      </c>
      <c r="K957" s="27">
        <f t="shared" si="131"/>
        <v>0</v>
      </c>
      <c r="R957" s="10" t="str">
        <f t="shared" si="127"/>
        <v/>
      </c>
    </row>
    <row r="958" spans="1:18" ht="19.899999999999999" customHeight="1" x14ac:dyDescent="0.25">
      <c r="A958" s="126">
        <v>72776</v>
      </c>
      <c r="B958" s="9">
        <f t="shared" si="128"/>
        <v>0</v>
      </c>
      <c r="C958" s="127"/>
      <c r="D958" s="4">
        <f t="shared" si="129"/>
        <v>0</v>
      </c>
      <c r="E958" s="128">
        <f t="shared" si="132"/>
        <v>0</v>
      </c>
      <c r="F958" s="4">
        <f t="shared" si="133"/>
        <v>0</v>
      </c>
      <c r="G958" s="19">
        <f>IF(AND(C958&lt;&gt;"",SUM(G$25:G957)&lt;D$17),$D$17/$D$21,0)</f>
        <v>0</v>
      </c>
      <c r="H958" s="4">
        <f t="shared" si="134"/>
        <v>0</v>
      </c>
      <c r="I958" s="4">
        <f t="shared" si="130"/>
        <v>0</v>
      </c>
      <c r="J958" s="25" t="str">
        <f t="shared" si="135"/>
        <v>2098–2099</v>
      </c>
      <c r="K958" s="27">
        <f t="shared" si="131"/>
        <v>0</v>
      </c>
      <c r="R958" s="10" t="str">
        <f t="shared" si="127"/>
        <v/>
      </c>
    </row>
    <row r="959" spans="1:18" ht="19.899999999999999" customHeight="1" x14ac:dyDescent="0.25">
      <c r="A959" s="126">
        <v>72806</v>
      </c>
      <c r="B959" s="9">
        <f t="shared" si="128"/>
        <v>0</v>
      </c>
      <c r="C959" s="127"/>
      <c r="D959" s="4">
        <f t="shared" si="129"/>
        <v>0</v>
      </c>
      <c r="E959" s="128">
        <f t="shared" si="132"/>
        <v>0</v>
      </c>
      <c r="F959" s="4">
        <f t="shared" si="133"/>
        <v>0</v>
      </c>
      <c r="G959" s="19">
        <f>IF(AND(C959&lt;&gt;"",SUM(G$25:G958)&lt;D$17),$D$17/$D$21,0)</f>
        <v>0</v>
      </c>
      <c r="H959" s="4">
        <f t="shared" si="134"/>
        <v>0</v>
      </c>
      <c r="I959" s="4">
        <f t="shared" si="130"/>
        <v>0</v>
      </c>
      <c r="J959" s="25" t="str">
        <f t="shared" si="135"/>
        <v>2098–2099</v>
      </c>
      <c r="K959" s="27">
        <f t="shared" si="131"/>
        <v>0</v>
      </c>
      <c r="R959" s="10" t="str">
        <f t="shared" si="127"/>
        <v/>
      </c>
    </row>
    <row r="960" spans="1:18" ht="19.899999999999999" customHeight="1" x14ac:dyDescent="0.25">
      <c r="A960" s="126">
        <v>72837</v>
      </c>
      <c r="B960" s="9">
        <f t="shared" si="128"/>
        <v>0</v>
      </c>
      <c r="C960" s="127"/>
      <c r="D960" s="4">
        <f t="shared" si="129"/>
        <v>0</v>
      </c>
      <c r="E960" s="128">
        <f t="shared" si="132"/>
        <v>0</v>
      </c>
      <c r="F960" s="4">
        <f t="shared" si="133"/>
        <v>0</v>
      </c>
      <c r="G960" s="19">
        <f>IF(AND(C960&lt;&gt;"",SUM(G$25:G959)&lt;D$17),$D$17/$D$21,0)</f>
        <v>0</v>
      </c>
      <c r="H960" s="4">
        <f t="shared" si="134"/>
        <v>0</v>
      </c>
      <c r="I960" s="4">
        <f t="shared" si="130"/>
        <v>0</v>
      </c>
      <c r="J960" s="25" t="str">
        <f t="shared" si="135"/>
        <v>2098–2099</v>
      </c>
      <c r="K960" s="27">
        <f t="shared" si="131"/>
        <v>0</v>
      </c>
      <c r="R960" s="10" t="str">
        <f t="shared" si="127"/>
        <v/>
      </c>
    </row>
    <row r="961" spans="1:18" ht="19.899999999999999" customHeight="1" x14ac:dyDescent="0.25">
      <c r="A961" s="126">
        <v>72867</v>
      </c>
      <c r="B961" s="9">
        <f t="shared" si="128"/>
        <v>0</v>
      </c>
      <c r="C961" s="127"/>
      <c r="D961" s="4">
        <f t="shared" si="129"/>
        <v>0</v>
      </c>
      <c r="E961" s="128">
        <f t="shared" si="132"/>
        <v>0</v>
      </c>
      <c r="F961" s="4">
        <f t="shared" si="133"/>
        <v>0</v>
      </c>
      <c r="G961" s="19">
        <f>IF(AND(C961&lt;&gt;"",SUM(G$25:G960)&lt;D$17),$D$17/$D$21,0)</f>
        <v>0</v>
      </c>
      <c r="H961" s="4">
        <f t="shared" si="134"/>
        <v>0</v>
      </c>
      <c r="I961" s="4">
        <f t="shared" si="130"/>
        <v>0</v>
      </c>
      <c r="J961" s="25" t="str">
        <f t="shared" si="135"/>
        <v>2099–2100</v>
      </c>
      <c r="K961" s="27">
        <f t="shared" si="131"/>
        <v>0</v>
      </c>
      <c r="R961" s="10" t="str">
        <f t="shared" si="127"/>
        <v/>
      </c>
    </row>
    <row r="962" spans="1:18" ht="19.899999999999999" customHeight="1" x14ac:dyDescent="0.25">
      <c r="A962" s="126">
        <v>72898</v>
      </c>
      <c r="B962" s="9">
        <f t="shared" si="128"/>
        <v>0</v>
      </c>
      <c r="C962" s="127"/>
      <c r="D962" s="4">
        <f t="shared" si="129"/>
        <v>0</v>
      </c>
      <c r="E962" s="128">
        <f t="shared" si="132"/>
        <v>0</v>
      </c>
      <c r="F962" s="4">
        <f t="shared" si="133"/>
        <v>0</v>
      </c>
      <c r="G962" s="19">
        <f>IF(AND(C962&lt;&gt;"",SUM(G$25:G961)&lt;D$17),$D$17/$D$21,0)</f>
        <v>0</v>
      </c>
      <c r="H962" s="4">
        <f t="shared" si="134"/>
        <v>0</v>
      </c>
      <c r="I962" s="4">
        <f t="shared" si="130"/>
        <v>0</v>
      </c>
      <c r="J962" s="25" t="str">
        <f t="shared" si="135"/>
        <v>2099–2100</v>
      </c>
      <c r="K962" s="27">
        <f t="shared" si="131"/>
        <v>0</v>
      </c>
      <c r="R962" s="10" t="str">
        <f t="shared" si="127"/>
        <v/>
      </c>
    </row>
    <row r="963" spans="1:18" ht="19.899999999999999" customHeight="1" x14ac:dyDescent="0.25">
      <c r="A963" s="126">
        <v>72929</v>
      </c>
      <c r="B963" s="9">
        <f t="shared" si="128"/>
        <v>0</v>
      </c>
      <c r="C963" s="127"/>
      <c r="D963" s="4">
        <f t="shared" si="129"/>
        <v>0</v>
      </c>
      <c r="E963" s="128">
        <f t="shared" si="132"/>
        <v>0</v>
      </c>
      <c r="F963" s="4">
        <f t="shared" si="133"/>
        <v>0</v>
      </c>
      <c r="G963" s="19">
        <f>IF(AND(C963&lt;&gt;"",SUM(G$25:G962)&lt;D$17),$D$17/$D$21,0)</f>
        <v>0</v>
      </c>
      <c r="H963" s="4">
        <f t="shared" si="134"/>
        <v>0</v>
      </c>
      <c r="I963" s="4">
        <f t="shared" si="130"/>
        <v>0</v>
      </c>
      <c r="J963" s="25" t="str">
        <f t="shared" si="135"/>
        <v>2099–2100</v>
      </c>
      <c r="K963" s="27">
        <f t="shared" si="131"/>
        <v>0</v>
      </c>
      <c r="R963" s="10" t="str">
        <f t="shared" si="127"/>
        <v/>
      </c>
    </row>
    <row r="964" spans="1:18" ht="19.899999999999999" customHeight="1" x14ac:dyDescent="0.25">
      <c r="A964" s="126">
        <v>72959</v>
      </c>
      <c r="B964" s="9">
        <f t="shared" si="128"/>
        <v>0</v>
      </c>
      <c r="C964" s="127"/>
      <c r="D964" s="4">
        <f t="shared" si="129"/>
        <v>0</v>
      </c>
      <c r="E964" s="128">
        <f t="shared" si="132"/>
        <v>0</v>
      </c>
      <c r="F964" s="4">
        <f t="shared" si="133"/>
        <v>0</v>
      </c>
      <c r="G964" s="19">
        <f>IF(AND(C964&lt;&gt;"",SUM(G$25:G963)&lt;D$17),$D$17/$D$21,0)</f>
        <v>0</v>
      </c>
      <c r="H964" s="4">
        <f t="shared" si="134"/>
        <v>0</v>
      </c>
      <c r="I964" s="4">
        <f t="shared" si="130"/>
        <v>0</v>
      </c>
      <c r="J964" s="25" t="str">
        <f t="shared" si="135"/>
        <v>2099–2100</v>
      </c>
      <c r="K964" s="27">
        <f t="shared" si="131"/>
        <v>0</v>
      </c>
      <c r="R964" s="10" t="str">
        <f t="shared" si="127"/>
        <v/>
      </c>
    </row>
    <row r="965" spans="1:18" ht="19.899999999999999" customHeight="1" x14ac:dyDescent="0.25">
      <c r="A965" s="126">
        <v>72990</v>
      </c>
      <c r="B965" s="9">
        <f t="shared" si="128"/>
        <v>0</v>
      </c>
      <c r="C965" s="127"/>
      <c r="D965" s="4">
        <f t="shared" si="129"/>
        <v>0</v>
      </c>
      <c r="E965" s="128">
        <f t="shared" si="132"/>
        <v>0</v>
      </c>
      <c r="F965" s="4">
        <f t="shared" si="133"/>
        <v>0</v>
      </c>
      <c r="G965" s="19">
        <f>IF(AND(C965&lt;&gt;"",SUM(G$25:G964)&lt;D$17),$D$17/$D$21,0)</f>
        <v>0</v>
      </c>
      <c r="H965" s="4">
        <f t="shared" si="134"/>
        <v>0</v>
      </c>
      <c r="I965" s="4">
        <f t="shared" si="130"/>
        <v>0</v>
      </c>
      <c r="J965" s="25" t="str">
        <f t="shared" si="135"/>
        <v>2099–2100</v>
      </c>
      <c r="K965" s="27">
        <f t="shared" si="131"/>
        <v>0</v>
      </c>
      <c r="R965" s="10" t="str">
        <f t="shared" si="127"/>
        <v/>
      </c>
    </row>
    <row r="966" spans="1:18" ht="19.899999999999999" customHeight="1" x14ac:dyDescent="0.25">
      <c r="A966" s="126">
        <v>73020</v>
      </c>
      <c r="B966" s="9">
        <f t="shared" si="128"/>
        <v>0</v>
      </c>
      <c r="C966" s="127"/>
      <c r="D966" s="4">
        <f t="shared" si="129"/>
        <v>0</v>
      </c>
      <c r="E966" s="128">
        <f t="shared" si="132"/>
        <v>0</v>
      </c>
      <c r="F966" s="4">
        <f t="shared" si="133"/>
        <v>0</v>
      </c>
      <c r="G966" s="19">
        <f>IF(AND(C966&lt;&gt;"",SUM(G$25:G965)&lt;D$17),$D$17/$D$21,0)</f>
        <v>0</v>
      </c>
      <c r="H966" s="4">
        <f t="shared" si="134"/>
        <v>0</v>
      </c>
      <c r="I966" s="4">
        <f t="shared" si="130"/>
        <v>0</v>
      </c>
      <c r="J966" s="25" t="str">
        <f t="shared" si="135"/>
        <v>2099–2100</v>
      </c>
      <c r="K966" s="27">
        <f t="shared" si="131"/>
        <v>0</v>
      </c>
      <c r="R966" s="10" t="str">
        <f t="shared" si="127"/>
        <v/>
      </c>
    </row>
    <row r="967" spans="1:18" ht="19.899999999999999" customHeight="1" x14ac:dyDescent="0.25">
      <c r="A967" s="126">
        <v>73051</v>
      </c>
      <c r="B967" s="9">
        <f t="shared" si="128"/>
        <v>0</v>
      </c>
      <c r="C967" s="127"/>
      <c r="D967" s="4">
        <f t="shared" si="129"/>
        <v>0</v>
      </c>
      <c r="E967" s="128">
        <f t="shared" si="132"/>
        <v>0</v>
      </c>
      <c r="F967" s="4">
        <f t="shared" si="133"/>
        <v>0</v>
      </c>
      <c r="G967" s="19">
        <f>IF(AND(C967&lt;&gt;"",SUM(G$25:G966)&lt;D$17),$D$17/$D$21,0)</f>
        <v>0</v>
      </c>
      <c r="H967" s="4">
        <f t="shared" si="134"/>
        <v>0</v>
      </c>
      <c r="I967" s="4">
        <f t="shared" si="130"/>
        <v>0</v>
      </c>
      <c r="J967" s="25" t="str">
        <f t="shared" si="135"/>
        <v>2099–2100</v>
      </c>
      <c r="K967" s="27">
        <f t="shared" si="131"/>
        <v>0</v>
      </c>
      <c r="R967" s="10" t="str">
        <f t="shared" si="127"/>
        <v/>
      </c>
    </row>
    <row r="968" spans="1:18" ht="19.899999999999999" customHeight="1" x14ac:dyDescent="0.25">
      <c r="A968" s="126">
        <v>73082</v>
      </c>
      <c r="B968" s="9">
        <f t="shared" si="128"/>
        <v>0</v>
      </c>
      <c r="C968" s="127"/>
      <c r="D968" s="4">
        <f t="shared" si="129"/>
        <v>0</v>
      </c>
      <c r="E968" s="128">
        <f t="shared" si="132"/>
        <v>0</v>
      </c>
      <c r="F968" s="4">
        <f t="shared" si="133"/>
        <v>0</v>
      </c>
      <c r="G968" s="19">
        <f>IF(AND(C968&lt;&gt;"",SUM(G$25:G967)&lt;D$17),$D$17/$D$21,0)</f>
        <v>0</v>
      </c>
      <c r="H968" s="4">
        <f t="shared" si="134"/>
        <v>0</v>
      </c>
      <c r="I968" s="4">
        <f t="shared" si="130"/>
        <v>0</v>
      </c>
      <c r="J968" s="25" t="str">
        <f t="shared" si="135"/>
        <v>2099–2100</v>
      </c>
      <c r="K968" s="27">
        <f t="shared" si="131"/>
        <v>0</v>
      </c>
      <c r="R968" s="10" t="str">
        <f t="shared" si="127"/>
        <v/>
      </c>
    </row>
    <row r="969" spans="1:18" ht="19.899999999999999" customHeight="1" x14ac:dyDescent="0.25">
      <c r="A969" s="126">
        <v>73110</v>
      </c>
      <c r="B969" s="9">
        <f t="shared" si="128"/>
        <v>0</v>
      </c>
      <c r="C969" s="127"/>
      <c r="D969" s="4">
        <f t="shared" si="129"/>
        <v>0</v>
      </c>
      <c r="E969" s="128">
        <f t="shared" si="132"/>
        <v>0</v>
      </c>
      <c r="F969" s="4">
        <f t="shared" si="133"/>
        <v>0</v>
      </c>
      <c r="G969" s="19">
        <f>IF(AND(C969&lt;&gt;"",SUM(G$25:G968)&lt;D$17),$D$17/$D$21,0)</f>
        <v>0</v>
      </c>
      <c r="H969" s="4">
        <f t="shared" si="134"/>
        <v>0</v>
      </c>
      <c r="I969" s="4">
        <f t="shared" si="130"/>
        <v>0</v>
      </c>
      <c r="J969" s="25" t="str">
        <f t="shared" si="135"/>
        <v>2099–2100</v>
      </c>
      <c r="K969" s="27">
        <f t="shared" si="131"/>
        <v>0</v>
      </c>
      <c r="R969" s="10" t="str">
        <f t="shared" si="127"/>
        <v/>
      </c>
    </row>
    <row r="970" spans="1:18" ht="19.899999999999999" customHeight="1" x14ac:dyDescent="0.25">
      <c r="A970" s="126">
        <v>73141</v>
      </c>
      <c r="B970" s="9">
        <f t="shared" si="128"/>
        <v>0</v>
      </c>
      <c r="C970" s="127"/>
      <c r="D970" s="4">
        <f t="shared" si="129"/>
        <v>0</v>
      </c>
      <c r="E970" s="128">
        <f t="shared" si="132"/>
        <v>0</v>
      </c>
      <c r="F970" s="4">
        <f t="shared" si="133"/>
        <v>0</v>
      </c>
      <c r="G970" s="19">
        <f>IF(AND(C970&lt;&gt;"",SUM(G$25:G969)&lt;D$17),$D$17/$D$21,0)</f>
        <v>0</v>
      </c>
      <c r="H970" s="4">
        <f t="shared" si="134"/>
        <v>0</v>
      </c>
      <c r="I970" s="4">
        <f t="shared" si="130"/>
        <v>0</v>
      </c>
      <c r="J970" s="25" t="str">
        <f t="shared" si="135"/>
        <v>2099–2100</v>
      </c>
      <c r="K970" s="27">
        <f t="shared" si="131"/>
        <v>0</v>
      </c>
      <c r="R970" s="10" t="str">
        <f t="shared" si="127"/>
        <v/>
      </c>
    </row>
    <row r="971" spans="1:18" ht="19.899999999999999" customHeight="1" x14ac:dyDescent="0.25">
      <c r="A971" s="126">
        <v>73171</v>
      </c>
      <c r="B971" s="9">
        <f t="shared" si="128"/>
        <v>0</v>
      </c>
      <c r="C971" s="127"/>
      <c r="D971" s="4">
        <f t="shared" si="129"/>
        <v>0</v>
      </c>
      <c r="E971" s="128">
        <f t="shared" si="132"/>
        <v>0</v>
      </c>
      <c r="F971" s="4">
        <f t="shared" si="133"/>
        <v>0</v>
      </c>
      <c r="G971" s="19">
        <f>IF(AND(C971&lt;&gt;"",SUM(G$25:G970)&lt;D$17),$D$17/$D$21,0)</f>
        <v>0</v>
      </c>
      <c r="H971" s="4">
        <f t="shared" si="134"/>
        <v>0</v>
      </c>
      <c r="I971" s="4">
        <f t="shared" si="130"/>
        <v>0</v>
      </c>
      <c r="J971" s="25" t="str">
        <f t="shared" si="135"/>
        <v>2099–2100</v>
      </c>
      <c r="K971" s="27">
        <f t="shared" si="131"/>
        <v>0</v>
      </c>
      <c r="R971" s="10" t="str">
        <f t="shared" si="127"/>
        <v/>
      </c>
    </row>
    <row r="972" spans="1:18" ht="19.899999999999999" customHeight="1" x14ac:dyDescent="0.25">
      <c r="A972" s="126">
        <v>73202</v>
      </c>
      <c r="B972" s="9">
        <f t="shared" si="128"/>
        <v>0</v>
      </c>
      <c r="C972" s="127"/>
      <c r="D972" s="4">
        <f t="shared" si="129"/>
        <v>0</v>
      </c>
      <c r="E972" s="128">
        <f t="shared" si="132"/>
        <v>0</v>
      </c>
      <c r="F972" s="4">
        <f t="shared" si="133"/>
        <v>0</v>
      </c>
      <c r="G972" s="19">
        <f>IF(AND(C972&lt;&gt;"",SUM(G$25:G971)&lt;D$17),$D$17/$D$21,0)</f>
        <v>0</v>
      </c>
      <c r="H972" s="4">
        <f t="shared" si="134"/>
        <v>0</v>
      </c>
      <c r="I972" s="4">
        <f t="shared" si="130"/>
        <v>0</v>
      </c>
      <c r="J972" s="25" t="str">
        <f t="shared" si="135"/>
        <v>2099–2100</v>
      </c>
      <c r="K972" s="27">
        <f t="shared" si="131"/>
        <v>0</v>
      </c>
      <c r="R972" s="10" t="str">
        <f t="shared" si="127"/>
        <v/>
      </c>
    </row>
    <row r="973" spans="1:18" ht="19.899999999999999" customHeight="1" x14ac:dyDescent="0.25">
      <c r="A973" s="126">
        <v>73232</v>
      </c>
      <c r="B973" s="9">
        <f t="shared" si="128"/>
        <v>0</v>
      </c>
      <c r="C973" s="127"/>
      <c r="D973" s="4">
        <f t="shared" si="129"/>
        <v>0</v>
      </c>
      <c r="E973" s="128">
        <f t="shared" si="132"/>
        <v>0</v>
      </c>
      <c r="F973" s="4">
        <f t="shared" si="133"/>
        <v>0</v>
      </c>
      <c r="G973" s="19">
        <f>IF(AND(C973&lt;&gt;"",SUM(G$25:G972)&lt;D$17),$D$17/$D$21,0)</f>
        <v>0</v>
      </c>
      <c r="H973" s="4">
        <f t="shared" si="134"/>
        <v>0</v>
      </c>
      <c r="I973" s="4">
        <f t="shared" si="130"/>
        <v>0</v>
      </c>
      <c r="J973" s="25" t="str">
        <f t="shared" si="135"/>
        <v>2100–2101</v>
      </c>
      <c r="K973" s="27">
        <f t="shared" si="131"/>
        <v>0</v>
      </c>
      <c r="R973" s="10" t="str">
        <f t="shared" si="127"/>
        <v/>
      </c>
    </row>
    <row r="974" spans="1:18" ht="19.899999999999999" customHeight="1" x14ac:dyDescent="0.25">
      <c r="A974" s="126">
        <v>73263</v>
      </c>
      <c r="B974" s="9">
        <f t="shared" si="128"/>
        <v>0</v>
      </c>
      <c r="C974" s="127"/>
      <c r="D974" s="4">
        <f t="shared" si="129"/>
        <v>0</v>
      </c>
      <c r="E974" s="128">
        <f t="shared" si="132"/>
        <v>0</v>
      </c>
      <c r="F974" s="4">
        <f t="shared" si="133"/>
        <v>0</v>
      </c>
      <c r="G974" s="19">
        <f>IF(AND(C974&lt;&gt;"",SUM(G$25:G973)&lt;D$17),$D$17/$D$21,0)</f>
        <v>0</v>
      </c>
      <c r="H974" s="4">
        <f t="shared" si="134"/>
        <v>0</v>
      </c>
      <c r="I974" s="4">
        <f t="shared" si="130"/>
        <v>0</v>
      </c>
      <c r="J974" s="25" t="str">
        <f t="shared" si="135"/>
        <v>2100–2101</v>
      </c>
      <c r="K974" s="27">
        <f t="shared" si="131"/>
        <v>0</v>
      </c>
      <c r="R974" s="10" t="str">
        <f t="shared" si="127"/>
        <v/>
      </c>
    </row>
    <row r="975" spans="1:18" ht="19.899999999999999" customHeight="1" x14ac:dyDescent="0.25">
      <c r="A975" s="126">
        <v>73294</v>
      </c>
      <c r="B975" s="9">
        <f t="shared" si="128"/>
        <v>0</v>
      </c>
      <c r="C975" s="127"/>
      <c r="D975" s="4">
        <f t="shared" si="129"/>
        <v>0</v>
      </c>
      <c r="E975" s="128">
        <f t="shared" si="132"/>
        <v>0</v>
      </c>
      <c r="F975" s="4">
        <f t="shared" si="133"/>
        <v>0</v>
      </c>
      <c r="G975" s="19">
        <f>IF(AND(C975&lt;&gt;"",SUM(G$25:G974)&lt;D$17),$D$17/$D$21,0)</f>
        <v>0</v>
      </c>
      <c r="H975" s="4">
        <f t="shared" si="134"/>
        <v>0</v>
      </c>
      <c r="I975" s="4">
        <f t="shared" si="130"/>
        <v>0</v>
      </c>
      <c r="J975" s="25" t="str">
        <f t="shared" si="135"/>
        <v>2100–2101</v>
      </c>
      <c r="K975" s="27">
        <f t="shared" si="131"/>
        <v>0</v>
      </c>
      <c r="R975" s="10" t="str">
        <f t="shared" si="127"/>
        <v/>
      </c>
    </row>
    <row r="976" spans="1:18" ht="19.899999999999999" customHeight="1" x14ac:dyDescent="0.25">
      <c r="A976" s="126">
        <v>73324</v>
      </c>
      <c r="B976" s="9">
        <f t="shared" si="128"/>
        <v>0</v>
      </c>
      <c r="C976" s="127"/>
      <c r="D976" s="4">
        <f t="shared" si="129"/>
        <v>0</v>
      </c>
      <c r="E976" s="128">
        <f t="shared" si="132"/>
        <v>0</v>
      </c>
      <c r="F976" s="4">
        <f t="shared" si="133"/>
        <v>0</v>
      </c>
      <c r="G976" s="19">
        <f>IF(AND(C976&lt;&gt;"",SUM(G$25:G975)&lt;D$17),$D$17/$D$21,0)</f>
        <v>0</v>
      </c>
      <c r="H976" s="4">
        <f t="shared" si="134"/>
        <v>0</v>
      </c>
      <c r="I976" s="4">
        <f t="shared" si="130"/>
        <v>0</v>
      </c>
      <c r="J976" s="25" t="str">
        <f t="shared" si="135"/>
        <v>2100–2101</v>
      </c>
      <c r="K976" s="27">
        <f t="shared" si="131"/>
        <v>0</v>
      </c>
      <c r="R976" s="10" t="str">
        <f t="shared" si="127"/>
        <v/>
      </c>
    </row>
    <row r="977" spans="1:18" ht="19.899999999999999" customHeight="1" x14ac:dyDescent="0.25">
      <c r="A977" s="126">
        <v>73355</v>
      </c>
      <c r="B977" s="9">
        <f t="shared" si="128"/>
        <v>0</v>
      </c>
      <c r="C977" s="127"/>
      <c r="D977" s="4">
        <f t="shared" si="129"/>
        <v>0</v>
      </c>
      <c r="E977" s="128">
        <f t="shared" si="132"/>
        <v>0</v>
      </c>
      <c r="F977" s="4">
        <f t="shared" si="133"/>
        <v>0</v>
      </c>
      <c r="G977" s="19">
        <f>IF(AND(C977&lt;&gt;"",SUM(G$25:G976)&lt;D$17),$D$17/$D$21,0)</f>
        <v>0</v>
      </c>
      <c r="H977" s="4">
        <f t="shared" si="134"/>
        <v>0</v>
      </c>
      <c r="I977" s="4">
        <f t="shared" si="130"/>
        <v>0</v>
      </c>
      <c r="J977" s="25" t="str">
        <f t="shared" si="135"/>
        <v>2100–2101</v>
      </c>
      <c r="K977" s="27">
        <f t="shared" si="131"/>
        <v>0</v>
      </c>
      <c r="R977" s="10" t="str">
        <f t="shared" si="127"/>
        <v/>
      </c>
    </row>
    <row r="978" spans="1:18" ht="19.899999999999999" customHeight="1" x14ac:dyDescent="0.25">
      <c r="A978" s="126">
        <v>73385</v>
      </c>
      <c r="B978" s="9">
        <f t="shared" si="128"/>
        <v>0</v>
      </c>
      <c r="C978" s="127"/>
      <c r="D978" s="4">
        <f t="shared" si="129"/>
        <v>0</v>
      </c>
      <c r="E978" s="128">
        <f t="shared" si="132"/>
        <v>0</v>
      </c>
      <c r="F978" s="4">
        <f t="shared" si="133"/>
        <v>0</v>
      </c>
      <c r="G978" s="19">
        <f>IF(AND(C978&lt;&gt;"",SUM(G$25:G977)&lt;D$17),$D$17/$D$21,0)</f>
        <v>0</v>
      </c>
      <c r="H978" s="4">
        <f t="shared" si="134"/>
        <v>0</v>
      </c>
      <c r="I978" s="4">
        <f t="shared" si="130"/>
        <v>0</v>
      </c>
      <c r="J978" s="25" t="str">
        <f t="shared" si="135"/>
        <v>2100–2101</v>
      </c>
      <c r="K978" s="27">
        <f t="shared" si="131"/>
        <v>0</v>
      </c>
      <c r="R978" s="10" t="str">
        <f t="shared" si="127"/>
        <v/>
      </c>
    </row>
    <row r="979" spans="1:18" ht="19.899999999999999" customHeight="1" x14ac:dyDescent="0.25">
      <c r="A979" s="126">
        <v>73416</v>
      </c>
      <c r="B979" s="9">
        <f t="shared" si="128"/>
        <v>0</v>
      </c>
      <c r="C979" s="127"/>
      <c r="D979" s="4">
        <f t="shared" si="129"/>
        <v>0</v>
      </c>
      <c r="E979" s="128">
        <f t="shared" si="132"/>
        <v>0</v>
      </c>
      <c r="F979" s="4">
        <f t="shared" si="133"/>
        <v>0</v>
      </c>
      <c r="G979" s="19">
        <f>IF(AND(C979&lt;&gt;"",SUM(G$25:G978)&lt;D$17),$D$17/$D$21,0)</f>
        <v>0</v>
      </c>
      <c r="H979" s="4">
        <f t="shared" si="134"/>
        <v>0</v>
      </c>
      <c r="I979" s="4">
        <f t="shared" si="130"/>
        <v>0</v>
      </c>
      <c r="J979" s="25" t="str">
        <f t="shared" si="135"/>
        <v>2100–2101</v>
      </c>
      <c r="K979" s="27">
        <f t="shared" si="131"/>
        <v>0</v>
      </c>
      <c r="R979" s="10" t="str">
        <f t="shared" si="127"/>
        <v/>
      </c>
    </row>
    <row r="980" spans="1:18" ht="19.899999999999999" customHeight="1" x14ac:dyDescent="0.25">
      <c r="A980" s="126">
        <v>73447</v>
      </c>
      <c r="B980" s="9">
        <f t="shared" si="128"/>
        <v>0</v>
      </c>
      <c r="C980" s="127"/>
      <c r="D980" s="4">
        <f t="shared" si="129"/>
        <v>0</v>
      </c>
      <c r="E980" s="128">
        <f t="shared" si="132"/>
        <v>0</v>
      </c>
      <c r="F980" s="4">
        <f t="shared" si="133"/>
        <v>0</v>
      </c>
      <c r="G980" s="19">
        <f>IF(AND(C980&lt;&gt;"",SUM(G$25:G979)&lt;D$17),$D$17/$D$21,0)</f>
        <v>0</v>
      </c>
      <c r="H980" s="4">
        <f t="shared" si="134"/>
        <v>0</v>
      </c>
      <c r="I980" s="4">
        <f t="shared" si="130"/>
        <v>0</v>
      </c>
      <c r="J980" s="25" t="str">
        <f t="shared" si="135"/>
        <v>2100–2101</v>
      </c>
      <c r="K980" s="27">
        <f t="shared" si="131"/>
        <v>0</v>
      </c>
      <c r="R980" s="10" t="str">
        <f t="shared" si="127"/>
        <v/>
      </c>
    </row>
    <row r="981" spans="1:18" ht="19.899999999999999" customHeight="1" x14ac:dyDescent="0.25">
      <c r="A981" s="126">
        <v>73475</v>
      </c>
      <c r="B981" s="9">
        <f t="shared" si="128"/>
        <v>0</v>
      </c>
      <c r="C981" s="127"/>
      <c r="D981" s="4">
        <f t="shared" si="129"/>
        <v>0</v>
      </c>
      <c r="E981" s="128">
        <f t="shared" si="132"/>
        <v>0</v>
      </c>
      <c r="F981" s="4">
        <f t="shared" si="133"/>
        <v>0</v>
      </c>
      <c r="G981" s="19">
        <f>IF(AND(C981&lt;&gt;"",SUM(G$25:G980)&lt;D$17),$D$17/$D$21,0)</f>
        <v>0</v>
      </c>
      <c r="H981" s="4">
        <f t="shared" si="134"/>
        <v>0</v>
      </c>
      <c r="I981" s="4">
        <f t="shared" si="130"/>
        <v>0</v>
      </c>
      <c r="J981" s="25" t="str">
        <f t="shared" si="135"/>
        <v>2100–2101</v>
      </c>
      <c r="K981" s="27">
        <f t="shared" si="131"/>
        <v>0</v>
      </c>
      <c r="R981" s="10" t="str">
        <f t="shared" si="127"/>
        <v/>
      </c>
    </row>
    <row r="982" spans="1:18" ht="19.899999999999999" customHeight="1" x14ac:dyDescent="0.25">
      <c r="A982" s="126">
        <v>73506</v>
      </c>
      <c r="B982" s="9">
        <f t="shared" si="128"/>
        <v>0</v>
      </c>
      <c r="C982" s="127"/>
      <c r="D982" s="4">
        <f t="shared" si="129"/>
        <v>0</v>
      </c>
      <c r="E982" s="128">
        <f t="shared" si="132"/>
        <v>0</v>
      </c>
      <c r="F982" s="4">
        <f t="shared" si="133"/>
        <v>0</v>
      </c>
      <c r="G982" s="19">
        <f>IF(AND(C982&lt;&gt;"",SUM(G$25:G981)&lt;D$17),$D$17/$D$21,0)</f>
        <v>0</v>
      </c>
      <c r="H982" s="4">
        <f t="shared" si="134"/>
        <v>0</v>
      </c>
      <c r="I982" s="4">
        <f t="shared" si="130"/>
        <v>0</v>
      </c>
      <c r="J982" s="25" t="str">
        <f t="shared" si="135"/>
        <v>2100–2101</v>
      </c>
      <c r="K982" s="27">
        <f t="shared" si="131"/>
        <v>0</v>
      </c>
      <c r="R982" s="10" t="str">
        <f t="shared" si="127"/>
        <v/>
      </c>
    </row>
    <row r="983" spans="1:18" ht="19.899999999999999" customHeight="1" x14ac:dyDescent="0.25">
      <c r="A983" s="126">
        <v>73536</v>
      </c>
      <c r="B983" s="9">
        <f t="shared" si="128"/>
        <v>0</v>
      </c>
      <c r="C983" s="127"/>
      <c r="D983" s="4">
        <f t="shared" si="129"/>
        <v>0</v>
      </c>
      <c r="E983" s="128">
        <f t="shared" si="132"/>
        <v>0</v>
      </c>
      <c r="F983" s="4">
        <f t="shared" si="133"/>
        <v>0</v>
      </c>
      <c r="G983" s="19">
        <f>IF(AND(C983&lt;&gt;"",SUM(G$25:G982)&lt;D$17),$D$17/$D$21,0)</f>
        <v>0</v>
      </c>
      <c r="H983" s="4">
        <f t="shared" si="134"/>
        <v>0</v>
      </c>
      <c r="I983" s="4">
        <f t="shared" si="130"/>
        <v>0</v>
      </c>
      <c r="J983" s="25" t="str">
        <f t="shared" si="135"/>
        <v>2100–2101</v>
      </c>
      <c r="K983" s="27">
        <f t="shared" si="131"/>
        <v>0</v>
      </c>
      <c r="R983" s="10" t="str">
        <f t="shared" si="127"/>
        <v/>
      </c>
    </row>
    <row r="984" spans="1:18" ht="19.899999999999999" customHeight="1" x14ac:dyDescent="0.25">
      <c r="A984" s="126">
        <v>73567</v>
      </c>
      <c r="B984" s="9">
        <f t="shared" si="128"/>
        <v>0</v>
      </c>
      <c r="C984" s="127"/>
      <c r="D984" s="4">
        <f t="shared" si="129"/>
        <v>0</v>
      </c>
      <c r="E984" s="128">
        <f t="shared" si="132"/>
        <v>0</v>
      </c>
      <c r="F984" s="4">
        <f t="shared" si="133"/>
        <v>0</v>
      </c>
      <c r="G984" s="19">
        <f>IF(AND(C984&lt;&gt;"",SUM(G$25:G983)&lt;D$17),$D$17/$D$21,0)</f>
        <v>0</v>
      </c>
      <c r="H984" s="4">
        <f t="shared" si="134"/>
        <v>0</v>
      </c>
      <c r="I984" s="4">
        <f t="shared" si="130"/>
        <v>0</v>
      </c>
      <c r="J984" s="25" t="str">
        <f t="shared" si="135"/>
        <v>2100–2101</v>
      </c>
      <c r="K984" s="27">
        <f t="shared" si="131"/>
        <v>0</v>
      </c>
      <c r="R984" s="10" t="str">
        <f t="shared" si="127"/>
        <v/>
      </c>
    </row>
    <row r="985" spans="1:18" ht="19.899999999999999" customHeight="1" x14ac:dyDescent="0.25">
      <c r="A985" s="126">
        <v>73597</v>
      </c>
      <c r="B985" s="9">
        <f t="shared" si="128"/>
        <v>0</v>
      </c>
      <c r="C985" s="127"/>
      <c r="D985" s="4">
        <f t="shared" si="129"/>
        <v>0</v>
      </c>
      <c r="E985" s="128">
        <f t="shared" si="132"/>
        <v>0</v>
      </c>
      <c r="F985" s="4">
        <f t="shared" si="133"/>
        <v>0</v>
      </c>
      <c r="G985" s="19">
        <f>IF(AND(C985&lt;&gt;"",SUM(G$25:G984)&lt;D$17),$D$17/$D$21,0)</f>
        <v>0</v>
      </c>
      <c r="H985" s="4">
        <f t="shared" si="134"/>
        <v>0</v>
      </c>
      <c r="I985" s="4">
        <f t="shared" si="130"/>
        <v>0</v>
      </c>
      <c r="J985" s="25" t="str">
        <f t="shared" si="135"/>
        <v>2101–2102</v>
      </c>
      <c r="K985" s="27">
        <f t="shared" si="131"/>
        <v>0</v>
      </c>
      <c r="R985" s="10" t="str">
        <f t="shared" ref="R985:R1048" si="136">IF(AND($D$13&lt;=$A985,DATE(YEAR($D$13),MONTH($D$13)+$D$19-1,DAY($D$13))&gt;=$A985),"X","")</f>
        <v/>
      </c>
    </row>
    <row r="986" spans="1:18" ht="19.899999999999999" customHeight="1" x14ac:dyDescent="0.25">
      <c r="A986" s="126">
        <v>73628</v>
      </c>
      <c r="B986" s="9">
        <f t="shared" ref="B986:B1049" si="137">IF(C986&gt;0,C986*-1,C986)</f>
        <v>0</v>
      </c>
      <c r="C986" s="127"/>
      <c r="D986" s="4">
        <f t="shared" ref="D986:D1049" si="138">IF(C986="",0,IF($D$14="Beginning",IF(C985&lt;&gt;"",$F985*$D$6/12,0),IF(C985&lt;&gt;"",$F985*$D$6/12,$D$15*$D$6/12)))</f>
        <v>0</v>
      </c>
      <c r="E986" s="128">
        <f t="shared" si="132"/>
        <v>0</v>
      </c>
      <c r="F986" s="4">
        <f t="shared" si="133"/>
        <v>0</v>
      </c>
      <c r="G986" s="19">
        <f>IF(AND(C986&lt;&gt;"",SUM(G$25:G985)&lt;D$17),$D$17/$D$21,0)</f>
        <v>0</v>
      </c>
      <c r="H986" s="4">
        <f t="shared" si="134"/>
        <v>0</v>
      </c>
      <c r="I986" s="4">
        <f t="shared" ref="I986:I1049" si="139">IF(C986&lt;&gt;"",$D$17-H986,0)</f>
        <v>0</v>
      </c>
      <c r="J986" s="25" t="str">
        <f t="shared" si="135"/>
        <v>2101–2102</v>
      </c>
      <c r="K986" s="27">
        <f t="shared" ref="K986:K1049" si="140">IF(AND(ROUND(H986,2)=ROUND($D$17,2),ROUND(F986,0)=0),ROUND($D$17,2),0)</f>
        <v>0</v>
      </c>
      <c r="R986" s="10" t="str">
        <f t="shared" si="136"/>
        <v/>
      </c>
    </row>
    <row r="987" spans="1:18" ht="19.899999999999999" customHeight="1" x14ac:dyDescent="0.25">
      <c r="A987" s="126">
        <v>73659</v>
      </c>
      <c r="B987" s="9">
        <f t="shared" si="137"/>
        <v>0</v>
      </c>
      <c r="C987" s="127"/>
      <c r="D987" s="4">
        <f t="shared" si="138"/>
        <v>0</v>
      </c>
      <c r="E987" s="128">
        <f t="shared" ref="E987:E1050" si="141">C987-D987</f>
        <v>0</v>
      </c>
      <c r="F987" s="4">
        <f t="shared" ref="F987:F1050" si="142">IF(C987="",0,IF(C986="",$D$15-E987,IF(C987&lt;&gt;"",F986-E987)))</f>
        <v>0</v>
      </c>
      <c r="G987" s="19">
        <f>IF(AND(C987&lt;&gt;"",SUM(G$25:G986)&lt;D$17),$D$17/$D$21,0)</f>
        <v>0</v>
      </c>
      <c r="H987" s="4">
        <f t="shared" ref="H987:H1050" si="143">IF(C987&lt;&gt;"",G987+H986,0)</f>
        <v>0</v>
      </c>
      <c r="I987" s="4">
        <f t="shared" si="139"/>
        <v>0</v>
      </c>
      <c r="J987" s="25" t="str">
        <f t="shared" si="135"/>
        <v>2101–2102</v>
      </c>
      <c r="K987" s="27">
        <f t="shared" si="140"/>
        <v>0</v>
      </c>
      <c r="R987" s="10" t="str">
        <f t="shared" si="136"/>
        <v/>
      </c>
    </row>
    <row r="988" spans="1:18" ht="19.899999999999999" customHeight="1" x14ac:dyDescent="0.25">
      <c r="A988" s="126">
        <v>73689</v>
      </c>
      <c r="B988" s="9">
        <f t="shared" si="137"/>
        <v>0</v>
      </c>
      <c r="C988" s="127"/>
      <c r="D988" s="4">
        <f t="shared" si="138"/>
        <v>0</v>
      </c>
      <c r="E988" s="128">
        <f t="shared" si="141"/>
        <v>0</v>
      </c>
      <c r="F988" s="4">
        <f t="shared" si="142"/>
        <v>0</v>
      </c>
      <c r="G988" s="19">
        <f>IF(AND(C988&lt;&gt;"",SUM(G$25:G987)&lt;D$17),$D$17/$D$21,0)</f>
        <v>0</v>
      </c>
      <c r="H988" s="4">
        <f t="shared" si="143"/>
        <v>0</v>
      </c>
      <c r="I988" s="4">
        <f t="shared" si="139"/>
        <v>0</v>
      </c>
      <c r="J988" s="25" t="str">
        <f t="shared" si="135"/>
        <v>2101–2102</v>
      </c>
      <c r="K988" s="27">
        <f t="shared" si="140"/>
        <v>0</v>
      </c>
      <c r="R988" s="10" t="str">
        <f t="shared" si="136"/>
        <v/>
      </c>
    </row>
    <row r="989" spans="1:18" ht="19.899999999999999" customHeight="1" x14ac:dyDescent="0.25">
      <c r="A989" s="126">
        <v>73720</v>
      </c>
      <c r="B989" s="9">
        <f t="shared" si="137"/>
        <v>0</v>
      </c>
      <c r="C989" s="127"/>
      <c r="D989" s="4">
        <f t="shared" si="138"/>
        <v>0</v>
      </c>
      <c r="E989" s="128">
        <f t="shared" si="141"/>
        <v>0</v>
      </c>
      <c r="F989" s="4">
        <f t="shared" si="142"/>
        <v>0</v>
      </c>
      <c r="G989" s="19">
        <f>IF(AND(C989&lt;&gt;"",SUM(G$25:G988)&lt;D$17),$D$17/$D$21,0)</f>
        <v>0</v>
      </c>
      <c r="H989" s="4">
        <f t="shared" si="143"/>
        <v>0</v>
      </c>
      <c r="I989" s="4">
        <f t="shared" si="139"/>
        <v>0</v>
      </c>
      <c r="J989" s="25" t="str">
        <f t="shared" si="135"/>
        <v>2101–2102</v>
      </c>
      <c r="K989" s="27">
        <f t="shared" si="140"/>
        <v>0</v>
      </c>
      <c r="R989" s="10" t="str">
        <f t="shared" si="136"/>
        <v/>
      </c>
    </row>
    <row r="990" spans="1:18" ht="19.899999999999999" customHeight="1" x14ac:dyDescent="0.25">
      <c r="A990" s="126">
        <v>73750</v>
      </c>
      <c r="B990" s="9">
        <f t="shared" si="137"/>
        <v>0</v>
      </c>
      <c r="C990" s="127"/>
      <c r="D990" s="4">
        <f t="shared" si="138"/>
        <v>0</v>
      </c>
      <c r="E990" s="128">
        <f t="shared" si="141"/>
        <v>0</v>
      </c>
      <c r="F990" s="4">
        <f t="shared" si="142"/>
        <v>0</v>
      </c>
      <c r="G990" s="19">
        <f>IF(AND(C990&lt;&gt;"",SUM(G$25:G989)&lt;D$17),$D$17/$D$21,0)</f>
        <v>0</v>
      </c>
      <c r="H990" s="4">
        <f t="shared" si="143"/>
        <v>0</v>
      </c>
      <c r="I990" s="4">
        <f t="shared" si="139"/>
        <v>0</v>
      </c>
      <c r="J990" s="25" t="str">
        <f t="shared" si="135"/>
        <v>2101–2102</v>
      </c>
      <c r="K990" s="27">
        <f t="shared" si="140"/>
        <v>0</v>
      </c>
      <c r="R990" s="10" t="str">
        <f t="shared" si="136"/>
        <v/>
      </c>
    </row>
    <row r="991" spans="1:18" ht="19.899999999999999" customHeight="1" x14ac:dyDescent="0.25">
      <c r="A991" s="126">
        <v>73781</v>
      </c>
      <c r="B991" s="9">
        <f t="shared" si="137"/>
        <v>0</v>
      </c>
      <c r="C991" s="127"/>
      <c r="D991" s="4">
        <f t="shared" si="138"/>
        <v>0</v>
      </c>
      <c r="E991" s="128">
        <f t="shared" si="141"/>
        <v>0</v>
      </c>
      <c r="F991" s="4">
        <f t="shared" si="142"/>
        <v>0</v>
      </c>
      <c r="G991" s="19">
        <f>IF(AND(C991&lt;&gt;"",SUM(G$25:G990)&lt;D$17),$D$17/$D$21,0)</f>
        <v>0</v>
      </c>
      <c r="H991" s="4">
        <f t="shared" si="143"/>
        <v>0</v>
      </c>
      <c r="I991" s="4">
        <f t="shared" si="139"/>
        <v>0</v>
      </c>
      <c r="J991" s="25" t="str">
        <f t="shared" si="135"/>
        <v>2101–2102</v>
      </c>
      <c r="K991" s="27">
        <f t="shared" si="140"/>
        <v>0</v>
      </c>
      <c r="R991" s="10" t="str">
        <f t="shared" si="136"/>
        <v/>
      </c>
    </row>
    <row r="992" spans="1:18" ht="19.899999999999999" customHeight="1" x14ac:dyDescent="0.25">
      <c r="A992" s="126">
        <v>73812</v>
      </c>
      <c r="B992" s="9">
        <f t="shared" si="137"/>
        <v>0</v>
      </c>
      <c r="C992" s="127"/>
      <c r="D992" s="4">
        <f t="shared" si="138"/>
        <v>0</v>
      </c>
      <c r="E992" s="128">
        <f t="shared" si="141"/>
        <v>0</v>
      </c>
      <c r="F992" s="4">
        <f t="shared" si="142"/>
        <v>0</v>
      </c>
      <c r="G992" s="19">
        <f>IF(AND(C992&lt;&gt;"",SUM(G$25:G991)&lt;D$17),$D$17/$D$21,0)</f>
        <v>0</v>
      </c>
      <c r="H992" s="4">
        <f t="shared" si="143"/>
        <v>0</v>
      </c>
      <c r="I992" s="4">
        <f t="shared" si="139"/>
        <v>0</v>
      </c>
      <c r="J992" s="25" t="str">
        <f t="shared" si="135"/>
        <v>2101–2102</v>
      </c>
      <c r="K992" s="27">
        <f t="shared" si="140"/>
        <v>0</v>
      </c>
      <c r="R992" s="10" t="str">
        <f t="shared" si="136"/>
        <v/>
      </c>
    </row>
    <row r="993" spans="1:18" ht="19.899999999999999" customHeight="1" x14ac:dyDescent="0.25">
      <c r="A993" s="126">
        <v>73840</v>
      </c>
      <c r="B993" s="9">
        <f t="shared" si="137"/>
        <v>0</v>
      </c>
      <c r="C993" s="127"/>
      <c r="D993" s="4">
        <f t="shared" si="138"/>
        <v>0</v>
      </c>
      <c r="E993" s="128">
        <f t="shared" si="141"/>
        <v>0</v>
      </c>
      <c r="F993" s="4">
        <f t="shared" si="142"/>
        <v>0</v>
      </c>
      <c r="G993" s="19">
        <f>IF(AND(C993&lt;&gt;"",SUM(G$25:G992)&lt;D$17),$D$17/$D$21,0)</f>
        <v>0</v>
      </c>
      <c r="H993" s="4">
        <f t="shared" si="143"/>
        <v>0</v>
      </c>
      <c r="I993" s="4">
        <f t="shared" si="139"/>
        <v>0</v>
      </c>
      <c r="J993" s="25" t="str">
        <f t="shared" si="135"/>
        <v>2101–2102</v>
      </c>
      <c r="K993" s="27">
        <f t="shared" si="140"/>
        <v>0</v>
      </c>
      <c r="R993" s="10" t="str">
        <f t="shared" si="136"/>
        <v/>
      </c>
    </row>
    <row r="994" spans="1:18" ht="19.899999999999999" customHeight="1" x14ac:dyDescent="0.25">
      <c r="A994" s="126">
        <v>73871</v>
      </c>
      <c r="B994" s="9">
        <f t="shared" si="137"/>
        <v>0</v>
      </c>
      <c r="C994" s="127"/>
      <c r="D994" s="4">
        <f t="shared" si="138"/>
        <v>0</v>
      </c>
      <c r="E994" s="128">
        <f t="shared" si="141"/>
        <v>0</v>
      </c>
      <c r="F994" s="4">
        <f t="shared" si="142"/>
        <v>0</v>
      </c>
      <c r="G994" s="19">
        <f>IF(AND(C994&lt;&gt;"",SUM(G$25:G993)&lt;D$17),$D$17/$D$21,0)</f>
        <v>0</v>
      </c>
      <c r="H994" s="4">
        <f t="shared" si="143"/>
        <v>0</v>
      </c>
      <c r="I994" s="4">
        <f t="shared" si="139"/>
        <v>0</v>
      </c>
      <c r="J994" s="25" t="str">
        <f t="shared" si="135"/>
        <v>2101–2102</v>
      </c>
      <c r="K994" s="27">
        <f t="shared" si="140"/>
        <v>0</v>
      </c>
      <c r="R994" s="10" t="str">
        <f t="shared" si="136"/>
        <v/>
      </c>
    </row>
    <row r="995" spans="1:18" ht="19.899999999999999" customHeight="1" x14ac:dyDescent="0.25">
      <c r="A995" s="126">
        <v>73901</v>
      </c>
      <c r="B995" s="9">
        <f t="shared" si="137"/>
        <v>0</v>
      </c>
      <c r="C995" s="127"/>
      <c r="D995" s="4">
        <f t="shared" si="138"/>
        <v>0</v>
      </c>
      <c r="E995" s="128">
        <f t="shared" si="141"/>
        <v>0</v>
      </c>
      <c r="F995" s="4">
        <f t="shared" si="142"/>
        <v>0</v>
      </c>
      <c r="G995" s="19">
        <f>IF(AND(C995&lt;&gt;"",SUM(G$25:G994)&lt;D$17),$D$17/$D$21,0)</f>
        <v>0</v>
      </c>
      <c r="H995" s="4">
        <f t="shared" si="143"/>
        <v>0</v>
      </c>
      <c r="I995" s="4">
        <f t="shared" si="139"/>
        <v>0</v>
      </c>
      <c r="J995" s="25" t="str">
        <f t="shared" si="135"/>
        <v>2101–2102</v>
      </c>
      <c r="K995" s="27">
        <f t="shared" si="140"/>
        <v>0</v>
      </c>
      <c r="R995" s="10" t="str">
        <f t="shared" si="136"/>
        <v/>
      </c>
    </row>
    <row r="996" spans="1:18" ht="19.899999999999999" customHeight="1" x14ac:dyDescent="0.25">
      <c r="A996" s="126">
        <v>73932</v>
      </c>
      <c r="B996" s="9">
        <f t="shared" si="137"/>
        <v>0</v>
      </c>
      <c r="C996" s="127"/>
      <c r="D996" s="4">
        <f t="shared" si="138"/>
        <v>0</v>
      </c>
      <c r="E996" s="128">
        <f t="shared" si="141"/>
        <v>0</v>
      </c>
      <c r="F996" s="4">
        <f t="shared" si="142"/>
        <v>0</v>
      </c>
      <c r="G996" s="19">
        <f>IF(AND(C996&lt;&gt;"",SUM(G$25:G995)&lt;D$17),$D$17/$D$21,0)</f>
        <v>0</v>
      </c>
      <c r="H996" s="4">
        <f t="shared" si="143"/>
        <v>0</v>
      </c>
      <c r="I996" s="4">
        <f t="shared" si="139"/>
        <v>0</v>
      </c>
      <c r="J996" s="25" t="str">
        <f t="shared" si="135"/>
        <v>2101–2102</v>
      </c>
      <c r="K996" s="27">
        <f t="shared" si="140"/>
        <v>0</v>
      </c>
      <c r="R996" s="10" t="str">
        <f t="shared" si="136"/>
        <v/>
      </c>
    </row>
    <row r="997" spans="1:18" ht="19.899999999999999" customHeight="1" x14ac:dyDescent="0.25">
      <c r="A997" s="126">
        <v>73962</v>
      </c>
      <c r="B997" s="9">
        <f t="shared" si="137"/>
        <v>0</v>
      </c>
      <c r="C997" s="127"/>
      <c r="D997" s="4">
        <f t="shared" si="138"/>
        <v>0</v>
      </c>
      <c r="E997" s="128">
        <f t="shared" si="141"/>
        <v>0</v>
      </c>
      <c r="F997" s="4">
        <f t="shared" si="142"/>
        <v>0</v>
      </c>
      <c r="G997" s="19">
        <f>IF(AND(C997&lt;&gt;"",SUM(G$25:G996)&lt;D$17),$D$17/$D$21,0)</f>
        <v>0</v>
      </c>
      <c r="H997" s="4">
        <f t="shared" si="143"/>
        <v>0</v>
      </c>
      <c r="I997" s="4">
        <f t="shared" si="139"/>
        <v>0</v>
      </c>
      <c r="J997" s="25" t="str">
        <f t="shared" si="135"/>
        <v>2102–2103</v>
      </c>
      <c r="K997" s="27">
        <f t="shared" si="140"/>
        <v>0</v>
      </c>
      <c r="R997" s="10" t="str">
        <f t="shared" si="136"/>
        <v/>
      </c>
    </row>
    <row r="998" spans="1:18" ht="19.899999999999999" customHeight="1" x14ac:dyDescent="0.25">
      <c r="A998" s="126">
        <v>73993</v>
      </c>
      <c r="B998" s="9">
        <f t="shared" si="137"/>
        <v>0</v>
      </c>
      <c r="C998" s="127"/>
      <c r="D998" s="4">
        <f t="shared" si="138"/>
        <v>0</v>
      </c>
      <c r="E998" s="128">
        <f t="shared" si="141"/>
        <v>0</v>
      </c>
      <c r="F998" s="4">
        <f t="shared" si="142"/>
        <v>0</v>
      </c>
      <c r="G998" s="19">
        <f>IF(AND(C998&lt;&gt;"",SUM(G$25:G997)&lt;D$17),$D$17/$D$21,0)</f>
        <v>0</v>
      </c>
      <c r="H998" s="4">
        <f t="shared" si="143"/>
        <v>0</v>
      </c>
      <c r="I998" s="4">
        <f t="shared" si="139"/>
        <v>0</v>
      </c>
      <c r="J998" s="25" t="str">
        <f t="shared" ref="J998:J1061" si="144">IF(OR(MONTH(A998)=1,MONTH(A998)=2,MONTH(A998)=3,MONTH(A998)=4,MONTH(A998)=5,MONTH(A998)=6),YEAR(A998)-1&amp;"–"&amp;YEAR(A998),YEAR(A998)&amp;"–"&amp;YEAR(A998)+1)</f>
        <v>2102–2103</v>
      </c>
      <c r="K998" s="27">
        <f t="shared" si="140"/>
        <v>0</v>
      </c>
      <c r="R998" s="10" t="str">
        <f t="shared" si="136"/>
        <v/>
      </c>
    </row>
    <row r="999" spans="1:18" ht="19.899999999999999" customHeight="1" x14ac:dyDescent="0.25">
      <c r="A999" s="126">
        <v>74024</v>
      </c>
      <c r="B999" s="9">
        <f t="shared" si="137"/>
        <v>0</v>
      </c>
      <c r="C999" s="127"/>
      <c r="D999" s="4">
        <f t="shared" si="138"/>
        <v>0</v>
      </c>
      <c r="E999" s="128">
        <f t="shared" si="141"/>
        <v>0</v>
      </c>
      <c r="F999" s="4">
        <f t="shared" si="142"/>
        <v>0</v>
      </c>
      <c r="G999" s="19">
        <f>IF(AND(C999&lt;&gt;"",SUM(G$25:G998)&lt;D$17),$D$17/$D$21,0)</f>
        <v>0</v>
      </c>
      <c r="H999" s="4">
        <f t="shared" si="143"/>
        <v>0</v>
      </c>
      <c r="I999" s="4">
        <f t="shared" si="139"/>
        <v>0</v>
      </c>
      <c r="J999" s="25" t="str">
        <f t="shared" si="144"/>
        <v>2102–2103</v>
      </c>
      <c r="K999" s="27">
        <f t="shared" si="140"/>
        <v>0</v>
      </c>
      <c r="R999" s="10" t="str">
        <f t="shared" si="136"/>
        <v/>
      </c>
    </row>
    <row r="1000" spans="1:18" ht="19.899999999999999" customHeight="1" x14ac:dyDescent="0.25">
      <c r="A1000" s="126">
        <v>74054</v>
      </c>
      <c r="B1000" s="9">
        <f t="shared" si="137"/>
        <v>0</v>
      </c>
      <c r="C1000" s="127"/>
      <c r="D1000" s="4">
        <f t="shared" si="138"/>
        <v>0</v>
      </c>
      <c r="E1000" s="128">
        <f t="shared" si="141"/>
        <v>0</v>
      </c>
      <c r="F1000" s="4">
        <f t="shared" si="142"/>
        <v>0</v>
      </c>
      <c r="G1000" s="19">
        <f>IF(AND(C1000&lt;&gt;"",SUM(G$25:G999)&lt;D$17),$D$17/$D$21,0)</f>
        <v>0</v>
      </c>
      <c r="H1000" s="4">
        <f t="shared" si="143"/>
        <v>0</v>
      </c>
      <c r="I1000" s="4">
        <f t="shared" si="139"/>
        <v>0</v>
      </c>
      <c r="J1000" s="25" t="str">
        <f t="shared" si="144"/>
        <v>2102–2103</v>
      </c>
      <c r="K1000" s="27">
        <f t="shared" si="140"/>
        <v>0</v>
      </c>
      <c r="R1000" s="10" t="str">
        <f t="shared" si="136"/>
        <v/>
      </c>
    </row>
    <row r="1001" spans="1:18" ht="19.899999999999999" customHeight="1" x14ac:dyDescent="0.25">
      <c r="A1001" s="126">
        <v>74085</v>
      </c>
      <c r="B1001" s="9">
        <f t="shared" si="137"/>
        <v>0</v>
      </c>
      <c r="C1001" s="127"/>
      <c r="D1001" s="4">
        <f t="shared" si="138"/>
        <v>0</v>
      </c>
      <c r="E1001" s="128">
        <f t="shared" si="141"/>
        <v>0</v>
      </c>
      <c r="F1001" s="4">
        <f t="shared" si="142"/>
        <v>0</v>
      </c>
      <c r="G1001" s="19">
        <f>IF(AND(C1001&lt;&gt;"",SUM(G$25:G1000)&lt;D$17),$D$17/$D$21,0)</f>
        <v>0</v>
      </c>
      <c r="H1001" s="4">
        <f t="shared" si="143"/>
        <v>0</v>
      </c>
      <c r="I1001" s="4">
        <f t="shared" si="139"/>
        <v>0</v>
      </c>
      <c r="J1001" s="25" t="str">
        <f t="shared" si="144"/>
        <v>2102–2103</v>
      </c>
      <c r="K1001" s="27">
        <f t="shared" si="140"/>
        <v>0</v>
      </c>
      <c r="R1001" s="10" t="str">
        <f t="shared" si="136"/>
        <v/>
      </c>
    </row>
    <row r="1002" spans="1:18" ht="19.899999999999999" customHeight="1" x14ac:dyDescent="0.25">
      <c r="A1002" s="126">
        <v>74115</v>
      </c>
      <c r="B1002" s="9">
        <f t="shared" si="137"/>
        <v>0</v>
      </c>
      <c r="C1002" s="127"/>
      <c r="D1002" s="4">
        <f t="shared" si="138"/>
        <v>0</v>
      </c>
      <c r="E1002" s="128">
        <f t="shared" si="141"/>
        <v>0</v>
      </c>
      <c r="F1002" s="4">
        <f t="shared" si="142"/>
        <v>0</v>
      </c>
      <c r="G1002" s="19">
        <f>IF(AND(C1002&lt;&gt;"",SUM(G$25:G1001)&lt;D$17),$D$17/$D$21,0)</f>
        <v>0</v>
      </c>
      <c r="H1002" s="4">
        <f t="shared" si="143"/>
        <v>0</v>
      </c>
      <c r="I1002" s="4">
        <f t="shared" si="139"/>
        <v>0</v>
      </c>
      <c r="J1002" s="25" t="str">
        <f t="shared" si="144"/>
        <v>2102–2103</v>
      </c>
      <c r="K1002" s="27">
        <f t="shared" si="140"/>
        <v>0</v>
      </c>
      <c r="R1002" s="10" t="str">
        <f t="shared" si="136"/>
        <v/>
      </c>
    </row>
    <row r="1003" spans="1:18" ht="19.899999999999999" customHeight="1" x14ac:dyDescent="0.25">
      <c r="A1003" s="126">
        <v>74146</v>
      </c>
      <c r="B1003" s="9">
        <f t="shared" si="137"/>
        <v>0</v>
      </c>
      <c r="C1003" s="127"/>
      <c r="D1003" s="4">
        <f t="shared" si="138"/>
        <v>0</v>
      </c>
      <c r="E1003" s="128">
        <f t="shared" si="141"/>
        <v>0</v>
      </c>
      <c r="F1003" s="4">
        <f t="shared" si="142"/>
        <v>0</v>
      </c>
      <c r="G1003" s="19">
        <f>IF(AND(C1003&lt;&gt;"",SUM(G$25:G1002)&lt;D$17),$D$17/$D$21,0)</f>
        <v>0</v>
      </c>
      <c r="H1003" s="4">
        <f t="shared" si="143"/>
        <v>0</v>
      </c>
      <c r="I1003" s="4">
        <f t="shared" si="139"/>
        <v>0</v>
      </c>
      <c r="J1003" s="25" t="str">
        <f t="shared" si="144"/>
        <v>2102–2103</v>
      </c>
      <c r="K1003" s="27">
        <f t="shared" si="140"/>
        <v>0</v>
      </c>
      <c r="R1003" s="10" t="str">
        <f t="shared" si="136"/>
        <v/>
      </c>
    </row>
    <row r="1004" spans="1:18" ht="19.899999999999999" customHeight="1" x14ac:dyDescent="0.25">
      <c r="A1004" s="126">
        <v>74177</v>
      </c>
      <c r="B1004" s="9">
        <f t="shared" si="137"/>
        <v>0</v>
      </c>
      <c r="C1004" s="127"/>
      <c r="D1004" s="4">
        <f t="shared" si="138"/>
        <v>0</v>
      </c>
      <c r="E1004" s="128">
        <f t="shared" si="141"/>
        <v>0</v>
      </c>
      <c r="F1004" s="4">
        <f t="shared" si="142"/>
        <v>0</v>
      </c>
      <c r="G1004" s="19">
        <f>IF(AND(C1004&lt;&gt;"",SUM(G$25:G1003)&lt;D$17),$D$17/$D$21,0)</f>
        <v>0</v>
      </c>
      <c r="H1004" s="4">
        <f t="shared" si="143"/>
        <v>0</v>
      </c>
      <c r="I1004" s="4">
        <f t="shared" si="139"/>
        <v>0</v>
      </c>
      <c r="J1004" s="25" t="str">
        <f t="shared" si="144"/>
        <v>2102–2103</v>
      </c>
      <c r="K1004" s="27">
        <f t="shared" si="140"/>
        <v>0</v>
      </c>
      <c r="R1004" s="10" t="str">
        <f t="shared" si="136"/>
        <v/>
      </c>
    </row>
    <row r="1005" spans="1:18" ht="19.899999999999999" customHeight="1" x14ac:dyDescent="0.25">
      <c r="A1005" s="126">
        <v>74205</v>
      </c>
      <c r="B1005" s="9">
        <f t="shared" si="137"/>
        <v>0</v>
      </c>
      <c r="C1005" s="127"/>
      <c r="D1005" s="4">
        <f t="shared" si="138"/>
        <v>0</v>
      </c>
      <c r="E1005" s="128">
        <f t="shared" si="141"/>
        <v>0</v>
      </c>
      <c r="F1005" s="4">
        <f t="shared" si="142"/>
        <v>0</v>
      </c>
      <c r="G1005" s="19">
        <f>IF(AND(C1005&lt;&gt;"",SUM(G$25:G1004)&lt;D$17),$D$17/$D$21,0)</f>
        <v>0</v>
      </c>
      <c r="H1005" s="4">
        <f t="shared" si="143"/>
        <v>0</v>
      </c>
      <c r="I1005" s="4">
        <f t="shared" si="139"/>
        <v>0</v>
      </c>
      <c r="J1005" s="25" t="str">
        <f t="shared" si="144"/>
        <v>2102–2103</v>
      </c>
      <c r="K1005" s="27">
        <f t="shared" si="140"/>
        <v>0</v>
      </c>
      <c r="R1005" s="10" t="str">
        <f t="shared" si="136"/>
        <v/>
      </c>
    </row>
    <row r="1006" spans="1:18" ht="19.899999999999999" customHeight="1" x14ac:dyDescent="0.25">
      <c r="A1006" s="126">
        <v>74236</v>
      </c>
      <c r="B1006" s="9">
        <f t="shared" si="137"/>
        <v>0</v>
      </c>
      <c r="C1006" s="127"/>
      <c r="D1006" s="4">
        <f t="shared" si="138"/>
        <v>0</v>
      </c>
      <c r="E1006" s="128">
        <f t="shared" si="141"/>
        <v>0</v>
      </c>
      <c r="F1006" s="4">
        <f t="shared" si="142"/>
        <v>0</v>
      </c>
      <c r="G1006" s="19">
        <f>IF(AND(C1006&lt;&gt;"",SUM(G$25:G1005)&lt;D$17),$D$17/$D$21,0)</f>
        <v>0</v>
      </c>
      <c r="H1006" s="4">
        <f t="shared" si="143"/>
        <v>0</v>
      </c>
      <c r="I1006" s="4">
        <f t="shared" si="139"/>
        <v>0</v>
      </c>
      <c r="J1006" s="25" t="str">
        <f t="shared" si="144"/>
        <v>2102–2103</v>
      </c>
      <c r="K1006" s="27">
        <f t="shared" si="140"/>
        <v>0</v>
      </c>
      <c r="R1006" s="10" t="str">
        <f t="shared" si="136"/>
        <v/>
      </c>
    </row>
    <row r="1007" spans="1:18" ht="19.899999999999999" customHeight="1" x14ac:dyDescent="0.25">
      <c r="A1007" s="126">
        <v>74266</v>
      </c>
      <c r="B1007" s="9">
        <f t="shared" si="137"/>
        <v>0</v>
      </c>
      <c r="C1007" s="127"/>
      <c r="D1007" s="4">
        <f t="shared" si="138"/>
        <v>0</v>
      </c>
      <c r="E1007" s="128">
        <f t="shared" si="141"/>
        <v>0</v>
      </c>
      <c r="F1007" s="4">
        <f t="shared" si="142"/>
        <v>0</v>
      </c>
      <c r="G1007" s="19">
        <f>IF(AND(C1007&lt;&gt;"",SUM(G$25:G1006)&lt;D$17),$D$17/$D$21,0)</f>
        <v>0</v>
      </c>
      <c r="H1007" s="4">
        <f t="shared" si="143"/>
        <v>0</v>
      </c>
      <c r="I1007" s="4">
        <f t="shared" si="139"/>
        <v>0</v>
      </c>
      <c r="J1007" s="25" t="str">
        <f t="shared" si="144"/>
        <v>2102–2103</v>
      </c>
      <c r="K1007" s="27">
        <f t="shared" si="140"/>
        <v>0</v>
      </c>
      <c r="R1007" s="10" t="str">
        <f t="shared" si="136"/>
        <v/>
      </c>
    </row>
    <row r="1008" spans="1:18" ht="19.899999999999999" customHeight="1" x14ac:dyDescent="0.25">
      <c r="A1008" s="126">
        <v>74297</v>
      </c>
      <c r="B1008" s="9">
        <f t="shared" si="137"/>
        <v>0</v>
      </c>
      <c r="C1008" s="127"/>
      <c r="D1008" s="4">
        <f t="shared" si="138"/>
        <v>0</v>
      </c>
      <c r="E1008" s="128">
        <f t="shared" si="141"/>
        <v>0</v>
      </c>
      <c r="F1008" s="4">
        <f t="shared" si="142"/>
        <v>0</v>
      </c>
      <c r="G1008" s="19">
        <f>IF(AND(C1008&lt;&gt;"",SUM(G$25:G1007)&lt;D$17),$D$17/$D$21,0)</f>
        <v>0</v>
      </c>
      <c r="H1008" s="4">
        <f t="shared" si="143"/>
        <v>0</v>
      </c>
      <c r="I1008" s="4">
        <f t="shared" si="139"/>
        <v>0</v>
      </c>
      <c r="J1008" s="25" t="str">
        <f t="shared" si="144"/>
        <v>2102–2103</v>
      </c>
      <c r="K1008" s="27">
        <f t="shared" si="140"/>
        <v>0</v>
      </c>
      <c r="R1008" s="10" t="str">
        <f t="shared" si="136"/>
        <v/>
      </c>
    </row>
    <row r="1009" spans="1:18" ht="19.899999999999999" customHeight="1" x14ac:dyDescent="0.25">
      <c r="A1009" s="126">
        <v>74327</v>
      </c>
      <c r="B1009" s="9">
        <f t="shared" si="137"/>
        <v>0</v>
      </c>
      <c r="C1009" s="127"/>
      <c r="D1009" s="4">
        <f t="shared" si="138"/>
        <v>0</v>
      </c>
      <c r="E1009" s="128">
        <f t="shared" si="141"/>
        <v>0</v>
      </c>
      <c r="F1009" s="4">
        <f t="shared" si="142"/>
        <v>0</v>
      </c>
      <c r="G1009" s="19">
        <f>IF(AND(C1009&lt;&gt;"",SUM(G$25:G1008)&lt;D$17),$D$17/$D$21,0)</f>
        <v>0</v>
      </c>
      <c r="H1009" s="4">
        <f t="shared" si="143"/>
        <v>0</v>
      </c>
      <c r="I1009" s="4">
        <f t="shared" si="139"/>
        <v>0</v>
      </c>
      <c r="J1009" s="25" t="str">
        <f t="shared" si="144"/>
        <v>2103–2104</v>
      </c>
      <c r="K1009" s="27">
        <f t="shared" si="140"/>
        <v>0</v>
      </c>
      <c r="R1009" s="10" t="str">
        <f t="shared" si="136"/>
        <v/>
      </c>
    </row>
    <row r="1010" spans="1:18" ht="19.899999999999999" customHeight="1" x14ac:dyDescent="0.25">
      <c r="A1010" s="126">
        <v>74358</v>
      </c>
      <c r="B1010" s="9">
        <f t="shared" si="137"/>
        <v>0</v>
      </c>
      <c r="C1010" s="127"/>
      <c r="D1010" s="4">
        <f t="shared" si="138"/>
        <v>0</v>
      </c>
      <c r="E1010" s="128">
        <f t="shared" si="141"/>
        <v>0</v>
      </c>
      <c r="F1010" s="4">
        <f t="shared" si="142"/>
        <v>0</v>
      </c>
      <c r="G1010" s="19">
        <f>IF(AND(C1010&lt;&gt;"",SUM(G$25:G1009)&lt;D$17),$D$17/$D$21,0)</f>
        <v>0</v>
      </c>
      <c r="H1010" s="4">
        <f t="shared" si="143"/>
        <v>0</v>
      </c>
      <c r="I1010" s="4">
        <f t="shared" si="139"/>
        <v>0</v>
      </c>
      <c r="J1010" s="25" t="str">
        <f t="shared" si="144"/>
        <v>2103–2104</v>
      </c>
      <c r="K1010" s="27">
        <f t="shared" si="140"/>
        <v>0</v>
      </c>
      <c r="R1010" s="10" t="str">
        <f t="shared" si="136"/>
        <v/>
      </c>
    </row>
    <row r="1011" spans="1:18" ht="19.899999999999999" customHeight="1" x14ac:dyDescent="0.25">
      <c r="A1011" s="126">
        <v>74389</v>
      </c>
      <c r="B1011" s="9">
        <f t="shared" si="137"/>
        <v>0</v>
      </c>
      <c r="C1011" s="127"/>
      <c r="D1011" s="4">
        <f t="shared" si="138"/>
        <v>0</v>
      </c>
      <c r="E1011" s="128">
        <f t="shared" si="141"/>
        <v>0</v>
      </c>
      <c r="F1011" s="4">
        <f t="shared" si="142"/>
        <v>0</v>
      </c>
      <c r="G1011" s="19">
        <f>IF(AND(C1011&lt;&gt;"",SUM(G$25:G1010)&lt;D$17),$D$17/$D$21,0)</f>
        <v>0</v>
      </c>
      <c r="H1011" s="4">
        <f t="shared" si="143"/>
        <v>0</v>
      </c>
      <c r="I1011" s="4">
        <f t="shared" si="139"/>
        <v>0</v>
      </c>
      <c r="J1011" s="25" t="str">
        <f t="shared" si="144"/>
        <v>2103–2104</v>
      </c>
      <c r="K1011" s="27">
        <f t="shared" si="140"/>
        <v>0</v>
      </c>
      <c r="R1011" s="10" t="str">
        <f t="shared" si="136"/>
        <v/>
      </c>
    </row>
    <row r="1012" spans="1:18" ht="19.899999999999999" customHeight="1" x14ac:dyDescent="0.25">
      <c r="A1012" s="126">
        <v>74419</v>
      </c>
      <c r="B1012" s="9">
        <f t="shared" si="137"/>
        <v>0</v>
      </c>
      <c r="C1012" s="127"/>
      <c r="D1012" s="4">
        <f t="shared" si="138"/>
        <v>0</v>
      </c>
      <c r="E1012" s="128">
        <f t="shared" si="141"/>
        <v>0</v>
      </c>
      <c r="F1012" s="4">
        <f t="shared" si="142"/>
        <v>0</v>
      </c>
      <c r="G1012" s="19">
        <f>IF(AND(C1012&lt;&gt;"",SUM(G$25:G1011)&lt;D$17),$D$17/$D$21,0)</f>
        <v>0</v>
      </c>
      <c r="H1012" s="4">
        <f t="shared" si="143"/>
        <v>0</v>
      </c>
      <c r="I1012" s="4">
        <f t="shared" si="139"/>
        <v>0</v>
      </c>
      <c r="J1012" s="25" t="str">
        <f t="shared" si="144"/>
        <v>2103–2104</v>
      </c>
      <c r="K1012" s="27">
        <f t="shared" si="140"/>
        <v>0</v>
      </c>
      <c r="R1012" s="10" t="str">
        <f t="shared" si="136"/>
        <v/>
      </c>
    </row>
    <row r="1013" spans="1:18" ht="19.899999999999999" customHeight="1" x14ac:dyDescent="0.25">
      <c r="A1013" s="126">
        <v>74450</v>
      </c>
      <c r="B1013" s="9">
        <f t="shared" si="137"/>
        <v>0</v>
      </c>
      <c r="C1013" s="127"/>
      <c r="D1013" s="4">
        <f t="shared" si="138"/>
        <v>0</v>
      </c>
      <c r="E1013" s="128">
        <f t="shared" si="141"/>
        <v>0</v>
      </c>
      <c r="F1013" s="4">
        <f t="shared" si="142"/>
        <v>0</v>
      </c>
      <c r="G1013" s="19">
        <f>IF(AND(C1013&lt;&gt;"",SUM(G$25:G1012)&lt;D$17),$D$17/$D$21,0)</f>
        <v>0</v>
      </c>
      <c r="H1013" s="4">
        <f t="shared" si="143"/>
        <v>0</v>
      </c>
      <c r="I1013" s="4">
        <f t="shared" si="139"/>
        <v>0</v>
      </c>
      <c r="J1013" s="25" t="str">
        <f t="shared" si="144"/>
        <v>2103–2104</v>
      </c>
      <c r="K1013" s="27">
        <f t="shared" si="140"/>
        <v>0</v>
      </c>
      <c r="R1013" s="10" t="str">
        <f t="shared" si="136"/>
        <v/>
      </c>
    </row>
    <row r="1014" spans="1:18" ht="19.899999999999999" customHeight="1" x14ac:dyDescent="0.25">
      <c r="A1014" s="126">
        <v>74480</v>
      </c>
      <c r="B1014" s="9">
        <f t="shared" si="137"/>
        <v>0</v>
      </c>
      <c r="C1014" s="127"/>
      <c r="D1014" s="4">
        <f t="shared" si="138"/>
        <v>0</v>
      </c>
      <c r="E1014" s="128">
        <f t="shared" si="141"/>
        <v>0</v>
      </c>
      <c r="F1014" s="4">
        <f t="shared" si="142"/>
        <v>0</v>
      </c>
      <c r="G1014" s="19">
        <f>IF(AND(C1014&lt;&gt;"",SUM(G$25:G1013)&lt;D$17),$D$17/$D$21,0)</f>
        <v>0</v>
      </c>
      <c r="H1014" s="4">
        <f t="shared" si="143"/>
        <v>0</v>
      </c>
      <c r="I1014" s="4">
        <f t="shared" si="139"/>
        <v>0</v>
      </c>
      <c r="J1014" s="25" t="str">
        <f t="shared" si="144"/>
        <v>2103–2104</v>
      </c>
      <c r="K1014" s="27">
        <f t="shared" si="140"/>
        <v>0</v>
      </c>
      <c r="R1014" s="10" t="str">
        <f t="shared" si="136"/>
        <v/>
      </c>
    </row>
    <row r="1015" spans="1:18" ht="19.899999999999999" customHeight="1" x14ac:dyDescent="0.25">
      <c r="A1015" s="126">
        <v>74511</v>
      </c>
      <c r="B1015" s="9">
        <f t="shared" si="137"/>
        <v>0</v>
      </c>
      <c r="C1015" s="127"/>
      <c r="D1015" s="4">
        <f t="shared" si="138"/>
        <v>0</v>
      </c>
      <c r="E1015" s="128">
        <f t="shared" si="141"/>
        <v>0</v>
      </c>
      <c r="F1015" s="4">
        <f t="shared" si="142"/>
        <v>0</v>
      </c>
      <c r="G1015" s="19">
        <f>IF(AND(C1015&lt;&gt;"",SUM(G$25:G1014)&lt;D$17),$D$17/$D$21,0)</f>
        <v>0</v>
      </c>
      <c r="H1015" s="4">
        <f t="shared" si="143"/>
        <v>0</v>
      </c>
      <c r="I1015" s="4">
        <f t="shared" si="139"/>
        <v>0</v>
      </c>
      <c r="J1015" s="25" t="str">
        <f t="shared" si="144"/>
        <v>2103–2104</v>
      </c>
      <c r="K1015" s="27">
        <f t="shared" si="140"/>
        <v>0</v>
      </c>
      <c r="R1015" s="10" t="str">
        <f t="shared" si="136"/>
        <v/>
      </c>
    </row>
    <row r="1016" spans="1:18" ht="19.899999999999999" customHeight="1" x14ac:dyDescent="0.25">
      <c r="A1016" s="126">
        <v>74542</v>
      </c>
      <c r="B1016" s="9">
        <f t="shared" si="137"/>
        <v>0</v>
      </c>
      <c r="C1016" s="127"/>
      <c r="D1016" s="4">
        <f t="shared" si="138"/>
        <v>0</v>
      </c>
      <c r="E1016" s="128">
        <f t="shared" si="141"/>
        <v>0</v>
      </c>
      <c r="F1016" s="4">
        <f t="shared" si="142"/>
        <v>0</v>
      </c>
      <c r="G1016" s="19">
        <f>IF(AND(C1016&lt;&gt;"",SUM(G$25:G1015)&lt;D$17),$D$17/$D$21,0)</f>
        <v>0</v>
      </c>
      <c r="H1016" s="4">
        <f t="shared" si="143"/>
        <v>0</v>
      </c>
      <c r="I1016" s="4">
        <f t="shared" si="139"/>
        <v>0</v>
      </c>
      <c r="J1016" s="25" t="str">
        <f t="shared" si="144"/>
        <v>2103–2104</v>
      </c>
      <c r="K1016" s="27">
        <f t="shared" si="140"/>
        <v>0</v>
      </c>
      <c r="R1016" s="10" t="str">
        <f t="shared" si="136"/>
        <v/>
      </c>
    </row>
    <row r="1017" spans="1:18" ht="19.899999999999999" customHeight="1" x14ac:dyDescent="0.25">
      <c r="A1017" s="126">
        <v>74571</v>
      </c>
      <c r="B1017" s="9">
        <f t="shared" si="137"/>
        <v>0</v>
      </c>
      <c r="C1017" s="127"/>
      <c r="D1017" s="4">
        <f t="shared" si="138"/>
        <v>0</v>
      </c>
      <c r="E1017" s="128">
        <f t="shared" si="141"/>
        <v>0</v>
      </c>
      <c r="F1017" s="4">
        <f t="shared" si="142"/>
        <v>0</v>
      </c>
      <c r="G1017" s="19">
        <f>IF(AND(C1017&lt;&gt;"",SUM(G$25:G1016)&lt;D$17),$D$17/$D$21,0)</f>
        <v>0</v>
      </c>
      <c r="H1017" s="4">
        <f t="shared" si="143"/>
        <v>0</v>
      </c>
      <c r="I1017" s="4">
        <f t="shared" si="139"/>
        <v>0</v>
      </c>
      <c r="J1017" s="25" t="str">
        <f t="shared" si="144"/>
        <v>2103–2104</v>
      </c>
      <c r="K1017" s="27">
        <f t="shared" si="140"/>
        <v>0</v>
      </c>
      <c r="R1017" s="10" t="str">
        <f t="shared" si="136"/>
        <v/>
      </c>
    </row>
    <row r="1018" spans="1:18" ht="19.899999999999999" customHeight="1" x14ac:dyDescent="0.25">
      <c r="A1018" s="126">
        <v>74602</v>
      </c>
      <c r="B1018" s="9">
        <f t="shared" si="137"/>
        <v>0</v>
      </c>
      <c r="C1018" s="127"/>
      <c r="D1018" s="4">
        <f t="shared" si="138"/>
        <v>0</v>
      </c>
      <c r="E1018" s="128">
        <f t="shared" si="141"/>
        <v>0</v>
      </c>
      <c r="F1018" s="4">
        <f t="shared" si="142"/>
        <v>0</v>
      </c>
      <c r="G1018" s="19">
        <f>IF(AND(C1018&lt;&gt;"",SUM(G$25:G1017)&lt;D$17),$D$17/$D$21,0)</f>
        <v>0</v>
      </c>
      <c r="H1018" s="4">
        <f t="shared" si="143"/>
        <v>0</v>
      </c>
      <c r="I1018" s="4">
        <f t="shared" si="139"/>
        <v>0</v>
      </c>
      <c r="J1018" s="25" t="str">
        <f t="shared" si="144"/>
        <v>2103–2104</v>
      </c>
      <c r="K1018" s="27">
        <f t="shared" si="140"/>
        <v>0</v>
      </c>
      <c r="R1018" s="10" t="str">
        <f t="shared" si="136"/>
        <v/>
      </c>
    </row>
    <row r="1019" spans="1:18" ht="19.899999999999999" customHeight="1" x14ac:dyDescent="0.25">
      <c r="A1019" s="126">
        <v>74632</v>
      </c>
      <c r="B1019" s="9">
        <f t="shared" si="137"/>
        <v>0</v>
      </c>
      <c r="C1019" s="127"/>
      <c r="D1019" s="4">
        <f t="shared" si="138"/>
        <v>0</v>
      </c>
      <c r="E1019" s="128">
        <f t="shared" si="141"/>
        <v>0</v>
      </c>
      <c r="F1019" s="4">
        <f t="shared" si="142"/>
        <v>0</v>
      </c>
      <c r="G1019" s="19">
        <f>IF(AND(C1019&lt;&gt;"",SUM(G$25:G1018)&lt;D$17),$D$17/$D$21,0)</f>
        <v>0</v>
      </c>
      <c r="H1019" s="4">
        <f t="shared" si="143"/>
        <v>0</v>
      </c>
      <c r="I1019" s="4">
        <f t="shared" si="139"/>
        <v>0</v>
      </c>
      <c r="J1019" s="25" t="str">
        <f t="shared" si="144"/>
        <v>2103–2104</v>
      </c>
      <c r="K1019" s="27">
        <f t="shared" si="140"/>
        <v>0</v>
      </c>
      <c r="R1019" s="10" t="str">
        <f t="shared" si="136"/>
        <v/>
      </c>
    </row>
    <row r="1020" spans="1:18" ht="19.899999999999999" customHeight="1" x14ac:dyDescent="0.25">
      <c r="A1020" s="126">
        <v>74663</v>
      </c>
      <c r="B1020" s="9">
        <f t="shared" si="137"/>
        <v>0</v>
      </c>
      <c r="C1020" s="127"/>
      <c r="D1020" s="4">
        <f t="shared" si="138"/>
        <v>0</v>
      </c>
      <c r="E1020" s="128">
        <f t="shared" si="141"/>
        <v>0</v>
      </c>
      <c r="F1020" s="4">
        <f t="shared" si="142"/>
        <v>0</v>
      </c>
      <c r="G1020" s="19">
        <f>IF(AND(C1020&lt;&gt;"",SUM(G$25:G1019)&lt;D$17),$D$17/$D$21,0)</f>
        <v>0</v>
      </c>
      <c r="H1020" s="4">
        <f t="shared" si="143"/>
        <v>0</v>
      </c>
      <c r="I1020" s="4">
        <f t="shared" si="139"/>
        <v>0</v>
      </c>
      <c r="J1020" s="25" t="str">
        <f t="shared" si="144"/>
        <v>2103–2104</v>
      </c>
      <c r="K1020" s="27">
        <f t="shared" si="140"/>
        <v>0</v>
      </c>
      <c r="R1020" s="10" t="str">
        <f t="shared" si="136"/>
        <v/>
      </c>
    </row>
    <row r="1021" spans="1:18" ht="19.899999999999999" customHeight="1" x14ac:dyDescent="0.25">
      <c r="A1021" s="126">
        <v>74693</v>
      </c>
      <c r="B1021" s="9">
        <f t="shared" si="137"/>
        <v>0</v>
      </c>
      <c r="C1021" s="127"/>
      <c r="D1021" s="4">
        <f t="shared" si="138"/>
        <v>0</v>
      </c>
      <c r="E1021" s="128">
        <f t="shared" si="141"/>
        <v>0</v>
      </c>
      <c r="F1021" s="4">
        <f t="shared" si="142"/>
        <v>0</v>
      </c>
      <c r="G1021" s="19">
        <f>IF(AND(C1021&lt;&gt;"",SUM(G$25:G1020)&lt;D$17),$D$17/$D$21,0)</f>
        <v>0</v>
      </c>
      <c r="H1021" s="4">
        <f t="shared" si="143"/>
        <v>0</v>
      </c>
      <c r="I1021" s="4">
        <f t="shared" si="139"/>
        <v>0</v>
      </c>
      <c r="J1021" s="25" t="str">
        <f t="shared" si="144"/>
        <v>2104–2105</v>
      </c>
      <c r="K1021" s="27">
        <f t="shared" si="140"/>
        <v>0</v>
      </c>
      <c r="R1021" s="10" t="str">
        <f t="shared" si="136"/>
        <v/>
      </c>
    </row>
    <row r="1022" spans="1:18" ht="19.899999999999999" customHeight="1" x14ac:dyDescent="0.25">
      <c r="A1022" s="126">
        <v>74724</v>
      </c>
      <c r="B1022" s="9">
        <f t="shared" si="137"/>
        <v>0</v>
      </c>
      <c r="C1022" s="127"/>
      <c r="D1022" s="4">
        <f t="shared" si="138"/>
        <v>0</v>
      </c>
      <c r="E1022" s="128">
        <f t="shared" si="141"/>
        <v>0</v>
      </c>
      <c r="F1022" s="4">
        <f t="shared" si="142"/>
        <v>0</v>
      </c>
      <c r="G1022" s="19">
        <f>IF(AND(C1022&lt;&gt;"",SUM(G$25:G1021)&lt;D$17),$D$17/$D$21,0)</f>
        <v>0</v>
      </c>
      <c r="H1022" s="4">
        <f t="shared" si="143"/>
        <v>0</v>
      </c>
      <c r="I1022" s="4">
        <f t="shared" si="139"/>
        <v>0</v>
      </c>
      <c r="J1022" s="25" t="str">
        <f t="shared" si="144"/>
        <v>2104–2105</v>
      </c>
      <c r="K1022" s="27">
        <f t="shared" si="140"/>
        <v>0</v>
      </c>
      <c r="R1022" s="10" t="str">
        <f t="shared" si="136"/>
        <v/>
      </c>
    </row>
    <row r="1023" spans="1:18" ht="19.899999999999999" customHeight="1" x14ac:dyDescent="0.25">
      <c r="A1023" s="126">
        <v>74755</v>
      </c>
      <c r="B1023" s="9">
        <f t="shared" si="137"/>
        <v>0</v>
      </c>
      <c r="C1023" s="127"/>
      <c r="D1023" s="4">
        <f t="shared" si="138"/>
        <v>0</v>
      </c>
      <c r="E1023" s="128">
        <f t="shared" si="141"/>
        <v>0</v>
      </c>
      <c r="F1023" s="4">
        <f t="shared" si="142"/>
        <v>0</v>
      </c>
      <c r="G1023" s="19">
        <f>IF(AND(C1023&lt;&gt;"",SUM(G$25:G1022)&lt;D$17),$D$17/$D$21,0)</f>
        <v>0</v>
      </c>
      <c r="H1023" s="4">
        <f t="shared" si="143"/>
        <v>0</v>
      </c>
      <c r="I1023" s="4">
        <f t="shared" si="139"/>
        <v>0</v>
      </c>
      <c r="J1023" s="25" t="str">
        <f t="shared" si="144"/>
        <v>2104–2105</v>
      </c>
      <c r="K1023" s="27">
        <f t="shared" si="140"/>
        <v>0</v>
      </c>
      <c r="R1023" s="10" t="str">
        <f t="shared" si="136"/>
        <v/>
      </c>
    </row>
    <row r="1024" spans="1:18" ht="19.899999999999999" customHeight="1" x14ac:dyDescent="0.25">
      <c r="A1024" s="126">
        <v>74785</v>
      </c>
      <c r="B1024" s="9">
        <f t="shared" si="137"/>
        <v>0</v>
      </c>
      <c r="C1024" s="127"/>
      <c r="D1024" s="4">
        <f t="shared" si="138"/>
        <v>0</v>
      </c>
      <c r="E1024" s="128">
        <f t="shared" si="141"/>
        <v>0</v>
      </c>
      <c r="F1024" s="4">
        <f t="shared" si="142"/>
        <v>0</v>
      </c>
      <c r="G1024" s="19">
        <f>IF(AND(C1024&lt;&gt;"",SUM(G$25:G1023)&lt;D$17),$D$17/$D$21,0)</f>
        <v>0</v>
      </c>
      <c r="H1024" s="4">
        <f t="shared" si="143"/>
        <v>0</v>
      </c>
      <c r="I1024" s="4">
        <f t="shared" si="139"/>
        <v>0</v>
      </c>
      <c r="J1024" s="25" t="str">
        <f t="shared" si="144"/>
        <v>2104–2105</v>
      </c>
      <c r="K1024" s="27">
        <f t="shared" si="140"/>
        <v>0</v>
      </c>
      <c r="R1024" s="10" t="str">
        <f t="shared" si="136"/>
        <v/>
      </c>
    </row>
    <row r="1025" spans="1:18" ht="19.899999999999999" customHeight="1" x14ac:dyDescent="0.25">
      <c r="A1025" s="126">
        <v>74816</v>
      </c>
      <c r="B1025" s="9">
        <f t="shared" si="137"/>
        <v>0</v>
      </c>
      <c r="C1025" s="127"/>
      <c r="D1025" s="4">
        <f t="shared" si="138"/>
        <v>0</v>
      </c>
      <c r="E1025" s="128">
        <f t="shared" si="141"/>
        <v>0</v>
      </c>
      <c r="F1025" s="4">
        <f t="shared" si="142"/>
        <v>0</v>
      </c>
      <c r="G1025" s="19">
        <f>IF(AND(C1025&lt;&gt;"",SUM(G$25:G1024)&lt;D$17),$D$17/$D$21,0)</f>
        <v>0</v>
      </c>
      <c r="H1025" s="4">
        <f t="shared" si="143"/>
        <v>0</v>
      </c>
      <c r="I1025" s="4">
        <f t="shared" si="139"/>
        <v>0</v>
      </c>
      <c r="J1025" s="25" t="str">
        <f t="shared" si="144"/>
        <v>2104–2105</v>
      </c>
      <c r="K1025" s="27">
        <f t="shared" si="140"/>
        <v>0</v>
      </c>
      <c r="R1025" s="10" t="str">
        <f t="shared" si="136"/>
        <v/>
      </c>
    </row>
    <row r="1026" spans="1:18" ht="19.899999999999999" customHeight="1" x14ac:dyDescent="0.25">
      <c r="A1026" s="126">
        <v>74846</v>
      </c>
      <c r="B1026" s="9">
        <f t="shared" si="137"/>
        <v>0</v>
      </c>
      <c r="C1026" s="127"/>
      <c r="D1026" s="4">
        <f t="shared" si="138"/>
        <v>0</v>
      </c>
      <c r="E1026" s="128">
        <f t="shared" si="141"/>
        <v>0</v>
      </c>
      <c r="F1026" s="4">
        <f t="shared" si="142"/>
        <v>0</v>
      </c>
      <c r="G1026" s="19">
        <f>IF(AND(C1026&lt;&gt;"",SUM(G$25:G1025)&lt;D$17),$D$17/$D$21,0)</f>
        <v>0</v>
      </c>
      <c r="H1026" s="4">
        <f t="shared" si="143"/>
        <v>0</v>
      </c>
      <c r="I1026" s="4">
        <f t="shared" si="139"/>
        <v>0</v>
      </c>
      <c r="J1026" s="25" t="str">
        <f t="shared" si="144"/>
        <v>2104–2105</v>
      </c>
      <c r="K1026" s="27">
        <f t="shared" si="140"/>
        <v>0</v>
      </c>
      <c r="R1026" s="10" t="str">
        <f t="shared" si="136"/>
        <v/>
      </c>
    </row>
    <row r="1027" spans="1:18" ht="19.899999999999999" customHeight="1" x14ac:dyDescent="0.25">
      <c r="A1027" s="126">
        <v>74877</v>
      </c>
      <c r="B1027" s="9">
        <f t="shared" si="137"/>
        <v>0</v>
      </c>
      <c r="C1027" s="127"/>
      <c r="D1027" s="4">
        <f t="shared" si="138"/>
        <v>0</v>
      </c>
      <c r="E1027" s="128">
        <f t="shared" si="141"/>
        <v>0</v>
      </c>
      <c r="F1027" s="4">
        <f t="shared" si="142"/>
        <v>0</v>
      </c>
      <c r="G1027" s="19">
        <f>IF(AND(C1027&lt;&gt;"",SUM(G$25:G1026)&lt;D$17),$D$17/$D$21,0)</f>
        <v>0</v>
      </c>
      <c r="H1027" s="4">
        <f t="shared" si="143"/>
        <v>0</v>
      </c>
      <c r="I1027" s="4">
        <f t="shared" si="139"/>
        <v>0</v>
      </c>
      <c r="J1027" s="25" t="str">
        <f t="shared" si="144"/>
        <v>2104–2105</v>
      </c>
      <c r="K1027" s="27">
        <f t="shared" si="140"/>
        <v>0</v>
      </c>
      <c r="R1027" s="10" t="str">
        <f t="shared" si="136"/>
        <v/>
      </c>
    </row>
    <row r="1028" spans="1:18" ht="19.899999999999999" customHeight="1" x14ac:dyDescent="0.25">
      <c r="A1028" s="126">
        <v>74908</v>
      </c>
      <c r="B1028" s="9">
        <f t="shared" si="137"/>
        <v>0</v>
      </c>
      <c r="C1028" s="127"/>
      <c r="D1028" s="4">
        <f t="shared" si="138"/>
        <v>0</v>
      </c>
      <c r="E1028" s="128">
        <f t="shared" si="141"/>
        <v>0</v>
      </c>
      <c r="F1028" s="4">
        <f t="shared" si="142"/>
        <v>0</v>
      </c>
      <c r="G1028" s="19">
        <f>IF(AND(C1028&lt;&gt;"",SUM(G$25:G1027)&lt;D$17),$D$17/$D$21,0)</f>
        <v>0</v>
      </c>
      <c r="H1028" s="4">
        <f t="shared" si="143"/>
        <v>0</v>
      </c>
      <c r="I1028" s="4">
        <f t="shared" si="139"/>
        <v>0</v>
      </c>
      <c r="J1028" s="25" t="str">
        <f t="shared" si="144"/>
        <v>2104–2105</v>
      </c>
      <c r="K1028" s="27">
        <f t="shared" si="140"/>
        <v>0</v>
      </c>
      <c r="R1028" s="10" t="str">
        <f t="shared" si="136"/>
        <v/>
      </c>
    </row>
    <row r="1029" spans="1:18" ht="19.899999999999999" customHeight="1" x14ac:dyDescent="0.25">
      <c r="A1029" s="126">
        <v>74936</v>
      </c>
      <c r="B1029" s="9">
        <f t="shared" si="137"/>
        <v>0</v>
      </c>
      <c r="C1029" s="127"/>
      <c r="D1029" s="4">
        <f t="shared" si="138"/>
        <v>0</v>
      </c>
      <c r="E1029" s="128">
        <f t="shared" si="141"/>
        <v>0</v>
      </c>
      <c r="F1029" s="4">
        <f t="shared" si="142"/>
        <v>0</v>
      </c>
      <c r="G1029" s="19">
        <f>IF(AND(C1029&lt;&gt;"",SUM(G$25:G1028)&lt;D$17),$D$17/$D$21,0)</f>
        <v>0</v>
      </c>
      <c r="H1029" s="4">
        <f t="shared" si="143"/>
        <v>0</v>
      </c>
      <c r="I1029" s="4">
        <f t="shared" si="139"/>
        <v>0</v>
      </c>
      <c r="J1029" s="25" t="str">
        <f t="shared" si="144"/>
        <v>2104–2105</v>
      </c>
      <c r="K1029" s="27">
        <f t="shared" si="140"/>
        <v>0</v>
      </c>
      <c r="R1029" s="10" t="str">
        <f t="shared" si="136"/>
        <v/>
      </c>
    </row>
    <row r="1030" spans="1:18" ht="19.899999999999999" customHeight="1" x14ac:dyDescent="0.25">
      <c r="A1030" s="126">
        <v>74967</v>
      </c>
      <c r="B1030" s="9">
        <f t="shared" si="137"/>
        <v>0</v>
      </c>
      <c r="C1030" s="127"/>
      <c r="D1030" s="4">
        <f t="shared" si="138"/>
        <v>0</v>
      </c>
      <c r="E1030" s="128">
        <f t="shared" si="141"/>
        <v>0</v>
      </c>
      <c r="F1030" s="4">
        <f t="shared" si="142"/>
        <v>0</v>
      </c>
      <c r="G1030" s="19">
        <f>IF(AND(C1030&lt;&gt;"",SUM(G$25:G1029)&lt;D$17),$D$17/$D$21,0)</f>
        <v>0</v>
      </c>
      <c r="H1030" s="4">
        <f t="shared" si="143"/>
        <v>0</v>
      </c>
      <c r="I1030" s="4">
        <f t="shared" si="139"/>
        <v>0</v>
      </c>
      <c r="J1030" s="25" t="str">
        <f t="shared" si="144"/>
        <v>2104–2105</v>
      </c>
      <c r="K1030" s="27">
        <f t="shared" si="140"/>
        <v>0</v>
      </c>
      <c r="R1030" s="10" t="str">
        <f t="shared" si="136"/>
        <v/>
      </c>
    </row>
    <row r="1031" spans="1:18" ht="19.899999999999999" customHeight="1" x14ac:dyDescent="0.25">
      <c r="A1031" s="126">
        <v>74997</v>
      </c>
      <c r="B1031" s="9">
        <f t="shared" si="137"/>
        <v>0</v>
      </c>
      <c r="C1031" s="127"/>
      <c r="D1031" s="4">
        <f t="shared" si="138"/>
        <v>0</v>
      </c>
      <c r="E1031" s="128">
        <f t="shared" si="141"/>
        <v>0</v>
      </c>
      <c r="F1031" s="4">
        <f t="shared" si="142"/>
        <v>0</v>
      </c>
      <c r="G1031" s="19">
        <f>IF(AND(C1031&lt;&gt;"",SUM(G$25:G1030)&lt;D$17),$D$17/$D$21,0)</f>
        <v>0</v>
      </c>
      <c r="H1031" s="4">
        <f t="shared" si="143"/>
        <v>0</v>
      </c>
      <c r="I1031" s="4">
        <f t="shared" si="139"/>
        <v>0</v>
      </c>
      <c r="J1031" s="25" t="str">
        <f t="shared" si="144"/>
        <v>2104–2105</v>
      </c>
      <c r="K1031" s="27">
        <f t="shared" si="140"/>
        <v>0</v>
      </c>
      <c r="R1031" s="10" t="str">
        <f t="shared" si="136"/>
        <v/>
      </c>
    </row>
    <row r="1032" spans="1:18" ht="19.899999999999999" customHeight="1" x14ac:dyDescent="0.25">
      <c r="A1032" s="126">
        <v>75028</v>
      </c>
      <c r="B1032" s="9">
        <f t="shared" si="137"/>
        <v>0</v>
      </c>
      <c r="C1032" s="127"/>
      <c r="D1032" s="4">
        <f t="shared" si="138"/>
        <v>0</v>
      </c>
      <c r="E1032" s="128">
        <f t="shared" si="141"/>
        <v>0</v>
      </c>
      <c r="F1032" s="4">
        <f t="shared" si="142"/>
        <v>0</v>
      </c>
      <c r="G1032" s="19">
        <f>IF(AND(C1032&lt;&gt;"",SUM(G$25:G1031)&lt;D$17),$D$17/$D$21,0)</f>
        <v>0</v>
      </c>
      <c r="H1032" s="4">
        <f t="shared" si="143"/>
        <v>0</v>
      </c>
      <c r="I1032" s="4">
        <f t="shared" si="139"/>
        <v>0</v>
      </c>
      <c r="J1032" s="25" t="str">
        <f t="shared" si="144"/>
        <v>2104–2105</v>
      </c>
      <c r="K1032" s="27">
        <f t="shared" si="140"/>
        <v>0</v>
      </c>
      <c r="R1032" s="10" t="str">
        <f t="shared" si="136"/>
        <v/>
      </c>
    </row>
    <row r="1033" spans="1:18" ht="19.899999999999999" customHeight="1" x14ac:dyDescent="0.25">
      <c r="A1033" s="126">
        <v>75058</v>
      </c>
      <c r="B1033" s="9">
        <f t="shared" si="137"/>
        <v>0</v>
      </c>
      <c r="C1033" s="127"/>
      <c r="D1033" s="4">
        <f t="shared" si="138"/>
        <v>0</v>
      </c>
      <c r="E1033" s="128">
        <f t="shared" si="141"/>
        <v>0</v>
      </c>
      <c r="F1033" s="4">
        <f t="shared" si="142"/>
        <v>0</v>
      </c>
      <c r="G1033" s="19">
        <f>IF(AND(C1033&lt;&gt;"",SUM(G$25:G1032)&lt;D$17),$D$17/$D$21,0)</f>
        <v>0</v>
      </c>
      <c r="H1033" s="4">
        <f t="shared" si="143"/>
        <v>0</v>
      </c>
      <c r="I1033" s="4">
        <f t="shared" si="139"/>
        <v>0</v>
      </c>
      <c r="J1033" s="25" t="str">
        <f t="shared" si="144"/>
        <v>2105–2106</v>
      </c>
      <c r="K1033" s="27">
        <f t="shared" si="140"/>
        <v>0</v>
      </c>
      <c r="R1033" s="10" t="str">
        <f t="shared" si="136"/>
        <v/>
      </c>
    </row>
    <row r="1034" spans="1:18" ht="19.899999999999999" customHeight="1" x14ac:dyDescent="0.25">
      <c r="A1034" s="126">
        <v>75089</v>
      </c>
      <c r="B1034" s="9">
        <f t="shared" si="137"/>
        <v>0</v>
      </c>
      <c r="C1034" s="127"/>
      <c r="D1034" s="4">
        <f t="shared" si="138"/>
        <v>0</v>
      </c>
      <c r="E1034" s="128">
        <f t="shared" si="141"/>
        <v>0</v>
      </c>
      <c r="F1034" s="4">
        <f t="shared" si="142"/>
        <v>0</v>
      </c>
      <c r="G1034" s="19">
        <f>IF(AND(C1034&lt;&gt;"",SUM(G$25:G1033)&lt;D$17),$D$17/$D$21,0)</f>
        <v>0</v>
      </c>
      <c r="H1034" s="4">
        <f t="shared" si="143"/>
        <v>0</v>
      </c>
      <c r="I1034" s="4">
        <f t="shared" si="139"/>
        <v>0</v>
      </c>
      <c r="J1034" s="25" t="str">
        <f t="shared" si="144"/>
        <v>2105–2106</v>
      </c>
      <c r="K1034" s="27">
        <f t="shared" si="140"/>
        <v>0</v>
      </c>
      <c r="R1034" s="10" t="str">
        <f t="shared" si="136"/>
        <v/>
      </c>
    </row>
    <row r="1035" spans="1:18" ht="19.899999999999999" customHeight="1" x14ac:dyDescent="0.25">
      <c r="A1035" s="126">
        <v>75120</v>
      </c>
      <c r="B1035" s="9">
        <f t="shared" si="137"/>
        <v>0</v>
      </c>
      <c r="C1035" s="127"/>
      <c r="D1035" s="4">
        <f t="shared" si="138"/>
        <v>0</v>
      </c>
      <c r="E1035" s="128">
        <f t="shared" si="141"/>
        <v>0</v>
      </c>
      <c r="F1035" s="4">
        <f t="shared" si="142"/>
        <v>0</v>
      </c>
      <c r="G1035" s="19">
        <f>IF(AND(C1035&lt;&gt;"",SUM(G$25:G1034)&lt;D$17),$D$17/$D$21,0)</f>
        <v>0</v>
      </c>
      <c r="H1035" s="4">
        <f t="shared" si="143"/>
        <v>0</v>
      </c>
      <c r="I1035" s="4">
        <f t="shared" si="139"/>
        <v>0</v>
      </c>
      <c r="J1035" s="25" t="str">
        <f t="shared" si="144"/>
        <v>2105–2106</v>
      </c>
      <c r="K1035" s="27">
        <f t="shared" si="140"/>
        <v>0</v>
      </c>
      <c r="R1035" s="10" t="str">
        <f t="shared" si="136"/>
        <v/>
      </c>
    </row>
    <row r="1036" spans="1:18" ht="19.899999999999999" customHeight="1" x14ac:dyDescent="0.25">
      <c r="A1036" s="126">
        <v>75150</v>
      </c>
      <c r="B1036" s="9">
        <f t="shared" si="137"/>
        <v>0</v>
      </c>
      <c r="C1036" s="127"/>
      <c r="D1036" s="4">
        <f t="shared" si="138"/>
        <v>0</v>
      </c>
      <c r="E1036" s="128">
        <f t="shared" si="141"/>
        <v>0</v>
      </c>
      <c r="F1036" s="4">
        <f t="shared" si="142"/>
        <v>0</v>
      </c>
      <c r="G1036" s="19">
        <f>IF(AND(C1036&lt;&gt;"",SUM(G$25:G1035)&lt;D$17),$D$17/$D$21,0)</f>
        <v>0</v>
      </c>
      <c r="H1036" s="4">
        <f t="shared" si="143"/>
        <v>0</v>
      </c>
      <c r="I1036" s="4">
        <f t="shared" si="139"/>
        <v>0</v>
      </c>
      <c r="J1036" s="25" t="str">
        <f t="shared" si="144"/>
        <v>2105–2106</v>
      </c>
      <c r="K1036" s="27">
        <f t="shared" si="140"/>
        <v>0</v>
      </c>
      <c r="R1036" s="10" t="str">
        <f t="shared" si="136"/>
        <v/>
      </c>
    </row>
    <row r="1037" spans="1:18" ht="19.899999999999999" customHeight="1" x14ac:dyDescent="0.25">
      <c r="A1037" s="126">
        <v>75181</v>
      </c>
      <c r="B1037" s="9">
        <f t="shared" si="137"/>
        <v>0</v>
      </c>
      <c r="C1037" s="127"/>
      <c r="D1037" s="4">
        <f t="shared" si="138"/>
        <v>0</v>
      </c>
      <c r="E1037" s="128">
        <f t="shared" si="141"/>
        <v>0</v>
      </c>
      <c r="F1037" s="4">
        <f t="shared" si="142"/>
        <v>0</v>
      </c>
      <c r="G1037" s="19">
        <f>IF(AND(C1037&lt;&gt;"",SUM(G$25:G1036)&lt;D$17),$D$17/$D$21,0)</f>
        <v>0</v>
      </c>
      <c r="H1037" s="4">
        <f t="shared" si="143"/>
        <v>0</v>
      </c>
      <c r="I1037" s="4">
        <f t="shared" si="139"/>
        <v>0</v>
      </c>
      <c r="J1037" s="25" t="str">
        <f t="shared" si="144"/>
        <v>2105–2106</v>
      </c>
      <c r="K1037" s="27">
        <f t="shared" si="140"/>
        <v>0</v>
      </c>
      <c r="R1037" s="10" t="str">
        <f t="shared" si="136"/>
        <v/>
      </c>
    </row>
    <row r="1038" spans="1:18" ht="19.899999999999999" customHeight="1" x14ac:dyDescent="0.25">
      <c r="A1038" s="126">
        <v>75211</v>
      </c>
      <c r="B1038" s="9">
        <f t="shared" si="137"/>
        <v>0</v>
      </c>
      <c r="C1038" s="127"/>
      <c r="D1038" s="4">
        <f t="shared" si="138"/>
        <v>0</v>
      </c>
      <c r="E1038" s="128">
        <f t="shared" si="141"/>
        <v>0</v>
      </c>
      <c r="F1038" s="4">
        <f t="shared" si="142"/>
        <v>0</v>
      </c>
      <c r="G1038" s="19">
        <f>IF(AND(C1038&lt;&gt;"",SUM(G$25:G1037)&lt;D$17),$D$17/$D$21,0)</f>
        <v>0</v>
      </c>
      <c r="H1038" s="4">
        <f t="shared" si="143"/>
        <v>0</v>
      </c>
      <c r="I1038" s="4">
        <f t="shared" si="139"/>
        <v>0</v>
      </c>
      <c r="J1038" s="25" t="str">
        <f t="shared" si="144"/>
        <v>2105–2106</v>
      </c>
      <c r="K1038" s="27">
        <f t="shared" si="140"/>
        <v>0</v>
      </c>
      <c r="R1038" s="10" t="str">
        <f t="shared" si="136"/>
        <v/>
      </c>
    </row>
    <row r="1039" spans="1:18" ht="19.899999999999999" customHeight="1" x14ac:dyDescent="0.25">
      <c r="A1039" s="126">
        <v>75242</v>
      </c>
      <c r="B1039" s="9">
        <f t="shared" si="137"/>
        <v>0</v>
      </c>
      <c r="C1039" s="127"/>
      <c r="D1039" s="4">
        <f t="shared" si="138"/>
        <v>0</v>
      </c>
      <c r="E1039" s="128">
        <f t="shared" si="141"/>
        <v>0</v>
      </c>
      <c r="F1039" s="4">
        <f t="shared" si="142"/>
        <v>0</v>
      </c>
      <c r="G1039" s="19">
        <f>IF(AND(C1039&lt;&gt;"",SUM(G$25:G1038)&lt;D$17),$D$17/$D$21,0)</f>
        <v>0</v>
      </c>
      <c r="H1039" s="4">
        <f t="shared" si="143"/>
        <v>0</v>
      </c>
      <c r="I1039" s="4">
        <f t="shared" si="139"/>
        <v>0</v>
      </c>
      <c r="J1039" s="25" t="str">
        <f t="shared" si="144"/>
        <v>2105–2106</v>
      </c>
      <c r="K1039" s="27">
        <f t="shared" si="140"/>
        <v>0</v>
      </c>
      <c r="R1039" s="10" t="str">
        <f t="shared" si="136"/>
        <v/>
      </c>
    </row>
    <row r="1040" spans="1:18" ht="19.899999999999999" customHeight="1" x14ac:dyDescent="0.25">
      <c r="A1040" s="126">
        <v>75273</v>
      </c>
      <c r="B1040" s="9">
        <f t="shared" si="137"/>
        <v>0</v>
      </c>
      <c r="C1040" s="127"/>
      <c r="D1040" s="4">
        <f t="shared" si="138"/>
        <v>0</v>
      </c>
      <c r="E1040" s="128">
        <f t="shared" si="141"/>
        <v>0</v>
      </c>
      <c r="F1040" s="4">
        <f t="shared" si="142"/>
        <v>0</v>
      </c>
      <c r="G1040" s="19">
        <f>IF(AND(C1040&lt;&gt;"",SUM(G$25:G1039)&lt;D$17),$D$17/$D$21,0)</f>
        <v>0</v>
      </c>
      <c r="H1040" s="4">
        <f t="shared" si="143"/>
        <v>0</v>
      </c>
      <c r="I1040" s="4">
        <f t="shared" si="139"/>
        <v>0</v>
      </c>
      <c r="J1040" s="25" t="str">
        <f t="shared" si="144"/>
        <v>2105–2106</v>
      </c>
      <c r="K1040" s="27">
        <f t="shared" si="140"/>
        <v>0</v>
      </c>
      <c r="R1040" s="10" t="str">
        <f t="shared" si="136"/>
        <v/>
      </c>
    </row>
    <row r="1041" spans="1:18" ht="19.899999999999999" customHeight="1" x14ac:dyDescent="0.25">
      <c r="A1041" s="126">
        <v>75301</v>
      </c>
      <c r="B1041" s="9">
        <f t="shared" si="137"/>
        <v>0</v>
      </c>
      <c r="C1041" s="127"/>
      <c r="D1041" s="4">
        <f t="shared" si="138"/>
        <v>0</v>
      </c>
      <c r="E1041" s="128">
        <f t="shared" si="141"/>
        <v>0</v>
      </c>
      <c r="F1041" s="4">
        <f t="shared" si="142"/>
        <v>0</v>
      </c>
      <c r="G1041" s="19">
        <f>IF(AND(C1041&lt;&gt;"",SUM(G$25:G1040)&lt;D$17),$D$17/$D$21,0)</f>
        <v>0</v>
      </c>
      <c r="H1041" s="4">
        <f t="shared" si="143"/>
        <v>0</v>
      </c>
      <c r="I1041" s="4">
        <f t="shared" si="139"/>
        <v>0</v>
      </c>
      <c r="J1041" s="25" t="str">
        <f t="shared" si="144"/>
        <v>2105–2106</v>
      </c>
      <c r="K1041" s="27">
        <f t="shared" si="140"/>
        <v>0</v>
      </c>
      <c r="R1041" s="10" t="str">
        <f t="shared" si="136"/>
        <v/>
      </c>
    </row>
    <row r="1042" spans="1:18" ht="19.899999999999999" customHeight="1" x14ac:dyDescent="0.25">
      <c r="A1042" s="126">
        <v>75332</v>
      </c>
      <c r="B1042" s="9">
        <f t="shared" si="137"/>
        <v>0</v>
      </c>
      <c r="C1042" s="127"/>
      <c r="D1042" s="4">
        <f t="shared" si="138"/>
        <v>0</v>
      </c>
      <c r="E1042" s="128">
        <f t="shared" si="141"/>
        <v>0</v>
      </c>
      <c r="F1042" s="4">
        <f t="shared" si="142"/>
        <v>0</v>
      </c>
      <c r="G1042" s="19">
        <f>IF(AND(C1042&lt;&gt;"",SUM(G$25:G1041)&lt;D$17),$D$17/$D$21,0)</f>
        <v>0</v>
      </c>
      <c r="H1042" s="4">
        <f t="shared" si="143"/>
        <v>0</v>
      </c>
      <c r="I1042" s="4">
        <f t="shared" si="139"/>
        <v>0</v>
      </c>
      <c r="J1042" s="25" t="str">
        <f t="shared" si="144"/>
        <v>2105–2106</v>
      </c>
      <c r="K1042" s="27">
        <f t="shared" si="140"/>
        <v>0</v>
      </c>
      <c r="R1042" s="10" t="str">
        <f t="shared" si="136"/>
        <v/>
      </c>
    </row>
    <row r="1043" spans="1:18" ht="19.899999999999999" customHeight="1" x14ac:dyDescent="0.25">
      <c r="A1043" s="126">
        <v>75362</v>
      </c>
      <c r="B1043" s="9">
        <f t="shared" si="137"/>
        <v>0</v>
      </c>
      <c r="C1043" s="127"/>
      <c r="D1043" s="4">
        <f t="shared" si="138"/>
        <v>0</v>
      </c>
      <c r="E1043" s="128">
        <f t="shared" si="141"/>
        <v>0</v>
      </c>
      <c r="F1043" s="4">
        <f t="shared" si="142"/>
        <v>0</v>
      </c>
      <c r="G1043" s="19">
        <f>IF(AND(C1043&lt;&gt;"",SUM(G$25:G1042)&lt;D$17),$D$17/$D$21,0)</f>
        <v>0</v>
      </c>
      <c r="H1043" s="4">
        <f t="shared" si="143"/>
        <v>0</v>
      </c>
      <c r="I1043" s="4">
        <f t="shared" si="139"/>
        <v>0</v>
      </c>
      <c r="J1043" s="25" t="str">
        <f t="shared" si="144"/>
        <v>2105–2106</v>
      </c>
      <c r="K1043" s="27">
        <f t="shared" si="140"/>
        <v>0</v>
      </c>
      <c r="R1043" s="10" t="str">
        <f t="shared" si="136"/>
        <v/>
      </c>
    </row>
    <row r="1044" spans="1:18" ht="19.899999999999999" customHeight="1" x14ac:dyDescent="0.25">
      <c r="A1044" s="126">
        <v>75393</v>
      </c>
      <c r="B1044" s="9">
        <f t="shared" si="137"/>
        <v>0</v>
      </c>
      <c r="C1044" s="127"/>
      <c r="D1044" s="4">
        <f t="shared" si="138"/>
        <v>0</v>
      </c>
      <c r="E1044" s="128">
        <f t="shared" si="141"/>
        <v>0</v>
      </c>
      <c r="F1044" s="4">
        <f t="shared" si="142"/>
        <v>0</v>
      </c>
      <c r="G1044" s="19">
        <f>IF(AND(C1044&lt;&gt;"",SUM(G$25:G1043)&lt;D$17),$D$17/$D$21,0)</f>
        <v>0</v>
      </c>
      <c r="H1044" s="4">
        <f t="shared" si="143"/>
        <v>0</v>
      </c>
      <c r="I1044" s="4">
        <f t="shared" si="139"/>
        <v>0</v>
      </c>
      <c r="J1044" s="25" t="str">
        <f t="shared" si="144"/>
        <v>2105–2106</v>
      </c>
      <c r="K1044" s="27">
        <f t="shared" si="140"/>
        <v>0</v>
      </c>
      <c r="R1044" s="10" t="str">
        <f t="shared" si="136"/>
        <v/>
      </c>
    </row>
    <row r="1045" spans="1:18" ht="19.899999999999999" customHeight="1" x14ac:dyDescent="0.25">
      <c r="A1045" s="126">
        <v>75423</v>
      </c>
      <c r="B1045" s="9">
        <f t="shared" si="137"/>
        <v>0</v>
      </c>
      <c r="C1045" s="127"/>
      <c r="D1045" s="4">
        <f t="shared" si="138"/>
        <v>0</v>
      </c>
      <c r="E1045" s="128">
        <f t="shared" si="141"/>
        <v>0</v>
      </c>
      <c r="F1045" s="4">
        <f t="shared" si="142"/>
        <v>0</v>
      </c>
      <c r="G1045" s="19">
        <f>IF(AND(C1045&lt;&gt;"",SUM(G$25:G1044)&lt;D$17),$D$17/$D$21,0)</f>
        <v>0</v>
      </c>
      <c r="H1045" s="4">
        <f t="shared" si="143"/>
        <v>0</v>
      </c>
      <c r="I1045" s="4">
        <f t="shared" si="139"/>
        <v>0</v>
      </c>
      <c r="J1045" s="25" t="str">
        <f t="shared" si="144"/>
        <v>2106–2107</v>
      </c>
      <c r="K1045" s="27">
        <f t="shared" si="140"/>
        <v>0</v>
      </c>
      <c r="R1045" s="10" t="str">
        <f t="shared" si="136"/>
        <v/>
      </c>
    </row>
    <row r="1046" spans="1:18" ht="19.899999999999999" customHeight="1" x14ac:dyDescent="0.25">
      <c r="A1046" s="126">
        <v>75454</v>
      </c>
      <c r="B1046" s="9">
        <f t="shared" si="137"/>
        <v>0</v>
      </c>
      <c r="C1046" s="127"/>
      <c r="D1046" s="4">
        <f t="shared" si="138"/>
        <v>0</v>
      </c>
      <c r="E1046" s="128">
        <f t="shared" si="141"/>
        <v>0</v>
      </c>
      <c r="F1046" s="4">
        <f t="shared" si="142"/>
        <v>0</v>
      </c>
      <c r="G1046" s="19">
        <f>IF(AND(C1046&lt;&gt;"",SUM(G$25:G1045)&lt;D$17),$D$17/$D$21,0)</f>
        <v>0</v>
      </c>
      <c r="H1046" s="4">
        <f t="shared" si="143"/>
        <v>0</v>
      </c>
      <c r="I1046" s="4">
        <f t="shared" si="139"/>
        <v>0</v>
      </c>
      <c r="J1046" s="25" t="str">
        <f t="shared" si="144"/>
        <v>2106–2107</v>
      </c>
      <c r="K1046" s="27">
        <f t="shared" si="140"/>
        <v>0</v>
      </c>
      <c r="R1046" s="10" t="str">
        <f t="shared" si="136"/>
        <v/>
      </c>
    </row>
    <row r="1047" spans="1:18" ht="19.899999999999999" customHeight="1" x14ac:dyDescent="0.25">
      <c r="A1047" s="126">
        <v>75485</v>
      </c>
      <c r="B1047" s="9">
        <f t="shared" si="137"/>
        <v>0</v>
      </c>
      <c r="C1047" s="127"/>
      <c r="D1047" s="4">
        <f t="shared" si="138"/>
        <v>0</v>
      </c>
      <c r="E1047" s="128">
        <f t="shared" si="141"/>
        <v>0</v>
      </c>
      <c r="F1047" s="4">
        <f t="shared" si="142"/>
        <v>0</v>
      </c>
      <c r="G1047" s="19">
        <f>IF(AND(C1047&lt;&gt;"",SUM(G$25:G1046)&lt;D$17),$D$17/$D$21,0)</f>
        <v>0</v>
      </c>
      <c r="H1047" s="4">
        <f t="shared" si="143"/>
        <v>0</v>
      </c>
      <c r="I1047" s="4">
        <f t="shared" si="139"/>
        <v>0</v>
      </c>
      <c r="J1047" s="25" t="str">
        <f t="shared" si="144"/>
        <v>2106–2107</v>
      </c>
      <c r="K1047" s="27">
        <f t="shared" si="140"/>
        <v>0</v>
      </c>
      <c r="R1047" s="10" t="str">
        <f t="shared" si="136"/>
        <v/>
      </c>
    </row>
    <row r="1048" spans="1:18" ht="19.899999999999999" customHeight="1" x14ac:dyDescent="0.25">
      <c r="A1048" s="126">
        <v>75515</v>
      </c>
      <c r="B1048" s="9">
        <f t="shared" si="137"/>
        <v>0</v>
      </c>
      <c r="C1048" s="127"/>
      <c r="D1048" s="4">
        <f t="shared" si="138"/>
        <v>0</v>
      </c>
      <c r="E1048" s="128">
        <f t="shared" si="141"/>
        <v>0</v>
      </c>
      <c r="F1048" s="4">
        <f t="shared" si="142"/>
        <v>0</v>
      </c>
      <c r="G1048" s="19">
        <f>IF(AND(C1048&lt;&gt;"",SUM(G$25:G1047)&lt;D$17),$D$17/$D$21,0)</f>
        <v>0</v>
      </c>
      <c r="H1048" s="4">
        <f t="shared" si="143"/>
        <v>0</v>
      </c>
      <c r="I1048" s="4">
        <f t="shared" si="139"/>
        <v>0</v>
      </c>
      <c r="J1048" s="25" t="str">
        <f t="shared" si="144"/>
        <v>2106–2107</v>
      </c>
      <c r="K1048" s="27">
        <f t="shared" si="140"/>
        <v>0</v>
      </c>
      <c r="R1048" s="10" t="str">
        <f t="shared" si="136"/>
        <v/>
      </c>
    </row>
    <row r="1049" spans="1:18" ht="19.899999999999999" customHeight="1" x14ac:dyDescent="0.25">
      <c r="A1049" s="126">
        <v>75546</v>
      </c>
      <c r="B1049" s="9">
        <f t="shared" si="137"/>
        <v>0</v>
      </c>
      <c r="C1049" s="127"/>
      <c r="D1049" s="4">
        <f t="shared" si="138"/>
        <v>0</v>
      </c>
      <c r="E1049" s="128">
        <f t="shared" si="141"/>
        <v>0</v>
      </c>
      <c r="F1049" s="4">
        <f t="shared" si="142"/>
        <v>0</v>
      </c>
      <c r="G1049" s="19">
        <f>IF(AND(C1049&lt;&gt;"",SUM(G$25:G1048)&lt;D$17),$D$17/$D$21,0)</f>
        <v>0</v>
      </c>
      <c r="H1049" s="4">
        <f t="shared" si="143"/>
        <v>0</v>
      </c>
      <c r="I1049" s="4">
        <f t="shared" si="139"/>
        <v>0</v>
      </c>
      <c r="J1049" s="25" t="str">
        <f t="shared" si="144"/>
        <v>2106–2107</v>
      </c>
      <c r="K1049" s="27">
        <f t="shared" si="140"/>
        <v>0</v>
      </c>
      <c r="R1049" s="10" t="str">
        <f t="shared" ref="R1049:R1112" si="145">IF(AND($D$13&lt;=$A1049,DATE(YEAR($D$13),MONTH($D$13)+$D$19-1,DAY($D$13))&gt;=$A1049),"X","")</f>
        <v/>
      </c>
    </row>
    <row r="1050" spans="1:18" ht="19.899999999999999" customHeight="1" x14ac:dyDescent="0.25">
      <c r="A1050" s="126">
        <v>75576</v>
      </c>
      <c r="B1050" s="9">
        <f t="shared" ref="B1050:B1113" si="146">IF(C1050&gt;0,C1050*-1,C1050)</f>
        <v>0</v>
      </c>
      <c r="C1050" s="127"/>
      <c r="D1050" s="4">
        <f t="shared" ref="D1050:D1113" si="147">IF(C1050="",0,IF($D$14="Beginning",IF(C1049&lt;&gt;"",$F1049*$D$6/12,0),IF(C1049&lt;&gt;"",$F1049*$D$6/12,$D$15*$D$6/12)))</f>
        <v>0</v>
      </c>
      <c r="E1050" s="128">
        <f t="shared" si="141"/>
        <v>0</v>
      </c>
      <c r="F1050" s="4">
        <f t="shared" si="142"/>
        <v>0</v>
      </c>
      <c r="G1050" s="19">
        <f>IF(AND(C1050&lt;&gt;"",SUM(G$25:G1049)&lt;D$17),$D$17/$D$21,0)</f>
        <v>0</v>
      </c>
      <c r="H1050" s="4">
        <f t="shared" si="143"/>
        <v>0</v>
      </c>
      <c r="I1050" s="4">
        <f t="shared" ref="I1050:I1113" si="148">IF(C1050&lt;&gt;"",$D$17-H1050,0)</f>
        <v>0</v>
      </c>
      <c r="J1050" s="25" t="str">
        <f t="shared" si="144"/>
        <v>2106–2107</v>
      </c>
      <c r="K1050" s="27">
        <f t="shared" ref="K1050:K1113" si="149">IF(AND(ROUND(H1050,2)=ROUND($D$17,2),ROUND(F1050,0)=0),ROUND($D$17,2),0)</f>
        <v>0</v>
      </c>
      <c r="R1050" s="10" t="str">
        <f t="shared" si="145"/>
        <v/>
      </c>
    </row>
    <row r="1051" spans="1:18" ht="19.899999999999999" customHeight="1" x14ac:dyDescent="0.25">
      <c r="A1051" s="126">
        <v>75607</v>
      </c>
      <c r="B1051" s="9">
        <f t="shared" si="146"/>
        <v>0</v>
      </c>
      <c r="C1051" s="127"/>
      <c r="D1051" s="4">
        <f t="shared" si="147"/>
        <v>0</v>
      </c>
      <c r="E1051" s="128">
        <f t="shared" ref="E1051:E1114" si="150">C1051-D1051</f>
        <v>0</v>
      </c>
      <c r="F1051" s="4">
        <f t="shared" ref="F1051:F1114" si="151">IF(C1051="",0,IF(C1050="",$D$15-E1051,IF(C1051&lt;&gt;"",F1050-E1051)))</f>
        <v>0</v>
      </c>
      <c r="G1051" s="19">
        <f>IF(AND(C1051&lt;&gt;"",SUM(G$25:G1050)&lt;D$17),$D$17/$D$21,0)</f>
        <v>0</v>
      </c>
      <c r="H1051" s="4">
        <f t="shared" ref="H1051:H1114" si="152">IF(C1051&lt;&gt;"",G1051+H1050,0)</f>
        <v>0</v>
      </c>
      <c r="I1051" s="4">
        <f t="shared" si="148"/>
        <v>0</v>
      </c>
      <c r="J1051" s="25" t="str">
        <f t="shared" si="144"/>
        <v>2106–2107</v>
      </c>
      <c r="K1051" s="27">
        <f t="shared" si="149"/>
        <v>0</v>
      </c>
      <c r="R1051" s="10" t="str">
        <f t="shared" si="145"/>
        <v/>
      </c>
    </row>
    <row r="1052" spans="1:18" ht="19.899999999999999" customHeight="1" x14ac:dyDescent="0.25">
      <c r="A1052" s="126">
        <v>75638</v>
      </c>
      <c r="B1052" s="9">
        <f t="shared" si="146"/>
        <v>0</v>
      </c>
      <c r="C1052" s="127"/>
      <c r="D1052" s="4">
        <f t="shared" si="147"/>
        <v>0</v>
      </c>
      <c r="E1052" s="128">
        <f t="shared" si="150"/>
        <v>0</v>
      </c>
      <c r="F1052" s="4">
        <f t="shared" si="151"/>
        <v>0</v>
      </c>
      <c r="G1052" s="19">
        <f>IF(AND(C1052&lt;&gt;"",SUM(G$25:G1051)&lt;D$17),$D$17/$D$21,0)</f>
        <v>0</v>
      </c>
      <c r="H1052" s="4">
        <f t="shared" si="152"/>
        <v>0</v>
      </c>
      <c r="I1052" s="4">
        <f t="shared" si="148"/>
        <v>0</v>
      </c>
      <c r="J1052" s="25" t="str">
        <f t="shared" si="144"/>
        <v>2106–2107</v>
      </c>
      <c r="K1052" s="27">
        <f t="shared" si="149"/>
        <v>0</v>
      </c>
      <c r="R1052" s="10" t="str">
        <f t="shared" si="145"/>
        <v/>
      </c>
    </row>
    <row r="1053" spans="1:18" ht="19.899999999999999" customHeight="1" x14ac:dyDescent="0.25">
      <c r="A1053" s="126">
        <v>75666</v>
      </c>
      <c r="B1053" s="9">
        <f t="shared" si="146"/>
        <v>0</v>
      </c>
      <c r="C1053" s="127"/>
      <c r="D1053" s="4">
        <f t="shared" si="147"/>
        <v>0</v>
      </c>
      <c r="E1053" s="128">
        <f t="shared" si="150"/>
        <v>0</v>
      </c>
      <c r="F1053" s="4">
        <f t="shared" si="151"/>
        <v>0</v>
      </c>
      <c r="G1053" s="19">
        <f>IF(AND(C1053&lt;&gt;"",SUM(G$25:G1052)&lt;D$17),$D$17/$D$21,0)</f>
        <v>0</v>
      </c>
      <c r="H1053" s="4">
        <f t="shared" si="152"/>
        <v>0</v>
      </c>
      <c r="I1053" s="4">
        <f t="shared" si="148"/>
        <v>0</v>
      </c>
      <c r="J1053" s="25" t="str">
        <f t="shared" si="144"/>
        <v>2106–2107</v>
      </c>
      <c r="K1053" s="27">
        <f t="shared" si="149"/>
        <v>0</v>
      </c>
      <c r="R1053" s="10" t="str">
        <f t="shared" si="145"/>
        <v/>
      </c>
    </row>
    <row r="1054" spans="1:18" ht="19.899999999999999" customHeight="1" x14ac:dyDescent="0.25">
      <c r="A1054" s="126">
        <v>75697</v>
      </c>
      <c r="B1054" s="9">
        <f t="shared" si="146"/>
        <v>0</v>
      </c>
      <c r="C1054" s="127"/>
      <c r="D1054" s="4">
        <f t="shared" si="147"/>
        <v>0</v>
      </c>
      <c r="E1054" s="128">
        <f t="shared" si="150"/>
        <v>0</v>
      </c>
      <c r="F1054" s="4">
        <f t="shared" si="151"/>
        <v>0</v>
      </c>
      <c r="G1054" s="19">
        <f>IF(AND(C1054&lt;&gt;"",SUM(G$25:G1053)&lt;D$17),$D$17/$D$21,0)</f>
        <v>0</v>
      </c>
      <c r="H1054" s="4">
        <f t="shared" si="152"/>
        <v>0</v>
      </c>
      <c r="I1054" s="4">
        <f t="shared" si="148"/>
        <v>0</v>
      </c>
      <c r="J1054" s="25" t="str">
        <f t="shared" si="144"/>
        <v>2106–2107</v>
      </c>
      <c r="K1054" s="27">
        <f t="shared" si="149"/>
        <v>0</v>
      </c>
      <c r="R1054" s="10" t="str">
        <f t="shared" si="145"/>
        <v/>
      </c>
    </row>
    <row r="1055" spans="1:18" ht="19.899999999999999" customHeight="1" x14ac:dyDescent="0.25">
      <c r="A1055" s="126">
        <v>75727</v>
      </c>
      <c r="B1055" s="9">
        <f t="shared" si="146"/>
        <v>0</v>
      </c>
      <c r="C1055" s="127"/>
      <c r="D1055" s="4">
        <f t="shared" si="147"/>
        <v>0</v>
      </c>
      <c r="E1055" s="128">
        <f t="shared" si="150"/>
        <v>0</v>
      </c>
      <c r="F1055" s="4">
        <f t="shared" si="151"/>
        <v>0</v>
      </c>
      <c r="G1055" s="19">
        <f>IF(AND(C1055&lt;&gt;"",SUM(G$25:G1054)&lt;D$17),$D$17/$D$21,0)</f>
        <v>0</v>
      </c>
      <c r="H1055" s="4">
        <f t="shared" si="152"/>
        <v>0</v>
      </c>
      <c r="I1055" s="4">
        <f t="shared" si="148"/>
        <v>0</v>
      </c>
      <c r="J1055" s="25" t="str">
        <f t="shared" si="144"/>
        <v>2106–2107</v>
      </c>
      <c r="K1055" s="27">
        <f t="shared" si="149"/>
        <v>0</v>
      </c>
      <c r="R1055" s="10" t="str">
        <f t="shared" si="145"/>
        <v/>
      </c>
    </row>
    <row r="1056" spans="1:18" ht="19.899999999999999" customHeight="1" x14ac:dyDescent="0.25">
      <c r="A1056" s="126">
        <v>75758</v>
      </c>
      <c r="B1056" s="9">
        <f t="shared" si="146"/>
        <v>0</v>
      </c>
      <c r="C1056" s="127"/>
      <c r="D1056" s="4">
        <f t="shared" si="147"/>
        <v>0</v>
      </c>
      <c r="E1056" s="128">
        <f t="shared" si="150"/>
        <v>0</v>
      </c>
      <c r="F1056" s="4">
        <f t="shared" si="151"/>
        <v>0</v>
      </c>
      <c r="G1056" s="19">
        <f>IF(AND(C1056&lt;&gt;"",SUM(G$25:G1055)&lt;D$17),$D$17/$D$21,0)</f>
        <v>0</v>
      </c>
      <c r="H1056" s="4">
        <f t="shared" si="152"/>
        <v>0</v>
      </c>
      <c r="I1056" s="4">
        <f t="shared" si="148"/>
        <v>0</v>
      </c>
      <c r="J1056" s="25" t="str">
        <f t="shared" si="144"/>
        <v>2106–2107</v>
      </c>
      <c r="K1056" s="27">
        <f t="shared" si="149"/>
        <v>0</v>
      </c>
      <c r="R1056" s="10" t="str">
        <f t="shared" si="145"/>
        <v/>
      </c>
    </row>
    <row r="1057" spans="1:18" ht="19.899999999999999" customHeight="1" x14ac:dyDescent="0.25">
      <c r="A1057" s="126">
        <v>75788</v>
      </c>
      <c r="B1057" s="9">
        <f t="shared" si="146"/>
        <v>0</v>
      </c>
      <c r="C1057" s="127"/>
      <c r="D1057" s="4">
        <f t="shared" si="147"/>
        <v>0</v>
      </c>
      <c r="E1057" s="128">
        <f t="shared" si="150"/>
        <v>0</v>
      </c>
      <c r="F1057" s="4">
        <f t="shared" si="151"/>
        <v>0</v>
      </c>
      <c r="G1057" s="19">
        <f>IF(AND(C1057&lt;&gt;"",SUM(G$25:G1056)&lt;D$17),$D$17/$D$21,0)</f>
        <v>0</v>
      </c>
      <c r="H1057" s="4">
        <f t="shared" si="152"/>
        <v>0</v>
      </c>
      <c r="I1057" s="4">
        <f t="shared" si="148"/>
        <v>0</v>
      </c>
      <c r="J1057" s="25" t="str">
        <f t="shared" si="144"/>
        <v>2107–2108</v>
      </c>
      <c r="K1057" s="27">
        <f t="shared" si="149"/>
        <v>0</v>
      </c>
      <c r="R1057" s="10" t="str">
        <f t="shared" si="145"/>
        <v/>
      </c>
    </row>
    <row r="1058" spans="1:18" ht="19.899999999999999" customHeight="1" x14ac:dyDescent="0.25">
      <c r="A1058" s="126">
        <v>75819</v>
      </c>
      <c r="B1058" s="9">
        <f t="shared" si="146"/>
        <v>0</v>
      </c>
      <c r="C1058" s="127"/>
      <c r="D1058" s="4">
        <f t="shared" si="147"/>
        <v>0</v>
      </c>
      <c r="E1058" s="128">
        <f t="shared" si="150"/>
        <v>0</v>
      </c>
      <c r="F1058" s="4">
        <f t="shared" si="151"/>
        <v>0</v>
      </c>
      <c r="G1058" s="19">
        <f>IF(AND(C1058&lt;&gt;"",SUM(G$25:G1057)&lt;D$17),$D$17/$D$21,0)</f>
        <v>0</v>
      </c>
      <c r="H1058" s="4">
        <f t="shared" si="152"/>
        <v>0</v>
      </c>
      <c r="I1058" s="4">
        <f t="shared" si="148"/>
        <v>0</v>
      </c>
      <c r="J1058" s="25" t="str">
        <f t="shared" si="144"/>
        <v>2107–2108</v>
      </c>
      <c r="K1058" s="27">
        <f t="shared" si="149"/>
        <v>0</v>
      </c>
      <c r="R1058" s="10" t="str">
        <f t="shared" si="145"/>
        <v/>
      </c>
    </row>
    <row r="1059" spans="1:18" ht="19.899999999999999" customHeight="1" x14ac:dyDescent="0.25">
      <c r="A1059" s="126">
        <v>75850</v>
      </c>
      <c r="B1059" s="9">
        <f t="shared" si="146"/>
        <v>0</v>
      </c>
      <c r="C1059" s="127"/>
      <c r="D1059" s="4">
        <f t="shared" si="147"/>
        <v>0</v>
      </c>
      <c r="E1059" s="128">
        <f t="shared" si="150"/>
        <v>0</v>
      </c>
      <c r="F1059" s="4">
        <f t="shared" si="151"/>
        <v>0</v>
      </c>
      <c r="G1059" s="19">
        <f>IF(AND(C1059&lt;&gt;"",SUM(G$25:G1058)&lt;D$17),$D$17/$D$21,0)</f>
        <v>0</v>
      </c>
      <c r="H1059" s="4">
        <f t="shared" si="152"/>
        <v>0</v>
      </c>
      <c r="I1059" s="4">
        <f t="shared" si="148"/>
        <v>0</v>
      </c>
      <c r="J1059" s="25" t="str">
        <f t="shared" si="144"/>
        <v>2107–2108</v>
      </c>
      <c r="K1059" s="27">
        <f t="shared" si="149"/>
        <v>0</v>
      </c>
      <c r="R1059" s="10" t="str">
        <f t="shared" si="145"/>
        <v/>
      </c>
    </row>
    <row r="1060" spans="1:18" ht="19.899999999999999" customHeight="1" x14ac:dyDescent="0.25">
      <c r="A1060" s="126">
        <v>75880</v>
      </c>
      <c r="B1060" s="9">
        <f t="shared" si="146"/>
        <v>0</v>
      </c>
      <c r="C1060" s="127"/>
      <c r="D1060" s="4">
        <f t="shared" si="147"/>
        <v>0</v>
      </c>
      <c r="E1060" s="128">
        <f t="shared" si="150"/>
        <v>0</v>
      </c>
      <c r="F1060" s="4">
        <f t="shared" si="151"/>
        <v>0</v>
      </c>
      <c r="G1060" s="19">
        <f>IF(AND(C1060&lt;&gt;"",SUM(G$25:G1059)&lt;D$17),$D$17/$D$21,0)</f>
        <v>0</v>
      </c>
      <c r="H1060" s="4">
        <f t="shared" si="152"/>
        <v>0</v>
      </c>
      <c r="I1060" s="4">
        <f t="shared" si="148"/>
        <v>0</v>
      </c>
      <c r="J1060" s="25" t="str">
        <f t="shared" si="144"/>
        <v>2107–2108</v>
      </c>
      <c r="K1060" s="27">
        <f t="shared" si="149"/>
        <v>0</v>
      </c>
      <c r="R1060" s="10" t="str">
        <f t="shared" si="145"/>
        <v/>
      </c>
    </row>
    <row r="1061" spans="1:18" ht="19.899999999999999" customHeight="1" x14ac:dyDescent="0.25">
      <c r="A1061" s="126">
        <v>75911</v>
      </c>
      <c r="B1061" s="9">
        <f t="shared" si="146"/>
        <v>0</v>
      </c>
      <c r="C1061" s="127"/>
      <c r="D1061" s="4">
        <f t="shared" si="147"/>
        <v>0</v>
      </c>
      <c r="E1061" s="128">
        <f t="shared" si="150"/>
        <v>0</v>
      </c>
      <c r="F1061" s="4">
        <f t="shared" si="151"/>
        <v>0</v>
      </c>
      <c r="G1061" s="19">
        <f>IF(AND(C1061&lt;&gt;"",SUM(G$25:G1060)&lt;D$17),$D$17/$D$21,0)</f>
        <v>0</v>
      </c>
      <c r="H1061" s="4">
        <f t="shared" si="152"/>
        <v>0</v>
      </c>
      <c r="I1061" s="4">
        <f t="shared" si="148"/>
        <v>0</v>
      </c>
      <c r="J1061" s="25" t="str">
        <f t="shared" si="144"/>
        <v>2107–2108</v>
      </c>
      <c r="K1061" s="27">
        <f t="shared" si="149"/>
        <v>0</v>
      </c>
      <c r="R1061" s="10" t="str">
        <f t="shared" si="145"/>
        <v/>
      </c>
    </row>
    <row r="1062" spans="1:18" ht="19.899999999999999" customHeight="1" x14ac:dyDescent="0.25">
      <c r="A1062" s="126">
        <v>75941</v>
      </c>
      <c r="B1062" s="9">
        <f t="shared" si="146"/>
        <v>0</v>
      </c>
      <c r="C1062" s="127"/>
      <c r="D1062" s="4">
        <f t="shared" si="147"/>
        <v>0</v>
      </c>
      <c r="E1062" s="128">
        <f t="shared" si="150"/>
        <v>0</v>
      </c>
      <c r="F1062" s="4">
        <f t="shared" si="151"/>
        <v>0</v>
      </c>
      <c r="G1062" s="19">
        <f>IF(AND(C1062&lt;&gt;"",SUM(G$25:G1061)&lt;D$17),$D$17/$D$21,0)</f>
        <v>0</v>
      </c>
      <c r="H1062" s="4">
        <f t="shared" si="152"/>
        <v>0</v>
      </c>
      <c r="I1062" s="4">
        <f t="shared" si="148"/>
        <v>0</v>
      </c>
      <c r="J1062" s="25" t="str">
        <f t="shared" ref="J1062:J1125" si="153">IF(OR(MONTH(A1062)=1,MONTH(A1062)=2,MONTH(A1062)=3,MONTH(A1062)=4,MONTH(A1062)=5,MONTH(A1062)=6),YEAR(A1062)-1&amp;"–"&amp;YEAR(A1062),YEAR(A1062)&amp;"–"&amp;YEAR(A1062)+1)</f>
        <v>2107–2108</v>
      </c>
      <c r="K1062" s="27">
        <f t="shared" si="149"/>
        <v>0</v>
      </c>
      <c r="R1062" s="10" t="str">
        <f t="shared" si="145"/>
        <v/>
      </c>
    </row>
    <row r="1063" spans="1:18" ht="19.899999999999999" customHeight="1" x14ac:dyDescent="0.25">
      <c r="A1063" s="126">
        <v>75972</v>
      </c>
      <c r="B1063" s="9">
        <f t="shared" si="146"/>
        <v>0</v>
      </c>
      <c r="C1063" s="127"/>
      <c r="D1063" s="4">
        <f t="shared" si="147"/>
        <v>0</v>
      </c>
      <c r="E1063" s="128">
        <f t="shared" si="150"/>
        <v>0</v>
      </c>
      <c r="F1063" s="4">
        <f t="shared" si="151"/>
        <v>0</v>
      </c>
      <c r="G1063" s="19">
        <f>IF(AND(C1063&lt;&gt;"",SUM(G$25:G1062)&lt;D$17),$D$17/$D$21,0)</f>
        <v>0</v>
      </c>
      <c r="H1063" s="4">
        <f t="shared" si="152"/>
        <v>0</v>
      </c>
      <c r="I1063" s="4">
        <f t="shared" si="148"/>
        <v>0</v>
      </c>
      <c r="J1063" s="25" t="str">
        <f t="shared" si="153"/>
        <v>2107–2108</v>
      </c>
      <c r="K1063" s="27">
        <f t="shared" si="149"/>
        <v>0</v>
      </c>
      <c r="R1063" s="10" t="str">
        <f t="shared" si="145"/>
        <v/>
      </c>
    </row>
    <row r="1064" spans="1:18" ht="19.899999999999999" customHeight="1" x14ac:dyDescent="0.25">
      <c r="A1064" s="126">
        <v>76003</v>
      </c>
      <c r="B1064" s="9">
        <f t="shared" si="146"/>
        <v>0</v>
      </c>
      <c r="C1064" s="127"/>
      <c r="D1064" s="4">
        <f t="shared" si="147"/>
        <v>0</v>
      </c>
      <c r="E1064" s="128">
        <f t="shared" si="150"/>
        <v>0</v>
      </c>
      <c r="F1064" s="4">
        <f t="shared" si="151"/>
        <v>0</v>
      </c>
      <c r="G1064" s="19">
        <f>IF(AND(C1064&lt;&gt;"",SUM(G$25:G1063)&lt;D$17),$D$17/$D$21,0)</f>
        <v>0</v>
      </c>
      <c r="H1064" s="4">
        <f t="shared" si="152"/>
        <v>0</v>
      </c>
      <c r="I1064" s="4">
        <f t="shared" si="148"/>
        <v>0</v>
      </c>
      <c r="J1064" s="25" t="str">
        <f t="shared" si="153"/>
        <v>2107–2108</v>
      </c>
      <c r="K1064" s="27">
        <f t="shared" si="149"/>
        <v>0</v>
      </c>
      <c r="R1064" s="10" t="str">
        <f t="shared" si="145"/>
        <v/>
      </c>
    </row>
    <row r="1065" spans="1:18" ht="19.899999999999999" customHeight="1" x14ac:dyDescent="0.25">
      <c r="A1065" s="126">
        <v>76032</v>
      </c>
      <c r="B1065" s="9">
        <f t="shared" si="146"/>
        <v>0</v>
      </c>
      <c r="C1065" s="127"/>
      <c r="D1065" s="4">
        <f t="shared" si="147"/>
        <v>0</v>
      </c>
      <c r="E1065" s="128">
        <f t="shared" si="150"/>
        <v>0</v>
      </c>
      <c r="F1065" s="4">
        <f t="shared" si="151"/>
        <v>0</v>
      </c>
      <c r="G1065" s="19">
        <f>IF(AND(C1065&lt;&gt;"",SUM(G$25:G1064)&lt;D$17),$D$17/$D$21,0)</f>
        <v>0</v>
      </c>
      <c r="H1065" s="4">
        <f t="shared" si="152"/>
        <v>0</v>
      </c>
      <c r="I1065" s="4">
        <f t="shared" si="148"/>
        <v>0</v>
      </c>
      <c r="J1065" s="25" t="str">
        <f t="shared" si="153"/>
        <v>2107–2108</v>
      </c>
      <c r="K1065" s="27">
        <f t="shared" si="149"/>
        <v>0</v>
      </c>
      <c r="R1065" s="10" t="str">
        <f t="shared" si="145"/>
        <v/>
      </c>
    </row>
    <row r="1066" spans="1:18" ht="19.899999999999999" customHeight="1" x14ac:dyDescent="0.25">
      <c r="A1066" s="126">
        <v>76063</v>
      </c>
      <c r="B1066" s="9">
        <f t="shared" si="146"/>
        <v>0</v>
      </c>
      <c r="C1066" s="127"/>
      <c r="D1066" s="4">
        <f t="shared" si="147"/>
        <v>0</v>
      </c>
      <c r="E1066" s="128">
        <f t="shared" si="150"/>
        <v>0</v>
      </c>
      <c r="F1066" s="4">
        <f t="shared" si="151"/>
        <v>0</v>
      </c>
      <c r="G1066" s="19">
        <f>IF(AND(C1066&lt;&gt;"",SUM(G$25:G1065)&lt;D$17),$D$17/$D$21,0)</f>
        <v>0</v>
      </c>
      <c r="H1066" s="4">
        <f t="shared" si="152"/>
        <v>0</v>
      </c>
      <c r="I1066" s="4">
        <f t="shared" si="148"/>
        <v>0</v>
      </c>
      <c r="J1066" s="25" t="str">
        <f t="shared" si="153"/>
        <v>2107–2108</v>
      </c>
      <c r="K1066" s="27">
        <f t="shared" si="149"/>
        <v>0</v>
      </c>
      <c r="R1066" s="10" t="str">
        <f t="shared" si="145"/>
        <v/>
      </c>
    </row>
    <row r="1067" spans="1:18" ht="19.899999999999999" customHeight="1" x14ac:dyDescent="0.25">
      <c r="A1067" s="126">
        <v>76093</v>
      </c>
      <c r="B1067" s="9">
        <f t="shared" si="146"/>
        <v>0</v>
      </c>
      <c r="C1067" s="127"/>
      <c r="D1067" s="4">
        <f t="shared" si="147"/>
        <v>0</v>
      </c>
      <c r="E1067" s="128">
        <f t="shared" si="150"/>
        <v>0</v>
      </c>
      <c r="F1067" s="4">
        <f t="shared" si="151"/>
        <v>0</v>
      </c>
      <c r="G1067" s="19">
        <f>IF(AND(C1067&lt;&gt;"",SUM(G$25:G1066)&lt;D$17),$D$17/$D$21,0)</f>
        <v>0</v>
      </c>
      <c r="H1067" s="4">
        <f t="shared" si="152"/>
        <v>0</v>
      </c>
      <c r="I1067" s="4">
        <f t="shared" si="148"/>
        <v>0</v>
      </c>
      <c r="J1067" s="25" t="str">
        <f t="shared" si="153"/>
        <v>2107–2108</v>
      </c>
      <c r="K1067" s="27">
        <f t="shared" si="149"/>
        <v>0</v>
      </c>
      <c r="R1067" s="10" t="str">
        <f t="shared" si="145"/>
        <v/>
      </c>
    </row>
    <row r="1068" spans="1:18" ht="19.899999999999999" customHeight="1" x14ac:dyDescent="0.25">
      <c r="A1068" s="126">
        <v>76124</v>
      </c>
      <c r="B1068" s="9">
        <f t="shared" si="146"/>
        <v>0</v>
      </c>
      <c r="C1068" s="127"/>
      <c r="D1068" s="4">
        <f t="shared" si="147"/>
        <v>0</v>
      </c>
      <c r="E1068" s="128">
        <f t="shared" si="150"/>
        <v>0</v>
      </c>
      <c r="F1068" s="4">
        <f t="shared" si="151"/>
        <v>0</v>
      </c>
      <c r="G1068" s="19">
        <f>IF(AND(C1068&lt;&gt;"",SUM(G$25:G1067)&lt;D$17),$D$17/$D$21,0)</f>
        <v>0</v>
      </c>
      <c r="H1068" s="4">
        <f t="shared" si="152"/>
        <v>0</v>
      </c>
      <c r="I1068" s="4">
        <f t="shared" si="148"/>
        <v>0</v>
      </c>
      <c r="J1068" s="25" t="str">
        <f t="shared" si="153"/>
        <v>2107–2108</v>
      </c>
      <c r="K1068" s="27">
        <f t="shared" si="149"/>
        <v>0</v>
      </c>
      <c r="R1068" s="10" t="str">
        <f t="shared" si="145"/>
        <v/>
      </c>
    </row>
    <row r="1069" spans="1:18" ht="19.899999999999999" customHeight="1" x14ac:dyDescent="0.25">
      <c r="A1069" s="126">
        <v>76154</v>
      </c>
      <c r="B1069" s="9">
        <f t="shared" si="146"/>
        <v>0</v>
      </c>
      <c r="C1069" s="127"/>
      <c r="D1069" s="4">
        <f t="shared" si="147"/>
        <v>0</v>
      </c>
      <c r="E1069" s="128">
        <f t="shared" si="150"/>
        <v>0</v>
      </c>
      <c r="F1069" s="4">
        <f t="shared" si="151"/>
        <v>0</v>
      </c>
      <c r="G1069" s="19">
        <f>IF(AND(C1069&lt;&gt;"",SUM(G$25:G1068)&lt;D$17),$D$17/$D$21,0)</f>
        <v>0</v>
      </c>
      <c r="H1069" s="4">
        <f t="shared" si="152"/>
        <v>0</v>
      </c>
      <c r="I1069" s="4">
        <f t="shared" si="148"/>
        <v>0</v>
      </c>
      <c r="J1069" s="25" t="str">
        <f t="shared" si="153"/>
        <v>2108–2109</v>
      </c>
      <c r="K1069" s="27">
        <f t="shared" si="149"/>
        <v>0</v>
      </c>
      <c r="R1069" s="10" t="str">
        <f t="shared" si="145"/>
        <v/>
      </c>
    </row>
    <row r="1070" spans="1:18" ht="19.899999999999999" customHeight="1" x14ac:dyDescent="0.25">
      <c r="A1070" s="126">
        <v>76185</v>
      </c>
      <c r="B1070" s="9">
        <f t="shared" si="146"/>
        <v>0</v>
      </c>
      <c r="C1070" s="127"/>
      <c r="D1070" s="4">
        <f t="shared" si="147"/>
        <v>0</v>
      </c>
      <c r="E1070" s="128">
        <f t="shared" si="150"/>
        <v>0</v>
      </c>
      <c r="F1070" s="4">
        <f t="shared" si="151"/>
        <v>0</v>
      </c>
      <c r="G1070" s="19">
        <f>IF(AND(C1070&lt;&gt;"",SUM(G$25:G1069)&lt;D$17),$D$17/$D$21,0)</f>
        <v>0</v>
      </c>
      <c r="H1070" s="4">
        <f t="shared" si="152"/>
        <v>0</v>
      </c>
      <c r="I1070" s="4">
        <f t="shared" si="148"/>
        <v>0</v>
      </c>
      <c r="J1070" s="25" t="str">
        <f t="shared" si="153"/>
        <v>2108–2109</v>
      </c>
      <c r="K1070" s="27">
        <f t="shared" si="149"/>
        <v>0</v>
      </c>
      <c r="R1070" s="10" t="str">
        <f t="shared" si="145"/>
        <v/>
      </c>
    </row>
    <row r="1071" spans="1:18" ht="19.899999999999999" customHeight="1" x14ac:dyDescent="0.25">
      <c r="A1071" s="126">
        <v>76216</v>
      </c>
      <c r="B1071" s="9">
        <f t="shared" si="146"/>
        <v>0</v>
      </c>
      <c r="C1071" s="127"/>
      <c r="D1071" s="4">
        <f t="shared" si="147"/>
        <v>0</v>
      </c>
      <c r="E1071" s="128">
        <f t="shared" si="150"/>
        <v>0</v>
      </c>
      <c r="F1071" s="4">
        <f t="shared" si="151"/>
        <v>0</v>
      </c>
      <c r="G1071" s="19">
        <f>IF(AND(C1071&lt;&gt;"",SUM(G$25:G1070)&lt;D$17),$D$17/$D$21,0)</f>
        <v>0</v>
      </c>
      <c r="H1071" s="4">
        <f t="shared" si="152"/>
        <v>0</v>
      </c>
      <c r="I1071" s="4">
        <f t="shared" si="148"/>
        <v>0</v>
      </c>
      <c r="J1071" s="25" t="str">
        <f t="shared" si="153"/>
        <v>2108–2109</v>
      </c>
      <c r="K1071" s="27">
        <f t="shared" si="149"/>
        <v>0</v>
      </c>
      <c r="R1071" s="10" t="str">
        <f t="shared" si="145"/>
        <v/>
      </c>
    </row>
    <row r="1072" spans="1:18" ht="19.899999999999999" customHeight="1" x14ac:dyDescent="0.25">
      <c r="A1072" s="126">
        <v>76246</v>
      </c>
      <c r="B1072" s="9">
        <f t="shared" si="146"/>
        <v>0</v>
      </c>
      <c r="C1072" s="127"/>
      <c r="D1072" s="4">
        <f t="shared" si="147"/>
        <v>0</v>
      </c>
      <c r="E1072" s="128">
        <f t="shared" si="150"/>
        <v>0</v>
      </c>
      <c r="F1072" s="4">
        <f t="shared" si="151"/>
        <v>0</v>
      </c>
      <c r="G1072" s="19">
        <f>IF(AND(C1072&lt;&gt;"",SUM(G$25:G1071)&lt;D$17),$D$17/$D$21,0)</f>
        <v>0</v>
      </c>
      <c r="H1072" s="4">
        <f t="shared" si="152"/>
        <v>0</v>
      </c>
      <c r="I1072" s="4">
        <f t="shared" si="148"/>
        <v>0</v>
      </c>
      <c r="J1072" s="25" t="str">
        <f t="shared" si="153"/>
        <v>2108–2109</v>
      </c>
      <c r="K1072" s="27">
        <f t="shared" si="149"/>
        <v>0</v>
      </c>
      <c r="R1072" s="10" t="str">
        <f t="shared" si="145"/>
        <v/>
      </c>
    </row>
    <row r="1073" spans="1:18" ht="19.899999999999999" customHeight="1" x14ac:dyDescent="0.25">
      <c r="A1073" s="126">
        <v>76277</v>
      </c>
      <c r="B1073" s="9">
        <f t="shared" si="146"/>
        <v>0</v>
      </c>
      <c r="C1073" s="127"/>
      <c r="D1073" s="4">
        <f t="shared" si="147"/>
        <v>0</v>
      </c>
      <c r="E1073" s="128">
        <f t="shared" si="150"/>
        <v>0</v>
      </c>
      <c r="F1073" s="4">
        <f t="shared" si="151"/>
        <v>0</v>
      </c>
      <c r="G1073" s="19">
        <f>IF(AND(C1073&lt;&gt;"",SUM(G$25:G1072)&lt;D$17),$D$17/$D$21,0)</f>
        <v>0</v>
      </c>
      <c r="H1073" s="4">
        <f t="shared" si="152"/>
        <v>0</v>
      </c>
      <c r="I1073" s="4">
        <f t="shared" si="148"/>
        <v>0</v>
      </c>
      <c r="J1073" s="25" t="str">
        <f t="shared" si="153"/>
        <v>2108–2109</v>
      </c>
      <c r="K1073" s="27">
        <f t="shared" si="149"/>
        <v>0</v>
      </c>
      <c r="R1073" s="10" t="str">
        <f t="shared" si="145"/>
        <v/>
      </c>
    </row>
    <row r="1074" spans="1:18" ht="19.899999999999999" customHeight="1" x14ac:dyDescent="0.25">
      <c r="A1074" s="126">
        <v>76307</v>
      </c>
      <c r="B1074" s="9">
        <f t="shared" si="146"/>
        <v>0</v>
      </c>
      <c r="C1074" s="127"/>
      <c r="D1074" s="4">
        <f t="shared" si="147"/>
        <v>0</v>
      </c>
      <c r="E1074" s="128">
        <f t="shared" si="150"/>
        <v>0</v>
      </c>
      <c r="F1074" s="4">
        <f t="shared" si="151"/>
        <v>0</v>
      </c>
      <c r="G1074" s="19">
        <f>IF(AND(C1074&lt;&gt;"",SUM(G$25:G1073)&lt;D$17),$D$17/$D$21,0)</f>
        <v>0</v>
      </c>
      <c r="H1074" s="4">
        <f t="shared" si="152"/>
        <v>0</v>
      </c>
      <c r="I1074" s="4">
        <f t="shared" si="148"/>
        <v>0</v>
      </c>
      <c r="J1074" s="25" t="str">
        <f t="shared" si="153"/>
        <v>2108–2109</v>
      </c>
      <c r="K1074" s="27">
        <f t="shared" si="149"/>
        <v>0</v>
      </c>
      <c r="R1074" s="10" t="str">
        <f t="shared" si="145"/>
        <v/>
      </c>
    </row>
    <row r="1075" spans="1:18" ht="19.899999999999999" customHeight="1" x14ac:dyDescent="0.25">
      <c r="A1075" s="126">
        <v>76338</v>
      </c>
      <c r="B1075" s="9">
        <f t="shared" si="146"/>
        <v>0</v>
      </c>
      <c r="C1075" s="127"/>
      <c r="D1075" s="4">
        <f t="shared" si="147"/>
        <v>0</v>
      </c>
      <c r="E1075" s="128">
        <f t="shared" si="150"/>
        <v>0</v>
      </c>
      <c r="F1075" s="4">
        <f t="shared" si="151"/>
        <v>0</v>
      </c>
      <c r="G1075" s="19">
        <f>IF(AND(C1075&lt;&gt;"",SUM(G$25:G1074)&lt;D$17),$D$17/$D$21,0)</f>
        <v>0</v>
      </c>
      <c r="H1075" s="4">
        <f t="shared" si="152"/>
        <v>0</v>
      </c>
      <c r="I1075" s="4">
        <f t="shared" si="148"/>
        <v>0</v>
      </c>
      <c r="J1075" s="25" t="str">
        <f t="shared" si="153"/>
        <v>2108–2109</v>
      </c>
      <c r="K1075" s="27">
        <f t="shared" si="149"/>
        <v>0</v>
      </c>
      <c r="R1075" s="10" t="str">
        <f t="shared" si="145"/>
        <v/>
      </c>
    </row>
    <row r="1076" spans="1:18" ht="19.899999999999999" customHeight="1" x14ac:dyDescent="0.25">
      <c r="A1076" s="126">
        <v>76369</v>
      </c>
      <c r="B1076" s="9">
        <f t="shared" si="146"/>
        <v>0</v>
      </c>
      <c r="C1076" s="127"/>
      <c r="D1076" s="4">
        <f t="shared" si="147"/>
        <v>0</v>
      </c>
      <c r="E1076" s="128">
        <f t="shared" si="150"/>
        <v>0</v>
      </c>
      <c r="F1076" s="4">
        <f t="shared" si="151"/>
        <v>0</v>
      </c>
      <c r="G1076" s="19">
        <f>IF(AND(C1076&lt;&gt;"",SUM(G$25:G1075)&lt;D$17),$D$17/$D$21,0)</f>
        <v>0</v>
      </c>
      <c r="H1076" s="4">
        <f t="shared" si="152"/>
        <v>0</v>
      </c>
      <c r="I1076" s="4">
        <f t="shared" si="148"/>
        <v>0</v>
      </c>
      <c r="J1076" s="25" t="str">
        <f t="shared" si="153"/>
        <v>2108–2109</v>
      </c>
      <c r="K1076" s="27">
        <f t="shared" si="149"/>
        <v>0</v>
      </c>
      <c r="R1076" s="10" t="str">
        <f t="shared" si="145"/>
        <v/>
      </c>
    </row>
    <row r="1077" spans="1:18" ht="19.899999999999999" customHeight="1" x14ac:dyDescent="0.25">
      <c r="A1077" s="126">
        <v>76397</v>
      </c>
      <c r="B1077" s="9">
        <f t="shared" si="146"/>
        <v>0</v>
      </c>
      <c r="C1077" s="127"/>
      <c r="D1077" s="4">
        <f t="shared" si="147"/>
        <v>0</v>
      </c>
      <c r="E1077" s="128">
        <f t="shared" si="150"/>
        <v>0</v>
      </c>
      <c r="F1077" s="4">
        <f t="shared" si="151"/>
        <v>0</v>
      </c>
      <c r="G1077" s="19">
        <f>IF(AND(C1077&lt;&gt;"",SUM(G$25:G1076)&lt;D$17),$D$17/$D$21,0)</f>
        <v>0</v>
      </c>
      <c r="H1077" s="4">
        <f t="shared" si="152"/>
        <v>0</v>
      </c>
      <c r="I1077" s="4">
        <f t="shared" si="148"/>
        <v>0</v>
      </c>
      <c r="J1077" s="25" t="str">
        <f t="shared" si="153"/>
        <v>2108–2109</v>
      </c>
      <c r="K1077" s="27">
        <f t="shared" si="149"/>
        <v>0</v>
      </c>
      <c r="R1077" s="10" t="str">
        <f t="shared" si="145"/>
        <v/>
      </c>
    </row>
    <row r="1078" spans="1:18" ht="19.899999999999999" customHeight="1" x14ac:dyDescent="0.25">
      <c r="A1078" s="126">
        <v>76428</v>
      </c>
      <c r="B1078" s="9">
        <f t="shared" si="146"/>
        <v>0</v>
      </c>
      <c r="C1078" s="127"/>
      <c r="D1078" s="4">
        <f t="shared" si="147"/>
        <v>0</v>
      </c>
      <c r="E1078" s="128">
        <f t="shared" si="150"/>
        <v>0</v>
      </c>
      <c r="F1078" s="4">
        <f t="shared" si="151"/>
        <v>0</v>
      </c>
      <c r="G1078" s="19">
        <f>IF(AND(C1078&lt;&gt;"",SUM(G$25:G1077)&lt;D$17),$D$17/$D$21,0)</f>
        <v>0</v>
      </c>
      <c r="H1078" s="4">
        <f t="shared" si="152"/>
        <v>0</v>
      </c>
      <c r="I1078" s="4">
        <f t="shared" si="148"/>
        <v>0</v>
      </c>
      <c r="J1078" s="25" t="str">
        <f t="shared" si="153"/>
        <v>2108–2109</v>
      </c>
      <c r="K1078" s="27">
        <f t="shared" si="149"/>
        <v>0</v>
      </c>
      <c r="R1078" s="10" t="str">
        <f t="shared" si="145"/>
        <v/>
      </c>
    </row>
    <row r="1079" spans="1:18" ht="19.899999999999999" customHeight="1" x14ac:dyDescent="0.25">
      <c r="A1079" s="126">
        <v>76458</v>
      </c>
      <c r="B1079" s="9">
        <f t="shared" si="146"/>
        <v>0</v>
      </c>
      <c r="C1079" s="127"/>
      <c r="D1079" s="4">
        <f t="shared" si="147"/>
        <v>0</v>
      </c>
      <c r="E1079" s="128">
        <f t="shared" si="150"/>
        <v>0</v>
      </c>
      <c r="F1079" s="4">
        <f t="shared" si="151"/>
        <v>0</v>
      </c>
      <c r="G1079" s="19">
        <f>IF(AND(C1079&lt;&gt;"",SUM(G$25:G1078)&lt;D$17),$D$17/$D$21,0)</f>
        <v>0</v>
      </c>
      <c r="H1079" s="4">
        <f t="shared" si="152"/>
        <v>0</v>
      </c>
      <c r="I1079" s="4">
        <f t="shared" si="148"/>
        <v>0</v>
      </c>
      <c r="J1079" s="25" t="str">
        <f t="shared" si="153"/>
        <v>2108–2109</v>
      </c>
      <c r="K1079" s="27">
        <f t="shared" si="149"/>
        <v>0</v>
      </c>
      <c r="R1079" s="10" t="str">
        <f t="shared" si="145"/>
        <v/>
      </c>
    </row>
    <row r="1080" spans="1:18" ht="19.899999999999999" customHeight="1" x14ac:dyDescent="0.25">
      <c r="A1080" s="126">
        <v>76489</v>
      </c>
      <c r="B1080" s="9">
        <f t="shared" si="146"/>
        <v>0</v>
      </c>
      <c r="C1080" s="127"/>
      <c r="D1080" s="4">
        <f t="shared" si="147"/>
        <v>0</v>
      </c>
      <c r="E1080" s="128">
        <f t="shared" si="150"/>
        <v>0</v>
      </c>
      <c r="F1080" s="4">
        <f t="shared" si="151"/>
        <v>0</v>
      </c>
      <c r="G1080" s="19">
        <f>IF(AND(C1080&lt;&gt;"",SUM(G$25:G1079)&lt;D$17),$D$17/$D$21,0)</f>
        <v>0</v>
      </c>
      <c r="H1080" s="4">
        <f t="shared" si="152"/>
        <v>0</v>
      </c>
      <c r="I1080" s="4">
        <f t="shared" si="148"/>
        <v>0</v>
      </c>
      <c r="J1080" s="25" t="str">
        <f t="shared" si="153"/>
        <v>2108–2109</v>
      </c>
      <c r="K1080" s="27">
        <f t="shared" si="149"/>
        <v>0</v>
      </c>
      <c r="R1080" s="10" t="str">
        <f t="shared" si="145"/>
        <v/>
      </c>
    </row>
    <row r="1081" spans="1:18" ht="19.899999999999999" customHeight="1" x14ac:dyDescent="0.25">
      <c r="A1081" s="126">
        <v>76519</v>
      </c>
      <c r="B1081" s="9">
        <f t="shared" si="146"/>
        <v>0</v>
      </c>
      <c r="C1081" s="127"/>
      <c r="D1081" s="4">
        <f t="shared" si="147"/>
        <v>0</v>
      </c>
      <c r="E1081" s="128">
        <f t="shared" si="150"/>
        <v>0</v>
      </c>
      <c r="F1081" s="4">
        <f t="shared" si="151"/>
        <v>0</v>
      </c>
      <c r="G1081" s="19">
        <f>IF(AND(C1081&lt;&gt;"",SUM(G$25:G1080)&lt;D$17),$D$17/$D$21,0)</f>
        <v>0</v>
      </c>
      <c r="H1081" s="4">
        <f t="shared" si="152"/>
        <v>0</v>
      </c>
      <c r="I1081" s="4">
        <f t="shared" si="148"/>
        <v>0</v>
      </c>
      <c r="J1081" s="25" t="str">
        <f t="shared" si="153"/>
        <v>2109–2110</v>
      </c>
      <c r="K1081" s="27">
        <f t="shared" si="149"/>
        <v>0</v>
      </c>
      <c r="R1081" s="10" t="str">
        <f t="shared" si="145"/>
        <v/>
      </c>
    </row>
    <row r="1082" spans="1:18" ht="19.899999999999999" customHeight="1" x14ac:dyDescent="0.25">
      <c r="A1082" s="126">
        <v>76550</v>
      </c>
      <c r="B1082" s="9">
        <f t="shared" si="146"/>
        <v>0</v>
      </c>
      <c r="C1082" s="127"/>
      <c r="D1082" s="4">
        <f t="shared" si="147"/>
        <v>0</v>
      </c>
      <c r="E1082" s="128">
        <f t="shared" si="150"/>
        <v>0</v>
      </c>
      <c r="F1082" s="4">
        <f t="shared" si="151"/>
        <v>0</v>
      </c>
      <c r="G1082" s="19">
        <f>IF(AND(C1082&lt;&gt;"",SUM(G$25:G1081)&lt;D$17),$D$17/$D$21,0)</f>
        <v>0</v>
      </c>
      <c r="H1082" s="4">
        <f t="shared" si="152"/>
        <v>0</v>
      </c>
      <c r="I1082" s="4">
        <f t="shared" si="148"/>
        <v>0</v>
      </c>
      <c r="J1082" s="25" t="str">
        <f t="shared" si="153"/>
        <v>2109–2110</v>
      </c>
      <c r="K1082" s="27">
        <f t="shared" si="149"/>
        <v>0</v>
      </c>
      <c r="R1082" s="10" t="str">
        <f t="shared" si="145"/>
        <v/>
      </c>
    </row>
    <row r="1083" spans="1:18" ht="19.899999999999999" customHeight="1" x14ac:dyDescent="0.25">
      <c r="A1083" s="126">
        <v>76581</v>
      </c>
      <c r="B1083" s="9">
        <f t="shared" si="146"/>
        <v>0</v>
      </c>
      <c r="C1083" s="127"/>
      <c r="D1083" s="4">
        <f t="shared" si="147"/>
        <v>0</v>
      </c>
      <c r="E1083" s="128">
        <f t="shared" si="150"/>
        <v>0</v>
      </c>
      <c r="F1083" s="4">
        <f t="shared" si="151"/>
        <v>0</v>
      </c>
      <c r="G1083" s="19">
        <f>IF(AND(C1083&lt;&gt;"",SUM(G$25:G1082)&lt;D$17),$D$17/$D$21,0)</f>
        <v>0</v>
      </c>
      <c r="H1083" s="4">
        <f t="shared" si="152"/>
        <v>0</v>
      </c>
      <c r="I1083" s="4">
        <f t="shared" si="148"/>
        <v>0</v>
      </c>
      <c r="J1083" s="25" t="str">
        <f t="shared" si="153"/>
        <v>2109–2110</v>
      </c>
      <c r="K1083" s="27">
        <f t="shared" si="149"/>
        <v>0</v>
      </c>
      <c r="R1083" s="10" t="str">
        <f t="shared" si="145"/>
        <v/>
      </c>
    </row>
    <row r="1084" spans="1:18" ht="19.899999999999999" customHeight="1" x14ac:dyDescent="0.25">
      <c r="A1084" s="126">
        <v>76611</v>
      </c>
      <c r="B1084" s="9">
        <f t="shared" si="146"/>
        <v>0</v>
      </c>
      <c r="C1084" s="127"/>
      <c r="D1084" s="4">
        <f t="shared" si="147"/>
        <v>0</v>
      </c>
      <c r="E1084" s="128">
        <f t="shared" si="150"/>
        <v>0</v>
      </c>
      <c r="F1084" s="4">
        <f t="shared" si="151"/>
        <v>0</v>
      </c>
      <c r="G1084" s="19">
        <f>IF(AND(C1084&lt;&gt;"",SUM(G$25:G1083)&lt;D$17),$D$17/$D$21,0)</f>
        <v>0</v>
      </c>
      <c r="H1084" s="4">
        <f t="shared" si="152"/>
        <v>0</v>
      </c>
      <c r="I1084" s="4">
        <f t="shared" si="148"/>
        <v>0</v>
      </c>
      <c r="J1084" s="25" t="str">
        <f t="shared" si="153"/>
        <v>2109–2110</v>
      </c>
      <c r="K1084" s="27">
        <f t="shared" si="149"/>
        <v>0</v>
      </c>
      <c r="R1084" s="10" t="str">
        <f t="shared" si="145"/>
        <v/>
      </c>
    </row>
    <row r="1085" spans="1:18" ht="19.899999999999999" customHeight="1" x14ac:dyDescent="0.25">
      <c r="A1085" s="126">
        <v>76642</v>
      </c>
      <c r="B1085" s="9">
        <f t="shared" si="146"/>
        <v>0</v>
      </c>
      <c r="C1085" s="127"/>
      <c r="D1085" s="4">
        <f t="shared" si="147"/>
        <v>0</v>
      </c>
      <c r="E1085" s="128">
        <f t="shared" si="150"/>
        <v>0</v>
      </c>
      <c r="F1085" s="4">
        <f t="shared" si="151"/>
        <v>0</v>
      </c>
      <c r="G1085" s="19">
        <f>IF(AND(C1085&lt;&gt;"",SUM(G$25:G1084)&lt;D$17),$D$17/$D$21,0)</f>
        <v>0</v>
      </c>
      <c r="H1085" s="4">
        <f t="shared" si="152"/>
        <v>0</v>
      </c>
      <c r="I1085" s="4">
        <f t="shared" si="148"/>
        <v>0</v>
      </c>
      <c r="J1085" s="25" t="str">
        <f t="shared" si="153"/>
        <v>2109–2110</v>
      </c>
      <c r="K1085" s="27">
        <f t="shared" si="149"/>
        <v>0</v>
      </c>
      <c r="R1085" s="10" t="str">
        <f t="shared" si="145"/>
        <v/>
      </c>
    </row>
    <row r="1086" spans="1:18" ht="19.899999999999999" customHeight="1" x14ac:dyDescent="0.25">
      <c r="A1086" s="126">
        <v>76672</v>
      </c>
      <c r="B1086" s="9">
        <f t="shared" si="146"/>
        <v>0</v>
      </c>
      <c r="C1086" s="127"/>
      <c r="D1086" s="4">
        <f t="shared" si="147"/>
        <v>0</v>
      </c>
      <c r="E1086" s="128">
        <f t="shared" si="150"/>
        <v>0</v>
      </c>
      <c r="F1086" s="4">
        <f t="shared" si="151"/>
        <v>0</v>
      </c>
      <c r="G1086" s="19">
        <f>IF(AND(C1086&lt;&gt;"",SUM(G$25:G1085)&lt;D$17),$D$17/$D$21,0)</f>
        <v>0</v>
      </c>
      <c r="H1086" s="4">
        <f t="shared" si="152"/>
        <v>0</v>
      </c>
      <c r="I1086" s="4">
        <f t="shared" si="148"/>
        <v>0</v>
      </c>
      <c r="J1086" s="25" t="str">
        <f t="shared" si="153"/>
        <v>2109–2110</v>
      </c>
      <c r="K1086" s="27">
        <f t="shared" si="149"/>
        <v>0</v>
      </c>
      <c r="R1086" s="10" t="str">
        <f t="shared" si="145"/>
        <v/>
      </c>
    </row>
    <row r="1087" spans="1:18" ht="19.899999999999999" customHeight="1" x14ac:dyDescent="0.25">
      <c r="A1087" s="126">
        <v>76703</v>
      </c>
      <c r="B1087" s="9">
        <f t="shared" si="146"/>
        <v>0</v>
      </c>
      <c r="C1087" s="127"/>
      <c r="D1087" s="4">
        <f t="shared" si="147"/>
        <v>0</v>
      </c>
      <c r="E1087" s="128">
        <f t="shared" si="150"/>
        <v>0</v>
      </c>
      <c r="F1087" s="4">
        <f t="shared" si="151"/>
        <v>0</v>
      </c>
      <c r="G1087" s="19">
        <f>IF(AND(C1087&lt;&gt;"",SUM(G$25:G1086)&lt;D$17),$D$17/$D$21,0)</f>
        <v>0</v>
      </c>
      <c r="H1087" s="4">
        <f t="shared" si="152"/>
        <v>0</v>
      </c>
      <c r="I1087" s="4">
        <f t="shared" si="148"/>
        <v>0</v>
      </c>
      <c r="J1087" s="25" t="str">
        <f t="shared" si="153"/>
        <v>2109–2110</v>
      </c>
      <c r="K1087" s="27">
        <f t="shared" si="149"/>
        <v>0</v>
      </c>
      <c r="R1087" s="10" t="str">
        <f t="shared" si="145"/>
        <v/>
      </c>
    </row>
    <row r="1088" spans="1:18" ht="19.899999999999999" customHeight="1" x14ac:dyDescent="0.25">
      <c r="A1088" s="126">
        <v>76734</v>
      </c>
      <c r="B1088" s="9">
        <f t="shared" si="146"/>
        <v>0</v>
      </c>
      <c r="C1088" s="127"/>
      <c r="D1088" s="4">
        <f t="shared" si="147"/>
        <v>0</v>
      </c>
      <c r="E1088" s="128">
        <f t="shared" si="150"/>
        <v>0</v>
      </c>
      <c r="F1088" s="4">
        <f t="shared" si="151"/>
        <v>0</v>
      </c>
      <c r="G1088" s="19">
        <f>IF(AND(C1088&lt;&gt;"",SUM(G$25:G1087)&lt;D$17),$D$17/$D$21,0)</f>
        <v>0</v>
      </c>
      <c r="H1088" s="4">
        <f t="shared" si="152"/>
        <v>0</v>
      </c>
      <c r="I1088" s="4">
        <f t="shared" si="148"/>
        <v>0</v>
      </c>
      <c r="J1088" s="25" t="str">
        <f t="shared" si="153"/>
        <v>2109–2110</v>
      </c>
      <c r="K1088" s="27">
        <f t="shared" si="149"/>
        <v>0</v>
      </c>
      <c r="R1088" s="10" t="str">
        <f t="shared" si="145"/>
        <v/>
      </c>
    </row>
    <row r="1089" spans="1:18" ht="19.899999999999999" customHeight="1" x14ac:dyDescent="0.25">
      <c r="A1089" s="126">
        <v>76762</v>
      </c>
      <c r="B1089" s="9">
        <f t="shared" si="146"/>
        <v>0</v>
      </c>
      <c r="C1089" s="127"/>
      <c r="D1089" s="4">
        <f t="shared" si="147"/>
        <v>0</v>
      </c>
      <c r="E1089" s="128">
        <f t="shared" si="150"/>
        <v>0</v>
      </c>
      <c r="F1089" s="4">
        <f t="shared" si="151"/>
        <v>0</v>
      </c>
      <c r="G1089" s="19">
        <f>IF(AND(C1089&lt;&gt;"",SUM(G$25:G1088)&lt;D$17),$D$17/$D$21,0)</f>
        <v>0</v>
      </c>
      <c r="H1089" s="4">
        <f t="shared" si="152"/>
        <v>0</v>
      </c>
      <c r="I1089" s="4">
        <f t="shared" si="148"/>
        <v>0</v>
      </c>
      <c r="J1089" s="25" t="str">
        <f t="shared" si="153"/>
        <v>2109–2110</v>
      </c>
      <c r="K1089" s="27">
        <f t="shared" si="149"/>
        <v>0</v>
      </c>
      <c r="R1089" s="10" t="str">
        <f t="shared" si="145"/>
        <v/>
      </c>
    </row>
    <row r="1090" spans="1:18" ht="19.899999999999999" customHeight="1" x14ac:dyDescent="0.25">
      <c r="A1090" s="126">
        <v>76793</v>
      </c>
      <c r="B1090" s="9">
        <f t="shared" si="146"/>
        <v>0</v>
      </c>
      <c r="C1090" s="127"/>
      <c r="D1090" s="4">
        <f t="shared" si="147"/>
        <v>0</v>
      </c>
      <c r="E1090" s="128">
        <f t="shared" si="150"/>
        <v>0</v>
      </c>
      <c r="F1090" s="4">
        <f t="shared" si="151"/>
        <v>0</v>
      </c>
      <c r="G1090" s="19">
        <f>IF(AND(C1090&lt;&gt;"",SUM(G$25:G1089)&lt;D$17),$D$17/$D$21,0)</f>
        <v>0</v>
      </c>
      <c r="H1090" s="4">
        <f t="shared" si="152"/>
        <v>0</v>
      </c>
      <c r="I1090" s="4">
        <f t="shared" si="148"/>
        <v>0</v>
      </c>
      <c r="J1090" s="25" t="str">
        <f t="shared" si="153"/>
        <v>2109–2110</v>
      </c>
      <c r="K1090" s="27">
        <f t="shared" si="149"/>
        <v>0</v>
      </c>
      <c r="R1090" s="10" t="str">
        <f t="shared" si="145"/>
        <v/>
      </c>
    </row>
    <row r="1091" spans="1:18" ht="19.899999999999999" customHeight="1" x14ac:dyDescent="0.25">
      <c r="A1091" s="126">
        <v>76823</v>
      </c>
      <c r="B1091" s="9">
        <f t="shared" si="146"/>
        <v>0</v>
      </c>
      <c r="C1091" s="127"/>
      <c r="D1091" s="4">
        <f t="shared" si="147"/>
        <v>0</v>
      </c>
      <c r="E1091" s="128">
        <f t="shared" si="150"/>
        <v>0</v>
      </c>
      <c r="F1091" s="4">
        <f t="shared" si="151"/>
        <v>0</v>
      </c>
      <c r="G1091" s="19">
        <f>IF(AND(C1091&lt;&gt;"",SUM(G$25:G1090)&lt;D$17),$D$17/$D$21,0)</f>
        <v>0</v>
      </c>
      <c r="H1091" s="4">
        <f t="shared" si="152"/>
        <v>0</v>
      </c>
      <c r="I1091" s="4">
        <f t="shared" si="148"/>
        <v>0</v>
      </c>
      <c r="J1091" s="25" t="str">
        <f t="shared" si="153"/>
        <v>2109–2110</v>
      </c>
      <c r="K1091" s="27">
        <f t="shared" si="149"/>
        <v>0</v>
      </c>
      <c r="R1091" s="10" t="str">
        <f t="shared" si="145"/>
        <v/>
      </c>
    </row>
    <row r="1092" spans="1:18" ht="19.899999999999999" customHeight="1" x14ac:dyDescent="0.25">
      <c r="A1092" s="126">
        <v>76854</v>
      </c>
      <c r="B1092" s="9">
        <f t="shared" si="146"/>
        <v>0</v>
      </c>
      <c r="C1092" s="127"/>
      <c r="D1092" s="4">
        <f t="shared" si="147"/>
        <v>0</v>
      </c>
      <c r="E1092" s="128">
        <f t="shared" si="150"/>
        <v>0</v>
      </c>
      <c r="F1092" s="4">
        <f t="shared" si="151"/>
        <v>0</v>
      </c>
      <c r="G1092" s="19">
        <f>IF(AND(C1092&lt;&gt;"",SUM(G$25:G1091)&lt;D$17),$D$17/$D$21,0)</f>
        <v>0</v>
      </c>
      <c r="H1092" s="4">
        <f t="shared" si="152"/>
        <v>0</v>
      </c>
      <c r="I1092" s="4">
        <f t="shared" si="148"/>
        <v>0</v>
      </c>
      <c r="J1092" s="25" t="str">
        <f t="shared" si="153"/>
        <v>2109–2110</v>
      </c>
      <c r="K1092" s="27">
        <f t="shared" si="149"/>
        <v>0</v>
      </c>
      <c r="R1092" s="10" t="str">
        <f t="shared" si="145"/>
        <v/>
      </c>
    </row>
    <row r="1093" spans="1:18" ht="19.899999999999999" customHeight="1" x14ac:dyDescent="0.25">
      <c r="A1093" s="126">
        <v>76884</v>
      </c>
      <c r="B1093" s="9">
        <f t="shared" si="146"/>
        <v>0</v>
      </c>
      <c r="C1093" s="127"/>
      <c r="D1093" s="4">
        <f t="shared" si="147"/>
        <v>0</v>
      </c>
      <c r="E1093" s="128">
        <f t="shared" si="150"/>
        <v>0</v>
      </c>
      <c r="F1093" s="4">
        <f t="shared" si="151"/>
        <v>0</v>
      </c>
      <c r="G1093" s="19">
        <f>IF(AND(C1093&lt;&gt;"",SUM(G$25:G1092)&lt;D$17),$D$17/$D$21,0)</f>
        <v>0</v>
      </c>
      <c r="H1093" s="4">
        <f t="shared" si="152"/>
        <v>0</v>
      </c>
      <c r="I1093" s="4">
        <f t="shared" si="148"/>
        <v>0</v>
      </c>
      <c r="J1093" s="25" t="str">
        <f t="shared" si="153"/>
        <v>2110–2111</v>
      </c>
      <c r="K1093" s="27">
        <f t="shared" si="149"/>
        <v>0</v>
      </c>
      <c r="R1093" s="10" t="str">
        <f t="shared" si="145"/>
        <v/>
      </c>
    </row>
    <row r="1094" spans="1:18" ht="19.899999999999999" customHeight="1" x14ac:dyDescent="0.25">
      <c r="A1094" s="126">
        <v>76915</v>
      </c>
      <c r="B1094" s="9">
        <f t="shared" si="146"/>
        <v>0</v>
      </c>
      <c r="C1094" s="127"/>
      <c r="D1094" s="4">
        <f t="shared" si="147"/>
        <v>0</v>
      </c>
      <c r="E1094" s="128">
        <f t="shared" si="150"/>
        <v>0</v>
      </c>
      <c r="F1094" s="4">
        <f t="shared" si="151"/>
        <v>0</v>
      </c>
      <c r="G1094" s="19">
        <f>IF(AND(C1094&lt;&gt;"",SUM(G$25:G1093)&lt;D$17),$D$17/$D$21,0)</f>
        <v>0</v>
      </c>
      <c r="H1094" s="4">
        <f t="shared" si="152"/>
        <v>0</v>
      </c>
      <c r="I1094" s="4">
        <f t="shared" si="148"/>
        <v>0</v>
      </c>
      <c r="J1094" s="25" t="str">
        <f t="shared" si="153"/>
        <v>2110–2111</v>
      </c>
      <c r="K1094" s="27">
        <f t="shared" si="149"/>
        <v>0</v>
      </c>
      <c r="R1094" s="10" t="str">
        <f t="shared" si="145"/>
        <v/>
      </c>
    </row>
    <row r="1095" spans="1:18" ht="19.899999999999999" customHeight="1" x14ac:dyDescent="0.25">
      <c r="A1095" s="126">
        <v>76946</v>
      </c>
      <c r="B1095" s="9">
        <f t="shared" si="146"/>
        <v>0</v>
      </c>
      <c r="C1095" s="127"/>
      <c r="D1095" s="4">
        <f t="shared" si="147"/>
        <v>0</v>
      </c>
      <c r="E1095" s="128">
        <f t="shared" si="150"/>
        <v>0</v>
      </c>
      <c r="F1095" s="4">
        <f t="shared" si="151"/>
        <v>0</v>
      </c>
      <c r="G1095" s="19">
        <f>IF(AND(C1095&lt;&gt;"",SUM(G$25:G1094)&lt;D$17),$D$17/$D$21,0)</f>
        <v>0</v>
      </c>
      <c r="H1095" s="4">
        <f t="shared" si="152"/>
        <v>0</v>
      </c>
      <c r="I1095" s="4">
        <f t="shared" si="148"/>
        <v>0</v>
      </c>
      <c r="J1095" s="25" t="str">
        <f t="shared" si="153"/>
        <v>2110–2111</v>
      </c>
      <c r="K1095" s="27">
        <f t="shared" si="149"/>
        <v>0</v>
      </c>
      <c r="R1095" s="10" t="str">
        <f t="shared" si="145"/>
        <v/>
      </c>
    </row>
    <row r="1096" spans="1:18" ht="19.899999999999999" customHeight="1" x14ac:dyDescent="0.25">
      <c r="A1096" s="126">
        <v>76976</v>
      </c>
      <c r="B1096" s="9">
        <f t="shared" si="146"/>
        <v>0</v>
      </c>
      <c r="C1096" s="127"/>
      <c r="D1096" s="4">
        <f t="shared" si="147"/>
        <v>0</v>
      </c>
      <c r="E1096" s="128">
        <f t="shared" si="150"/>
        <v>0</v>
      </c>
      <c r="F1096" s="4">
        <f t="shared" si="151"/>
        <v>0</v>
      </c>
      <c r="G1096" s="19">
        <f>IF(AND(C1096&lt;&gt;"",SUM(G$25:G1095)&lt;D$17),$D$17/$D$21,0)</f>
        <v>0</v>
      </c>
      <c r="H1096" s="4">
        <f t="shared" si="152"/>
        <v>0</v>
      </c>
      <c r="I1096" s="4">
        <f t="shared" si="148"/>
        <v>0</v>
      </c>
      <c r="J1096" s="25" t="str">
        <f t="shared" si="153"/>
        <v>2110–2111</v>
      </c>
      <c r="K1096" s="27">
        <f t="shared" si="149"/>
        <v>0</v>
      </c>
      <c r="R1096" s="10" t="str">
        <f t="shared" si="145"/>
        <v/>
      </c>
    </row>
    <row r="1097" spans="1:18" ht="19.899999999999999" customHeight="1" x14ac:dyDescent="0.25">
      <c r="A1097" s="126">
        <v>77007</v>
      </c>
      <c r="B1097" s="9">
        <f t="shared" si="146"/>
        <v>0</v>
      </c>
      <c r="C1097" s="127"/>
      <c r="D1097" s="4">
        <f t="shared" si="147"/>
        <v>0</v>
      </c>
      <c r="E1097" s="128">
        <f t="shared" si="150"/>
        <v>0</v>
      </c>
      <c r="F1097" s="4">
        <f t="shared" si="151"/>
        <v>0</v>
      </c>
      <c r="G1097" s="19">
        <f>IF(AND(C1097&lt;&gt;"",SUM(G$25:G1096)&lt;D$17),$D$17/$D$21,0)</f>
        <v>0</v>
      </c>
      <c r="H1097" s="4">
        <f t="shared" si="152"/>
        <v>0</v>
      </c>
      <c r="I1097" s="4">
        <f t="shared" si="148"/>
        <v>0</v>
      </c>
      <c r="J1097" s="25" t="str">
        <f t="shared" si="153"/>
        <v>2110–2111</v>
      </c>
      <c r="K1097" s="27">
        <f t="shared" si="149"/>
        <v>0</v>
      </c>
      <c r="R1097" s="10" t="str">
        <f t="shared" si="145"/>
        <v/>
      </c>
    </row>
    <row r="1098" spans="1:18" ht="19.899999999999999" customHeight="1" x14ac:dyDescent="0.25">
      <c r="A1098" s="126">
        <v>77037</v>
      </c>
      <c r="B1098" s="9">
        <f t="shared" si="146"/>
        <v>0</v>
      </c>
      <c r="C1098" s="127"/>
      <c r="D1098" s="4">
        <f t="shared" si="147"/>
        <v>0</v>
      </c>
      <c r="E1098" s="128">
        <f t="shared" si="150"/>
        <v>0</v>
      </c>
      <c r="F1098" s="4">
        <f t="shared" si="151"/>
        <v>0</v>
      </c>
      <c r="G1098" s="19">
        <f>IF(AND(C1098&lt;&gt;"",SUM(G$25:G1097)&lt;D$17),$D$17/$D$21,0)</f>
        <v>0</v>
      </c>
      <c r="H1098" s="4">
        <f t="shared" si="152"/>
        <v>0</v>
      </c>
      <c r="I1098" s="4">
        <f t="shared" si="148"/>
        <v>0</v>
      </c>
      <c r="J1098" s="25" t="str">
        <f t="shared" si="153"/>
        <v>2110–2111</v>
      </c>
      <c r="K1098" s="27">
        <f t="shared" si="149"/>
        <v>0</v>
      </c>
      <c r="R1098" s="10" t="str">
        <f t="shared" si="145"/>
        <v/>
      </c>
    </row>
    <row r="1099" spans="1:18" ht="19.899999999999999" customHeight="1" x14ac:dyDescent="0.25">
      <c r="A1099" s="126">
        <v>77068</v>
      </c>
      <c r="B1099" s="9">
        <f t="shared" si="146"/>
        <v>0</v>
      </c>
      <c r="C1099" s="127"/>
      <c r="D1099" s="4">
        <f t="shared" si="147"/>
        <v>0</v>
      </c>
      <c r="E1099" s="128">
        <f t="shared" si="150"/>
        <v>0</v>
      </c>
      <c r="F1099" s="4">
        <f t="shared" si="151"/>
        <v>0</v>
      </c>
      <c r="G1099" s="19">
        <f>IF(AND(C1099&lt;&gt;"",SUM(G$25:G1098)&lt;D$17),$D$17/$D$21,0)</f>
        <v>0</v>
      </c>
      <c r="H1099" s="4">
        <f t="shared" si="152"/>
        <v>0</v>
      </c>
      <c r="I1099" s="4">
        <f t="shared" si="148"/>
        <v>0</v>
      </c>
      <c r="J1099" s="25" t="str">
        <f t="shared" si="153"/>
        <v>2110–2111</v>
      </c>
      <c r="K1099" s="27">
        <f t="shared" si="149"/>
        <v>0</v>
      </c>
      <c r="R1099" s="10" t="str">
        <f t="shared" si="145"/>
        <v/>
      </c>
    </row>
    <row r="1100" spans="1:18" ht="19.899999999999999" customHeight="1" x14ac:dyDescent="0.25">
      <c r="A1100" s="126">
        <v>77099</v>
      </c>
      <c r="B1100" s="9">
        <f t="shared" si="146"/>
        <v>0</v>
      </c>
      <c r="C1100" s="127"/>
      <c r="D1100" s="4">
        <f t="shared" si="147"/>
        <v>0</v>
      </c>
      <c r="E1100" s="128">
        <f t="shared" si="150"/>
        <v>0</v>
      </c>
      <c r="F1100" s="4">
        <f t="shared" si="151"/>
        <v>0</v>
      </c>
      <c r="G1100" s="19">
        <f>IF(AND(C1100&lt;&gt;"",SUM(G$25:G1099)&lt;D$17),$D$17/$D$21,0)</f>
        <v>0</v>
      </c>
      <c r="H1100" s="4">
        <f t="shared" si="152"/>
        <v>0</v>
      </c>
      <c r="I1100" s="4">
        <f t="shared" si="148"/>
        <v>0</v>
      </c>
      <c r="J1100" s="25" t="str">
        <f t="shared" si="153"/>
        <v>2110–2111</v>
      </c>
      <c r="K1100" s="27">
        <f t="shared" si="149"/>
        <v>0</v>
      </c>
      <c r="R1100" s="10" t="str">
        <f t="shared" si="145"/>
        <v/>
      </c>
    </row>
    <row r="1101" spans="1:18" ht="19.899999999999999" customHeight="1" x14ac:dyDescent="0.25">
      <c r="A1101" s="126">
        <v>77127</v>
      </c>
      <c r="B1101" s="9">
        <f t="shared" si="146"/>
        <v>0</v>
      </c>
      <c r="C1101" s="127"/>
      <c r="D1101" s="4">
        <f t="shared" si="147"/>
        <v>0</v>
      </c>
      <c r="E1101" s="128">
        <f t="shared" si="150"/>
        <v>0</v>
      </c>
      <c r="F1101" s="4">
        <f t="shared" si="151"/>
        <v>0</v>
      </c>
      <c r="G1101" s="19">
        <f>IF(AND(C1101&lt;&gt;"",SUM(G$25:G1100)&lt;D$17),$D$17/$D$21,0)</f>
        <v>0</v>
      </c>
      <c r="H1101" s="4">
        <f t="shared" si="152"/>
        <v>0</v>
      </c>
      <c r="I1101" s="4">
        <f t="shared" si="148"/>
        <v>0</v>
      </c>
      <c r="J1101" s="25" t="str">
        <f t="shared" si="153"/>
        <v>2110–2111</v>
      </c>
      <c r="K1101" s="27">
        <f t="shared" si="149"/>
        <v>0</v>
      </c>
      <c r="R1101" s="10" t="str">
        <f t="shared" si="145"/>
        <v/>
      </c>
    </row>
    <row r="1102" spans="1:18" ht="19.899999999999999" customHeight="1" x14ac:dyDescent="0.25">
      <c r="A1102" s="126">
        <v>77158</v>
      </c>
      <c r="B1102" s="9">
        <f t="shared" si="146"/>
        <v>0</v>
      </c>
      <c r="C1102" s="127"/>
      <c r="D1102" s="4">
        <f t="shared" si="147"/>
        <v>0</v>
      </c>
      <c r="E1102" s="128">
        <f t="shared" si="150"/>
        <v>0</v>
      </c>
      <c r="F1102" s="4">
        <f t="shared" si="151"/>
        <v>0</v>
      </c>
      <c r="G1102" s="19">
        <f>IF(AND(C1102&lt;&gt;"",SUM(G$25:G1101)&lt;D$17),$D$17/$D$21,0)</f>
        <v>0</v>
      </c>
      <c r="H1102" s="4">
        <f t="shared" si="152"/>
        <v>0</v>
      </c>
      <c r="I1102" s="4">
        <f t="shared" si="148"/>
        <v>0</v>
      </c>
      <c r="J1102" s="25" t="str">
        <f t="shared" si="153"/>
        <v>2110–2111</v>
      </c>
      <c r="K1102" s="27">
        <f t="shared" si="149"/>
        <v>0</v>
      </c>
      <c r="R1102" s="10" t="str">
        <f t="shared" si="145"/>
        <v/>
      </c>
    </row>
    <row r="1103" spans="1:18" ht="19.899999999999999" customHeight="1" x14ac:dyDescent="0.25">
      <c r="A1103" s="126">
        <v>77188</v>
      </c>
      <c r="B1103" s="9">
        <f t="shared" si="146"/>
        <v>0</v>
      </c>
      <c r="C1103" s="127"/>
      <c r="D1103" s="4">
        <f t="shared" si="147"/>
        <v>0</v>
      </c>
      <c r="E1103" s="128">
        <f t="shared" si="150"/>
        <v>0</v>
      </c>
      <c r="F1103" s="4">
        <f t="shared" si="151"/>
        <v>0</v>
      </c>
      <c r="G1103" s="19">
        <f>IF(AND(C1103&lt;&gt;"",SUM(G$25:G1102)&lt;D$17),$D$17/$D$21,0)</f>
        <v>0</v>
      </c>
      <c r="H1103" s="4">
        <f t="shared" si="152"/>
        <v>0</v>
      </c>
      <c r="I1103" s="4">
        <f t="shared" si="148"/>
        <v>0</v>
      </c>
      <c r="J1103" s="25" t="str">
        <f t="shared" si="153"/>
        <v>2110–2111</v>
      </c>
      <c r="K1103" s="27">
        <f t="shared" si="149"/>
        <v>0</v>
      </c>
      <c r="R1103" s="10" t="str">
        <f t="shared" si="145"/>
        <v/>
      </c>
    </row>
    <row r="1104" spans="1:18" ht="19.899999999999999" customHeight="1" x14ac:dyDescent="0.25">
      <c r="A1104" s="126">
        <v>77219</v>
      </c>
      <c r="B1104" s="9">
        <f t="shared" si="146"/>
        <v>0</v>
      </c>
      <c r="C1104" s="127"/>
      <c r="D1104" s="4">
        <f t="shared" si="147"/>
        <v>0</v>
      </c>
      <c r="E1104" s="128">
        <f t="shared" si="150"/>
        <v>0</v>
      </c>
      <c r="F1104" s="4">
        <f t="shared" si="151"/>
        <v>0</v>
      </c>
      <c r="G1104" s="19">
        <f>IF(AND(C1104&lt;&gt;"",SUM(G$25:G1103)&lt;D$17),$D$17/$D$21,0)</f>
        <v>0</v>
      </c>
      <c r="H1104" s="4">
        <f t="shared" si="152"/>
        <v>0</v>
      </c>
      <c r="I1104" s="4">
        <f t="shared" si="148"/>
        <v>0</v>
      </c>
      <c r="J1104" s="25" t="str">
        <f t="shared" si="153"/>
        <v>2110–2111</v>
      </c>
      <c r="K1104" s="27">
        <f t="shared" si="149"/>
        <v>0</v>
      </c>
      <c r="R1104" s="10" t="str">
        <f t="shared" si="145"/>
        <v/>
      </c>
    </row>
    <row r="1105" spans="1:18" ht="19.899999999999999" customHeight="1" x14ac:dyDescent="0.25">
      <c r="A1105" s="126">
        <v>77249</v>
      </c>
      <c r="B1105" s="9">
        <f t="shared" si="146"/>
        <v>0</v>
      </c>
      <c r="C1105" s="127"/>
      <c r="D1105" s="4">
        <f t="shared" si="147"/>
        <v>0</v>
      </c>
      <c r="E1105" s="128">
        <f t="shared" si="150"/>
        <v>0</v>
      </c>
      <c r="F1105" s="4">
        <f t="shared" si="151"/>
        <v>0</v>
      </c>
      <c r="G1105" s="19">
        <f>IF(AND(C1105&lt;&gt;"",SUM(G$25:G1104)&lt;D$17),$D$17/$D$21,0)</f>
        <v>0</v>
      </c>
      <c r="H1105" s="4">
        <f t="shared" si="152"/>
        <v>0</v>
      </c>
      <c r="I1105" s="4">
        <f t="shared" si="148"/>
        <v>0</v>
      </c>
      <c r="J1105" s="25" t="str">
        <f t="shared" si="153"/>
        <v>2111–2112</v>
      </c>
      <c r="K1105" s="27">
        <f t="shared" si="149"/>
        <v>0</v>
      </c>
      <c r="R1105" s="10" t="str">
        <f t="shared" si="145"/>
        <v/>
      </c>
    </row>
    <row r="1106" spans="1:18" ht="19.899999999999999" customHeight="1" x14ac:dyDescent="0.25">
      <c r="A1106" s="126">
        <v>77280</v>
      </c>
      <c r="B1106" s="9">
        <f t="shared" si="146"/>
        <v>0</v>
      </c>
      <c r="C1106" s="127"/>
      <c r="D1106" s="4">
        <f t="shared" si="147"/>
        <v>0</v>
      </c>
      <c r="E1106" s="128">
        <f t="shared" si="150"/>
        <v>0</v>
      </c>
      <c r="F1106" s="4">
        <f t="shared" si="151"/>
        <v>0</v>
      </c>
      <c r="G1106" s="19">
        <f>IF(AND(C1106&lt;&gt;"",SUM(G$25:G1105)&lt;D$17),$D$17/$D$21,0)</f>
        <v>0</v>
      </c>
      <c r="H1106" s="4">
        <f t="shared" si="152"/>
        <v>0</v>
      </c>
      <c r="I1106" s="4">
        <f t="shared" si="148"/>
        <v>0</v>
      </c>
      <c r="J1106" s="25" t="str">
        <f t="shared" si="153"/>
        <v>2111–2112</v>
      </c>
      <c r="K1106" s="27">
        <f t="shared" si="149"/>
        <v>0</v>
      </c>
      <c r="R1106" s="10" t="str">
        <f t="shared" si="145"/>
        <v/>
      </c>
    </row>
    <row r="1107" spans="1:18" ht="19.899999999999999" customHeight="1" x14ac:dyDescent="0.25">
      <c r="A1107" s="126">
        <v>77311</v>
      </c>
      <c r="B1107" s="9">
        <f t="shared" si="146"/>
        <v>0</v>
      </c>
      <c r="C1107" s="127"/>
      <c r="D1107" s="4">
        <f t="shared" si="147"/>
        <v>0</v>
      </c>
      <c r="E1107" s="128">
        <f t="shared" si="150"/>
        <v>0</v>
      </c>
      <c r="F1107" s="4">
        <f t="shared" si="151"/>
        <v>0</v>
      </c>
      <c r="G1107" s="19">
        <f>IF(AND(C1107&lt;&gt;"",SUM(G$25:G1106)&lt;D$17),$D$17/$D$21,0)</f>
        <v>0</v>
      </c>
      <c r="H1107" s="4">
        <f t="shared" si="152"/>
        <v>0</v>
      </c>
      <c r="I1107" s="4">
        <f t="shared" si="148"/>
        <v>0</v>
      </c>
      <c r="J1107" s="25" t="str">
        <f t="shared" si="153"/>
        <v>2111–2112</v>
      </c>
      <c r="K1107" s="27">
        <f t="shared" si="149"/>
        <v>0</v>
      </c>
      <c r="R1107" s="10" t="str">
        <f t="shared" si="145"/>
        <v/>
      </c>
    </row>
    <row r="1108" spans="1:18" ht="19.899999999999999" customHeight="1" x14ac:dyDescent="0.25">
      <c r="A1108" s="126">
        <v>77341</v>
      </c>
      <c r="B1108" s="9">
        <f t="shared" si="146"/>
        <v>0</v>
      </c>
      <c r="C1108" s="127"/>
      <c r="D1108" s="4">
        <f t="shared" si="147"/>
        <v>0</v>
      </c>
      <c r="E1108" s="128">
        <f t="shared" si="150"/>
        <v>0</v>
      </c>
      <c r="F1108" s="4">
        <f t="shared" si="151"/>
        <v>0</v>
      </c>
      <c r="G1108" s="19">
        <f>IF(AND(C1108&lt;&gt;"",SUM(G$25:G1107)&lt;D$17),$D$17/$D$21,0)</f>
        <v>0</v>
      </c>
      <c r="H1108" s="4">
        <f t="shared" si="152"/>
        <v>0</v>
      </c>
      <c r="I1108" s="4">
        <f t="shared" si="148"/>
        <v>0</v>
      </c>
      <c r="J1108" s="25" t="str">
        <f t="shared" si="153"/>
        <v>2111–2112</v>
      </c>
      <c r="K1108" s="27">
        <f t="shared" si="149"/>
        <v>0</v>
      </c>
      <c r="R1108" s="10" t="str">
        <f t="shared" si="145"/>
        <v/>
      </c>
    </row>
    <row r="1109" spans="1:18" ht="19.899999999999999" customHeight="1" x14ac:dyDescent="0.25">
      <c r="A1109" s="126">
        <v>77372</v>
      </c>
      <c r="B1109" s="9">
        <f t="shared" si="146"/>
        <v>0</v>
      </c>
      <c r="C1109" s="127"/>
      <c r="D1109" s="4">
        <f t="shared" si="147"/>
        <v>0</v>
      </c>
      <c r="E1109" s="128">
        <f t="shared" si="150"/>
        <v>0</v>
      </c>
      <c r="F1109" s="4">
        <f t="shared" si="151"/>
        <v>0</v>
      </c>
      <c r="G1109" s="19">
        <f>IF(AND(C1109&lt;&gt;"",SUM(G$25:G1108)&lt;D$17),$D$17/$D$21,0)</f>
        <v>0</v>
      </c>
      <c r="H1109" s="4">
        <f t="shared" si="152"/>
        <v>0</v>
      </c>
      <c r="I1109" s="4">
        <f t="shared" si="148"/>
        <v>0</v>
      </c>
      <c r="J1109" s="25" t="str">
        <f t="shared" si="153"/>
        <v>2111–2112</v>
      </c>
      <c r="K1109" s="27">
        <f t="shared" si="149"/>
        <v>0</v>
      </c>
      <c r="R1109" s="10" t="str">
        <f t="shared" si="145"/>
        <v/>
      </c>
    </row>
    <row r="1110" spans="1:18" ht="19.899999999999999" customHeight="1" x14ac:dyDescent="0.25">
      <c r="A1110" s="126">
        <v>77402</v>
      </c>
      <c r="B1110" s="9">
        <f t="shared" si="146"/>
        <v>0</v>
      </c>
      <c r="C1110" s="127"/>
      <c r="D1110" s="4">
        <f t="shared" si="147"/>
        <v>0</v>
      </c>
      <c r="E1110" s="128">
        <f t="shared" si="150"/>
        <v>0</v>
      </c>
      <c r="F1110" s="4">
        <f t="shared" si="151"/>
        <v>0</v>
      </c>
      <c r="G1110" s="19">
        <f>IF(AND(C1110&lt;&gt;"",SUM(G$25:G1109)&lt;D$17),$D$17/$D$21,0)</f>
        <v>0</v>
      </c>
      <c r="H1110" s="4">
        <f t="shared" si="152"/>
        <v>0</v>
      </c>
      <c r="I1110" s="4">
        <f t="shared" si="148"/>
        <v>0</v>
      </c>
      <c r="J1110" s="25" t="str">
        <f t="shared" si="153"/>
        <v>2111–2112</v>
      </c>
      <c r="K1110" s="27">
        <f t="shared" si="149"/>
        <v>0</v>
      </c>
      <c r="R1110" s="10" t="str">
        <f t="shared" si="145"/>
        <v/>
      </c>
    </row>
    <row r="1111" spans="1:18" ht="19.899999999999999" customHeight="1" x14ac:dyDescent="0.25">
      <c r="A1111" s="126">
        <v>77433</v>
      </c>
      <c r="B1111" s="9">
        <f t="shared" si="146"/>
        <v>0</v>
      </c>
      <c r="C1111" s="127"/>
      <c r="D1111" s="4">
        <f t="shared" si="147"/>
        <v>0</v>
      </c>
      <c r="E1111" s="128">
        <f t="shared" si="150"/>
        <v>0</v>
      </c>
      <c r="F1111" s="4">
        <f t="shared" si="151"/>
        <v>0</v>
      </c>
      <c r="G1111" s="19">
        <f>IF(AND(C1111&lt;&gt;"",SUM(G$25:G1110)&lt;D$17),$D$17/$D$21,0)</f>
        <v>0</v>
      </c>
      <c r="H1111" s="4">
        <f t="shared" si="152"/>
        <v>0</v>
      </c>
      <c r="I1111" s="4">
        <f t="shared" si="148"/>
        <v>0</v>
      </c>
      <c r="J1111" s="25" t="str">
        <f t="shared" si="153"/>
        <v>2111–2112</v>
      </c>
      <c r="K1111" s="27">
        <f t="shared" si="149"/>
        <v>0</v>
      </c>
      <c r="R1111" s="10" t="str">
        <f t="shared" si="145"/>
        <v/>
      </c>
    </row>
    <row r="1112" spans="1:18" ht="19.899999999999999" customHeight="1" x14ac:dyDescent="0.25">
      <c r="A1112" s="126">
        <v>77464</v>
      </c>
      <c r="B1112" s="9">
        <f t="shared" si="146"/>
        <v>0</v>
      </c>
      <c r="C1112" s="127"/>
      <c r="D1112" s="4">
        <f t="shared" si="147"/>
        <v>0</v>
      </c>
      <c r="E1112" s="128">
        <f t="shared" si="150"/>
        <v>0</v>
      </c>
      <c r="F1112" s="4">
        <f t="shared" si="151"/>
        <v>0</v>
      </c>
      <c r="G1112" s="19">
        <f>IF(AND(C1112&lt;&gt;"",SUM(G$25:G1111)&lt;D$17),$D$17/$D$21,0)</f>
        <v>0</v>
      </c>
      <c r="H1112" s="4">
        <f t="shared" si="152"/>
        <v>0</v>
      </c>
      <c r="I1112" s="4">
        <f t="shared" si="148"/>
        <v>0</v>
      </c>
      <c r="J1112" s="25" t="str">
        <f t="shared" si="153"/>
        <v>2111–2112</v>
      </c>
      <c r="K1112" s="27">
        <f t="shared" si="149"/>
        <v>0</v>
      </c>
      <c r="R1112" s="10" t="str">
        <f t="shared" si="145"/>
        <v/>
      </c>
    </row>
    <row r="1113" spans="1:18" ht="19.899999999999999" customHeight="1" x14ac:dyDescent="0.25">
      <c r="A1113" s="126">
        <v>77493</v>
      </c>
      <c r="B1113" s="9">
        <f t="shared" si="146"/>
        <v>0</v>
      </c>
      <c r="C1113" s="127"/>
      <c r="D1113" s="4">
        <f t="shared" si="147"/>
        <v>0</v>
      </c>
      <c r="E1113" s="128">
        <f t="shared" si="150"/>
        <v>0</v>
      </c>
      <c r="F1113" s="4">
        <f t="shared" si="151"/>
        <v>0</v>
      </c>
      <c r="G1113" s="19">
        <f>IF(AND(C1113&lt;&gt;"",SUM(G$25:G1112)&lt;D$17),$D$17/$D$21,0)</f>
        <v>0</v>
      </c>
      <c r="H1113" s="4">
        <f t="shared" si="152"/>
        <v>0</v>
      </c>
      <c r="I1113" s="4">
        <f t="shared" si="148"/>
        <v>0</v>
      </c>
      <c r="J1113" s="25" t="str">
        <f t="shared" si="153"/>
        <v>2111–2112</v>
      </c>
      <c r="K1113" s="27">
        <f t="shared" si="149"/>
        <v>0</v>
      </c>
      <c r="R1113" s="10" t="str">
        <f t="shared" ref="R1113:R1176" si="154">IF(AND($D$13&lt;=$A1113,DATE(YEAR($D$13),MONTH($D$13)+$D$19-1,DAY($D$13))&gt;=$A1113),"X","")</f>
        <v/>
      </c>
    </row>
    <row r="1114" spans="1:18" ht="19.899999999999999" customHeight="1" x14ac:dyDescent="0.25">
      <c r="A1114" s="126">
        <v>77524</v>
      </c>
      <c r="B1114" s="9">
        <f t="shared" ref="B1114:B1177" si="155">IF(C1114&gt;0,C1114*-1,C1114)</f>
        <v>0</v>
      </c>
      <c r="C1114" s="127"/>
      <c r="D1114" s="4">
        <f t="shared" ref="D1114:D1177" si="156">IF(C1114="",0,IF($D$14="Beginning",IF(C1113&lt;&gt;"",$F1113*$D$6/12,0),IF(C1113&lt;&gt;"",$F1113*$D$6/12,$D$15*$D$6/12)))</f>
        <v>0</v>
      </c>
      <c r="E1114" s="128">
        <f t="shared" si="150"/>
        <v>0</v>
      </c>
      <c r="F1114" s="4">
        <f t="shared" si="151"/>
        <v>0</v>
      </c>
      <c r="G1114" s="19">
        <f>IF(AND(C1114&lt;&gt;"",SUM(G$25:G1113)&lt;D$17),$D$17/$D$21,0)</f>
        <v>0</v>
      </c>
      <c r="H1114" s="4">
        <f t="shared" si="152"/>
        <v>0</v>
      </c>
      <c r="I1114" s="4">
        <f t="shared" ref="I1114:I1177" si="157">IF(C1114&lt;&gt;"",$D$17-H1114,0)</f>
        <v>0</v>
      </c>
      <c r="J1114" s="25" t="str">
        <f t="shared" si="153"/>
        <v>2111–2112</v>
      </c>
      <c r="K1114" s="27">
        <f t="shared" ref="K1114:K1177" si="158">IF(AND(ROUND(H1114,2)=ROUND($D$17,2),ROUND(F1114,0)=0),ROUND($D$17,2),0)</f>
        <v>0</v>
      </c>
      <c r="R1114" s="10" t="str">
        <f t="shared" si="154"/>
        <v/>
      </c>
    </row>
    <row r="1115" spans="1:18" ht="19.899999999999999" customHeight="1" x14ac:dyDescent="0.25">
      <c r="A1115" s="126">
        <v>77554</v>
      </c>
      <c r="B1115" s="9">
        <f t="shared" si="155"/>
        <v>0</v>
      </c>
      <c r="C1115" s="127"/>
      <c r="D1115" s="4">
        <f t="shared" si="156"/>
        <v>0</v>
      </c>
      <c r="E1115" s="128">
        <f t="shared" ref="E1115:E1178" si="159">C1115-D1115</f>
        <v>0</v>
      </c>
      <c r="F1115" s="4">
        <f t="shared" ref="F1115:F1178" si="160">IF(C1115="",0,IF(C1114="",$D$15-E1115,IF(C1115&lt;&gt;"",F1114-E1115)))</f>
        <v>0</v>
      </c>
      <c r="G1115" s="19">
        <f>IF(AND(C1115&lt;&gt;"",SUM(G$25:G1114)&lt;D$17),$D$17/$D$21,0)</f>
        <v>0</v>
      </c>
      <c r="H1115" s="4">
        <f t="shared" ref="H1115:H1178" si="161">IF(C1115&lt;&gt;"",G1115+H1114,0)</f>
        <v>0</v>
      </c>
      <c r="I1115" s="4">
        <f t="shared" si="157"/>
        <v>0</v>
      </c>
      <c r="J1115" s="25" t="str">
        <f t="shared" si="153"/>
        <v>2111–2112</v>
      </c>
      <c r="K1115" s="27">
        <f t="shared" si="158"/>
        <v>0</v>
      </c>
      <c r="R1115" s="10" t="str">
        <f t="shared" si="154"/>
        <v/>
      </c>
    </row>
    <row r="1116" spans="1:18" ht="19.899999999999999" customHeight="1" x14ac:dyDescent="0.25">
      <c r="A1116" s="126">
        <v>77585</v>
      </c>
      <c r="B1116" s="9">
        <f t="shared" si="155"/>
        <v>0</v>
      </c>
      <c r="C1116" s="127"/>
      <c r="D1116" s="4">
        <f t="shared" si="156"/>
        <v>0</v>
      </c>
      <c r="E1116" s="128">
        <f t="shared" si="159"/>
        <v>0</v>
      </c>
      <c r="F1116" s="4">
        <f t="shared" si="160"/>
        <v>0</v>
      </c>
      <c r="G1116" s="19">
        <f>IF(AND(C1116&lt;&gt;"",SUM(G$25:G1115)&lt;D$17),$D$17/$D$21,0)</f>
        <v>0</v>
      </c>
      <c r="H1116" s="4">
        <f t="shared" si="161"/>
        <v>0</v>
      </c>
      <c r="I1116" s="4">
        <f t="shared" si="157"/>
        <v>0</v>
      </c>
      <c r="J1116" s="25" t="str">
        <f t="shared" si="153"/>
        <v>2111–2112</v>
      </c>
      <c r="K1116" s="27">
        <f t="shared" si="158"/>
        <v>0</v>
      </c>
      <c r="R1116" s="10" t="str">
        <f t="shared" si="154"/>
        <v/>
      </c>
    </row>
    <row r="1117" spans="1:18" ht="19.899999999999999" customHeight="1" x14ac:dyDescent="0.25">
      <c r="A1117" s="126">
        <v>77615</v>
      </c>
      <c r="B1117" s="9">
        <f t="shared" si="155"/>
        <v>0</v>
      </c>
      <c r="C1117" s="127"/>
      <c r="D1117" s="4">
        <f t="shared" si="156"/>
        <v>0</v>
      </c>
      <c r="E1117" s="128">
        <f t="shared" si="159"/>
        <v>0</v>
      </c>
      <c r="F1117" s="4">
        <f t="shared" si="160"/>
        <v>0</v>
      </c>
      <c r="G1117" s="19">
        <f>IF(AND(C1117&lt;&gt;"",SUM(G$25:G1116)&lt;D$17),$D$17/$D$21,0)</f>
        <v>0</v>
      </c>
      <c r="H1117" s="4">
        <f t="shared" si="161"/>
        <v>0</v>
      </c>
      <c r="I1117" s="4">
        <f t="shared" si="157"/>
        <v>0</v>
      </c>
      <c r="J1117" s="25" t="str">
        <f t="shared" si="153"/>
        <v>2112–2113</v>
      </c>
      <c r="K1117" s="27">
        <f t="shared" si="158"/>
        <v>0</v>
      </c>
      <c r="R1117" s="10" t="str">
        <f t="shared" si="154"/>
        <v/>
      </c>
    </row>
    <row r="1118" spans="1:18" ht="19.899999999999999" customHeight="1" x14ac:dyDescent="0.25">
      <c r="A1118" s="126">
        <v>77646</v>
      </c>
      <c r="B1118" s="9">
        <f t="shared" si="155"/>
        <v>0</v>
      </c>
      <c r="C1118" s="127"/>
      <c r="D1118" s="4">
        <f t="shared" si="156"/>
        <v>0</v>
      </c>
      <c r="E1118" s="128">
        <f t="shared" si="159"/>
        <v>0</v>
      </c>
      <c r="F1118" s="4">
        <f t="shared" si="160"/>
        <v>0</v>
      </c>
      <c r="G1118" s="19">
        <f>IF(AND(C1118&lt;&gt;"",SUM(G$25:G1117)&lt;D$17),$D$17/$D$21,0)</f>
        <v>0</v>
      </c>
      <c r="H1118" s="4">
        <f t="shared" si="161"/>
        <v>0</v>
      </c>
      <c r="I1118" s="4">
        <f t="shared" si="157"/>
        <v>0</v>
      </c>
      <c r="J1118" s="25" t="str">
        <f t="shared" si="153"/>
        <v>2112–2113</v>
      </c>
      <c r="K1118" s="27">
        <f t="shared" si="158"/>
        <v>0</v>
      </c>
      <c r="R1118" s="10" t="str">
        <f t="shared" si="154"/>
        <v/>
      </c>
    </row>
    <row r="1119" spans="1:18" ht="19.899999999999999" customHeight="1" x14ac:dyDescent="0.25">
      <c r="A1119" s="126">
        <v>77677</v>
      </c>
      <c r="B1119" s="9">
        <f t="shared" si="155"/>
        <v>0</v>
      </c>
      <c r="C1119" s="127"/>
      <c r="D1119" s="4">
        <f t="shared" si="156"/>
        <v>0</v>
      </c>
      <c r="E1119" s="128">
        <f t="shared" si="159"/>
        <v>0</v>
      </c>
      <c r="F1119" s="4">
        <f t="shared" si="160"/>
        <v>0</v>
      </c>
      <c r="G1119" s="19">
        <f>IF(AND(C1119&lt;&gt;"",SUM(G$25:G1118)&lt;D$17),$D$17/$D$21,0)</f>
        <v>0</v>
      </c>
      <c r="H1119" s="4">
        <f t="shared" si="161"/>
        <v>0</v>
      </c>
      <c r="I1119" s="4">
        <f t="shared" si="157"/>
        <v>0</v>
      </c>
      <c r="J1119" s="25" t="str">
        <f t="shared" si="153"/>
        <v>2112–2113</v>
      </c>
      <c r="K1119" s="27">
        <f t="shared" si="158"/>
        <v>0</v>
      </c>
      <c r="R1119" s="10" t="str">
        <f t="shared" si="154"/>
        <v/>
      </c>
    </row>
    <row r="1120" spans="1:18" ht="19.899999999999999" customHeight="1" x14ac:dyDescent="0.25">
      <c r="A1120" s="126">
        <v>77707</v>
      </c>
      <c r="B1120" s="9">
        <f t="shared" si="155"/>
        <v>0</v>
      </c>
      <c r="C1120" s="127"/>
      <c r="D1120" s="4">
        <f t="shared" si="156"/>
        <v>0</v>
      </c>
      <c r="E1120" s="128">
        <f t="shared" si="159"/>
        <v>0</v>
      </c>
      <c r="F1120" s="4">
        <f t="shared" si="160"/>
        <v>0</v>
      </c>
      <c r="G1120" s="19">
        <f>IF(AND(C1120&lt;&gt;"",SUM(G$25:G1119)&lt;D$17),$D$17/$D$21,0)</f>
        <v>0</v>
      </c>
      <c r="H1120" s="4">
        <f t="shared" si="161"/>
        <v>0</v>
      </c>
      <c r="I1120" s="4">
        <f t="shared" si="157"/>
        <v>0</v>
      </c>
      <c r="J1120" s="25" t="str">
        <f t="shared" si="153"/>
        <v>2112–2113</v>
      </c>
      <c r="K1120" s="27">
        <f t="shared" si="158"/>
        <v>0</v>
      </c>
      <c r="R1120" s="10" t="str">
        <f t="shared" si="154"/>
        <v/>
      </c>
    </row>
    <row r="1121" spans="1:18" ht="19.899999999999999" customHeight="1" x14ac:dyDescent="0.25">
      <c r="A1121" s="126">
        <v>77738</v>
      </c>
      <c r="B1121" s="9">
        <f t="shared" si="155"/>
        <v>0</v>
      </c>
      <c r="C1121" s="127"/>
      <c r="D1121" s="4">
        <f t="shared" si="156"/>
        <v>0</v>
      </c>
      <c r="E1121" s="128">
        <f t="shared" si="159"/>
        <v>0</v>
      </c>
      <c r="F1121" s="4">
        <f t="shared" si="160"/>
        <v>0</v>
      </c>
      <c r="G1121" s="19">
        <f>IF(AND(C1121&lt;&gt;"",SUM(G$25:G1120)&lt;D$17),$D$17/$D$21,0)</f>
        <v>0</v>
      </c>
      <c r="H1121" s="4">
        <f t="shared" si="161"/>
        <v>0</v>
      </c>
      <c r="I1121" s="4">
        <f t="shared" si="157"/>
        <v>0</v>
      </c>
      <c r="J1121" s="25" t="str">
        <f t="shared" si="153"/>
        <v>2112–2113</v>
      </c>
      <c r="K1121" s="27">
        <f t="shared" si="158"/>
        <v>0</v>
      </c>
      <c r="R1121" s="10" t="str">
        <f t="shared" si="154"/>
        <v/>
      </c>
    </row>
    <row r="1122" spans="1:18" ht="19.899999999999999" customHeight="1" x14ac:dyDescent="0.25">
      <c r="A1122" s="126">
        <v>77768</v>
      </c>
      <c r="B1122" s="9">
        <f t="shared" si="155"/>
        <v>0</v>
      </c>
      <c r="C1122" s="127"/>
      <c r="D1122" s="4">
        <f t="shared" si="156"/>
        <v>0</v>
      </c>
      <c r="E1122" s="128">
        <f t="shared" si="159"/>
        <v>0</v>
      </c>
      <c r="F1122" s="4">
        <f t="shared" si="160"/>
        <v>0</v>
      </c>
      <c r="G1122" s="19">
        <f>IF(AND(C1122&lt;&gt;"",SUM(G$25:G1121)&lt;D$17),$D$17/$D$21,0)</f>
        <v>0</v>
      </c>
      <c r="H1122" s="4">
        <f t="shared" si="161"/>
        <v>0</v>
      </c>
      <c r="I1122" s="4">
        <f t="shared" si="157"/>
        <v>0</v>
      </c>
      <c r="J1122" s="25" t="str">
        <f t="shared" si="153"/>
        <v>2112–2113</v>
      </c>
      <c r="K1122" s="27">
        <f t="shared" si="158"/>
        <v>0</v>
      </c>
      <c r="R1122" s="10" t="str">
        <f t="shared" si="154"/>
        <v/>
      </c>
    </row>
    <row r="1123" spans="1:18" ht="19.899999999999999" customHeight="1" x14ac:dyDescent="0.25">
      <c r="A1123" s="126">
        <v>77799</v>
      </c>
      <c r="B1123" s="9">
        <f t="shared" si="155"/>
        <v>0</v>
      </c>
      <c r="C1123" s="127"/>
      <c r="D1123" s="4">
        <f t="shared" si="156"/>
        <v>0</v>
      </c>
      <c r="E1123" s="128">
        <f t="shared" si="159"/>
        <v>0</v>
      </c>
      <c r="F1123" s="4">
        <f t="shared" si="160"/>
        <v>0</v>
      </c>
      <c r="G1123" s="19">
        <f>IF(AND(C1123&lt;&gt;"",SUM(G$25:G1122)&lt;D$17),$D$17/$D$21,0)</f>
        <v>0</v>
      </c>
      <c r="H1123" s="4">
        <f t="shared" si="161"/>
        <v>0</v>
      </c>
      <c r="I1123" s="4">
        <f t="shared" si="157"/>
        <v>0</v>
      </c>
      <c r="J1123" s="25" t="str">
        <f t="shared" si="153"/>
        <v>2112–2113</v>
      </c>
      <c r="K1123" s="27">
        <f t="shared" si="158"/>
        <v>0</v>
      </c>
      <c r="R1123" s="10" t="str">
        <f t="shared" si="154"/>
        <v/>
      </c>
    </row>
    <row r="1124" spans="1:18" ht="19.899999999999999" customHeight="1" x14ac:dyDescent="0.25">
      <c r="A1124" s="126">
        <v>77830</v>
      </c>
      <c r="B1124" s="9">
        <f t="shared" si="155"/>
        <v>0</v>
      </c>
      <c r="C1124" s="127"/>
      <c r="D1124" s="4">
        <f t="shared" si="156"/>
        <v>0</v>
      </c>
      <c r="E1124" s="128">
        <f t="shared" si="159"/>
        <v>0</v>
      </c>
      <c r="F1124" s="4">
        <f t="shared" si="160"/>
        <v>0</v>
      </c>
      <c r="G1124" s="19">
        <f>IF(AND(C1124&lt;&gt;"",SUM(G$25:G1123)&lt;D$17),$D$17/$D$21,0)</f>
        <v>0</v>
      </c>
      <c r="H1124" s="4">
        <f t="shared" si="161"/>
        <v>0</v>
      </c>
      <c r="I1124" s="4">
        <f t="shared" si="157"/>
        <v>0</v>
      </c>
      <c r="J1124" s="25" t="str">
        <f t="shared" si="153"/>
        <v>2112–2113</v>
      </c>
      <c r="K1124" s="27">
        <f t="shared" si="158"/>
        <v>0</v>
      </c>
      <c r="R1124" s="10" t="str">
        <f t="shared" si="154"/>
        <v/>
      </c>
    </row>
    <row r="1125" spans="1:18" ht="19.899999999999999" customHeight="1" x14ac:dyDescent="0.25">
      <c r="A1125" s="126">
        <v>77858</v>
      </c>
      <c r="B1125" s="9">
        <f t="shared" si="155"/>
        <v>0</v>
      </c>
      <c r="C1125" s="127"/>
      <c r="D1125" s="4">
        <f t="shared" si="156"/>
        <v>0</v>
      </c>
      <c r="E1125" s="128">
        <f t="shared" si="159"/>
        <v>0</v>
      </c>
      <c r="F1125" s="4">
        <f t="shared" si="160"/>
        <v>0</v>
      </c>
      <c r="G1125" s="19">
        <f>IF(AND(C1125&lt;&gt;"",SUM(G$25:G1124)&lt;D$17),$D$17/$D$21,0)</f>
        <v>0</v>
      </c>
      <c r="H1125" s="4">
        <f t="shared" si="161"/>
        <v>0</v>
      </c>
      <c r="I1125" s="4">
        <f t="shared" si="157"/>
        <v>0</v>
      </c>
      <c r="J1125" s="25" t="str">
        <f t="shared" si="153"/>
        <v>2112–2113</v>
      </c>
      <c r="K1125" s="27">
        <f t="shared" si="158"/>
        <v>0</v>
      </c>
      <c r="R1125" s="10" t="str">
        <f t="shared" si="154"/>
        <v/>
      </c>
    </row>
    <row r="1126" spans="1:18" ht="19.899999999999999" customHeight="1" x14ac:dyDescent="0.25">
      <c r="A1126" s="126">
        <v>77889</v>
      </c>
      <c r="B1126" s="9">
        <f t="shared" si="155"/>
        <v>0</v>
      </c>
      <c r="C1126" s="127"/>
      <c r="D1126" s="4">
        <f t="shared" si="156"/>
        <v>0</v>
      </c>
      <c r="E1126" s="128">
        <f t="shared" si="159"/>
        <v>0</v>
      </c>
      <c r="F1126" s="4">
        <f t="shared" si="160"/>
        <v>0</v>
      </c>
      <c r="G1126" s="19">
        <f>IF(AND(C1126&lt;&gt;"",SUM(G$25:G1125)&lt;D$17),$D$17/$D$21,0)</f>
        <v>0</v>
      </c>
      <c r="H1126" s="4">
        <f t="shared" si="161"/>
        <v>0</v>
      </c>
      <c r="I1126" s="4">
        <f t="shared" si="157"/>
        <v>0</v>
      </c>
      <c r="J1126" s="25" t="str">
        <f t="shared" ref="J1126:J1189" si="162">IF(OR(MONTH(A1126)=1,MONTH(A1126)=2,MONTH(A1126)=3,MONTH(A1126)=4,MONTH(A1126)=5,MONTH(A1126)=6),YEAR(A1126)-1&amp;"–"&amp;YEAR(A1126),YEAR(A1126)&amp;"–"&amp;YEAR(A1126)+1)</f>
        <v>2112–2113</v>
      </c>
      <c r="K1126" s="27">
        <f t="shared" si="158"/>
        <v>0</v>
      </c>
      <c r="R1126" s="10" t="str">
        <f t="shared" si="154"/>
        <v/>
      </c>
    </row>
    <row r="1127" spans="1:18" ht="19.899999999999999" customHeight="1" x14ac:dyDescent="0.25">
      <c r="A1127" s="126">
        <v>77919</v>
      </c>
      <c r="B1127" s="9">
        <f t="shared" si="155"/>
        <v>0</v>
      </c>
      <c r="C1127" s="127"/>
      <c r="D1127" s="4">
        <f t="shared" si="156"/>
        <v>0</v>
      </c>
      <c r="E1127" s="128">
        <f t="shared" si="159"/>
        <v>0</v>
      </c>
      <c r="F1127" s="4">
        <f t="shared" si="160"/>
        <v>0</v>
      </c>
      <c r="G1127" s="19">
        <f>IF(AND(C1127&lt;&gt;"",SUM(G$25:G1126)&lt;D$17),$D$17/$D$21,0)</f>
        <v>0</v>
      </c>
      <c r="H1127" s="4">
        <f t="shared" si="161"/>
        <v>0</v>
      </c>
      <c r="I1127" s="4">
        <f t="shared" si="157"/>
        <v>0</v>
      </c>
      <c r="J1127" s="25" t="str">
        <f t="shared" si="162"/>
        <v>2112–2113</v>
      </c>
      <c r="K1127" s="27">
        <f t="shared" si="158"/>
        <v>0</v>
      </c>
      <c r="R1127" s="10" t="str">
        <f t="shared" si="154"/>
        <v/>
      </c>
    </row>
    <row r="1128" spans="1:18" ht="19.899999999999999" customHeight="1" x14ac:dyDescent="0.25">
      <c r="A1128" s="126">
        <v>77950</v>
      </c>
      <c r="B1128" s="9">
        <f t="shared" si="155"/>
        <v>0</v>
      </c>
      <c r="C1128" s="127"/>
      <c r="D1128" s="4">
        <f t="shared" si="156"/>
        <v>0</v>
      </c>
      <c r="E1128" s="128">
        <f t="shared" si="159"/>
        <v>0</v>
      </c>
      <c r="F1128" s="4">
        <f t="shared" si="160"/>
        <v>0</v>
      </c>
      <c r="G1128" s="19">
        <f>IF(AND(C1128&lt;&gt;"",SUM(G$25:G1127)&lt;D$17),$D$17/$D$21,0)</f>
        <v>0</v>
      </c>
      <c r="H1128" s="4">
        <f t="shared" si="161"/>
        <v>0</v>
      </c>
      <c r="I1128" s="4">
        <f t="shared" si="157"/>
        <v>0</v>
      </c>
      <c r="J1128" s="25" t="str">
        <f t="shared" si="162"/>
        <v>2112–2113</v>
      </c>
      <c r="K1128" s="27">
        <f t="shared" si="158"/>
        <v>0</v>
      </c>
      <c r="R1128" s="10" t="str">
        <f t="shared" si="154"/>
        <v/>
      </c>
    </row>
    <row r="1129" spans="1:18" ht="19.899999999999999" customHeight="1" x14ac:dyDescent="0.25">
      <c r="A1129" s="126">
        <v>77980</v>
      </c>
      <c r="B1129" s="9">
        <f t="shared" si="155"/>
        <v>0</v>
      </c>
      <c r="C1129" s="127"/>
      <c r="D1129" s="4">
        <f t="shared" si="156"/>
        <v>0</v>
      </c>
      <c r="E1129" s="128">
        <f t="shared" si="159"/>
        <v>0</v>
      </c>
      <c r="F1129" s="4">
        <f t="shared" si="160"/>
        <v>0</v>
      </c>
      <c r="G1129" s="19">
        <f>IF(AND(C1129&lt;&gt;"",SUM(G$25:G1128)&lt;D$17),$D$17/$D$21,0)</f>
        <v>0</v>
      </c>
      <c r="H1129" s="4">
        <f t="shared" si="161"/>
        <v>0</v>
      </c>
      <c r="I1129" s="4">
        <f t="shared" si="157"/>
        <v>0</v>
      </c>
      <c r="J1129" s="25" t="str">
        <f t="shared" si="162"/>
        <v>2113–2114</v>
      </c>
      <c r="K1129" s="27">
        <f t="shared" si="158"/>
        <v>0</v>
      </c>
      <c r="R1129" s="10" t="str">
        <f t="shared" si="154"/>
        <v/>
      </c>
    </row>
    <row r="1130" spans="1:18" ht="19.899999999999999" customHeight="1" x14ac:dyDescent="0.25">
      <c r="A1130" s="126">
        <v>78011</v>
      </c>
      <c r="B1130" s="9">
        <f t="shared" si="155"/>
        <v>0</v>
      </c>
      <c r="C1130" s="127"/>
      <c r="D1130" s="4">
        <f t="shared" si="156"/>
        <v>0</v>
      </c>
      <c r="E1130" s="128">
        <f t="shared" si="159"/>
        <v>0</v>
      </c>
      <c r="F1130" s="4">
        <f t="shared" si="160"/>
        <v>0</v>
      </c>
      <c r="G1130" s="19">
        <f>IF(AND(C1130&lt;&gt;"",SUM(G$25:G1129)&lt;D$17),$D$17/$D$21,0)</f>
        <v>0</v>
      </c>
      <c r="H1130" s="4">
        <f t="shared" si="161"/>
        <v>0</v>
      </c>
      <c r="I1130" s="4">
        <f t="shared" si="157"/>
        <v>0</v>
      </c>
      <c r="J1130" s="25" t="str">
        <f t="shared" si="162"/>
        <v>2113–2114</v>
      </c>
      <c r="K1130" s="27">
        <f t="shared" si="158"/>
        <v>0</v>
      </c>
      <c r="R1130" s="10" t="str">
        <f t="shared" si="154"/>
        <v/>
      </c>
    </row>
    <row r="1131" spans="1:18" ht="19.899999999999999" customHeight="1" x14ac:dyDescent="0.25">
      <c r="A1131" s="126">
        <v>78042</v>
      </c>
      <c r="B1131" s="9">
        <f t="shared" si="155"/>
        <v>0</v>
      </c>
      <c r="C1131" s="127"/>
      <c r="D1131" s="4">
        <f t="shared" si="156"/>
        <v>0</v>
      </c>
      <c r="E1131" s="128">
        <f t="shared" si="159"/>
        <v>0</v>
      </c>
      <c r="F1131" s="4">
        <f t="shared" si="160"/>
        <v>0</v>
      </c>
      <c r="G1131" s="19">
        <f>IF(AND(C1131&lt;&gt;"",SUM(G$25:G1130)&lt;D$17),$D$17/$D$21,0)</f>
        <v>0</v>
      </c>
      <c r="H1131" s="4">
        <f t="shared" si="161"/>
        <v>0</v>
      </c>
      <c r="I1131" s="4">
        <f t="shared" si="157"/>
        <v>0</v>
      </c>
      <c r="J1131" s="25" t="str">
        <f t="shared" si="162"/>
        <v>2113–2114</v>
      </c>
      <c r="K1131" s="27">
        <f t="shared" si="158"/>
        <v>0</v>
      </c>
      <c r="R1131" s="10" t="str">
        <f t="shared" si="154"/>
        <v/>
      </c>
    </row>
    <row r="1132" spans="1:18" ht="19.899999999999999" customHeight="1" x14ac:dyDescent="0.25">
      <c r="A1132" s="126">
        <v>78072</v>
      </c>
      <c r="B1132" s="9">
        <f t="shared" si="155"/>
        <v>0</v>
      </c>
      <c r="C1132" s="127"/>
      <c r="D1132" s="4">
        <f t="shared" si="156"/>
        <v>0</v>
      </c>
      <c r="E1132" s="128">
        <f t="shared" si="159"/>
        <v>0</v>
      </c>
      <c r="F1132" s="4">
        <f t="shared" si="160"/>
        <v>0</v>
      </c>
      <c r="G1132" s="19">
        <f>IF(AND(C1132&lt;&gt;"",SUM(G$25:G1131)&lt;D$17),$D$17/$D$21,0)</f>
        <v>0</v>
      </c>
      <c r="H1132" s="4">
        <f t="shared" si="161"/>
        <v>0</v>
      </c>
      <c r="I1132" s="4">
        <f t="shared" si="157"/>
        <v>0</v>
      </c>
      <c r="J1132" s="25" t="str">
        <f t="shared" si="162"/>
        <v>2113–2114</v>
      </c>
      <c r="K1132" s="27">
        <f t="shared" si="158"/>
        <v>0</v>
      </c>
      <c r="R1132" s="10" t="str">
        <f t="shared" si="154"/>
        <v/>
      </c>
    </row>
    <row r="1133" spans="1:18" ht="19.899999999999999" customHeight="1" x14ac:dyDescent="0.25">
      <c r="A1133" s="126">
        <v>78103</v>
      </c>
      <c r="B1133" s="9">
        <f t="shared" si="155"/>
        <v>0</v>
      </c>
      <c r="C1133" s="127"/>
      <c r="D1133" s="4">
        <f t="shared" si="156"/>
        <v>0</v>
      </c>
      <c r="E1133" s="128">
        <f t="shared" si="159"/>
        <v>0</v>
      </c>
      <c r="F1133" s="4">
        <f t="shared" si="160"/>
        <v>0</v>
      </c>
      <c r="G1133" s="19">
        <f>IF(AND(C1133&lt;&gt;"",SUM(G$25:G1132)&lt;D$17),$D$17/$D$21,0)</f>
        <v>0</v>
      </c>
      <c r="H1133" s="4">
        <f t="shared" si="161"/>
        <v>0</v>
      </c>
      <c r="I1133" s="4">
        <f t="shared" si="157"/>
        <v>0</v>
      </c>
      <c r="J1133" s="25" t="str">
        <f t="shared" si="162"/>
        <v>2113–2114</v>
      </c>
      <c r="K1133" s="27">
        <f t="shared" si="158"/>
        <v>0</v>
      </c>
      <c r="R1133" s="10" t="str">
        <f t="shared" si="154"/>
        <v/>
      </c>
    </row>
    <row r="1134" spans="1:18" ht="19.899999999999999" customHeight="1" x14ac:dyDescent="0.25">
      <c r="A1134" s="126">
        <v>78133</v>
      </c>
      <c r="B1134" s="9">
        <f t="shared" si="155"/>
        <v>0</v>
      </c>
      <c r="C1134" s="127"/>
      <c r="D1134" s="4">
        <f t="shared" si="156"/>
        <v>0</v>
      </c>
      <c r="E1134" s="128">
        <f t="shared" si="159"/>
        <v>0</v>
      </c>
      <c r="F1134" s="4">
        <f t="shared" si="160"/>
        <v>0</v>
      </c>
      <c r="G1134" s="19">
        <f>IF(AND(C1134&lt;&gt;"",SUM(G$25:G1133)&lt;D$17),$D$17/$D$21,0)</f>
        <v>0</v>
      </c>
      <c r="H1134" s="4">
        <f t="shared" si="161"/>
        <v>0</v>
      </c>
      <c r="I1134" s="4">
        <f t="shared" si="157"/>
        <v>0</v>
      </c>
      <c r="J1134" s="25" t="str">
        <f t="shared" si="162"/>
        <v>2113–2114</v>
      </c>
      <c r="K1134" s="27">
        <f t="shared" si="158"/>
        <v>0</v>
      </c>
      <c r="R1134" s="10" t="str">
        <f t="shared" si="154"/>
        <v/>
      </c>
    </row>
    <row r="1135" spans="1:18" ht="19.899999999999999" customHeight="1" x14ac:dyDescent="0.25">
      <c r="A1135" s="126">
        <v>78164</v>
      </c>
      <c r="B1135" s="9">
        <f t="shared" si="155"/>
        <v>0</v>
      </c>
      <c r="C1135" s="127"/>
      <c r="D1135" s="4">
        <f t="shared" si="156"/>
        <v>0</v>
      </c>
      <c r="E1135" s="128">
        <f t="shared" si="159"/>
        <v>0</v>
      </c>
      <c r="F1135" s="4">
        <f t="shared" si="160"/>
        <v>0</v>
      </c>
      <c r="G1135" s="19">
        <f>IF(AND(C1135&lt;&gt;"",SUM(G$25:G1134)&lt;D$17),$D$17/$D$21,0)</f>
        <v>0</v>
      </c>
      <c r="H1135" s="4">
        <f t="shared" si="161"/>
        <v>0</v>
      </c>
      <c r="I1135" s="4">
        <f t="shared" si="157"/>
        <v>0</v>
      </c>
      <c r="J1135" s="25" t="str">
        <f t="shared" si="162"/>
        <v>2113–2114</v>
      </c>
      <c r="K1135" s="27">
        <f t="shared" si="158"/>
        <v>0</v>
      </c>
      <c r="R1135" s="10" t="str">
        <f t="shared" si="154"/>
        <v/>
      </c>
    </row>
    <row r="1136" spans="1:18" ht="19.899999999999999" customHeight="1" x14ac:dyDescent="0.25">
      <c r="A1136" s="126">
        <v>78195</v>
      </c>
      <c r="B1136" s="9">
        <f t="shared" si="155"/>
        <v>0</v>
      </c>
      <c r="C1136" s="127"/>
      <c r="D1136" s="4">
        <f t="shared" si="156"/>
        <v>0</v>
      </c>
      <c r="E1136" s="128">
        <f t="shared" si="159"/>
        <v>0</v>
      </c>
      <c r="F1136" s="4">
        <f t="shared" si="160"/>
        <v>0</v>
      </c>
      <c r="G1136" s="19">
        <f>IF(AND(C1136&lt;&gt;"",SUM(G$25:G1135)&lt;D$17),$D$17/$D$21,0)</f>
        <v>0</v>
      </c>
      <c r="H1136" s="4">
        <f t="shared" si="161"/>
        <v>0</v>
      </c>
      <c r="I1136" s="4">
        <f t="shared" si="157"/>
        <v>0</v>
      </c>
      <c r="J1136" s="25" t="str">
        <f t="shared" si="162"/>
        <v>2113–2114</v>
      </c>
      <c r="K1136" s="27">
        <f t="shared" si="158"/>
        <v>0</v>
      </c>
      <c r="R1136" s="10" t="str">
        <f t="shared" si="154"/>
        <v/>
      </c>
    </row>
    <row r="1137" spans="1:18" ht="19.899999999999999" customHeight="1" x14ac:dyDescent="0.25">
      <c r="A1137" s="126">
        <v>78223</v>
      </c>
      <c r="B1137" s="9">
        <f t="shared" si="155"/>
        <v>0</v>
      </c>
      <c r="C1137" s="127"/>
      <c r="D1137" s="4">
        <f t="shared" si="156"/>
        <v>0</v>
      </c>
      <c r="E1137" s="128">
        <f t="shared" si="159"/>
        <v>0</v>
      </c>
      <c r="F1137" s="4">
        <f t="shared" si="160"/>
        <v>0</v>
      </c>
      <c r="G1137" s="19">
        <f>IF(AND(C1137&lt;&gt;"",SUM(G$25:G1136)&lt;D$17),$D$17/$D$21,0)</f>
        <v>0</v>
      </c>
      <c r="H1137" s="4">
        <f t="shared" si="161"/>
        <v>0</v>
      </c>
      <c r="I1137" s="4">
        <f t="shared" si="157"/>
        <v>0</v>
      </c>
      <c r="J1137" s="25" t="str">
        <f t="shared" si="162"/>
        <v>2113–2114</v>
      </c>
      <c r="K1137" s="27">
        <f t="shared" si="158"/>
        <v>0</v>
      </c>
      <c r="R1137" s="10" t="str">
        <f t="shared" si="154"/>
        <v/>
      </c>
    </row>
    <row r="1138" spans="1:18" ht="19.899999999999999" customHeight="1" x14ac:dyDescent="0.25">
      <c r="A1138" s="126">
        <v>78254</v>
      </c>
      <c r="B1138" s="9">
        <f t="shared" si="155"/>
        <v>0</v>
      </c>
      <c r="C1138" s="127"/>
      <c r="D1138" s="4">
        <f t="shared" si="156"/>
        <v>0</v>
      </c>
      <c r="E1138" s="128">
        <f t="shared" si="159"/>
        <v>0</v>
      </c>
      <c r="F1138" s="4">
        <f t="shared" si="160"/>
        <v>0</v>
      </c>
      <c r="G1138" s="19">
        <f>IF(AND(C1138&lt;&gt;"",SUM(G$25:G1137)&lt;D$17),$D$17/$D$21,0)</f>
        <v>0</v>
      </c>
      <c r="H1138" s="4">
        <f t="shared" si="161"/>
        <v>0</v>
      </c>
      <c r="I1138" s="4">
        <f t="shared" si="157"/>
        <v>0</v>
      </c>
      <c r="J1138" s="25" t="str">
        <f t="shared" si="162"/>
        <v>2113–2114</v>
      </c>
      <c r="K1138" s="27">
        <f t="shared" si="158"/>
        <v>0</v>
      </c>
      <c r="R1138" s="10" t="str">
        <f t="shared" si="154"/>
        <v/>
      </c>
    </row>
    <row r="1139" spans="1:18" ht="19.899999999999999" customHeight="1" x14ac:dyDescent="0.25">
      <c r="A1139" s="126">
        <v>78284</v>
      </c>
      <c r="B1139" s="9">
        <f t="shared" si="155"/>
        <v>0</v>
      </c>
      <c r="C1139" s="127"/>
      <c r="D1139" s="4">
        <f t="shared" si="156"/>
        <v>0</v>
      </c>
      <c r="E1139" s="128">
        <f t="shared" si="159"/>
        <v>0</v>
      </c>
      <c r="F1139" s="4">
        <f t="shared" si="160"/>
        <v>0</v>
      </c>
      <c r="G1139" s="19">
        <f>IF(AND(C1139&lt;&gt;"",SUM(G$25:G1138)&lt;D$17),$D$17/$D$21,0)</f>
        <v>0</v>
      </c>
      <c r="H1139" s="4">
        <f t="shared" si="161"/>
        <v>0</v>
      </c>
      <c r="I1139" s="4">
        <f t="shared" si="157"/>
        <v>0</v>
      </c>
      <c r="J1139" s="25" t="str">
        <f t="shared" si="162"/>
        <v>2113–2114</v>
      </c>
      <c r="K1139" s="27">
        <f t="shared" si="158"/>
        <v>0</v>
      </c>
      <c r="R1139" s="10" t="str">
        <f t="shared" si="154"/>
        <v/>
      </c>
    </row>
    <row r="1140" spans="1:18" ht="19.899999999999999" customHeight="1" x14ac:dyDescent="0.25">
      <c r="A1140" s="126">
        <v>78315</v>
      </c>
      <c r="B1140" s="9">
        <f t="shared" si="155"/>
        <v>0</v>
      </c>
      <c r="C1140" s="127"/>
      <c r="D1140" s="4">
        <f t="shared" si="156"/>
        <v>0</v>
      </c>
      <c r="E1140" s="128">
        <f t="shared" si="159"/>
        <v>0</v>
      </c>
      <c r="F1140" s="4">
        <f t="shared" si="160"/>
        <v>0</v>
      </c>
      <c r="G1140" s="19">
        <f>IF(AND(C1140&lt;&gt;"",SUM(G$25:G1139)&lt;D$17),$D$17/$D$21,0)</f>
        <v>0</v>
      </c>
      <c r="H1140" s="4">
        <f t="shared" si="161"/>
        <v>0</v>
      </c>
      <c r="I1140" s="4">
        <f t="shared" si="157"/>
        <v>0</v>
      </c>
      <c r="J1140" s="25" t="str">
        <f t="shared" si="162"/>
        <v>2113–2114</v>
      </c>
      <c r="K1140" s="27">
        <f t="shared" si="158"/>
        <v>0</v>
      </c>
      <c r="R1140" s="10" t="str">
        <f t="shared" si="154"/>
        <v/>
      </c>
    </row>
    <row r="1141" spans="1:18" ht="19.899999999999999" customHeight="1" x14ac:dyDescent="0.25">
      <c r="A1141" s="126">
        <v>78345</v>
      </c>
      <c r="B1141" s="9">
        <f t="shared" si="155"/>
        <v>0</v>
      </c>
      <c r="C1141" s="127"/>
      <c r="D1141" s="4">
        <f t="shared" si="156"/>
        <v>0</v>
      </c>
      <c r="E1141" s="128">
        <f t="shared" si="159"/>
        <v>0</v>
      </c>
      <c r="F1141" s="4">
        <f t="shared" si="160"/>
        <v>0</v>
      </c>
      <c r="G1141" s="19">
        <f>IF(AND(C1141&lt;&gt;"",SUM(G$25:G1140)&lt;D$17),$D$17/$D$21,0)</f>
        <v>0</v>
      </c>
      <c r="H1141" s="4">
        <f t="shared" si="161"/>
        <v>0</v>
      </c>
      <c r="I1141" s="4">
        <f t="shared" si="157"/>
        <v>0</v>
      </c>
      <c r="J1141" s="25" t="str">
        <f t="shared" si="162"/>
        <v>2114–2115</v>
      </c>
      <c r="K1141" s="27">
        <f t="shared" si="158"/>
        <v>0</v>
      </c>
      <c r="R1141" s="10" t="str">
        <f t="shared" si="154"/>
        <v/>
      </c>
    </row>
    <row r="1142" spans="1:18" ht="19.899999999999999" customHeight="1" x14ac:dyDescent="0.25">
      <c r="A1142" s="126">
        <v>78376</v>
      </c>
      <c r="B1142" s="9">
        <f t="shared" si="155"/>
        <v>0</v>
      </c>
      <c r="C1142" s="127"/>
      <c r="D1142" s="4">
        <f t="shared" si="156"/>
        <v>0</v>
      </c>
      <c r="E1142" s="128">
        <f t="shared" si="159"/>
        <v>0</v>
      </c>
      <c r="F1142" s="4">
        <f t="shared" si="160"/>
        <v>0</v>
      </c>
      <c r="G1142" s="19">
        <f>IF(AND(C1142&lt;&gt;"",SUM(G$25:G1141)&lt;D$17),$D$17/$D$21,0)</f>
        <v>0</v>
      </c>
      <c r="H1142" s="4">
        <f t="shared" si="161"/>
        <v>0</v>
      </c>
      <c r="I1142" s="4">
        <f t="shared" si="157"/>
        <v>0</v>
      </c>
      <c r="J1142" s="25" t="str">
        <f t="shared" si="162"/>
        <v>2114–2115</v>
      </c>
      <c r="K1142" s="27">
        <f t="shared" si="158"/>
        <v>0</v>
      </c>
      <c r="R1142" s="10" t="str">
        <f t="shared" si="154"/>
        <v/>
      </c>
    </row>
    <row r="1143" spans="1:18" ht="19.899999999999999" customHeight="1" x14ac:dyDescent="0.25">
      <c r="A1143" s="126">
        <v>78407</v>
      </c>
      <c r="B1143" s="9">
        <f t="shared" si="155"/>
        <v>0</v>
      </c>
      <c r="C1143" s="127"/>
      <c r="D1143" s="4">
        <f t="shared" si="156"/>
        <v>0</v>
      </c>
      <c r="E1143" s="128">
        <f t="shared" si="159"/>
        <v>0</v>
      </c>
      <c r="F1143" s="4">
        <f t="shared" si="160"/>
        <v>0</v>
      </c>
      <c r="G1143" s="19">
        <f>IF(AND(C1143&lt;&gt;"",SUM(G$25:G1142)&lt;D$17),$D$17/$D$21,0)</f>
        <v>0</v>
      </c>
      <c r="H1143" s="4">
        <f t="shared" si="161"/>
        <v>0</v>
      </c>
      <c r="I1143" s="4">
        <f t="shared" si="157"/>
        <v>0</v>
      </c>
      <c r="J1143" s="25" t="str">
        <f t="shared" si="162"/>
        <v>2114–2115</v>
      </c>
      <c r="K1143" s="27">
        <f t="shared" si="158"/>
        <v>0</v>
      </c>
      <c r="R1143" s="10" t="str">
        <f t="shared" si="154"/>
        <v/>
      </c>
    </row>
    <row r="1144" spans="1:18" ht="19.899999999999999" customHeight="1" x14ac:dyDescent="0.25">
      <c r="A1144" s="126">
        <v>78437</v>
      </c>
      <c r="B1144" s="9">
        <f t="shared" si="155"/>
        <v>0</v>
      </c>
      <c r="C1144" s="127"/>
      <c r="D1144" s="4">
        <f t="shared" si="156"/>
        <v>0</v>
      </c>
      <c r="E1144" s="128">
        <f t="shared" si="159"/>
        <v>0</v>
      </c>
      <c r="F1144" s="4">
        <f t="shared" si="160"/>
        <v>0</v>
      </c>
      <c r="G1144" s="19">
        <f>IF(AND(C1144&lt;&gt;"",SUM(G$25:G1143)&lt;D$17),$D$17/$D$21,0)</f>
        <v>0</v>
      </c>
      <c r="H1144" s="4">
        <f t="shared" si="161"/>
        <v>0</v>
      </c>
      <c r="I1144" s="4">
        <f t="shared" si="157"/>
        <v>0</v>
      </c>
      <c r="J1144" s="25" t="str">
        <f t="shared" si="162"/>
        <v>2114–2115</v>
      </c>
      <c r="K1144" s="27">
        <f t="shared" si="158"/>
        <v>0</v>
      </c>
      <c r="R1144" s="10" t="str">
        <f t="shared" si="154"/>
        <v/>
      </c>
    </row>
    <row r="1145" spans="1:18" ht="19.899999999999999" customHeight="1" x14ac:dyDescent="0.25">
      <c r="A1145" s="126">
        <v>78468</v>
      </c>
      <c r="B1145" s="9">
        <f t="shared" si="155"/>
        <v>0</v>
      </c>
      <c r="C1145" s="127"/>
      <c r="D1145" s="4">
        <f t="shared" si="156"/>
        <v>0</v>
      </c>
      <c r="E1145" s="128">
        <f t="shared" si="159"/>
        <v>0</v>
      </c>
      <c r="F1145" s="4">
        <f t="shared" si="160"/>
        <v>0</v>
      </c>
      <c r="G1145" s="19">
        <f>IF(AND(C1145&lt;&gt;"",SUM(G$25:G1144)&lt;D$17),$D$17/$D$21,0)</f>
        <v>0</v>
      </c>
      <c r="H1145" s="4">
        <f t="shared" si="161"/>
        <v>0</v>
      </c>
      <c r="I1145" s="4">
        <f t="shared" si="157"/>
        <v>0</v>
      </c>
      <c r="J1145" s="25" t="str">
        <f t="shared" si="162"/>
        <v>2114–2115</v>
      </c>
      <c r="K1145" s="27">
        <f t="shared" si="158"/>
        <v>0</v>
      </c>
      <c r="R1145" s="10" t="str">
        <f t="shared" si="154"/>
        <v/>
      </c>
    </row>
    <row r="1146" spans="1:18" ht="19.899999999999999" customHeight="1" x14ac:dyDescent="0.25">
      <c r="A1146" s="126">
        <v>78498</v>
      </c>
      <c r="B1146" s="9">
        <f t="shared" si="155"/>
        <v>0</v>
      </c>
      <c r="C1146" s="127"/>
      <c r="D1146" s="4">
        <f t="shared" si="156"/>
        <v>0</v>
      </c>
      <c r="E1146" s="128">
        <f t="shared" si="159"/>
        <v>0</v>
      </c>
      <c r="F1146" s="4">
        <f t="shared" si="160"/>
        <v>0</v>
      </c>
      <c r="G1146" s="19">
        <f>IF(AND(C1146&lt;&gt;"",SUM(G$25:G1145)&lt;D$17),$D$17/$D$21,0)</f>
        <v>0</v>
      </c>
      <c r="H1146" s="4">
        <f t="shared" si="161"/>
        <v>0</v>
      </c>
      <c r="I1146" s="4">
        <f t="shared" si="157"/>
        <v>0</v>
      </c>
      <c r="J1146" s="25" t="str">
        <f t="shared" si="162"/>
        <v>2114–2115</v>
      </c>
      <c r="K1146" s="27">
        <f t="shared" si="158"/>
        <v>0</v>
      </c>
      <c r="R1146" s="10" t="str">
        <f t="shared" si="154"/>
        <v/>
      </c>
    </row>
    <row r="1147" spans="1:18" ht="19.899999999999999" customHeight="1" x14ac:dyDescent="0.25">
      <c r="A1147" s="126">
        <v>78529</v>
      </c>
      <c r="B1147" s="9">
        <f t="shared" si="155"/>
        <v>0</v>
      </c>
      <c r="C1147" s="127"/>
      <c r="D1147" s="4">
        <f t="shared" si="156"/>
        <v>0</v>
      </c>
      <c r="E1147" s="128">
        <f t="shared" si="159"/>
        <v>0</v>
      </c>
      <c r="F1147" s="4">
        <f t="shared" si="160"/>
        <v>0</v>
      </c>
      <c r="G1147" s="19">
        <f>IF(AND(C1147&lt;&gt;"",SUM(G$25:G1146)&lt;D$17),$D$17/$D$21,0)</f>
        <v>0</v>
      </c>
      <c r="H1147" s="4">
        <f t="shared" si="161"/>
        <v>0</v>
      </c>
      <c r="I1147" s="4">
        <f t="shared" si="157"/>
        <v>0</v>
      </c>
      <c r="J1147" s="25" t="str">
        <f t="shared" si="162"/>
        <v>2114–2115</v>
      </c>
      <c r="K1147" s="27">
        <f t="shared" si="158"/>
        <v>0</v>
      </c>
      <c r="R1147" s="10" t="str">
        <f t="shared" si="154"/>
        <v/>
      </c>
    </row>
    <row r="1148" spans="1:18" ht="19.899999999999999" customHeight="1" x14ac:dyDescent="0.25">
      <c r="A1148" s="126">
        <v>78560</v>
      </c>
      <c r="B1148" s="9">
        <f t="shared" si="155"/>
        <v>0</v>
      </c>
      <c r="C1148" s="127"/>
      <c r="D1148" s="4">
        <f t="shared" si="156"/>
        <v>0</v>
      </c>
      <c r="E1148" s="128">
        <f t="shared" si="159"/>
        <v>0</v>
      </c>
      <c r="F1148" s="4">
        <f t="shared" si="160"/>
        <v>0</v>
      </c>
      <c r="G1148" s="19">
        <f>IF(AND(C1148&lt;&gt;"",SUM(G$25:G1147)&lt;D$17),$D$17/$D$21,0)</f>
        <v>0</v>
      </c>
      <c r="H1148" s="4">
        <f t="shared" si="161"/>
        <v>0</v>
      </c>
      <c r="I1148" s="4">
        <f t="shared" si="157"/>
        <v>0</v>
      </c>
      <c r="J1148" s="25" t="str">
        <f t="shared" si="162"/>
        <v>2114–2115</v>
      </c>
      <c r="K1148" s="27">
        <f t="shared" si="158"/>
        <v>0</v>
      </c>
      <c r="R1148" s="10" t="str">
        <f t="shared" si="154"/>
        <v/>
      </c>
    </row>
    <row r="1149" spans="1:18" ht="19.899999999999999" customHeight="1" x14ac:dyDescent="0.25">
      <c r="A1149" s="126">
        <v>78588</v>
      </c>
      <c r="B1149" s="9">
        <f t="shared" si="155"/>
        <v>0</v>
      </c>
      <c r="C1149" s="127"/>
      <c r="D1149" s="4">
        <f t="shared" si="156"/>
        <v>0</v>
      </c>
      <c r="E1149" s="128">
        <f t="shared" si="159"/>
        <v>0</v>
      </c>
      <c r="F1149" s="4">
        <f t="shared" si="160"/>
        <v>0</v>
      </c>
      <c r="G1149" s="19">
        <f>IF(AND(C1149&lt;&gt;"",SUM(G$25:G1148)&lt;D$17),$D$17/$D$21,0)</f>
        <v>0</v>
      </c>
      <c r="H1149" s="4">
        <f t="shared" si="161"/>
        <v>0</v>
      </c>
      <c r="I1149" s="4">
        <f t="shared" si="157"/>
        <v>0</v>
      </c>
      <c r="J1149" s="25" t="str">
        <f t="shared" si="162"/>
        <v>2114–2115</v>
      </c>
      <c r="K1149" s="27">
        <f t="shared" si="158"/>
        <v>0</v>
      </c>
      <c r="R1149" s="10" t="str">
        <f t="shared" si="154"/>
        <v/>
      </c>
    </row>
    <row r="1150" spans="1:18" ht="19.899999999999999" customHeight="1" x14ac:dyDescent="0.25">
      <c r="A1150" s="126">
        <v>78619</v>
      </c>
      <c r="B1150" s="9">
        <f t="shared" si="155"/>
        <v>0</v>
      </c>
      <c r="C1150" s="127"/>
      <c r="D1150" s="4">
        <f t="shared" si="156"/>
        <v>0</v>
      </c>
      <c r="E1150" s="128">
        <f t="shared" si="159"/>
        <v>0</v>
      </c>
      <c r="F1150" s="4">
        <f t="shared" si="160"/>
        <v>0</v>
      </c>
      <c r="G1150" s="19">
        <f>IF(AND(C1150&lt;&gt;"",SUM(G$25:G1149)&lt;D$17),$D$17/$D$21,0)</f>
        <v>0</v>
      </c>
      <c r="H1150" s="4">
        <f t="shared" si="161"/>
        <v>0</v>
      </c>
      <c r="I1150" s="4">
        <f t="shared" si="157"/>
        <v>0</v>
      </c>
      <c r="J1150" s="25" t="str">
        <f t="shared" si="162"/>
        <v>2114–2115</v>
      </c>
      <c r="K1150" s="27">
        <f t="shared" si="158"/>
        <v>0</v>
      </c>
      <c r="R1150" s="10" t="str">
        <f t="shared" si="154"/>
        <v/>
      </c>
    </row>
    <row r="1151" spans="1:18" ht="19.899999999999999" customHeight="1" x14ac:dyDescent="0.25">
      <c r="A1151" s="126">
        <v>78649</v>
      </c>
      <c r="B1151" s="9">
        <f t="shared" si="155"/>
        <v>0</v>
      </c>
      <c r="C1151" s="127"/>
      <c r="D1151" s="4">
        <f t="shared" si="156"/>
        <v>0</v>
      </c>
      <c r="E1151" s="128">
        <f t="shared" si="159"/>
        <v>0</v>
      </c>
      <c r="F1151" s="4">
        <f t="shared" si="160"/>
        <v>0</v>
      </c>
      <c r="G1151" s="19">
        <f>IF(AND(C1151&lt;&gt;"",SUM(G$25:G1150)&lt;D$17),$D$17/$D$21,0)</f>
        <v>0</v>
      </c>
      <c r="H1151" s="4">
        <f t="shared" si="161"/>
        <v>0</v>
      </c>
      <c r="I1151" s="4">
        <f t="shared" si="157"/>
        <v>0</v>
      </c>
      <c r="J1151" s="25" t="str">
        <f t="shared" si="162"/>
        <v>2114–2115</v>
      </c>
      <c r="K1151" s="27">
        <f t="shared" si="158"/>
        <v>0</v>
      </c>
      <c r="R1151" s="10" t="str">
        <f t="shared" si="154"/>
        <v/>
      </c>
    </row>
    <row r="1152" spans="1:18" ht="19.899999999999999" customHeight="1" x14ac:dyDescent="0.25">
      <c r="A1152" s="126">
        <v>78680</v>
      </c>
      <c r="B1152" s="9">
        <f t="shared" si="155"/>
        <v>0</v>
      </c>
      <c r="C1152" s="127"/>
      <c r="D1152" s="4">
        <f t="shared" si="156"/>
        <v>0</v>
      </c>
      <c r="E1152" s="128">
        <f t="shared" si="159"/>
        <v>0</v>
      </c>
      <c r="F1152" s="4">
        <f t="shared" si="160"/>
        <v>0</v>
      </c>
      <c r="G1152" s="19">
        <f>IF(AND(C1152&lt;&gt;"",SUM(G$25:G1151)&lt;D$17),$D$17/$D$21,0)</f>
        <v>0</v>
      </c>
      <c r="H1152" s="4">
        <f t="shared" si="161"/>
        <v>0</v>
      </c>
      <c r="I1152" s="4">
        <f t="shared" si="157"/>
        <v>0</v>
      </c>
      <c r="J1152" s="25" t="str">
        <f t="shared" si="162"/>
        <v>2114–2115</v>
      </c>
      <c r="K1152" s="27">
        <f t="shared" si="158"/>
        <v>0</v>
      </c>
      <c r="R1152" s="10" t="str">
        <f t="shared" si="154"/>
        <v/>
      </c>
    </row>
    <row r="1153" spans="1:18" ht="19.899999999999999" customHeight="1" x14ac:dyDescent="0.25">
      <c r="A1153" s="126">
        <v>78710</v>
      </c>
      <c r="B1153" s="9">
        <f t="shared" si="155"/>
        <v>0</v>
      </c>
      <c r="C1153" s="127"/>
      <c r="D1153" s="4">
        <f t="shared" si="156"/>
        <v>0</v>
      </c>
      <c r="E1153" s="128">
        <f t="shared" si="159"/>
        <v>0</v>
      </c>
      <c r="F1153" s="4">
        <f t="shared" si="160"/>
        <v>0</v>
      </c>
      <c r="G1153" s="19">
        <f>IF(AND(C1153&lt;&gt;"",SUM(G$25:G1152)&lt;D$17),$D$17/$D$21,0)</f>
        <v>0</v>
      </c>
      <c r="H1153" s="4">
        <f t="shared" si="161"/>
        <v>0</v>
      </c>
      <c r="I1153" s="4">
        <f t="shared" si="157"/>
        <v>0</v>
      </c>
      <c r="J1153" s="25" t="str">
        <f t="shared" si="162"/>
        <v>2115–2116</v>
      </c>
      <c r="K1153" s="27">
        <f t="shared" si="158"/>
        <v>0</v>
      </c>
      <c r="R1153" s="10" t="str">
        <f t="shared" si="154"/>
        <v/>
      </c>
    </row>
    <row r="1154" spans="1:18" ht="19.899999999999999" customHeight="1" x14ac:dyDescent="0.25">
      <c r="A1154" s="126">
        <v>78741</v>
      </c>
      <c r="B1154" s="9">
        <f t="shared" si="155"/>
        <v>0</v>
      </c>
      <c r="C1154" s="127"/>
      <c r="D1154" s="4">
        <f t="shared" si="156"/>
        <v>0</v>
      </c>
      <c r="E1154" s="128">
        <f t="shared" si="159"/>
        <v>0</v>
      </c>
      <c r="F1154" s="4">
        <f t="shared" si="160"/>
        <v>0</v>
      </c>
      <c r="G1154" s="19">
        <f>IF(AND(C1154&lt;&gt;"",SUM(G$25:G1153)&lt;D$17),$D$17/$D$21,0)</f>
        <v>0</v>
      </c>
      <c r="H1154" s="4">
        <f t="shared" si="161"/>
        <v>0</v>
      </c>
      <c r="I1154" s="4">
        <f t="shared" si="157"/>
        <v>0</v>
      </c>
      <c r="J1154" s="25" t="str">
        <f t="shared" si="162"/>
        <v>2115–2116</v>
      </c>
      <c r="K1154" s="27">
        <f t="shared" si="158"/>
        <v>0</v>
      </c>
      <c r="R1154" s="10" t="str">
        <f t="shared" si="154"/>
        <v/>
      </c>
    </row>
    <row r="1155" spans="1:18" ht="19.899999999999999" customHeight="1" x14ac:dyDescent="0.25">
      <c r="A1155" s="126">
        <v>78772</v>
      </c>
      <c r="B1155" s="9">
        <f t="shared" si="155"/>
        <v>0</v>
      </c>
      <c r="C1155" s="127"/>
      <c r="D1155" s="4">
        <f t="shared" si="156"/>
        <v>0</v>
      </c>
      <c r="E1155" s="128">
        <f t="shared" si="159"/>
        <v>0</v>
      </c>
      <c r="F1155" s="4">
        <f t="shared" si="160"/>
        <v>0</v>
      </c>
      <c r="G1155" s="19">
        <f>IF(AND(C1155&lt;&gt;"",SUM(G$25:G1154)&lt;D$17),$D$17/$D$21,0)</f>
        <v>0</v>
      </c>
      <c r="H1155" s="4">
        <f t="shared" si="161"/>
        <v>0</v>
      </c>
      <c r="I1155" s="4">
        <f t="shared" si="157"/>
        <v>0</v>
      </c>
      <c r="J1155" s="25" t="str">
        <f t="shared" si="162"/>
        <v>2115–2116</v>
      </c>
      <c r="K1155" s="27">
        <f t="shared" si="158"/>
        <v>0</v>
      </c>
      <c r="R1155" s="10" t="str">
        <f t="shared" si="154"/>
        <v/>
      </c>
    </row>
    <row r="1156" spans="1:18" ht="19.899999999999999" customHeight="1" x14ac:dyDescent="0.25">
      <c r="A1156" s="126">
        <v>78802</v>
      </c>
      <c r="B1156" s="9">
        <f t="shared" si="155"/>
        <v>0</v>
      </c>
      <c r="C1156" s="127"/>
      <c r="D1156" s="4">
        <f t="shared" si="156"/>
        <v>0</v>
      </c>
      <c r="E1156" s="128">
        <f t="shared" si="159"/>
        <v>0</v>
      </c>
      <c r="F1156" s="4">
        <f t="shared" si="160"/>
        <v>0</v>
      </c>
      <c r="G1156" s="19">
        <f>IF(AND(C1156&lt;&gt;"",SUM(G$25:G1155)&lt;D$17),$D$17/$D$21,0)</f>
        <v>0</v>
      </c>
      <c r="H1156" s="4">
        <f t="shared" si="161"/>
        <v>0</v>
      </c>
      <c r="I1156" s="4">
        <f t="shared" si="157"/>
        <v>0</v>
      </c>
      <c r="J1156" s="25" t="str">
        <f t="shared" si="162"/>
        <v>2115–2116</v>
      </c>
      <c r="K1156" s="27">
        <f t="shared" si="158"/>
        <v>0</v>
      </c>
      <c r="R1156" s="10" t="str">
        <f t="shared" si="154"/>
        <v/>
      </c>
    </row>
    <row r="1157" spans="1:18" ht="19.899999999999999" customHeight="1" x14ac:dyDescent="0.25">
      <c r="A1157" s="126">
        <v>78833</v>
      </c>
      <c r="B1157" s="9">
        <f t="shared" si="155"/>
        <v>0</v>
      </c>
      <c r="C1157" s="127"/>
      <c r="D1157" s="4">
        <f t="shared" si="156"/>
        <v>0</v>
      </c>
      <c r="E1157" s="128">
        <f t="shared" si="159"/>
        <v>0</v>
      </c>
      <c r="F1157" s="4">
        <f t="shared" si="160"/>
        <v>0</v>
      </c>
      <c r="G1157" s="19">
        <f>IF(AND(C1157&lt;&gt;"",SUM(G$25:G1156)&lt;D$17),$D$17/$D$21,0)</f>
        <v>0</v>
      </c>
      <c r="H1157" s="4">
        <f t="shared" si="161"/>
        <v>0</v>
      </c>
      <c r="I1157" s="4">
        <f t="shared" si="157"/>
        <v>0</v>
      </c>
      <c r="J1157" s="25" t="str">
        <f t="shared" si="162"/>
        <v>2115–2116</v>
      </c>
      <c r="K1157" s="27">
        <f t="shared" si="158"/>
        <v>0</v>
      </c>
      <c r="R1157" s="10" t="str">
        <f t="shared" si="154"/>
        <v/>
      </c>
    </row>
    <row r="1158" spans="1:18" ht="19.899999999999999" customHeight="1" x14ac:dyDescent="0.25">
      <c r="A1158" s="126">
        <v>78863</v>
      </c>
      <c r="B1158" s="9">
        <f t="shared" si="155"/>
        <v>0</v>
      </c>
      <c r="C1158" s="127"/>
      <c r="D1158" s="4">
        <f t="shared" si="156"/>
        <v>0</v>
      </c>
      <c r="E1158" s="128">
        <f t="shared" si="159"/>
        <v>0</v>
      </c>
      <c r="F1158" s="4">
        <f t="shared" si="160"/>
        <v>0</v>
      </c>
      <c r="G1158" s="19">
        <f>IF(AND(C1158&lt;&gt;"",SUM(G$25:G1157)&lt;D$17),$D$17/$D$21,0)</f>
        <v>0</v>
      </c>
      <c r="H1158" s="4">
        <f t="shared" si="161"/>
        <v>0</v>
      </c>
      <c r="I1158" s="4">
        <f t="shared" si="157"/>
        <v>0</v>
      </c>
      <c r="J1158" s="25" t="str">
        <f t="shared" si="162"/>
        <v>2115–2116</v>
      </c>
      <c r="K1158" s="27">
        <f t="shared" si="158"/>
        <v>0</v>
      </c>
      <c r="R1158" s="10" t="str">
        <f t="shared" si="154"/>
        <v/>
      </c>
    </row>
    <row r="1159" spans="1:18" ht="19.899999999999999" customHeight="1" x14ac:dyDescent="0.25">
      <c r="A1159" s="126">
        <v>78894</v>
      </c>
      <c r="B1159" s="9">
        <f t="shared" si="155"/>
        <v>0</v>
      </c>
      <c r="C1159" s="127"/>
      <c r="D1159" s="4">
        <f t="shared" si="156"/>
        <v>0</v>
      </c>
      <c r="E1159" s="128">
        <f t="shared" si="159"/>
        <v>0</v>
      </c>
      <c r="F1159" s="4">
        <f t="shared" si="160"/>
        <v>0</v>
      </c>
      <c r="G1159" s="19">
        <f>IF(AND(C1159&lt;&gt;"",SUM(G$25:G1158)&lt;D$17),$D$17/$D$21,0)</f>
        <v>0</v>
      </c>
      <c r="H1159" s="4">
        <f t="shared" si="161"/>
        <v>0</v>
      </c>
      <c r="I1159" s="4">
        <f t="shared" si="157"/>
        <v>0</v>
      </c>
      <c r="J1159" s="25" t="str">
        <f t="shared" si="162"/>
        <v>2115–2116</v>
      </c>
      <c r="K1159" s="27">
        <f t="shared" si="158"/>
        <v>0</v>
      </c>
      <c r="R1159" s="10" t="str">
        <f t="shared" si="154"/>
        <v/>
      </c>
    </row>
    <row r="1160" spans="1:18" ht="19.899999999999999" customHeight="1" x14ac:dyDescent="0.25">
      <c r="A1160" s="126">
        <v>78925</v>
      </c>
      <c r="B1160" s="9">
        <f t="shared" si="155"/>
        <v>0</v>
      </c>
      <c r="C1160" s="127"/>
      <c r="D1160" s="4">
        <f t="shared" si="156"/>
        <v>0</v>
      </c>
      <c r="E1160" s="128">
        <f t="shared" si="159"/>
        <v>0</v>
      </c>
      <c r="F1160" s="4">
        <f t="shared" si="160"/>
        <v>0</v>
      </c>
      <c r="G1160" s="19">
        <f>IF(AND(C1160&lt;&gt;"",SUM(G$25:G1159)&lt;D$17),$D$17/$D$21,0)</f>
        <v>0</v>
      </c>
      <c r="H1160" s="4">
        <f t="shared" si="161"/>
        <v>0</v>
      </c>
      <c r="I1160" s="4">
        <f t="shared" si="157"/>
        <v>0</v>
      </c>
      <c r="J1160" s="25" t="str">
        <f t="shared" si="162"/>
        <v>2115–2116</v>
      </c>
      <c r="K1160" s="27">
        <f t="shared" si="158"/>
        <v>0</v>
      </c>
      <c r="R1160" s="10" t="str">
        <f t="shared" si="154"/>
        <v/>
      </c>
    </row>
    <row r="1161" spans="1:18" ht="19.899999999999999" customHeight="1" x14ac:dyDescent="0.25">
      <c r="A1161" s="126">
        <v>78954</v>
      </c>
      <c r="B1161" s="9">
        <f t="shared" si="155"/>
        <v>0</v>
      </c>
      <c r="C1161" s="127"/>
      <c r="D1161" s="4">
        <f t="shared" si="156"/>
        <v>0</v>
      </c>
      <c r="E1161" s="128">
        <f t="shared" si="159"/>
        <v>0</v>
      </c>
      <c r="F1161" s="4">
        <f t="shared" si="160"/>
        <v>0</v>
      </c>
      <c r="G1161" s="19">
        <f>IF(AND(C1161&lt;&gt;"",SUM(G$25:G1160)&lt;D$17),$D$17/$D$21,0)</f>
        <v>0</v>
      </c>
      <c r="H1161" s="4">
        <f t="shared" si="161"/>
        <v>0</v>
      </c>
      <c r="I1161" s="4">
        <f t="shared" si="157"/>
        <v>0</v>
      </c>
      <c r="J1161" s="25" t="str">
        <f t="shared" si="162"/>
        <v>2115–2116</v>
      </c>
      <c r="K1161" s="27">
        <f t="shared" si="158"/>
        <v>0</v>
      </c>
      <c r="R1161" s="10" t="str">
        <f t="shared" si="154"/>
        <v/>
      </c>
    </row>
    <row r="1162" spans="1:18" ht="19.899999999999999" customHeight="1" x14ac:dyDescent="0.25">
      <c r="A1162" s="126">
        <v>78985</v>
      </c>
      <c r="B1162" s="9">
        <f t="shared" si="155"/>
        <v>0</v>
      </c>
      <c r="C1162" s="127"/>
      <c r="D1162" s="4">
        <f t="shared" si="156"/>
        <v>0</v>
      </c>
      <c r="E1162" s="128">
        <f t="shared" si="159"/>
        <v>0</v>
      </c>
      <c r="F1162" s="4">
        <f t="shared" si="160"/>
        <v>0</v>
      </c>
      <c r="G1162" s="19">
        <f>IF(AND(C1162&lt;&gt;"",SUM(G$25:G1161)&lt;D$17),$D$17/$D$21,0)</f>
        <v>0</v>
      </c>
      <c r="H1162" s="4">
        <f t="shared" si="161"/>
        <v>0</v>
      </c>
      <c r="I1162" s="4">
        <f t="shared" si="157"/>
        <v>0</v>
      </c>
      <c r="J1162" s="25" t="str">
        <f t="shared" si="162"/>
        <v>2115–2116</v>
      </c>
      <c r="K1162" s="27">
        <f t="shared" si="158"/>
        <v>0</v>
      </c>
      <c r="R1162" s="10" t="str">
        <f t="shared" si="154"/>
        <v/>
      </c>
    </row>
    <row r="1163" spans="1:18" ht="19.899999999999999" customHeight="1" x14ac:dyDescent="0.25">
      <c r="A1163" s="126">
        <v>79015</v>
      </c>
      <c r="B1163" s="9">
        <f t="shared" si="155"/>
        <v>0</v>
      </c>
      <c r="C1163" s="127"/>
      <c r="D1163" s="4">
        <f t="shared" si="156"/>
        <v>0</v>
      </c>
      <c r="E1163" s="128">
        <f t="shared" si="159"/>
        <v>0</v>
      </c>
      <c r="F1163" s="4">
        <f t="shared" si="160"/>
        <v>0</v>
      </c>
      <c r="G1163" s="19">
        <f>IF(AND(C1163&lt;&gt;"",SUM(G$25:G1162)&lt;D$17),$D$17/$D$21,0)</f>
        <v>0</v>
      </c>
      <c r="H1163" s="4">
        <f t="shared" si="161"/>
        <v>0</v>
      </c>
      <c r="I1163" s="4">
        <f t="shared" si="157"/>
        <v>0</v>
      </c>
      <c r="J1163" s="25" t="str">
        <f t="shared" si="162"/>
        <v>2115–2116</v>
      </c>
      <c r="K1163" s="27">
        <f t="shared" si="158"/>
        <v>0</v>
      </c>
      <c r="R1163" s="10" t="str">
        <f t="shared" si="154"/>
        <v/>
      </c>
    </row>
    <row r="1164" spans="1:18" ht="19.899999999999999" customHeight="1" x14ac:dyDescent="0.25">
      <c r="A1164" s="126">
        <v>79046</v>
      </c>
      <c r="B1164" s="9">
        <f t="shared" si="155"/>
        <v>0</v>
      </c>
      <c r="C1164" s="127"/>
      <c r="D1164" s="4">
        <f t="shared" si="156"/>
        <v>0</v>
      </c>
      <c r="E1164" s="128">
        <f t="shared" si="159"/>
        <v>0</v>
      </c>
      <c r="F1164" s="4">
        <f t="shared" si="160"/>
        <v>0</v>
      </c>
      <c r="G1164" s="19">
        <f>IF(AND(C1164&lt;&gt;"",SUM(G$25:G1163)&lt;D$17),$D$17/$D$21,0)</f>
        <v>0</v>
      </c>
      <c r="H1164" s="4">
        <f t="shared" si="161"/>
        <v>0</v>
      </c>
      <c r="I1164" s="4">
        <f t="shared" si="157"/>
        <v>0</v>
      </c>
      <c r="J1164" s="25" t="str">
        <f t="shared" si="162"/>
        <v>2115–2116</v>
      </c>
      <c r="K1164" s="27">
        <f t="shared" si="158"/>
        <v>0</v>
      </c>
      <c r="R1164" s="10" t="str">
        <f t="shared" si="154"/>
        <v/>
      </c>
    </row>
    <row r="1165" spans="1:18" ht="19.899999999999999" customHeight="1" x14ac:dyDescent="0.25">
      <c r="A1165" s="126">
        <v>79076</v>
      </c>
      <c r="B1165" s="9">
        <f t="shared" si="155"/>
        <v>0</v>
      </c>
      <c r="C1165" s="127"/>
      <c r="D1165" s="4">
        <f t="shared" si="156"/>
        <v>0</v>
      </c>
      <c r="E1165" s="128">
        <f t="shared" si="159"/>
        <v>0</v>
      </c>
      <c r="F1165" s="4">
        <f t="shared" si="160"/>
        <v>0</v>
      </c>
      <c r="G1165" s="19">
        <f>IF(AND(C1165&lt;&gt;"",SUM(G$25:G1164)&lt;D$17),$D$17/$D$21,0)</f>
        <v>0</v>
      </c>
      <c r="H1165" s="4">
        <f t="shared" si="161"/>
        <v>0</v>
      </c>
      <c r="I1165" s="4">
        <f t="shared" si="157"/>
        <v>0</v>
      </c>
      <c r="J1165" s="25" t="str">
        <f t="shared" si="162"/>
        <v>2116–2117</v>
      </c>
      <c r="K1165" s="27">
        <f t="shared" si="158"/>
        <v>0</v>
      </c>
      <c r="R1165" s="10" t="str">
        <f t="shared" si="154"/>
        <v/>
      </c>
    </row>
    <row r="1166" spans="1:18" ht="19.899999999999999" customHeight="1" x14ac:dyDescent="0.25">
      <c r="A1166" s="126">
        <v>79107</v>
      </c>
      <c r="B1166" s="9">
        <f t="shared" si="155"/>
        <v>0</v>
      </c>
      <c r="C1166" s="127"/>
      <c r="D1166" s="4">
        <f t="shared" si="156"/>
        <v>0</v>
      </c>
      <c r="E1166" s="128">
        <f t="shared" si="159"/>
        <v>0</v>
      </c>
      <c r="F1166" s="4">
        <f t="shared" si="160"/>
        <v>0</v>
      </c>
      <c r="G1166" s="19">
        <f>IF(AND(C1166&lt;&gt;"",SUM(G$25:G1165)&lt;D$17),$D$17/$D$21,0)</f>
        <v>0</v>
      </c>
      <c r="H1166" s="4">
        <f t="shared" si="161"/>
        <v>0</v>
      </c>
      <c r="I1166" s="4">
        <f t="shared" si="157"/>
        <v>0</v>
      </c>
      <c r="J1166" s="25" t="str">
        <f t="shared" si="162"/>
        <v>2116–2117</v>
      </c>
      <c r="K1166" s="27">
        <f t="shared" si="158"/>
        <v>0</v>
      </c>
      <c r="R1166" s="10" t="str">
        <f t="shared" si="154"/>
        <v/>
      </c>
    </row>
    <row r="1167" spans="1:18" ht="19.899999999999999" customHeight="1" x14ac:dyDescent="0.25">
      <c r="A1167" s="126">
        <v>79138</v>
      </c>
      <c r="B1167" s="9">
        <f t="shared" si="155"/>
        <v>0</v>
      </c>
      <c r="C1167" s="127"/>
      <c r="D1167" s="4">
        <f t="shared" si="156"/>
        <v>0</v>
      </c>
      <c r="E1167" s="128">
        <f t="shared" si="159"/>
        <v>0</v>
      </c>
      <c r="F1167" s="4">
        <f t="shared" si="160"/>
        <v>0</v>
      </c>
      <c r="G1167" s="19">
        <f>IF(AND(C1167&lt;&gt;"",SUM(G$25:G1166)&lt;D$17),$D$17/$D$21,0)</f>
        <v>0</v>
      </c>
      <c r="H1167" s="4">
        <f t="shared" si="161"/>
        <v>0</v>
      </c>
      <c r="I1167" s="4">
        <f t="shared" si="157"/>
        <v>0</v>
      </c>
      <c r="J1167" s="25" t="str">
        <f t="shared" si="162"/>
        <v>2116–2117</v>
      </c>
      <c r="K1167" s="27">
        <f t="shared" si="158"/>
        <v>0</v>
      </c>
      <c r="R1167" s="10" t="str">
        <f t="shared" si="154"/>
        <v/>
      </c>
    </row>
    <row r="1168" spans="1:18" ht="19.899999999999999" customHeight="1" x14ac:dyDescent="0.25">
      <c r="A1168" s="126">
        <v>79168</v>
      </c>
      <c r="B1168" s="9">
        <f t="shared" si="155"/>
        <v>0</v>
      </c>
      <c r="C1168" s="127"/>
      <c r="D1168" s="4">
        <f t="shared" si="156"/>
        <v>0</v>
      </c>
      <c r="E1168" s="128">
        <f t="shared" si="159"/>
        <v>0</v>
      </c>
      <c r="F1168" s="4">
        <f t="shared" si="160"/>
        <v>0</v>
      </c>
      <c r="G1168" s="19">
        <f>IF(AND(C1168&lt;&gt;"",SUM(G$25:G1167)&lt;D$17),$D$17/$D$21,0)</f>
        <v>0</v>
      </c>
      <c r="H1168" s="4">
        <f t="shared" si="161"/>
        <v>0</v>
      </c>
      <c r="I1168" s="4">
        <f t="shared" si="157"/>
        <v>0</v>
      </c>
      <c r="J1168" s="25" t="str">
        <f t="shared" si="162"/>
        <v>2116–2117</v>
      </c>
      <c r="K1168" s="27">
        <f t="shared" si="158"/>
        <v>0</v>
      </c>
      <c r="R1168" s="10" t="str">
        <f t="shared" si="154"/>
        <v/>
      </c>
    </row>
    <row r="1169" spans="1:18" ht="19.899999999999999" customHeight="1" x14ac:dyDescent="0.25">
      <c r="A1169" s="126">
        <v>79199</v>
      </c>
      <c r="B1169" s="9">
        <f t="shared" si="155"/>
        <v>0</v>
      </c>
      <c r="C1169" s="127"/>
      <c r="D1169" s="4">
        <f t="shared" si="156"/>
        <v>0</v>
      </c>
      <c r="E1169" s="128">
        <f t="shared" si="159"/>
        <v>0</v>
      </c>
      <c r="F1169" s="4">
        <f t="shared" si="160"/>
        <v>0</v>
      </c>
      <c r="G1169" s="19">
        <f>IF(AND(C1169&lt;&gt;"",SUM(G$25:G1168)&lt;D$17),$D$17/$D$21,0)</f>
        <v>0</v>
      </c>
      <c r="H1169" s="4">
        <f t="shared" si="161"/>
        <v>0</v>
      </c>
      <c r="I1169" s="4">
        <f t="shared" si="157"/>
        <v>0</v>
      </c>
      <c r="J1169" s="25" t="str">
        <f t="shared" si="162"/>
        <v>2116–2117</v>
      </c>
      <c r="K1169" s="27">
        <f t="shared" si="158"/>
        <v>0</v>
      </c>
      <c r="R1169" s="10" t="str">
        <f t="shared" si="154"/>
        <v/>
      </c>
    </row>
    <row r="1170" spans="1:18" ht="19.899999999999999" customHeight="1" x14ac:dyDescent="0.25">
      <c r="A1170" s="126">
        <v>79229</v>
      </c>
      <c r="B1170" s="9">
        <f t="shared" si="155"/>
        <v>0</v>
      </c>
      <c r="C1170" s="127"/>
      <c r="D1170" s="4">
        <f t="shared" si="156"/>
        <v>0</v>
      </c>
      <c r="E1170" s="128">
        <f t="shared" si="159"/>
        <v>0</v>
      </c>
      <c r="F1170" s="4">
        <f t="shared" si="160"/>
        <v>0</v>
      </c>
      <c r="G1170" s="19">
        <f>IF(AND(C1170&lt;&gt;"",SUM(G$25:G1169)&lt;D$17),$D$17/$D$21,0)</f>
        <v>0</v>
      </c>
      <c r="H1170" s="4">
        <f t="shared" si="161"/>
        <v>0</v>
      </c>
      <c r="I1170" s="4">
        <f t="shared" si="157"/>
        <v>0</v>
      </c>
      <c r="J1170" s="25" t="str">
        <f t="shared" si="162"/>
        <v>2116–2117</v>
      </c>
      <c r="K1170" s="27">
        <f t="shared" si="158"/>
        <v>0</v>
      </c>
      <c r="R1170" s="10" t="str">
        <f t="shared" si="154"/>
        <v/>
      </c>
    </row>
    <row r="1171" spans="1:18" ht="19.899999999999999" customHeight="1" x14ac:dyDescent="0.25">
      <c r="A1171" s="126">
        <v>79260</v>
      </c>
      <c r="B1171" s="9">
        <f t="shared" si="155"/>
        <v>0</v>
      </c>
      <c r="C1171" s="127"/>
      <c r="D1171" s="4">
        <f t="shared" si="156"/>
        <v>0</v>
      </c>
      <c r="E1171" s="128">
        <f t="shared" si="159"/>
        <v>0</v>
      </c>
      <c r="F1171" s="4">
        <f t="shared" si="160"/>
        <v>0</v>
      </c>
      <c r="G1171" s="19">
        <f>IF(AND(C1171&lt;&gt;"",SUM(G$25:G1170)&lt;D$17),$D$17/$D$21,0)</f>
        <v>0</v>
      </c>
      <c r="H1171" s="4">
        <f t="shared" si="161"/>
        <v>0</v>
      </c>
      <c r="I1171" s="4">
        <f t="shared" si="157"/>
        <v>0</v>
      </c>
      <c r="J1171" s="25" t="str">
        <f t="shared" si="162"/>
        <v>2116–2117</v>
      </c>
      <c r="K1171" s="27">
        <f t="shared" si="158"/>
        <v>0</v>
      </c>
      <c r="R1171" s="10" t="str">
        <f t="shared" si="154"/>
        <v/>
      </c>
    </row>
    <row r="1172" spans="1:18" ht="19.899999999999999" customHeight="1" x14ac:dyDescent="0.25">
      <c r="A1172" s="126">
        <v>79291</v>
      </c>
      <c r="B1172" s="9">
        <f t="shared" si="155"/>
        <v>0</v>
      </c>
      <c r="C1172" s="127"/>
      <c r="D1172" s="4">
        <f t="shared" si="156"/>
        <v>0</v>
      </c>
      <c r="E1172" s="128">
        <f t="shared" si="159"/>
        <v>0</v>
      </c>
      <c r="F1172" s="4">
        <f t="shared" si="160"/>
        <v>0</v>
      </c>
      <c r="G1172" s="19">
        <f>IF(AND(C1172&lt;&gt;"",SUM(G$25:G1171)&lt;D$17),$D$17/$D$21,0)</f>
        <v>0</v>
      </c>
      <c r="H1172" s="4">
        <f t="shared" si="161"/>
        <v>0</v>
      </c>
      <c r="I1172" s="4">
        <f t="shared" si="157"/>
        <v>0</v>
      </c>
      <c r="J1172" s="25" t="str">
        <f t="shared" si="162"/>
        <v>2116–2117</v>
      </c>
      <c r="K1172" s="27">
        <f t="shared" si="158"/>
        <v>0</v>
      </c>
      <c r="R1172" s="10" t="str">
        <f t="shared" si="154"/>
        <v/>
      </c>
    </row>
    <row r="1173" spans="1:18" ht="19.899999999999999" customHeight="1" x14ac:dyDescent="0.25">
      <c r="A1173" s="126">
        <v>79319</v>
      </c>
      <c r="B1173" s="9">
        <f t="shared" si="155"/>
        <v>0</v>
      </c>
      <c r="C1173" s="127"/>
      <c r="D1173" s="4">
        <f t="shared" si="156"/>
        <v>0</v>
      </c>
      <c r="E1173" s="128">
        <f t="shared" si="159"/>
        <v>0</v>
      </c>
      <c r="F1173" s="4">
        <f t="shared" si="160"/>
        <v>0</v>
      </c>
      <c r="G1173" s="19">
        <f>IF(AND(C1173&lt;&gt;"",SUM(G$25:G1172)&lt;D$17),$D$17/$D$21,0)</f>
        <v>0</v>
      </c>
      <c r="H1173" s="4">
        <f t="shared" si="161"/>
        <v>0</v>
      </c>
      <c r="I1173" s="4">
        <f t="shared" si="157"/>
        <v>0</v>
      </c>
      <c r="J1173" s="25" t="str">
        <f t="shared" si="162"/>
        <v>2116–2117</v>
      </c>
      <c r="K1173" s="27">
        <f t="shared" si="158"/>
        <v>0</v>
      </c>
      <c r="R1173" s="10" t="str">
        <f t="shared" si="154"/>
        <v/>
      </c>
    </row>
    <row r="1174" spans="1:18" ht="19.899999999999999" customHeight="1" x14ac:dyDescent="0.25">
      <c r="A1174" s="126">
        <v>79350</v>
      </c>
      <c r="B1174" s="9">
        <f t="shared" si="155"/>
        <v>0</v>
      </c>
      <c r="C1174" s="127"/>
      <c r="D1174" s="4">
        <f t="shared" si="156"/>
        <v>0</v>
      </c>
      <c r="E1174" s="128">
        <f t="shared" si="159"/>
        <v>0</v>
      </c>
      <c r="F1174" s="4">
        <f t="shared" si="160"/>
        <v>0</v>
      </c>
      <c r="G1174" s="19">
        <f>IF(AND(C1174&lt;&gt;"",SUM(G$25:G1173)&lt;D$17),$D$17/$D$21,0)</f>
        <v>0</v>
      </c>
      <c r="H1174" s="4">
        <f t="shared" si="161"/>
        <v>0</v>
      </c>
      <c r="I1174" s="4">
        <f t="shared" si="157"/>
        <v>0</v>
      </c>
      <c r="J1174" s="25" t="str">
        <f t="shared" si="162"/>
        <v>2116–2117</v>
      </c>
      <c r="K1174" s="27">
        <f t="shared" si="158"/>
        <v>0</v>
      </c>
      <c r="R1174" s="10" t="str">
        <f t="shared" si="154"/>
        <v/>
      </c>
    </row>
    <row r="1175" spans="1:18" ht="19.899999999999999" customHeight="1" x14ac:dyDescent="0.25">
      <c r="A1175" s="126">
        <v>79380</v>
      </c>
      <c r="B1175" s="9">
        <f t="shared" si="155"/>
        <v>0</v>
      </c>
      <c r="C1175" s="127"/>
      <c r="D1175" s="4">
        <f t="shared" si="156"/>
        <v>0</v>
      </c>
      <c r="E1175" s="128">
        <f t="shared" si="159"/>
        <v>0</v>
      </c>
      <c r="F1175" s="4">
        <f t="shared" si="160"/>
        <v>0</v>
      </c>
      <c r="G1175" s="19">
        <f>IF(AND(C1175&lt;&gt;"",SUM(G$25:G1174)&lt;D$17),$D$17/$D$21,0)</f>
        <v>0</v>
      </c>
      <c r="H1175" s="4">
        <f t="shared" si="161"/>
        <v>0</v>
      </c>
      <c r="I1175" s="4">
        <f t="shared" si="157"/>
        <v>0</v>
      </c>
      <c r="J1175" s="25" t="str">
        <f t="shared" si="162"/>
        <v>2116–2117</v>
      </c>
      <c r="K1175" s="27">
        <f t="shared" si="158"/>
        <v>0</v>
      </c>
      <c r="R1175" s="10" t="str">
        <f t="shared" si="154"/>
        <v/>
      </c>
    </row>
    <row r="1176" spans="1:18" ht="19.899999999999999" customHeight="1" x14ac:dyDescent="0.25">
      <c r="A1176" s="126">
        <v>79411</v>
      </c>
      <c r="B1176" s="9">
        <f t="shared" si="155"/>
        <v>0</v>
      </c>
      <c r="C1176" s="127"/>
      <c r="D1176" s="4">
        <f t="shared" si="156"/>
        <v>0</v>
      </c>
      <c r="E1176" s="128">
        <f t="shared" si="159"/>
        <v>0</v>
      </c>
      <c r="F1176" s="4">
        <f t="shared" si="160"/>
        <v>0</v>
      </c>
      <c r="G1176" s="19">
        <f>IF(AND(C1176&lt;&gt;"",SUM(G$25:G1175)&lt;D$17),$D$17/$D$21,0)</f>
        <v>0</v>
      </c>
      <c r="H1176" s="4">
        <f t="shared" si="161"/>
        <v>0</v>
      </c>
      <c r="I1176" s="4">
        <f t="shared" si="157"/>
        <v>0</v>
      </c>
      <c r="J1176" s="25" t="str">
        <f t="shared" si="162"/>
        <v>2116–2117</v>
      </c>
      <c r="K1176" s="27">
        <f t="shared" si="158"/>
        <v>0</v>
      </c>
      <c r="R1176" s="10" t="str">
        <f t="shared" si="154"/>
        <v/>
      </c>
    </row>
    <row r="1177" spans="1:18" ht="19.899999999999999" customHeight="1" x14ac:dyDescent="0.25">
      <c r="A1177" s="126">
        <v>79441</v>
      </c>
      <c r="B1177" s="9">
        <f t="shared" si="155"/>
        <v>0</v>
      </c>
      <c r="C1177" s="127"/>
      <c r="D1177" s="4">
        <f t="shared" si="156"/>
        <v>0</v>
      </c>
      <c r="E1177" s="128">
        <f t="shared" si="159"/>
        <v>0</v>
      </c>
      <c r="F1177" s="4">
        <f t="shared" si="160"/>
        <v>0</v>
      </c>
      <c r="G1177" s="19">
        <f>IF(AND(C1177&lt;&gt;"",SUM(G$25:G1176)&lt;D$17),$D$17/$D$21,0)</f>
        <v>0</v>
      </c>
      <c r="H1177" s="4">
        <f t="shared" si="161"/>
        <v>0</v>
      </c>
      <c r="I1177" s="4">
        <f t="shared" si="157"/>
        <v>0</v>
      </c>
      <c r="J1177" s="25" t="str">
        <f t="shared" si="162"/>
        <v>2117–2118</v>
      </c>
      <c r="K1177" s="27">
        <f t="shared" si="158"/>
        <v>0</v>
      </c>
      <c r="R1177" s="10" t="str">
        <f t="shared" ref="R1177:R1236" si="163">IF(AND($D$13&lt;=$A1177,DATE(YEAR($D$13),MONTH($D$13)+$D$19-1,DAY($D$13))&gt;=$A1177),"X","")</f>
        <v/>
      </c>
    </row>
    <row r="1178" spans="1:18" ht="19.899999999999999" customHeight="1" x14ac:dyDescent="0.25">
      <c r="A1178" s="126">
        <v>79472</v>
      </c>
      <c r="B1178" s="9">
        <f t="shared" ref="B1178:B1236" si="164">IF(C1178&gt;0,C1178*-1,C1178)</f>
        <v>0</v>
      </c>
      <c r="C1178" s="127"/>
      <c r="D1178" s="4">
        <f t="shared" ref="D1178:D1236" si="165">IF(C1178="",0,IF($D$14="Beginning",IF(C1177&lt;&gt;"",$F1177*$D$6/12,0),IF(C1177&lt;&gt;"",$F1177*$D$6/12,$D$15*$D$6/12)))</f>
        <v>0</v>
      </c>
      <c r="E1178" s="128">
        <f t="shared" si="159"/>
        <v>0</v>
      </c>
      <c r="F1178" s="4">
        <f t="shared" si="160"/>
        <v>0</v>
      </c>
      <c r="G1178" s="19">
        <f>IF(AND(C1178&lt;&gt;"",SUM(G$25:G1177)&lt;D$17),$D$17/$D$21,0)</f>
        <v>0</v>
      </c>
      <c r="H1178" s="4">
        <f t="shared" si="161"/>
        <v>0</v>
      </c>
      <c r="I1178" s="4">
        <f t="shared" ref="I1178:I1236" si="166">IF(C1178&lt;&gt;"",$D$17-H1178,0)</f>
        <v>0</v>
      </c>
      <c r="J1178" s="25" t="str">
        <f t="shared" si="162"/>
        <v>2117–2118</v>
      </c>
      <c r="K1178" s="27">
        <f t="shared" ref="K1178:K1235" si="167">IF(AND(ROUND(H1178,2)=ROUND($D$17,2),ROUND(F1178,0)=0),ROUND($D$17,2),0)</f>
        <v>0</v>
      </c>
      <c r="R1178" s="10" t="str">
        <f t="shared" si="163"/>
        <v/>
      </c>
    </row>
    <row r="1179" spans="1:18" ht="19.899999999999999" customHeight="1" x14ac:dyDescent="0.25">
      <c r="A1179" s="126">
        <v>79503</v>
      </c>
      <c r="B1179" s="9">
        <f t="shared" si="164"/>
        <v>0</v>
      </c>
      <c r="C1179" s="127"/>
      <c r="D1179" s="4">
        <f t="shared" si="165"/>
        <v>0</v>
      </c>
      <c r="E1179" s="128">
        <f t="shared" ref="E1179:E1236" si="168">C1179-D1179</f>
        <v>0</v>
      </c>
      <c r="F1179" s="4">
        <f t="shared" ref="F1179:F1236" si="169">IF(C1179="",0,IF(C1178="",$D$15-E1179,IF(C1179&lt;&gt;"",F1178-E1179)))</f>
        <v>0</v>
      </c>
      <c r="G1179" s="19">
        <f>IF(AND(C1179&lt;&gt;"",SUM(G$25:G1178)&lt;D$17),$D$17/$D$21,0)</f>
        <v>0</v>
      </c>
      <c r="H1179" s="4">
        <f t="shared" ref="H1179:H1236" si="170">IF(C1179&lt;&gt;"",G1179+H1178,0)</f>
        <v>0</v>
      </c>
      <c r="I1179" s="4">
        <f t="shared" si="166"/>
        <v>0</v>
      </c>
      <c r="J1179" s="25" t="str">
        <f t="shared" si="162"/>
        <v>2117–2118</v>
      </c>
      <c r="K1179" s="27">
        <f t="shared" si="167"/>
        <v>0</v>
      </c>
      <c r="R1179" s="10" t="str">
        <f t="shared" si="163"/>
        <v/>
      </c>
    </row>
    <row r="1180" spans="1:18" ht="19.899999999999999" customHeight="1" x14ac:dyDescent="0.25">
      <c r="A1180" s="126">
        <v>79533</v>
      </c>
      <c r="B1180" s="9">
        <f t="shared" si="164"/>
        <v>0</v>
      </c>
      <c r="C1180" s="127"/>
      <c r="D1180" s="4">
        <f t="shared" si="165"/>
        <v>0</v>
      </c>
      <c r="E1180" s="128">
        <f t="shared" si="168"/>
        <v>0</v>
      </c>
      <c r="F1180" s="4">
        <f t="shared" si="169"/>
        <v>0</v>
      </c>
      <c r="G1180" s="19">
        <f>IF(AND(C1180&lt;&gt;"",SUM(G$25:G1179)&lt;D$17),$D$17/$D$21,0)</f>
        <v>0</v>
      </c>
      <c r="H1180" s="4">
        <f t="shared" si="170"/>
        <v>0</v>
      </c>
      <c r="I1180" s="4">
        <f t="shared" si="166"/>
        <v>0</v>
      </c>
      <c r="J1180" s="25" t="str">
        <f t="shared" si="162"/>
        <v>2117–2118</v>
      </c>
      <c r="K1180" s="27">
        <f t="shared" si="167"/>
        <v>0</v>
      </c>
      <c r="R1180" s="10" t="str">
        <f t="shared" si="163"/>
        <v/>
      </c>
    </row>
    <row r="1181" spans="1:18" ht="19.899999999999999" customHeight="1" x14ac:dyDescent="0.25">
      <c r="A1181" s="126">
        <v>79564</v>
      </c>
      <c r="B1181" s="9">
        <f t="shared" si="164"/>
        <v>0</v>
      </c>
      <c r="C1181" s="127"/>
      <c r="D1181" s="4">
        <f t="shared" si="165"/>
        <v>0</v>
      </c>
      <c r="E1181" s="128">
        <f t="shared" si="168"/>
        <v>0</v>
      </c>
      <c r="F1181" s="4">
        <f t="shared" si="169"/>
        <v>0</v>
      </c>
      <c r="G1181" s="19">
        <f>IF(AND(C1181&lt;&gt;"",SUM(G$25:G1180)&lt;D$17),$D$17/$D$21,0)</f>
        <v>0</v>
      </c>
      <c r="H1181" s="4">
        <f t="shared" si="170"/>
        <v>0</v>
      </c>
      <c r="I1181" s="4">
        <f t="shared" si="166"/>
        <v>0</v>
      </c>
      <c r="J1181" s="25" t="str">
        <f t="shared" si="162"/>
        <v>2117–2118</v>
      </c>
      <c r="K1181" s="27">
        <f t="shared" si="167"/>
        <v>0</v>
      </c>
      <c r="R1181" s="10" t="str">
        <f t="shared" si="163"/>
        <v/>
      </c>
    </row>
    <row r="1182" spans="1:18" ht="19.899999999999999" customHeight="1" x14ac:dyDescent="0.25">
      <c r="A1182" s="126">
        <v>79594</v>
      </c>
      <c r="B1182" s="9">
        <f t="shared" si="164"/>
        <v>0</v>
      </c>
      <c r="C1182" s="127"/>
      <c r="D1182" s="4">
        <f t="shared" si="165"/>
        <v>0</v>
      </c>
      <c r="E1182" s="128">
        <f t="shared" si="168"/>
        <v>0</v>
      </c>
      <c r="F1182" s="4">
        <f t="shared" si="169"/>
        <v>0</v>
      </c>
      <c r="G1182" s="19">
        <f>IF(AND(C1182&lt;&gt;"",SUM(G$25:G1181)&lt;D$17),$D$17/$D$21,0)</f>
        <v>0</v>
      </c>
      <c r="H1182" s="4">
        <f t="shared" si="170"/>
        <v>0</v>
      </c>
      <c r="I1182" s="4">
        <f t="shared" si="166"/>
        <v>0</v>
      </c>
      <c r="J1182" s="25" t="str">
        <f t="shared" si="162"/>
        <v>2117–2118</v>
      </c>
      <c r="K1182" s="27">
        <f t="shared" si="167"/>
        <v>0</v>
      </c>
      <c r="R1182" s="10" t="str">
        <f t="shared" si="163"/>
        <v/>
      </c>
    </row>
    <row r="1183" spans="1:18" ht="19.899999999999999" customHeight="1" x14ac:dyDescent="0.25">
      <c r="A1183" s="126">
        <v>79625</v>
      </c>
      <c r="B1183" s="9">
        <f t="shared" si="164"/>
        <v>0</v>
      </c>
      <c r="C1183" s="127"/>
      <c r="D1183" s="4">
        <f t="shared" si="165"/>
        <v>0</v>
      </c>
      <c r="E1183" s="128">
        <f t="shared" si="168"/>
        <v>0</v>
      </c>
      <c r="F1183" s="4">
        <f t="shared" si="169"/>
        <v>0</v>
      </c>
      <c r="G1183" s="19">
        <f>IF(AND(C1183&lt;&gt;"",SUM(G$25:G1182)&lt;D$17),$D$17/$D$21,0)</f>
        <v>0</v>
      </c>
      <c r="H1183" s="4">
        <f t="shared" si="170"/>
        <v>0</v>
      </c>
      <c r="I1183" s="4">
        <f t="shared" si="166"/>
        <v>0</v>
      </c>
      <c r="J1183" s="25" t="str">
        <f t="shared" si="162"/>
        <v>2117–2118</v>
      </c>
      <c r="K1183" s="27">
        <f t="shared" si="167"/>
        <v>0</v>
      </c>
      <c r="R1183" s="10" t="str">
        <f t="shared" si="163"/>
        <v/>
      </c>
    </row>
    <row r="1184" spans="1:18" ht="19.899999999999999" customHeight="1" x14ac:dyDescent="0.25">
      <c r="A1184" s="126">
        <v>79656</v>
      </c>
      <c r="B1184" s="9">
        <f t="shared" si="164"/>
        <v>0</v>
      </c>
      <c r="C1184" s="127"/>
      <c r="D1184" s="4">
        <f t="shared" si="165"/>
        <v>0</v>
      </c>
      <c r="E1184" s="128">
        <f t="shared" si="168"/>
        <v>0</v>
      </c>
      <c r="F1184" s="4">
        <f t="shared" si="169"/>
        <v>0</v>
      </c>
      <c r="G1184" s="19">
        <f>IF(AND(C1184&lt;&gt;"",SUM(G$25:G1183)&lt;D$17),$D$17/$D$21,0)</f>
        <v>0</v>
      </c>
      <c r="H1184" s="4">
        <f t="shared" si="170"/>
        <v>0</v>
      </c>
      <c r="I1184" s="4">
        <f t="shared" si="166"/>
        <v>0</v>
      </c>
      <c r="J1184" s="25" t="str">
        <f t="shared" si="162"/>
        <v>2117–2118</v>
      </c>
      <c r="K1184" s="27">
        <f t="shared" si="167"/>
        <v>0</v>
      </c>
      <c r="R1184" s="10" t="str">
        <f t="shared" si="163"/>
        <v/>
      </c>
    </row>
    <row r="1185" spans="1:18" ht="19.899999999999999" customHeight="1" x14ac:dyDescent="0.25">
      <c r="A1185" s="126">
        <v>79684</v>
      </c>
      <c r="B1185" s="9">
        <f t="shared" si="164"/>
        <v>0</v>
      </c>
      <c r="C1185" s="127"/>
      <c r="D1185" s="4">
        <f t="shared" si="165"/>
        <v>0</v>
      </c>
      <c r="E1185" s="128">
        <f t="shared" si="168"/>
        <v>0</v>
      </c>
      <c r="F1185" s="4">
        <f t="shared" si="169"/>
        <v>0</v>
      </c>
      <c r="G1185" s="19">
        <f>IF(AND(C1185&lt;&gt;"",SUM(G$25:G1184)&lt;D$17),$D$17/$D$21,0)</f>
        <v>0</v>
      </c>
      <c r="H1185" s="4">
        <f t="shared" si="170"/>
        <v>0</v>
      </c>
      <c r="I1185" s="4">
        <f t="shared" si="166"/>
        <v>0</v>
      </c>
      <c r="J1185" s="25" t="str">
        <f t="shared" si="162"/>
        <v>2117–2118</v>
      </c>
      <c r="K1185" s="27">
        <f t="shared" si="167"/>
        <v>0</v>
      </c>
      <c r="R1185" s="10" t="str">
        <f t="shared" si="163"/>
        <v/>
      </c>
    </row>
    <row r="1186" spans="1:18" ht="19.899999999999999" customHeight="1" x14ac:dyDescent="0.25">
      <c r="A1186" s="126">
        <v>79715</v>
      </c>
      <c r="B1186" s="9">
        <f t="shared" si="164"/>
        <v>0</v>
      </c>
      <c r="C1186" s="127"/>
      <c r="D1186" s="4">
        <f t="shared" si="165"/>
        <v>0</v>
      </c>
      <c r="E1186" s="128">
        <f t="shared" si="168"/>
        <v>0</v>
      </c>
      <c r="F1186" s="4">
        <f t="shared" si="169"/>
        <v>0</v>
      </c>
      <c r="G1186" s="19">
        <f>IF(AND(C1186&lt;&gt;"",SUM(G$25:G1185)&lt;D$17),$D$17/$D$21,0)</f>
        <v>0</v>
      </c>
      <c r="H1186" s="4">
        <f t="shared" si="170"/>
        <v>0</v>
      </c>
      <c r="I1186" s="4">
        <f t="shared" si="166"/>
        <v>0</v>
      </c>
      <c r="J1186" s="25" t="str">
        <f t="shared" si="162"/>
        <v>2117–2118</v>
      </c>
      <c r="K1186" s="27">
        <f t="shared" si="167"/>
        <v>0</v>
      </c>
      <c r="R1186" s="10" t="str">
        <f t="shared" si="163"/>
        <v/>
      </c>
    </row>
    <row r="1187" spans="1:18" ht="19.899999999999999" customHeight="1" x14ac:dyDescent="0.25">
      <c r="A1187" s="126">
        <v>79745</v>
      </c>
      <c r="B1187" s="9">
        <f t="shared" si="164"/>
        <v>0</v>
      </c>
      <c r="C1187" s="127"/>
      <c r="D1187" s="4">
        <f t="shared" si="165"/>
        <v>0</v>
      </c>
      <c r="E1187" s="128">
        <f t="shared" si="168"/>
        <v>0</v>
      </c>
      <c r="F1187" s="4">
        <f t="shared" si="169"/>
        <v>0</v>
      </c>
      <c r="G1187" s="19">
        <f>IF(AND(C1187&lt;&gt;"",SUM(G$25:G1186)&lt;D$17),$D$17/$D$21,0)</f>
        <v>0</v>
      </c>
      <c r="H1187" s="4">
        <f t="shared" si="170"/>
        <v>0</v>
      </c>
      <c r="I1187" s="4">
        <f t="shared" si="166"/>
        <v>0</v>
      </c>
      <c r="J1187" s="25" t="str">
        <f t="shared" si="162"/>
        <v>2117–2118</v>
      </c>
      <c r="K1187" s="27">
        <f t="shared" si="167"/>
        <v>0</v>
      </c>
      <c r="R1187" s="10" t="str">
        <f t="shared" si="163"/>
        <v/>
      </c>
    </row>
    <row r="1188" spans="1:18" ht="19.899999999999999" customHeight="1" x14ac:dyDescent="0.25">
      <c r="A1188" s="126">
        <v>79776</v>
      </c>
      <c r="B1188" s="9">
        <f t="shared" si="164"/>
        <v>0</v>
      </c>
      <c r="C1188" s="127"/>
      <c r="D1188" s="4">
        <f t="shared" si="165"/>
        <v>0</v>
      </c>
      <c r="E1188" s="128">
        <f t="shared" si="168"/>
        <v>0</v>
      </c>
      <c r="F1188" s="4">
        <f t="shared" si="169"/>
        <v>0</v>
      </c>
      <c r="G1188" s="19">
        <f>IF(AND(C1188&lt;&gt;"",SUM(G$25:G1187)&lt;D$17),$D$17/$D$21,0)</f>
        <v>0</v>
      </c>
      <c r="H1188" s="4">
        <f t="shared" si="170"/>
        <v>0</v>
      </c>
      <c r="I1188" s="4">
        <f t="shared" si="166"/>
        <v>0</v>
      </c>
      <c r="J1188" s="25" t="str">
        <f t="shared" si="162"/>
        <v>2117–2118</v>
      </c>
      <c r="K1188" s="27">
        <f t="shared" si="167"/>
        <v>0</v>
      </c>
      <c r="R1188" s="10" t="str">
        <f t="shared" si="163"/>
        <v/>
      </c>
    </row>
    <row r="1189" spans="1:18" ht="19.899999999999999" customHeight="1" x14ac:dyDescent="0.25">
      <c r="A1189" s="126">
        <v>79806</v>
      </c>
      <c r="B1189" s="9">
        <f t="shared" si="164"/>
        <v>0</v>
      </c>
      <c r="C1189" s="127"/>
      <c r="D1189" s="4">
        <f t="shared" si="165"/>
        <v>0</v>
      </c>
      <c r="E1189" s="128">
        <f t="shared" si="168"/>
        <v>0</v>
      </c>
      <c r="F1189" s="4">
        <f t="shared" si="169"/>
        <v>0</v>
      </c>
      <c r="G1189" s="19">
        <f>IF(AND(C1189&lt;&gt;"",SUM(G$25:G1188)&lt;D$17),$D$17/$D$21,0)</f>
        <v>0</v>
      </c>
      <c r="H1189" s="4">
        <f t="shared" si="170"/>
        <v>0</v>
      </c>
      <c r="I1189" s="4">
        <f t="shared" si="166"/>
        <v>0</v>
      </c>
      <c r="J1189" s="25" t="str">
        <f t="shared" si="162"/>
        <v>2118–2119</v>
      </c>
      <c r="K1189" s="27">
        <f t="shared" si="167"/>
        <v>0</v>
      </c>
      <c r="R1189" s="10" t="str">
        <f t="shared" si="163"/>
        <v/>
      </c>
    </row>
    <row r="1190" spans="1:18" ht="19.899999999999999" customHeight="1" x14ac:dyDescent="0.25">
      <c r="A1190" s="126">
        <v>79837</v>
      </c>
      <c r="B1190" s="9">
        <f t="shared" si="164"/>
        <v>0</v>
      </c>
      <c r="C1190" s="127"/>
      <c r="D1190" s="4">
        <f t="shared" si="165"/>
        <v>0</v>
      </c>
      <c r="E1190" s="128">
        <f t="shared" si="168"/>
        <v>0</v>
      </c>
      <c r="F1190" s="4">
        <f t="shared" si="169"/>
        <v>0</v>
      </c>
      <c r="G1190" s="19">
        <f>IF(AND(C1190&lt;&gt;"",SUM(G$25:G1189)&lt;D$17),$D$17/$D$21,0)</f>
        <v>0</v>
      </c>
      <c r="H1190" s="4">
        <f t="shared" si="170"/>
        <v>0</v>
      </c>
      <c r="I1190" s="4">
        <f t="shared" si="166"/>
        <v>0</v>
      </c>
      <c r="J1190" s="25" t="str">
        <f t="shared" ref="J1190:J1236" si="171">IF(OR(MONTH(A1190)=1,MONTH(A1190)=2,MONTH(A1190)=3,MONTH(A1190)=4,MONTH(A1190)=5,MONTH(A1190)=6),YEAR(A1190)-1&amp;"–"&amp;YEAR(A1190),YEAR(A1190)&amp;"–"&amp;YEAR(A1190)+1)</f>
        <v>2118–2119</v>
      </c>
      <c r="K1190" s="27">
        <f t="shared" si="167"/>
        <v>0</v>
      </c>
      <c r="R1190" s="10" t="str">
        <f t="shared" si="163"/>
        <v/>
      </c>
    </row>
    <row r="1191" spans="1:18" ht="19.899999999999999" customHeight="1" x14ac:dyDescent="0.25">
      <c r="A1191" s="126">
        <v>79868</v>
      </c>
      <c r="B1191" s="9">
        <f t="shared" si="164"/>
        <v>0</v>
      </c>
      <c r="C1191" s="127"/>
      <c r="D1191" s="4">
        <f t="shared" si="165"/>
        <v>0</v>
      </c>
      <c r="E1191" s="128">
        <f t="shared" si="168"/>
        <v>0</v>
      </c>
      <c r="F1191" s="4">
        <f t="shared" si="169"/>
        <v>0</v>
      </c>
      <c r="G1191" s="19">
        <f>IF(AND(C1191&lt;&gt;"",SUM(G$25:G1190)&lt;D$17),$D$17/$D$21,0)</f>
        <v>0</v>
      </c>
      <c r="H1191" s="4">
        <f t="shared" si="170"/>
        <v>0</v>
      </c>
      <c r="I1191" s="4">
        <f t="shared" si="166"/>
        <v>0</v>
      </c>
      <c r="J1191" s="25" t="str">
        <f t="shared" si="171"/>
        <v>2118–2119</v>
      </c>
      <c r="K1191" s="27">
        <f t="shared" si="167"/>
        <v>0</v>
      </c>
      <c r="R1191" s="10" t="str">
        <f t="shared" si="163"/>
        <v/>
      </c>
    </row>
    <row r="1192" spans="1:18" ht="19.899999999999999" customHeight="1" x14ac:dyDescent="0.25">
      <c r="A1192" s="126">
        <v>79898</v>
      </c>
      <c r="B1192" s="9">
        <f t="shared" si="164"/>
        <v>0</v>
      </c>
      <c r="C1192" s="127"/>
      <c r="D1192" s="4">
        <f t="shared" si="165"/>
        <v>0</v>
      </c>
      <c r="E1192" s="128">
        <f t="shared" si="168"/>
        <v>0</v>
      </c>
      <c r="F1192" s="4">
        <f t="shared" si="169"/>
        <v>0</v>
      </c>
      <c r="G1192" s="19">
        <f>IF(AND(C1192&lt;&gt;"",SUM(G$25:G1191)&lt;D$17),$D$17/$D$21,0)</f>
        <v>0</v>
      </c>
      <c r="H1192" s="4">
        <f t="shared" si="170"/>
        <v>0</v>
      </c>
      <c r="I1192" s="4">
        <f t="shared" si="166"/>
        <v>0</v>
      </c>
      <c r="J1192" s="25" t="str">
        <f t="shared" si="171"/>
        <v>2118–2119</v>
      </c>
      <c r="K1192" s="27">
        <f t="shared" si="167"/>
        <v>0</v>
      </c>
      <c r="R1192" s="10" t="str">
        <f t="shared" si="163"/>
        <v/>
      </c>
    </row>
    <row r="1193" spans="1:18" ht="19.899999999999999" customHeight="1" x14ac:dyDescent="0.25">
      <c r="A1193" s="126">
        <v>79929</v>
      </c>
      <c r="B1193" s="9">
        <f t="shared" si="164"/>
        <v>0</v>
      </c>
      <c r="C1193" s="127"/>
      <c r="D1193" s="4">
        <f t="shared" si="165"/>
        <v>0</v>
      </c>
      <c r="E1193" s="128">
        <f t="shared" si="168"/>
        <v>0</v>
      </c>
      <c r="F1193" s="4">
        <f t="shared" si="169"/>
        <v>0</v>
      </c>
      <c r="G1193" s="19">
        <f>IF(AND(C1193&lt;&gt;"",SUM(G$25:G1192)&lt;D$17),$D$17/$D$21,0)</f>
        <v>0</v>
      </c>
      <c r="H1193" s="4">
        <f t="shared" si="170"/>
        <v>0</v>
      </c>
      <c r="I1193" s="4">
        <f t="shared" si="166"/>
        <v>0</v>
      </c>
      <c r="J1193" s="25" t="str">
        <f t="shared" si="171"/>
        <v>2118–2119</v>
      </c>
      <c r="K1193" s="27">
        <f t="shared" si="167"/>
        <v>0</v>
      </c>
      <c r="R1193" s="10" t="str">
        <f t="shared" si="163"/>
        <v/>
      </c>
    </row>
    <row r="1194" spans="1:18" ht="19.899999999999999" customHeight="1" x14ac:dyDescent="0.25">
      <c r="A1194" s="126">
        <v>79959</v>
      </c>
      <c r="B1194" s="9">
        <f t="shared" si="164"/>
        <v>0</v>
      </c>
      <c r="C1194" s="127"/>
      <c r="D1194" s="4">
        <f t="shared" si="165"/>
        <v>0</v>
      </c>
      <c r="E1194" s="128">
        <f t="shared" si="168"/>
        <v>0</v>
      </c>
      <c r="F1194" s="4">
        <f t="shared" si="169"/>
        <v>0</v>
      </c>
      <c r="G1194" s="19">
        <f>IF(AND(C1194&lt;&gt;"",SUM(G$25:G1193)&lt;D$17),$D$17/$D$21,0)</f>
        <v>0</v>
      </c>
      <c r="H1194" s="4">
        <f t="shared" si="170"/>
        <v>0</v>
      </c>
      <c r="I1194" s="4">
        <f t="shared" si="166"/>
        <v>0</v>
      </c>
      <c r="J1194" s="25" t="str">
        <f t="shared" si="171"/>
        <v>2118–2119</v>
      </c>
      <c r="K1194" s="27">
        <f t="shared" si="167"/>
        <v>0</v>
      </c>
      <c r="R1194" s="10" t="str">
        <f t="shared" si="163"/>
        <v/>
      </c>
    </row>
    <row r="1195" spans="1:18" ht="19.899999999999999" customHeight="1" x14ac:dyDescent="0.25">
      <c r="A1195" s="126">
        <v>79990</v>
      </c>
      <c r="B1195" s="9">
        <f t="shared" si="164"/>
        <v>0</v>
      </c>
      <c r="C1195" s="127"/>
      <c r="D1195" s="4">
        <f t="shared" si="165"/>
        <v>0</v>
      </c>
      <c r="E1195" s="128">
        <f t="shared" si="168"/>
        <v>0</v>
      </c>
      <c r="F1195" s="4">
        <f t="shared" si="169"/>
        <v>0</v>
      </c>
      <c r="G1195" s="19">
        <f>IF(AND(C1195&lt;&gt;"",SUM(G$25:G1194)&lt;D$17),$D$17/$D$21,0)</f>
        <v>0</v>
      </c>
      <c r="H1195" s="4">
        <f t="shared" si="170"/>
        <v>0</v>
      </c>
      <c r="I1195" s="4">
        <f t="shared" si="166"/>
        <v>0</v>
      </c>
      <c r="J1195" s="25" t="str">
        <f t="shared" si="171"/>
        <v>2118–2119</v>
      </c>
      <c r="K1195" s="27">
        <f t="shared" si="167"/>
        <v>0</v>
      </c>
      <c r="R1195" s="10" t="str">
        <f t="shared" si="163"/>
        <v/>
      </c>
    </row>
    <row r="1196" spans="1:18" ht="19.899999999999999" customHeight="1" x14ac:dyDescent="0.25">
      <c r="A1196" s="126">
        <v>80021</v>
      </c>
      <c r="B1196" s="9">
        <f t="shared" si="164"/>
        <v>0</v>
      </c>
      <c r="C1196" s="127"/>
      <c r="D1196" s="4">
        <f t="shared" si="165"/>
        <v>0</v>
      </c>
      <c r="E1196" s="128">
        <f t="shared" si="168"/>
        <v>0</v>
      </c>
      <c r="F1196" s="4">
        <f t="shared" si="169"/>
        <v>0</v>
      </c>
      <c r="G1196" s="19">
        <f>IF(AND(C1196&lt;&gt;"",SUM(G$25:G1195)&lt;D$17),$D$17/$D$21,0)</f>
        <v>0</v>
      </c>
      <c r="H1196" s="4">
        <f t="shared" si="170"/>
        <v>0</v>
      </c>
      <c r="I1196" s="4">
        <f t="shared" si="166"/>
        <v>0</v>
      </c>
      <c r="J1196" s="25" t="str">
        <f t="shared" si="171"/>
        <v>2118–2119</v>
      </c>
      <c r="K1196" s="27">
        <f t="shared" si="167"/>
        <v>0</v>
      </c>
      <c r="R1196" s="10" t="str">
        <f t="shared" si="163"/>
        <v/>
      </c>
    </row>
    <row r="1197" spans="1:18" ht="19.899999999999999" customHeight="1" x14ac:dyDescent="0.25">
      <c r="A1197" s="126">
        <v>80049</v>
      </c>
      <c r="B1197" s="9">
        <f t="shared" si="164"/>
        <v>0</v>
      </c>
      <c r="C1197" s="127"/>
      <c r="D1197" s="4">
        <f t="shared" si="165"/>
        <v>0</v>
      </c>
      <c r="E1197" s="128">
        <f t="shared" si="168"/>
        <v>0</v>
      </c>
      <c r="F1197" s="4">
        <f t="shared" si="169"/>
        <v>0</v>
      </c>
      <c r="G1197" s="19">
        <f>IF(AND(C1197&lt;&gt;"",SUM(G$25:G1196)&lt;D$17),$D$17/$D$21,0)</f>
        <v>0</v>
      </c>
      <c r="H1197" s="4">
        <f t="shared" si="170"/>
        <v>0</v>
      </c>
      <c r="I1197" s="4">
        <f t="shared" si="166"/>
        <v>0</v>
      </c>
      <c r="J1197" s="25" t="str">
        <f t="shared" si="171"/>
        <v>2118–2119</v>
      </c>
      <c r="K1197" s="27">
        <f t="shared" si="167"/>
        <v>0</v>
      </c>
      <c r="R1197" s="10" t="str">
        <f t="shared" si="163"/>
        <v/>
      </c>
    </row>
    <row r="1198" spans="1:18" ht="19.899999999999999" customHeight="1" x14ac:dyDescent="0.25">
      <c r="A1198" s="126">
        <v>80080</v>
      </c>
      <c r="B1198" s="9">
        <f t="shared" si="164"/>
        <v>0</v>
      </c>
      <c r="C1198" s="127"/>
      <c r="D1198" s="4">
        <f t="shared" si="165"/>
        <v>0</v>
      </c>
      <c r="E1198" s="128">
        <f t="shared" si="168"/>
        <v>0</v>
      </c>
      <c r="F1198" s="4">
        <f t="shared" si="169"/>
        <v>0</v>
      </c>
      <c r="G1198" s="19">
        <f>IF(AND(C1198&lt;&gt;"",SUM(G$25:G1197)&lt;D$17),$D$17/$D$21,0)</f>
        <v>0</v>
      </c>
      <c r="H1198" s="4">
        <f t="shared" si="170"/>
        <v>0</v>
      </c>
      <c r="I1198" s="4">
        <f t="shared" si="166"/>
        <v>0</v>
      </c>
      <c r="J1198" s="25" t="str">
        <f t="shared" si="171"/>
        <v>2118–2119</v>
      </c>
      <c r="K1198" s="27">
        <f t="shared" si="167"/>
        <v>0</v>
      </c>
      <c r="R1198" s="10" t="str">
        <f t="shared" si="163"/>
        <v/>
      </c>
    </row>
    <row r="1199" spans="1:18" ht="19.899999999999999" customHeight="1" x14ac:dyDescent="0.25">
      <c r="A1199" s="126">
        <v>80110</v>
      </c>
      <c r="B1199" s="9">
        <f t="shared" si="164"/>
        <v>0</v>
      </c>
      <c r="C1199" s="127"/>
      <c r="D1199" s="4">
        <f t="shared" si="165"/>
        <v>0</v>
      </c>
      <c r="E1199" s="128">
        <f t="shared" si="168"/>
        <v>0</v>
      </c>
      <c r="F1199" s="4">
        <f t="shared" si="169"/>
        <v>0</v>
      </c>
      <c r="G1199" s="19">
        <f>IF(AND(C1199&lt;&gt;"",SUM(G$25:G1198)&lt;D$17),$D$17/$D$21,0)</f>
        <v>0</v>
      </c>
      <c r="H1199" s="4">
        <f t="shared" si="170"/>
        <v>0</v>
      </c>
      <c r="I1199" s="4">
        <f t="shared" si="166"/>
        <v>0</v>
      </c>
      <c r="J1199" s="25" t="str">
        <f t="shared" si="171"/>
        <v>2118–2119</v>
      </c>
      <c r="K1199" s="27">
        <f t="shared" si="167"/>
        <v>0</v>
      </c>
      <c r="R1199" s="10" t="str">
        <f t="shared" si="163"/>
        <v/>
      </c>
    </row>
    <row r="1200" spans="1:18" ht="19.899999999999999" customHeight="1" x14ac:dyDescent="0.25">
      <c r="A1200" s="126">
        <v>80141</v>
      </c>
      <c r="B1200" s="9">
        <f t="shared" si="164"/>
        <v>0</v>
      </c>
      <c r="C1200" s="127"/>
      <c r="D1200" s="4">
        <f t="shared" si="165"/>
        <v>0</v>
      </c>
      <c r="E1200" s="128">
        <f t="shared" si="168"/>
        <v>0</v>
      </c>
      <c r="F1200" s="4">
        <f t="shared" si="169"/>
        <v>0</v>
      </c>
      <c r="G1200" s="19">
        <f>IF(AND(C1200&lt;&gt;"",SUM(G$25:G1199)&lt;D$17),$D$17/$D$21,0)</f>
        <v>0</v>
      </c>
      <c r="H1200" s="4">
        <f t="shared" si="170"/>
        <v>0</v>
      </c>
      <c r="I1200" s="4">
        <f t="shared" si="166"/>
        <v>0</v>
      </c>
      <c r="J1200" s="25" t="str">
        <f t="shared" si="171"/>
        <v>2118–2119</v>
      </c>
      <c r="K1200" s="27">
        <f t="shared" si="167"/>
        <v>0</v>
      </c>
      <c r="R1200" s="10" t="str">
        <f t="shared" si="163"/>
        <v/>
      </c>
    </row>
    <row r="1201" spans="1:18" ht="19.899999999999999" customHeight="1" x14ac:dyDescent="0.25">
      <c r="A1201" s="126">
        <v>80171</v>
      </c>
      <c r="B1201" s="9">
        <f t="shared" si="164"/>
        <v>0</v>
      </c>
      <c r="C1201" s="127"/>
      <c r="D1201" s="4">
        <f t="shared" si="165"/>
        <v>0</v>
      </c>
      <c r="E1201" s="128">
        <f t="shared" si="168"/>
        <v>0</v>
      </c>
      <c r="F1201" s="4">
        <f t="shared" si="169"/>
        <v>0</v>
      </c>
      <c r="G1201" s="19">
        <f>IF(AND(C1201&lt;&gt;"",SUM(G$25:G1200)&lt;D$17),$D$17/$D$21,0)</f>
        <v>0</v>
      </c>
      <c r="H1201" s="4">
        <f t="shared" si="170"/>
        <v>0</v>
      </c>
      <c r="I1201" s="4">
        <f t="shared" si="166"/>
        <v>0</v>
      </c>
      <c r="J1201" s="25" t="str">
        <f t="shared" si="171"/>
        <v>2119–2120</v>
      </c>
      <c r="K1201" s="27">
        <f t="shared" si="167"/>
        <v>0</v>
      </c>
      <c r="R1201" s="10" t="str">
        <f t="shared" si="163"/>
        <v/>
      </c>
    </row>
    <row r="1202" spans="1:18" ht="19.899999999999999" customHeight="1" x14ac:dyDescent="0.25">
      <c r="A1202" s="126">
        <v>80202</v>
      </c>
      <c r="B1202" s="9">
        <f t="shared" si="164"/>
        <v>0</v>
      </c>
      <c r="C1202" s="127"/>
      <c r="D1202" s="4">
        <f t="shared" si="165"/>
        <v>0</v>
      </c>
      <c r="E1202" s="128">
        <f t="shared" si="168"/>
        <v>0</v>
      </c>
      <c r="F1202" s="4">
        <f t="shared" si="169"/>
        <v>0</v>
      </c>
      <c r="G1202" s="19">
        <f>IF(AND(C1202&lt;&gt;"",SUM(G$25:G1201)&lt;D$17),$D$17/$D$21,0)</f>
        <v>0</v>
      </c>
      <c r="H1202" s="4">
        <f t="shared" si="170"/>
        <v>0</v>
      </c>
      <c r="I1202" s="4">
        <f t="shared" si="166"/>
        <v>0</v>
      </c>
      <c r="J1202" s="25" t="str">
        <f t="shared" si="171"/>
        <v>2119–2120</v>
      </c>
      <c r="K1202" s="27">
        <f t="shared" si="167"/>
        <v>0</v>
      </c>
      <c r="R1202" s="10" t="str">
        <f t="shared" si="163"/>
        <v/>
      </c>
    </row>
    <row r="1203" spans="1:18" ht="19.899999999999999" customHeight="1" x14ac:dyDescent="0.25">
      <c r="A1203" s="126">
        <v>80233</v>
      </c>
      <c r="B1203" s="9">
        <f t="shared" si="164"/>
        <v>0</v>
      </c>
      <c r="C1203" s="127"/>
      <c r="D1203" s="4">
        <f t="shared" si="165"/>
        <v>0</v>
      </c>
      <c r="E1203" s="128">
        <f t="shared" si="168"/>
        <v>0</v>
      </c>
      <c r="F1203" s="4">
        <f t="shared" si="169"/>
        <v>0</v>
      </c>
      <c r="G1203" s="19">
        <f>IF(AND(C1203&lt;&gt;"",SUM(G$25:G1202)&lt;D$17),$D$17/$D$21,0)</f>
        <v>0</v>
      </c>
      <c r="H1203" s="4">
        <f t="shared" si="170"/>
        <v>0</v>
      </c>
      <c r="I1203" s="4">
        <f t="shared" si="166"/>
        <v>0</v>
      </c>
      <c r="J1203" s="25" t="str">
        <f t="shared" si="171"/>
        <v>2119–2120</v>
      </c>
      <c r="K1203" s="27">
        <f t="shared" si="167"/>
        <v>0</v>
      </c>
      <c r="R1203" s="10" t="str">
        <f t="shared" si="163"/>
        <v/>
      </c>
    </row>
    <row r="1204" spans="1:18" ht="19.899999999999999" customHeight="1" x14ac:dyDescent="0.25">
      <c r="A1204" s="126">
        <v>80263</v>
      </c>
      <c r="B1204" s="9">
        <f t="shared" si="164"/>
        <v>0</v>
      </c>
      <c r="C1204" s="127"/>
      <c r="D1204" s="4">
        <f t="shared" si="165"/>
        <v>0</v>
      </c>
      <c r="E1204" s="128">
        <f t="shared" si="168"/>
        <v>0</v>
      </c>
      <c r="F1204" s="4">
        <f t="shared" si="169"/>
        <v>0</v>
      </c>
      <c r="G1204" s="19">
        <f>IF(AND(C1204&lt;&gt;"",SUM(G$25:G1203)&lt;D$17),$D$17/$D$21,0)</f>
        <v>0</v>
      </c>
      <c r="H1204" s="4">
        <f t="shared" si="170"/>
        <v>0</v>
      </c>
      <c r="I1204" s="4">
        <f t="shared" si="166"/>
        <v>0</v>
      </c>
      <c r="J1204" s="25" t="str">
        <f t="shared" si="171"/>
        <v>2119–2120</v>
      </c>
      <c r="K1204" s="27">
        <f t="shared" si="167"/>
        <v>0</v>
      </c>
      <c r="R1204" s="10" t="str">
        <f t="shared" si="163"/>
        <v/>
      </c>
    </row>
    <row r="1205" spans="1:18" ht="19.899999999999999" customHeight="1" x14ac:dyDescent="0.25">
      <c r="A1205" s="126">
        <v>80294</v>
      </c>
      <c r="B1205" s="9">
        <f t="shared" si="164"/>
        <v>0</v>
      </c>
      <c r="C1205" s="127"/>
      <c r="D1205" s="4">
        <f t="shared" si="165"/>
        <v>0</v>
      </c>
      <c r="E1205" s="128">
        <f t="shared" si="168"/>
        <v>0</v>
      </c>
      <c r="F1205" s="4">
        <f t="shared" si="169"/>
        <v>0</v>
      </c>
      <c r="G1205" s="19">
        <f>IF(AND(C1205&lt;&gt;"",SUM(G$25:G1204)&lt;D$17),$D$17/$D$21,0)</f>
        <v>0</v>
      </c>
      <c r="H1205" s="4">
        <f t="shared" si="170"/>
        <v>0</v>
      </c>
      <c r="I1205" s="4">
        <f t="shared" si="166"/>
        <v>0</v>
      </c>
      <c r="J1205" s="25" t="str">
        <f t="shared" si="171"/>
        <v>2119–2120</v>
      </c>
      <c r="K1205" s="27">
        <f t="shared" si="167"/>
        <v>0</v>
      </c>
      <c r="R1205" s="10" t="str">
        <f t="shared" si="163"/>
        <v/>
      </c>
    </row>
    <row r="1206" spans="1:18" ht="19.899999999999999" customHeight="1" x14ac:dyDescent="0.25">
      <c r="A1206" s="126">
        <v>80324</v>
      </c>
      <c r="B1206" s="9">
        <f t="shared" si="164"/>
        <v>0</v>
      </c>
      <c r="C1206" s="127"/>
      <c r="D1206" s="4">
        <f t="shared" si="165"/>
        <v>0</v>
      </c>
      <c r="E1206" s="128">
        <f t="shared" si="168"/>
        <v>0</v>
      </c>
      <c r="F1206" s="4">
        <f t="shared" si="169"/>
        <v>0</v>
      </c>
      <c r="G1206" s="19">
        <f>IF(AND(C1206&lt;&gt;"",SUM(G$25:G1205)&lt;D$17),$D$17/$D$21,0)</f>
        <v>0</v>
      </c>
      <c r="H1206" s="4">
        <f t="shared" si="170"/>
        <v>0</v>
      </c>
      <c r="I1206" s="4">
        <f t="shared" si="166"/>
        <v>0</v>
      </c>
      <c r="J1206" s="25" t="str">
        <f t="shared" si="171"/>
        <v>2119–2120</v>
      </c>
      <c r="K1206" s="27">
        <f t="shared" si="167"/>
        <v>0</v>
      </c>
      <c r="R1206" s="10" t="str">
        <f t="shared" si="163"/>
        <v/>
      </c>
    </row>
    <row r="1207" spans="1:18" ht="19.899999999999999" customHeight="1" x14ac:dyDescent="0.25">
      <c r="A1207" s="126">
        <v>80355</v>
      </c>
      <c r="B1207" s="9">
        <f t="shared" si="164"/>
        <v>0</v>
      </c>
      <c r="C1207" s="127"/>
      <c r="D1207" s="4">
        <f t="shared" si="165"/>
        <v>0</v>
      </c>
      <c r="E1207" s="128">
        <f t="shared" si="168"/>
        <v>0</v>
      </c>
      <c r="F1207" s="4">
        <f t="shared" si="169"/>
        <v>0</v>
      </c>
      <c r="G1207" s="19">
        <f>IF(AND(C1207&lt;&gt;"",SUM(G$25:G1206)&lt;D$17),$D$17/$D$21,0)</f>
        <v>0</v>
      </c>
      <c r="H1207" s="4">
        <f t="shared" si="170"/>
        <v>0</v>
      </c>
      <c r="I1207" s="4">
        <f t="shared" si="166"/>
        <v>0</v>
      </c>
      <c r="J1207" s="25" t="str">
        <f t="shared" si="171"/>
        <v>2119–2120</v>
      </c>
      <c r="K1207" s="27">
        <f t="shared" si="167"/>
        <v>0</v>
      </c>
      <c r="R1207" s="10" t="str">
        <f t="shared" si="163"/>
        <v/>
      </c>
    </row>
    <row r="1208" spans="1:18" ht="19.899999999999999" customHeight="1" x14ac:dyDescent="0.25">
      <c r="A1208" s="126">
        <v>80386</v>
      </c>
      <c r="B1208" s="9">
        <f t="shared" si="164"/>
        <v>0</v>
      </c>
      <c r="C1208" s="127"/>
      <c r="D1208" s="4">
        <f t="shared" si="165"/>
        <v>0</v>
      </c>
      <c r="E1208" s="128">
        <f t="shared" si="168"/>
        <v>0</v>
      </c>
      <c r="F1208" s="4">
        <f t="shared" si="169"/>
        <v>0</v>
      </c>
      <c r="G1208" s="19">
        <f>IF(AND(C1208&lt;&gt;"",SUM(G$25:G1207)&lt;D$17),$D$17/$D$21,0)</f>
        <v>0</v>
      </c>
      <c r="H1208" s="4">
        <f t="shared" si="170"/>
        <v>0</v>
      </c>
      <c r="I1208" s="4">
        <f t="shared" si="166"/>
        <v>0</v>
      </c>
      <c r="J1208" s="25" t="str">
        <f t="shared" si="171"/>
        <v>2119–2120</v>
      </c>
      <c r="K1208" s="27">
        <f t="shared" si="167"/>
        <v>0</v>
      </c>
      <c r="R1208" s="10" t="str">
        <f t="shared" si="163"/>
        <v/>
      </c>
    </row>
    <row r="1209" spans="1:18" ht="19.899999999999999" customHeight="1" x14ac:dyDescent="0.25">
      <c r="A1209" s="126">
        <v>80415</v>
      </c>
      <c r="B1209" s="9">
        <f t="shared" si="164"/>
        <v>0</v>
      </c>
      <c r="C1209" s="127"/>
      <c r="D1209" s="4">
        <f t="shared" si="165"/>
        <v>0</v>
      </c>
      <c r="E1209" s="128">
        <f t="shared" si="168"/>
        <v>0</v>
      </c>
      <c r="F1209" s="4">
        <f t="shared" si="169"/>
        <v>0</v>
      </c>
      <c r="G1209" s="19">
        <f>IF(AND(C1209&lt;&gt;"",SUM(G$25:G1208)&lt;D$17),$D$17/$D$21,0)</f>
        <v>0</v>
      </c>
      <c r="H1209" s="4">
        <f t="shared" si="170"/>
        <v>0</v>
      </c>
      <c r="I1209" s="4">
        <f t="shared" si="166"/>
        <v>0</v>
      </c>
      <c r="J1209" s="25" t="str">
        <f t="shared" si="171"/>
        <v>2119–2120</v>
      </c>
      <c r="K1209" s="27">
        <f t="shared" si="167"/>
        <v>0</v>
      </c>
      <c r="R1209" s="10" t="str">
        <f t="shared" si="163"/>
        <v/>
      </c>
    </row>
    <row r="1210" spans="1:18" ht="19.899999999999999" customHeight="1" x14ac:dyDescent="0.25">
      <c r="A1210" s="126">
        <v>80446</v>
      </c>
      <c r="B1210" s="9">
        <f t="shared" si="164"/>
        <v>0</v>
      </c>
      <c r="C1210" s="127"/>
      <c r="D1210" s="4">
        <f t="shared" si="165"/>
        <v>0</v>
      </c>
      <c r="E1210" s="128">
        <f t="shared" si="168"/>
        <v>0</v>
      </c>
      <c r="F1210" s="4">
        <f t="shared" si="169"/>
        <v>0</v>
      </c>
      <c r="G1210" s="19">
        <f>IF(AND(C1210&lt;&gt;"",SUM(G$25:G1209)&lt;D$17),$D$17/$D$21,0)</f>
        <v>0</v>
      </c>
      <c r="H1210" s="4">
        <f t="shared" si="170"/>
        <v>0</v>
      </c>
      <c r="I1210" s="4">
        <f t="shared" si="166"/>
        <v>0</v>
      </c>
      <c r="J1210" s="25" t="str">
        <f t="shared" si="171"/>
        <v>2119–2120</v>
      </c>
      <c r="K1210" s="27">
        <f t="shared" si="167"/>
        <v>0</v>
      </c>
      <c r="R1210" s="10" t="str">
        <f t="shared" si="163"/>
        <v/>
      </c>
    </row>
    <row r="1211" spans="1:18" ht="19.899999999999999" customHeight="1" x14ac:dyDescent="0.25">
      <c r="A1211" s="126">
        <v>80476</v>
      </c>
      <c r="B1211" s="9">
        <f t="shared" si="164"/>
        <v>0</v>
      </c>
      <c r="C1211" s="127"/>
      <c r="D1211" s="4">
        <f t="shared" si="165"/>
        <v>0</v>
      </c>
      <c r="E1211" s="128">
        <f t="shared" si="168"/>
        <v>0</v>
      </c>
      <c r="F1211" s="4">
        <f t="shared" si="169"/>
        <v>0</v>
      </c>
      <c r="G1211" s="19">
        <f>IF(AND(C1211&lt;&gt;"",SUM(G$25:G1210)&lt;D$17),$D$17/$D$21,0)</f>
        <v>0</v>
      </c>
      <c r="H1211" s="4">
        <f t="shared" si="170"/>
        <v>0</v>
      </c>
      <c r="I1211" s="4">
        <f t="shared" si="166"/>
        <v>0</v>
      </c>
      <c r="J1211" s="25" t="str">
        <f t="shared" si="171"/>
        <v>2119–2120</v>
      </c>
      <c r="K1211" s="27">
        <f t="shared" si="167"/>
        <v>0</v>
      </c>
      <c r="R1211" s="10" t="str">
        <f t="shared" si="163"/>
        <v/>
      </c>
    </row>
    <row r="1212" spans="1:18" ht="19.899999999999999" customHeight="1" x14ac:dyDescent="0.25">
      <c r="A1212" s="126">
        <v>80507</v>
      </c>
      <c r="B1212" s="9">
        <f t="shared" si="164"/>
        <v>0</v>
      </c>
      <c r="C1212" s="127"/>
      <c r="D1212" s="4">
        <f t="shared" si="165"/>
        <v>0</v>
      </c>
      <c r="E1212" s="128">
        <f t="shared" si="168"/>
        <v>0</v>
      </c>
      <c r="F1212" s="4">
        <f t="shared" si="169"/>
        <v>0</v>
      </c>
      <c r="G1212" s="19">
        <f>IF(AND(C1212&lt;&gt;"",SUM(G$25:G1211)&lt;D$17),$D$17/$D$21,0)</f>
        <v>0</v>
      </c>
      <c r="H1212" s="4">
        <f t="shared" si="170"/>
        <v>0</v>
      </c>
      <c r="I1212" s="4">
        <f t="shared" si="166"/>
        <v>0</v>
      </c>
      <c r="J1212" s="25" t="str">
        <f t="shared" si="171"/>
        <v>2119–2120</v>
      </c>
      <c r="K1212" s="27">
        <f t="shared" si="167"/>
        <v>0</v>
      </c>
      <c r="R1212" s="10" t="str">
        <f t="shared" si="163"/>
        <v/>
      </c>
    </row>
    <row r="1213" spans="1:18" ht="19.899999999999999" customHeight="1" x14ac:dyDescent="0.25">
      <c r="A1213" s="126">
        <v>80537</v>
      </c>
      <c r="B1213" s="9">
        <f t="shared" si="164"/>
        <v>0</v>
      </c>
      <c r="C1213" s="127"/>
      <c r="D1213" s="4">
        <f t="shared" si="165"/>
        <v>0</v>
      </c>
      <c r="E1213" s="128">
        <f t="shared" si="168"/>
        <v>0</v>
      </c>
      <c r="F1213" s="4">
        <f t="shared" si="169"/>
        <v>0</v>
      </c>
      <c r="G1213" s="19">
        <f>IF(AND(C1213&lt;&gt;"",SUM(G$25:G1212)&lt;D$17),$D$17/$D$21,0)</f>
        <v>0</v>
      </c>
      <c r="H1213" s="4">
        <f t="shared" si="170"/>
        <v>0</v>
      </c>
      <c r="I1213" s="4">
        <f t="shared" si="166"/>
        <v>0</v>
      </c>
      <c r="J1213" s="25" t="str">
        <f t="shared" si="171"/>
        <v>2120–2121</v>
      </c>
      <c r="K1213" s="27">
        <f t="shared" si="167"/>
        <v>0</v>
      </c>
      <c r="R1213" s="10" t="str">
        <f t="shared" si="163"/>
        <v/>
      </c>
    </row>
    <row r="1214" spans="1:18" ht="19.899999999999999" customHeight="1" x14ac:dyDescent="0.25">
      <c r="A1214" s="126">
        <v>80568</v>
      </c>
      <c r="B1214" s="9">
        <f t="shared" si="164"/>
        <v>0</v>
      </c>
      <c r="C1214" s="127"/>
      <c r="D1214" s="4">
        <f t="shared" si="165"/>
        <v>0</v>
      </c>
      <c r="E1214" s="128">
        <f t="shared" si="168"/>
        <v>0</v>
      </c>
      <c r="F1214" s="4">
        <f t="shared" si="169"/>
        <v>0</v>
      </c>
      <c r="G1214" s="19">
        <f>IF(AND(C1214&lt;&gt;"",SUM(G$25:G1213)&lt;D$17),$D$17/$D$21,0)</f>
        <v>0</v>
      </c>
      <c r="H1214" s="4">
        <f t="shared" si="170"/>
        <v>0</v>
      </c>
      <c r="I1214" s="4">
        <f t="shared" si="166"/>
        <v>0</v>
      </c>
      <c r="J1214" s="25" t="str">
        <f t="shared" si="171"/>
        <v>2120–2121</v>
      </c>
      <c r="K1214" s="27">
        <f t="shared" si="167"/>
        <v>0</v>
      </c>
      <c r="R1214" s="10" t="str">
        <f t="shared" si="163"/>
        <v/>
      </c>
    </row>
    <row r="1215" spans="1:18" ht="19.899999999999999" customHeight="1" x14ac:dyDescent="0.25">
      <c r="A1215" s="126">
        <v>80599</v>
      </c>
      <c r="B1215" s="9">
        <f t="shared" si="164"/>
        <v>0</v>
      </c>
      <c r="C1215" s="127"/>
      <c r="D1215" s="4">
        <f t="shared" si="165"/>
        <v>0</v>
      </c>
      <c r="E1215" s="128">
        <f t="shared" si="168"/>
        <v>0</v>
      </c>
      <c r="F1215" s="4">
        <f t="shared" si="169"/>
        <v>0</v>
      </c>
      <c r="G1215" s="19">
        <f>IF(AND(C1215&lt;&gt;"",SUM(G$25:G1214)&lt;D$17),$D$17/$D$21,0)</f>
        <v>0</v>
      </c>
      <c r="H1215" s="4">
        <f t="shared" si="170"/>
        <v>0</v>
      </c>
      <c r="I1215" s="4">
        <f t="shared" si="166"/>
        <v>0</v>
      </c>
      <c r="J1215" s="25" t="str">
        <f t="shared" si="171"/>
        <v>2120–2121</v>
      </c>
      <c r="K1215" s="27">
        <f t="shared" si="167"/>
        <v>0</v>
      </c>
      <c r="R1215" s="10" t="str">
        <f t="shared" si="163"/>
        <v/>
      </c>
    </row>
    <row r="1216" spans="1:18" ht="19.899999999999999" customHeight="1" x14ac:dyDescent="0.25">
      <c r="A1216" s="126">
        <v>80629</v>
      </c>
      <c r="B1216" s="9">
        <f t="shared" si="164"/>
        <v>0</v>
      </c>
      <c r="C1216" s="127"/>
      <c r="D1216" s="4">
        <f t="shared" si="165"/>
        <v>0</v>
      </c>
      <c r="E1216" s="128">
        <f t="shared" si="168"/>
        <v>0</v>
      </c>
      <c r="F1216" s="4">
        <f t="shared" si="169"/>
        <v>0</v>
      </c>
      <c r="G1216" s="19">
        <f>IF(AND(C1216&lt;&gt;"",SUM(G$25:G1215)&lt;D$17),$D$17/$D$21,0)</f>
        <v>0</v>
      </c>
      <c r="H1216" s="4">
        <f t="shared" si="170"/>
        <v>0</v>
      </c>
      <c r="I1216" s="4">
        <f t="shared" si="166"/>
        <v>0</v>
      </c>
      <c r="J1216" s="25" t="str">
        <f t="shared" si="171"/>
        <v>2120–2121</v>
      </c>
      <c r="K1216" s="27">
        <f t="shared" si="167"/>
        <v>0</v>
      </c>
      <c r="R1216" s="10" t="str">
        <f t="shared" si="163"/>
        <v/>
      </c>
    </row>
    <row r="1217" spans="1:18" ht="19.899999999999999" customHeight="1" x14ac:dyDescent="0.25">
      <c r="A1217" s="126">
        <v>80660</v>
      </c>
      <c r="B1217" s="9">
        <f t="shared" si="164"/>
        <v>0</v>
      </c>
      <c r="C1217" s="127"/>
      <c r="D1217" s="4">
        <f t="shared" si="165"/>
        <v>0</v>
      </c>
      <c r="E1217" s="128">
        <f t="shared" si="168"/>
        <v>0</v>
      </c>
      <c r="F1217" s="4">
        <f t="shared" si="169"/>
        <v>0</v>
      </c>
      <c r="G1217" s="19">
        <f>IF(AND(C1217&lt;&gt;"",SUM(G$25:G1216)&lt;D$17),$D$17/$D$21,0)</f>
        <v>0</v>
      </c>
      <c r="H1217" s="4">
        <f t="shared" si="170"/>
        <v>0</v>
      </c>
      <c r="I1217" s="4">
        <f t="shared" si="166"/>
        <v>0</v>
      </c>
      <c r="J1217" s="25" t="str">
        <f t="shared" si="171"/>
        <v>2120–2121</v>
      </c>
      <c r="K1217" s="27">
        <f t="shared" si="167"/>
        <v>0</v>
      </c>
      <c r="R1217" s="10" t="str">
        <f t="shared" si="163"/>
        <v/>
      </c>
    </row>
    <row r="1218" spans="1:18" ht="19.899999999999999" customHeight="1" x14ac:dyDescent="0.25">
      <c r="A1218" s="126">
        <v>80690</v>
      </c>
      <c r="B1218" s="9">
        <f t="shared" si="164"/>
        <v>0</v>
      </c>
      <c r="C1218" s="127"/>
      <c r="D1218" s="4">
        <f t="shared" si="165"/>
        <v>0</v>
      </c>
      <c r="E1218" s="128">
        <f t="shared" si="168"/>
        <v>0</v>
      </c>
      <c r="F1218" s="4">
        <f t="shared" si="169"/>
        <v>0</v>
      </c>
      <c r="G1218" s="19">
        <f>IF(AND(C1218&lt;&gt;"",SUM(G$25:G1217)&lt;D$17),$D$17/$D$21,0)</f>
        <v>0</v>
      </c>
      <c r="H1218" s="4">
        <f t="shared" si="170"/>
        <v>0</v>
      </c>
      <c r="I1218" s="4">
        <f t="shared" si="166"/>
        <v>0</v>
      </c>
      <c r="J1218" s="25" t="str">
        <f t="shared" si="171"/>
        <v>2120–2121</v>
      </c>
      <c r="K1218" s="27">
        <f t="shared" si="167"/>
        <v>0</v>
      </c>
      <c r="R1218" s="10" t="str">
        <f t="shared" si="163"/>
        <v/>
      </c>
    </row>
    <row r="1219" spans="1:18" ht="19.899999999999999" customHeight="1" x14ac:dyDescent="0.25">
      <c r="A1219" s="126">
        <v>80721</v>
      </c>
      <c r="B1219" s="9">
        <f t="shared" si="164"/>
        <v>0</v>
      </c>
      <c r="C1219" s="127"/>
      <c r="D1219" s="4">
        <f t="shared" si="165"/>
        <v>0</v>
      </c>
      <c r="E1219" s="128">
        <f t="shared" si="168"/>
        <v>0</v>
      </c>
      <c r="F1219" s="4">
        <f t="shared" si="169"/>
        <v>0</v>
      </c>
      <c r="G1219" s="19">
        <f>IF(AND(C1219&lt;&gt;"",SUM(G$25:G1218)&lt;D$17),$D$17/$D$21,0)</f>
        <v>0</v>
      </c>
      <c r="H1219" s="4">
        <f t="shared" si="170"/>
        <v>0</v>
      </c>
      <c r="I1219" s="4">
        <f t="shared" si="166"/>
        <v>0</v>
      </c>
      <c r="J1219" s="25" t="str">
        <f t="shared" si="171"/>
        <v>2120–2121</v>
      </c>
      <c r="K1219" s="27">
        <f t="shared" si="167"/>
        <v>0</v>
      </c>
      <c r="R1219" s="10" t="str">
        <f t="shared" si="163"/>
        <v/>
      </c>
    </row>
    <row r="1220" spans="1:18" ht="19.899999999999999" customHeight="1" x14ac:dyDescent="0.25">
      <c r="A1220" s="126">
        <v>80752</v>
      </c>
      <c r="B1220" s="9">
        <f t="shared" si="164"/>
        <v>0</v>
      </c>
      <c r="C1220" s="127"/>
      <c r="D1220" s="4">
        <f t="shared" si="165"/>
        <v>0</v>
      </c>
      <c r="E1220" s="128">
        <f t="shared" si="168"/>
        <v>0</v>
      </c>
      <c r="F1220" s="4">
        <f t="shared" si="169"/>
        <v>0</v>
      </c>
      <c r="G1220" s="19">
        <f>IF(AND(C1220&lt;&gt;"",SUM(G$25:G1219)&lt;D$17),$D$17/$D$21,0)</f>
        <v>0</v>
      </c>
      <c r="H1220" s="4">
        <f t="shared" si="170"/>
        <v>0</v>
      </c>
      <c r="I1220" s="4">
        <f t="shared" si="166"/>
        <v>0</v>
      </c>
      <c r="J1220" s="25" t="str">
        <f t="shared" si="171"/>
        <v>2120–2121</v>
      </c>
      <c r="K1220" s="27">
        <f t="shared" si="167"/>
        <v>0</v>
      </c>
      <c r="R1220" s="10" t="str">
        <f t="shared" si="163"/>
        <v/>
      </c>
    </row>
    <row r="1221" spans="1:18" ht="19.899999999999999" customHeight="1" x14ac:dyDescent="0.25">
      <c r="A1221" s="126">
        <v>80780</v>
      </c>
      <c r="B1221" s="9">
        <f t="shared" si="164"/>
        <v>0</v>
      </c>
      <c r="C1221" s="127"/>
      <c r="D1221" s="4">
        <f t="shared" si="165"/>
        <v>0</v>
      </c>
      <c r="E1221" s="128">
        <f t="shared" si="168"/>
        <v>0</v>
      </c>
      <c r="F1221" s="4">
        <f t="shared" si="169"/>
        <v>0</v>
      </c>
      <c r="G1221" s="19">
        <f>IF(AND(C1221&lt;&gt;"",SUM(G$25:G1220)&lt;D$17),$D$17/$D$21,0)</f>
        <v>0</v>
      </c>
      <c r="H1221" s="4">
        <f t="shared" si="170"/>
        <v>0</v>
      </c>
      <c r="I1221" s="4">
        <f t="shared" si="166"/>
        <v>0</v>
      </c>
      <c r="J1221" s="25" t="str">
        <f t="shared" si="171"/>
        <v>2120–2121</v>
      </c>
      <c r="K1221" s="27">
        <f t="shared" si="167"/>
        <v>0</v>
      </c>
      <c r="R1221" s="10" t="str">
        <f t="shared" si="163"/>
        <v/>
      </c>
    </row>
    <row r="1222" spans="1:18" ht="19.899999999999999" customHeight="1" x14ac:dyDescent="0.25">
      <c r="A1222" s="126">
        <v>80811</v>
      </c>
      <c r="B1222" s="9">
        <f t="shared" si="164"/>
        <v>0</v>
      </c>
      <c r="C1222" s="127"/>
      <c r="D1222" s="4">
        <f t="shared" si="165"/>
        <v>0</v>
      </c>
      <c r="E1222" s="128">
        <f t="shared" si="168"/>
        <v>0</v>
      </c>
      <c r="F1222" s="4">
        <f t="shared" si="169"/>
        <v>0</v>
      </c>
      <c r="G1222" s="19">
        <f>IF(AND(C1222&lt;&gt;"",SUM(G$25:G1221)&lt;D$17),$D$17/$D$21,0)</f>
        <v>0</v>
      </c>
      <c r="H1222" s="4">
        <f t="shared" si="170"/>
        <v>0</v>
      </c>
      <c r="I1222" s="4">
        <f t="shared" si="166"/>
        <v>0</v>
      </c>
      <c r="J1222" s="25" t="str">
        <f t="shared" si="171"/>
        <v>2120–2121</v>
      </c>
      <c r="K1222" s="27">
        <f t="shared" si="167"/>
        <v>0</v>
      </c>
      <c r="R1222" s="10" t="str">
        <f t="shared" si="163"/>
        <v/>
      </c>
    </row>
    <row r="1223" spans="1:18" ht="19.899999999999999" customHeight="1" x14ac:dyDescent="0.25">
      <c r="A1223" s="126">
        <v>80841</v>
      </c>
      <c r="B1223" s="9">
        <f t="shared" si="164"/>
        <v>0</v>
      </c>
      <c r="C1223" s="127"/>
      <c r="D1223" s="4">
        <f t="shared" si="165"/>
        <v>0</v>
      </c>
      <c r="E1223" s="128">
        <f t="shared" si="168"/>
        <v>0</v>
      </c>
      <c r="F1223" s="4">
        <f t="shared" si="169"/>
        <v>0</v>
      </c>
      <c r="G1223" s="19">
        <f>IF(AND(C1223&lt;&gt;"",SUM(G$25:G1222)&lt;D$17),$D$17/$D$21,0)</f>
        <v>0</v>
      </c>
      <c r="H1223" s="4">
        <f t="shared" si="170"/>
        <v>0</v>
      </c>
      <c r="I1223" s="4">
        <f t="shared" si="166"/>
        <v>0</v>
      </c>
      <c r="J1223" s="25" t="str">
        <f t="shared" si="171"/>
        <v>2120–2121</v>
      </c>
      <c r="K1223" s="27">
        <f t="shared" si="167"/>
        <v>0</v>
      </c>
      <c r="R1223" s="10" t="str">
        <f t="shared" si="163"/>
        <v/>
      </c>
    </row>
    <row r="1224" spans="1:18" ht="19.899999999999999" customHeight="1" x14ac:dyDescent="0.25">
      <c r="A1224" s="126">
        <v>80872</v>
      </c>
      <c r="B1224" s="9">
        <f t="shared" si="164"/>
        <v>0</v>
      </c>
      <c r="C1224" s="127"/>
      <c r="D1224" s="4">
        <f t="shared" si="165"/>
        <v>0</v>
      </c>
      <c r="E1224" s="128">
        <f t="shared" si="168"/>
        <v>0</v>
      </c>
      <c r="F1224" s="4">
        <f t="shared" si="169"/>
        <v>0</v>
      </c>
      <c r="G1224" s="19">
        <f>IF(AND(C1224&lt;&gt;"",SUM(G$25:G1223)&lt;D$17),$D$17/$D$21,0)</f>
        <v>0</v>
      </c>
      <c r="H1224" s="4">
        <f t="shared" si="170"/>
        <v>0</v>
      </c>
      <c r="I1224" s="4">
        <f t="shared" si="166"/>
        <v>0</v>
      </c>
      <c r="J1224" s="25" t="str">
        <f t="shared" si="171"/>
        <v>2120–2121</v>
      </c>
      <c r="K1224" s="27">
        <f t="shared" si="167"/>
        <v>0</v>
      </c>
      <c r="R1224" s="10" t="str">
        <f t="shared" si="163"/>
        <v/>
      </c>
    </row>
    <row r="1225" spans="1:18" ht="19.899999999999999" customHeight="1" x14ac:dyDescent="0.25">
      <c r="A1225" s="126">
        <v>80902</v>
      </c>
      <c r="B1225" s="9">
        <f t="shared" si="164"/>
        <v>0</v>
      </c>
      <c r="C1225" s="127"/>
      <c r="D1225" s="4">
        <f t="shared" si="165"/>
        <v>0</v>
      </c>
      <c r="E1225" s="128">
        <f t="shared" si="168"/>
        <v>0</v>
      </c>
      <c r="F1225" s="4">
        <f t="shared" si="169"/>
        <v>0</v>
      </c>
      <c r="G1225" s="19">
        <f>IF(AND(C1225&lt;&gt;"",SUM(G$25:G1224)&lt;D$17),$D$17/$D$21,0)</f>
        <v>0</v>
      </c>
      <c r="H1225" s="4">
        <f t="shared" si="170"/>
        <v>0</v>
      </c>
      <c r="I1225" s="4">
        <f t="shared" si="166"/>
        <v>0</v>
      </c>
      <c r="J1225" s="25" t="str">
        <f t="shared" si="171"/>
        <v>2121–2122</v>
      </c>
      <c r="K1225" s="27">
        <f t="shared" si="167"/>
        <v>0</v>
      </c>
      <c r="R1225" s="10" t="str">
        <f t="shared" si="163"/>
        <v/>
      </c>
    </row>
    <row r="1226" spans="1:18" ht="19.899999999999999" customHeight="1" x14ac:dyDescent="0.25">
      <c r="A1226" s="126">
        <v>80933</v>
      </c>
      <c r="B1226" s="9">
        <f t="shared" si="164"/>
        <v>0</v>
      </c>
      <c r="C1226" s="127"/>
      <c r="D1226" s="4">
        <f t="shared" si="165"/>
        <v>0</v>
      </c>
      <c r="E1226" s="128">
        <f t="shared" si="168"/>
        <v>0</v>
      </c>
      <c r="F1226" s="4">
        <f t="shared" si="169"/>
        <v>0</v>
      </c>
      <c r="G1226" s="19">
        <f>IF(AND(C1226&lt;&gt;"",SUM(G$25:G1225)&lt;D$17),$D$17/$D$21,0)</f>
        <v>0</v>
      </c>
      <c r="H1226" s="4">
        <f t="shared" si="170"/>
        <v>0</v>
      </c>
      <c r="I1226" s="4">
        <f t="shared" si="166"/>
        <v>0</v>
      </c>
      <c r="J1226" s="25" t="str">
        <f t="shared" si="171"/>
        <v>2121–2122</v>
      </c>
      <c r="K1226" s="27">
        <f t="shared" si="167"/>
        <v>0</v>
      </c>
      <c r="R1226" s="10" t="str">
        <f t="shared" si="163"/>
        <v/>
      </c>
    </row>
    <row r="1227" spans="1:18" ht="19.899999999999999" customHeight="1" x14ac:dyDescent="0.25">
      <c r="A1227" s="126">
        <v>80964</v>
      </c>
      <c r="B1227" s="9">
        <f t="shared" si="164"/>
        <v>0</v>
      </c>
      <c r="C1227" s="127"/>
      <c r="D1227" s="4">
        <f t="shared" si="165"/>
        <v>0</v>
      </c>
      <c r="E1227" s="128">
        <f t="shared" si="168"/>
        <v>0</v>
      </c>
      <c r="F1227" s="4">
        <f t="shared" si="169"/>
        <v>0</v>
      </c>
      <c r="G1227" s="19">
        <f>IF(AND(C1227&lt;&gt;"",SUM(G$25:G1226)&lt;D$17),$D$17/$D$21,0)</f>
        <v>0</v>
      </c>
      <c r="H1227" s="4">
        <f t="shared" si="170"/>
        <v>0</v>
      </c>
      <c r="I1227" s="4">
        <f t="shared" si="166"/>
        <v>0</v>
      </c>
      <c r="J1227" s="25" t="str">
        <f t="shared" si="171"/>
        <v>2121–2122</v>
      </c>
      <c r="K1227" s="27">
        <f t="shared" si="167"/>
        <v>0</v>
      </c>
      <c r="R1227" s="10" t="str">
        <f t="shared" si="163"/>
        <v/>
      </c>
    </row>
    <row r="1228" spans="1:18" ht="19.899999999999999" customHeight="1" x14ac:dyDescent="0.25">
      <c r="A1228" s="126">
        <v>80994</v>
      </c>
      <c r="B1228" s="9">
        <f t="shared" si="164"/>
        <v>0</v>
      </c>
      <c r="C1228" s="127"/>
      <c r="D1228" s="4">
        <f t="shared" si="165"/>
        <v>0</v>
      </c>
      <c r="E1228" s="128">
        <f t="shared" si="168"/>
        <v>0</v>
      </c>
      <c r="F1228" s="4">
        <f t="shared" si="169"/>
        <v>0</v>
      </c>
      <c r="G1228" s="19">
        <f>IF(AND(C1228&lt;&gt;"",SUM(G$25:G1227)&lt;D$17),$D$17/$D$21,0)</f>
        <v>0</v>
      </c>
      <c r="H1228" s="4">
        <f t="shared" si="170"/>
        <v>0</v>
      </c>
      <c r="I1228" s="4">
        <f t="shared" si="166"/>
        <v>0</v>
      </c>
      <c r="J1228" s="25" t="str">
        <f t="shared" si="171"/>
        <v>2121–2122</v>
      </c>
      <c r="K1228" s="27">
        <f t="shared" si="167"/>
        <v>0</v>
      </c>
      <c r="R1228" s="10" t="str">
        <f t="shared" si="163"/>
        <v/>
      </c>
    </row>
    <row r="1229" spans="1:18" ht="19.899999999999999" customHeight="1" x14ac:dyDescent="0.25">
      <c r="A1229" s="126">
        <v>81025</v>
      </c>
      <c r="B1229" s="9">
        <f t="shared" si="164"/>
        <v>0</v>
      </c>
      <c r="C1229" s="127"/>
      <c r="D1229" s="4">
        <f t="shared" si="165"/>
        <v>0</v>
      </c>
      <c r="E1229" s="128">
        <f t="shared" si="168"/>
        <v>0</v>
      </c>
      <c r="F1229" s="4">
        <f t="shared" si="169"/>
        <v>0</v>
      </c>
      <c r="G1229" s="19">
        <f>IF(AND(C1229&lt;&gt;"",SUM(G$25:G1228)&lt;D$17),$D$17/$D$21,0)</f>
        <v>0</v>
      </c>
      <c r="H1229" s="4">
        <f t="shared" si="170"/>
        <v>0</v>
      </c>
      <c r="I1229" s="4">
        <f t="shared" si="166"/>
        <v>0</v>
      </c>
      <c r="J1229" s="25" t="str">
        <f t="shared" si="171"/>
        <v>2121–2122</v>
      </c>
      <c r="K1229" s="27">
        <f t="shared" si="167"/>
        <v>0</v>
      </c>
      <c r="R1229" s="10" t="str">
        <f t="shared" si="163"/>
        <v/>
      </c>
    </row>
    <row r="1230" spans="1:18" ht="19.899999999999999" customHeight="1" x14ac:dyDescent="0.25">
      <c r="A1230" s="126">
        <v>81055</v>
      </c>
      <c r="B1230" s="9">
        <f t="shared" si="164"/>
        <v>0</v>
      </c>
      <c r="C1230" s="127"/>
      <c r="D1230" s="4">
        <f t="shared" si="165"/>
        <v>0</v>
      </c>
      <c r="E1230" s="128">
        <f t="shared" si="168"/>
        <v>0</v>
      </c>
      <c r="F1230" s="4">
        <f t="shared" si="169"/>
        <v>0</v>
      </c>
      <c r="G1230" s="19">
        <f>IF(AND(C1230&lt;&gt;"",SUM(G$25:G1229)&lt;D$17),$D$17/$D$21,0)</f>
        <v>0</v>
      </c>
      <c r="H1230" s="4">
        <f t="shared" si="170"/>
        <v>0</v>
      </c>
      <c r="I1230" s="4">
        <f t="shared" si="166"/>
        <v>0</v>
      </c>
      <c r="J1230" s="25" t="str">
        <f t="shared" si="171"/>
        <v>2121–2122</v>
      </c>
      <c r="K1230" s="27">
        <f t="shared" si="167"/>
        <v>0</v>
      </c>
      <c r="R1230" s="10" t="str">
        <f t="shared" si="163"/>
        <v/>
      </c>
    </row>
    <row r="1231" spans="1:18" ht="19.899999999999999" customHeight="1" x14ac:dyDescent="0.25">
      <c r="A1231" s="126">
        <v>81086</v>
      </c>
      <c r="B1231" s="9">
        <f t="shared" si="164"/>
        <v>0</v>
      </c>
      <c r="C1231" s="127"/>
      <c r="D1231" s="4">
        <f t="shared" si="165"/>
        <v>0</v>
      </c>
      <c r="E1231" s="128">
        <f t="shared" si="168"/>
        <v>0</v>
      </c>
      <c r="F1231" s="4">
        <f t="shared" si="169"/>
        <v>0</v>
      </c>
      <c r="G1231" s="19">
        <f>IF(AND(C1231&lt;&gt;"",SUM(G$25:G1230)&lt;D$17),$D$17/$D$21,0)</f>
        <v>0</v>
      </c>
      <c r="H1231" s="4">
        <f t="shared" si="170"/>
        <v>0</v>
      </c>
      <c r="I1231" s="4">
        <f t="shared" si="166"/>
        <v>0</v>
      </c>
      <c r="J1231" s="25" t="str">
        <f t="shared" si="171"/>
        <v>2121–2122</v>
      </c>
      <c r="K1231" s="27">
        <f t="shared" si="167"/>
        <v>0</v>
      </c>
      <c r="R1231" s="10" t="str">
        <f t="shared" si="163"/>
        <v/>
      </c>
    </row>
    <row r="1232" spans="1:18" ht="19.899999999999999" customHeight="1" x14ac:dyDescent="0.25">
      <c r="A1232" s="126">
        <v>81117</v>
      </c>
      <c r="B1232" s="9">
        <f t="shared" si="164"/>
        <v>0</v>
      </c>
      <c r="C1232" s="127"/>
      <c r="D1232" s="4">
        <f t="shared" si="165"/>
        <v>0</v>
      </c>
      <c r="E1232" s="128">
        <f t="shared" si="168"/>
        <v>0</v>
      </c>
      <c r="F1232" s="4">
        <f t="shared" si="169"/>
        <v>0</v>
      </c>
      <c r="G1232" s="19">
        <f>IF(AND(C1232&lt;&gt;"",SUM(G$25:G1231)&lt;D$17),$D$17/$D$21,0)</f>
        <v>0</v>
      </c>
      <c r="H1232" s="4">
        <f t="shared" si="170"/>
        <v>0</v>
      </c>
      <c r="I1232" s="4">
        <f t="shared" si="166"/>
        <v>0</v>
      </c>
      <c r="J1232" s="25" t="str">
        <f t="shared" si="171"/>
        <v>2121–2122</v>
      </c>
      <c r="K1232" s="27">
        <f t="shared" si="167"/>
        <v>0</v>
      </c>
      <c r="R1232" s="10" t="str">
        <f t="shared" si="163"/>
        <v/>
      </c>
    </row>
    <row r="1233" spans="1:18" ht="19.899999999999999" customHeight="1" x14ac:dyDescent="0.25">
      <c r="A1233" s="126">
        <v>81145</v>
      </c>
      <c r="B1233" s="9">
        <f t="shared" si="164"/>
        <v>0</v>
      </c>
      <c r="C1233" s="127"/>
      <c r="D1233" s="4">
        <f t="shared" si="165"/>
        <v>0</v>
      </c>
      <c r="E1233" s="128">
        <f t="shared" si="168"/>
        <v>0</v>
      </c>
      <c r="F1233" s="4">
        <f t="shared" si="169"/>
        <v>0</v>
      </c>
      <c r="G1233" s="19">
        <f>IF(AND(C1233&lt;&gt;"",SUM(G$25:G1232)&lt;D$17),$D$17/$D$21,0)</f>
        <v>0</v>
      </c>
      <c r="H1233" s="4">
        <f t="shared" si="170"/>
        <v>0</v>
      </c>
      <c r="I1233" s="4">
        <f t="shared" si="166"/>
        <v>0</v>
      </c>
      <c r="J1233" s="25" t="str">
        <f t="shared" si="171"/>
        <v>2121–2122</v>
      </c>
      <c r="K1233" s="27">
        <f t="shared" si="167"/>
        <v>0</v>
      </c>
      <c r="R1233" s="10" t="str">
        <f t="shared" si="163"/>
        <v/>
      </c>
    </row>
    <row r="1234" spans="1:18" ht="19.899999999999999" customHeight="1" x14ac:dyDescent="0.25">
      <c r="A1234" s="126">
        <v>81176</v>
      </c>
      <c r="B1234" s="9">
        <f t="shared" si="164"/>
        <v>0</v>
      </c>
      <c r="C1234" s="127"/>
      <c r="D1234" s="4">
        <f t="shared" si="165"/>
        <v>0</v>
      </c>
      <c r="E1234" s="128">
        <f t="shared" si="168"/>
        <v>0</v>
      </c>
      <c r="F1234" s="4">
        <f t="shared" si="169"/>
        <v>0</v>
      </c>
      <c r="G1234" s="19">
        <f>IF(AND(C1234&lt;&gt;"",SUM(G$25:G1233)&lt;D$17),$D$17/$D$21,0)</f>
        <v>0</v>
      </c>
      <c r="H1234" s="4">
        <f t="shared" si="170"/>
        <v>0</v>
      </c>
      <c r="I1234" s="4">
        <f t="shared" si="166"/>
        <v>0</v>
      </c>
      <c r="J1234" s="25" t="str">
        <f t="shared" si="171"/>
        <v>2121–2122</v>
      </c>
      <c r="K1234" s="27">
        <f t="shared" si="167"/>
        <v>0</v>
      </c>
      <c r="R1234" s="10" t="str">
        <f t="shared" si="163"/>
        <v/>
      </c>
    </row>
    <row r="1235" spans="1:18" ht="19.899999999999999" customHeight="1" x14ac:dyDescent="0.25">
      <c r="A1235" s="126">
        <v>81206</v>
      </c>
      <c r="B1235" s="9">
        <f t="shared" si="164"/>
        <v>0</v>
      </c>
      <c r="C1235" s="127"/>
      <c r="D1235" s="4">
        <f t="shared" si="165"/>
        <v>0</v>
      </c>
      <c r="E1235" s="128">
        <f t="shared" si="168"/>
        <v>0</v>
      </c>
      <c r="F1235" s="4">
        <f t="shared" si="169"/>
        <v>0</v>
      </c>
      <c r="G1235" s="19">
        <f>IF(AND(C1235&lt;&gt;"",SUM(G$25:G1234)&lt;D$17),$D$17/$D$21,0)</f>
        <v>0</v>
      </c>
      <c r="H1235" s="4">
        <f t="shared" si="170"/>
        <v>0</v>
      </c>
      <c r="I1235" s="4">
        <f t="shared" si="166"/>
        <v>0</v>
      </c>
      <c r="J1235" s="25" t="str">
        <f t="shared" si="171"/>
        <v>2121–2122</v>
      </c>
      <c r="K1235" s="27">
        <f t="shared" si="167"/>
        <v>0</v>
      </c>
      <c r="R1235" s="10" t="str">
        <f t="shared" si="163"/>
        <v/>
      </c>
    </row>
    <row r="1236" spans="1:18" ht="19.899999999999999" customHeight="1" x14ac:dyDescent="0.25">
      <c r="A1236" s="126">
        <v>81237</v>
      </c>
      <c r="B1236" s="9">
        <f t="shared" si="164"/>
        <v>0</v>
      </c>
      <c r="C1236" s="127"/>
      <c r="D1236" s="4">
        <f t="shared" si="165"/>
        <v>0</v>
      </c>
      <c r="E1236" s="128">
        <f t="shared" si="168"/>
        <v>0</v>
      </c>
      <c r="F1236" s="4">
        <f t="shared" si="169"/>
        <v>0</v>
      </c>
      <c r="G1236" s="19">
        <f>IF(AND(C1236&lt;&gt;"",SUM(G$25:G1235)&lt;D$17),$D$17/$D$21,0)</f>
        <v>0</v>
      </c>
      <c r="H1236" s="4">
        <f t="shared" si="170"/>
        <v>0</v>
      </c>
      <c r="I1236" s="4">
        <f t="shared" si="166"/>
        <v>0</v>
      </c>
      <c r="J1236" s="25" t="str">
        <f t="shared" si="171"/>
        <v>2121–2122</v>
      </c>
      <c r="K1236" s="27">
        <f t="shared" ref="K1236" si="172">IF(H1236=D1227,D1227,0)</f>
        <v>0</v>
      </c>
      <c r="R1236" s="10" t="str">
        <f t="shared" si="163"/>
        <v/>
      </c>
    </row>
    <row r="1237" spans="1:18" ht="20.25" customHeight="1" x14ac:dyDescent="0.2">
      <c r="B1237" s="113"/>
      <c r="C1237" s="113"/>
      <c r="D1237" s="113"/>
      <c r="F1237" s="113"/>
      <c r="G1237" s="113"/>
    </row>
  </sheetData>
  <sheetProtection sheet="1" objects="1" scenarios="1" formatColumns="0" formatRows="0"/>
  <mergeCells count="35">
    <mergeCell ref="A1:F2"/>
    <mergeCell ref="A3:F3"/>
    <mergeCell ref="A20:C20"/>
    <mergeCell ref="D20:F20"/>
    <mergeCell ref="A21:C21"/>
    <mergeCell ref="D21:F21"/>
    <mergeCell ref="A15:C15"/>
    <mergeCell ref="D15:F15"/>
    <mergeCell ref="A16:C16"/>
    <mergeCell ref="D16:F16"/>
    <mergeCell ref="A17:C17"/>
    <mergeCell ref="D17:F17"/>
    <mergeCell ref="A10:C10"/>
    <mergeCell ref="D10:F10"/>
    <mergeCell ref="A13:C13"/>
    <mergeCell ref="D13:F13"/>
    <mergeCell ref="A23:I23"/>
    <mergeCell ref="A18:C18"/>
    <mergeCell ref="D18:F18"/>
    <mergeCell ref="A19:C19"/>
    <mergeCell ref="D19:F19"/>
    <mergeCell ref="A14:C14"/>
    <mergeCell ref="D14:F14"/>
    <mergeCell ref="D11:F11"/>
    <mergeCell ref="A9:C9"/>
    <mergeCell ref="D9:F9"/>
    <mergeCell ref="D12:F12"/>
    <mergeCell ref="D7:F7"/>
    <mergeCell ref="A8:C8"/>
    <mergeCell ref="D8:F8"/>
    <mergeCell ref="A4:F4"/>
    <mergeCell ref="A5:C5"/>
    <mergeCell ref="D5:F5"/>
    <mergeCell ref="A6:C6"/>
    <mergeCell ref="D6:F6"/>
  </mergeCells>
  <dataValidations count="3">
    <dataValidation operator="lessThan" allowBlank="1" showInputMessage="1" showErrorMessage="1" sqref="S1237:S1048576 S23 D15:D17 E15:F15 R24 A25:A1236 D19:F19 D13:F13 AF3 D21:F21 T4:T19" xr:uid="{00000000-0002-0000-0600-000000000000}"/>
    <dataValidation type="textLength" operator="lessThan" allowBlank="1" showInputMessage="1" showErrorMessage="1" sqref="D20:F20" xr:uid="{00000000-0002-0000-0600-000001000000}">
      <formula1>0</formula1>
    </dataValidation>
    <dataValidation operator="lessThan" showInputMessage="1" showErrorMessage="1" sqref="C25:C168" xr:uid="{00000000-0002-0000-0600-000002000000}"/>
  </dataValidations>
  <pageMargins left="0.7" right="0.7" top="0.75" bottom="0.75" header="0.3" footer="0.3"/>
  <pageSetup scale="61" fitToHeight="0" orientation="portrait" r:id="rId1"/>
  <headerFooter>
    <oddHeader>&amp;C&amp;"arial,Bold"&amp;14GASB 87 
Amortization Schedule</oddHeader>
    <oddFooter>&amp;L&amp;"arial,Regular"&amp;12State Controller's Office&amp;C&amp;"arial,Regular"&amp;12
Example 1 Input&amp;R&amp;"arial,Regular"&amp;12Page &amp;P</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'Drop-down menus'!$P$1:$P$2</xm:f>
          </x14:formula1>
          <xm:sqref>D10:F10</xm:sqref>
        </x14:dataValidation>
        <x14:dataValidation type="list" allowBlank="1" showInputMessage="1" showErrorMessage="1" xr:uid="{00000000-0002-0000-0600-000004000000}">
          <x14:formula1>
            <xm:f>'Drop-down menus'!$N$2:$N$3</xm:f>
          </x14:formula1>
          <xm:sqref>D14</xm:sqref>
        </x14:dataValidation>
        <x14:dataValidation type="list" allowBlank="1" showInputMessage="1" showErrorMessage="1" xr:uid="{00000000-0002-0000-0600-000005000000}">
          <x14:formula1>
            <xm:f>'Drop-down menus'!$R$1:$R$3</xm:f>
          </x14:formula1>
          <xm:sqref>D11:F11</xm:sqref>
        </x14:dataValidation>
        <x14:dataValidation type="list" allowBlank="1" showInputMessage="1" showErrorMessage="1" xr:uid="{00000000-0002-0000-0600-000006000000}">
          <x14:formula1>
            <xm:f>'Drop-down menus'!A2:A4</xm:f>
          </x14:formula1>
          <xm:sqref>D18:F18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fitToPage="1"/>
  </sheetPr>
  <dimension ref="A1:Q72"/>
  <sheetViews>
    <sheetView zoomScale="80" zoomScaleNormal="80" workbookViewId="0">
      <selection activeCell="O18" sqref="O18"/>
    </sheetView>
  </sheetViews>
  <sheetFormatPr defaultColWidth="12.140625" defaultRowHeight="19.899999999999999" customHeight="1" x14ac:dyDescent="0.2"/>
  <cols>
    <col min="1" max="1" width="10.42578125" style="135" customWidth="1"/>
    <col min="2" max="3" width="7.5703125" style="112" customWidth="1"/>
    <col min="4" max="4" width="27.5703125" style="112" customWidth="1"/>
    <col min="5" max="9" width="12.140625" style="112"/>
    <col min="10" max="10" width="20.7109375" style="11" customWidth="1"/>
    <col min="11" max="11" width="21.42578125" style="11" customWidth="1"/>
    <col min="12" max="12" width="15.5703125" style="112" hidden="1" customWidth="1"/>
    <col min="13" max="13" width="12.85546875" style="112" customWidth="1"/>
    <col min="14" max="14" width="13.140625" style="112" customWidth="1"/>
    <col min="15" max="15" width="12.140625" style="112" customWidth="1"/>
    <col min="16" max="16384" width="12.140625" style="112"/>
  </cols>
  <sheetData>
    <row r="1" spans="1:11" s="134" customFormat="1" ht="40.15" customHeight="1" x14ac:dyDescent="0.25">
      <c r="A1" s="133"/>
      <c r="B1" s="299" t="s">
        <v>1681</v>
      </c>
      <c r="C1" s="299"/>
      <c r="D1" s="299"/>
      <c r="E1" s="299"/>
      <c r="F1" s="299"/>
      <c r="G1" s="299"/>
      <c r="H1" s="299"/>
      <c r="I1" s="299"/>
      <c r="J1" s="299"/>
      <c r="K1" s="299"/>
    </row>
    <row r="2" spans="1:11" ht="19.899999999999999" customHeight="1" x14ac:dyDescent="0.25">
      <c r="B2" s="300" t="s">
        <v>34</v>
      </c>
      <c r="C2" s="300"/>
      <c r="D2" s="300"/>
      <c r="E2" s="301" t="str">
        <f>'Example 3 Original Input'!$D$5</f>
        <v>Equipment ABC</v>
      </c>
      <c r="F2" s="301"/>
      <c r="G2" s="301"/>
    </row>
    <row r="3" spans="1:11" ht="19.899999999999999" customHeight="1" x14ac:dyDescent="0.25">
      <c r="B3" s="302" t="s">
        <v>75</v>
      </c>
      <c r="C3" s="303"/>
      <c r="D3" s="304"/>
      <c r="E3" s="305" t="str">
        <f>'Example 3 Original Input'!D8</f>
        <v>1234</v>
      </c>
      <c r="F3" s="306"/>
      <c r="G3" s="307"/>
      <c r="H3" s="139"/>
      <c r="I3" s="140"/>
      <c r="J3" s="140"/>
      <c r="K3" s="140"/>
    </row>
    <row r="4" spans="1:11" ht="19.899999999999999" customHeight="1" x14ac:dyDescent="0.25">
      <c r="B4" s="136" t="s">
        <v>113</v>
      </c>
      <c r="C4" s="137"/>
      <c r="D4" s="138"/>
      <c r="E4" s="308" t="str">
        <f>IFERROR(IF('Example 3 Original Input'!D10="Yes","Proprietary Fund",VLOOKUP(E3,qryIndex02a!$A$2:$K$654,4,FALSE)),"Unidentified")</f>
        <v>Unidentified</v>
      </c>
      <c r="F4" s="308"/>
      <c r="G4" s="308"/>
      <c r="H4" s="139"/>
      <c r="I4" s="140"/>
      <c r="J4" s="140"/>
      <c r="K4" s="140"/>
    </row>
    <row r="5" spans="1:11" ht="19.899999999999999" customHeight="1" x14ac:dyDescent="0.25">
      <c r="B5" s="302" t="s">
        <v>76</v>
      </c>
      <c r="C5" s="303"/>
      <c r="D5" s="304"/>
      <c r="E5" s="309">
        <f>'Example 3 Original Input'!D9</f>
        <v>4321</v>
      </c>
      <c r="F5" s="309"/>
      <c r="G5" s="309"/>
      <c r="H5" s="139"/>
      <c r="I5" s="140"/>
      <c r="J5" s="140"/>
      <c r="K5" s="140"/>
    </row>
    <row r="6" spans="1:11" ht="19.899999999999999" customHeight="1" x14ac:dyDescent="0.25">
      <c r="B6" s="302" t="s">
        <v>94</v>
      </c>
      <c r="C6" s="303"/>
      <c r="D6" s="304"/>
      <c r="E6" s="305" t="str">
        <f>'Example 3 Original Input'!D11</f>
        <v>Governmental Fund</v>
      </c>
      <c r="F6" s="306"/>
      <c r="G6" s="307"/>
      <c r="H6" s="140"/>
      <c r="I6" s="140"/>
      <c r="J6" s="140"/>
      <c r="K6" s="140"/>
    </row>
    <row r="7" spans="1:11" ht="19.899999999999999" customHeight="1" x14ac:dyDescent="0.25">
      <c r="B7" s="300" t="s">
        <v>20</v>
      </c>
      <c r="C7" s="300"/>
      <c r="D7" s="300"/>
      <c r="E7" s="310" t="s">
        <v>46</v>
      </c>
      <c r="F7" s="310"/>
      <c r="G7" s="310"/>
      <c r="H7" s="141" t="s">
        <v>78</v>
      </c>
      <c r="I7" s="140"/>
      <c r="J7" s="140"/>
      <c r="K7" s="140"/>
    </row>
    <row r="8" spans="1:11" ht="19.899999999999999" customHeight="1" x14ac:dyDescent="0.2">
      <c r="B8" s="297" t="str">
        <f>CONCATENATE("Was this lease included in your ",LEFT(E7,4)-1,"-",RIGHT(E7,4)-1," Annual Reporting Submission Workbook?")</f>
        <v>Was this lease included in your 2020-2021 Annual Reporting Submission Workbook?</v>
      </c>
      <c r="C8" s="297"/>
      <c r="D8" s="297"/>
      <c r="E8" s="298" t="s">
        <v>110</v>
      </c>
      <c r="F8" s="298"/>
      <c r="G8" s="298"/>
      <c r="H8" s="142"/>
      <c r="I8" s="142"/>
      <c r="J8" s="12"/>
      <c r="K8" s="12"/>
    </row>
    <row r="9" spans="1:11" ht="19.899999999999999" customHeight="1" x14ac:dyDescent="0.2">
      <c r="B9" s="297"/>
      <c r="C9" s="297"/>
      <c r="D9" s="297"/>
      <c r="E9" s="298"/>
      <c r="F9" s="298"/>
      <c r="G9" s="298"/>
      <c r="H9" s="142"/>
      <c r="I9" s="142"/>
      <c r="J9" s="12"/>
      <c r="K9" s="12"/>
    </row>
    <row r="10" spans="1:11" ht="19.899999999999999" customHeight="1" x14ac:dyDescent="0.2">
      <c r="B10" s="297"/>
      <c r="C10" s="297"/>
      <c r="D10" s="297"/>
      <c r="E10" s="298"/>
      <c r="F10" s="298"/>
      <c r="G10" s="298"/>
      <c r="H10" s="142"/>
      <c r="I10" s="142"/>
      <c r="J10" s="12"/>
      <c r="K10" s="12"/>
    </row>
    <row r="11" spans="1:11" ht="19.899999999999999" customHeight="1" x14ac:dyDescent="0.25">
      <c r="B11" s="143"/>
      <c r="C11" s="144"/>
      <c r="D11" s="144"/>
      <c r="E11" s="144"/>
      <c r="F11" s="12"/>
      <c r="G11" s="12"/>
      <c r="H11" s="142"/>
      <c r="I11" s="142"/>
      <c r="J11" s="12"/>
      <c r="K11" s="12"/>
    </row>
    <row r="12" spans="1:11" ht="19.899999999999999" customHeight="1" x14ac:dyDescent="0.2">
      <c r="A12" s="296" t="s">
        <v>91</v>
      </c>
      <c r="B12" s="296"/>
      <c r="C12" s="296"/>
      <c r="D12" s="296"/>
      <c r="E12" s="296"/>
      <c r="F12" s="296"/>
      <c r="G12" s="296"/>
      <c r="H12" s="296"/>
      <c r="I12" s="296"/>
      <c r="J12" s="296"/>
      <c r="K12" s="296"/>
    </row>
    <row r="13" spans="1:11" ht="19.899999999999999" customHeight="1" x14ac:dyDescent="0.2">
      <c r="A13" s="296"/>
      <c r="B13" s="296"/>
      <c r="C13" s="296"/>
      <c r="D13" s="296"/>
      <c r="E13" s="296"/>
      <c r="F13" s="296"/>
      <c r="G13" s="296"/>
      <c r="H13" s="296"/>
      <c r="I13" s="296"/>
      <c r="J13" s="296"/>
      <c r="K13" s="296"/>
    </row>
    <row r="14" spans="1:11" ht="19.899999999999999" customHeight="1" x14ac:dyDescent="0.25">
      <c r="B14" s="143"/>
      <c r="C14" s="144"/>
      <c r="D14" s="144"/>
      <c r="E14" s="144"/>
      <c r="F14" s="12"/>
      <c r="G14" s="12"/>
      <c r="H14" s="142"/>
      <c r="I14" s="142"/>
      <c r="J14" s="12"/>
      <c r="K14" s="12"/>
    </row>
    <row r="15" spans="1:11" ht="19.899999999999999" customHeight="1" x14ac:dyDescent="0.2">
      <c r="A15" s="145" t="s">
        <v>1533</v>
      </c>
      <c r="B15" s="157"/>
      <c r="C15" s="158"/>
      <c r="D15" s="158"/>
      <c r="E15" s="158"/>
      <c r="F15" s="83"/>
      <c r="G15" s="83"/>
      <c r="H15" s="159"/>
      <c r="I15" s="159"/>
      <c r="J15" s="83"/>
      <c r="K15" s="83"/>
    </row>
    <row r="16" spans="1:11" ht="19.899999999999999" customHeight="1" x14ac:dyDescent="0.25">
      <c r="A16" s="135" t="s">
        <v>60</v>
      </c>
      <c r="B16" s="149"/>
      <c r="E16" s="144"/>
      <c r="F16" s="12"/>
      <c r="G16" s="12"/>
      <c r="H16" s="142"/>
      <c r="I16" s="142"/>
      <c r="J16" s="12"/>
      <c r="K16" s="12"/>
    </row>
    <row r="17" spans="1:16" ht="19.899999999999999" customHeight="1" x14ac:dyDescent="0.3">
      <c r="A17" s="150">
        <v>0</v>
      </c>
      <c r="B17" s="151" t="s">
        <v>1667</v>
      </c>
      <c r="E17" s="144"/>
      <c r="F17" s="12"/>
      <c r="G17" s="12"/>
      <c r="H17" s="142"/>
      <c r="I17" s="142"/>
      <c r="J17" s="12"/>
      <c r="K17" s="12"/>
    </row>
    <row r="18" spans="1:16" ht="19.899999999999999" customHeight="1" x14ac:dyDescent="0.2">
      <c r="A18" s="112"/>
      <c r="B18" s="152" t="str">
        <f>IF('Example 3 Original Input'!$D$18="Land","Dr: Acct 0476 - RIGHT-TO-USE LEASED LAND - AMORTIZABLE",
IF('Example 3 Original Input'!$D$18="Equipment","Dr: Acct 0478 - RIGHT-TO-USE LEASED EQUIPMENT - AMORTIZABLE",
"Dr: Acct 0477 - RIGHT-TO-USE LEASED BUILDINGS - AMORTIZABLE"))</f>
        <v>Dr: Acct 0478 - RIGHT-TO-USE LEASED EQUIPMENT - AMORTIZABLE</v>
      </c>
      <c r="C18" s="152"/>
      <c r="D18" s="152"/>
      <c r="E18" s="152"/>
      <c r="F18" s="15"/>
      <c r="G18" s="15"/>
      <c r="H18" s="153"/>
      <c r="I18" s="153"/>
      <c r="J18" s="85" t="str">
        <f>IF($E$8='Drop-down menus'!$S$3,0,IF(K21&gt;0,'Example 3 Original Input'!$D$17,"#N/A"))</f>
        <v>#N/A</v>
      </c>
      <c r="K18" s="14"/>
    </row>
    <row r="19" spans="1:16" ht="19.899999999999999" customHeight="1" x14ac:dyDescent="0.2">
      <c r="B19" s="152" t="s">
        <v>107</v>
      </c>
      <c r="C19" s="152"/>
      <c r="D19" s="152"/>
      <c r="E19" s="152"/>
      <c r="F19" s="15"/>
      <c r="G19" s="15"/>
      <c r="H19" s="153"/>
      <c r="I19" s="153"/>
      <c r="J19" s="14" t="e">
        <f>IF(AND($E$8='Drop-down menus'!$S$1,SUM($J$18)&lt;SUM($K$21:$K$22)),$K$22+$K$21-$J$18,0)</f>
        <v>#N/A</v>
      </c>
      <c r="K19" s="14"/>
    </row>
    <row r="20" spans="1:16" ht="19.899999999999999" customHeight="1" x14ac:dyDescent="0.2">
      <c r="B20" s="152" t="s">
        <v>111</v>
      </c>
      <c r="C20" s="152"/>
      <c r="D20" s="152"/>
      <c r="E20" s="152"/>
      <c r="F20" s="15"/>
      <c r="G20" s="15"/>
      <c r="H20" s="153"/>
      <c r="I20" s="153"/>
      <c r="J20" s="14" t="e">
        <f>IF(AND($E$8='Drop-down menus'!$S$2,SUM($J$18)&lt;SUM($K$21:$K$22)),$K$22+$K$21-$J$18,0)</f>
        <v>#N/A</v>
      </c>
      <c r="K20" s="14"/>
    </row>
    <row r="21" spans="1:16" ht="19.899999999999999" customHeight="1" x14ac:dyDescent="0.25">
      <c r="B21" s="154"/>
      <c r="C21" s="152" t="str">
        <f>VLOOKUP('Example 3 Original Input'!$D$18,'Drop-down menus'!$A$2:$F$6,6,FALSE)</f>
        <v>Cr: Acct 0479 - ACCUMULATED AMORTIZATION - RIGHT-TO-USE LEASED EQUIPMENT</v>
      </c>
      <c r="D21" s="152"/>
      <c r="E21" s="152"/>
      <c r="F21" s="15"/>
      <c r="G21" s="15"/>
      <c r="H21" s="153"/>
      <c r="I21" s="153"/>
      <c r="J21" s="14"/>
      <c r="K21" s="14">
        <f>IF($E$8='Drop-down menus'!$S$3,0,IF(ISBLANK(VLOOKUP(DATE(LEFT($E$7,4),7,1),'Example 3 Original Input'!$A$25:$I$1236,3,FALSE)),0,VLOOKUP(DATE(LEFT($E$7,4),6,1),'Example 3 Original Input'!$A$25:$I$1236,8,FALSE)))</f>
        <v>0</v>
      </c>
    </row>
    <row r="22" spans="1:16" ht="19.899999999999999" customHeight="1" x14ac:dyDescent="0.25">
      <c r="B22" s="155"/>
      <c r="C22" s="152" t="s">
        <v>1538</v>
      </c>
      <c r="D22" s="152"/>
      <c r="E22" s="152"/>
      <c r="F22" s="15"/>
      <c r="G22" s="15"/>
      <c r="H22" s="153"/>
      <c r="I22" s="153"/>
      <c r="J22" s="14"/>
      <c r="K22" s="14" t="e">
        <f>IF($E$8='Drop-down menus'!$S$3,0,VLOOKUP(DATE(LEFT($E$7,4),6,1),'Example 3 Original Input'!$A$25:$I$1236,6,FALSE))</f>
        <v>#N/A</v>
      </c>
    </row>
    <row r="23" spans="1:16" ht="19.899999999999999" customHeight="1" x14ac:dyDescent="0.25">
      <c r="B23" s="155"/>
      <c r="C23" s="152" t="s">
        <v>108</v>
      </c>
      <c r="D23" s="152"/>
      <c r="E23" s="152"/>
      <c r="F23" s="15"/>
      <c r="G23" s="15"/>
      <c r="H23" s="153"/>
      <c r="I23" s="153"/>
      <c r="J23" s="14"/>
      <c r="K23" s="14" t="e">
        <f>IF(AND($E$8='Drop-down menus'!$S$1,SUM($J$18)&gt;SUM($K$21:$K$22)),$K$22+$K$21-$J$18,0)</f>
        <v>#N/A</v>
      </c>
    </row>
    <row r="24" spans="1:16" ht="19.899999999999999" customHeight="1" x14ac:dyDescent="0.25">
      <c r="B24" s="155"/>
      <c r="C24" s="152" t="s">
        <v>112</v>
      </c>
      <c r="D24" s="152"/>
      <c r="E24" s="152"/>
      <c r="F24" s="15"/>
      <c r="G24" s="15"/>
      <c r="H24" s="153"/>
      <c r="I24" s="153"/>
      <c r="J24" s="14"/>
      <c r="K24" s="14" t="e">
        <f>IF(AND($E$8='Drop-down menus'!$S$2,SUM($J$18)&gt;SUM($K$21:$K$22)),$K$22+$K$21-$J$18,0)</f>
        <v>#N/A</v>
      </c>
    </row>
    <row r="25" spans="1:16" ht="19.899999999999999" customHeight="1" x14ac:dyDescent="0.2">
      <c r="B25" s="169"/>
      <c r="C25" s="144"/>
      <c r="D25" s="144"/>
      <c r="E25" s="144"/>
      <c r="F25" s="12"/>
      <c r="G25" s="12"/>
      <c r="H25" s="142"/>
      <c r="I25" s="142"/>
      <c r="J25" s="13"/>
      <c r="K25" s="13"/>
    </row>
    <row r="26" spans="1:16" ht="19.899999999999999" customHeight="1" x14ac:dyDescent="0.25">
      <c r="B26" s="149"/>
      <c r="C26" s="144"/>
      <c r="D26" s="144"/>
      <c r="E26" s="144"/>
      <c r="F26" s="12"/>
      <c r="G26" s="12"/>
      <c r="H26" s="142"/>
      <c r="I26" s="142"/>
      <c r="J26" s="13"/>
      <c r="K26" s="13"/>
    </row>
    <row r="27" spans="1:16" ht="19.899999999999999" customHeight="1" x14ac:dyDescent="0.2">
      <c r="A27" s="145" t="s">
        <v>1534</v>
      </c>
      <c r="B27" s="157"/>
      <c r="C27" s="158"/>
      <c r="D27" s="158"/>
      <c r="E27" s="158"/>
      <c r="F27" s="83"/>
      <c r="G27" s="83"/>
      <c r="H27" s="159"/>
      <c r="I27" s="159"/>
      <c r="J27" s="83"/>
      <c r="K27" s="83"/>
    </row>
    <row r="28" spans="1:16" ht="19.899999999999999" customHeight="1" x14ac:dyDescent="0.3">
      <c r="A28" s="150">
        <v>1</v>
      </c>
      <c r="B28" s="151" t="s">
        <v>1662</v>
      </c>
      <c r="C28" s="144"/>
      <c r="D28" s="144"/>
      <c r="E28" s="144"/>
      <c r="F28" s="12"/>
      <c r="G28" s="12"/>
      <c r="H28" s="142"/>
      <c r="I28" s="142"/>
      <c r="J28" s="12"/>
      <c r="K28" s="12"/>
    </row>
    <row r="29" spans="1:16" ht="19.899999999999999" customHeight="1" x14ac:dyDescent="0.2">
      <c r="B29" s="152" t="s">
        <v>99</v>
      </c>
      <c r="C29" s="152"/>
      <c r="D29" s="152"/>
      <c r="E29" s="152"/>
      <c r="F29" s="15"/>
      <c r="G29" s="15"/>
      <c r="H29" s="153"/>
      <c r="I29" s="153"/>
      <c r="J29" s="15">
        <f>IF(AND('Example 3 Original Input'!$D$13&gt;=DATE(LEFT('Example 3 Original Output'!$E$7,4),7,1),'Example 3 Original Input'!$D$13&lt;=DATE(RIGHT('Example 3 Original Output'!$E$7,4),6,30)),'Example 3 Original Input'!$D$17,0)</f>
        <v>2390227.1644751225</v>
      </c>
      <c r="K29" s="15"/>
      <c r="P29" s="165"/>
    </row>
    <row r="30" spans="1:16" ht="19.899999999999999" customHeight="1" x14ac:dyDescent="0.25">
      <c r="B30" s="154"/>
      <c r="C30" s="152" t="s">
        <v>100</v>
      </c>
      <c r="D30" s="152"/>
      <c r="E30" s="152"/>
      <c r="F30" s="15"/>
      <c r="G30" s="15"/>
      <c r="H30" s="153"/>
      <c r="I30" s="153"/>
      <c r="J30" s="15"/>
      <c r="K30" s="15">
        <f>IF(AND('Example 3 Original Input'!$D$13&gt;=DATE(LEFT('Example 3 Original Output'!$E$7,4),7,1),'Example 3 Original Input'!$D$13&lt;=DATE(RIGHT('Example 3 Original Output'!$E$7,4),6,30)),'Example 3 Original Input'!$D$15,0)</f>
        <v>2390227.1644751225</v>
      </c>
      <c r="P30" s="165"/>
    </row>
    <row r="31" spans="1:16" ht="19.899999999999999" customHeight="1" x14ac:dyDescent="0.25">
      <c r="B31" s="154"/>
      <c r="C31" s="152" t="str">
        <f>VLOOKUP($E$4,'Drop-down menus'!$U$1:$V$10,2,FALSE)</f>
        <v>Cr: Acct 0XXX - FUNCTIONAL EXPENSE</v>
      </c>
      <c r="D31" s="152"/>
      <c r="E31" s="152"/>
      <c r="F31" s="15"/>
      <c r="G31" s="15"/>
      <c r="H31" s="153"/>
      <c r="I31" s="153"/>
      <c r="J31" s="15"/>
      <c r="K31" s="15">
        <f>J29-K30</f>
        <v>0</v>
      </c>
      <c r="P31" s="165"/>
    </row>
    <row r="32" spans="1:16" ht="19.899999999999999" customHeight="1" x14ac:dyDescent="0.2">
      <c r="B32" s="171"/>
      <c r="C32" s="144"/>
      <c r="E32" s="144"/>
      <c r="F32" s="12"/>
      <c r="G32" s="12"/>
      <c r="H32" s="142"/>
      <c r="I32" s="142"/>
      <c r="J32" s="12"/>
      <c r="K32" s="12"/>
    </row>
    <row r="33" spans="1:17" ht="19.899999999999999" customHeight="1" x14ac:dyDescent="0.25">
      <c r="B33" s="168"/>
      <c r="C33" s="144"/>
      <c r="D33" s="144"/>
      <c r="E33" s="144"/>
      <c r="F33" s="12"/>
      <c r="G33" s="12"/>
      <c r="H33" s="142"/>
      <c r="I33" s="142"/>
      <c r="J33" s="12"/>
      <c r="K33" s="12"/>
    </row>
    <row r="34" spans="1:17" ht="19.899999999999999" customHeight="1" x14ac:dyDescent="0.3">
      <c r="A34" s="150">
        <v>2</v>
      </c>
      <c r="B34" s="151" t="s">
        <v>1542</v>
      </c>
      <c r="C34" s="144"/>
      <c r="D34" s="144"/>
      <c r="E34" s="144"/>
      <c r="F34" s="12"/>
      <c r="G34" s="12"/>
      <c r="H34" s="142"/>
      <c r="I34" s="142"/>
      <c r="J34" s="12"/>
      <c r="K34" s="12"/>
    </row>
    <row r="35" spans="1:17" ht="19.5" customHeight="1" x14ac:dyDescent="0.2">
      <c r="B35" s="152" t="str">
        <f>IF('Example 3 Original Input'!$D$18="Land","Dr: Acct 0476 - RIGHT-TO-USE LEASED LAND - AMORTIZABLE",
IF('Example 3 Original Input'!$D$18="Equipment","Dr: Acct 0478 - RIGHT-TO-USE LEASED EQUIPMENT - AMORTIZABLE",
"Dr: Acct 0477 - RIGHT-TO-USE LEASED BUILDINGS - AMORTIZABLE"))</f>
        <v>Dr: Acct 0478 - RIGHT-TO-USE LEASED EQUIPMENT - AMORTIZABLE</v>
      </c>
      <c r="C35" s="152"/>
      <c r="D35" s="152"/>
      <c r="E35" s="152"/>
      <c r="F35" s="15"/>
      <c r="G35" s="15"/>
      <c r="H35" s="153"/>
      <c r="I35" s="153"/>
      <c r="J35" s="15">
        <f>K36</f>
        <v>2390227.1644751225</v>
      </c>
      <c r="K35" s="15"/>
      <c r="P35" s="165"/>
    </row>
    <row r="36" spans="1:17" ht="19.899999999999999" customHeight="1" x14ac:dyDescent="0.25">
      <c r="B36" s="154"/>
      <c r="C36" s="152" t="s">
        <v>102</v>
      </c>
      <c r="D36" s="152"/>
      <c r="E36" s="152"/>
      <c r="F36" s="15"/>
      <c r="G36" s="15"/>
      <c r="H36" s="153"/>
      <c r="I36" s="153"/>
      <c r="J36" s="15"/>
      <c r="K36" s="15">
        <f>J29</f>
        <v>2390227.1644751225</v>
      </c>
      <c r="P36" s="165"/>
    </row>
    <row r="37" spans="1:17" ht="19.899999999999999" customHeight="1" x14ac:dyDescent="0.25">
      <c r="B37" s="154"/>
      <c r="C37" s="152"/>
      <c r="D37" s="152"/>
      <c r="E37" s="152"/>
      <c r="F37" s="15"/>
      <c r="G37" s="15"/>
      <c r="H37" s="153"/>
      <c r="I37" s="153"/>
      <c r="J37" s="15"/>
      <c r="K37" s="15"/>
      <c r="P37" s="165"/>
    </row>
    <row r="38" spans="1:17" ht="19.899999999999999" customHeight="1" x14ac:dyDescent="0.2">
      <c r="B38" s="169"/>
      <c r="E38" s="144"/>
      <c r="F38" s="12"/>
      <c r="G38" s="12"/>
      <c r="H38" s="142"/>
      <c r="I38" s="142"/>
      <c r="J38" s="12"/>
      <c r="K38" s="12"/>
    </row>
    <row r="39" spans="1:17" ht="19.899999999999999" customHeight="1" x14ac:dyDescent="0.3">
      <c r="A39" s="150">
        <v>3</v>
      </c>
      <c r="B39" s="151" t="s">
        <v>1663</v>
      </c>
      <c r="C39" s="144"/>
      <c r="D39" s="144"/>
      <c r="E39" s="144"/>
      <c r="F39" s="12"/>
      <c r="G39" s="12"/>
      <c r="H39" s="142"/>
      <c r="I39" s="142"/>
      <c r="J39" s="12"/>
      <c r="K39" s="12"/>
    </row>
    <row r="40" spans="1:17" ht="19.899999999999999" customHeight="1" x14ac:dyDescent="0.2">
      <c r="B40" s="152" t="s">
        <v>1683</v>
      </c>
      <c r="C40" s="152"/>
      <c r="D40" s="152"/>
      <c r="E40" s="152"/>
      <c r="F40" s="15"/>
      <c r="G40" s="15"/>
      <c r="H40" s="153"/>
      <c r="I40" s="153"/>
      <c r="J40" s="15">
        <f>K30</f>
        <v>2390227.1644751225</v>
      </c>
      <c r="K40" s="15"/>
      <c r="P40" s="165"/>
    </row>
    <row r="41" spans="1:17" ht="19.899999999999999" customHeight="1" x14ac:dyDescent="0.25">
      <c r="B41" s="154"/>
      <c r="C41" s="152" t="s">
        <v>1538</v>
      </c>
      <c r="D41" s="152"/>
      <c r="E41" s="152"/>
      <c r="F41" s="15"/>
      <c r="G41" s="15"/>
      <c r="H41" s="153"/>
      <c r="I41" s="153"/>
      <c r="J41" s="15"/>
      <c r="K41" s="15">
        <f>J40</f>
        <v>2390227.1644751225</v>
      </c>
      <c r="P41" s="165"/>
      <c r="Q41" s="167"/>
    </row>
    <row r="42" spans="1:17" ht="19.899999999999999" customHeight="1" x14ac:dyDescent="0.2">
      <c r="B42" s="171"/>
      <c r="C42" s="172"/>
      <c r="D42" s="172"/>
      <c r="E42" s="152"/>
      <c r="F42" s="15"/>
      <c r="G42" s="15"/>
      <c r="H42" s="153"/>
      <c r="I42" s="153"/>
      <c r="J42" s="15"/>
      <c r="K42" s="15"/>
    </row>
    <row r="43" spans="1:17" ht="19.899999999999999" customHeight="1" x14ac:dyDescent="0.2">
      <c r="B43" s="152"/>
      <c r="E43" s="144"/>
      <c r="F43" s="12"/>
      <c r="G43" s="12"/>
      <c r="H43" s="142"/>
      <c r="I43" s="142"/>
      <c r="J43" s="12"/>
      <c r="K43" s="12"/>
    </row>
    <row r="44" spans="1:17" ht="19.899999999999999" customHeight="1" x14ac:dyDescent="0.2">
      <c r="A44" s="145" t="s">
        <v>1535</v>
      </c>
      <c r="B44" s="157"/>
      <c r="C44" s="158"/>
      <c r="D44" s="158"/>
      <c r="E44" s="158"/>
      <c r="F44" s="83"/>
      <c r="G44" s="83"/>
      <c r="H44" s="159"/>
      <c r="I44" s="159"/>
      <c r="J44" s="83"/>
      <c r="K44" s="83"/>
      <c r="L44" s="173"/>
      <c r="M44" s="174"/>
      <c r="N44" s="175"/>
    </row>
    <row r="45" spans="1:17" ht="19.899999999999999" customHeight="1" x14ac:dyDescent="0.3">
      <c r="A45" s="150">
        <v>4</v>
      </c>
      <c r="B45" s="151" t="s">
        <v>1543</v>
      </c>
      <c r="C45" s="211"/>
      <c r="D45" s="211"/>
      <c r="E45" s="211"/>
      <c r="F45" s="84"/>
      <c r="G45" s="84"/>
      <c r="H45" s="212"/>
      <c r="I45" s="212"/>
      <c r="J45" s="84"/>
      <c r="K45" s="84"/>
      <c r="L45" s="173"/>
      <c r="M45" s="174"/>
      <c r="N45" s="175"/>
    </row>
    <row r="46" spans="1:17" ht="19.899999999999999" customHeight="1" x14ac:dyDescent="0.2">
      <c r="B46" s="152" t="s">
        <v>1539</v>
      </c>
      <c r="C46" s="152"/>
      <c r="D46" s="152"/>
      <c r="E46" s="152"/>
      <c r="F46" s="15"/>
      <c r="G46" s="15"/>
      <c r="H46" s="153"/>
      <c r="I46" s="153"/>
      <c r="J46" s="95">
        <f>SUMIF('Example 3 Original Input'!$J$25:$J$1236,'Example 3 Original Output'!$E$7,'Example 3 Original Input'!$G$25:$G$1236)</f>
        <v>497963.99259898392</v>
      </c>
      <c r="K46" s="15"/>
    </row>
    <row r="47" spans="1:17" ht="19.899999999999999" customHeight="1" x14ac:dyDescent="0.25">
      <c r="B47" s="154"/>
      <c r="C47" s="152" t="str">
        <f>VLOOKUP('Example 3 Original Input'!$D$18,'Drop-down menus'!$A$2:$F$6,6,FALSE)</f>
        <v>Cr: Acct 0479 - ACCUMULATED AMORTIZATION - RIGHT-TO-USE LEASED EQUIPMENT</v>
      </c>
      <c r="D47" s="152"/>
      <c r="E47" s="152"/>
      <c r="F47" s="14"/>
      <c r="G47" s="14"/>
      <c r="H47" s="153"/>
      <c r="I47" s="153"/>
      <c r="J47" s="15"/>
      <c r="K47" s="15">
        <f>J46</f>
        <v>497963.99259898392</v>
      </c>
    </row>
    <row r="48" spans="1:17" ht="19.899999999999999" customHeight="1" x14ac:dyDescent="0.25">
      <c r="B48" s="154"/>
      <c r="C48" s="152"/>
      <c r="D48" s="152"/>
      <c r="E48" s="152"/>
      <c r="F48" s="14"/>
      <c r="G48" s="14"/>
      <c r="H48" s="153"/>
      <c r="I48" s="153"/>
      <c r="J48" s="15"/>
      <c r="K48" s="15"/>
    </row>
    <row r="49" spans="1:16" ht="19.899999999999999" customHeight="1" x14ac:dyDescent="0.2">
      <c r="B49" s="169"/>
      <c r="C49" s="172"/>
      <c r="D49" s="172"/>
      <c r="E49" s="152"/>
      <c r="F49" s="15"/>
      <c r="G49" s="15"/>
      <c r="H49" s="153"/>
      <c r="I49" s="153"/>
      <c r="J49" s="15"/>
      <c r="K49" s="15"/>
    </row>
    <row r="50" spans="1:16" ht="19.899999999999999" customHeight="1" x14ac:dyDescent="0.3">
      <c r="A50" s="150">
        <v>5</v>
      </c>
      <c r="B50" s="151" t="s">
        <v>1544</v>
      </c>
      <c r="C50" s="144"/>
      <c r="D50" s="144"/>
      <c r="E50" s="144"/>
      <c r="F50" s="12"/>
      <c r="G50" s="12"/>
      <c r="H50" s="142"/>
      <c r="I50" s="142"/>
      <c r="J50" s="12"/>
      <c r="K50" s="12"/>
      <c r="L50" s="173"/>
      <c r="M50" s="174"/>
      <c r="N50" s="215"/>
    </row>
    <row r="51" spans="1:16" ht="19.899999999999999" customHeight="1" x14ac:dyDescent="0.2">
      <c r="B51" s="152" t="s">
        <v>104</v>
      </c>
      <c r="C51" s="152"/>
      <c r="D51" s="152"/>
      <c r="E51" s="152"/>
      <c r="F51" s="15"/>
      <c r="G51" s="15"/>
      <c r="H51" s="153"/>
      <c r="I51" s="153"/>
      <c r="J51" s="95">
        <f>SUMIF('Example 3 Original Input'!$J$25:$J$1236,'Example 3 Original Output'!$E$7,'Example 3 Original Input'!$E$25:$E$1236)</f>
        <v>496388.46566224867</v>
      </c>
      <c r="K51" s="15"/>
      <c r="L51" s="152"/>
      <c r="M51" s="152"/>
      <c r="N51" s="152"/>
      <c r="P51" s="165"/>
    </row>
    <row r="52" spans="1:16" ht="19.899999999999999" customHeight="1" x14ac:dyDescent="0.2">
      <c r="B52" s="152" t="str">
        <f>IF('Example 3 Original Input'!$D$10="No","Dr: Acct 0851 - DEBT SERVICE - INTEREST LEASES","Dr: Acct 0894 - INTEREST EXPENSE AND FISCAL CHARGES")</f>
        <v>Dr: Acct 0851 - DEBT SERVICE - INTEREST LEASES</v>
      </c>
      <c r="C52" s="152"/>
      <c r="D52" s="152"/>
      <c r="E52" s="152"/>
      <c r="F52" s="15"/>
      <c r="G52" s="15"/>
      <c r="H52" s="153"/>
      <c r="I52" s="153"/>
      <c r="J52" s="95">
        <f>SUMIF('Example 3 Original Input'!$J$25:$J$1236,'Example 3 Original Output'!$E$7,'Example 3 Original Input'!$D$25:$D$1236)</f>
        <v>3611.5343377513263</v>
      </c>
      <c r="K52" s="15"/>
      <c r="L52" s="152"/>
      <c r="M52" s="152"/>
      <c r="N52" s="152"/>
      <c r="P52" s="165"/>
    </row>
    <row r="53" spans="1:16" ht="19.899999999999999" customHeight="1" x14ac:dyDescent="0.25">
      <c r="B53" s="154"/>
      <c r="C53" s="152" t="str">
        <f>VLOOKUP($E$4,'Drop-down menus'!$U$1:$V$10,2,FALSE)</f>
        <v>Cr: Acct 0XXX - FUNCTIONAL EXPENSE</v>
      </c>
      <c r="D53" s="152"/>
      <c r="E53" s="152"/>
      <c r="F53" s="15"/>
      <c r="G53" s="15"/>
      <c r="H53" s="153"/>
      <c r="I53" s="153"/>
      <c r="J53" s="15"/>
      <c r="K53" s="15">
        <f>SUM(J51:J52)</f>
        <v>500000</v>
      </c>
      <c r="L53" s="152"/>
      <c r="M53" s="14"/>
      <c r="N53" s="152"/>
    </row>
    <row r="54" spans="1:16" ht="19.899999999999999" customHeight="1" x14ac:dyDescent="0.25">
      <c r="B54" s="154"/>
      <c r="C54" s="152"/>
      <c r="D54" s="152"/>
      <c r="E54" s="152"/>
      <c r="F54" s="15"/>
      <c r="G54" s="15"/>
      <c r="H54" s="153"/>
      <c r="I54" s="153"/>
      <c r="J54" s="15"/>
      <c r="K54" s="15"/>
      <c r="L54" s="152"/>
      <c r="M54" s="14"/>
      <c r="N54" s="152"/>
    </row>
    <row r="55" spans="1:16" ht="19.899999999999999" customHeight="1" x14ac:dyDescent="0.2">
      <c r="B55" s="171"/>
      <c r="C55" s="152"/>
      <c r="D55" s="172"/>
      <c r="E55" s="152"/>
      <c r="F55" s="15"/>
      <c r="G55" s="15"/>
      <c r="H55" s="153"/>
      <c r="I55" s="153"/>
      <c r="J55" s="15"/>
      <c r="K55" s="15"/>
      <c r="L55" s="152"/>
      <c r="M55" s="14"/>
      <c r="N55" s="152"/>
    </row>
    <row r="56" spans="1:16" ht="19.899999999999999" customHeight="1" x14ac:dyDescent="0.3">
      <c r="A56" s="150">
        <v>6</v>
      </c>
      <c r="B56" s="151" t="s">
        <v>1545</v>
      </c>
      <c r="C56" s="144"/>
      <c r="D56" s="144"/>
      <c r="E56" s="144"/>
      <c r="F56" s="12"/>
      <c r="G56" s="12"/>
      <c r="H56" s="142"/>
      <c r="I56" s="142"/>
      <c r="J56" s="12"/>
      <c r="K56" s="12"/>
    </row>
    <row r="57" spans="1:16" ht="19.899999999999999" customHeight="1" x14ac:dyDescent="0.2">
      <c r="B57" s="152" t="s">
        <v>1540</v>
      </c>
      <c r="C57" s="152"/>
      <c r="D57" s="152"/>
      <c r="E57" s="152"/>
      <c r="F57" s="15"/>
      <c r="G57" s="15"/>
      <c r="H57" s="153"/>
      <c r="I57" s="153"/>
      <c r="J57" s="15">
        <f>K58</f>
        <v>496388.46566224867</v>
      </c>
      <c r="K57" s="15"/>
      <c r="P57" s="165"/>
    </row>
    <row r="58" spans="1:16" ht="19.899999999999999" customHeight="1" x14ac:dyDescent="0.25">
      <c r="B58" s="154"/>
      <c r="C58" s="152" t="s">
        <v>105</v>
      </c>
      <c r="D58" s="152"/>
      <c r="E58" s="152"/>
      <c r="F58" s="15"/>
      <c r="G58" s="15"/>
      <c r="H58" s="153"/>
      <c r="I58" s="153"/>
      <c r="J58" s="15"/>
      <c r="K58" s="15">
        <f>J51</f>
        <v>496388.46566224867</v>
      </c>
      <c r="P58" s="165"/>
    </row>
    <row r="59" spans="1:16" ht="19.899999999999999" customHeight="1" x14ac:dyDescent="0.25">
      <c r="B59" s="154"/>
      <c r="C59" s="152"/>
      <c r="D59" s="152"/>
      <c r="E59" s="152"/>
      <c r="F59" s="15"/>
      <c r="G59" s="15"/>
      <c r="H59" s="153"/>
      <c r="I59" s="153"/>
      <c r="J59" s="15"/>
      <c r="K59" s="15"/>
      <c r="P59" s="165"/>
    </row>
    <row r="60" spans="1:16" ht="19.899999999999999" customHeight="1" x14ac:dyDescent="0.2">
      <c r="B60" s="171"/>
      <c r="C60" s="152"/>
      <c r="D60" s="172"/>
      <c r="E60" s="152"/>
      <c r="F60" s="15"/>
      <c r="G60" s="15"/>
      <c r="H60" s="153"/>
      <c r="I60" s="153"/>
      <c r="J60" s="15"/>
      <c r="K60" s="15"/>
    </row>
    <row r="61" spans="1:16" ht="19.899999999999999" customHeight="1" x14ac:dyDescent="0.3">
      <c r="A61" s="150">
        <v>7</v>
      </c>
      <c r="B61" s="151" t="s">
        <v>90</v>
      </c>
      <c r="C61" s="144"/>
      <c r="D61" s="144"/>
      <c r="E61" s="144"/>
      <c r="F61" s="12"/>
      <c r="G61" s="12"/>
      <c r="H61" s="142"/>
      <c r="I61" s="142"/>
      <c r="J61" s="12"/>
      <c r="K61" s="12"/>
    </row>
    <row r="62" spans="1:16" ht="19.899999999999999" customHeight="1" x14ac:dyDescent="0.2">
      <c r="A62" s="112"/>
      <c r="B62" s="152" t="s">
        <v>1540</v>
      </c>
      <c r="C62" s="152"/>
      <c r="D62" s="152"/>
      <c r="E62" s="152"/>
      <c r="F62" s="15"/>
      <c r="G62" s="15"/>
      <c r="H62" s="153"/>
      <c r="I62" s="153"/>
      <c r="J62" s="96">
        <f>K63</f>
        <v>596759.15430529579</v>
      </c>
      <c r="K62" s="15"/>
      <c r="L62" s="15"/>
      <c r="M62" s="152"/>
      <c r="N62" s="15"/>
      <c r="P62" s="165"/>
    </row>
    <row r="63" spans="1:16" ht="19.899999999999999" customHeight="1" x14ac:dyDescent="0.25">
      <c r="B63" s="154"/>
      <c r="C63" s="152" t="s">
        <v>1541</v>
      </c>
      <c r="D63" s="152"/>
      <c r="E63" s="152"/>
      <c r="F63" s="15"/>
      <c r="G63" s="15"/>
      <c r="H63" s="153"/>
      <c r="I63" s="153"/>
      <c r="J63" s="15"/>
      <c r="K63" s="15">
        <f>SUMIF('Example 3 Original Input'!$J$25:$J$1236,'Example 3 Original Output'!$L$63,'Example 3 Original Input'!$E$25:$E$1236)</f>
        <v>596759.15430529579</v>
      </c>
      <c r="L63" s="112" t="str">
        <f>CONCATENATE((LEFT(E7,4)+1),"–",(RIGHT(E7,4)+1))</f>
        <v>2022–2023</v>
      </c>
      <c r="P63" s="165"/>
    </row>
    <row r="64" spans="1:16" ht="19.899999999999999" customHeight="1" x14ac:dyDescent="0.2">
      <c r="B64" s="295" t="s">
        <v>1682</v>
      </c>
      <c r="C64" s="295"/>
      <c r="D64" s="295"/>
      <c r="E64" s="295"/>
      <c r="F64" s="295"/>
      <c r="G64" s="295"/>
      <c r="H64" s="295"/>
      <c r="I64" s="295"/>
      <c r="J64" s="295"/>
      <c r="K64" s="295"/>
    </row>
    <row r="65" spans="1:11" ht="19.899999999999999" customHeight="1" x14ac:dyDescent="0.2">
      <c r="B65" s="295"/>
      <c r="C65" s="295"/>
      <c r="D65" s="295"/>
      <c r="E65" s="295"/>
      <c r="F65" s="295"/>
      <c r="G65" s="295"/>
      <c r="H65" s="295"/>
      <c r="I65" s="295"/>
      <c r="J65" s="295"/>
      <c r="K65" s="295"/>
    </row>
    <row r="67" spans="1:11" ht="19.899999999999999" customHeight="1" x14ac:dyDescent="0.2">
      <c r="A67" s="145" t="s">
        <v>1536</v>
      </c>
      <c r="B67" s="157"/>
      <c r="C67" s="158"/>
      <c r="D67" s="158"/>
      <c r="E67" s="158"/>
      <c r="F67" s="83"/>
      <c r="G67" s="83"/>
      <c r="H67" s="159"/>
      <c r="I67" s="159"/>
      <c r="J67" s="83"/>
      <c r="K67" s="83"/>
    </row>
    <row r="68" spans="1:11" ht="19.899999999999999" customHeight="1" x14ac:dyDescent="0.3">
      <c r="A68" s="150">
        <v>8</v>
      </c>
      <c r="B68" s="151" t="s">
        <v>1537</v>
      </c>
    </row>
    <row r="69" spans="1:11" ht="19.899999999999999" customHeight="1" x14ac:dyDescent="0.2">
      <c r="B69" s="152" t="str">
        <f>CONCATENATE("Dr: ",MID($C$21,5,1000))</f>
        <v>Dr: Acct 0479 - ACCUMULATED AMORTIZATION - RIGHT-TO-USE LEASED EQUIPMENT</v>
      </c>
      <c r="C69" s="152"/>
      <c r="D69" s="172"/>
      <c r="E69" s="172"/>
      <c r="F69" s="172"/>
      <c r="G69" s="172"/>
      <c r="H69" s="172"/>
      <c r="I69" s="172"/>
      <c r="J69" s="96">
        <f>SUMIF('Example 3 Original Input'!$J$25:$J$1236,'Example 3 Original Output'!$E$7,'Example 3 Original Input'!$K$25:$K$1236)</f>
        <v>0</v>
      </c>
      <c r="K69" s="15"/>
    </row>
    <row r="70" spans="1:11" ht="19.899999999999999" customHeight="1" x14ac:dyDescent="0.25">
      <c r="B70" s="154"/>
      <c r="C70" s="152" t="str">
        <f>CONCATENATE("Cr: ",MID($B$18,5,1000))</f>
        <v>Cr: Acct 0478 - RIGHT-TO-USE LEASED EQUIPMENT - AMORTIZABLE</v>
      </c>
      <c r="D70" s="172"/>
      <c r="E70" s="172"/>
      <c r="F70" s="172"/>
      <c r="G70" s="172"/>
      <c r="H70" s="172"/>
      <c r="I70" s="172"/>
      <c r="J70" s="15"/>
      <c r="K70" s="15">
        <f>J69</f>
        <v>0</v>
      </c>
    </row>
    <row r="71" spans="1:11" ht="19.899999999999999" customHeight="1" x14ac:dyDescent="0.2">
      <c r="B71" s="171"/>
      <c r="C71" s="213"/>
      <c r="D71" s="213"/>
      <c r="E71" s="213"/>
      <c r="F71" s="213"/>
      <c r="G71" s="213"/>
      <c r="H71" s="213"/>
      <c r="I71" s="213"/>
      <c r="J71" s="12"/>
      <c r="K71" s="12"/>
    </row>
    <row r="72" spans="1:11" ht="19.899999999999999" customHeight="1" x14ac:dyDescent="0.2">
      <c r="B72" s="213"/>
      <c r="C72" s="213"/>
      <c r="D72" s="213"/>
      <c r="E72" s="213"/>
      <c r="F72" s="213"/>
      <c r="G72" s="213"/>
      <c r="H72" s="213"/>
      <c r="I72" s="213"/>
      <c r="J72" s="12"/>
      <c r="K72" s="12"/>
    </row>
  </sheetData>
  <sheetProtection sheet="1" objects="1" scenarios="1" formatColumns="0" formatRows="0"/>
  <mergeCells count="16">
    <mergeCell ref="B64:K65"/>
    <mergeCell ref="A12:K13"/>
    <mergeCell ref="B1:K1"/>
    <mergeCell ref="B2:D2"/>
    <mergeCell ref="E2:G2"/>
    <mergeCell ref="B3:D3"/>
    <mergeCell ref="E3:G3"/>
    <mergeCell ref="B8:D10"/>
    <mergeCell ref="E8:G10"/>
    <mergeCell ref="E4:G4"/>
    <mergeCell ref="B7:D7"/>
    <mergeCell ref="E7:G7"/>
    <mergeCell ref="B5:D5"/>
    <mergeCell ref="E5:G5"/>
    <mergeCell ref="E6:G6"/>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'Drop-down menus'!$O$1:$O$101</xm:f>
          </x14:formula1>
          <xm:sqref>E7:G7</xm:sqref>
        </x14:dataValidation>
        <x14:dataValidation type="list" allowBlank="1" showInputMessage="1" showErrorMessage="1" xr:uid="{00000000-0002-0000-0700-000001000000}">
          <x14:formula1>
            <xm:f>'Drop-down menus'!$S$1:$S$3</xm:f>
          </x14:formula1>
          <xm:sqref>E8:G10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pageSetUpPr fitToPage="1"/>
  </sheetPr>
  <dimension ref="A1:U36"/>
  <sheetViews>
    <sheetView zoomScale="80" zoomScaleNormal="80" workbookViewId="0">
      <selection sqref="A1:E1"/>
    </sheetView>
  </sheetViews>
  <sheetFormatPr defaultColWidth="9.140625" defaultRowHeight="15" x14ac:dyDescent="0.2"/>
  <cols>
    <col min="1" max="1" width="19.5703125" style="113" customWidth="1"/>
    <col min="2" max="3" width="26" style="113" customWidth="1"/>
    <col min="4" max="4" width="3.140625" style="113" customWidth="1"/>
    <col min="5" max="5" width="78.42578125" style="194" customWidth="1"/>
    <col min="6" max="16384" width="9.140625" style="113"/>
  </cols>
  <sheetData>
    <row r="1" spans="1:21" ht="22.5" customHeight="1" x14ac:dyDescent="0.25">
      <c r="A1" s="312" t="str">
        <f>CONCATENATE("Individual Lease Note Disclosure Worksheet - ",'Example 3 Original Input'!$D$11)</f>
        <v>Individual Lease Note Disclosure Worksheet - Governmental Fund</v>
      </c>
      <c r="B1" s="312"/>
      <c r="C1" s="312"/>
      <c r="D1" s="312"/>
      <c r="E1" s="312"/>
    </row>
    <row r="2" spans="1:21" ht="22.5" customHeight="1" x14ac:dyDescent="0.25">
      <c r="A2" s="182"/>
      <c r="B2" s="182"/>
      <c r="C2" s="182"/>
      <c r="D2" s="182"/>
      <c r="E2" s="183"/>
    </row>
    <row r="3" spans="1:21" ht="22.5" customHeight="1" x14ac:dyDescent="0.25">
      <c r="A3" s="313" t="s">
        <v>28</v>
      </c>
      <c r="B3" s="313"/>
      <c r="C3" s="185" t="str">
        <f>'Example 3 Original Output'!$E$2</f>
        <v>Equipment ABC</v>
      </c>
      <c r="D3" s="185"/>
      <c r="E3" s="186" t="str">
        <f>"All of the questions below are for Fiscal Year "&amp;$C$7&amp;":"</f>
        <v>All of the questions below are for Fiscal Year 2021–2022:</v>
      </c>
      <c r="F3" s="185"/>
      <c r="G3" s="185"/>
    </row>
    <row r="4" spans="1:21" ht="22.5" customHeight="1" x14ac:dyDescent="0.25">
      <c r="A4" s="313" t="s">
        <v>30</v>
      </c>
      <c r="B4" s="313"/>
      <c r="C4" s="187" t="str">
        <f>'Example 3 Original Input'!$D$8</f>
        <v>1234</v>
      </c>
      <c r="D4" s="185"/>
      <c r="E4" s="311" t="s">
        <v>36</v>
      </c>
      <c r="F4" s="185"/>
      <c r="G4" s="185"/>
    </row>
    <row r="5" spans="1:21" ht="22.5" customHeight="1" x14ac:dyDescent="0.25">
      <c r="A5" s="313" t="s">
        <v>25</v>
      </c>
      <c r="B5" s="313"/>
      <c r="C5" s="187">
        <f>'Example 3 Original Output'!$E$5</f>
        <v>4321</v>
      </c>
      <c r="D5" s="187"/>
      <c r="E5" s="311"/>
      <c r="F5" s="187"/>
      <c r="G5" s="187"/>
    </row>
    <row r="6" spans="1:21" ht="22.5" customHeight="1" x14ac:dyDescent="0.25">
      <c r="A6" s="184" t="s">
        <v>94</v>
      </c>
      <c r="B6" s="184"/>
      <c r="C6" s="187" t="str">
        <f>'Example 3 Original Input'!$D$11</f>
        <v>Governmental Fund</v>
      </c>
      <c r="E6" s="188" t="s">
        <v>16</v>
      </c>
      <c r="F6" s="184"/>
      <c r="G6" s="184"/>
      <c r="H6" s="184"/>
      <c r="I6" s="184"/>
      <c r="J6" s="184"/>
      <c r="K6" s="184"/>
      <c r="L6" s="184"/>
      <c r="M6" s="184"/>
      <c r="N6" s="184"/>
      <c r="O6" s="184"/>
      <c r="P6" s="184"/>
      <c r="Q6" s="184"/>
      <c r="R6" s="184"/>
      <c r="S6" s="184"/>
      <c r="T6" s="184"/>
      <c r="U6" s="184"/>
    </row>
    <row r="7" spans="1:21" ht="22.5" customHeight="1" x14ac:dyDescent="0.25">
      <c r="A7" s="313" t="s">
        <v>21</v>
      </c>
      <c r="B7" s="313"/>
      <c r="C7" s="172" t="str">
        <f>'Example 3 Original Output'!$E$7</f>
        <v>2021–2022</v>
      </c>
      <c r="E7" s="311" t="str">
        <f>"If yes, record the dollar amount of variable payments below for fiscal year "&amp;$C$7&amp;":"</f>
        <v>If yes, record the dollar amount of variable payments below for fiscal year 2021–2022:</v>
      </c>
      <c r="F7" s="184"/>
      <c r="G7" s="184"/>
      <c r="H7" s="184"/>
      <c r="I7" s="184"/>
      <c r="J7" s="184"/>
      <c r="K7" s="184"/>
      <c r="L7" s="184"/>
      <c r="M7" s="184"/>
      <c r="N7" s="184"/>
      <c r="O7" s="184"/>
      <c r="P7" s="184"/>
      <c r="Q7" s="184"/>
      <c r="R7" s="184"/>
      <c r="S7" s="184"/>
      <c r="T7" s="184"/>
      <c r="U7" s="184"/>
    </row>
    <row r="8" spans="1:21" ht="22.5" customHeight="1" x14ac:dyDescent="0.25">
      <c r="A8" s="189" t="s">
        <v>48</v>
      </c>
      <c r="B8" s="189" t="s">
        <v>13</v>
      </c>
      <c r="C8" s="149" t="s">
        <v>14</v>
      </c>
      <c r="E8" s="311"/>
    </row>
    <row r="9" spans="1:21" ht="22.5" customHeight="1" x14ac:dyDescent="0.25">
      <c r="A9" s="190" t="str">
        <f>RIGHT(C7,4)&amp;"–"&amp;RIGHT(C7,4)+1</f>
        <v>2022–2023</v>
      </c>
      <c r="B9" s="16">
        <f>SUMIF('Example 3 Original Input'!$J$25:$J$1236,'Ex 3 Original Note Disclosure'!A9,'Example 3 Original Input'!$E$25:$E$1236)</f>
        <v>596759.15430529579</v>
      </c>
      <c r="C9" s="16">
        <f>SUMIF('Example 3 Original Input'!$J$25:$J$1236,'Ex 3 Original Note Disclosure'!A9,'Example 3 Original Input'!$D$25:$D$1236)</f>
        <v>3240.8456947041068</v>
      </c>
      <c r="D9" s="17"/>
      <c r="E9" s="191">
        <v>0</v>
      </c>
      <c r="F9" s="192"/>
      <c r="G9" s="192"/>
      <c r="H9" s="192"/>
      <c r="I9" s="192"/>
      <c r="J9" s="192"/>
      <c r="K9" s="192"/>
      <c r="L9" s="192"/>
      <c r="M9" s="192"/>
      <c r="N9" s="192"/>
      <c r="O9" s="192"/>
      <c r="P9" s="192"/>
      <c r="Q9" s="192"/>
      <c r="R9" s="192"/>
      <c r="S9" s="192"/>
      <c r="T9" s="192"/>
      <c r="U9" s="192"/>
    </row>
    <row r="10" spans="1:21" ht="22.5" customHeight="1" x14ac:dyDescent="0.25">
      <c r="A10" s="190" t="str">
        <f>LEFT(A9,4)+1&amp;"–"&amp;RIGHT(A9,4)+1</f>
        <v>2023–2024</v>
      </c>
      <c r="B10" s="16">
        <f>SUMIF('Example 3 Original Input'!$J$25:$J$1236,'Ex 3 Original Note Disclosure'!A10,'Example 3 Original Input'!$E$25:$E$1236)</f>
        <v>597953.76728039433</v>
      </c>
      <c r="C10" s="16">
        <f>SUMIF('Example 3 Original Input'!$J$25:$J$1236,'Ex 3 Original Note Disclosure'!A10,'Example 3 Original Input'!$D$25:$D$1236)</f>
        <v>2046.2327196057158</v>
      </c>
      <c r="E10" s="311" t="s">
        <v>18</v>
      </c>
      <c r="F10" s="18"/>
      <c r="G10" s="18"/>
      <c r="H10" s="18"/>
      <c r="I10" s="18"/>
      <c r="J10" s="193"/>
      <c r="K10" s="193"/>
      <c r="L10" s="193"/>
      <c r="M10" s="193"/>
      <c r="N10" s="193"/>
      <c r="O10" s="193"/>
      <c r="P10" s="193"/>
      <c r="Q10" s="193"/>
      <c r="R10" s="193"/>
      <c r="S10" s="193"/>
    </row>
    <row r="11" spans="1:21" ht="22.5" customHeight="1" x14ac:dyDescent="0.25">
      <c r="A11" s="190" t="str">
        <f>LEFT(A10,4)+1&amp;"–"&amp;RIGHT(A10,4)+1</f>
        <v>2024–2025</v>
      </c>
      <c r="B11" s="16">
        <f>SUMIF('Example 3 Original Input'!$J$25:$J$1236,'Ex 3 Original Note Disclosure'!A11,'Example 3 Original Input'!$E$25:$E$1236)</f>
        <v>599150.77167278389</v>
      </c>
      <c r="C11" s="16">
        <f>SUMIF('Example 3 Original Input'!$J$25:$J$1236,'Ex 3 Original Note Disclosure'!A11,'Example 3 Original Input'!$D$25:$D$1236)</f>
        <v>849.22832721614873</v>
      </c>
      <c r="E11" s="311"/>
      <c r="F11" s="18"/>
      <c r="G11" s="18"/>
      <c r="H11" s="18"/>
      <c r="I11" s="18"/>
      <c r="J11" s="193"/>
      <c r="K11" s="193"/>
      <c r="L11" s="193"/>
      <c r="M11" s="193"/>
      <c r="N11" s="193"/>
      <c r="O11" s="193"/>
      <c r="P11" s="193"/>
      <c r="Q11" s="193"/>
      <c r="R11" s="193"/>
      <c r="S11" s="193"/>
    </row>
    <row r="12" spans="1:21" ht="22.5" customHeight="1" x14ac:dyDescent="0.25">
      <c r="A12" s="190" t="str">
        <f>LEFT(A11,4)+1&amp;"–"&amp;RIGHT(A11,4)+1</f>
        <v>2025–2026</v>
      </c>
      <c r="B12" s="16">
        <f>SUMIF('Example 3 Original Input'!$J$25:$J$1236,'Ex 3 Original Note Disclosure'!A12,'Example 3 Original Input'!$E$25:$E$1236)</f>
        <v>99975.005554398376</v>
      </c>
      <c r="C12" s="16">
        <f>SUMIF('Example 3 Original Input'!$J$25:$J$1236,'Ex 3 Original Note Disclosure'!A12,'Example 3 Original Input'!$D$25:$D$1236)</f>
        <v>24.994445601620797</v>
      </c>
      <c r="E12" s="311"/>
      <c r="F12" s="184"/>
      <c r="G12" s="184"/>
      <c r="H12" s="184"/>
      <c r="I12" s="184"/>
      <c r="J12" s="184"/>
      <c r="K12" s="184"/>
      <c r="L12" s="184"/>
      <c r="M12" s="184"/>
      <c r="N12" s="184"/>
      <c r="O12" s="184"/>
      <c r="P12" s="184"/>
      <c r="Q12" s="184"/>
      <c r="R12" s="184"/>
      <c r="S12" s="184"/>
      <c r="T12" s="184"/>
      <c r="U12" s="184"/>
    </row>
    <row r="13" spans="1:21" ht="22.5" customHeight="1" x14ac:dyDescent="0.25">
      <c r="A13" s="190" t="str">
        <f>LEFT(A12,4)+1&amp;"–"&amp;RIGHT(A12,4)+1</f>
        <v>2026–2027</v>
      </c>
      <c r="B13" s="16">
        <f>SUMIF('Example 3 Original Input'!$J$25:$J$1236,'Ex 3 Original Note Disclosure'!A13,'Example 3 Original Input'!$E$25:$E$1236)</f>
        <v>0</v>
      </c>
      <c r="C13" s="16">
        <f>SUMIF('Example 3 Original Input'!$J$25:$J$1236,'Ex 3 Original Note Disclosure'!A13,'Example 3 Original Input'!$D$25:$D$1236)</f>
        <v>0</v>
      </c>
      <c r="E13" s="188" t="s">
        <v>16</v>
      </c>
    </row>
    <row r="14" spans="1:21" ht="22.5" customHeight="1" x14ac:dyDescent="0.25">
      <c r="A14" s="190" t="str">
        <f>LEFT(A13,4)+1&amp;"–"&amp;RIGHT(A13,4)+5</f>
        <v>2027–2032</v>
      </c>
      <c r="B14" s="16">
        <f>SUMIF('Example 3 Original Input'!$J$25:$J$1236,'Ex 3 Original Note Disclosure'!A14,'Example 3 Original Input'!$E$25:$E$1236)</f>
        <v>0</v>
      </c>
      <c r="C14" s="16">
        <f>SUMIF('Example 3 Original Input'!$J$25:$J$1236,'Ex 3 Original Note Disclosure'!A14,'Example 3 Original Input'!$D$25:$D$1236)</f>
        <v>0</v>
      </c>
      <c r="E14" s="311" t="str">
        <f>"If yes, record the dollar amount of any payments made for residual value guarantees below for fiscal year "&amp;$C$7&amp;":"</f>
        <v>If yes, record the dollar amount of any payments made for residual value guarantees below for fiscal year 2021–2022:</v>
      </c>
      <c r="F14" s="192"/>
      <c r="G14" s="192"/>
      <c r="H14" s="192"/>
      <c r="I14" s="192"/>
      <c r="J14" s="192"/>
      <c r="K14" s="192"/>
      <c r="L14" s="192"/>
      <c r="M14" s="192"/>
      <c r="N14" s="192"/>
      <c r="O14" s="192"/>
      <c r="P14" s="192"/>
      <c r="Q14" s="192"/>
      <c r="R14" s="192"/>
      <c r="S14" s="192"/>
      <c r="T14" s="192"/>
      <c r="U14" s="192"/>
    </row>
    <row r="15" spans="1:21" ht="22.5" customHeight="1" x14ac:dyDescent="0.25">
      <c r="A15" s="190" t="str">
        <f t="shared" ref="A15:A28" si="0">LEFT(A14,4)+5&amp;"–"&amp;RIGHT(A14,4)+5</f>
        <v>2032–2037</v>
      </c>
      <c r="B15" s="16">
        <f>SUMIF('Example 3 Original Input'!$J$25:$J$1236,'Ex 3 Original Note Disclosure'!A15,'Example 3 Original Input'!$E$25:$E$1236)</f>
        <v>0</v>
      </c>
      <c r="C15" s="16">
        <f>SUMIF('Example 3 Original Input'!$J$25:$J$1236,'Ex 3 Original Note Disclosure'!A15,'Example 3 Original Input'!$D$25:$D$1236)</f>
        <v>0</v>
      </c>
      <c r="E15" s="311"/>
      <c r="F15" s="18"/>
      <c r="G15" s="18"/>
      <c r="H15" s="18"/>
      <c r="I15" s="18"/>
    </row>
    <row r="16" spans="1:21" ht="22.5" customHeight="1" x14ac:dyDescent="0.25">
      <c r="A16" s="190" t="str">
        <f t="shared" si="0"/>
        <v>2037–2042</v>
      </c>
      <c r="B16" s="16">
        <f>SUMIF('Example 3 Original Input'!$J$25:$J$1236,'Ex 3 Original Note Disclosure'!A16,'Example 3 Original Input'!$E$25:$E$1236)</f>
        <v>0</v>
      </c>
      <c r="C16" s="16">
        <f>SUMIF('Example 3 Original Input'!$J$25:$J$1236,'Ex 3 Original Note Disclosure'!A16,'Example 3 Original Input'!$D$25:$D$1236)</f>
        <v>0</v>
      </c>
      <c r="E16" s="191">
        <v>0</v>
      </c>
    </row>
    <row r="17" spans="1:21" ht="22.5" customHeight="1" x14ac:dyDescent="0.25">
      <c r="A17" s="190" t="str">
        <f t="shared" si="0"/>
        <v>2042–2047</v>
      </c>
      <c r="B17" s="16">
        <f>SUMIF('Example 3 Original Input'!$J$25:$J$1236,'Ex 3 Original Note Disclosure'!A17,'Example 3 Original Input'!$E$25:$E$1236)</f>
        <v>0</v>
      </c>
      <c r="C17" s="16">
        <f>SUMIF('Example 3 Original Input'!$J$25:$J$1236,'Ex 3 Original Note Disclosure'!A17,'Example 3 Original Input'!$D$25:$D$1236)</f>
        <v>0</v>
      </c>
      <c r="E17" s="311"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2021–2022:</v>
      </c>
    </row>
    <row r="18" spans="1:21" ht="22.5" customHeight="1" x14ac:dyDescent="0.25">
      <c r="A18" s="190" t="str">
        <f t="shared" si="0"/>
        <v>2047–2052</v>
      </c>
      <c r="B18" s="16">
        <f>SUMIF('Example 3 Original Input'!$J$25:$J$1236,'Ex 3 Original Note Disclosure'!A18,'Example 3 Original Input'!$E$25:$E$1236)</f>
        <v>0</v>
      </c>
      <c r="C18" s="16">
        <f>SUMIF('Example 3 Original Input'!$J$25:$J$1236,'Ex 3 Original Note Disclosure'!A18,'Example 3 Original Input'!$D$25:$D$1236)</f>
        <v>0</v>
      </c>
      <c r="E18" s="311"/>
      <c r="F18" s="18"/>
      <c r="G18" s="18"/>
      <c r="H18" s="18"/>
      <c r="I18" s="18"/>
    </row>
    <row r="19" spans="1:21" ht="22.5" customHeight="1" x14ac:dyDescent="0.25">
      <c r="A19" s="190" t="str">
        <f t="shared" si="0"/>
        <v>2052–2057</v>
      </c>
      <c r="B19" s="16">
        <f>SUMIF('Example 3 Original Input'!$J$25:$J$1236,'Ex 3 Original Note Disclosure'!A19,'Example 3 Original Input'!$E$25:$E$1236)</f>
        <v>0</v>
      </c>
      <c r="C19" s="16">
        <f>SUMIF('Example 3 Original Input'!$J$25:$J$1236,'Ex 3 Original Note Disclosure'!A19,'Example 3 Original Input'!$D$25:$D$1236)</f>
        <v>0</v>
      </c>
      <c r="E19" s="311"/>
      <c r="F19" s="18"/>
      <c r="G19" s="18"/>
      <c r="H19" s="18"/>
      <c r="I19" s="18"/>
    </row>
    <row r="20" spans="1:21" ht="22.5" customHeight="1" x14ac:dyDescent="0.25">
      <c r="A20" s="190" t="str">
        <f t="shared" si="0"/>
        <v>2057–2062</v>
      </c>
      <c r="B20" s="16">
        <f>SUMIF('Example 3 Original Input'!$J$25:$J$1236,'Ex 3 Original Note Disclosure'!A20,'Example 3 Original Input'!$E$25:$E$1236)</f>
        <v>0</v>
      </c>
      <c r="C20" s="16">
        <f>SUMIF('Example 3 Original Input'!$J$25:$J$1236,'Ex 3 Original Note Disclosure'!A20,'Example 3 Original Input'!$D$25:$D$1236)</f>
        <v>0</v>
      </c>
      <c r="E20" s="191">
        <v>0</v>
      </c>
    </row>
    <row r="21" spans="1:21" ht="22.5" customHeight="1" x14ac:dyDescent="0.25">
      <c r="A21" s="190" t="str">
        <f t="shared" si="0"/>
        <v>2062–2067</v>
      </c>
      <c r="B21" s="16">
        <f>SUMIF('Example 3 Original Input'!$J$25:$J$1236,'Ex 3 Original Note Disclosure'!A21,'Example 3 Original Input'!$E$25:$E$1236)</f>
        <v>0</v>
      </c>
      <c r="C21" s="16">
        <f>SUMIF('Example 3 Original Input'!$J$25:$J$1236,'Ex 3 Original Note Disclosure'!A21,'Example 3 Original Input'!$D$25:$D$1236)</f>
        <v>0</v>
      </c>
      <c r="E21" s="311" t="str">
        <f>"4. Did you receive any lease incentives from the lessor during fiscal year "&amp;$C$7&amp;"? If so, record the amount below:"</f>
        <v>4. Did you receive any lease incentives from the lessor during fiscal year 2021–2022? If so, record the amount below:</v>
      </c>
    </row>
    <row r="22" spans="1:21" ht="22.5" customHeight="1" x14ac:dyDescent="0.25">
      <c r="A22" s="190" t="str">
        <f t="shared" si="0"/>
        <v>2067–2072</v>
      </c>
      <c r="B22" s="16">
        <f>SUMIF('Example 3 Original Input'!$J$25:$J$1236,'Ex 3 Original Note Disclosure'!A22,'Example 3 Original Input'!$E$25:$E$1236)</f>
        <v>0</v>
      </c>
      <c r="C22" s="16">
        <f>SUMIF('Example 3 Original Input'!$J$25:$J$1236,'Ex 3 Original Note Disclosure'!A22,'Example 3 Original Input'!$D$25:$D$1236)</f>
        <v>0</v>
      </c>
      <c r="E22" s="311"/>
      <c r="F22" s="195"/>
      <c r="G22" s="195"/>
      <c r="H22" s="195"/>
      <c r="I22" s="195"/>
      <c r="J22" s="195"/>
      <c r="K22" s="195"/>
      <c r="L22" s="195"/>
      <c r="M22" s="195"/>
      <c r="N22" s="195"/>
      <c r="O22" s="195"/>
      <c r="P22" s="195"/>
      <c r="Q22" s="195"/>
      <c r="R22" s="195"/>
      <c r="S22" s="195"/>
      <c r="T22" s="195"/>
      <c r="U22" s="195"/>
    </row>
    <row r="23" spans="1:21" ht="22.5" customHeight="1" x14ac:dyDescent="0.25">
      <c r="A23" s="190" t="str">
        <f t="shared" si="0"/>
        <v>2072–2077</v>
      </c>
      <c r="B23" s="16">
        <f>SUMIF('Example 3 Original Input'!$J$25:$J$1236,'Ex 3 Original Note Disclosure'!A23,'Example 3 Original Input'!$E$25:$E$1236)</f>
        <v>0</v>
      </c>
      <c r="C23" s="16">
        <f>SUMIF('Example 3 Original Input'!$J$25:$J$1236,'Ex 3 Original Note Disclosure'!A23,'Example 3 Original Input'!$D$25:$D$1236)</f>
        <v>0</v>
      </c>
      <c r="E23" s="191">
        <v>0</v>
      </c>
      <c r="F23" s="195"/>
      <c r="G23" s="195"/>
      <c r="H23" s="195"/>
      <c r="I23" s="195"/>
      <c r="J23" s="195"/>
      <c r="K23" s="195"/>
      <c r="L23" s="195"/>
      <c r="M23" s="195"/>
      <c r="N23" s="195"/>
      <c r="O23" s="195"/>
      <c r="P23" s="195"/>
      <c r="Q23" s="195"/>
      <c r="R23" s="195"/>
      <c r="S23" s="195"/>
      <c r="T23" s="195"/>
      <c r="U23" s="195"/>
    </row>
    <row r="24" spans="1:21" ht="22.5" customHeight="1" x14ac:dyDescent="0.25">
      <c r="A24" s="190" t="str">
        <f t="shared" si="0"/>
        <v>2077–2082</v>
      </c>
      <c r="B24" s="16">
        <f>SUMIF('Example 3 Original Input'!$J$25:$J$1236,'Ex 3 Original Note Disclosure'!A24,'Example 3 Original Input'!$E$25:$E$1236)</f>
        <v>0</v>
      </c>
      <c r="C24" s="16">
        <f>SUMIF('Example 3 Original Input'!$J$25:$J$1236,'Ex 3 Original Note Disclosure'!A24,'Example 3 Original Input'!$D$25:$D$1236)</f>
        <v>0</v>
      </c>
      <c r="F24" s="149"/>
      <c r="G24" s="149"/>
      <c r="H24" s="149"/>
      <c r="I24" s="149"/>
      <c r="J24" s="149"/>
      <c r="K24" s="149"/>
      <c r="L24" s="149"/>
      <c r="M24" s="149"/>
      <c r="N24" s="149"/>
      <c r="O24" s="149"/>
      <c r="P24" s="149"/>
      <c r="Q24" s="149"/>
      <c r="R24" s="149"/>
      <c r="S24" s="149"/>
      <c r="T24" s="149"/>
      <c r="U24" s="149"/>
    </row>
    <row r="25" spans="1:21" ht="22.5" customHeight="1" x14ac:dyDescent="0.25">
      <c r="A25" s="190" t="str">
        <f>LEFT(A24,4)+5&amp;"–"&amp;RIGHT(A24,4)+5</f>
        <v>2082–2087</v>
      </c>
      <c r="B25" s="16">
        <f>SUMIF('Example 3 Original Input'!$J$25:$J$1236,'Ex 3 Original Note Disclosure'!A25,'Example 3 Original Input'!$E$25:$E$1236)</f>
        <v>0</v>
      </c>
      <c r="C25" s="16">
        <f>SUMIF('Example 3 Original Input'!$J$25:$J$1236,'Ex 3 Original Note Disclosure'!A25,'Example 3 Original Input'!$D$25:$D$1236)</f>
        <v>0</v>
      </c>
    </row>
    <row r="26" spans="1:21" ht="22.5" customHeight="1" x14ac:dyDescent="0.25">
      <c r="A26" s="190" t="str">
        <f t="shared" si="0"/>
        <v>2087–2092</v>
      </c>
      <c r="B26" s="16">
        <f>SUMIF('Example 3 Original Input'!$J$25:$J$1236,'Ex 3 Original Note Disclosure'!A26,'Example 3 Original Input'!$E$25:$E$1236)</f>
        <v>0</v>
      </c>
      <c r="C26" s="16">
        <f>SUMIF('Example 3 Original Input'!$J$25:$J$1236,'Ex 3 Original Note Disclosure'!A26,'Example 3 Original Input'!$D$25:$D$1236)</f>
        <v>0</v>
      </c>
    </row>
    <row r="27" spans="1:21" ht="22.5" customHeight="1" x14ac:dyDescent="0.25">
      <c r="A27" s="190" t="str">
        <f t="shared" si="0"/>
        <v>2092–2097</v>
      </c>
      <c r="B27" s="16">
        <f>SUMIF('Example 3 Original Input'!$J$25:$J$1236,'Ex 3 Original Note Disclosure'!A27,'Example 3 Original Input'!$E$25:$E$1236)</f>
        <v>0</v>
      </c>
      <c r="C27" s="16">
        <f>SUMIF('Example 3 Original Input'!$J$25:$J$1236,'Ex 3 Original Note Disclosure'!A27,'Example 3 Original Input'!$D$25:$D$1236)</f>
        <v>0</v>
      </c>
    </row>
    <row r="28" spans="1:21" ht="22.5" customHeight="1" x14ac:dyDescent="0.25">
      <c r="A28" s="190" t="str">
        <f t="shared" si="0"/>
        <v>2097–2102</v>
      </c>
      <c r="B28" s="16">
        <f>SUMIF('Example 3 Original Input'!$J$25:$J$1236,'Ex 3 Original Note Disclosure'!A28,'Example 3 Original Input'!$E$25:$E$1236)</f>
        <v>0</v>
      </c>
      <c r="C28" s="16">
        <f>SUMIF('Example 3 Original Input'!$J$25:$J$1236,'Ex 3 Original Note Disclosure'!A28,'Example 3 Original Input'!$D$25:$D$1236)</f>
        <v>0</v>
      </c>
    </row>
    <row r="29" spans="1:21" ht="22.5" customHeight="1" x14ac:dyDescent="0.25">
      <c r="A29" s="190" t="str">
        <f>LEFT(A28,4)+5&amp;"–"&amp;RIGHT(A28,4)+5</f>
        <v>2102–2107</v>
      </c>
      <c r="B29" s="16">
        <f>SUMIF('Example 3 Original Input'!$J$25:$J$1236,'Ex 3 Original Note Disclosure'!A29,'Example 3 Original Input'!$E$25:$E$1236)</f>
        <v>0</v>
      </c>
      <c r="C29" s="16">
        <f>SUMIF('Example 3 Original Input'!$J$25:$J$1236,'Ex 3 Original Note Disclosure'!A29,'Example 3 Original Input'!$D$25:$D$1236)</f>
        <v>0</v>
      </c>
    </row>
    <row r="30" spans="1:21" ht="22.5" customHeight="1" x14ac:dyDescent="0.25">
      <c r="A30" s="190" t="str">
        <f>LEFT(A29,4)+5&amp;"–"&amp;RIGHT(A29,4)+5</f>
        <v>2107–2112</v>
      </c>
      <c r="B30" s="16">
        <f>SUMIF('Example 3 Original Input'!$J$25:$J$1236,'Ex 3 Original Note Disclosure'!A30,'Example 3 Original Input'!$E$25:$E$1236)</f>
        <v>0</v>
      </c>
      <c r="C30" s="16">
        <f>SUMIF('Example 3 Original Input'!$J$25:$J$1236,'Ex 3 Original Note Disclosure'!A30,'Example 3 Original Input'!$D$25:$D$1236)</f>
        <v>0</v>
      </c>
    </row>
    <row r="31" spans="1:21" ht="22.5" customHeight="1" x14ac:dyDescent="0.25">
      <c r="A31" s="190" t="str">
        <f>LEFT(A30,4)+5&amp;"–"&amp;RIGHT(A30,4)+5</f>
        <v>2112–2117</v>
      </c>
      <c r="B31" s="16">
        <f>SUMIF('Example 3 Original Input'!$J$25:$J$1236,'Ex 3 Original Note Disclosure'!A31,'Example 3 Original Input'!$E$25:$E$1236)</f>
        <v>0</v>
      </c>
      <c r="C31" s="16">
        <f>SUMIF('Example 3 Original Input'!$J$25:$J$1236,'Ex 3 Original Note Disclosure'!A31,'Example 3 Original Input'!$D$25:$D$1236)</f>
        <v>0</v>
      </c>
    </row>
    <row r="32" spans="1:21" ht="22.5" customHeight="1" x14ac:dyDescent="0.25">
      <c r="A32" s="190" t="str">
        <f>LEFT(A31,4)+5&amp;"–"&amp;RIGHT(A31,4)+5</f>
        <v>2117–2122</v>
      </c>
      <c r="B32" s="16">
        <f>SUMIF('Example 3 Original Input'!$J$25:$J$1236,'Ex 3 Original Note Disclosure'!A32,'Example 3 Original Input'!$E$25:$E$1236)</f>
        <v>0</v>
      </c>
      <c r="C32" s="16">
        <f>SUMIF('Example 3 Original Input'!$J$25:$J$1236,'Ex 3 Original Note Disclosure'!A32,'Example 3 Original Input'!$D$25:$D$1236)</f>
        <v>0</v>
      </c>
    </row>
    <row r="34" ht="15" customHeight="1" x14ac:dyDescent="0.2"/>
    <row r="36" ht="35.25" customHeight="1" x14ac:dyDescent="0.2"/>
  </sheetData>
  <sheetProtection sheet="1" objects="1" scenarios="1" formatColumns="0" formatRows="0"/>
  <mergeCells count="11">
    <mergeCell ref="A1:E1"/>
    <mergeCell ref="A3:B3"/>
    <mergeCell ref="A4:B4"/>
    <mergeCell ref="E4:E5"/>
    <mergeCell ref="A5:B5"/>
    <mergeCell ref="E21:E22"/>
    <mergeCell ref="A7:B7"/>
    <mergeCell ref="E7:E8"/>
    <mergeCell ref="E10:E12"/>
    <mergeCell ref="E14:E15"/>
    <mergeCell ref="E17:E19"/>
  </mergeCells>
  <dataValidations count="2">
    <dataValidation operator="lessThan" allowBlank="1" showInputMessage="1" showErrorMessage="1" sqref="F1:G2 A7:C32 H1:XFD5 A1:A2" xr:uid="{00000000-0002-0000-0800-000000000000}"/>
    <dataValidation type="textLength" operator="lessThan" allowBlank="1" showInputMessage="1" showErrorMessage="1" sqref="A33:C1048576" xr:uid="{00000000-0002-0000-0800-000001000000}">
      <formula1>0</formula1>
    </dataValidation>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5" max="39"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2000000}">
          <x14:formula1>
            <xm:f>'Drop-down menus'!$P$1:$P$2</xm:f>
          </x14:formula1>
          <xm:sqref>E6 E13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K654"/>
  <sheetViews>
    <sheetView workbookViewId="0"/>
  </sheetViews>
  <sheetFormatPr defaultColWidth="8.85546875" defaultRowHeight="15" x14ac:dyDescent="0.25"/>
  <cols>
    <col min="1" max="1" width="7.28515625" bestFit="1" customWidth="1"/>
    <col min="2" max="2" width="34.85546875" bestFit="1" customWidth="1"/>
    <col min="3" max="3" width="5.28515625" bestFit="1" customWidth="1"/>
    <col min="4" max="4" width="33.42578125" bestFit="1" customWidth="1"/>
    <col min="5" max="5" width="8.7109375" customWidth="1"/>
    <col min="6" max="9" width="5.28515625" bestFit="1" customWidth="1"/>
    <col min="10" max="10" width="12.28515625" bestFit="1" customWidth="1"/>
    <col min="11" max="11" width="10.5703125" bestFit="1" customWidth="1"/>
  </cols>
  <sheetData>
    <row r="1" spans="1:11" x14ac:dyDescent="0.25">
      <c r="A1" s="21" t="s">
        <v>114</v>
      </c>
      <c r="B1" s="21" t="s">
        <v>115</v>
      </c>
      <c r="C1" s="21" t="s">
        <v>116</v>
      </c>
      <c r="D1" s="21" t="s">
        <v>117</v>
      </c>
      <c r="E1" s="21" t="s">
        <v>118</v>
      </c>
      <c r="F1" s="21" t="s">
        <v>119</v>
      </c>
      <c r="G1" s="21" t="s">
        <v>120</v>
      </c>
      <c r="H1" s="21" t="s">
        <v>121</v>
      </c>
      <c r="I1" s="21" t="s">
        <v>122</v>
      </c>
      <c r="J1" s="21" t="s">
        <v>123</v>
      </c>
      <c r="K1" s="21" t="s">
        <v>124</v>
      </c>
    </row>
    <row r="2" spans="1:11" x14ac:dyDescent="0.25">
      <c r="A2" s="23" t="s">
        <v>125</v>
      </c>
      <c r="B2" s="23" t="s">
        <v>126</v>
      </c>
      <c r="C2" s="23" t="s">
        <v>127</v>
      </c>
      <c r="D2" s="23" t="s">
        <v>126</v>
      </c>
      <c r="E2" s="23" t="s">
        <v>128</v>
      </c>
      <c r="F2" s="23" t="s">
        <v>129</v>
      </c>
      <c r="G2" s="23" t="s">
        <v>130</v>
      </c>
      <c r="H2" s="23" t="s">
        <v>125</v>
      </c>
      <c r="I2" s="23" t="s">
        <v>125</v>
      </c>
      <c r="J2" s="23" t="s">
        <v>131</v>
      </c>
      <c r="K2" s="23" t="s">
        <v>132</v>
      </c>
    </row>
    <row r="3" spans="1:11" x14ac:dyDescent="0.25">
      <c r="A3" s="23" t="s">
        <v>133</v>
      </c>
      <c r="B3" s="23" t="s">
        <v>134</v>
      </c>
      <c r="C3" s="23" t="s">
        <v>135</v>
      </c>
      <c r="D3" s="23" t="s">
        <v>136</v>
      </c>
      <c r="E3" s="23" t="s">
        <v>128</v>
      </c>
      <c r="F3" s="23" t="s">
        <v>125</v>
      </c>
      <c r="G3" s="23" t="s">
        <v>125</v>
      </c>
      <c r="H3" s="23" t="s">
        <v>125</v>
      </c>
      <c r="I3" s="23" t="s">
        <v>125</v>
      </c>
      <c r="J3" s="23" t="s">
        <v>137</v>
      </c>
      <c r="K3" s="23" t="s">
        <v>132</v>
      </c>
    </row>
    <row r="4" spans="1:11" x14ac:dyDescent="0.25">
      <c r="A4" s="23" t="s">
        <v>138</v>
      </c>
      <c r="B4" s="23" t="s">
        <v>139</v>
      </c>
      <c r="C4" s="23" t="s">
        <v>135</v>
      </c>
      <c r="D4" s="23" t="s">
        <v>136</v>
      </c>
      <c r="E4" s="23" t="s">
        <v>128</v>
      </c>
      <c r="F4" s="23" t="s">
        <v>125</v>
      </c>
      <c r="G4" s="23" t="s">
        <v>125</v>
      </c>
      <c r="H4" s="23" t="s">
        <v>125</v>
      </c>
      <c r="I4" s="23" t="s">
        <v>125</v>
      </c>
      <c r="J4" s="23" t="s">
        <v>140</v>
      </c>
      <c r="K4" s="23" t="s">
        <v>132</v>
      </c>
    </row>
    <row r="5" spans="1:11" x14ac:dyDescent="0.25">
      <c r="A5" s="23" t="s">
        <v>141</v>
      </c>
      <c r="B5" s="23" t="s">
        <v>142</v>
      </c>
      <c r="C5" s="23" t="s">
        <v>135</v>
      </c>
      <c r="D5" s="23" t="s">
        <v>136</v>
      </c>
      <c r="E5" s="23" t="s">
        <v>128</v>
      </c>
      <c r="F5" s="23" t="s">
        <v>125</v>
      </c>
      <c r="G5" s="23" t="s">
        <v>125</v>
      </c>
      <c r="H5" s="23" t="s">
        <v>125</v>
      </c>
      <c r="I5" s="23" t="s">
        <v>125</v>
      </c>
      <c r="J5" s="23" t="s">
        <v>140</v>
      </c>
      <c r="K5" s="23" t="s">
        <v>132</v>
      </c>
    </row>
    <row r="6" spans="1:11" x14ac:dyDescent="0.25">
      <c r="A6" s="23" t="s">
        <v>143</v>
      </c>
      <c r="B6" s="23" t="s">
        <v>144</v>
      </c>
      <c r="C6" s="23" t="s">
        <v>135</v>
      </c>
      <c r="D6" s="23" t="s">
        <v>136</v>
      </c>
      <c r="E6" s="23" t="s">
        <v>128</v>
      </c>
      <c r="F6" s="23" t="s">
        <v>125</v>
      </c>
      <c r="G6" s="23" t="s">
        <v>125</v>
      </c>
      <c r="H6" s="23" t="s">
        <v>125</v>
      </c>
      <c r="I6" s="23" t="s">
        <v>125</v>
      </c>
      <c r="J6" s="23" t="s">
        <v>140</v>
      </c>
      <c r="K6" s="23" t="s">
        <v>132</v>
      </c>
    </row>
    <row r="7" spans="1:11" x14ac:dyDescent="0.25">
      <c r="A7" s="23" t="s">
        <v>145</v>
      </c>
      <c r="B7" s="23" t="s">
        <v>146</v>
      </c>
      <c r="C7" s="23" t="s">
        <v>135</v>
      </c>
      <c r="D7" s="23" t="s">
        <v>136</v>
      </c>
      <c r="E7" s="23" t="s">
        <v>128</v>
      </c>
      <c r="F7" s="23" t="s">
        <v>125</v>
      </c>
      <c r="G7" s="23" t="s">
        <v>125</v>
      </c>
      <c r="H7" s="23" t="s">
        <v>125</v>
      </c>
      <c r="I7" s="23" t="s">
        <v>125</v>
      </c>
      <c r="J7" s="23" t="s">
        <v>147</v>
      </c>
      <c r="K7" s="23" t="s">
        <v>132</v>
      </c>
    </row>
    <row r="8" spans="1:11" x14ac:dyDescent="0.25">
      <c r="A8" s="23" t="s">
        <v>148</v>
      </c>
      <c r="B8" s="23" t="s">
        <v>149</v>
      </c>
      <c r="C8" s="23" t="s">
        <v>135</v>
      </c>
      <c r="D8" s="23" t="s">
        <v>136</v>
      </c>
      <c r="E8" s="23" t="s">
        <v>128</v>
      </c>
      <c r="F8" s="23" t="s">
        <v>125</v>
      </c>
      <c r="G8" s="23" t="s">
        <v>125</v>
      </c>
      <c r="H8" s="23" t="s">
        <v>125</v>
      </c>
      <c r="I8" s="23" t="s">
        <v>125</v>
      </c>
      <c r="J8" s="23" t="s">
        <v>147</v>
      </c>
      <c r="K8" s="23" t="s">
        <v>132</v>
      </c>
    </row>
    <row r="9" spans="1:11" x14ac:dyDescent="0.25">
      <c r="A9" s="23" t="s">
        <v>150</v>
      </c>
      <c r="B9" s="23" t="s">
        <v>151</v>
      </c>
      <c r="C9" s="23" t="s">
        <v>135</v>
      </c>
      <c r="D9" s="23" t="s">
        <v>136</v>
      </c>
      <c r="E9" s="23" t="s">
        <v>128</v>
      </c>
      <c r="F9" s="23" t="s">
        <v>125</v>
      </c>
      <c r="G9" s="23" t="s">
        <v>125</v>
      </c>
      <c r="H9" s="23" t="s">
        <v>125</v>
      </c>
      <c r="I9" s="23" t="s">
        <v>125</v>
      </c>
      <c r="J9" s="23" t="s">
        <v>147</v>
      </c>
      <c r="K9" s="23" t="s">
        <v>132</v>
      </c>
    </row>
    <row r="10" spans="1:11" x14ac:dyDescent="0.25">
      <c r="A10" s="23" t="s">
        <v>152</v>
      </c>
      <c r="B10" s="23" t="s">
        <v>153</v>
      </c>
      <c r="C10" s="23" t="s">
        <v>135</v>
      </c>
      <c r="D10" s="23" t="s">
        <v>136</v>
      </c>
      <c r="E10" s="23" t="s">
        <v>128</v>
      </c>
      <c r="F10" s="23" t="s">
        <v>125</v>
      </c>
      <c r="G10" s="23" t="s">
        <v>125</v>
      </c>
      <c r="H10" s="23" t="s">
        <v>125</v>
      </c>
      <c r="I10" s="23" t="s">
        <v>125</v>
      </c>
      <c r="J10" s="23" t="s">
        <v>137</v>
      </c>
      <c r="K10" s="23" t="s">
        <v>132</v>
      </c>
    </row>
    <row r="11" spans="1:11" x14ac:dyDescent="0.25">
      <c r="A11" s="23" t="s">
        <v>154</v>
      </c>
      <c r="B11" s="23" t="s">
        <v>155</v>
      </c>
      <c r="C11" s="23" t="s">
        <v>135</v>
      </c>
      <c r="D11" s="23" t="s">
        <v>136</v>
      </c>
      <c r="E11" s="23" t="s">
        <v>128</v>
      </c>
      <c r="F11" s="23" t="s">
        <v>125</v>
      </c>
      <c r="G11" s="23" t="s">
        <v>125</v>
      </c>
      <c r="H11" s="23" t="s">
        <v>125</v>
      </c>
      <c r="I11" s="23" t="s">
        <v>125</v>
      </c>
      <c r="J11" s="23" t="s">
        <v>140</v>
      </c>
      <c r="K11" s="23" t="s">
        <v>132</v>
      </c>
    </row>
    <row r="12" spans="1:11" x14ac:dyDescent="0.25">
      <c r="A12" s="23" t="s">
        <v>156</v>
      </c>
      <c r="B12" s="23" t="s">
        <v>157</v>
      </c>
      <c r="C12" s="23" t="s">
        <v>135</v>
      </c>
      <c r="D12" s="23" t="s">
        <v>136</v>
      </c>
      <c r="E12" s="23" t="s">
        <v>128</v>
      </c>
      <c r="F12" s="23" t="s">
        <v>125</v>
      </c>
      <c r="G12" s="23" t="s">
        <v>125</v>
      </c>
      <c r="H12" s="23" t="s">
        <v>125</v>
      </c>
      <c r="I12" s="23" t="s">
        <v>125</v>
      </c>
      <c r="J12" s="23" t="s">
        <v>131</v>
      </c>
      <c r="K12" s="23" t="s">
        <v>132</v>
      </c>
    </row>
    <row r="13" spans="1:11" x14ac:dyDescent="0.25">
      <c r="A13" s="23" t="s">
        <v>158</v>
      </c>
      <c r="B13" s="23" t="s">
        <v>159</v>
      </c>
      <c r="C13" s="23" t="s">
        <v>135</v>
      </c>
      <c r="D13" s="23" t="s">
        <v>136</v>
      </c>
      <c r="E13" s="23" t="s">
        <v>128</v>
      </c>
      <c r="F13" s="23" t="s">
        <v>125</v>
      </c>
      <c r="G13" s="23" t="s">
        <v>125</v>
      </c>
      <c r="H13" s="23" t="s">
        <v>125</v>
      </c>
      <c r="I13" s="23" t="s">
        <v>125</v>
      </c>
      <c r="J13" s="23" t="s">
        <v>140</v>
      </c>
      <c r="K13" s="23" t="s">
        <v>160</v>
      </c>
    </row>
    <row r="14" spans="1:11" x14ac:dyDescent="0.25">
      <c r="A14" s="23" t="s">
        <v>161</v>
      </c>
      <c r="B14" s="23" t="s">
        <v>162</v>
      </c>
      <c r="C14" s="23" t="s">
        <v>135</v>
      </c>
      <c r="D14" s="23" t="s">
        <v>136</v>
      </c>
      <c r="E14" s="23" t="s">
        <v>128</v>
      </c>
      <c r="F14" s="23" t="s">
        <v>125</v>
      </c>
      <c r="G14" s="23" t="s">
        <v>125</v>
      </c>
      <c r="H14" s="23" t="s">
        <v>125</v>
      </c>
      <c r="I14" s="23" t="s">
        <v>125</v>
      </c>
      <c r="J14" s="23" t="s">
        <v>140</v>
      </c>
      <c r="K14" s="23" t="s">
        <v>160</v>
      </c>
    </row>
    <row r="15" spans="1:11" x14ac:dyDescent="0.25">
      <c r="A15" s="23" t="s">
        <v>163</v>
      </c>
      <c r="B15" s="23" t="s">
        <v>164</v>
      </c>
      <c r="C15" s="23" t="s">
        <v>135</v>
      </c>
      <c r="D15" s="23" t="s">
        <v>136</v>
      </c>
      <c r="E15" s="23" t="s">
        <v>128</v>
      </c>
      <c r="F15" s="23" t="s">
        <v>125</v>
      </c>
      <c r="G15" s="23" t="s">
        <v>125</v>
      </c>
      <c r="H15" s="23" t="s">
        <v>125</v>
      </c>
      <c r="I15" s="23" t="s">
        <v>125</v>
      </c>
      <c r="J15" s="23" t="s">
        <v>140</v>
      </c>
      <c r="K15" s="23" t="s">
        <v>132</v>
      </c>
    </row>
    <row r="16" spans="1:11" x14ac:dyDescent="0.25">
      <c r="A16" s="23" t="s">
        <v>165</v>
      </c>
      <c r="B16" s="23" t="s">
        <v>166</v>
      </c>
      <c r="C16" s="23" t="s">
        <v>135</v>
      </c>
      <c r="D16" s="23" t="s">
        <v>136</v>
      </c>
      <c r="E16" s="23" t="s">
        <v>128</v>
      </c>
      <c r="F16" s="23" t="s">
        <v>125</v>
      </c>
      <c r="G16" s="23" t="s">
        <v>125</v>
      </c>
      <c r="H16" s="23" t="s">
        <v>125</v>
      </c>
      <c r="I16" s="23" t="s">
        <v>125</v>
      </c>
      <c r="J16" s="23" t="s">
        <v>167</v>
      </c>
      <c r="K16" s="23" t="s">
        <v>132</v>
      </c>
    </row>
    <row r="17" spans="1:11" x14ac:dyDescent="0.25">
      <c r="A17" s="23" t="s">
        <v>168</v>
      </c>
      <c r="B17" s="23" t="s">
        <v>169</v>
      </c>
      <c r="C17" s="23" t="s">
        <v>135</v>
      </c>
      <c r="D17" s="23" t="s">
        <v>136</v>
      </c>
      <c r="E17" s="23" t="s">
        <v>128</v>
      </c>
      <c r="F17" s="23" t="s">
        <v>125</v>
      </c>
      <c r="G17" s="23" t="s">
        <v>125</v>
      </c>
      <c r="H17" s="23" t="s">
        <v>125</v>
      </c>
      <c r="I17" s="23" t="s">
        <v>125</v>
      </c>
      <c r="J17" s="23" t="s">
        <v>131</v>
      </c>
      <c r="K17" s="23" t="s">
        <v>132</v>
      </c>
    </row>
    <row r="18" spans="1:11" x14ac:dyDescent="0.25">
      <c r="A18" s="23" t="s">
        <v>170</v>
      </c>
      <c r="B18" s="23" t="s">
        <v>171</v>
      </c>
      <c r="C18" s="23" t="s">
        <v>135</v>
      </c>
      <c r="D18" s="23" t="s">
        <v>136</v>
      </c>
      <c r="E18" s="23" t="s">
        <v>128</v>
      </c>
      <c r="F18" s="23" t="s">
        <v>125</v>
      </c>
      <c r="G18" s="23" t="s">
        <v>125</v>
      </c>
      <c r="H18" s="23" t="s">
        <v>125</v>
      </c>
      <c r="I18" s="23" t="s">
        <v>125</v>
      </c>
      <c r="J18" s="23" t="s">
        <v>131</v>
      </c>
      <c r="K18" s="23" t="s">
        <v>132</v>
      </c>
    </row>
    <row r="19" spans="1:11" x14ac:dyDescent="0.25">
      <c r="A19" s="23" t="s">
        <v>172</v>
      </c>
      <c r="B19" s="23" t="s">
        <v>173</v>
      </c>
      <c r="C19" s="23" t="s">
        <v>135</v>
      </c>
      <c r="D19" s="23" t="s">
        <v>136</v>
      </c>
      <c r="E19" s="23" t="s">
        <v>128</v>
      </c>
      <c r="F19" s="23" t="s">
        <v>125</v>
      </c>
      <c r="G19" s="23" t="s">
        <v>125</v>
      </c>
      <c r="H19" s="23" t="s">
        <v>125</v>
      </c>
      <c r="I19" s="23" t="s">
        <v>125</v>
      </c>
      <c r="J19" s="23" t="s">
        <v>131</v>
      </c>
      <c r="K19" s="23" t="s">
        <v>132</v>
      </c>
    </row>
    <row r="20" spans="1:11" x14ac:dyDescent="0.25">
      <c r="A20" s="23" t="s">
        <v>174</v>
      </c>
      <c r="B20" s="23" t="s">
        <v>175</v>
      </c>
      <c r="C20" s="23" t="s">
        <v>135</v>
      </c>
      <c r="D20" s="23" t="s">
        <v>136</v>
      </c>
      <c r="E20" s="23" t="s">
        <v>128</v>
      </c>
      <c r="F20" s="23" t="s">
        <v>125</v>
      </c>
      <c r="G20" s="23" t="s">
        <v>125</v>
      </c>
      <c r="H20" s="23" t="s">
        <v>125</v>
      </c>
      <c r="I20" s="23" t="s">
        <v>125</v>
      </c>
      <c r="J20" s="23" t="s">
        <v>137</v>
      </c>
      <c r="K20" s="23" t="s">
        <v>132</v>
      </c>
    </row>
    <row r="21" spans="1:11" x14ac:dyDescent="0.25">
      <c r="A21" s="23" t="s">
        <v>176</v>
      </c>
      <c r="B21" s="23" t="s">
        <v>177</v>
      </c>
      <c r="C21" s="23" t="s">
        <v>135</v>
      </c>
      <c r="D21" s="23" t="s">
        <v>136</v>
      </c>
      <c r="E21" s="23" t="s">
        <v>128</v>
      </c>
      <c r="F21" s="23" t="s">
        <v>125</v>
      </c>
      <c r="G21" s="23" t="s">
        <v>125</v>
      </c>
      <c r="H21" s="23" t="s">
        <v>125</v>
      </c>
      <c r="I21" s="23" t="s">
        <v>125</v>
      </c>
      <c r="J21" s="23" t="s">
        <v>178</v>
      </c>
      <c r="K21" s="23" t="s">
        <v>132</v>
      </c>
    </row>
    <row r="22" spans="1:11" x14ac:dyDescent="0.25">
      <c r="A22" s="23" t="s">
        <v>179</v>
      </c>
      <c r="B22" s="23" t="s">
        <v>180</v>
      </c>
      <c r="C22" s="23" t="s">
        <v>135</v>
      </c>
      <c r="D22" s="23" t="s">
        <v>136</v>
      </c>
      <c r="E22" s="23" t="s">
        <v>128</v>
      </c>
      <c r="F22" s="23" t="s">
        <v>125</v>
      </c>
      <c r="G22" s="23" t="s">
        <v>125</v>
      </c>
      <c r="H22" s="23" t="s">
        <v>125</v>
      </c>
      <c r="I22" s="23" t="s">
        <v>125</v>
      </c>
      <c r="J22" s="23" t="s">
        <v>181</v>
      </c>
      <c r="K22" s="23" t="s">
        <v>132</v>
      </c>
    </row>
    <row r="23" spans="1:11" x14ac:dyDescent="0.25">
      <c r="A23" s="23" t="s">
        <v>182</v>
      </c>
      <c r="B23" s="23" t="s">
        <v>183</v>
      </c>
      <c r="C23" s="23" t="s">
        <v>135</v>
      </c>
      <c r="D23" s="23" t="s">
        <v>136</v>
      </c>
      <c r="E23" s="23" t="s">
        <v>128</v>
      </c>
      <c r="F23" s="23" t="s">
        <v>125</v>
      </c>
      <c r="G23" s="23" t="s">
        <v>125</v>
      </c>
      <c r="H23" s="23" t="s">
        <v>125</v>
      </c>
      <c r="I23" s="23" t="s">
        <v>125</v>
      </c>
      <c r="J23" s="23" t="s">
        <v>131</v>
      </c>
      <c r="K23" s="23" t="s">
        <v>132</v>
      </c>
    </row>
    <row r="24" spans="1:11" x14ac:dyDescent="0.25">
      <c r="A24" s="23" t="s">
        <v>184</v>
      </c>
      <c r="B24" s="23" t="s">
        <v>185</v>
      </c>
      <c r="C24" s="23" t="s">
        <v>135</v>
      </c>
      <c r="D24" s="23" t="s">
        <v>136</v>
      </c>
      <c r="E24" s="23" t="s">
        <v>128</v>
      </c>
      <c r="F24" s="23" t="s">
        <v>125</v>
      </c>
      <c r="G24" s="23" t="s">
        <v>125</v>
      </c>
      <c r="H24" s="23" t="s">
        <v>125</v>
      </c>
      <c r="I24" s="23" t="s">
        <v>125</v>
      </c>
      <c r="J24" s="23" t="s">
        <v>137</v>
      </c>
      <c r="K24" s="23" t="s">
        <v>132</v>
      </c>
    </row>
    <row r="25" spans="1:11" x14ac:dyDescent="0.25">
      <c r="A25" s="23" t="s">
        <v>186</v>
      </c>
      <c r="B25" s="23" t="s">
        <v>187</v>
      </c>
      <c r="C25" s="23" t="s">
        <v>135</v>
      </c>
      <c r="D25" s="23" t="s">
        <v>136</v>
      </c>
      <c r="E25" s="23" t="s">
        <v>128</v>
      </c>
      <c r="F25" s="23" t="s">
        <v>125</v>
      </c>
      <c r="G25" s="23" t="s">
        <v>125</v>
      </c>
      <c r="H25" s="23" t="s">
        <v>125</v>
      </c>
      <c r="I25" s="23" t="s">
        <v>125</v>
      </c>
      <c r="J25" s="23" t="s">
        <v>131</v>
      </c>
      <c r="K25" s="23" t="s">
        <v>132</v>
      </c>
    </row>
    <row r="26" spans="1:11" x14ac:dyDescent="0.25">
      <c r="A26" s="23" t="s">
        <v>188</v>
      </c>
      <c r="B26" s="23" t="s">
        <v>189</v>
      </c>
      <c r="C26" s="23" t="s">
        <v>135</v>
      </c>
      <c r="D26" s="23" t="s">
        <v>136</v>
      </c>
      <c r="E26" s="23" t="s">
        <v>128</v>
      </c>
      <c r="F26" s="23" t="s">
        <v>125</v>
      </c>
      <c r="G26" s="23" t="s">
        <v>125</v>
      </c>
      <c r="H26" s="23" t="s">
        <v>125</v>
      </c>
      <c r="I26" s="23" t="s">
        <v>125</v>
      </c>
      <c r="J26" s="23" t="s">
        <v>137</v>
      </c>
      <c r="K26" s="23" t="s">
        <v>132</v>
      </c>
    </row>
    <row r="27" spans="1:11" x14ac:dyDescent="0.25">
      <c r="A27" s="23" t="s">
        <v>190</v>
      </c>
      <c r="B27" s="23" t="s">
        <v>191</v>
      </c>
      <c r="C27" s="23" t="s">
        <v>135</v>
      </c>
      <c r="D27" s="23" t="s">
        <v>136</v>
      </c>
      <c r="E27" s="23" t="s">
        <v>128</v>
      </c>
      <c r="F27" s="23" t="s">
        <v>125</v>
      </c>
      <c r="G27" s="23" t="s">
        <v>125</v>
      </c>
      <c r="H27" s="23" t="s">
        <v>125</v>
      </c>
      <c r="I27" s="23" t="s">
        <v>125</v>
      </c>
      <c r="J27" s="23" t="s">
        <v>131</v>
      </c>
      <c r="K27" s="23" t="s">
        <v>132</v>
      </c>
    </row>
    <row r="28" spans="1:11" x14ac:dyDescent="0.25">
      <c r="A28" s="23" t="s">
        <v>192</v>
      </c>
      <c r="B28" s="23" t="s">
        <v>193</v>
      </c>
      <c r="C28" s="23" t="s">
        <v>135</v>
      </c>
      <c r="D28" s="23" t="s">
        <v>136</v>
      </c>
      <c r="E28" s="23" t="s">
        <v>128</v>
      </c>
      <c r="F28" s="23" t="s">
        <v>125</v>
      </c>
      <c r="G28" s="23" t="s">
        <v>125</v>
      </c>
      <c r="H28" s="23" t="s">
        <v>125</v>
      </c>
      <c r="I28" s="23" t="s">
        <v>125</v>
      </c>
      <c r="J28" s="23" t="s">
        <v>131</v>
      </c>
      <c r="K28" s="23" t="s">
        <v>132</v>
      </c>
    </row>
    <row r="29" spans="1:11" x14ac:dyDescent="0.25">
      <c r="A29" s="23" t="s">
        <v>194</v>
      </c>
      <c r="B29" s="23" t="s">
        <v>195</v>
      </c>
      <c r="C29" s="23" t="s">
        <v>135</v>
      </c>
      <c r="D29" s="23" t="s">
        <v>136</v>
      </c>
      <c r="E29" s="23" t="s">
        <v>128</v>
      </c>
      <c r="F29" s="23" t="s">
        <v>125</v>
      </c>
      <c r="G29" s="23" t="s">
        <v>125</v>
      </c>
      <c r="H29" s="23" t="s">
        <v>125</v>
      </c>
      <c r="I29" s="23" t="s">
        <v>125</v>
      </c>
      <c r="J29" s="23" t="s">
        <v>137</v>
      </c>
      <c r="K29" s="23" t="s">
        <v>132</v>
      </c>
    </row>
    <row r="30" spans="1:11" x14ac:dyDescent="0.25">
      <c r="A30" s="23" t="s">
        <v>196</v>
      </c>
      <c r="B30" s="23" t="s">
        <v>197</v>
      </c>
      <c r="C30" s="23" t="s">
        <v>135</v>
      </c>
      <c r="D30" s="23" t="s">
        <v>136</v>
      </c>
      <c r="E30" s="23" t="s">
        <v>128</v>
      </c>
      <c r="F30" s="23" t="s">
        <v>125</v>
      </c>
      <c r="G30" s="23" t="s">
        <v>125</v>
      </c>
      <c r="H30" s="23" t="s">
        <v>125</v>
      </c>
      <c r="I30" s="23" t="s">
        <v>125</v>
      </c>
      <c r="J30" s="23" t="s">
        <v>137</v>
      </c>
      <c r="K30" s="23" t="s">
        <v>132</v>
      </c>
    </row>
    <row r="31" spans="1:11" x14ac:dyDescent="0.25">
      <c r="A31" s="23" t="s">
        <v>198</v>
      </c>
      <c r="B31" s="23" t="s">
        <v>199</v>
      </c>
      <c r="C31" s="23" t="s">
        <v>135</v>
      </c>
      <c r="D31" s="23" t="s">
        <v>136</v>
      </c>
      <c r="E31" s="23" t="s">
        <v>128</v>
      </c>
      <c r="F31" s="23" t="s">
        <v>125</v>
      </c>
      <c r="G31" s="23" t="s">
        <v>125</v>
      </c>
      <c r="H31" s="23" t="s">
        <v>125</v>
      </c>
      <c r="I31" s="23" t="s">
        <v>125</v>
      </c>
      <c r="J31" s="23" t="s">
        <v>137</v>
      </c>
      <c r="K31" s="23" t="s">
        <v>132</v>
      </c>
    </row>
    <row r="32" spans="1:11" x14ac:dyDescent="0.25">
      <c r="A32" s="23" t="s">
        <v>200</v>
      </c>
      <c r="B32" s="23" t="s">
        <v>201</v>
      </c>
      <c r="C32" s="23" t="s">
        <v>135</v>
      </c>
      <c r="D32" s="23" t="s">
        <v>136</v>
      </c>
      <c r="E32" s="23" t="s">
        <v>128</v>
      </c>
      <c r="F32" s="23" t="s">
        <v>125</v>
      </c>
      <c r="G32" s="23" t="s">
        <v>125</v>
      </c>
      <c r="H32" s="23" t="s">
        <v>125</v>
      </c>
      <c r="I32" s="23" t="s">
        <v>125</v>
      </c>
      <c r="J32" s="23" t="s">
        <v>137</v>
      </c>
      <c r="K32" s="23" t="s">
        <v>132</v>
      </c>
    </row>
    <row r="33" spans="1:11" x14ac:dyDescent="0.25">
      <c r="A33" s="23" t="s">
        <v>202</v>
      </c>
      <c r="B33" s="23" t="s">
        <v>203</v>
      </c>
      <c r="C33" s="23" t="s">
        <v>135</v>
      </c>
      <c r="D33" s="23" t="s">
        <v>136</v>
      </c>
      <c r="E33" s="23" t="s">
        <v>128</v>
      </c>
      <c r="F33" s="23" t="s">
        <v>125</v>
      </c>
      <c r="G33" s="23" t="s">
        <v>125</v>
      </c>
      <c r="H33" s="23" t="s">
        <v>125</v>
      </c>
      <c r="I33" s="23" t="s">
        <v>125</v>
      </c>
      <c r="J33" s="23" t="s">
        <v>137</v>
      </c>
      <c r="K33" s="23" t="s">
        <v>132</v>
      </c>
    </row>
    <row r="34" spans="1:11" x14ac:dyDescent="0.25">
      <c r="A34" s="23" t="s">
        <v>204</v>
      </c>
      <c r="B34" s="23" t="s">
        <v>205</v>
      </c>
      <c r="C34" s="23" t="s">
        <v>135</v>
      </c>
      <c r="D34" s="23" t="s">
        <v>136</v>
      </c>
      <c r="E34" s="23" t="s">
        <v>128</v>
      </c>
      <c r="F34" s="23" t="s">
        <v>125</v>
      </c>
      <c r="G34" s="23" t="s">
        <v>125</v>
      </c>
      <c r="H34" s="23" t="s">
        <v>125</v>
      </c>
      <c r="I34" s="23" t="s">
        <v>125</v>
      </c>
      <c r="J34" s="23" t="s">
        <v>140</v>
      </c>
      <c r="K34" s="23" t="s">
        <v>132</v>
      </c>
    </row>
    <row r="35" spans="1:11" x14ac:dyDescent="0.25">
      <c r="A35" s="23" t="s">
        <v>206</v>
      </c>
      <c r="B35" s="23" t="s">
        <v>207</v>
      </c>
      <c r="C35" s="23" t="s">
        <v>135</v>
      </c>
      <c r="D35" s="23" t="s">
        <v>136</v>
      </c>
      <c r="E35" s="23" t="s">
        <v>128</v>
      </c>
      <c r="F35" s="23" t="s">
        <v>125</v>
      </c>
      <c r="G35" s="23" t="s">
        <v>125</v>
      </c>
      <c r="H35" s="23" t="s">
        <v>125</v>
      </c>
      <c r="I35" s="23" t="s">
        <v>125</v>
      </c>
      <c r="J35" s="23" t="s">
        <v>147</v>
      </c>
      <c r="K35" s="23" t="s">
        <v>132</v>
      </c>
    </row>
    <row r="36" spans="1:11" x14ac:dyDescent="0.25">
      <c r="A36" s="23" t="s">
        <v>208</v>
      </c>
      <c r="B36" s="23" t="s">
        <v>209</v>
      </c>
      <c r="C36" s="23" t="s">
        <v>135</v>
      </c>
      <c r="D36" s="23" t="s">
        <v>210</v>
      </c>
      <c r="E36" s="23" t="s">
        <v>128</v>
      </c>
      <c r="F36" s="23" t="s">
        <v>125</v>
      </c>
      <c r="G36" s="23" t="s">
        <v>125</v>
      </c>
      <c r="H36" s="23" t="s">
        <v>125</v>
      </c>
      <c r="I36" s="23" t="s">
        <v>125</v>
      </c>
      <c r="J36" s="23" t="s">
        <v>211</v>
      </c>
      <c r="K36" s="23" t="s">
        <v>132</v>
      </c>
    </row>
    <row r="37" spans="1:11" x14ac:dyDescent="0.25">
      <c r="A37" s="23" t="s">
        <v>212</v>
      </c>
      <c r="B37" s="23" t="s">
        <v>213</v>
      </c>
      <c r="C37" s="23" t="s">
        <v>135</v>
      </c>
      <c r="D37" s="23" t="s">
        <v>136</v>
      </c>
      <c r="E37" s="23" t="s">
        <v>128</v>
      </c>
      <c r="F37" s="23" t="s">
        <v>125</v>
      </c>
      <c r="G37" s="23" t="s">
        <v>125</v>
      </c>
      <c r="H37" s="23" t="s">
        <v>125</v>
      </c>
      <c r="I37" s="23" t="s">
        <v>125</v>
      </c>
      <c r="J37" s="23" t="s">
        <v>214</v>
      </c>
      <c r="K37" s="23" t="s">
        <v>132</v>
      </c>
    </row>
    <row r="38" spans="1:11" x14ac:dyDescent="0.25">
      <c r="A38" s="23" t="s">
        <v>215</v>
      </c>
      <c r="B38" s="23" t="s">
        <v>216</v>
      </c>
      <c r="C38" s="23" t="s">
        <v>135</v>
      </c>
      <c r="D38" s="23" t="s">
        <v>136</v>
      </c>
      <c r="E38" s="23" t="s">
        <v>128</v>
      </c>
      <c r="F38" s="23" t="s">
        <v>125</v>
      </c>
      <c r="G38" s="23" t="s">
        <v>125</v>
      </c>
      <c r="H38" s="23" t="s">
        <v>125</v>
      </c>
      <c r="I38" s="23" t="s">
        <v>125</v>
      </c>
      <c r="J38" s="23" t="s">
        <v>217</v>
      </c>
      <c r="K38" s="23" t="s">
        <v>132</v>
      </c>
    </row>
    <row r="39" spans="1:11" x14ac:dyDescent="0.25">
      <c r="A39" s="23" t="s">
        <v>218</v>
      </c>
      <c r="B39" s="23" t="s">
        <v>219</v>
      </c>
      <c r="C39" s="23" t="s">
        <v>220</v>
      </c>
      <c r="D39" s="23" t="s">
        <v>221</v>
      </c>
      <c r="E39" s="23" t="s">
        <v>128</v>
      </c>
      <c r="F39" s="23" t="s">
        <v>125</v>
      </c>
      <c r="G39" s="23" t="s">
        <v>125</v>
      </c>
      <c r="H39" s="23" t="s">
        <v>125</v>
      </c>
      <c r="I39" s="23" t="s">
        <v>125</v>
      </c>
      <c r="J39" s="23" t="s">
        <v>222</v>
      </c>
      <c r="K39" s="23" t="s">
        <v>132</v>
      </c>
    </row>
    <row r="40" spans="1:11" x14ac:dyDescent="0.25">
      <c r="A40" s="23" t="s">
        <v>223</v>
      </c>
      <c r="B40" s="23" t="s">
        <v>224</v>
      </c>
      <c r="C40" s="23" t="s">
        <v>225</v>
      </c>
      <c r="D40" s="23" t="s">
        <v>226</v>
      </c>
      <c r="E40" s="23" t="s">
        <v>128</v>
      </c>
      <c r="F40" s="23" t="s">
        <v>125</v>
      </c>
      <c r="G40" s="23" t="s">
        <v>125</v>
      </c>
      <c r="H40" s="23" t="s">
        <v>125</v>
      </c>
      <c r="I40" s="23" t="s">
        <v>125</v>
      </c>
      <c r="J40" s="23" t="s">
        <v>222</v>
      </c>
      <c r="K40" s="23" t="s">
        <v>132</v>
      </c>
    </row>
    <row r="41" spans="1:11" x14ac:dyDescent="0.25">
      <c r="A41" s="23" t="s">
        <v>227</v>
      </c>
      <c r="B41" s="23" t="s">
        <v>228</v>
      </c>
      <c r="C41" s="23" t="s">
        <v>229</v>
      </c>
      <c r="D41" s="23" t="s">
        <v>230</v>
      </c>
      <c r="E41" s="23" t="s">
        <v>128</v>
      </c>
      <c r="F41" s="23" t="s">
        <v>125</v>
      </c>
      <c r="G41" s="23" t="s">
        <v>125</v>
      </c>
      <c r="H41" s="23" t="s">
        <v>125</v>
      </c>
      <c r="I41" s="23" t="s">
        <v>125</v>
      </c>
      <c r="J41" s="23" t="s">
        <v>211</v>
      </c>
      <c r="K41" s="23" t="s">
        <v>132</v>
      </c>
    </row>
    <row r="42" spans="1:11" x14ac:dyDescent="0.25">
      <c r="A42" s="23" t="s">
        <v>231</v>
      </c>
      <c r="B42" s="23" t="s">
        <v>232</v>
      </c>
      <c r="C42" s="23" t="s">
        <v>229</v>
      </c>
      <c r="D42" s="23" t="s">
        <v>230</v>
      </c>
      <c r="E42" s="23" t="s">
        <v>128</v>
      </c>
      <c r="F42" s="23" t="s">
        <v>125</v>
      </c>
      <c r="G42" s="23" t="s">
        <v>125</v>
      </c>
      <c r="H42" s="23" t="s">
        <v>125</v>
      </c>
      <c r="I42" s="23" t="s">
        <v>125</v>
      </c>
      <c r="J42" s="23" t="s">
        <v>211</v>
      </c>
      <c r="K42" s="23" t="s">
        <v>132</v>
      </c>
    </row>
    <row r="43" spans="1:11" x14ac:dyDescent="0.25">
      <c r="A43" s="23" t="s">
        <v>233</v>
      </c>
      <c r="B43" s="23" t="s">
        <v>234</v>
      </c>
      <c r="C43" s="23" t="s">
        <v>235</v>
      </c>
      <c r="D43" s="23" t="s">
        <v>236</v>
      </c>
      <c r="E43" s="23" t="s">
        <v>128</v>
      </c>
      <c r="F43" s="23" t="s">
        <v>125</v>
      </c>
      <c r="G43" s="23" t="s">
        <v>125</v>
      </c>
      <c r="H43" s="23" t="s">
        <v>125</v>
      </c>
      <c r="I43" s="23" t="s">
        <v>125</v>
      </c>
      <c r="J43" s="23" t="s">
        <v>237</v>
      </c>
      <c r="K43" s="23" t="s">
        <v>238</v>
      </c>
    </row>
    <row r="44" spans="1:11" x14ac:dyDescent="0.25">
      <c r="A44" s="23" t="s">
        <v>239</v>
      </c>
      <c r="B44" s="23" t="s">
        <v>240</v>
      </c>
      <c r="C44" s="23" t="s">
        <v>241</v>
      </c>
      <c r="D44" s="23" t="s">
        <v>242</v>
      </c>
      <c r="E44" s="23" t="s">
        <v>128</v>
      </c>
      <c r="F44" s="23" t="s">
        <v>125</v>
      </c>
      <c r="G44" s="23" t="s">
        <v>125</v>
      </c>
      <c r="H44" s="23" t="s">
        <v>125</v>
      </c>
      <c r="I44" s="23" t="s">
        <v>125</v>
      </c>
      <c r="J44" s="23" t="s">
        <v>211</v>
      </c>
      <c r="K44" s="23" t="s">
        <v>238</v>
      </c>
    </row>
    <row r="45" spans="1:11" x14ac:dyDescent="0.25">
      <c r="A45" s="23" t="s">
        <v>243</v>
      </c>
      <c r="B45" s="23" t="s">
        <v>244</v>
      </c>
      <c r="C45" s="23" t="s">
        <v>135</v>
      </c>
      <c r="D45" s="23" t="s">
        <v>136</v>
      </c>
      <c r="E45" s="23" t="s">
        <v>128</v>
      </c>
      <c r="F45" s="23" t="s">
        <v>125</v>
      </c>
      <c r="G45" s="23" t="s">
        <v>125</v>
      </c>
      <c r="H45" s="23" t="s">
        <v>125</v>
      </c>
      <c r="I45" s="23" t="s">
        <v>125</v>
      </c>
      <c r="J45" s="23" t="s">
        <v>178</v>
      </c>
      <c r="K45" s="23" t="s">
        <v>132</v>
      </c>
    </row>
    <row r="46" spans="1:11" x14ac:dyDescent="0.25">
      <c r="A46" s="23" t="s">
        <v>245</v>
      </c>
      <c r="B46" s="23" t="s">
        <v>246</v>
      </c>
      <c r="C46" s="23" t="s">
        <v>135</v>
      </c>
      <c r="D46" s="23" t="s">
        <v>136</v>
      </c>
      <c r="E46" s="23" t="s">
        <v>128</v>
      </c>
      <c r="F46" s="23" t="s">
        <v>125</v>
      </c>
      <c r="G46" s="23" t="s">
        <v>125</v>
      </c>
      <c r="H46" s="23" t="s">
        <v>125</v>
      </c>
      <c r="I46" s="23" t="s">
        <v>125</v>
      </c>
      <c r="J46" s="23" t="s">
        <v>247</v>
      </c>
      <c r="K46" s="23" t="s">
        <v>132</v>
      </c>
    </row>
    <row r="47" spans="1:11" x14ac:dyDescent="0.25">
      <c r="A47" s="23" t="s">
        <v>248</v>
      </c>
      <c r="B47" s="23" t="s">
        <v>249</v>
      </c>
      <c r="C47" s="23" t="s">
        <v>235</v>
      </c>
      <c r="D47" s="23" t="s">
        <v>236</v>
      </c>
      <c r="E47" s="23" t="s">
        <v>128</v>
      </c>
      <c r="F47" s="23" t="s">
        <v>125</v>
      </c>
      <c r="G47" s="23" t="s">
        <v>125</v>
      </c>
      <c r="H47" s="23" t="s">
        <v>125</v>
      </c>
      <c r="I47" s="23" t="s">
        <v>125</v>
      </c>
      <c r="J47" s="23" t="s">
        <v>237</v>
      </c>
      <c r="K47" s="23" t="s">
        <v>132</v>
      </c>
    </row>
    <row r="48" spans="1:11" x14ac:dyDescent="0.25">
      <c r="A48" s="23" t="s">
        <v>250</v>
      </c>
      <c r="B48" s="23" t="s">
        <v>251</v>
      </c>
      <c r="C48" s="23" t="s">
        <v>252</v>
      </c>
      <c r="D48" s="23" t="s">
        <v>253</v>
      </c>
      <c r="E48" s="23" t="s">
        <v>128</v>
      </c>
      <c r="F48" s="23" t="s">
        <v>125</v>
      </c>
      <c r="G48" s="23" t="s">
        <v>125</v>
      </c>
      <c r="H48" s="23" t="s">
        <v>125</v>
      </c>
      <c r="I48" s="23" t="s">
        <v>125</v>
      </c>
      <c r="J48" s="23" t="s">
        <v>211</v>
      </c>
      <c r="K48" s="23" t="s">
        <v>132</v>
      </c>
    </row>
    <row r="49" spans="1:11" x14ac:dyDescent="0.25">
      <c r="A49" s="23" t="s">
        <v>254</v>
      </c>
      <c r="B49" s="23" t="s">
        <v>255</v>
      </c>
      <c r="C49" s="23" t="s">
        <v>229</v>
      </c>
      <c r="D49" s="23" t="s">
        <v>230</v>
      </c>
      <c r="E49" s="23" t="s">
        <v>128</v>
      </c>
      <c r="F49" s="23" t="s">
        <v>125</v>
      </c>
      <c r="G49" s="23" t="s">
        <v>125</v>
      </c>
      <c r="H49" s="23" t="s">
        <v>125</v>
      </c>
      <c r="I49" s="23" t="s">
        <v>125</v>
      </c>
      <c r="J49" s="23" t="s">
        <v>211</v>
      </c>
      <c r="K49" s="23" t="s">
        <v>132</v>
      </c>
    </row>
    <row r="50" spans="1:11" x14ac:dyDescent="0.25">
      <c r="A50" s="23" t="s">
        <v>256</v>
      </c>
      <c r="B50" s="23" t="s">
        <v>257</v>
      </c>
      <c r="C50" s="23" t="s">
        <v>135</v>
      </c>
      <c r="D50" s="23" t="s">
        <v>136</v>
      </c>
      <c r="E50" s="23" t="s">
        <v>128</v>
      </c>
      <c r="F50" s="23" t="s">
        <v>125</v>
      </c>
      <c r="G50" s="23" t="s">
        <v>125</v>
      </c>
      <c r="H50" s="23" t="s">
        <v>125</v>
      </c>
      <c r="I50" s="23" t="s">
        <v>125</v>
      </c>
      <c r="J50" s="23" t="s">
        <v>137</v>
      </c>
      <c r="K50" s="23" t="s">
        <v>132</v>
      </c>
    </row>
    <row r="51" spans="1:11" x14ac:dyDescent="0.25">
      <c r="A51" s="23" t="s">
        <v>258</v>
      </c>
      <c r="B51" s="23" t="s">
        <v>259</v>
      </c>
      <c r="C51" s="23" t="s">
        <v>135</v>
      </c>
      <c r="D51" s="23" t="s">
        <v>136</v>
      </c>
      <c r="E51" s="23" t="s">
        <v>128</v>
      </c>
      <c r="F51" s="23" t="s">
        <v>125</v>
      </c>
      <c r="G51" s="23" t="s">
        <v>125</v>
      </c>
      <c r="H51" s="23" t="s">
        <v>125</v>
      </c>
      <c r="I51" s="23" t="s">
        <v>125</v>
      </c>
      <c r="J51" s="23" t="s">
        <v>137</v>
      </c>
      <c r="K51" s="23" t="s">
        <v>132</v>
      </c>
    </row>
    <row r="52" spans="1:11" x14ac:dyDescent="0.25">
      <c r="A52" s="23" t="s">
        <v>260</v>
      </c>
      <c r="B52" s="23" t="s">
        <v>261</v>
      </c>
      <c r="C52" s="23" t="s">
        <v>135</v>
      </c>
      <c r="D52" s="23" t="s">
        <v>136</v>
      </c>
      <c r="E52" s="23" t="s">
        <v>128</v>
      </c>
      <c r="F52" s="23" t="s">
        <v>125</v>
      </c>
      <c r="G52" s="23" t="s">
        <v>125</v>
      </c>
      <c r="H52" s="23" t="s">
        <v>125</v>
      </c>
      <c r="I52" s="23" t="s">
        <v>125</v>
      </c>
      <c r="J52" s="23" t="s">
        <v>137</v>
      </c>
      <c r="K52" s="23" t="s">
        <v>132</v>
      </c>
    </row>
    <row r="53" spans="1:11" x14ac:dyDescent="0.25">
      <c r="A53" s="23" t="s">
        <v>262</v>
      </c>
      <c r="B53" s="23" t="s">
        <v>263</v>
      </c>
      <c r="C53" s="23" t="s">
        <v>135</v>
      </c>
      <c r="D53" s="23" t="s">
        <v>136</v>
      </c>
      <c r="E53" s="23" t="s">
        <v>128</v>
      </c>
      <c r="F53" s="23" t="s">
        <v>125</v>
      </c>
      <c r="G53" s="23" t="s">
        <v>125</v>
      </c>
      <c r="H53" s="23" t="s">
        <v>125</v>
      </c>
      <c r="I53" s="23" t="s">
        <v>125</v>
      </c>
      <c r="J53" s="23" t="s">
        <v>137</v>
      </c>
      <c r="K53" s="23" t="s">
        <v>132</v>
      </c>
    </row>
    <row r="54" spans="1:11" x14ac:dyDescent="0.25">
      <c r="A54" s="23" t="s">
        <v>264</v>
      </c>
      <c r="B54" s="23" t="s">
        <v>265</v>
      </c>
      <c r="C54" s="23" t="s">
        <v>135</v>
      </c>
      <c r="D54" s="23" t="s">
        <v>136</v>
      </c>
      <c r="E54" s="23" t="s">
        <v>128</v>
      </c>
      <c r="F54" s="23" t="s">
        <v>125</v>
      </c>
      <c r="G54" s="23" t="s">
        <v>125</v>
      </c>
      <c r="H54" s="23" t="s">
        <v>125</v>
      </c>
      <c r="I54" s="23" t="s">
        <v>125</v>
      </c>
      <c r="J54" s="23" t="s">
        <v>140</v>
      </c>
      <c r="K54" s="23" t="s">
        <v>132</v>
      </c>
    </row>
    <row r="55" spans="1:11" x14ac:dyDescent="0.25">
      <c r="A55" s="23" t="s">
        <v>266</v>
      </c>
      <c r="B55" s="23" t="s">
        <v>267</v>
      </c>
      <c r="C55" s="23" t="s">
        <v>135</v>
      </c>
      <c r="D55" s="23" t="s">
        <v>136</v>
      </c>
      <c r="E55" s="23" t="s">
        <v>128</v>
      </c>
      <c r="F55" s="23" t="s">
        <v>125</v>
      </c>
      <c r="G55" s="23" t="s">
        <v>125</v>
      </c>
      <c r="H55" s="23" t="s">
        <v>125</v>
      </c>
      <c r="I55" s="23" t="s">
        <v>125</v>
      </c>
      <c r="J55" s="23" t="s">
        <v>140</v>
      </c>
      <c r="K55" s="23" t="s">
        <v>268</v>
      </c>
    </row>
    <row r="56" spans="1:11" x14ac:dyDescent="0.25">
      <c r="A56" s="23" t="s">
        <v>269</v>
      </c>
      <c r="B56" s="23" t="s">
        <v>270</v>
      </c>
      <c r="C56" s="23" t="s">
        <v>135</v>
      </c>
      <c r="D56" s="23" t="s">
        <v>136</v>
      </c>
      <c r="E56" s="23" t="s">
        <v>128</v>
      </c>
      <c r="F56" s="23" t="s">
        <v>125</v>
      </c>
      <c r="G56" s="23" t="s">
        <v>125</v>
      </c>
      <c r="H56" s="23" t="s">
        <v>125</v>
      </c>
      <c r="I56" s="23" t="s">
        <v>125</v>
      </c>
      <c r="J56" s="23" t="s">
        <v>137</v>
      </c>
      <c r="K56" s="23" t="s">
        <v>132</v>
      </c>
    </row>
    <row r="57" spans="1:11" x14ac:dyDescent="0.25">
      <c r="A57" s="23" t="s">
        <v>271</v>
      </c>
      <c r="B57" s="23" t="s">
        <v>272</v>
      </c>
      <c r="C57" s="23" t="s">
        <v>135</v>
      </c>
      <c r="D57" s="23" t="s">
        <v>136</v>
      </c>
      <c r="E57" s="23" t="s">
        <v>128</v>
      </c>
      <c r="F57" s="23" t="s">
        <v>125</v>
      </c>
      <c r="G57" s="23" t="s">
        <v>125</v>
      </c>
      <c r="H57" s="23" t="s">
        <v>125</v>
      </c>
      <c r="I57" s="23" t="s">
        <v>125</v>
      </c>
      <c r="J57" s="23" t="s">
        <v>137</v>
      </c>
      <c r="K57" s="23" t="s">
        <v>238</v>
      </c>
    </row>
    <row r="58" spans="1:11" x14ac:dyDescent="0.25">
      <c r="A58" s="23" t="s">
        <v>273</v>
      </c>
      <c r="B58" s="23" t="s">
        <v>274</v>
      </c>
      <c r="C58" s="23" t="s">
        <v>135</v>
      </c>
      <c r="D58" s="23" t="s">
        <v>136</v>
      </c>
      <c r="E58" s="23" t="s">
        <v>128</v>
      </c>
      <c r="F58" s="23" t="s">
        <v>125</v>
      </c>
      <c r="G58" s="23" t="s">
        <v>125</v>
      </c>
      <c r="H58" s="23" t="s">
        <v>125</v>
      </c>
      <c r="I58" s="23" t="s">
        <v>125</v>
      </c>
      <c r="J58" s="23" t="s">
        <v>140</v>
      </c>
      <c r="K58" s="23" t="s">
        <v>132</v>
      </c>
    </row>
    <row r="59" spans="1:11" x14ac:dyDescent="0.25">
      <c r="A59" s="23" t="s">
        <v>275</v>
      </c>
      <c r="B59" s="23" t="s">
        <v>276</v>
      </c>
      <c r="C59" s="23" t="s">
        <v>135</v>
      </c>
      <c r="D59" s="23" t="s">
        <v>136</v>
      </c>
      <c r="E59" s="23" t="s">
        <v>128</v>
      </c>
      <c r="F59" s="23" t="s">
        <v>125</v>
      </c>
      <c r="G59" s="23" t="s">
        <v>125</v>
      </c>
      <c r="H59" s="23" t="s">
        <v>125</v>
      </c>
      <c r="I59" s="23" t="s">
        <v>125</v>
      </c>
      <c r="J59" s="23" t="s">
        <v>277</v>
      </c>
      <c r="K59" s="23" t="s">
        <v>132</v>
      </c>
    </row>
    <row r="60" spans="1:11" x14ac:dyDescent="0.25">
      <c r="A60" s="23" t="s">
        <v>278</v>
      </c>
      <c r="B60" s="23" t="s">
        <v>279</v>
      </c>
      <c r="C60" s="23" t="s">
        <v>135</v>
      </c>
      <c r="D60" s="23" t="s">
        <v>136</v>
      </c>
      <c r="E60" s="23" t="s">
        <v>128</v>
      </c>
      <c r="F60" s="23" t="s">
        <v>125</v>
      </c>
      <c r="G60" s="23" t="s">
        <v>125</v>
      </c>
      <c r="H60" s="23" t="s">
        <v>125</v>
      </c>
      <c r="I60" s="23" t="s">
        <v>125</v>
      </c>
      <c r="J60" s="23" t="s">
        <v>280</v>
      </c>
      <c r="K60" s="23" t="s">
        <v>238</v>
      </c>
    </row>
    <row r="61" spans="1:11" x14ac:dyDescent="0.25">
      <c r="A61" s="23" t="s">
        <v>281</v>
      </c>
      <c r="B61" s="23" t="s">
        <v>282</v>
      </c>
      <c r="C61" s="23" t="s">
        <v>135</v>
      </c>
      <c r="D61" s="23" t="s">
        <v>136</v>
      </c>
      <c r="E61" s="23" t="s">
        <v>128</v>
      </c>
      <c r="F61" s="23" t="s">
        <v>125</v>
      </c>
      <c r="G61" s="23" t="s">
        <v>125</v>
      </c>
      <c r="H61" s="23" t="s">
        <v>125</v>
      </c>
      <c r="I61" s="23" t="s">
        <v>125</v>
      </c>
      <c r="J61" s="23" t="s">
        <v>283</v>
      </c>
      <c r="K61" s="23" t="s">
        <v>132</v>
      </c>
    </row>
    <row r="62" spans="1:11" x14ac:dyDescent="0.25">
      <c r="A62" s="23" t="s">
        <v>284</v>
      </c>
      <c r="B62" s="23" t="s">
        <v>285</v>
      </c>
      <c r="C62" s="23" t="s">
        <v>135</v>
      </c>
      <c r="D62" s="23" t="s">
        <v>136</v>
      </c>
      <c r="E62" s="23" t="s">
        <v>128</v>
      </c>
      <c r="F62" s="23" t="s">
        <v>125</v>
      </c>
      <c r="G62" s="23" t="s">
        <v>125</v>
      </c>
      <c r="H62" s="23" t="s">
        <v>125</v>
      </c>
      <c r="I62" s="23" t="s">
        <v>125</v>
      </c>
      <c r="J62" s="23" t="s">
        <v>286</v>
      </c>
      <c r="K62" s="23" t="s">
        <v>132</v>
      </c>
    </row>
    <row r="63" spans="1:11" x14ac:dyDescent="0.25">
      <c r="A63" s="23" t="s">
        <v>287</v>
      </c>
      <c r="B63" s="23" t="s">
        <v>288</v>
      </c>
      <c r="C63" s="23" t="s">
        <v>135</v>
      </c>
      <c r="D63" s="23" t="s">
        <v>136</v>
      </c>
      <c r="E63" s="23" t="s">
        <v>128</v>
      </c>
      <c r="F63" s="23" t="s">
        <v>125</v>
      </c>
      <c r="G63" s="23" t="s">
        <v>125</v>
      </c>
      <c r="H63" s="23" t="s">
        <v>125</v>
      </c>
      <c r="I63" s="23" t="s">
        <v>125</v>
      </c>
      <c r="J63" s="23" t="s">
        <v>131</v>
      </c>
      <c r="K63" s="23" t="s">
        <v>132</v>
      </c>
    </row>
    <row r="64" spans="1:11" x14ac:dyDescent="0.25">
      <c r="A64" s="23" t="s">
        <v>289</v>
      </c>
      <c r="B64" s="23" t="s">
        <v>290</v>
      </c>
      <c r="C64" s="23" t="s">
        <v>135</v>
      </c>
      <c r="D64" s="23" t="s">
        <v>136</v>
      </c>
      <c r="E64" s="23" t="s">
        <v>128</v>
      </c>
      <c r="F64" s="23" t="s">
        <v>125</v>
      </c>
      <c r="G64" s="23" t="s">
        <v>125</v>
      </c>
      <c r="H64" s="23" t="s">
        <v>125</v>
      </c>
      <c r="I64" s="23" t="s">
        <v>125</v>
      </c>
      <c r="J64" s="23" t="s">
        <v>137</v>
      </c>
      <c r="K64" s="23" t="s">
        <v>132</v>
      </c>
    </row>
    <row r="65" spans="1:11" x14ac:dyDescent="0.25">
      <c r="A65" s="23" t="s">
        <v>291</v>
      </c>
      <c r="B65" s="23" t="s">
        <v>292</v>
      </c>
      <c r="C65" s="23" t="s">
        <v>135</v>
      </c>
      <c r="D65" s="23" t="s">
        <v>136</v>
      </c>
      <c r="E65" s="23" t="s">
        <v>128</v>
      </c>
      <c r="F65" s="23" t="s">
        <v>125</v>
      </c>
      <c r="G65" s="23" t="s">
        <v>125</v>
      </c>
      <c r="H65" s="23" t="s">
        <v>125</v>
      </c>
      <c r="I65" s="23" t="s">
        <v>125</v>
      </c>
      <c r="J65" s="23" t="s">
        <v>137</v>
      </c>
      <c r="K65" s="23" t="s">
        <v>132</v>
      </c>
    </row>
    <row r="66" spans="1:11" x14ac:dyDescent="0.25">
      <c r="A66" s="23" t="s">
        <v>293</v>
      </c>
      <c r="B66" s="23" t="s">
        <v>294</v>
      </c>
      <c r="C66" s="23" t="s">
        <v>135</v>
      </c>
      <c r="D66" s="23" t="s">
        <v>136</v>
      </c>
      <c r="E66" s="23" t="s">
        <v>128</v>
      </c>
      <c r="F66" s="23" t="s">
        <v>125</v>
      </c>
      <c r="G66" s="23" t="s">
        <v>125</v>
      </c>
      <c r="H66" s="23" t="s">
        <v>125</v>
      </c>
      <c r="I66" s="23" t="s">
        <v>125</v>
      </c>
      <c r="J66" s="23" t="s">
        <v>137</v>
      </c>
      <c r="K66" s="23" t="s">
        <v>238</v>
      </c>
    </row>
    <row r="67" spans="1:11" x14ac:dyDescent="0.25">
      <c r="A67" s="23" t="s">
        <v>295</v>
      </c>
      <c r="B67" s="23" t="s">
        <v>296</v>
      </c>
      <c r="C67" s="23" t="s">
        <v>135</v>
      </c>
      <c r="D67" s="23" t="s">
        <v>136</v>
      </c>
      <c r="E67" s="23" t="s">
        <v>128</v>
      </c>
      <c r="F67" s="23" t="s">
        <v>125</v>
      </c>
      <c r="G67" s="23" t="s">
        <v>125</v>
      </c>
      <c r="H67" s="23" t="s">
        <v>125</v>
      </c>
      <c r="I67" s="23" t="s">
        <v>125</v>
      </c>
      <c r="J67" s="23" t="s">
        <v>137</v>
      </c>
      <c r="K67" s="23" t="s">
        <v>132</v>
      </c>
    </row>
    <row r="68" spans="1:11" x14ac:dyDescent="0.25">
      <c r="A68" s="23" t="s">
        <v>235</v>
      </c>
      <c r="B68" s="23" t="s">
        <v>297</v>
      </c>
      <c r="C68" s="23" t="s">
        <v>135</v>
      </c>
      <c r="D68" s="23" t="s">
        <v>136</v>
      </c>
      <c r="E68" s="23" t="s">
        <v>128</v>
      </c>
      <c r="F68" s="23" t="s">
        <v>125</v>
      </c>
      <c r="G68" s="23" t="s">
        <v>125</v>
      </c>
      <c r="H68" s="23" t="s">
        <v>125</v>
      </c>
      <c r="I68" s="23" t="s">
        <v>125</v>
      </c>
      <c r="J68" s="23" t="s">
        <v>131</v>
      </c>
      <c r="K68" s="23" t="s">
        <v>132</v>
      </c>
    </row>
    <row r="69" spans="1:11" x14ac:dyDescent="0.25">
      <c r="A69" s="23" t="s">
        <v>220</v>
      </c>
      <c r="B69" s="23" t="s">
        <v>298</v>
      </c>
      <c r="C69" s="23" t="s">
        <v>135</v>
      </c>
      <c r="D69" s="23" t="s">
        <v>136</v>
      </c>
      <c r="E69" s="23" t="s">
        <v>128</v>
      </c>
      <c r="F69" s="23" t="s">
        <v>125</v>
      </c>
      <c r="G69" s="23" t="s">
        <v>125</v>
      </c>
      <c r="H69" s="23" t="s">
        <v>125</v>
      </c>
      <c r="I69" s="23" t="s">
        <v>125</v>
      </c>
      <c r="J69" s="23" t="s">
        <v>286</v>
      </c>
      <c r="K69" s="23" t="s">
        <v>132</v>
      </c>
    </row>
    <row r="70" spans="1:11" x14ac:dyDescent="0.25">
      <c r="A70" s="23" t="s">
        <v>299</v>
      </c>
      <c r="B70" s="23" t="s">
        <v>300</v>
      </c>
      <c r="C70" s="23" t="s">
        <v>135</v>
      </c>
      <c r="D70" s="23" t="s">
        <v>136</v>
      </c>
      <c r="E70" s="23" t="s">
        <v>128</v>
      </c>
      <c r="F70" s="23" t="s">
        <v>125</v>
      </c>
      <c r="G70" s="23" t="s">
        <v>125</v>
      </c>
      <c r="H70" s="23" t="s">
        <v>125</v>
      </c>
      <c r="I70" s="23" t="s">
        <v>125</v>
      </c>
      <c r="J70" s="23" t="s">
        <v>131</v>
      </c>
      <c r="K70" s="23" t="s">
        <v>132</v>
      </c>
    </row>
    <row r="71" spans="1:11" x14ac:dyDescent="0.25">
      <c r="A71" s="23" t="s">
        <v>301</v>
      </c>
      <c r="B71" s="23" t="s">
        <v>302</v>
      </c>
      <c r="C71" s="23" t="s">
        <v>135</v>
      </c>
      <c r="D71" s="23" t="s">
        <v>136</v>
      </c>
      <c r="E71" s="23" t="s">
        <v>128</v>
      </c>
      <c r="F71" s="23" t="s">
        <v>125</v>
      </c>
      <c r="G71" s="23" t="s">
        <v>125</v>
      </c>
      <c r="H71" s="23" t="s">
        <v>125</v>
      </c>
      <c r="I71" s="23" t="s">
        <v>125</v>
      </c>
      <c r="J71" s="23" t="s">
        <v>167</v>
      </c>
      <c r="K71" s="23" t="s">
        <v>132</v>
      </c>
    </row>
    <row r="72" spans="1:11" x14ac:dyDescent="0.25">
      <c r="A72" s="23" t="s">
        <v>303</v>
      </c>
      <c r="B72" s="23" t="s">
        <v>304</v>
      </c>
      <c r="C72" s="23" t="s">
        <v>135</v>
      </c>
      <c r="D72" s="23" t="s">
        <v>136</v>
      </c>
      <c r="E72" s="23" t="s">
        <v>128</v>
      </c>
      <c r="F72" s="23" t="s">
        <v>125</v>
      </c>
      <c r="G72" s="23" t="s">
        <v>125</v>
      </c>
      <c r="H72" s="23" t="s">
        <v>125</v>
      </c>
      <c r="I72" s="23" t="s">
        <v>125</v>
      </c>
      <c r="J72" s="23" t="s">
        <v>305</v>
      </c>
      <c r="K72" s="23" t="s">
        <v>132</v>
      </c>
    </row>
    <row r="73" spans="1:11" x14ac:dyDescent="0.25">
      <c r="A73" s="23" t="s">
        <v>306</v>
      </c>
      <c r="B73" s="23" t="s">
        <v>307</v>
      </c>
      <c r="C73" s="23" t="s">
        <v>135</v>
      </c>
      <c r="D73" s="23" t="s">
        <v>136</v>
      </c>
      <c r="E73" s="23" t="s">
        <v>128</v>
      </c>
      <c r="F73" s="23" t="s">
        <v>125</v>
      </c>
      <c r="G73" s="23" t="s">
        <v>125</v>
      </c>
      <c r="H73" s="23" t="s">
        <v>125</v>
      </c>
      <c r="I73" s="23" t="s">
        <v>125</v>
      </c>
      <c r="J73" s="23" t="s">
        <v>137</v>
      </c>
      <c r="K73" s="23" t="s">
        <v>238</v>
      </c>
    </row>
    <row r="74" spans="1:11" x14ac:dyDescent="0.25">
      <c r="A74" s="23" t="s">
        <v>308</v>
      </c>
      <c r="B74" s="23" t="s">
        <v>309</v>
      </c>
      <c r="C74" s="23" t="s">
        <v>135</v>
      </c>
      <c r="D74" s="23" t="s">
        <v>136</v>
      </c>
      <c r="E74" s="23" t="s">
        <v>128</v>
      </c>
      <c r="F74" s="23" t="s">
        <v>125</v>
      </c>
      <c r="G74" s="23" t="s">
        <v>125</v>
      </c>
      <c r="H74" s="23" t="s">
        <v>125</v>
      </c>
      <c r="I74" s="23" t="s">
        <v>125</v>
      </c>
      <c r="J74" s="23" t="s">
        <v>222</v>
      </c>
      <c r="K74" s="23" t="s">
        <v>132</v>
      </c>
    </row>
    <row r="75" spans="1:11" x14ac:dyDescent="0.25">
      <c r="A75" s="23" t="s">
        <v>310</v>
      </c>
      <c r="B75" s="23" t="s">
        <v>311</v>
      </c>
      <c r="C75" s="23" t="s">
        <v>135</v>
      </c>
      <c r="D75" s="23" t="s">
        <v>136</v>
      </c>
      <c r="E75" s="23" t="s">
        <v>128</v>
      </c>
      <c r="F75" s="23" t="s">
        <v>125</v>
      </c>
      <c r="G75" s="23" t="s">
        <v>125</v>
      </c>
      <c r="H75" s="23" t="s">
        <v>125</v>
      </c>
      <c r="I75" s="23" t="s">
        <v>125</v>
      </c>
      <c r="J75" s="23" t="s">
        <v>131</v>
      </c>
      <c r="K75" s="23" t="s">
        <v>132</v>
      </c>
    </row>
    <row r="76" spans="1:11" x14ac:dyDescent="0.25">
      <c r="A76" s="23" t="s">
        <v>312</v>
      </c>
      <c r="B76" s="23" t="s">
        <v>313</v>
      </c>
      <c r="C76" s="23" t="s">
        <v>135</v>
      </c>
      <c r="D76" s="23" t="s">
        <v>136</v>
      </c>
      <c r="E76" s="23" t="s">
        <v>128</v>
      </c>
      <c r="F76" s="23" t="s">
        <v>125</v>
      </c>
      <c r="G76" s="23" t="s">
        <v>125</v>
      </c>
      <c r="H76" s="23" t="s">
        <v>125</v>
      </c>
      <c r="I76" s="23" t="s">
        <v>125</v>
      </c>
      <c r="J76" s="23" t="s">
        <v>314</v>
      </c>
      <c r="K76" s="23" t="s">
        <v>132</v>
      </c>
    </row>
    <row r="77" spans="1:11" x14ac:dyDescent="0.25">
      <c r="A77" s="23" t="s">
        <v>315</v>
      </c>
      <c r="B77" s="23" t="s">
        <v>316</v>
      </c>
      <c r="C77" s="23" t="s">
        <v>135</v>
      </c>
      <c r="D77" s="23" t="s">
        <v>136</v>
      </c>
      <c r="E77" s="23" t="s">
        <v>128</v>
      </c>
      <c r="F77" s="23" t="s">
        <v>125</v>
      </c>
      <c r="G77" s="23" t="s">
        <v>125</v>
      </c>
      <c r="H77" s="23" t="s">
        <v>125</v>
      </c>
      <c r="I77" s="23" t="s">
        <v>125</v>
      </c>
      <c r="J77" s="23" t="s">
        <v>131</v>
      </c>
      <c r="K77" s="23" t="s">
        <v>132</v>
      </c>
    </row>
    <row r="78" spans="1:11" x14ac:dyDescent="0.25">
      <c r="A78" s="23" t="s">
        <v>317</v>
      </c>
      <c r="B78" s="23" t="s">
        <v>318</v>
      </c>
      <c r="C78" s="23" t="s">
        <v>135</v>
      </c>
      <c r="D78" s="23" t="s">
        <v>136</v>
      </c>
      <c r="E78" s="23" t="s">
        <v>128</v>
      </c>
      <c r="F78" s="23" t="s">
        <v>125</v>
      </c>
      <c r="G78" s="23" t="s">
        <v>125</v>
      </c>
      <c r="H78" s="23" t="s">
        <v>125</v>
      </c>
      <c r="I78" s="23" t="s">
        <v>125</v>
      </c>
      <c r="J78" s="23" t="s">
        <v>319</v>
      </c>
      <c r="K78" s="23" t="s">
        <v>132</v>
      </c>
    </row>
    <row r="79" spans="1:11" x14ac:dyDescent="0.25">
      <c r="A79" s="23" t="s">
        <v>320</v>
      </c>
      <c r="B79" s="23" t="s">
        <v>321</v>
      </c>
      <c r="C79" s="23" t="s">
        <v>135</v>
      </c>
      <c r="D79" s="23" t="s">
        <v>136</v>
      </c>
      <c r="E79" s="23" t="s">
        <v>128</v>
      </c>
      <c r="F79" s="23" t="s">
        <v>125</v>
      </c>
      <c r="G79" s="23" t="s">
        <v>125</v>
      </c>
      <c r="H79" s="23" t="s">
        <v>125</v>
      </c>
      <c r="I79" s="23" t="s">
        <v>125</v>
      </c>
      <c r="J79" s="23" t="s">
        <v>322</v>
      </c>
      <c r="K79" s="23" t="s">
        <v>238</v>
      </c>
    </row>
    <row r="80" spans="1:11" x14ac:dyDescent="0.25">
      <c r="A80" s="23" t="s">
        <v>323</v>
      </c>
      <c r="B80" s="23" t="s">
        <v>324</v>
      </c>
      <c r="C80" s="23" t="s">
        <v>135</v>
      </c>
      <c r="D80" s="23" t="s">
        <v>136</v>
      </c>
      <c r="E80" s="23" t="s">
        <v>128</v>
      </c>
      <c r="F80" s="23" t="s">
        <v>125</v>
      </c>
      <c r="G80" s="23" t="s">
        <v>125</v>
      </c>
      <c r="H80" s="23" t="s">
        <v>125</v>
      </c>
      <c r="I80" s="23" t="s">
        <v>125</v>
      </c>
      <c r="J80" s="23" t="s">
        <v>137</v>
      </c>
      <c r="K80" s="23" t="s">
        <v>132</v>
      </c>
    </row>
    <row r="81" spans="1:11" x14ac:dyDescent="0.25">
      <c r="A81" s="23" t="s">
        <v>325</v>
      </c>
      <c r="B81" s="23" t="s">
        <v>326</v>
      </c>
      <c r="C81" s="23" t="s">
        <v>252</v>
      </c>
      <c r="D81" s="23" t="s">
        <v>327</v>
      </c>
      <c r="E81" s="23" t="s">
        <v>128</v>
      </c>
      <c r="F81" s="23" t="s">
        <v>125</v>
      </c>
      <c r="G81" s="23" t="s">
        <v>125</v>
      </c>
      <c r="H81" s="23" t="s">
        <v>125</v>
      </c>
      <c r="I81" s="23" t="s">
        <v>125</v>
      </c>
      <c r="J81" s="23" t="s">
        <v>237</v>
      </c>
      <c r="K81" s="23" t="s">
        <v>132</v>
      </c>
    </row>
    <row r="82" spans="1:11" x14ac:dyDescent="0.25">
      <c r="A82" s="23" t="s">
        <v>328</v>
      </c>
      <c r="B82" s="23" t="s">
        <v>329</v>
      </c>
      <c r="C82" s="23" t="s">
        <v>135</v>
      </c>
      <c r="D82" s="23" t="s">
        <v>136</v>
      </c>
      <c r="E82" s="23" t="s">
        <v>128</v>
      </c>
      <c r="F82" s="23" t="s">
        <v>125</v>
      </c>
      <c r="G82" s="23" t="s">
        <v>125</v>
      </c>
      <c r="H82" s="23" t="s">
        <v>125</v>
      </c>
      <c r="I82" s="23" t="s">
        <v>125</v>
      </c>
      <c r="J82" s="23" t="s">
        <v>137</v>
      </c>
      <c r="K82" s="23" t="s">
        <v>132</v>
      </c>
    </row>
    <row r="83" spans="1:11" x14ac:dyDescent="0.25">
      <c r="A83" s="23" t="s">
        <v>330</v>
      </c>
      <c r="B83" s="23" t="s">
        <v>331</v>
      </c>
      <c r="C83" s="23" t="s">
        <v>135</v>
      </c>
      <c r="D83" s="23" t="s">
        <v>136</v>
      </c>
      <c r="E83" s="23" t="s">
        <v>128</v>
      </c>
      <c r="F83" s="23" t="s">
        <v>125</v>
      </c>
      <c r="G83" s="23" t="s">
        <v>125</v>
      </c>
      <c r="H83" s="23" t="s">
        <v>125</v>
      </c>
      <c r="I83" s="23" t="s">
        <v>125</v>
      </c>
      <c r="J83" s="23" t="s">
        <v>137</v>
      </c>
      <c r="K83" s="23" t="s">
        <v>132</v>
      </c>
    </row>
    <row r="84" spans="1:11" x14ac:dyDescent="0.25">
      <c r="A84" s="23" t="s">
        <v>332</v>
      </c>
      <c r="B84" s="23" t="s">
        <v>333</v>
      </c>
      <c r="C84" s="23" t="s">
        <v>135</v>
      </c>
      <c r="D84" s="23" t="s">
        <v>136</v>
      </c>
      <c r="E84" s="23" t="s">
        <v>128</v>
      </c>
      <c r="F84" s="23" t="s">
        <v>125</v>
      </c>
      <c r="G84" s="23" t="s">
        <v>125</v>
      </c>
      <c r="H84" s="23" t="s">
        <v>125</v>
      </c>
      <c r="I84" s="23" t="s">
        <v>125</v>
      </c>
      <c r="J84" s="23" t="s">
        <v>137</v>
      </c>
      <c r="K84" s="23" t="s">
        <v>132</v>
      </c>
    </row>
    <row r="85" spans="1:11" x14ac:dyDescent="0.25">
      <c r="A85" s="23" t="s">
        <v>334</v>
      </c>
      <c r="B85" s="23" t="s">
        <v>335</v>
      </c>
      <c r="C85" s="23" t="s">
        <v>135</v>
      </c>
      <c r="D85" s="23" t="s">
        <v>136</v>
      </c>
      <c r="E85" s="23" t="s">
        <v>128</v>
      </c>
      <c r="F85" s="23" t="s">
        <v>125</v>
      </c>
      <c r="G85" s="23" t="s">
        <v>125</v>
      </c>
      <c r="H85" s="23" t="s">
        <v>125</v>
      </c>
      <c r="I85" s="23" t="s">
        <v>125</v>
      </c>
      <c r="J85" s="23" t="s">
        <v>140</v>
      </c>
      <c r="K85" s="23" t="s">
        <v>160</v>
      </c>
    </row>
    <row r="86" spans="1:11" x14ac:dyDescent="0.25">
      <c r="A86" s="23" t="s">
        <v>336</v>
      </c>
      <c r="B86" s="23" t="s">
        <v>337</v>
      </c>
      <c r="C86" s="23" t="s">
        <v>135</v>
      </c>
      <c r="D86" s="23" t="s">
        <v>136</v>
      </c>
      <c r="E86" s="23" t="s">
        <v>128</v>
      </c>
      <c r="F86" s="23" t="s">
        <v>125</v>
      </c>
      <c r="G86" s="23" t="s">
        <v>125</v>
      </c>
      <c r="H86" s="23" t="s">
        <v>125</v>
      </c>
      <c r="I86" s="23" t="s">
        <v>125</v>
      </c>
      <c r="J86" s="23" t="s">
        <v>137</v>
      </c>
      <c r="K86" s="23" t="s">
        <v>132</v>
      </c>
    </row>
    <row r="87" spans="1:11" x14ac:dyDescent="0.25">
      <c r="A87" s="23" t="s">
        <v>338</v>
      </c>
      <c r="B87" s="23" t="s">
        <v>339</v>
      </c>
      <c r="C87" s="23" t="s">
        <v>135</v>
      </c>
      <c r="D87" s="23" t="s">
        <v>136</v>
      </c>
      <c r="E87" s="23" t="s">
        <v>128</v>
      </c>
      <c r="F87" s="23" t="s">
        <v>125</v>
      </c>
      <c r="G87" s="23" t="s">
        <v>125</v>
      </c>
      <c r="H87" s="23" t="s">
        <v>125</v>
      </c>
      <c r="I87" s="23" t="s">
        <v>125</v>
      </c>
      <c r="J87" s="23" t="s">
        <v>319</v>
      </c>
      <c r="K87" s="23" t="s">
        <v>132</v>
      </c>
    </row>
    <row r="88" spans="1:11" x14ac:dyDescent="0.25">
      <c r="A88" s="23" t="s">
        <v>340</v>
      </c>
      <c r="B88" s="23" t="s">
        <v>341</v>
      </c>
      <c r="C88" s="23" t="s">
        <v>135</v>
      </c>
      <c r="D88" s="23" t="s">
        <v>136</v>
      </c>
      <c r="E88" s="23" t="s">
        <v>128</v>
      </c>
      <c r="F88" s="23" t="s">
        <v>125</v>
      </c>
      <c r="G88" s="23" t="s">
        <v>125</v>
      </c>
      <c r="H88" s="23" t="s">
        <v>125</v>
      </c>
      <c r="I88" s="23" t="s">
        <v>125</v>
      </c>
      <c r="J88" s="23" t="s">
        <v>137</v>
      </c>
      <c r="K88" s="23" t="s">
        <v>132</v>
      </c>
    </row>
    <row r="89" spans="1:11" x14ac:dyDescent="0.25">
      <c r="A89" s="23" t="s">
        <v>342</v>
      </c>
      <c r="B89" s="23" t="s">
        <v>343</v>
      </c>
      <c r="C89" s="23" t="s">
        <v>135</v>
      </c>
      <c r="D89" s="23" t="s">
        <v>136</v>
      </c>
      <c r="E89" s="23" t="s">
        <v>128</v>
      </c>
      <c r="F89" s="23" t="s">
        <v>125</v>
      </c>
      <c r="G89" s="23" t="s">
        <v>125</v>
      </c>
      <c r="H89" s="23" t="s">
        <v>125</v>
      </c>
      <c r="I89" s="23" t="s">
        <v>125</v>
      </c>
      <c r="J89" s="23" t="s">
        <v>137</v>
      </c>
      <c r="K89" s="23" t="s">
        <v>132</v>
      </c>
    </row>
    <row r="90" spans="1:11" x14ac:dyDescent="0.25">
      <c r="A90" s="23" t="s">
        <v>344</v>
      </c>
      <c r="B90" s="23" t="s">
        <v>331</v>
      </c>
      <c r="C90" s="23" t="s">
        <v>135</v>
      </c>
      <c r="D90" s="23" t="s">
        <v>136</v>
      </c>
      <c r="E90" s="23" t="s">
        <v>128</v>
      </c>
      <c r="F90" s="23" t="s">
        <v>125</v>
      </c>
      <c r="G90" s="23" t="s">
        <v>125</v>
      </c>
      <c r="H90" s="23" t="s">
        <v>125</v>
      </c>
      <c r="I90" s="23" t="s">
        <v>125</v>
      </c>
      <c r="J90" s="23" t="s">
        <v>140</v>
      </c>
      <c r="K90" s="23" t="s">
        <v>160</v>
      </c>
    </row>
    <row r="91" spans="1:11" x14ac:dyDescent="0.25">
      <c r="A91" s="23" t="s">
        <v>345</v>
      </c>
      <c r="B91" s="23" t="s">
        <v>346</v>
      </c>
      <c r="C91" s="23" t="s">
        <v>135</v>
      </c>
      <c r="D91" s="23" t="s">
        <v>136</v>
      </c>
      <c r="E91" s="23" t="s">
        <v>128</v>
      </c>
      <c r="F91" s="23" t="s">
        <v>125</v>
      </c>
      <c r="G91" s="23" t="s">
        <v>125</v>
      </c>
      <c r="H91" s="23" t="s">
        <v>125</v>
      </c>
      <c r="I91" s="23" t="s">
        <v>125</v>
      </c>
      <c r="J91" s="23" t="s">
        <v>137</v>
      </c>
      <c r="K91" s="23" t="s">
        <v>132</v>
      </c>
    </row>
    <row r="92" spans="1:11" x14ac:dyDescent="0.25">
      <c r="A92" s="23" t="s">
        <v>347</v>
      </c>
      <c r="B92" s="23" t="s">
        <v>348</v>
      </c>
      <c r="C92" s="23" t="s">
        <v>135</v>
      </c>
      <c r="D92" s="23" t="s">
        <v>136</v>
      </c>
      <c r="E92" s="23" t="s">
        <v>128</v>
      </c>
      <c r="F92" s="23" t="s">
        <v>125</v>
      </c>
      <c r="G92" s="23" t="s">
        <v>125</v>
      </c>
      <c r="H92" s="23" t="s">
        <v>125</v>
      </c>
      <c r="I92" s="23" t="s">
        <v>125</v>
      </c>
      <c r="J92" s="23" t="s">
        <v>137</v>
      </c>
      <c r="K92" s="23" t="s">
        <v>132</v>
      </c>
    </row>
    <row r="93" spans="1:11" x14ac:dyDescent="0.25">
      <c r="A93" s="23" t="s">
        <v>349</v>
      </c>
      <c r="B93" s="23" t="s">
        <v>350</v>
      </c>
      <c r="C93" s="23" t="s">
        <v>135</v>
      </c>
      <c r="D93" s="23" t="s">
        <v>136</v>
      </c>
      <c r="E93" s="23" t="s">
        <v>128</v>
      </c>
      <c r="F93" s="23" t="s">
        <v>125</v>
      </c>
      <c r="G93" s="23" t="s">
        <v>125</v>
      </c>
      <c r="H93" s="23" t="s">
        <v>125</v>
      </c>
      <c r="I93" s="23" t="s">
        <v>125</v>
      </c>
      <c r="J93" s="23" t="s">
        <v>137</v>
      </c>
      <c r="K93" s="23" t="s">
        <v>132</v>
      </c>
    </row>
    <row r="94" spans="1:11" x14ac:dyDescent="0.25">
      <c r="A94" s="23" t="s">
        <v>351</v>
      </c>
      <c r="B94" s="23" t="s">
        <v>352</v>
      </c>
      <c r="C94" s="23" t="s">
        <v>135</v>
      </c>
      <c r="D94" s="23" t="s">
        <v>136</v>
      </c>
      <c r="E94" s="23" t="s">
        <v>128</v>
      </c>
      <c r="F94" s="23" t="s">
        <v>125</v>
      </c>
      <c r="G94" s="23" t="s">
        <v>125</v>
      </c>
      <c r="H94" s="23" t="s">
        <v>125</v>
      </c>
      <c r="I94" s="23" t="s">
        <v>125</v>
      </c>
      <c r="J94" s="23" t="s">
        <v>137</v>
      </c>
      <c r="K94" s="23" t="s">
        <v>132</v>
      </c>
    </row>
    <row r="95" spans="1:11" x14ac:dyDescent="0.25">
      <c r="A95" s="23" t="s">
        <v>353</v>
      </c>
      <c r="B95" s="23" t="s">
        <v>354</v>
      </c>
      <c r="C95" s="23" t="s">
        <v>135</v>
      </c>
      <c r="D95" s="23" t="s">
        <v>136</v>
      </c>
      <c r="E95" s="23" t="s">
        <v>128</v>
      </c>
      <c r="F95" s="23" t="s">
        <v>125</v>
      </c>
      <c r="G95" s="23" t="s">
        <v>125</v>
      </c>
      <c r="H95" s="23" t="s">
        <v>125</v>
      </c>
      <c r="I95" s="23" t="s">
        <v>125</v>
      </c>
      <c r="J95" s="23" t="s">
        <v>137</v>
      </c>
      <c r="K95" s="23" t="s">
        <v>132</v>
      </c>
    </row>
    <row r="96" spans="1:11" x14ac:dyDescent="0.25">
      <c r="A96" s="23" t="s">
        <v>355</v>
      </c>
      <c r="B96" s="23" t="s">
        <v>356</v>
      </c>
      <c r="C96" s="23" t="s">
        <v>135</v>
      </c>
      <c r="D96" s="23" t="s">
        <v>136</v>
      </c>
      <c r="E96" s="23" t="s">
        <v>128</v>
      </c>
      <c r="F96" s="23" t="s">
        <v>125</v>
      </c>
      <c r="G96" s="23" t="s">
        <v>125</v>
      </c>
      <c r="H96" s="23" t="s">
        <v>125</v>
      </c>
      <c r="I96" s="23" t="s">
        <v>125</v>
      </c>
      <c r="J96" s="23" t="s">
        <v>137</v>
      </c>
      <c r="K96" s="23" t="s">
        <v>132</v>
      </c>
    </row>
    <row r="97" spans="1:11" x14ac:dyDescent="0.25">
      <c r="A97" s="23" t="s">
        <v>357</v>
      </c>
      <c r="B97" s="23" t="s">
        <v>358</v>
      </c>
      <c r="C97" s="23" t="s">
        <v>135</v>
      </c>
      <c r="D97" s="23" t="s">
        <v>136</v>
      </c>
      <c r="E97" s="23" t="s">
        <v>128</v>
      </c>
      <c r="F97" s="23" t="s">
        <v>125</v>
      </c>
      <c r="G97" s="23" t="s">
        <v>125</v>
      </c>
      <c r="H97" s="23" t="s">
        <v>125</v>
      </c>
      <c r="I97" s="23" t="s">
        <v>125</v>
      </c>
      <c r="J97" s="23" t="s">
        <v>305</v>
      </c>
      <c r="K97" s="23" t="s">
        <v>132</v>
      </c>
    </row>
    <row r="98" spans="1:11" x14ac:dyDescent="0.25">
      <c r="A98" s="23" t="s">
        <v>359</v>
      </c>
      <c r="B98" s="23" t="s">
        <v>337</v>
      </c>
      <c r="C98" s="23" t="s">
        <v>135</v>
      </c>
      <c r="D98" s="23" t="s">
        <v>136</v>
      </c>
      <c r="E98" s="23" t="s">
        <v>128</v>
      </c>
      <c r="F98" s="23" t="s">
        <v>125</v>
      </c>
      <c r="G98" s="23" t="s">
        <v>125</v>
      </c>
      <c r="H98" s="23" t="s">
        <v>125</v>
      </c>
      <c r="I98" s="23" t="s">
        <v>125</v>
      </c>
      <c r="J98" s="23" t="s">
        <v>140</v>
      </c>
      <c r="K98" s="23" t="s">
        <v>160</v>
      </c>
    </row>
    <row r="99" spans="1:11" x14ac:dyDescent="0.25">
      <c r="A99" s="23" t="s">
        <v>360</v>
      </c>
      <c r="B99" s="23" t="s">
        <v>361</v>
      </c>
      <c r="C99" s="23" t="s">
        <v>135</v>
      </c>
      <c r="D99" s="23" t="s">
        <v>361</v>
      </c>
      <c r="E99" s="23" t="s">
        <v>128</v>
      </c>
      <c r="F99" s="23" t="s">
        <v>125</v>
      </c>
      <c r="G99" s="23" t="s">
        <v>125</v>
      </c>
      <c r="H99" s="23" t="s">
        <v>125</v>
      </c>
      <c r="I99" s="23" t="s">
        <v>125</v>
      </c>
      <c r="J99" s="23" t="s">
        <v>362</v>
      </c>
      <c r="K99" s="23" t="s">
        <v>132</v>
      </c>
    </row>
    <row r="100" spans="1:11" x14ac:dyDescent="0.25">
      <c r="A100" s="23" t="s">
        <v>363</v>
      </c>
      <c r="B100" s="23" t="s">
        <v>364</v>
      </c>
      <c r="C100" s="23" t="s">
        <v>135</v>
      </c>
      <c r="D100" s="23" t="s">
        <v>136</v>
      </c>
      <c r="E100" s="23" t="s">
        <v>128</v>
      </c>
      <c r="F100" s="23" t="s">
        <v>125</v>
      </c>
      <c r="G100" s="23" t="s">
        <v>125</v>
      </c>
      <c r="H100" s="23" t="s">
        <v>125</v>
      </c>
      <c r="I100" s="23" t="s">
        <v>125</v>
      </c>
      <c r="J100" s="23" t="s">
        <v>137</v>
      </c>
      <c r="K100" s="23" t="s">
        <v>132</v>
      </c>
    </row>
    <row r="101" spans="1:11" x14ac:dyDescent="0.25">
      <c r="A101" s="23" t="s">
        <v>365</v>
      </c>
      <c r="B101" s="23" t="s">
        <v>366</v>
      </c>
      <c r="C101" s="23" t="s">
        <v>135</v>
      </c>
      <c r="D101" s="23" t="s">
        <v>136</v>
      </c>
      <c r="E101" s="23" t="s">
        <v>128</v>
      </c>
      <c r="F101" s="23" t="s">
        <v>125</v>
      </c>
      <c r="G101" s="23" t="s">
        <v>125</v>
      </c>
      <c r="H101" s="23" t="s">
        <v>125</v>
      </c>
      <c r="I101" s="23" t="s">
        <v>125</v>
      </c>
      <c r="J101" s="23" t="s">
        <v>367</v>
      </c>
      <c r="K101" s="23" t="s">
        <v>132</v>
      </c>
    </row>
    <row r="102" spans="1:11" x14ac:dyDescent="0.25">
      <c r="A102" s="23" t="s">
        <v>368</v>
      </c>
      <c r="B102" s="23" t="s">
        <v>369</v>
      </c>
      <c r="C102" s="23" t="s">
        <v>135</v>
      </c>
      <c r="D102" s="23" t="s">
        <v>136</v>
      </c>
      <c r="E102" s="23" t="s">
        <v>128</v>
      </c>
      <c r="F102" s="23" t="s">
        <v>125</v>
      </c>
      <c r="G102" s="23" t="s">
        <v>125</v>
      </c>
      <c r="H102" s="23" t="s">
        <v>125</v>
      </c>
      <c r="I102" s="23" t="s">
        <v>125</v>
      </c>
      <c r="J102" s="23" t="s">
        <v>222</v>
      </c>
      <c r="K102" s="23" t="s">
        <v>132</v>
      </c>
    </row>
    <row r="103" spans="1:11" x14ac:dyDescent="0.25">
      <c r="A103" s="23" t="s">
        <v>370</v>
      </c>
      <c r="B103" s="23" t="s">
        <v>371</v>
      </c>
      <c r="C103" s="23" t="s">
        <v>135</v>
      </c>
      <c r="D103" s="23" t="s">
        <v>136</v>
      </c>
      <c r="E103" s="23" t="s">
        <v>128</v>
      </c>
      <c r="F103" s="23" t="s">
        <v>125</v>
      </c>
      <c r="G103" s="23" t="s">
        <v>125</v>
      </c>
      <c r="H103" s="23" t="s">
        <v>125</v>
      </c>
      <c r="I103" s="23" t="s">
        <v>125</v>
      </c>
      <c r="J103" s="23" t="s">
        <v>137</v>
      </c>
      <c r="K103" s="23" t="s">
        <v>132</v>
      </c>
    </row>
    <row r="104" spans="1:11" x14ac:dyDescent="0.25">
      <c r="A104" s="23" t="s">
        <v>372</v>
      </c>
      <c r="B104" s="23" t="s">
        <v>373</v>
      </c>
      <c r="C104" s="23" t="s">
        <v>135</v>
      </c>
      <c r="D104" s="23" t="s">
        <v>136</v>
      </c>
      <c r="E104" s="23" t="s">
        <v>128</v>
      </c>
      <c r="F104" s="23" t="s">
        <v>125</v>
      </c>
      <c r="G104" s="23" t="s">
        <v>125</v>
      </c>
      <c r="H104" s="23" t="s">
        <v>125</v>
      </c>
      <c r="I104" s="23" t="s">
        <v>125</v>
      </c>
      <c r="J104" s="23" t="s">
        <v>137</v>
      </c>
      <c r="K104" s="23" t="s">
        <v>132</v>
      </c>
    </row>
    <row r="105" spans="1:11" x14ac:dyDescent="0.25">
      <c r="A105" s="23" t="s">
        <v>374</v>
      </c>
      <c r="B105" s="23" t="s">
        <v>375</v>
      </c>
      <c r="C105" s="23" t="s">
        <v>135</v>
      </c>
      <c r="D105" s="23" t="s">
        <v>136</v>
      </c>
      <c r="E105" s="23" t="s">
        <v>128</v>
      </c>
      <c r="F105" s="23" t="s">
        <v>125</v>
      </c>
      <c r="G105" s="23" t="s">
        <v>125</v>
      </c>
      <c r="H105" s="23" t="s">
        <v>125</v>
      </c>
      <c r="I105" s="23" t="s">
        <v>125</v>
      </c>
      <c r="J105" s="23" t="s">
        <v>140</v>
      </c>
      <c r="K105" s="23" t="s">
        <v>132</v>
      </c>
    </row>
    <row r="106" spans="1:11" x14ac:dyDescent="0.25">
      <c r="A106" s="23" t="s">
        <v>376</v>
      </c>
      <c r="B106" s="23" t="s">
        <v>377</v>
      </c>
      <c r="C106" s="23" t="s">
        <v>135</v>
      </c>
      <c r="D106" s="23" t="s">
        <v>136</v>
      </c>
      <c r="E106" s="23" t="s">
        <v>128</v>
      </c>
      <c r="F106" s="23" t="s">
        <v>125</v>
      </c>
      <c r="G106" s="23" t="s">
        <v>125</v>
      </c>
      <c r="H106" s="23" t="s">
        <v>125</v>
      </c>
      <c r="I106" s="23" t="s">
        <v>125</v>
      </c>
      <c r="J106" s="23" t="s">
        <v>137</v>
      </c>
      <c r="K106" s="23" t="s">
        <v>238</v>
      </c>
    </row>
    <row r="107" spans="1:11" x14ac:dyDescent="0.25">
      <c r="A107" s="23" t="s">
        <v>378</v>
      </c>
      <c r="B107" s="23" t="s">
        <v>379</v>
      </c>
      <c r="C107" s="23" t="s">
        <v>220</v>
      </c>
      <c r="D107" s="23" t="s">
        <v>221</v>
      </c>
      <c r="E107" s="23" t="s">
        <v>128</v>
      </c>
      <c r="F107" s="23" t="s">
        <v>125</v>
      </c>
      <c r="G107" s="23" t="s">
        <v>125</v>
      </c>
      <c r="H107" s="23" t="s">
        <v>125</v>
      </c>
      <c r="I107" s="23" t="s">
        <v>125</v>
      </c>
      <c r="J107" s="23" t="s">
        <v>237</v>
      </c>
      <c r="K107" s="23" t="s">
        <v>132</v>
      </c>
    </row>
    <row r="108" spans="1:11" x14ac:dyDescent="0.25">
      <c r="A108" s="23" t="s">
        <v>380</v>
      </c>
      <c r="B108" s="23" t="s">
        <v>381</v>
      </c>
      <c r="C108" s="23" t="s">
        <v>220</v>
      </c>
      <c r="D108" s="23" t="s">
        <v>221</v>
      </c>
      <c r="E108" s="23" t="s">
        <v>128</v>
      </c>
      <c r="F108" s="23" t="s">
        <v>125</v>
      </c>
      <c r="G108" s="23" t="s">
        <v>125</v>
      </c>
      <c r="H108" s="23" t="s">
        <v>125</v>
      </c>
      <c r="I108" s="23" t="s">
        <v>125</v>
      </c>
      <c r="J108" s="23" t="s">
        <v>314</v>
      </c>
      <c r="K108" s="23" t="s">
        <v>132</v>
      </c>
    </row>
    <row r="109" spans="1:11" x14ac:dyDescent="0.25">
      <c r="A109" s="23" t="s">
        <v>382</v>
      </c>
      <c r="B109" s="23" t="s">
        <v>383</v>
      </c>
      <c r="C109" s="23" t="s">
        <v>220</v>
      </c>
      <c r="D109" s="23" t="s">
        <v>221</v>
      </c>
      <c r="E109" s="23" t="s">
        <v>128</v>
      </c>
      <c r="F109" s="23" t="s">
        <v>125</v>
      </c>
      <c r="G109" s="23" t="s">
        <v>125</v>
      </c>
      <c r="H109" s="23" t="s">
        <v>125</v>
      </c>
      <c r="I109" s="23" t="s">
        <v>125</v>
      </c>
      <c r="J109" s="23" t="s">
        <v>237</v>
      </c>
      <c r="K109" s="23" t="s">
        <v>132</v>
      </c>
    </row>
    <row r="110" spans="1:11" x14ac:dyDescent="0.25">
      <c r="A110" s="23" t="s">
        <v>384</v>
      </c>
      <c r="B110" s="23" t="s">
        <v>385</v>
      </c>
      <c r="C110" s="23" t="s">
        <v>220</v>
      </c>
      <c r="D110" s="23" t="s">
        <v>221</v>
      </c>
      <c r="E110" s="23" t="s">
        <v>128</v>
      </c>
      <c r="F110" s="23" t="s">
        <v>125</v>
      </c>
      <c r="G110" s="23" t="s">
        <v>125</v>
      </c>
      <c r="H110" s="23" t="s">
        <v>125</v>
      </c>
      <c r="I110" s="23" t="s">
        <v>125</v>
      </c>
      <c r="J110" s="23" t="s">
        <v>237</v>
      </c>
      <c r="K110" s="23" t="s">
        <v>132</v>
      </c>
    </row>
    <row r="111" spans="1:11" x14ac:dyDescent="0.25">
      <c r="A111" s="23" t="s">
        <v>386</v>
      </c>
      <c r="B111" s="23" t="s">
        <v>385</v>
      </c>
      <c r="C111" s="23" t="s">
        <v>220</v>
      </c>
      <c r="D111" s="23" t="s">
        <v>221</v>
      </c>
      <c r="E111" s="23" t="s">
        <v>128</v>
      </c>
      <c r="F111" s="23" t="s">
        <v>125</v>
      </c>
      <c r="G111" s="23" t="s">
        <v>125</v>
      </c>
      <c r="H111" s="23" t="s">
        <v>125</v>
      </c>
      <c r="I111" s="23" t="s">
        <v>125</v>
      </c>
      <c r="J111" s="23" t="s">
        <v>237</v>
      </c>
      <c r="K111" s="23" t="s">
        <v>132</v>
      </c>
    </row>
    <row r="112" spans="1:11" x14ac:dyDescent="0.25">
      <c r="A112" s="23" t="s">
        <v>387</v>
      </c>
      <c r="B112" s="23" t="s">
        <v>388</v>
      </c>
      <c r="C112" s="23" t="s">
        <v>220</v>
      </c>
      <c r="D112" s="23" t="s">
        <v>221</v>
      </c>
      <c r="E112" s="23" t="s">
        <v>128</v>
      </c>
      <c r="F112" s="23" t="s">
        <v>125</v>
      </c>
      <c r="G112" s="23" t="s">
        <v>125</v>
      </c>
      <c r="H112" s="23" t="s">
        <v>125</v>
      </c>
      <c r="I112" s="23" t="s">
        <v>125</v>
      </c>
      <c r="J112" s="23" t="s">
        <v>389</v>
      </c>
      <c r="K112" s="23" t="s">
        <v>132</v>
      </c>
    </row>
    <row r="113" spans="1:11" x14ac:dyDescent="0.25">
      <c r="A113" s="23" t="s">
        <v>390</v>
      </c>
      <c r="B113" s="23" t="s">
        <v>391</v>
      </c>
      <c r="C113" s="23" t="s">
        <v>220</v>
      </c>
      <c r="D113" s="23" t="s">
        <v>221</v>
      </c>
      <c r="E113" s="23" t="s">
        <v>128</v>
      </c>
      <c r="F113" s="23" t="s">
        <v>125</v>
      </c>
      <c r="G113" s="23" t="s">
        <v>125</v>
      </c>
      <c r="H113" s="23" t="s">
        <v>125</v>
      </c>
      <c r="I113" s="23" t="s">
        <v>125</v>
      </c>
      <c r="J113" s="23" t="s">
        <v>237</v>
      </c>
      <c r="K113" s="23" t="s">
        <v>238</v>
      </c>
    </row>
    <row r="114" spans="1:11" x14ac:dyDescent="0.25">
      <c r="A114" s="23" t="s">
        <v>392</v>
      </c>
      <c r="B114" s="23" t="s">
        <v>393</v>
      </c>
      <c r="C114" s="23" t="s">
        <v>220</v>
      </c>
      <c r="D114" s="23" t="s">
        <v>221</v>
      </c>
      <c r="E114" s="23" t="s">
        <v>128</v>
      </c>
      <c r="F114" s="23" t="s">
        <v>125</v>
      </c>
      <c r="G114" s="23" t="s">
        <v>125</v>
      </c>
      <c r="H114" s="23" t="s">
        <v>125</v>
      </c>
      <c r="I114" s="23" t="s">
        <v>125</v>
      </c>
      <c r="J114" s="23" t="s">
        <v>237</v>
      </c>
      <c r="K114" s="23" t="s">
        <v>238</v>
      </c>
    </row>
    <row r="115" spans="1:11" x14ac:dyDescent="0.25">
      <c r="A115" s="23" t="s">
        <v>394</v>
      </c>
      <c r="B115" s="23" t="s">
        <v>395</v>
      </c>
      <c r="C115" s="23" t="s">
        <v>220</v>
      </c>
      <c r="D115" s="23" t="s">
        <v>221</v>
      </c>
      <c r="E115" s="23" t="s">
        <v>128</v>
      </c>
      <c r="F115" s="23" t="s">
        <v>125</v>
      </c>
      <c r="G115" s="23" t="s">
        <v>125</v>
      </c>
      <c r="H115" s="23" t="s">
        <v>125</v>
      </c>
      <c r="I115" s="23" t="s">
        <v>125</v>
      </c>
      <c r="J115" s="23" t="s">
        <v>237</v>
      </c>
      <c r="K115" s="23" t="s">
        <v>238</v>
      </c>
    </row>
    <row r="116" spans="1:11" x14ac:dyDescent="0.25">
      <c r="A116" s="23" t="s">
        <v>396</v>
      </c>
      <c r="B116" s="23" t="s">
        <v>397</v>
      </c>
      <c r="C116" s="23" t="s">
        <v>220</v>
      </c>
      <c r="D116" s="23" t="s">
        <v>221</v>
      </c>
      <c r="E116" s="23" t="s">
        <v>128</v>
      </c>
      <c r="F116" s="23" t="s">
        <v>125</v>
      </c>
      <c r="G116" s="23" t="s">
        <v>125</v>
      </c>
      <c r="H116" s="23" t="s">
        <v>125</v>
      </c>
      <c r="I116" s="23" t="s">
        <v>125</v>
      </c>
      <c r="J116" s="23" t="s">
        <v>237</v>
      </c>
      <c r="K116" s="23" t="s">
        <v>238</v>
      </c>
    </row>
    <row r="117" spans="1:11" x14ac:dyDescent="0.25">
      <c r="A117" s="23" t="s">
        <v>398</v>
      </c>
      <c r="B117" s="23" t="s">
        <v>399</v>
      </c>
      <c r="C117" s="23" t="s">
        <v>220</v>
      </c>
      <c r="D117" s="23" t="s">
        <v>221</v>
      </c>
      <c r="E117" s="23" t="s">
        <v>128</v>
      </c>
      <c r="F117" s="23" t="s">
        <v>125</v>
      </c>
      <c r="G117" s="23" t="s">
        <v>125</v>
      </c>
      <c r="H117" s="23" t="s">
        <v>125</v>
      </c>
      <c r="I117" s="23" t="s">
        <v>125</v>
      </c>
      <c r="J117" s="23" t="s">
        <v>237</v>
      </c>
      <c r="K117" s="23" t="s">
        <v>238</v>
      </c>
    </row>
    <row r="118" spans="1:11" x14ac:dyDescent="0.25">
      <c r="A118" s="23" t="s">
        <v>400</v>
      </c>
      <c r="B118" s="23" t="s">
        <v>401</v>
      </c>
      <c r="C118" s="23" t="s">
        <v>220</v>
      </c>
      <c r="D118" s="23" t="s">
        <v>221</v>
      </c>
      <c r="E118" s="23" t="s">
        <v>128</v>
      </c>
      <c r="F118" s="23" t="s">
        <v>125</v>
      </c>
      <c r="G118" s="23" t="s">
        <v>125</v>
      </c>
      <c r="H118" s="23" t="s">
        <v>125</v>
      </c>
      <c r="I118" s="23" t="s">
        <v>125</v>
      </c>
      <c r="J118" s="23" t="s">
        <v>237</v>
      </c>
      <c r="K118" s="23" t="s">
        <v>132</v>
      </c>
    </row>
    <row r="119" spans="1:11" x14ac:dyDescent="0.25">
      <c r="A119" s="23" t="s">
        <v>402</v>
      </c>
      <c r="B119" s="23" t="s">
        <v>403</v>
      </c>
      <c r="C119" s="23" t="s">
        <v>220</v>
      </c>
      <c r="D119" s="23" t="s">
        <v>221</v>
      </c>
      <c r="E119" s="23" t="s">
        <v>128</v>
      </c>
      <c r="F119" s="23" t="s">
        <v>125</v>
      </c>
      <c r="G119" s="23" t="s">
        <v>125</v>
      </c>
      <c r="H119" s="23" t="s">
        <v>125</v>
      </c>
      <c r="I119" s="23" t="s">
        <v>125</v>
      </c>
      <c r="J119" s="23" t="s">
        <v>237</v>
      </c>
      <c r="K119" s="23" t="s">
        <v>238</v>
      </c>
    </row>
    <row r="120" spans="1:11" x14ac:dyDescent="0.25">
      <c r="A120" s="23" t="s">
        <v>404</v>
      </c>
      <c r="B120" s="23" t="s">
        <v>405</v>
      </c>
      <c r="C120" s="23" t="s">
        <v>220</v>
      </c>
      <c r="D120" s="23" t="s">
        <v>221</v>
      </c>
      <c r="E120" s="23" t="s">
        <v>128</v>
      </c>
      <c r="F120" s="23" t="s">
        <v>125</v>
      </c>
      <c r="G120" s="23" t="s">
        <v>125</v>
      </c>
      <c r="H120" s="23" t="s">
        <v>125</v>
      </c>
      <c r="I120" s="23" t="s">
        <v>125</v>
      </c>
      <c r="J120" s="23" t="s">
        <v>237</v>
      </c>
      <c r="K120" s="23" t="s">
        <v>238</v>
      </c>
    </row>
    <row r="121" spans="1:11" x14ac:dyDescent="0.25">
      <c r="A121" s="23" t="s">
        <v>406</v>
      </c>
      <c r="B121" s="23" t="s">
        <v>407</v>
      </c>
      <c r="C121" s="23" t="s">
        <v>220</v>
      </c>
      <c r="D121" s="23" t="s">
        <v>221</v>
      </c>
      <c r="E121" s="23" t="s">
        <v>128</v>
      </c>
      <c r="F121" s="23" t="s">
        <v>125</v>
      </c>
      <c r="G121" s="23" t="s">
        <v>125</v>
      </c>
      <c r="H121" s="23" t="s">
        <v>125</v>
      </c>
      <c r="I121" s="23" t="s">
        <v>125</v>
      </c>
      <c r="J121" s="23" t="s">
        <v>237</v>
      </c>
      <c r="K121" s="23" t="s">
        <v>132</v>
      </c>
    </row>
    <row r="122" spans="1:11" x14ac:dyDescent="0.25">
      <c r="A122" s="23" t="s">
        <v>408</v>
      </c>
      <c r="B122" s="23" t="s">
        <v>409</v>
      </c>
      <c r="C122" s="23" t="s">
        <v>220</v>
      </c>
      <c r="D122" s="23" t="s">
        <v>221</v>
      </c>
      <c r="E122" s="23" t="s">
        <v>128</v>
      </c>
      <c r="F122" s="23" t="s">
        <v>125</v>
      </c>
      <c r="G122" s="23" t="s">
        <v>125</v>
      </c>
      <c r="H122" s="23" t="s">
        <v>125</v>
      </c>
      <c r="I122" s="23" t="s">
        <v>125</v>
      </c>
      <c r="J122" s="23" t="s">
        <v>237</v>
      </c>
      <c r="K122" s="23" t="s">
        <v>238</v>
      </c>
    </row>
    <row r="123" spans="1:11" x14ac:dyDescent="0.25">
      <c r="A123" s="23" t="s">
        <v>410</v>
      </c>
      <c r="B123" s="23" t="s">
        <v>411</v>
      </c>
      <c r="C123" s="23" t="s">
        <v>220</v>
      </c>
      <c r="D123" s="23" t="s">
        <v>221</v>
      </c>
      <c r="E123" s="23" t="s">
        <v>128</v>
      </c>
      <c r="F123" s="23" t="s">
        <v>125</v>
      </c>
      <c r="G123" s="23" t="s">
        <v>125</v>
      </c>
      <c r="H123" s="23" t="s">
        <v>125</v>
      </c>
      <c r="I123" s="23" t="s">
        <v>125</v>
      </c>
      <c r="J123" s="23" t="s">
        <v>237</v>
      </c>
      <c r="K123" s="23" t="s">
        <v>238</v>
      </c>
    </row>
    <row r="124" spans="1:11" x14ac:dyDescent="0.25">
      <c r="A124" s="23" t="s">
        <v>412</v>
      </c>
      <c r="B124" s="23" t="s">
        <v>413</v>
      </c>
      <c r="C124" s="23" t="s">
        <v>220</v>
      </c>
      <c r="D124" s="23" t="s">
        <v>221</v>
      </c>
      <c r="E124" s="23" t="s">
        <v>128</v>
      </c>
      <c r="F124" s="23" t="s">
        <v>125</v>
      </c>
      <c r="G124" s="23" t="s">
        <v>125</v>
      </c>
      <c r="H124" s="23" t="s">
        <v>125</v>
      </c>
      <c r="I124" s="23" t="s">
        <v>125</v>
      </c>
      <c r="J124" s="23" t="s">
        <v>237</v>
      </c>
      <c r="K124" s="23" t="s">
        <v>132</v>
      </c>
    </row>
    <row r="125" spans="1:11" x14ac:dyDescent="0.25">
      <c r="A125" s="23" t="s">
        <v>414</v>
      </c>
      <c r="B125" s="23" t="s">
        <v>415</v>
      </c>
      <c r="C125" s="23" t="s">
        <v>220</v>
      </c>
      <c r="D125" s="23" t="s">
        <v>221</v>
      </c>
      <c r="E125" s="23" t="s">
        <v>128</v>
      </c>
      <c r="F125" s="23" t="s">
        <v>125</v>
      </c>
      <c r="G125" s="23" t="s">
        <v>125</v>
      </c>
      <c r="H125" s="23" t="s">
        <v>125</v>
      </c>
      <c r="I125" s="23" t="s">
        <v>125</v>
      </c>
      <c r="J125" s="23" t="s">
        <v>237</v>
      </c>
      <c r="K125" s="23" t="s">
        <v>238</v>
      </c>
    </row>
    <row r="126" spans="1:11" x14ac:dyDescent="0.25">
      <c r="A126" s="23" t="s">
        <v>416</v>
      </c>
      <c r="B126" s="23" t="s">
        <v>417</v>
      </c>
      <c r="C126" s="23" t="s">
        <v>220</v>
      </c>
      <c r="D126" s="23" t="s">
        <v>221</v>
      </c>
      <c r="E126" s="23" t="s">
        <v>128</v>
      </c>
      <c r="F126" s="23" t="s">
        <v>125</v>
      </c>
      <c r="G126" s="23" t="s">
        <v>125</v>
      </c>
      <c r="H126" s="23" t="s">
        <v>125</v>
      </c>
      <c r="I126" s="23" t="s">
        <v>125</v>
      </c>
      <c r="J126" s="23" t="s">
        <v>237</v>
      </c>
      <c r="K126" s="23" t="s">
        <v>238</v>
      </c>
    </row>
    <row r="127" spans="1:11" x14ac:dyDescent="0.25">
      <c r="A127" s="23" t="s">
        <v>418</v>
      </c>
      <c r="B127" s="23" t="s">
        <v>419</v>
      </c>
      <c r="C127" s="23" t="s">
        <v>220</v>
      </c>
      <c r="D127" s="23" t="s">
        <v>221</v>
      </c>
      <c r="E127" s="23" t="s">
        <v>128</v>
      </c>
      <c r="F127" s="23" t="s">
        <v>125</v>
      </c>
      <c r="G127" s="23" t="s">
        <v>125</v>
      </c>
      <c r="H127" s="23" t="s">
        <v>125</v>
      </c>
      <c r="I127" s="23" t="s">
        <v>125</v>
      </c>
      <c r="J127" s="23" t="s">
        <v>420</v>
      </c>
      <c r="K127" s="23" t="s">
        <v>132</v>
      </c>
    </row>
    <row r="128" spans="1:11" x14ac:dyDescent="0.25">
      <c r="A128" s="23" t="s">
        <v>421</v>
      </c>
      <c r="B128" s="23" t="s">
        <v>422</v>
      </c>
      <c r="C128" s="23" t="s">
        <v>220</v>
      </c>
      <c r="D128" s="23" t="s">
        <v>221</v>
      </c>
      <c r="E128" s="23" t="s">
        <v>128</v>
      </c>
      <c r="F128" s="23" t="s">
        <v>125</v>
      </c>
      <c r="G128" s="23" t="s">
        <v>125</v>
      </c>
      <c r="H128" s="23" t="s">
        <v>125</v>
      </c>
      <c r="I128" s="23" t="s">
        <v>125</v>
      </c>
      <c r="J128" s="23" t="s">
        <v>420</v>
      </c>
      <c r="K128" s="23" t="s">
        <v>238</v>
      </c>
    </row>
    <row r="129" spans="1:11" x14ac:dyDescent="0.25">
      <c r="A129" s="23" t="s">
        <v>423</v>
      </c>
      <c r="B129" s="23" t="s">
        <v>424</v>
      </c>
      <c r="C129" s="23" t="s">
        <v>220</v>
      </c>
      <c r="D129" s="23" t="s">
        <v>221</v>
      </c>
      <c r="E129" s="23" t="s">
        <v>128</v>
      </c>
      <c r="F129" s="23" t="s">
        <v>125</v>
      </c>
      <c r="G129" s="23" t="s">
        <v>125</v>
      </c>
      <c r="H129" s="23" t="s">
        <v>125</v>
      </c>
      <c r="I129" s="23" t="s">
        <v>125</v>
      </c>
      <c r="J129" s="23" t="s">
        <v>420</v>
      </c>
      <c r="K129" s="23" t="s">
        <v>238</v>
      </c>
    </row>
    <row r="130" spans="1:11" x14ac:dyDescent="0.25">
      <c r="A130" s="23" t="s">
        <v>425</v>
      </c>
      <c r="B130" s="23" t="s">
        <v>426</v>
      </c>
      <c r="C130" s="23" t="s">
        <v>220</v>
      </c>
      <c r="D130" s="23" t="s">
        <v>221</v>
      </c>
      <c r="E130" s="23" t="s">
        <v>128</v>
      </c>
      <c r="F130" s="23" t="s">
        <v>125</v>
      </c>
      <c r="G130" s="23" t="s">
        <v>125</v>
      </c>
      <c r="H130" s="23" t="s">
        <v>125</v>
      </c>
      <c r="I130" s="23" t="s">
        <v>125</v>
      </c>
      <c r="J130" s="23" t="s">
        <v>237</v>
      </c>
      <c r="K130" s="23" t="s">
        <v>238</v>
      </c>
    </row>
    <row r="131" spans="1:11" x14ac:dyDescent="0.25">
      <c r="A131" s="23" t="s">
        <v>427</v>
      </c>
      <c r="B131" s="23" t="s">
        <v>428</v>
      </c>
      <c r="C131" s="23" t="s">
        <v>220</v>
      </c>
      <c r="D131" s="23" t="s">
        <v>221</v>
      </c>
      <c r="E131" s="23" t="s">
        <v>128</v>
      </c>
      <c r="F131" s="23" t="s">
        <v>125</v>
      </c>
      <c r="G131" s="23" t="s">
        <v>125</v>
      </c>
      <c r="H131" s="23" t="s">
        <v>125</v>
      </c>
      <c r="I131" s="23" t="s">
        <v>125</v>
      </c>
      <c r="J131" s="23" t="s">
        <v>237</v>
      </c>
      <c r="K131" s="23" t="s">
        <v>238</v>
      </c>
    </row>
    <row r="132" spans="1:11" x14ac:dyDescent="0.25">
      <c r="A132" s="23" t="s">
        <v>429</v>
      </c>
      <c r="B132" s="23" t="s">
        <v>430</v>
      </c>
      <c r="C132" s="23" t="s">
        <v>220</v>
      </c>
      <c r="D132" s="23" t="s">
        <v>221</v>
      </c>
      <c r="E132" s="23" t="s">
        <v>128</v>
      </c>
      <c r="F132" s="23" t="s">
        <v>125</v>
      </c>
      <c r="G132" s="23" t="s">
        <v>125</v>
      </c>
      <c r="H132" s="23" t="s">
        <v>125</v>
      </c>
      <c r="I132" s="23" t="s">
        <v>125</v>
      </c>
      <c r="J132" s="23" t="s">
        <v>237</v>
      </c>
      <c r="K132" s="23" t="s">
        <v>132</v>
      </c>
    </row>
    <row r="133" spans="1:11" x14ac:dyDescent="0.25">
      <c r="A133" s="23" t="s">
        <v>431</v>
      </c>
      <c r="B133" s="23" t="s">
        <v>432</v>
      </c>
      <c r="C133" s="23" t="s">
        <v>220</v>
      </c>
      <c r="D133" s="23" t="s">
        <v>221</v>
      </c>
      <c r="E133" s="23" t="s">
        <v>128</v>
      </c>
      <c r="F133" s="23" t="s">
        <v>125</v>
      </c>
      <c r="G133" s="23" t="s">
        <v>125</v>
      </c>
      <c r="H133" s="23" t="s">
        <v>125</v>
      </c>
      <c r="I133" s="23" t="s">
        <v>125</v>
      </c>
      <c r="J133" s="23" t="s">
        <v>237</v>
      </c>
      <c r="K133" s="23" t="s">
        <v>238</v>
      </c>
    </row>
    <row r="134" spans="1:11" x14ac:dyDescent="0.25">
      <c r="A134" s="23" t="s">
        <v>433</v>
      </c>
      <c r="B134" s="23" t="s">
        <v>434</v>
      </c>
      <c r="C134" s="23" t="s">
        <v>220</v>
      </c>
      <c r="D134" s="23" t="s">
        <v>221</v>
      </c>
      <c r="E134" s="23" t="s">
        <v>128</v>
      </c>
      <c r="F134" s="23" t="s">
        <v>125</v>
      </c>
      <c r="G134" s="23" t="s">
        <v>125</v>
      </c>
      <c r="H134" s="23" t="s">
        <v>125</v>
      </c>
      <c r="I134" s="23" t="s">
        <v>125</v>
      </c>
      <c r="J134" s="23" t="s">
        <v>237</v>
      </c>
      <c r="K134" s="23" t="s">
        <v>238</v>
      </c>
    </row>
    <row r="135" spans="1:11" x14ac:dyDescent="0.25">
      <c r="A135" s="23" t="s">
        <v>435</v>
      </c>
      <c r="B135" s="23" t="s">
        <v>436</v>
      </c>
      <c r="C135" s="23" t="s">
        <v>220</v>
      </c>
      <c r="D135" s="23" t="s">
        <v>221</v>
      </c>
      <c r="E135" s="23" t="s">
        <v>128</v>
      </c>
      <c r="F135" s="23" t="s">
        <v>125</v>
      </c>
      <c r="G135" s="23" t="s">
        <v>125</v>
      </c>
      <c r="H135" s="23" t="s">
        <v>125</v>
      </c>
      <c r="I135" s="23" t="s">
        <v>125</v>
      </c>
      <c r="J135" s="23" t="s">
        <v>237</v>
      </c>
      <c r="K135" s="23" t="s">
        <v>238</v>
      </c>
    </row>
    <row r="136" spans="1:11" x14ac:dyDescent="0.25">
      <c r="A136" s="23" t="s">
        <v>437</v>
      </c>
      <c r="B136" s="23" t="s">
        <v>438</v>
      </c>
      <c r="C136" s="23" t="s">
        <v>220</v>
      </c>
      <c r="D136" s="23" t="s">
        <v>221</v>
      </c>
      <c r="E136" s="23" t="s">
        <v>128</v>
      </c>
      <c r="F136" s="23" t="s">
        <v>125</v>
      </c>
      <c r="G136" s="23" t="s">
        <v>125</v>
      </c>
      <c r="H136" s="23" t="s">
        <v>125</v>
      </c>
      <c r="I136" s="23" t="s">
        <v>125</v>
      </c>
      <c r="J136" s="23" t="s">
        <v>237</v>
      </c>
      <c r="K136" s="23" t="s">
        <v>238</v>
      </c>
    </row>
    <row r="137" spans="1:11" x14ac:dyDescent="0.25">
      <c r="A137" s="23" t="s">
        <v>439</v>
      </c>
      <c r="B137" s="23" t="s">
        <v>440</v>
      </c>
      <c r="C137" s="23" t="s">
        <v>220</v>
      </c>
      <c r="D137" s="23" t="s">
        <v>221</v>
      </c>
      <c r="E137" s="23" t="s">
        <v>128</v>
      </c>
      <c r="F137" s="23" t="s">
        <v>125</v>
      </c>
      <c r="G137" s="23" t="s">
        <v>125</v>
      </c>
      <c r="H137" s="23" t="s">
        <v>125</v>
      </c>
      <c r="I137" s="23" t="s">
        <v>125</v>
      </c>
      <c r="J137" s="23" t="s">
        <v>237</v>
      </c>
      <c r="K137" s="23" t="s">
        <v>238</v>
      </c>
    </row>
    <row r="138" spans="1:11" x14ac:dyDescent="0.25">
      <c r="A138" s="23" t="s">
        <v>441</v>
      </c>
      <c r="B138" s="23" t="s">
        <v>442</v>
      </c>
      <c r="C138" s="23" t="s">
        <v>220</v>
      </c>
      <c r="D138" s="23" t="s">
        <v>221</v>
      </c>
      <c r="E138" s="23" t="s">
        <v>128</v>
      </c>
      <c r="F138" s="23" t="s">
        <v>125</v>
      </c>
      <c r="G138" s="23" t="s">
        <v>125</v>
      </c>
      <c r="H138" s="23" t="s">
        <v>125</v>
      </c>
      <c r="I138" s="23" t="s">
        <v>125</v>
      </c>
      <c r="J138" s="23" t="s">
        <v>443</v>
      </c>
      <c r="K138" s="23" t="s">
        <v>132</v>
      </c>
    </row>
    <row r="139" spans="1:11" x14ac:dyDescent="0.25">
      <c r="A139" s="23" t="s">
        <v>444</v>
      </c>
      <c r="B139" s="23" t="s">
        <v>445</v>
      </c>
      <c r="C139" s="23" t="s">
        <v>220</v>
      </c>
      <c r="D139" s="23" t="s">
        <v>221</v>
      </c>
      <c r="E139" s="23" t="s">
        <v>128</v>
      </c>
      <c r="F139" s="23" t="s">
        <v>125</v>
      </c>
      <c r="G139" s="23" t="s">
        <v>125</v>
      </c>
      <c r="H139" s="23" t="s">
        <v>125</v>
      </c>
      <c r="I139" s="23" t="s">
        <v>125</v>
      </c>
      <c r="J139" s="23" t="s">
        <v>420</v>
      </c>
      <c r="K139" s="23" t="s">
        <v>238</v>
      </c>
    </row>
    <row r="140" spans="1:11" x14ac:dyDescent="0.25">
      <c r="A140" s="23" t="s">
        <v>446</v>
      </c>
      <c r="B140" s="23" t="s">
        <v>447</v>
      </c>
      <c r="C140" s="23" t="s">
        <v>220</v>
      </c>
      <c r="D140" s="23" t="s">
        <v>221</v>
      </c>
      <c r="E140" s="23" t="s">
        <v>128</v>
      </c>
      <c r="F140" s="23" t="s">
        <v>125</v>
      </c>
      <c r="G140" s="23" t="s">
        <v>125</v>
      </c>
      <c r="H140" s="23" t="s">
        <v>125</v>
      </c>
      <c r="I140" s="23" t="s">
        <v>125</v>
      </c>
      <c r="J140" s="23" t="s">
        <v>420</v>
      </c>
      <c r="K140" s="23" t="s">
        <v>238</v>
      </c>
    </row>
    <row r="141" spans="1:11" x14ac:dyDescent="0.25">
      <c r="A141" s="23" t="s">
        <v>448</v>
      </c>
      <c r="B141" s="23" t="s">
        <v>449</v>
      </c>
      <c r="C141" s="23" t="s">
        <v>220</v>
      </c>
      <c r="D141" s="23" t="s">
        <v>221</v>
      </c>
      <c r="E141" s="23" t="s">
        <v>128</v>
      </c>
      <c r="F141" s="23" t="s">
        <v>125</v>
      </c>
      <c r="G141" s="23" t="s">
        <v>125</v>
      </c>
      <c r="H141" s="23" t="s">
        <v>125</v>
      </c>
      <c r="I141" s="23" t="s">
        <v>125</v>
      </c>
      <c r="J141" s="23" t="s">
        <v>420</v>
      </c>
      <c r="K141" s="23" t="s">
        <v>238</v>
      </c>
    </row>
    <row r="142" spans="1:11" x14ac:dyDescent="0.25">
      <c r="A142" s="23" t="s">
        <v>450</v>
      </c>
      <c r="B142" s="23" t="s">
        <v>451</v>
      </c>
      <c r="C142" s="23" t="s">
        <v>220</v>
      </c>
      <c r="D142" s="23" t="s">
        <v>221</v>
      </c>
      <c r="E142" s="23" t="s">
        <v>128</v>
      </c>
      <c r="F142" s="23" t="s">
        <v>125</v>
      </c>
      <c r="G142" s="23" t="s">
        <v>125</v>
      </c>
      <c r="H142" s="23" t="s">
        <v>125</v>
      </c>
      <c r="I142" s="23" t="s">
        <v>125</v>
      </c>
      <c r="J142" s="23" t="s">
        <v>420</v>
      </c>
      <c r="K142" s="23" t="s">
        <v>238</v>
      </c>
    </row>
    <row r="143" spans="1:11" x14ac:dyDescent="0.25">
      <c r="A143" s="23" t="s">
        <v>452</v>
      </c>
      <c r="B143" s="23" t="s">
        <v>453</v>
      </c>
      <c r="C143" s="23" t="s">
        <v>220</v>
      </c>
      <c r="D143" s="23" t="s">
        <v>221</v>
      </c>
      <c r="E143" s="23" t="s">
        <v>128</v>
      </c>
      <c r="F143" s="23" t="s">
        <v>125</v>
      </c>
      <c r="G143" s="23" t="s">
        <v>125</v>
      </c>
      <c r="H143" s="23" t="s">
        <v>125</v>
      </c>
      <c r="I143" s="23" t="s">
        <v>125</v>
      </c>
      <c r="J143" s="23" t="s">
        <v>420</v>
      </c>
      <c r="K143" s="23" t="s">
        <v>238</v>
      </c>
    </row>
    <row r="144" spans="1:11" x14ac:dyDescent="0.25">
      <c r="A144" s="23" t="s">
        <v>454</v>
      </c>
      <c r="B144" s="23" t="s">
        <v>455</v>
      </c>
      <c r="C144" s="23" t="s">
        <v>220</v>
      </c>
      <c r="D144" s="23" t="s">
        <v>221</v>
      </c>
      <c r="E144" s="23" t="s">
        <v>128</v>
      </c>
      <c r="F144" s="23" t="s">
        <v>125</v>
      </c>
      <c r="G144" s="23" t="s">
        <v>125</v>
      </c>
      <c r="H144" s="23" t="s">
        <v>125</v>
      </c>
      <c r="I144" s="23" t="s">
        <v>125</v>
      </c>
      <c r="J144" s="23" t="s">
        <v>420</v>
      </c>
      <c r="K144" s="23" t="s">
        <v>238</v>
      </c>
    </row>
    <row r="145" spans="1:11" x14ac:dyDescent="0.25">
      <c r="A145" s="23" t="s">
        <v>456</v>
      </c>
      <c r="B145" s="23" t="s">
        <v>457</v>
      </c>
      <c r="C145" s="23" t="s">
        <v>220</v>
      </c>
      <c r="D145" s="23" t="s">
        <v>221</v>
      </c>
      <c r="E145" s="23" t="s">
        <v>128</v>
      </c>
      <c r="F145" s="23" t="s">
        <v>125</v>
      </c>
      <c r="G145" s="23" t="s">
        <v>125</v>
      </c>
      <c r="H145" s="23" t="s">
        <v>125</v>
      </c>
      <c r="I145" s="23" t="s">
        <v>125</v>
      </c>
      <c r="J145" s="23" t="s">
        <v>420</v>
      </c>
      <c r="K145" s="23" t="s">
        <v>238</v>
      </c>
    </row>
    <row r="146" spans="1:11" x14ac:dyDescent="0.25">
      <c r="A146" s="23" t="s">
        <v>458</v>
      </c>
      <c r="B146" s="23" t="s">
        <v>459</v>
      </c>
      <c r="C146" s="23" t="s">
        <v>220</v>
      </c>
      <c r="D146" s="23" t="s">
        <v>221</v>
      </c>
      <c r="E146" s="23" t="s">
        <v>128</v>
      </c>
      <c r="F146" s="23" t="s">
        <v>125</v>
      </c>
      <c r="G146" s="23" t="s">
        <v>125</v>
      </c>
      <c r="H146" s="23" t="s">
        <v>125</v>
      </c>
      <c r="I146" s="23" t="s">
        <v>125</v>
      </c>
      <c r="J146" s="23" t="s">
        <v>420</v>
      </c>
      <c r="K146" s="23" t="s">
        <v>238</v>
      </c>
    </row>
    <row r="147" spans="1:11" x14ac:dyDescent="0.25">
      <c r="A147" s="23" t="s">
        <v>460</v>
      </c>
      <c r="B147" s="23" t="s">
        <v>461</v>
      </c>
      <c r="C147" s="23" t="s">
        <v>220</v>
      </c>
      <c r="D147" s="23" t="s">
        <v>221</v>
      </c>
      <c r="E147" s="23" t="s">
        <v>128</v>
      </c>
      <c r="F147" s="23" t="s">
        <v>125</v>
      </c>
      <c r="G147" s="23" t="s">
        <v>125</v>
      </c>
      <c r="H147" s="23" t="s">
        <v>125</v>
      </c>
      <c r="I147" s="23" t="s">
        <v>125</v>
      </c>
      <c r="J147" s="23" t="s">
        <v>420</v>
      </c>
      <c r="K147" s="23" t="s">
        <v>238</v>
      </c>
    </row>
    <row r="148" spans="1:11" x14ac:dyDescent="0.25">
      <c r="A148" s="23" t="s">
        <v>462</v>
      </c>
      <c r="B148" s="23" t="s">
        <v>463</v>
      </c>
      <c r="C148" s="23" t="s">
        <v>220</v>
      </c>
      <c r="D148" s="23" t="s">
        <v>221</v>
      </c>
      <c r="E148" s="23" t="s">
        <v>128</v>
      </c>
      <c r="F148" s="23" t="s">
        <v>125</v>
      </c>
      <c r="G148" s="23" t="s">
        <v>125</v>
      </c>
      <c r="H148" s="23" t="s">
        <v>125</v>
      </c>
      <c r="I148" s="23" t="s">
        <v>125</v>
      </c>
      <c r="J148" s="23" t="s">
        <v>420</v>
      </c>
      <c r="K148" s="23" t="s">
        <v>238</v>
      </c>
    </row>
    <row r="149" spans="1:11" x14ac:dyDescent="0.25">
      <c r="A149" s="23" t="s">
        <v>464</v>
      </c>
      <c r="B149" s="23" t="s">
        <v>465</v>
      </c>
      <c r="C149" s="23" t="s">
        <v>220</v>
      </c>
      <c r="D149" s="23" t="s">
        <v>221</v>
      </c>
      <c r="E149" s="23" t="s">
        <v>128</v>
      </c>
      <c r="F149" s="23" t="s">
        <v>125</v>
      </c>
      <c r="G149" s="23" t="s">
        <v>125</v>
      </c>
      <c r="H149" s="23" t="s">
        <v>125</v>
      </c>
      <c r="I149" s="23" t="s">
        <v>125</v>
      </c>
      <c r="J149" s="23" t="s">
        <v>420</v>
      </c>
      <c r="K149" s="23" t="s">
        <v>132</v>
      </c>
    </row>
    <row r="150" spans="1:11" x14ac:dyDescent="0.25">
      <c r="A150" s="23" t="s">
        <v>466</v>
      </c>
      <c r="B150" s="23" t="s">
        <v>467</v>
      </c>
      <c r="C150" s="23" t="s">
        <v>220</v>
      </c>
      <c r="D150" s="23" t="s">
        <v>221</v>
      </c>
      <c r="E150" s="23" t="s">
        <v>128</v>
      </c>
      <c r="F150" s="23" t="s">
        <v>125</v>
      </c>
      <c r="G150" s="23" t="s">
        <v>125</v>
      </c>
      <c r="H150" s="23" t="s">
        <v>125</v>
      </c>
      <c r="I150" s="23" t="s">
        <v>125</v>
      </c>
      <c r="J150" s="23" t="s">
        <v>237</v>
      </c>
      <c r="K150" s="23" t="s">
        <v>238</v>
      </c>
    </row>
    <row r="151" spans="1:11" x14ac:dyDescent="0.25">
      <c r="A151" s="23" t="s">
        <v>468</v>
      </c>
      <c r="B151" s="23" t="s">
        <v>469</v>
      </c>
      <c r="C151" s="23" t="s">
        <v>220</v>
      </c>
      <c r="D151" s="23" t="s">
        <v>221</v>
      </c>
      <c r="E151" s="23" t="s">
        <v>128</v>
      </c>
      <c r="F151" s="23" t="s">
        <v>125</v>
      </c>
      <c r="G151" s="23" t="s">
        <v>125</v>
      </c>
      <c r="H151" s="23" t="s">
        <v>125</v>
      </c>
      <c r="I151" s="23" t="s">
        <v>125</v>
      </c>
      <c r="J151" s="23" t="s">
        <v>237</v>
      </c>
      <c r="K151" s="23" t="s">
        <v>132</v>
      </c>
    </row>
    <row r="152" spans="1:11" x14ac:dyDescent="0.25">
      <c r="A152" s="23" t="s">
        <v>470</v>
      </c>
      <c r="B152" s="23" t="s">
        <v>471</v>
      </c>
      <c r="C152" s="23" t="s">
        <v>220</v>
      </c>
      <c r="D152" s="23" t="s">
        <v>221</v>
      </c>
      <c r="E152" s="23" t="s">
        <v>128</v>
      </c>
      <c r="F152" s="23" t="s">
        <v>125</v>
      </c>
      <c r="G152" s="23" t="s">
        <v>125</v>
      </c>
      <c r="H152" s="23" t="s">
        <v>125</v>
      </c>
      <c r="I152" s="23" t="s">
        <v>125</v>
      </c>
      <c r="J152" s="23" t="s">
        <v>237</v>
      </c>
      <c r="K152" s="23" t="s">
        <v>238</v>
      </c>
    </row>
    <row r="153" spans="1:11" x14ac:dyDescent="0.25">
      <c r="A153" s="23" t="s">
        <v>472</v>
      </c>
      <c r="B153" s="23" t="s">
        <v>473</v>
      </c>
      <c r="C153" s="23" t="s">
        <v>220</v>
      </c>
      <c r="D153" s="23" t="s">
        <v>221</v>
      </c>
      <c r="E153" s="23" t="s">
        <v>128</v>
      </c>
      <c r="F153" s="23" t="s">
        <v>125</v>
      </c>
      <c r="G153" s="23" t="s">
        <v>125</v>
      </c>
      <c r="H153" s="23" t="s">
        <v>125</v>
      </c>
      <c r="I153" s="23" t="s">
        <v>125</v>
      </c>
      <c r="J153" s="23" t="s">
        <v>420</v>
      </c>
      <c r="K153" s="23" t="s">
        <v>238</v>
      </c>
    </row>
    <row r="154" spans="1:11" x14ac:dyDescent="0.25">
      <c r="A154" s="23" t="s">
        <v>474</v>
      </c>
      <c r="B154" s="23" t="s">
        <v>475</v>
      </c>
      <c r="C154" s="23" t="s">
        <v>220</v>
      </c>
      <c r="D154" s="23" t="s">
        <v>221</v>
      </c>
      <c r="E154" s="23" t="s">
        <v>128</v>
      </c>
      <c r="F154" s="23" t="s">
        <v>125</v>
      </c>
      <c r="G154" s="23" t="s">
        <v>125</v>
      </c>
      <c r="H154" s="23" t="s">
        <v>125</v>
      </c>
      <c r="I154" s="23" t="s">
        <v>125</v>
      </c>
      <c r="J154" s="23" t="s">
        <v>237</v>
      </c>
      <c r="K154" s="23" t="s">
        <v>238</v>
      </c>
    </row>
    <row r="155" spans="1:11" x14ac:dyDescent="0.25">
      <c r="A155" s="23" t="s">
        <v>476</v>
      </c>
      <c r="B155" s="23" t="s">
        <v>477</v>
      </c>
      <c r="C155" s="23" t="s">
        <v>220</v>
      </c>
      <c r="D155" s="23" t="s">
        <v>221</v>
      </c>
      <c r="E155" s="23" t="s">
        <v>128</v>
      </c>
      <c r="F155" s="23" t="s">
        <v>125</v>
      </c>
      <c r="G155" s="23" t="s">
        <v>125</v>
      </c>
      <c r="H155" s="23" t="s">
        <v>125</v>
      </c>
      <c r="I155" s="23" t="s">
        <v>125</v>
      </c>
      <c r="J155" s="23" t="s">
        <v>420</v>
      </c>
      <c r="K155" s="23" t="s">
        <v>238</v>
      </c>
    </row>
    <row r="156" spans="1:11" x14ac:dyDescent="0.25">
      <c r="A156" s="23" t="s">
        <v>478</v>
      </c>
      <c r="B156" s="23" t="s">
        <v>479</v>
      </c>
      <c r="C156" s="23" t="s">
        <v>220</v>
      </c>
      <c r="D156" s="23" t="s">
        <v>221</v>
      </c>
      <c r="E156" s="23" t="s">
        <v>128</v>
      </c>
      <c r="F156" s="23" t="s">
        <v>125</v>
      </c>
      <c r="G156" s="23" t="s">
        <v>125</v>
      </c>
      <c r="H156" s="23" t="s">
        <v>125</v>
      </c>
      <c r="I156" s="23" t="s">
        <v>125</v>
      </c>
      <c r="J156" s="23" t="s">
        <v>237</v>
      </c>
      <c r="K156" s="23" t="s">
        <v>238</v>
      </c>
    </row>
    <row r="157" spans="1:11" x14ac:dyDescent="0.25">
      <c r="A157" s="23" t="s">
        <v>480</v>
      </c>
      <c r="B157" s="23" t="s">
        <v>481</v>
      </c>
      <c r="C157" s="23" t="s">
        <v>220</v>
      </c>
      <c r="D157" s="23" t="s">
        <v>221</v>
      </c>
      <c r="E157" s="23" t="s">
        <v>128</v>
      </c>
      <c r="F157" s="23" t="s">
        <v>125</v>
      </c>
      <c r="G157" s="23" t="s">
        <v>125</v>
      </c>
      <c r="H157" s="23" t="s">
        <v>125</v>
      </c>
      <c r="I157" s="23" t="s">
        <v>125</v>
      </c>
      <c r="J157" s="23" t="s">
        <v>237</v>
      </c>
      <c r="K157" s="23" t="s">
        <v>238</v>
      </c>
    </row>
    <row r="158" spans="1:11" x14ac:dyDescent="0.25">
      <c r="A158" s="23" t="s">
        <v>482</v>
      </c>
      <c r="B158" s="23" t="s">
        <v>483</v>
      </c>
      <c r="C158" s="23" t="s">
        <v>220</v>
      </c>
      <c r="D158" s="23" t="s">
        <v>221</v>
      </c>
      <c r="E158" s="23" t="s">
        <v>128</v>
      </c>
      <c r="F158" s="23" t="s">
        <v>125</v>
      </c>
      <c r="G158" s="23" t="s">
        <v>125</v>
      </c>
      <c r="H158" s="23" t="s">
        <v>125</v>
      </c>
      <c r="I158" s="23" t="s">
        <v>125</v>
      </c>
      <c r="J158" s="23" t="s">
        <v>237</v>
      </c>
      <c r="K158" s="23" t="s">
        <v>132</v>
      </c>
    </row>
    <row r="159" spans="1:11" x14ac:dyDescent="0.25">
      <c r="A159" s="23" t="s">
        <v>484</v>
      </c>
      <c r="B159" s="23" t="s">
        <v>485</v>
      </c>
      <c r="C159" s="23" t="s">
        <v>220</v>
      </c>
      <c r="D159" s="23" t="s">
        <v>221</v>
      </c>
      <c r="E159" s="23" t="s">
        <v>128</v>
      </c>
      <c r="F159" s="23" t="s">
        <v>125</v>
      </c>
      <c r="G159" s="23" t="s">
        <v>125</v>
      </c>
      <c r="H159" s="23" t="s">
        <v>125</v>
      </c>
      <c r="I159" s="23" t="s">
        <v>125</v>
      </c>
      <c r="J159" s="23" t="s">
        <v>237</v>
      </c>
      <c r="K159" s="23" t="s">
        <v>238</v>
      </c>
    </row>
    <row r="160" spans="1:11" x14ac:dyDescent="0.25">
      <c r="A160" s="23" t="s">
        <v>486</v>
      </c>
      <c r="B160" s="23" t="s">
        <v>487</v>
      </c>
      <c r="C160" s="23" t="s">
        <v>220</v>
      </c>
      <c r="D160" s="23" t="s">
        <v>221</v>
      </c>
      <c r="E160" s="23" t="s">
        <v>128</v>
      </c>
      <c r="F160" s="23" t="s">
        <v>125</v>
      </c>
      <c r="G160" s="23" t="s">
        <v>125</v>
      </c>
      <c r="H160" s="23" t="s">
        <v>125</v>
      </c>
      <c r="I160" s="23" t="s">
        <v>125</v>
      </c>
      <c r="J160" s="23" t="s">
        <v>420</v>
      </c>
      <c r="K160" s="23" t="s">
        <v>238</v>
      </c>
    </row>
    <row r="161" spans="1:11" x14ac:dyDescent="0.25">
      <c r="A161" s="23" t="s">
        <v>488</v>
      </c>
      <c r="B161" s="23" t="s">
        <v>489</v>
      </c>
      <c r="C161" s="23" t="s">
        <v>220</v>
      </c>
      <c r="D161" s="23" t="s">
        <v>221</v>
      </c>
      <c r="E161" s="23" t="s">
        <v>128</v>
      </c>
      <c r="F161" s="23" t="s">
        <v>125</v>
      </c>
      <c r="G161" s="23" t="s">
        <v>125</v>
      </c>
      <c r="H161" s="23" t="s">
        <v>125</v>
      </c>
      <c r="I161" s="23" t="s">
        <v>125</v>
      </c>
      <c r="J161" s="23" t="s">
        <v>237</v>
      </c>
      <c r="K161" s="23" t="s">
        <v>132</v>
      </c>
    </row>
    <row r="162" spans="1:11" x14ac:dyDescent="0.25">
      <c r="A162" s="23" t="s">
        <v>490</v>
      </c>
      <c r="B162" s="23" t="s">
        <v>491</v>
      </c>
      <c r="C162" s="23" t="s">
        <v>220</v>
      </c>
      <c r="D162" s="23" t="s">
        <v>221</v>
      </c>
      <c r="E162" s="23" t="s">
        <v>128</v>
      </c>
      <c r="F162" s="23" t="s">
        <v>125</v>
      </c>
      <c r="G162" s="23" t="s">
        <v>125</v>
      </c>
      <c r="H162" s="23" t="s">
        <v>125</v>
      </c>
      <c r="I162" s="23" t="s">
        <v>125</v>
      </c>
      <c r="J162" s="23" t="s">
        <v>237</v>
      </c>
      <c r="K162" s="23" t="s">
        <v>238</v>
      </c>
    </row>
    <row r="163" spans="1:11" x14ac:dyDescent="0.25">
      <c r="A163" s="23" t="s">
        <v>492</v>
      </c>
      <c r="B163" s="23" t="s">
        <v>493</v>
      </c>
      <c r="C163" s="23" t="s">
        <v>220</v>
      </c>
      <c r="D163" s="23" t="s">
        <v>221</v>
      </c>
      <c r="E163" s="23" t="s">
        <v>128</v>
      </c>
      <c r="F163" s="23" t="s">
        <v>125</v>
      </c>
      <c r="G163" s="23" t="s">
        <v>125</v>
      </c>
      <c r="H163" s="23" t="s">
        <v>125</v>
      </c>
      <c r="I163" s="23" t="s">
        <v>125</v>
      </c>
      <c r="J163" s="23" t="s">
        <v>237</v>
      </c>
      <c r="K163" s="23" t="s">
        <v>238</v>
      </c>
    </row>
    <row r="164" spans="1:11" x14ac:dyDescent="0.25">
      <c r="A164" s="23" t="s">
        <v>494</v>
      </c>
      <c r="B164" s="23" t="s">
        <v>385</v>
      </c>
      <c r="C164" s="23" t="s">
        <v>220</v>
      </c>
      <c r="D164" s="23" t="s">
        <v>221</v>
      </c>
      <c r="E164" s="23" t="s">
        <v>128</v>
      </c>
      <c r="F164" s="23" t="s">
        <v>125</v>
      </c>
      <c r="G164" s="23" t="s">
        <v>125</v>
      </c>
      <c r="H164" s="23" t="s">
        <v>125</v>
      </c>
      <c r="I164" s="23" t="s">
        <v>125</v>
      </c>
      <c r="J164" s="23" t="s">
        <v>237</v>
      </c>
      <c r="K164" s="23" t="s">
        <v>132</v>
      </c>
    </row>
    <row r="165" spans="1:11" x14ac:dyDescent="0.25">
      <c r="A165" s="23" t="s">
        <v>495</v>
      </c>
      <c r="B165" s="23" t="s">
        <v>496</v>
      </c>
      <c r="C165" s="23" t="s">
        <v>220</v>
      </c>
      <c r="D165" s="23" t="s">
        <v>221</v>
      </c>
      <c r="E165" s="23" t="s">
        <v>128</v>
      </c>
      <c r="F165" s="23" t="s">
        <v>125</v>
      </c>
      <c r="G165" s="23" t="s">
        <v>125</v>
      </c>
      <c r="H165" s="23" t="s">
        <v>125</v>
      </c>
      <c r="I165" s="23" t="s">
        <v>125</v>
      </c>
      <c r="J165" s="23" t="s">
        <v>237</v>
      </c>
      <c r="K165" s="23" t="s">
        <v>238</v>
      </c>
    </row>
    <row r="166" spans="1:11" x14ac:dyDescent="0.25">
      <c r="A166" s="23" t="s">
        <v>497</v>
      </c>
      <c r="B166" s="23" t="s">
        <v>498</v>
      </c>
      <c r="C166" s="23" t="s">
        <v>220</v>
      </c>
      <c r="D166" s="23" t="s">
        <v>221</v>
      </c>
      <c r="E166" s="23" t="s">
        <v>128</v>
      </c>
      <c r="F166" s="23" t="s">
        <v>125</v>
      </c>
      <c r="G166" s="23" t="s">
        <v>125</v>
      </c>
      <c r="H166" s="23" t="s">
        <v>125</v>
      </c>
      <c r="I166" s="23" t="s">
        <v>125</v>
      </c>
      <c r="J166" s="23" t="s">
        <v>237</v>
      </c>
      <c r="K166" s="23" t="s">
        <v>132</v>
      </c>
    </row>
    <row r="167" spans="1:11" x14ac:dyDescent="0.25">
      <c r="A167" s="23" t="s">
        <v>499</v>
      </c>
      <c r="B167" s="23" t="s">
        <v>500</v>
      </c>
      <c r="C167" s="23" t="s">
        <v>220</v>
      </c>
      <c r="D167" s="23" t="s">
        <v>221</v>
      </c>
      <c r="E167" s="23" t="s">
        <v>128</v>
      </c>
      <c r="F167" s="23" t="s">
        <v>125</v>
      </c>
      <c r="G167" s="23" t="s">
        <v>125</v>
      </c>
      <c r="H167" s="23" t="s">
        <v>125</v>
      </c>
      <c r="I167" s="23" t="s">
        <v>125</v>
      </c>
      <c r="J167" s="23" t="s">
        <v>420</v>
      </c>
      <c r="K167" s="23" t="s">
        <v>132</v>
      </c>
    </row>
    <row r="168" spans="1:11" x14ac:dyDescent="0.25">
      <c r="A168" s="23" t="s">
        <v>501</v>
      </c>
      <c r="B168" s="23" t="s">
        <v>502</v>
      </c>
      <c r="C168" s="23" t="s">
        <v>220</v>
      </c>
      <c r="D168" s="23" t="s">
        <v>221</v>
      </c>
      <c r="E168" s="23" t="s">
        <v>128</v>
      </c>
      <c r="F168" s="23" t="s">
        <v>125</v>
      </c>
      <c r="G168" s="23" t="s">
        <v>125</v>
      </c>
      <c r="H168" s="23" t="s">
        <v>125</v>
      </c>
      <c r="I168" s="23" t="s">
        <v>125</v>
      </c>
      <c r="J168" s="23" t="s">
        <v>420</v>
      </c>
      <c r="K168" s="23" t="s">
        <v>132</v>
      </c>
    </row>
    <row r="169" spans="1:11" x14ac:dyDescent="0.25">
      <c r="A169" s="23" t="s">
        <v>503</v>
      </c>
      <c r="B169" s="23" t="s">
        <v>504</v>
      </c>
      <c r="C169" s="23" t="s">
        <v>220</v>
      </c>
      <c r="D169" s="23" t="s">
        <v>221</v>
      </c>
      <c r="E169" s="23" t="s">
        <v>128</v>
      </c>
      <c r="F169" s="23" t="s">
        <v>125</v>
      </c>
      <c r="G169" s="23" t="s">
        <v>125</v>
      </c>
      <c r="H169" s="23" t="s">
        <v>125</v>
      </c>
      <c r="I169" s="23" t="s">
        <v>125</v>
      </c>
      <c r="J169" s="23" t="s">
        <v>222</v>
      </c>
      <c r="K169" s="23" t="s">
        <v>132</v>
      </c>
    </row>
    <row r="170" spans="1:11" x14ac:dyDescent="0.25">
      <c r="A170" s="23" t="s">
        <v>505</v>
      </c>
      <c r="B170" s="23" t="s">
        <v>506</v>
      </c>
      <c r="C170" s="23" t="s">
        <v>220</v>
      </c>
      <c r="D170" s="23" t="s">
        <v>221</v>
      </c>
      <c r="E170" s="23" t="s">
        <v>128</v>
      </c>
      <c r="F170" s="23" t="s">
        <v>125</v>
      </c>
      <c r="G170" s="23" t="s">
        <v>125</v>
      </c>
      <c r="H170" s="23" t="s">
        <v>125</v>
      </c>
      <c r="I170" s="23" t="s">
        <v>125</v>
      </c>
      <c r="J170" s="23" t="s">
        <v>237</v>
      </c>
      <c r="K170" s="23" t="s">
        <v>132</v>
      </c>
    </row>
    <row r="171" spans="1:11" x14ac:dyDescent="0.25">
      <c r="A171" s="23" t="s">
        <v>507</v>
      </c>
      <c r="B171" s="23" t="s">
        <v>508</v>
      </c>
      <c r="C171" s="23" t="s">
        <v>220</v>
      </c>
      <c r="D171" s="23" t="s">
        <v>221</v>
      </c>
      <c r="E171" s="23" t="s">
        <v>128</v>
      </c>
      <c r="F171" s="23" t="s">
        <v>125</v>
      </c>
      <c r="G171" s="23" t="s">
        <v>125</v>
      </c>
      <c r="H171" s="23" t="s">
        <v>125</v>
      </c>
      <c r="I171" s="23" t="s">
        <v>125</v>
      </c>
      <c r="J171" s="23" t="s">
        <v>237</v>
      </c>
      <c r="K171" s="23" t="s">
        <v>132</v>
      </c>
    </row>
    <row r="172" spans="1:11" x14ac:dyDescent="0.25">
      <c r="A172" s="23" t="s">
        <v>509</v>
      </c>
      <c r="B172" s="23" t="s">
        <v>510</v>
      </c>
      <c r="C172" s="23" t="s">
        <v>220</v>
      </c>
      <c r="D172" s="23" t="s">
        <v>511</v>
      </c>
      <c r="E172" s="23" t="s">
        <v>128</v>
      </c>
      <c r="F172" s="23" t="s">
        <v>125</v>
      </c>
      <c r="G172" s="23" t="s">
        <v>125</v>
      </c>
      <c r="H172" s="23" t="s">
        <v>125</v>
      </c>
      <c r="I172" s="23" t="s">
        <v>125</v>
      </c>
      <c r="J172" s="23" t="s">
        <v>512</v>
      </c>
      <c r="K172" s="23" t="s">
        <v>132</v>
      </c>
    </row>
    <row r="173" spans="1:11" x14ac:dyDescent="0.25">
      <c r="A173" s="23" t="s">
        <v>513</v>
      </c>
      <c r="B173" s="23" t="s">
        <v>514</v>
      </c>
      <c r="C173" s="23" t="s">
        <v>220</v>
      </c>
      <c r="D173" s="23" t="s">
        <v>221</v>
      </c>
      <c r="E173" s="23" t="s">
        <v>128</v>
      </c>
      <c r="F173" s="23" t="s">
        <v>125</v>
      </c>
      <c r="G173" s="23" t="s">
        <v>125</v>
      </c>
      <c r="H173" s="23" t="s">
        <v>125</v>
      </c>
      <c r="I173" s="23" t="s">
        <v>125</v>
      </c>
      <c r="J173" s="23" t="s">
        <v>237</v>
      </c>
      <c r="K173" s="23" t="s">
        <v>132</v>
      </c>
    </row>
    <row r="174" spans="1:11" x14ac:dyDescent="0.25">
      <c r="A174" s="23" t="s">
        <v>515</v>
      </c>
      <c r="B174" s="23" t="s">
        <v>516</v>
      </c>
      <c r="C174" s="23" t="s">
        <v>220</v>
      </c>
      <c r="D174" s="23" t="s">
        <v>221</v>
      </c>
      <c r="E174" s="23" t="s">
        <v>128</v>
      </c>
      <c r="F174" s="23" t="s">
        <v>125</v>
      </c>
      <c r="G174" s="23" t="s">
        <v>125</v>
      </c>
      <c r="H174" s="23" t="s">
        <v>125</v>
      </c>
      <c r="I174" s="23" t="s">
        <v>125</v>
      </c>
      <c r="J174" s="23" t="s">
        <v>237</v>
      </c>
      <c r="K174" s="23" t="s">
        <v>132</v>
      </c>
    </row>
    <row r="175" spans="1:11" x14ac:dyDescent="0.25">
      <c r="A175" s="23" t="s">
        <v>517</v>
      </c>
      <c r="B175" s="23" t="s">
        <v>518</v>
      </c>
      <c r="C175" s="23" t="s">
        <v>135</v>
      </c>
      <c r="D175" s="23" t="s">
        <v>136</v>
      </c>
      <c r="E175" s="23" t="s">
        <v>128</v>
      </c>
      <c r="F175" s="23" t="s">
        <v>125</v>
      </c>
      <c r="G175" s="23" t="s">
        <v>125</v>
      </c>
      <c r="H175" s="23" t="s">
        <v>125</v>
      </c>
      <c r="I175" s="23" t="s">
        <v>125</v>
      </c>
      <c r="J175" s="23" t="s">
        <v>222</v>
      </c>
      <c r="K175" s="23" t="s">
        <v>132</v>
      </c>
    </row>
    <row r="176" spans="1:11" x14ac:dyDescent="0.25">
      <c r="A176" s="23" t="s">
        <v>519</v>
      </c>
      <c r="B176" s="23" t="s">
        <v>520</v>
      </c>
      <c r="C176" s="23" t="s">
        <v>135</v>
      </c>
      <c r="D176" s="23" t="s">
        <v>136</v>
      </c>
      <c r="E176" s="23" t="s">
        <v>128</v>
      </c>
      <c r="F176" s="23" t="s">
        <v>125</v>
      </c>
      <c r="G176" s="23" t="s">
        <v>125</v>
      </c>
      <c r="H176" s="23" t="s">
        <v>125</v>
      </c>
      <c r="I176" s="23" t="s">
        <v>125</v>
      </c>
      <c r="J176" s="23" t="s">
        <v>222</v>
      </c>
      <c r="K176" s="23" t="s">
        <v>132</v>
      </c>
    </row>
    <row r="177" spans="1:11" x14ac:dyDescent="0.25">
      <c r="A177" s="23" t="s">
        <v>521</v>
      </c>
      <c r="B177" s="23" t="s">
        <v>522</v>
      </c>
      <c r="C177" s="23" t="s">
        <v>135</v>
      </c>
      <c r="D177" s="23" t="s">
        <v>136</v>
      </c>
      <c r="E177" s="23" t="s">
        <v>128</v>
      </c>
      <c r="F177" s="23" t="s">
        <v>125</v>
      </c>
      <c r="G177" s="23" t="s">
        <v>125</v>
      </c>
      <c r="H177" s="23" t="s">
        <v>125</v>
      </c>
      <c r="I177" s="23" t="s">
        <v>125</v>
      </c>
      <c r="J177" s="23" t="s">
        <v>222</v>
      </c>
      <c r="K177" s="23" t="s">
        <v>132</v>
      </c>
    </row>
    <row r="178" spans="1:11" x14ac:dyDescent="0.25">
      <c r="A178" s="23" t="s">
        <v>523</v>
      </c>
      <c r="B178" s="23" t="s">
        <v>524</v>
      </c>
      <c r="C178" s="23" t="s">
        <v>220</v>
      </c>
      <c r="D178" s="23" t="s">
        <v>221</v>
      </c>
      <c r="E178" s="23" t="s">
        <v>128</v>
      </c>
      <c r="F178" s="23" t="s">
        <v>125</v>
      </c>
      <c r="G178" s="23" t="s">
        <v>125</v>
      </c>
      <c r="H178" s="23" t="s">
        <v>125</v>
      </c>
      <c r="I178" s="23" t="s">
        <v>125</v>
      </c>
      <c r="J178" s="23" t="s">
        <v>222</v>
      </c>
      <c r="K178" s="23" t="s">
        <v>132</v>
      </c>
    </row>
    <row r="179" spans="1:11" x14ac:dyDescent="0.25">
      <c r="A179" s="23" t="s">
        <v>525</v>
      </c>
      <c r="B179" s="23" t="s">
        <v>526</v>
      </c>
      <c r="C179" s="23" t="s">
        <v>220</v>
      </c>
      <c r="D179" s="23" t="s">
        <v>221</v>
      </c>
      <c r="E179" s="23" t="s">
        <v>128</v>
      </c>
      <c r="F179" s="23" t="s">
        <v>125</v>
      </c>
      <c r="G179" s="23" t="s">
        <v>125</v>
      </c>
      <c r="H179" s="23" t="s">
        <v>125</v>
      </c>
      <c r="I179" s="23" t="s">
        <v>125</v>
      </c>
      <c r="J179" s="23" t="s">
        <v>237</v>
      </c>
      <c r="K179" s="23" t="s">
        <v>132</v>
      </c>
    </row>
    <row r="180" spans="1:11" x14ac:dyDescent="0.25">
      <c r="A180" s="23" t="s">
        <v>527</v>
      </c>
      <c r="B180" s="23" t="s">
        <v>528</v>
      </c>
      <c r="C180" s="23" t="s">
        <v>220</v>
      </c>
      <c r="D180" s="23" t="s">
        <v>221</v>
      </c>
      <c r="E180" s="23" t="s">
        <v>128</v>
      </c>
      <c r="F180" s="23" t="s">
        <v>125</v>
      </c>
      <c r="G180" s="23" t="s">
        <v>125</v>
      </c>
      <c r="H180" s="23" t="s">
        <v>125</v>
      </c>
      <c r="I180" s="23" t="s">
        <v>125</v>
      </c>
      <c r="J180" s="23" t="s">
        <v>237</v>
      </c>
      <c r="K180" s="23" t="s">
        <v>238</v>
      </c>
    </row>
    <row r="181" spans="1:11" x14ac:dyDescent="0.25">
      <c r="A181" s="23" t="s">
        <v>529</v>
      </c>
      <c r="B181" s="23" t="s">
        <v>530</v>
      </c>
      <c r="C181" s="23" t="s">
        <v>220</v>
      </c>
      <c r="D181" s="23" t="s">
        <v>221</v>
      </c>
      <c r="E181" s="23" t="s">
        <v>128</v>
      </c>
      <c r="F181" s="23" t="s">
        <v>125</v>
      </c>
      <c r="G181" s="23" t="s">
        <v>125</v>
      </c>
      <c r="H181" s="23" t="s">
        <v>125</v>
      </c>
      <c r="I181" s="23" t="s">
        <v>125</v>
      </c>
      <c r="J181" s="23" t="s">
        <v>531</v>
      </c>
      <c r="K181" s="23" t="s">
        <v>132</v>
      </c>
    </row>
    <row r="182" spans="1:11" x14ac:dyDescent="0.25">
      <c r="A182" s="23" t="s">
        <v>532</v>
      </c>
      <c r="B182" s="23" t="s">
        <v>533</v>
      </c>
      <c r="C182" s="23" t="s">
        <v>220</v>
      </c>
      <c r="D182" s="23" t="s">
        <v>221</v>
      </c>
      <c r="E182" s="23" t="s">
        <v>128</v>
      </c>
      <c r="F182" s="23" t="s">
        <v>125</v>
      </c>
      <c r="G182" s="23" t="s">
        <v>125</v>
      </c>
      <c r="H182" s="23" t="s">
        <v>125</v>
      </c>
      <c r="I182" s="23" t="s">
        <v>125</v>
      </c>
      <c r="J182" s="23" t="s">
        <v>531</v>
      </c>
      <c r="K182" s="23" t="s">
        <v>132</v>
      </c>
    </row>
    <row r="183" spans="1:11" x14ac:dyDescent="0.25">
      <c r="A183" s="23" t="s">
        <v>534</v>
      </c>
      <c r="B183" s="23" t="s">
        <v>226</v>
      </c>
      <c r="C183" s="23" t="s">
        <v>225</v>
      </c>
      <c r="D183" s="23" t="s">
        <v>226</v>
      </c>
      <c r="E183" s="23" t="s">
        <v>128</v>
      </c>
      <c r="F183" s="23" t="s">
        <v>125</v>
      </c>
      <c r="G183" s="23" t="s">
        <v>125</v>
      </c>
      <c r="H183" s="23" t="s">
        <v>125</v>
      </c>
      <c r="I183" s="23" t="s">
        <v>125</v>
      </c>
      <c r="J183" s="23" t="s">
        <v>420</v>
      </c>
      <c r="K183" s="23" t="s">
        <v>132</v>
      </c>
    </row>
    <row r="184" spans="1:11" x14ac:dyDescent="0.25">
      <c r="A184" s="23" t="s">
        <v>535</v>
      </c>
      <c r="B184" s="23" t="s">
        <v>536</v>
      </c>
      <c r="C184" s="23" t="s">
        <v>220</v>
      </c>
      <c r="D184" s="23" t="s">
        <v>221</v>
      </c>
      <c r="E184" s="23" t="s">
        <v>128</v>
      </c>
      <c r="F184" s="23" t="s">
        <v>125</v>
      </c>
      <c r="G184" s="23" t="s">
        <v>125</v>
      </c>
      <c r="H184" s="23" t="s">
        <v>125</v>
      </c>
      <c r="I184" s="23" t="s">
        <v>125</v>
      </c>
      <c r="J184" s="23" t="s">
        <v>531</v>
      </c>
      <c r="K184" s="23" t="s">
        <v>132</v>
      </c>
    </row>
    <row r="185" spans="1:11" x14ac:dyDescent="0.25">
      <c r="A185" s="23" t="s">
        <v>537</v>
      </c>
      <c r="B185" s="23" t="s">
        <v>538</v>
      </c>
      <c r="C185" s="23" t="s">
        <v>220</v>
      </c>
      <c r="D185" s="23" t="s">
        <v>221</v>
      </c>
      <c r="E185" s="23" t="s">
        <v>128</v>
      </c>
      <c r="F185" s="23" t="s">
        <v>125</v>
      </c>
      <c r="G185" s="23" t="s">
        <v>125</v>
      </c>
      <c r="H185" s="23" t="s">
        <v>125</v>
      </c>
      <c r="I185" s="23" t="s">
        <v>125</v>
      </c>
      <c r="J185" s="23" t="s">
        <v>531</v>
      </c>
      <c r="K185" s="23" t="s">
        <v>132</v>
      </c>
    </row>
    <row r="186" spans="1:11" x14ac:dyDescent="0.25">
      <c r="A186" s="23" t="s">
        <v>539</v>
      </c>
      <c r="B186" s="23" t="s">
        <v>540</v>
      </c>
      <c r="C186" s="23" t="s">
        <v>220</v>
      </c>
      <c r="D186" s="23" t="s">
        <v>221</v>
      </c>
      <c r="E186" s="23" t="s">
        <v>128</v>
      </c>
      <c r="F186" s="23" t="s">
        <v>125</v>
      </c>
      <c r="G186" s="23" t="s">
        <v>125</v>
      </c>
      <c r="H186" s="23" t="s">
        <v>125</v>
      </c>
      <c r="I186" s="23" t="s">
        <v>125</v>
      </c>
      <c r="J186" s="23" t="s">
        <v>531</v>
      </c>
      <c r="K186" s="23" t="s">
        <v>132</v>
      </c>
    </row>
    <row r="187" spans="1:11" x14ac:dyDescent="0.25">
      <c r="A187" s="23" t="s">
        <v>541</v>
      </c>
      <c r="B187" s="23" t="s">
        <v>542</v>
      </c>
      <c r="C187" s="23" t="s">
        <v>220</v>
      </c>
      <c r="D187" s="23" t="s">
        <v>221</v>
      </c>
      <c r="E187" s="23" t="s">
        <v>128</v>
      </c>
      <c r="F187" s="23" t="s">
        <v>125</v>
      </c>
      <c r="G187" s="23" t="s">
        <v>125</v>
      </c>
      <c r="H187" s="23" t="s">
        <v>125</v>
      </c>
      <c r="I187" s="23" t="s">
        <v>125</v>
      </c>
      <c r="J187" s="23" t="s">
        <v>531</v>
      </c>
      <c r="K187" s="23" t="s">
        <v>132</v>
      </c>
    </row>
    <row r="188" spans="1:11" x14ac:dyDescent="0.25">
      <c r="A188" s="23" t="s">
        <v>543</v>
      </c>
      <c r="B188" s="23" t="s">
        <v>544</v>
      </c>
      <c r="C188" s="23" t="s">
        <v>220</v>
      </c>
      <c r="D188" s="23" t="s">
        <v>221</v>
      </c>
      <c r="E188" s="23" t="s">
        <v>128</v>
      </c>
      <c r="F188" s="23" t="s">
        <v>125</v>
      </c>
      <c r="G188" s="23" t="s">
        <v>125</v>
      </c>
      <c r="H188" s="23" t="s">
        <v>125</v>
      </c>
      <c r="I188" s="23" t="s">
        <v>125</v>
      </c>
      <c r="J188" s="23" t="s">
        <v>545</v>
      </c>
      <c r="K188" s="23" t="s">
        <v>238</v>
      </c>
    </row>
    <row r="189" spans="1:11" x14ac:dyDescent="0.25">
      <c r="A189" s="23" t="s">
        <v>546</v>
      </c>
      <c r="B189" s="23" t="s">
        <v>547</v>
      </c>
      <c r="C189" s="23" t="s">
        <v>220</v>
      </c>
      <c r="D189" s="23" t="s">
        <v>221</v>
      </c>
      <c r="E189" s="23" t="s">
        <v>128</v>
      </c>
      <c r="F189" s="23" t="s">
        <v>125</v>
      </c>
      <c r="G189" s="23" t="s">
        <v>125</v>
      </c>
      <c r="H189" s="23" t="s">
        <v>125</v>
      </c>
      <c r="I189" s="23" t="s">
        <v>125</v>
      </c>
      <c r="J189" s="23" t="s">
        <v>545</v>
      </c>
      <c r="K189" s="23" t="s">
        <v>238</v>
      </c>
    </row>
    <row r="190" spans="1:11" x14ac:dyDescent="0.25">
      <c r="A190" s="23" t="s">
        <v>548</v>
      </c>
      <c r="B190" s="23" t="s">
        <v>549</v>
      </c>
      <c r="C190" s="23" t="s">
        <v>220</v>
      </c>
      <c r="D190" s="23" t="s">
        <v>221</v>
      </c>
      <c r="E190" s="23" t="s">
        <v>128</v>
      </c>
      <c r="F190" s="23" t="s">
        <v>125</v>
      </c>
      <c r="G190" s="23" t="s">
        <v>125</v>
      </c>
      <c r="H190" s="23" t="s">
        <v>125</v>
      </c>
      <c r="I190" s="23" t="s">
        <v>125</v>
      </c>
      <c r="J190" s="23" t="s">
        <v>531</v>
      </c>
      <c r="K190" s="23" t="s">
        <v>132</v>
      </c>
    </row>
    <row r="191" spans="1:11" x14ac:dyDescent="0.25">
      <c r="A191" s="23" t="s">
        <v>550</v>
      </c>
      <c r="B191" s="23" t="s">
        <v>551</v>
      </c>
      <c r="C191" s="23" t="s">
        <v>220</v>
      </c>
      <c r="D191" s="23" t="s">
        <v>552</v>
      </c>
      <c r="E191" s="23" t="s">
        <v>553</v>
      </c>
      <c r="F191" s="23" t="s">
        <v>125</v>
      </c>
      <c r="G191" s="23" t="s">
        <v>125</v>
      </c>
      <c r="H191" s="23" t="s">
        <v>125</v>
      </c>
      <c r="I191" s="23" t="s">
        <v>125</v>
      </c>
      <c r="J191" s="23" t="s">
        <v>554</v>
      </c>
      <c r="K191" s="23" t="s">
        <v>132</v>
      </c>
    </row>
    <row r="192" spans="1:11" x14ac:dyDescent="0.25">
      <c r="A192" s="23" t="s">
        <v>555</v>
      </c>
      <c r="B192" s="23" t="s">
        <v>556</v>
      </c>
      <c r="C192" s="23" t="s">
        <v>220</v>
      </c>
      <c r="D192" s="23" t="s">
        <v>552</v>
      </c>
      <c r="E192" s="23" t="s">
        <v>553</v>
      </c>
      <c r="F192" s="23" t="s">
        <v>125</v>
      </c>
      <c r="G192" s="23" t="s">
        <v>125</v>
      </c>
      <c r="H192" s="23" t="s">
        <v>125</v>
      </c>
      <c r="I192" s="23" t="s">
        <v>125</v>
      </c>
      <c r="J192" s="23" t="s">
        <v>557</v>
      </c>
      <c r="K192" s="23" t="s">
        <v>132</v>
      </c>
    </row>
    <row r="193" spans="1:11" x14ac:dyDescent="0.25">
      <c r="A193" s="23" t="s">
        <v>558</v>
      </c>
      <c r="B193" s="23" t="s">
        <v>559</v>
      </c>
      <c r="C193" s="23" t="s">
        <v>220</v>
      </c>
      <c r="D193" s="23" t="s">
        <v>221</v>
      </c>
      <c r="E193" s="23" t="s">
        <v>128</v>
      </c>
      <c r="F193" s="23" t="s">
        <v>125</v>
      </c>
      <c r="G193" s="23" t="s">
        <v>125</v>
      </c>
      <c r="H193" s="23" t="s">
        <v>125</v>
      </c>
      <c r="I193" s="23" t="s">
        <v>125</v>
      </c>
      <c r="J193" s="23" t="s">
        <v>531</v>
      </c>
      <c r="K193" s="23" t="s">
        <v>132</v>
      </c>
    </row>
    <row r="194" spans="1:11" x14ac:dyDescent="0.25">
      <c r="A194" s="23" t="s">
        <v>560</v>
      </c>
      <c r="B194" s="23" t="s">
        <v>561</v>
      </c>
      <c r="C194" s="23" t="s">
        <v>220</v>
      </c>
      <c r="D194" s="23" t="s">
        <v>221</v>
      </c>
      <c r="E194" s="23" t="s">
        <v>128</v>
      </c>
      <c r="F194" s="23" t="s">
        <v>125</v>
      </c>
      <c r="G194" s="23" t="s">
        <v>125</v>
      </c>
      <c r="H194" s="23" t="s">
        <v>125</v>
      </c>
      <c r="I194" s="23" t="s">
        <v>125</v>
      </c>
      <c r="J194" s="23" t="s">
        <v>531</v>
      </c>
      <c r="K194" s="23" t="s">
        <v>132</v>
      </c>
    </row>
    <row r="195" spans="1:11" x14ac:dyDescent="0.25">
      <c r="A195" s="23" t="s">
        <v>562</v>
      </c>
      <c r="B195" s="23" t="s">
        <v>563</v>
      </c>
      <c r="C195" s="23" t="s">
        <v>220</v>
      </c>
      <c r="D195" s="23" t="s">
        <v>221</v>
      </c>
      <c r="E195" s="23" t="s">
        <v>128</v>
      </c>
      <c r="F195" s="23" t="s">
        <v>125</v>
      </c>
      <c r="G195" s="23" t="s">
        <v>125</v>
      </c>
      <c r="H195" s="23" t="s">
        <v>125</v>
      </c>
      <c r="I195" s="23" t="s">
        <v>125</v>
      </c>
      <c r="J195" s="23" t="s">
        <v>531</v>
      </c>
      <c r="K195" s="23" t="s">
        <v>132</v>
      </c>
    </row>
    <row r="196" spans="1:11" x14ac:dyDescent="0.25">
      <c r="A196" s="23" t="s">
        <v>564</v>
      </c>
      <c r="B196" s="23" t="s">
        <v>565</v>
      </c>
      <c r="C196" s="23" t="s">
        <v>220</v>
      </c>
      <c r="D196" s="23" t="s">
        <v>221</v>
      </c>
      <c r="E196" s="23" t="s">
        <v>128</v>
      </c>
      <c r="F196" s="23" t="s">
        <v>125</v>
      </c>
      <c r="G196" s="23" t="s">
        <v>125</v>
      </c>
      <c r="H196" s="23" t="s">
        <v>125</v>
      </c>
      <c r="I196" s="23" t="s">
        <v>125</v>
      </c>
      <c r="J196" s="23" t="s">
        <v>531</v>
      </c>
      <c r="K196" s="23" t="s">
        <v>132</v>
      </c>
    </row>
    <row r="197" spans="1:11" x14ac:dyDescent="0.25">
      <c r="A197" s="23" t="s">
        <v>566</v>
      </c>
      <c r="B197" s="23" t="s">
        <v>567</v>
      </c>
      <c r="C197" s="23" t="s">
        <v>220</v>
      </c>
      <c r="D197" s="23" t="s">
        <v>221</v>
      </c>
      <c r="E197" s="23" t="s">
        <v>128</v>
      </c>
      <c r="F197" s="23" t="s">
        <v>125</v>
      </c>
      <c r="G197" s="23" t="s">
        <v>125</v>
      </c>
      <c r="H197" s="23" t="s">
        <v>125</v>
      </c>
      <c r="I197" s="23" t="s">
        <v>125</v>
      </c>
      <c r="J197" s="23" t="s">
        <v>531</v>
      </c>
      <c r="K197" s="23" t="s">
        <v>132</v>
      </c>
    </row>
    <row r="198" spans="1:11" x14ac:dyDescent="0.25">
      <c r="A198" s="23" t="s">
        <v>568</v>
      </c>
      <c r="B198" s="23" t="s">
        <v>569</v>
      </c>
      <c r="C198" s="23" t="s">
        <v>220</v>
      </c>
      <c r="D198" s="23" t="s">
        <v>221</v>
      </c>
      <c r="E198" s="23" t="s">
        <v>128</v>
      </c>
      <c r="F198" s="23" t="s">
        <v>125</v>
      </c>
      <c r="G198" s="23" t="s">
        <v>125</v>
      </c>
      <c r="H198" s="23" t="s">
        <v>125</v>
      </c>
      <c r="I198" s="23" t="s">
        <v>125</v>
      </c>
      <c r="J198" s="23" t="s">
        <v>531</v>
      </c>
      <c r="K198" s="23" t="s">
        <v>160</v>
      </c>
    </row>
    <row r="199" spans="1:11" x14ac:dyDescent="0.25">
      <c r="A199" s="23" t="s">
        <v>570</v>
      </c>
      <c r="B199" s="23" t="s">
        <v>571</v>
      </c>
      <c r="C199" s="23" t="s">
        <v>220</v>
      </c>
      <c r="D199" s="23" t="s">
        <v>221</v>
      </c>
      <c r="E199" s="23" t="s">
        <v>128</v>
      </c>
      <c r="F199" s="23" t="s">
        <v>125</v>
      </c>
      <c r="G199" s="23" t="s">
        <v>125</v>
      </c>
      <c r="H199" s="23" t="s">
        <v>125</v>
      </c>
      <c r="I199" s="23" t="s">
        <v>125</v>
      </c>
      <c r="J199" s="23" t="s">
        <v>531</v>
      </c>
      <c r="K199" s="23" t="s">
        <v>132</v>
      </c>
    </row>
    <row r="200" spans="1:11" x14ac:dyDescent="0.25">
      <c r="A200" s="23" t="s">
        <v>572</v>
      </c>
      <c r="B200" s="23" t="s">
        <v>573</v>
      </c>
      <c r="C200" s="23" t="s">
        <v>220</v>
      </c>
      <c r="D200" s="23" t="s">
        <v>221</v>
      </c>
      <c r="E200" s="23" t="s">
        <v>128</v>
      </c>
      <c r="F200" s="23" t="s">
        <v>125</v>
      </c>
      <c r="G200" s="23" t="s">
        <v>125</v>
      </c>
      <c r="H200" s="23" t="s">
        <v>125</v>
      </c>
      <c r="I200" s="23" t="s">
        <v>125</v>
      </c>
      <c r="J200" s="23" t="s">
        <v>545</v>
      </c>
      <c r="K200" s="23" t="s">
        <v>238</v>
      </c>
    </row>
    <row r="201" spans="1:11" x14ac:dyDescent="0.25">
      <c r="A201" s="23" t="s">
        <v>574</v>
      </c>
      <c r="B201" s="23" t="s">
        <v>575</v>
      </c>
      <c r="C201" s="23" t="s">
        <v>220</v>
      </c>
      <c r="D201" s="23" t="s">
        <v>221</v>
      </c>
      <c r="E201" s="23" t="s">
        <v>128</v>
      </c>
      <c r="F201" s="23" t="s">
        <v>125</v>
      </c>
      <c r="G201" s="23" t="s">
        <v>125</v>
      </c>
      <c r="H201" s="23" t="s">
        <v>125</v>
      </c>
      <c r="I201" s="23" t="s">
        <v>125</v>
      </c>
      <c r="J201" s="23" t="s">
        <v>222</v>
      </c>
      <c r="K201" s="23" t="s">
        <v>132</v>
      </c>
    </row>
    <row r="202" spans="1:11" x14ac:dyDescent="0.25">
      <c r="A202" s="23" t="s">
        <v>576</v>
      </c>
      <c r="B202" s="23" t="s">
        <v>577</v>
      </c>
      <c r="C202" s="23" t="s">
        <v>220</v>
      </c>
      <c r="D202" s="23" t="s">
        <v>221</v>
      </c>
      <c r="E202" s="23" t="s">
        <v>128</v>
      </c>
      <c r="F202" s="23" t="s">
        <v>125</v>
      </c>
      <c r="G202" s="23" t="s">
        <v>125</v>
      </c>
      <c r="H202" s="23" t="s">
        <v>125</v>
      </c>
      <c r="I202" s="23" t="s">
        <v>125</v>
      </c>
      <c r="J202" s="23" t="s">
        <v>531</v>
      </c>
      <c r="K202" s="23" t="s">
        <v>132</v>
      </c>
    </row>
    <row r="203" spans="1:11" x14ac:dyDescent="0.25">
      <c r="A203" s="23" t="s">
        <v>578</v>
      </c>
      <c r="B203" s="23" t="s">
        <v>343</v>
      </c>
      <c r="C203" s="23" t="s">
        <v>220</v>
      </c>
      <c r="D203" s="23" t="s">
        <v>221</v>
      </c>
      <c r="E203" s="23" t="s">
        <v>128</v>
      </c>
      <c r="F203" s="23" t="s">
        <v>125</v>
      </c>
      <c r="G203" s="23" t="s">
        <v>125</v>
      </c>
      <c r="H203" s="23" t="s">
        <v>125</v>
      </c>
      <c r="I203" s="23" t="s">
        <v>125</v>
      </c>
      <c r="J203" s="23" t="s">
        <v>531</v>
      </c>
      <c r="K203" s="23" t="s">
        <v>160</v>
      </c>
    </row>
    <row r="204" spans="1:11" x14ac:dyDescent="0.25">
      <c r="A204" s="23" t="s">
        <v>579</v>
      </c>
      <c r="B204" s="23" t="s">
        <v>304</v>
      </c>
      <c r="C204" s="23" t="s">
        <v>220</v>
      </c>
      <c r="D204" s="23" t="s">
        <v>221</v>
      </c>
      <c r="E204" s="23" t="s">
        <v>128</v>
      </c>
      <c r="F204" s="23" t="s">
        <v>125</v>
      </c>
      <c r="G204" s="23" t="s">
        <v>125</v>
      </c>
      <c r="H204" s="23" t="s">
        <v>125</v>
      </c>
      <c r="I204" s="23" t="s">
        <v>125</v>
      </c>
      <c r="J204" s="23" t="s">
        <v>531</v>
      </c>
      <c r="K204" s="23" t="s">
        <v>238</v>
      </c>
    </row>
    <row r="205" spans="1:11" x14ac:dyDescent="0.25">
      <c r="A205" s="23" t="s">
        <v>580</v>
      </c>
      <c r="B205" s="23" t="s">
        <v>581</v>
      </c>
      <c r="C205" s="23" t="s">
        <v>220</v>
      </c>
      <c r="D205" s="23" t="s">
        <v>221</v>
      </c>
      <c r="E205" s="23" t="s">
        <v>128</v>
      </c>
      <c r="F205" s="23" t="s">
        <v>125</v>
      </c>
      <c r="G205" s="23" t="s">
        <v>125</v>
      </c>
      <c r="H205" s="23" t="s">
        <v>125</v>
      </c>
      <c r="I205" s="23" t="s">
        <v>125</v>
      </c>
      <c r="J205" s="23" t="s">
        <v>531</v>
      </c>
      <c r="K205" s="23" t="s">
        <v>132</v>
      </c>
    </row>
    <row r="206" spans="1:11" x14ac:dyDescent="0.25">
      <c r="A206" s="23" t="s">
        <v>582</v>
      </c>
      <c r="B206" s="23" t="s">
        <v>583</v>
      </c>
      <c r="C206" s="23" t="s">
        <v>220</v>
      </c>
      <c r="D206" s="23" t="s">
        <v>221</v>
      </c>
      <c r="E206" s="23" t="s">
        <v>128</v>
      </c>
      <c r="F206" s="23" t="s">
        <v>125</v>
      </c>
      <c r="G206" s="23" t="s">
        <v>125</v>
      </c>
      <c r="H206" s="23" t="s">
        <v>125</v>
      </c>
      <c r="I206" s="23" t="s">
        <v>125</v>
      </c>
      <c r="J206" s="23" t="s">
        <v>584</v>
      </c>
      <c r="K206" s="23" t="s">
        <v>132</v>
      </c>
    </row>
    <row r="207" spans="1:11" x14ac:dyDescent="0.25">
      <c r="A207" s="23" t="s">
        <v>585</v>
      </c>
      <c r="B207" s="23" t="s">
        <v>586</v>
      </c>
      <c r="C207" s="23" t="s">
        <v>220</v>
      </c>
      <c r="D207" s="23" t="s">
        <v>221</v>
      </c>
      <c r="E207" s="23" t="s">
        <v>128</v>
      </c>
      <c r="F207" s="23" t="s">
        <v>125</v>
      </c>
      <c r="G207" s="23" t="s">
        <v>125</v>
      </c>
      <c r="H207" s="23" t="s">
        <v>125</v>
      </c>
      <c r="I207" s="23" t="s">
        <v>125</v>
      </c>
      <c r="J207" s="23" t="s">
        <v>531</v>
      </c>
      <c r="K207" s="23" t="s">
        <v>132</v>
      </c>
    </row>
    <row r="208" spans="1:11" x14ac:dyDescent="0.25">
      <c r="A208" s="23" t="s">
        <v>587</v>
      </c>
      <c r="B208" s="23" t="s">
        <v>588</v>
      </c>
      <c r="C208" s="23" t="s">
        <v>220</v>
      </c>
      <c r="D208" s="23" t="s">
        <v>221</v>
      </c>
      <c r="E208" s="23" t="s">
        <v>128</v>
      </c>
      <c r="F208" s="23" t="s">
        <v>125</v>
      </c>
      <c r="G208" s="23" t="s">
        <v>125</v>
      </c>
      <c r="H208" s="23" t="s">
        <v>125</v>
      </c>
      <c r="I208" s="23" t="s">
        <v>125</v>
      </c>
      <c r="J208" s="23" t="s">
        <v>531</v>
      </c>
      <c r="K208" s="23" t="s">
        <v>132</v>
      </c>
    </row>
    <row r="209" spans="1:11" x14ac:dyDescent="0.25">
      <c r="A209" s="23" t="s">
        <v>589</v>
      </c>
      <c r="B209" s="23" t="s">
        <v>226</v>
      </c>
      <c r="C209" s="23" t="s">
        <v>225</v>
      </c>
      <c r="D209" s="23" t="s">
        <v>226</v>
      </c>
      <c r="E209" s="23" t="s">
        <v>128</v>
      </c>
      <c r="F209" s="23" t="s">
        <v>125</v>
      </c>
      <c r="G209" s="23" t="s">
        <v>125</v>
      </c>
      <c r="H209" s="23" t="s">
        <v>125</v>
      </c>
      <c r="I209" s="23" t="s">
        <v>125</v>
      </c>
      <c r="J209" s="23" t="s">
        <v>590</v>
      </c>
      <c r="K209" s="23" t="s">
        <v>132</v>
      </c>
    </row>
    <row r="210" spans="1:11" x14ac:dyDescent="0.25">
      <c r="A210" s="23" t="s">
        <v>591</v>
      </c>
      <c r="B210" s="23" t="s">
        <v>592</v>
      </c>
      <c r="C210" s="23" t="s">
        <v>225</v>
      </c>
      <c r="D210" s="23" t="s">
        <v>226</v>
      </c>
      <c r="E210" s="23" t="s">
        <v>128</v>
      </c>
      <c r="F210" s="23" t="s">
        <v>125</v>
      </c>
      <c r="G210" s="23" t="s">
        <v>125</v>
      </c>
      <c r="H210" s="23" t="s">
        <v>125</v>
      </c>
      <c r="I210" s="23" t="s">
        <v>125</v>
      </c>
      <c r="J210" s="23" t="s">
        <v>211</v>
      </c>
      <c r="K210" s="23" t="s">
        <v>238</v>
      </c>
    </row>
    <row r="211" spans="1:11" x14ac:dyDescent="0.25">
      <c r="A211" s="23" t="s">
        <v>593</v>
      </c>
      <c r="B211" s="23" t="s">
        <v>594</v>
      </c>
      <c r="C211" s="23" t="s">
        <v>225</v>
      </c>
      <c r="D211" s="23" t="s">
        <v>226</v>
      </c>
      <c r="E211" s="23" t="s">
        <v>128</v>
      </c>
      <c r="F211" s="23" t="s">
        <v>125</v>
      </c>
      <c r="G211" s="23" t="s">
        <v>125</v>
      </c>
      <c r="H211" s="23" t="s">
        <v>125</v>
      </c>
      <c r="I211" s="23" t="s">
        <v>125</v>
      </c>
      <c r="J211" s="23" t="s">
        <v>222</v>
      </c>
      <c r="K211" s="23" t="s">
        <v>238</v>
      </c>
    </row>
    <row r="212" spans="1:11" x14ac:dyDescent="0.25">
      <c r="A212" s="23" t="s">
        <v>595</v>
      </c>
      <c r="B212" s="23" t="s">
        <v>596</v>
      </c>
      <c r="C212" s="23" t="s">
        <v>225</v>
      </c>
      <c r="D212" s="23" t="s">
        <v>226</v>
      </c>
      <c r="E212" s="23" t="s">
        <v>128</v>
      </c>
      <c r="F212" s="23" t="s">
        <v>125</v>
      </c>
      <c r="G212" s="23" t="s">
        <v>125</v>
      </c>
      <c r="H212" s="23" t="s">
        <v>125</v>
      </c>
      <c r="I212" s="23" t="s">
        <v>125</v>
      </c>
      <c r="J212" s="23" t="s">
        <v>420</v>
      </c>
      <c r="K212" s="23" t="s">
        <v>132</v>
      </c>
    </row>
    <row r="213" spans="1:11" x14ac:dyDescent="0.25">
      <c r="A213" s="23" t="s">
        <v>597</v>
      </c>
      <c r="B213" s="23" t="s">
        <v>598</v>
      </c>
      <c r="C213" s="23" t="s">
        <v>225</v>
      </c>
      <c r="D213" s="23" t="s">
        <v>226</v>
      </c>
      <c r="E213" s="23" t="s">
        <v>128</v>
      </c>
      <c r="F213" s="23" t="s">
        <v>125</v>
      </c>
      <c r="G213" s="23" t="s">
        <v>125</v>
      </c>
      <c r="H213" s="23" t="s">
        <v>125</v>
      </c>
      <c r="I213" s="23" t="s">
        <v>125</v>
      </c>
      <c r="J213" s="23" t="s">
        <v>420</v>
      </c>
      <c r="K213" s="23" t="s">
        <v>132</v>
      </c>
    </row>
    <row r="214" spans="1:11" x14ac:dyDescent="0.25">
      <c r="A214" s="23" t="s">
        <v>599</v>
      </c>
      <c r="B214" s="23" t="s">
        <v>600</v>
      </c>
      <c r="C214" s="23" t="s">
        <v>225</v>
      </c>
      <c r="D214" s="23" t="s">
        <v>226</v>
      </c>
      <c r="E214" s="23" t="s">
        <v>128</v>
      </c>
      <c r="F214" s="23" t="s">
        <v>125</v>
      </c>
      <c r="G214" s="23" t="s">
        <v>125</v>
      </c>
      <c r="H214" s="23" t="s">
        <v>125</v>
      </c>
      <c r="I214" s="23" t="s">
        <v>125</v>
      </c>
      <c r="J214" s="23" t="s">
        <v>601</v>
      </c>
      <c r="K214" s="23" t="s">
        <v>132</v>
      </c>
    </row>
    <row r="215" spans="1:11" x14ac:dyDescent="0.25">
      <c r="A215" s="23" t="s">
        <v>602</v>
      </c>
      <c r="B215" s="23" t="s">
        <v>603</v>
      </c>
      <c r="C215" s="23" t="s">
        <v>225</v>
      </c>
      <c r="D215" s="23" t="s">
        <v>226</v>
      </c>
      <c r="E215" s="23" t="s">
        <v>604</v>
      </c>
      <c r="F215" s="23" t="s">
        <v>125</v>
      </c>
      <c r="G215" s="23" t="s">
        <v>125</v>
      </c>
      <c r="H215" s="23" t="s">
        <v>125</v>
      </c>
      <c r="I215" s="23" t="s">
        <v>125</v>
      </c>
      <c r="J215" s="23" t="s">
        <v>605</v>
      </c>
      <c r="K215" s="23" t="s">
        <v>132</v>
      </c>
    </row>
    <row r="216" spans="1:11" x14ac:dyDescent="0.25">
      <c r="A216" s="23" t="s">
        <v>606</v>
      </c>
      <c r="B216" s="23" t="s">
        <v>607</v>
      </c>
      <c r="C216" s="23" t="s">
        <v>225</v>
      </c>
      <c r="D216" s="23" t="s">
        <v>226</v>
      </c>
      <c r="E216" s="23" t="s">
        <v>128</v>
      </c>
      <c r="F216" s="23" t="s">
        <v>125</v>
      </c>
      <c r="G216" s="23" t="s">
        <v>125</v>
      </c>
      <c r="H216" s="23" t="s">
        <v>125</v>
      </c>
      <c r="I216" s="23" t="s">
        <v>125</v>
      </c>
      <c r="J216" s="23" t="s">
        <v>420</v>
      </c>
      <c r="K216" s="23" t="s">
        <v>238</v>
      </c>
    </row>
    <row r="217" spans="1:11" x14ac:dyDescent="0.25">
      <c r="A217" s="23" t="s">
        <v>608</v>
      </c>
      <c r="B217" s="23" t="s">
        <v>609</v>
      </c>
      <c r="C217" s="23" t="s">
        <v>225</v>
      </c>
      <c r="D217" s="23" t="s">
        <v>226</v>
      </c>
      <c r="E217" s="23" t="s">
        <v>128</v>
      </c>
      <c r="F217" s="23" t="s">
        <v>125</v>
      </c>
      <c r="G217" s="23" t="s">
        <v>125</v>
      </c>
      <c r="H217" s="23" t="s">
        <v>125</v>
      </c>
      <c r="I217" s="23" t="s">
        <v>125</v>
      </c>
      <c r="J217" s="23" t="s">
        <v>420</v>
      </c>
      <c r="K217" s="23" t="s">
        <v>132</v>
      </c>
    </row>
    <row r="218" spans="1:11" x14ac:dyDescent="0.25">
      <c r="A218" s="23" t="s">
        <v>610</v>
      </c>
      <c r="B218" s="23" t="s">
        <v>611</v>
      </c>
      <c r="C218" s="23" t="s">
        <v>220</v>
      </c>
      <c r="D218" s="23" t="s">
        <v>221</v>
      </c>
      <c r="E218" s="23" t="s">
        <v>128</v>
      </c>
      <c r="F218" s="23" t="s">
        <v>125</v>
      </c>
      <c r="G218" s="23" t="s">
        <v>125</v>
      </c>
      <c r="H218" s="23" t="s">
        <v>125</v>
      </c>
      <c r="I218" s="23" t="s">
        <v>125</v>
      </c>
      <c r="J218" s="23" t="s">
        <v>531</v>
      </c>
      <c r="K218" s="23" t="s">
        <v>132</v>
      </c>
    </row>
    <row r="219" spans="1:11" x14ac:dyDescent="0.25">
      <c r="A219" s="23" t="s">
        <v>612</v>
      </c>
      <c r="B219" s="23" t="s">
        <v>613</v>
      </c>
      <c r="C219" s="23" t="s">
        <v>220</v>
      </c>
      <c r="D219" s="23" t="s">
        <v>221</v>
      </c>
      <c r="E219" s="23" t="s">
        <v>128</v>
      </c>
      <c r="F219" s="23" t="s">
        <v>125</v>
      </c>
      <c r="G219" s="23" t="s">
        <v>125</v>
      </c>
      <c r="H219" s="23" t="s">
        <v>125</v>
      </c>
      <c r="I219" s="23" t="s">
        <v>125</v>
      </c>
      <c r="J219" s="23" t="s">
        <v>531</v>
      </c>
      <c r="K219" s="23" t="s">
        <v>132</v>
      </c>
    </row>
    <row r="220" spans="1:11" x14ac:dyDescent="0.25">
      <c r="A220" s="23" t="s">
        <v>614</v>
      </c>
      <c r="B220" s="23" t="s">
        <v>615</v>
      </c>
      <c r="C220" s="23" t="s">
        <v>220</v>
      </c>
      <c r="D220" s="23" t="s">
        <v>221</v>
      </c>
      <c r="E220" s="23" t="s">
        <v>128</v>
      </c>
      <c r="F220" s="23" t="s">
        <v>125</v>
      </c>
      <c r="G220" s="23" t="s">
        <v>125</v>
      </c>
      <c r="H220" s="23" t="s">
        <v>125</v>
      </c>
      <c r="I220" s="23" t="s">
        <v>125</v>
      </c>
      <c r="J220" s="23" t="s">
        <v>531</v>
      </c>
      <c r="K220" s="23" t="s">
        <v>132</v>
      </c>
    </row>
    <row r="221" spans="1:11" x14ac:dyDescent="0.25">
      <c r="A221" s="23" t="s">
        <v>616</v>
      </c>
      <c r="B221" s="23" t="s">
        <v>617</v>
      </c>
      <c r="C221" s="23" t="s">
        <v>235</v>
      </c>
      <c r="D221" s="23" t="s">
        <v>236</v>
      </c>
      <c r="E221" s="23" t="s">
        <v>128</v>
      </c>
      <c r="F221" s="23" t="s">
        <v>125</v>
      </c>
      <c r="G221" s="23" t="s">
        <v>125</v>
      </c>
      <c r="H221" s="23" t="s">
        <v>125</v>
      </c>
      <c r="I221" s="23" t="s">
        <v>125</v>
      </c>
      <c r="J221" s="23" t="s">
        <v>319</v>
      </c>
      <c r="K221" s="23" t="s">
        <v>132</v>
      </c>
    </row>
    <row r="222" spans="1:11" x14ac:dyDescent="0.25">
      <c r="A222" s="23" t="s">
        <v>618</v>
      </c>
      <c r="B222" s="23" t="s">
        <v>619</v>
      </c>
      <c r="C222" s="23" t="s">
        <v>235</v>
      </c>
      <c r="D222" s="23" t="s">
        <v>236</v>
      </c>
      <c r="E222" s="23" t="s">
        <v>128</v>
      </c>
      <c r="F222" s="23" t="s">
        <v>125</v>
      </c>
      <c r="G222" s="23" t="s">
        <v>125</v>
      </c>
      <c r="H222" s="23" t="s">
        <v>125</v>
      </c>
      <c r="I222" s="23" t="s">
        <v>125</v>
      </c>
      <c r="J222" s="23" t="s">
        <v>620</v>
      </c>
      <c r="K222" s="23" t="s">
        <v>132</v>
      </c>
    </row>
    <row r="223" spans="1:11" x14ac:dyDescent="0.25">
      <c r="A223" s="23" t="s">
        <v>621</v>
      </c>
      <c r="B223" s="23" t="s">
        <v>622</v>
      </c>
      <c r="C223" s="23" t="s">
        <v>235</v>
      </c>
      <c r="D223" s="23" t="s">
        <v>236</v>
      </c>
      <c r="E223" s="23" t="s">
        <v>128</v>
      </c>
      <c r="F223" s="23" t="s">
        <v>125</v>
      </c>
      <c r="G223" s="23" t="s">
        <v>125</v>
      </c>
      <c r="H223" s="23" t="s">
        <v>125</v>
      </c>
      <c r="I223" s="23" t="s">
        <v>125</v>
      </c>
      <c r="J223" s="23" t="s">
        <v>623</v>
      </c>
      <c r="K223" s="23" t="s">
        <v>132</v>
      </c>
    </row>
    <row r="224" spans="1:11" x14ac:dyDescent="0.25">
      <c r="A224" s="23" t="s">
        <v>624</v>
      </c>
      <c r="B224" s="23" t="s">
        <v>625</v>
      </c>
      <c r="C224" s="23" t="s">
        <v>235</v>
      </c>
      <c r="D224" s="23" t="s">
        <v>236</v>
      </c>
      <c r="E224" s="23" t="s">
        <v>128</v>
      </c>
      <c r="F224" s="23" t="s">
        <v>125</v>
      </c>
      <c r="G224" s="23" t="s">
        <v>125</v>
      </c>
      <c r="H224" s="23" t="s">
        <v>125</v>
      </c>
      <c r="I224" s="23" t="s">
        <v>125</v>
      </c>
      <c r="J224" s="23" t="s">
        <v>137</v>
      </c>
      <c r="K224" s="23" t="s">
        <v>238</v>
      </c>
    </row>
    <row r="225" spans="1:11" x14ac:dyDescent="0.25">
      <c r="A225" s="23" t="s">
        <v>626</v>
      </c>
      <c r="B225" s="23" t="s">
        <v>627</v>
      </c>
      <c r="C225" s="23" t="s">
        <v>235</v>
      </c>
      <c r="D225" s="23" t="s">
        <v>236</v>
      </c>
      <c r="E225" s="23" t="s">
        <v>128</v>
      </c>
      <c r="F225" s="23" t="s">
        <v>125</v>
      </c>
      <c r="G225" s="23" t="s">
        <v>125</v>
      </c>
      <c r="H225" s="23" t="s">
        <v>125</v>
      </c>
      <c r="I225" s="23" t="s">
        <v>125</v>
      </c>
      <c r="J225" s="23" t="s">
        <v>322</v>
      </c>
      <c r="K225" s="23" t="s">
        <v>238</v>
      </c>
    </row>
    <row r="226" spans="1:11" x14ac:dyDescent="0.25">
      <c r="A226" s="23" t="s">
        <v>628</v>
      </c>
      <c r="B226" s="23" t="s">
        <v>629</v>
      </c>
      <c r="C226" s="23" t="s">
        <v>235</v>
      </c>
      <c r="D226" s="23" t="s">
        <v>236</v>
      </c>
      <c r="E226" s="23" t="s">
        <v>128</v>
      </c>
      <c r="F226" s="23" t="s">
        <v>125</v>
      </c>
      <c r="G226" s="23" t="s">
        <v>125</v>
      </c>
      <c r="H226" s="23" t="s">
        <v>125</v>
      </c>
      <c r="I226" s="23" t="s">
        <v>125</v>
      </c>
      <c r="J226" s="23" t="s">
        <v>140</v>
      </c>
      <c r="K226" s="23" t="s">
        <v>132</v>
      </c>
    </row>
    <row r="227" spans="1:11" x14ac:dyDescent="0.25">
      <c r="A227" s="23" t="s">
        <v>630</v>
      </c>
      <c r="B227" s="23" t="s">
        <v>631</v>
      </c>
      <c r="C227" s="23" t="s">
        <v>235</v>
      </c>
      <c r="D227" s="23" t="s">
        <v>236</v>
      </c>
      <c r="E227" s="23" t="s">
        <v>128</v>
      </c>
      <c r="F227" s="23" t="s">
        <v>125</v>
      </c>
      <c r="G227" s="23" t="s">
        <v>125</v>
      </c>
      <c r="H227" s="23" t="s">
        <v>125</v>
      </c>
      <c r="I227" s="23" t="s">
        <v>125</v>
      </c>
      <c r="J227" s="23" t="s">
        <v>140</v>
      </c>
      <c r="K227" s="23" t="s">
        <v>132</v>
      </c>
    </row>
    <row r="228" spans="1:11" x14ac:dyDescent="0.25">
      <c r="A228" s="23" t="s">
        <v>632</v>
      </c>
      <c r="B228" s="23" t="s">
        <v>633</v>
      </c>
      <c r="C228" s="23" t="s">
        <v>235</v>
      </c>
      <c r="D228" s="23" t="s">
        <v>236</v>
      </c>
      <c r="E228" s="23" t="s">
        <v>128</v>
      </c>
      <c r="F228" s="23" t="s">
        <v>125</v>
      </c>
      <c r="G228" s="23" t="s">
        <v>125</v>
      </c>
      <c r="H228" s="23" t="s">
        <v>125</v>
      </c>
      <c r="I228" s="23" t="s">
        <v>125</v>
      </c>
      <c r="J228" s="23" t="s">
        <v>137</v>
      </c>
      <c r="K228" s="23" t="s">
        <v>132</v>
      </c>
    </row>
    <row r="229" spans="1:11" x14ac:dyDescent="0.25">
      <c r="A229" s="23" t="s">
        <v>634</v>
      </c>
      <c r="B229" s="23" t="s">
        <v>635</v>
      </c>
      <c r="C229" s="23" t="s">
        <v>235</v>
      </c>
      <c r="D229" s="23" t="s">
        <v>236</v>
      </c>
      <c r="E229" s="23" t="s">
        <v>128</v>
      </c>
      <c r="F229" s="23" t="s">
        <v>125</v>
      </c>
      <c r="G229" s="23" t="s">
        <v>125</v>
      </c>
      <c r="H229" s="23" t="s">
        <v>125</v>
      </c>
      <c r="I229" s="23" t="s">
        <v>125</v>
      </c>
      <c r="J229" s="23" t="s">
        <v>601</v>
      </c>
      <c r="K229" s="23" t="s">
        <v>132</v>
      </c>
    </row>
    <row r="230" spans="1:11" x14ac:dyDescent="0.25">
      <c r="A230" s="23" t="s">
        <v>636</v>
      </c>
      <c r="B230" s="23" t="s">
        <v>637</v>
      </c>
      <c r="C230" s="23" t="s">
        <v>235</v>
      </c>
      <c r="D230" s="23" t="s">
        <v>236</v>
      </c>
      <c r="E230" s="23" t="s">
        <v>128</v>
      </c>
      <c r="F230" s="23" t="s">
        <v>125</v>
      </c>
      <c r="G230" s="23" t="s">
        <v>125</v>
      </c>
      <c r="H230" s="23" t="s">
        <v>125</v>
      </c>
      <c r="I230" s="23" t="s">
        <v>125</v>
      </c>
      <c r="J230" s="23" t="s">
        <v>638</v>
      </c>
      <c r="K230" s="23" t="s">
        <v>132</v>
      </c>
    </row>
    <row r="231" spans="1:11" x14ac:dyDescent="0.25">
      <c r="A231" s="23" t="s">
        <v>639</v>
      </c>
      <c r="B231" s="23" t="s">
        <v>640</v>
      </c>
      <c r="C231" s="23" t="s">
        <v>235</v>
      </c>
      <c r="D231" s="23" t="s">
        <v>236</v>
      </c>
      <c r="E231" s="23" t="s">
        <v>128</v>
      </c>
      <c r="F231" s="23" t="s">
        <v>125</v>
      </c>
      <c r="G231" s="23" t="s">
        <v>125</v>
      </c>
      <c r="H231" s="23" t="s">
        <v>125</v>
      </c>
      <c r="I231" s="23" t="s">
        <v>125</v>
      </c>
      <c r="J231" s="23" t="s">
        <v>137</v>
      </c>
      <c r="K231" s="23" t="s">
        <v>132</v>
      </c>
    </row>
    <row r="232" spans="1:11" x14ac:dyDescent="0.25">
      <c r="A232" s="23" t="s">
        <v>641</v>
      </c>
      <c r="B232" s="23" t="s">
        <v>642</v>
      </c>
      <c r="C232" s="23" t="s">
        <v>235</v>
      </c>
      <c r="D232" s="23" t="s">
        <v>236</v>
      </c>
      <c r="E232" s="23" t="s">
        <v>128</v>
      </c>
      <c r="F232" s="23" t="s">
        <v>125</v>
      </c>
      <c r="G232" s="23" t="s">
        <v>125</v>
      </c>
      <c r="H232" s="23" t="s">
        <v>125</v>
      </c>
      <c r="I232" s="23" t="s">
        <v>125</v>
      </c>
      <c r="J232" s="23" t="s">
        <v>140</v>
      </c>
      <c r="K232" s="23" t="s">
        <v>160</v>
      </c>
    </row>
    <row r="233" spans="1:11" x14ac:dyDescent="0.25">
      <c r="A233" s="23" t="s">
        <v>643</v>
      </c>
      <c r="B233" s="23" t="s">
        <v>644</v>
      </c>
      <c r="C233" s="23" t="s">
        <v>235</v>
      </c>
      <c r="D233" s="23" t="s">
        <v>236</v>
      </c>
      <c r="E233" s="23" t="s">
        <v>128</v>
      </c>
      <c r="F233" s="23" t="s">
        <v>125</v>
      </c>
      <c r="G233" s="23" t="s">
        <v>125</v>
      </c>
      <c r="H233" s="23" t="s">
        <v>125</v>
      </c>
      <c r="I233" s="23" t="s">
        <v>125</v>
      </c>
      <c r="J233" s="23" t="s">
        <v>140</v>
      </c>
      <c r="K233" s="23" t="s">
        <v>160</v>
      </c>
    </row>
    <row r="234" spans="1:11" x14ac:dyDescent="0.25">
      <c r="A234" s="23" t="s">
        <v>645</v>
      </c>
      <c r="B234" s="23" t="s">
        <v>646</v>
      </c>
      <c r="C234" s="23" t="s">
        <v>235</v>
      </c>
      <c r="D234" s="23" t="s">
        <v>236</v>
      </c>
      <c r="E234" s="23" t="s">
        <v>128</v>
      </c>
      <c r="F234" s="23" t="s">
        <v>125</v>
      </c>
      <c r="G234" s="23" t="s">
        <v>125</v>
      </c>
      <c r="H234" s="23" t="s">
        <v>125</v>
      </c>
      <c r="I234" s="23" t="s">
        <v>125</v>
      </c>
      <c r="J234" s="23" t="s">
        <v>322</v>
      </c>
      <c r="K234" s="23" t="s">
        <v>238</v>
      </c>
    </row>
    <row r="235" spans="1:11" x14ac:dyDescent="0.25">
      <c r="A235" s="23" t="s">
        <v>647</v>
      </c>
      <c r="B235" s="23" t="s">
        <v>648</v>
      </c>
      <c r="C235" s="23" t="s">
        <v>235</v>
      </c>
      <c r="D235" s="23" t="s">
        <v>236</v>
      </c>
      <c r="E235" s="23" t="s">
        <v>128</v>
      </c>
      <c r="F235" s="23" t="s">
        <v>125</v>
      </c>
      <c r="G235" s="23" t="s">
        <v>125</v>
      </c>
      <c r="H235" s="23" t="s">
        <v>125</v>
      </c>
      <c r="I235" s="23" t="s">
        <v>125</v>
      </c>
      <c r="J235" s="23" t="s">
        <v>389</v>
      </c>
      <c r="K235" s="23" t="s">
        <v>132</v>
      </c>
    </row>
    <row r="236" spans="1:11" x14ac:dyDescent="0.25">
      <c r="A236" s="23" t="s">
        <v>649</v>
      </c>
      <c r="B236" s="23" t="s">
        <v>650</v>
      </c>
      <c r="C236" s="23" t="s">
        <v>235</v>
      </c>
      <c r="D236" s="23" t="s">
        <v>236</v>
      </c>
      <c r="E236" s="23" t="s">
        <v>128</v>
      </c>
      <c r="F236" s="23" t="s">
        <v>125</v>
      </c>
      <c r="G236" s="23" t="s">
        <v>125</v>
      </c>
      <c r="H236" s="23" t="s">
        <v>125</v>
      </c>
      <c r="I236" s="23" t="s">
        <v>125</v>
      </c>
      <c r="J236" s="23" t="s">
        <v>137</v>
      </c>
      <c r="K236" s="23" t="s">
        <v>132</v>
      </c>
    </row>
    <row r="237" spans="1:11" x14ac:dyDescent="0.25">
      <c r="A237" s="23" t="s">
        <v>651</v>
      </c>
      <c r="B237" s="23" t="s">
        <v>652</v>
      </c>
      <c r="C237" s="23" t="s">
        <v>235</v>
      </c>
      <c r="D237" s="23" t="s">
        <v>236</v>
      </c>
      <c r="E237" s="23" t="s">
        <v>128</v>
      </c>
      <c r="F237" s="23" t="s">
        <v>125</v>
      </c>
      <c r="G237" s="23" t="s">
        <v>125</v>
      </c>
      <c r="H237" s="23" t="s">
        <v>125</v>
      </c>
      <c r="I237" s="23" t="s">
        <v>125</v>
      </c>
      <c r="J237" s="23" t="s">
        <v>653</v>
      </c>
      <c r="K237" s="23" t="s">
        <v>132</v>
      </c>
    </row>
    <row r="238" spans="1:11" x14ac:dyDescent="0.25">
      <c r="A238" s="23" t="s">
        <v>654</v>
      </c>
      <c r="B238" s="23" t="s">
        <v>655</v>
      </c>
      <c r="C238" s="23" t="s">
        <v>235</v>
      </c>
      <c r="D238" s="23" t="s">
        <v>236</v>
      </c>
      <c r="E238" s="23" t="s">
        <v>128</v>
      </c>
      <c r="F238" s="23" t="s">
        <v>125</v>
      </c>
      <c r="G238" s="23" t="s">
        <v>125</v>
      </c>
      <c r="H238" s="23" t="s">
        <v>125</v>
      </c>
      <c r="I238" s="23" t="s">
        <v>125</v>
      </c>
      <c r="J238" s="23" t="s">
        <v>137</v>
      </c>
      <c r="K238" s="23" t="s">
        <v>132</v>
      </c>
    </row>
    <row r="239" spans="1:11" x14ac:dyDescent="0.25">
      <c r="A239" s="23" t="s">
        <v>656</v>
      </c>
      <c r="B239" s="23" t="s">
        <v>657</v>
      </c>
      <c r="C239" s="23" t="s">
        <v>235</v>
      </c>
      <c r="D239" s="23" t="s">
        <v>236</v>
      </c>
      <c r="E239" s="23" t="s">
        <v>128</v>
      </c>
      <c r="F239" s="23" t="s">
        <v>125</v>
      </c>
      <c r="G239" s="23" t="s">
        <v>125</v>
      </c>
      <c r="H239" s="23" t="s">
        <v>125</v>
      </c>
      <c r="I239" s="23" t="s">
        <v>125</v>
      </c>
      <c r="J239" s="23" t="s">
        <v>322</v>
      </c>
      <c r="K239" s="23" t="s">
        <v>238</v>
      </c>
    </row>
    <row r="240" spans="1:11" x14ac:dyDescent="0.25">
      <c r="A240" s="23" t="s">
        <v>658</v>
      </c>
      <c r="B240" s="23" t="s">
        <v>659</v>
      </c>
      <c r="C240" s="23" t="s">
        <v>235</v>
      </c>
      <c r="D240" s="23" t="s">
        <v>236</v>
      </c>
      <c r="E240" s="23" t="s">
        <v>128</v>
      </c>
      <c r="F240" s="23" t="s">
        <v>125</v>
      </c>
      <c r="G240" s="23" t="s">
        <v>125</v>
      </c>
      <c r="H240" s="23" t="s">
        <v>125</v>
      </c>
      <c r="I240" s="23" t="s">
        <v>125</v>
      </c>
      <c r="J240" s="23" t="s">
        <v>137</v>
      </c>
      <c r="K240" s="23" t="s">
        <v>238</v>
      </c>
    </row>
    <row r="241" spans="1:11" x14ac:dyDescent="0.25">
      <c r="A241" s="23" t="s">
        <v>660</v>
      </c>
      <c r="B241" s="23" t="s">
        <v>661</v>
      </c>
      <c r="C241" s="23" t="s">
        <v>235</v>
      </c>
      <c r="D241" s="23" t="s">
        <v>236</v>
      </c>
      <c r="E241" s="23" t="s">
        <v>128</v>
      </c>
      <c r="F241" s="23" t="s">
        <v>125</v>
      </c>
      <c r="G241" s="23" t="s">
        <v>125</v>
      </c>
      <c r="H241" s="23" t="s">
        <v>125</v>
      </c>
      <c r="I241" s="23" t="s">
        <v>125</v>
      </c>
      <c r="J241" s="23" t="s">
        <v>322</v>
      </c>
      <c r="K241" s="23" t="s">
        <v>238</v>
      </c>
    </row>
    <row r="242" spans="1:11" x14ac:dyDescent="0.25">
      <c r="A242" s="23" t="s">
        <v>662</v>
      </c>
      <c r="B242" s="23" t="s">
        <v>663</v>
      </c>
      <c r="C242" s="23" t="s">
        <v>235</v>
      </c>
      <c r="D242" s="23" t="s">
        <v>236</v>
      </c>
      <c r="E242" s="23" t="s">
        <v>128</v>
      </c>
      <c r="F242" s="23" t="s">
        <v>125</v>
      </c>
      <c r="G242" s="23" t="s">
        <v>125</v>
      </c>
      <c r="H242" s="23" t="s">
        <v>125</v>
      </c>
      <c r="I242" s="23" t="s">
        <v>125</v>
      </c>
      <c r="J242" s="23" t="s">
        <v>140</v>
      </c>
      <c r="K242" s="23" t="s">
        <v>238</v>
      </c>
    </row>
    <row r="243" spans="1:11" x14ac:dyDescent="0.25">
      <c r="A243" s="23" t="s">
        <v>664</v>
      </c>
      <c r="B243" s="23" t="s">
        <v>665</v>
      </c>
      <c r="C243" s="23" t="s">
        <v>235</v>
      </c>
      <c r="D243" s="23" t="s">
        <v>236</v>
      </c>
      <c r="E243" s="23" t="s">
        <v>128</v>
      </c>
      <c r="F243" s="23" t="s">
        <v>125</v>
      </c>
      <c r="G243" s="23" t="s">
        <v>125</v>
      </c>
      <c r="H243" s="23" t="s">
        <v>125</v>
      </c>
      <c r="I243" s="23" t="s">
        <v>125</v>
      </c>
      <c r="J243" s="23" t="s">
        <v>131</v>
      </c>
      <c r="K243" s="23" t="s">
        <v>132</v>
      </c>
    </row>
    <row r="244" spans="1:11" x14ac:dyDescent="0.25">
      <c r="A244" s="23" t="s">
        <v>666</v>
      </c>
      <c r="B244" s="23" t="s">
        <v>667</v>
      </c>
      <c r="C244" s="23" t="s">
        <v>235</v>
      </c>
      <c r="D244" s="23" t="s">
        <v>236</v>
      </c>
      <c r="E244" s="23" t="s">
        <v>128</v>
      </c>
      <c r="F244" s="23" t="s">
        <v>125</v>
      </c>
      <c r="G244" s="23" t="s">
        <v>125</v>
      </c>
      <c r="H244" s="23" t="s">
        <v>125</v>
      </c>
      <c r="I244" s="23" t="s">
        <v>125</v>
      </c>
      <c r="J244" s="23" t="s">
        <v>131</v>
      </c>
      <c r="K244" s="23" t="s">
        <v>132</v>
      </c>
    </row>
    <row r="245" spans="1:11" x14ac:dyDescent="0.25">
      <c r="A245" s="23" t="s">
        <v>668</v>
      </c>
      <c r="B245" s="23" t="s">
        <v>669</v>
      </c>
      <c r="C245" s="23" t="s">
        <v>235</v>
      </c>
      <c r="D245" s="23" t="s">
        <v>236</v>
      </c>
      <c r="E245" s="23" t="s">
        <v>128</v>
      </c>
      <c r="F245" s="23" t="s">
        <v>125</v>
      </c>
      <c r="G245" s="23" t="s">
        <v>125</v>
      </c>
      <c r="H245" s="23" t="s">
        <v>125</v>
      </c>
      <c r="I245" s="23" t="s">
        <v>125</v>
      </c>
      <c r="J245" s="23" t="s">
        <v>322</v>
      </c>
      <c r="K245" s="23" t="s">
        <v>238</v>
      </c>
    </row>
    <row r="246" spans="1:11" x14ac:dyDescent="0.25">
      <c r="A246" s="23" t="s">
        <v>670</v>
      </c>
      <c r="B246" s="23" t="s">
        <v>671</v>
      </c>
      <c r="C246" s="23" t="s">
        <v>235</v>
      </c>
      <c r="D246" s="23" t="s">
        <v>236</v>
      </c>
      <c r="E246" s="23" t="s">
        <v>128</v>
      </c>
      <c r="F246" s="23" t="s">
        <v>125</v>
      </c>
      <c r="G246" s="23" t="s">
        <v>125</v>
      </c>
      <c r="H246" s="23" t="s">
        <v>125</v>
      </c>
      <c r="I246" s="23" t="s">
        <v>125</v>
      </c>
      <c r="J246" s="23" t="s">
        <v>672</v>
      </c>
      <c r="K246" s="23" t="s">
        <v>132</v>
      </c>
    </row>
    <row r="247" spans="1:11" x14ac:dyDescent="0.25">
      <c r="A247" s="23" t="s">
        <v>673</v>
      </c>
      <c r="B247" s="23" t="s">
        <v>674</v>
      </c>
      <c r="C247" s="23" t="s">
        <v>235</v>
      </c>
      <c r="D247" s="23" t="s">
        <v>236</v>
      </c>
      <c r="E247" s="23" t="s">
        <v>128</v>
      </c>
      <c r="F247" s="23" t="s">
        <v>125</v>
      </c>
      <c r="G247" s="23" t="s">
        <v>125</v>
      </c>
      <c r="H247" s="23" t="s">
        <v>125</v>
      </c>
      <c r="I247" s="23" t="s">
        <v>125</v>
      </c>
      <c r="J247" s="23" t="s">
        <v>167</v>
      </c>
      <c r="K247" s="23" t="s">
        <v>132</v>
      </c>
    </row>
    <row r="248" spans="1:11" x14ac:dyDescent="0.25">
      <c r="A248" s="23" t="s">
        <v>675</v>
      </c>
      <c r="B248" s="23" t="s">
        <v>676</v>
      </c>
      <c r="C248" s="23" t="s">
        <v>235</v>
      </c>
      <c r="D248" s="23" t="s">
        <v>236</v>
      </c>
      <c r="E248" s="23" t="s">
        <v>128</v>
      </c>
      <c r="F248" s="23" t="s">
        <v>125</v>
      </c>
      <c r="G248" s="23" t="s">
        <v>125</v>
      </c>
      <c r="H248" s="23" t="s">
        <v>125</v>
      </c>
      <c r="I248" s="23" t="s">
        <v>125</v>
      </c>
      <c r="J248" s="23" t="s">
        <v>137</v>
      </c>
      <c r="K248" s="23" t="s">
        <v>132</v>
      </c>
    </row>
    <row r="249" spans="1:11" x14ac:dyDescent="0.25">
      <c r="A249" s="23" t="s">
        <v>677</v>
      </c>
      <c r="B249" s="23" t="s">
        <v>678</v>
      </c>
      <c r="C249" s="23" t="s">
        <v>235</v>
      </c>
      <c r="D249" s="23" t="s">
        <v>236</v>
      </c>
      <c r="E249" s="23" t="s">
        <v>128</v>
      </c>
      <c r="F249" s="23" t="s">
        <v>125</v>
      </c>
      <c r="G249" s="23" t="s">
        <v>125</v>
      </c>
      <c r="H249" s="23" t="s">
        <v>125</v>
      </c>
      <c r="I249" s="23" t="s">
        <v>125</v>
      </c>
      <c r="J249" s="23" t="s">
        <v>137</v>
      </c>
      <c r="K249" s="23" t="s">
        <v>132</v>
      </c>
    </row>
    <row r="250" spans="1:11" x14ac:dyDescent="0.25">
      <c r="A250" s="23" t="s">
        <v>679</v>
      </c>
      <c r="B250" s="23" t="s">
        <v>680</v>
      </c>
      <c r="C250" s="23" t="s">
        <v>235</v>
      </c>
      <c r="D250" s="23" t="s">
        <v>236</v>
      </c>
      <c r="E250" s="23" t="s">
        <v>128</v>
      </c>
      <c r="F250" s="23" t="s">
        <v>125</v>
      </c>
      <c r="G250" s="23" t="s">
        <v>125</v>
      </c>
      <c r="H250" s="23" t="s">
        <v>125</v>
      </c>
      <c r="I250" s="23" t="s">
        <v>125</v>
      </c>
      <c r="J250" s="23" t="s">
        <v>137</v>
      </c>
      <c r="K250" s="23" t="s">
        <v>238</v>
      </c>
    </row>
    <row r="251" spans="1:11" x14ac:dyDescent="0.25">
      <c r="A251" s="23" t="s">
        <v>681</v>
      </c>
      <c r="B251" s="23" t="s">
        <v>682</v>
      </c>
      <c r="C251" s="23" t="s">
        <v>235</v>
      </c>
      <c r="D251" s="23" t="s">
        <v>236</v>
      </c>
      <c r="E251" s="23" t="s">
        <v>128</v>
      </c>
      <c r="F251" s="23" t="s">
        <v>125</v>
      </c>
      <c r="G251" s="23" t="s">
        <v>125</v>
      </c>
      <c r="H251" s="23" t="s">
        <v>125</v>
      </c>
      <c r="I251" s="23" t="s">
        <v>125</v>
      </c>
      <c r="J251" s="23" t="s">
        <v>247</v>
      </c>
      <c r="K251" s="23" t="s">
        <v>132</v>
      </c>
    </row>
    <row r="252" spans="1:11" x14ac:dyDescent="0.25">
      <c r="A252" s="23" t="s">
        <v>683</v>
      </c>
      <c r="B252" s="23" t="s">
        <v>684</v>
      </c>
      <c r="C252" s="23" t="s">
        <v>235</v>
      </c>
      <c r="D252" s="23" t="s">
        <v>236</v>
      </c>
      <c r="E252" s="23" t="s">
        <v>128</v>
      </c>
      <c r="F252" s="23" t="s">
        <v>125</v>
      </c>
      <c r="G252" s="23" t="s">
        <v>125</v>
      </c>
      <c r="H252" s="23" t="s">
        <v>125</v>
      </c>
      <c r="I252" s="23" t="s">
        <v>125</v>
      </c>
      <c r="J252" s="23" t="s">
        <v>305</v>
      </c>
      <c r="K252" s="23" t="s">
        <v>132</v>
      </c>
    </row>
    <row r="253" spans="1:11" x14ac:dyDescent="0.25">
      <c r="A253" s="23" t="s">
        <v>685</v>
      </c>
      <c r="B253" s="23" t="s">
        <v>686</v>
      </c>
      <c r="C253" s="23" t="s">
        <v>235</v>
      </c>
      <c r="D253" s="23" t="s">
        <v>236</v>
      </c>
      <c r="E253" s="23" t="s">
        <v>128</v>
      </c>
      <c r="F253" s="23" t="s">
        <v>125</v>
      </c>
      <c r="G253" s="23" t="s">
        <v>125</v>
      </c>
      <c r="H253" s="23" t="s">
        <v>125</v>
      </c>
      <c r="I253" s="23" t="s">
        <v>125</v>
      </c>
      <c r="J253" s="23" t="s">
        <v>687</v>
      </c>
      <c r="K253" s="23" t="s">
        <v>132</v>
      </c>
    </row>
    <row r="254" spans="1:11" x14ac:dyDescent="0.25">
      <c r="A254" s="23" t="s">
        <v>688</v>
      </c>
      <c r="B254" s="23" t="s">
        <v>689</v>
      </c>
      <c r="C254" s="23" t="s">
        <v>235</v>
      </c>
      <c r="D254" s="23" t="s">
        <v>236</v>
      </c>
      <c r="E254" s="23" t="s">
        <v>128</v>
      </c>
      <c r="F254" s="23" t="s">
        <v>125</v>
      </c>
      <c r="G254" s="23" t="s">
        <v>125</v>
      </c>
      <c r="H254" s="23" t="s">
        <v>125</v>
      </c>
      <c r="I254" s="23" t="s">
        <v>125</v>
      </c>
      <c r="J254" s="23" t="s">
        <v>690</v>
      </c>
      <c r="K254" s="23" t="s">
        <v>132</v>
      </c>
    </row>
    <row r="255" spans="1:11" x14ac:dyDescent="0.25">
      <c r="A255" s="23" t="s">
        <v>691</v>
      </c>
      <c r="B255" s="23" t="s">
        <v>692</v>
      </c>
      <c r="C255" s="23" t="s">
        <v>235</v>
      </c>
      <c r="D255" s="23" t="s">
        <v>236</v>
      </c>
      <c r="E255" s="23" t="s">
        <v>128</v>
      </c>
      <c r="F255" s="23" t="s">
        <v>125</v>
      </c>
      <c r="G255" s="23" t="s">
        <v>125</v>
      </c>
      <c r="H255" s="23" t="s">
        <v>125</v>
      </c>
      <c r="I255" s="23" t="s">
        <v>125</v>
      </c>
      <c r="J255" s="23" t="s">
        <v>693</v>
      </c>
      <c r="K255" s="23" t="s">
        <v>132</v>
      </c>
    </row>
    <row r="256" spans="1:11" x14ac:dyDescent="0.25">
      <c r="A256" s="23" t="s">
        <v>694</v>
      </c>
      <c r="B256" s="23" t="s">
        <v>695</v>
      </c>
      <c r="C256" s="23" t="s">
        <v>235</v>
      </c>
      <c r="D256" s="23" t="s">
        <v>236</v>
      </c>
      <c r="E256" s="23" t="s">
        <v>128</v>
      </c>
      <c r="F256" s="23" t="s">
        <v>125</v>
      </c>
      <c r="G256" s="23" t="s">
        <v>125</v>
      </c>
      <c r="H256" s="23" t="s">
        <v>125</v>
      </c>
      <c r="I256" s="23" t="s">
        <v>125</v>
      </c>
      <c r="J256" s="23" t="s">
        <v>286</v>
      </c>
      <c r="K256" s="23" t="s">
        <v>132</v>
      </c>
    </row>
    <row r="257" spans="1:11" x14ac:dyDescent="0.25">
      <c r="A257" s="23" t="s">
        <v>696</v>
      </c>
      <c r="B257" s="23" t="s">
        <v>697</v>
      </c>
      <c r="C257" s="23" t="s">
        <v>235</v>
      </c>
      <c r="D257" s="23" t="s">
        <v>236</v>
      </c>
      <c r="E257" s="23" t="s">
        <v>128</v>
      </c>
      <c r="F257" s="23" t="s">
        <v>125</v>
      </c>
      <c r="G257" s="23" t="s">
        <v>125</v>
      </c>
      <c r="H257" s="23" t="s">
        <v>125</v>
      </c>
      <c r="I257" s="23" t="s">
        <v>125</v>
      </c>
      <c r="J257" s="23" t="s">
        <v>137</v>
      </c>
      <c r="K257" s="23" t="s">
        <v>132</v>
      </c>
    </row>
    <row r="258" spans="1:11" x14ac:dyDescent="0.25">
      <c r="A258" s="23" t="s">
        <v>698</v>
      </c>
      <c r="B258" s="23" t="s">
        <v>699</v>
      </c>
      <c r="C258" s="23" t="s">
        <v>235</v>
      </c>
      <c r="D258" s="23" t="s">
        <v>236</v>
      </c>
      <c r="E258" s="23" t="s">
        <v>128</v>
      </c>
      <c r="F258" s="23" t="s">
        <v>125</v>
      </c>
      <c r="G258" s="23" t="s">
        <v>125</v>
      </c>
      <c r="H258" s="23" t="s">
        <v>125</v>
      </c>
      <c r="I258" s="23" t="s">
        <v>125</v>
      </c>
      <c r="J258" s="23" t="s">
        <v>131</v>
      </c>
      <c r="K258" s="23" t="s">
        <v>132</v>
      </c>
    </row>
    <row r="259" spans="1:11" x14ac:dyDescent="0.25">
      <c r="A259" s="23" t="s">
        <v>700</v>
      </c>
      <c r="B259" s="23" t="s">
        <v>701</v>
      </c>
      <c r="C259" s="23" t="s">
        <v>235</v>
      </c>
      <c r="D259" s="23" t="s">
        <v>236</v>
      </c>
      <c r="E259" s="23" t="s">
        <v>128</v>
      </c>
      <c r="F259" s="23" t="s">
        <v>125</v>
      </c>
      <c r="G259" s="23" t="s">
        <v>125</v>
      </c>
      <c r="H259" s="23" t="s">
        <v>125</v>
      </c>
      <c r="I259" s="23" t="s">
        <v>125</v>
      </c>
      <c r="J259" s="23" t="s">
        <v>693</v>
      </c>
      <c r="K259" s="23" t="s">
        <v>132</v>
      </c>
    </row>
    <row r="260" spans="1:11" x14ac:dyDescent="0.25">
      <c r="A260" s="23" t="s">
        <v>702</v>
      </c>
      <c r="B260" s="23" t="s">
        <v>703</v>
      </c>
      <c r="C260" s="23" t="s">
        <v>235</v>
      </c>
      <c r="D260" s="23" t="s">
        <v>236</v>
      </c>
      <c r="E260" s="23" t="s">
        <v>128</v>
      </c>
      <c r="F260" s="23" t="s">
        <v>125</v>
      </c>
      <c r="G260" s="23" t="s">
        <v>125</v>
      </c>
      <c r="H260" s="23" t="s">
        <v>125</v>
      </c>
      <c r="I260" s="23" t="s">
        <v>125</v>
      </c>
      <c r="J260" s="23" t="s">
        <v>319</v>
      </c>
      <c r="K260" s="23" t="s">
        <v>132</v>
      </c>
    </row>
    <row r="261" spans="1:11" x14ac:dyDescent="0.25">
      <c r="A261" s="23" t="s">
        <v>704</v>
      </c>
      <c r="B261" s="23" t="s">
        <v>705</v>
      </c>
      <c r="C261" s="23" t="s">
        <v>235</v>
      </c>
      <c r="D261" s="23" t="s">
        <v>236</v>
      </c>
      <c r="E261" s="23" t="s">
        <v>128</v>
      </c>
      <c r="F261" s="23" t="s">
        <v>125</v>
      </c>
      <c r="G261" s="23" t="s">
        <v>125</v>
      </c>
      <c r="H261" s="23" t="s">
        <v>125</v>
      </c>
      <c r="I261" s="23" t="s">
        <v>125</v>
      </c>
      <c r="J261" s="23" t="s">
        <v>319</v>
      </c>
      <c r="K261" s="23" t="s">
        <v>132</v>
      </c>
    </row>
    <row r="262" spans="1:11" x14ac:dyDescent="0.25">
      <c r="A262" s="23" t="s">
        <v>706</v>
      </c>
      <c r="B262" s="23" t="s">
        <v>707</v>
      </c>
      <c r="C262" s="23" t="s">
        <v>235</v>
      </c>
      <c r="D262" s="23" t="s">
        <v>236</v>
      </c>
      <c r="E262" s="23" t="s">
        <v>128</v>
      </c>
      <c r="F262" s="23" t="s">
        <v>125</v>
      </c>
      <c r="G262" s="23" t="s">
        <v>125</v>
      </c>
      <c r="H262" s="23" t="s">
        <v>125</v>
      </c>
      <c r="I262" s="23" t="s">
        <v>125</v>
      </c>
      <c r="J262" s="23" t="s">
        <v>708</v>
      </c>
      <c r="K262" s="23" t="s">
        <v>132</v>
      </c>
    </row>
    <row r="263" spans="1:11" x14ac:dyDescent="0.25">
      <c r="A263" s="23" t="s">
        <v>709</v>
      </c>
      <c r="B263" s="23" t="s">
        <v>710</v>
      </c>
      <c r="C263" s="23" t="s">
        <v>235</v>
      </c>
      <c r="D263" s="23" t="s">
        <v>236</v>
      </c>
      <c r="E263" s="23" t="s">
        <v>128</v>
      </c>
      <c r="F263" s="23" t="s">
        <v>125</v>
      </c>
      <c r="G263" s="23" t="s">
        <v>125</v>
      </c>
      <c r="H263" s="23" t="s">
        <v>125</v>
      </c>
      <c r="I263" s="23" t="s">
        <v>125</v>
      </c>
      <c r="J263" s="23" t="s">
        <v>137</v>
      </c>
      <c r="K263" s="23" t="s">
        <v>132</v>
      </c>
    </row>
    <row r="264" spans="1:11" x14ac:dyDescent="0.25">
      <c r="A264" s="23" t="s">
        <v>711</v>
      </c>
      <c r="B264" s="23" t="s">
        <v>712</v>
      </c>
      <c r="C264" s="23" t="s">
        <v>235</v>
      </c>
      <c r="D264" s="23" t="s">
        <v>236</v>
      </c>
      <c r="E264" s="23" t="s">
        <v>128</v>
      </c>
      <c r="F264" s="23" t="s">
        <v>125</v>
      </c>
      <c r="G264" s="23" t="s">
        <v>125</v>
      </c>
      <c r="H264" s="23" t="s">
        <v>125</v>
      </c>
      <c r="I264" s="23" t="s">
        <v>125</v>
      </c>
      <c r="J264" s="23" t="s">
        <v>672</v>
      </c>
      <c r="K264" s="23" t="s">
        <v>132</v>
      </c>
    </row>
    <row r="265" spans="1:11" x14ac:dyDescent="0.25">
      <c r="A265" s="23" t="s">
        <v>713</v>
      </c>
      <c r="B265" s="23" t="s">
        <v>714</v>
      </c>
      <c r="C265" s="23" t="s">
        <v>235</v>
      </c>
      <c r="D265" s="23" t="s">
        <v>236</v>
      </c>
      <c r="E265" s="23" t="s">
        <v>128</v>
      </c>
      <c r="F265" s="23" t="s">
        <v>125</v>
      </c>
      <c r="G265" s="23" t="s">
        <v>125</v>
      </c>
      <c r="H265" s="23" t="s">
        <v>125</v>
      </c>
      <c r="I265" s="23" t="s">
        <v>125</v>
      </c>
      <c r="J265" s="23" t="s">
        <v>137</v>
      </c>
      <c r="K265" s="23" t="s">
        <v>238</v>
      </c>
    </row>
    <row r="266" spans="1:11" x14ac:dyDescent="0.25">
      <c r="A266" s="23" t="s">
        <v>715</v>
      </c>
      <c r="B266" s="23" t="s">
        <v>716</v>
      </c>
      <c r="C266" s="23" t="s">
        <v>235</v>
      </c>
      <c r="D266" s="23" t="s">
        <v>236</v>
      </c>
      <c r="E266" s="23" t="s">
        <v>128</v>
      </c>
      <c r="F266" s="23" t="s">
        <v>125</v>
      </c>
      <c r="G266" s="23" t="s">
        <v>125</v>
      </c>
      <c r="H266" s="23" t="s">
        <v>125</v>
      </c>
      <c r="I266" s="23" t="s">
        <v>125</v>
      </c>
      <c r="J266" s="23" t="s">
        <v>717</v>
      </c>
      <c r="K266" s="23" t="s">
        <v>132</v>
      </c>
    </row>
    <row r="267" spans="1:11" x14ac:dyDescent="0.25">
      <c r="A267" s="23" t="s">
        <v>718</v>
      </c>
      <c r="B267" s="23" t="s">
        <v>719</v>
      </c>
      <c r="C267" s="23" t="s">
        <v>235</v>
      </c>
      <c r="D267" s="23" t="s">
        <v>236</v>
      </c>
      <c r="E267" s="23" t="s">
        <v>128</v>
      </c>
      <c r="F267" s="23" t="s">
        <v>125</v>
      </c>
      <c r="G267" s="23" t="s">
        <v>125</v>
      </c>
      <c r="H267" s="23" t="s">
        <v>125</v>
      </c>
      <c r="I267" s="23" t="s">
        <v>125</v>
      </c>
      <c r="J267" s="23" t="s">
        <v>140</v>
      </c>
      <c r="K267" s="23" t="s">
        <v>132</v>
      </c>
    </row>
    <row r="268" spans="1:11" x14ac:dyDescent="0.25">
      <c r="A268" s="23" t="s">
        <v>720</v>
      </c>
      <c r="B268" s="23" t="s">
        <v>721</v>
      </c>
      <c r="C268" s="23" t="s">
        <v>235</v>
      </c>
      <c r="D268" s="23" t="s">
        <v>236</v>
      </c>
      <c r="E268" s="23" t="s">
        <v>128</v>
      </c>
      <c r="F268" s="23" t="s">
        <v>125</v>
      </c>
      <c r="G268" s="23" t="s">
        <v>125</v>
      </c>
      <c r="H268" s="23" t="s">
        <v>125</v>
      </c>
      <c r="I268" s="23" t="s">
        <v>125</v>
      </c>
      <c r="J268" s="23" t="s">
        <v>717</v>
      </c>
      <c r="K268" s="23" t="s">
        <v>132</v>
      </c>
    </row>
    <row r="269" spans="1:11" x14ac:dyDescent="0.25">
      <c r="A269" s="23" t="s">
        <v>722</v>
      </c>
      <c r="B269" s="23" t="s">
        <v>723</v>
      </c>
      <c r="C269" s="23" t="s">
        <v>235</v>
      </c>
      <c r="D269" s="23" t="s">
        <v>236</v>
      </c>
      <c r="E269" s="23" t="s">
        <v>128</v>
      </c>
      <c r="F269" s="23" t="s">
        <v>125</v>
      </c>
      <c r="G269" s="23" t="s">
        <v>125</v>
      </c>
      <c r="H269" s="23" t="s">
        <v>125</v>
      </c>
      <c r="I269" s="23" t="s">
        <v>125</v>
      </c>
      <c r="J269" s="23" t="s">
        <v>140</v>
      </c>
      <c r="K269" s="23" t="s">
        <v>132</v>
      </c>
    </row>
    <row r="270" spans="1:11" x14ac:dyDescent="0.25">
      <c r="A270" s="23" t="s">
        <v>724</v>
      </c>
      <c r="B270" s="23" t="s">
        <v>725</v>
      </c>
      <c r="C270" s="23" t="s">
        <v>235</v>
      </c>
      <c r="D270" s="23" t="s">
        <v>236</v>
      </c>
      <c r="E270" s="23" t="s">
        <v>128</v>
      </c>
      <c r="F270" s="23" t="s">
        <v>125</v>
      </c>
      <c r="G270" s="23" t="s">
        <v>125</v>
      </c>
      <c r="H270" s="23" t="s">
        <v>125</v>
      </c>
      <c r="I270" s="23" t="s">
        <v>125</v>
      </c>
      <c r="J270" s="23" t="s">
        <v>137</v>
      </c>
      <c r="K270" s="23" t="s">
        <v>132</v>
      </c>
    </row>
    <row r="271" spans="1:11" x14ac:dyDescent="0.25">
      <c r="A271" s="23" t="s">
        <v>726</v>
      </c>
      <c r="B271" s="23" t="s">
        <v>727</v>
      </c>
      <c r="C271" s="23" t="s">
        <v>235</v>
      </c>
      <c r="D271" s="23" t="s">
        <v>236</v>
      </c>
      <c r="E271" s="23" t="s">
        <v>128</v>
      </c>
      <c r="F271" s="23" t="s">
        <v>125</v>
      </c>
      <c r="G271" s="23" t="s">
        <v>125</v>
      </c>
      <c r="H271" s="23" t="s">
        <v>125</v>
      </c>
      <c r="I271" s="23" t="s">
        <v>125</v>
      </c>
      <c r="J271" s="23" t="s">
        <v>217</v>
      </c>
      <c r="K271" s="23" t="s">
        <v>132</v>
      </c>
    </row>
    <row r="272" spans="1:11" x14ac:dyDescent="0.25">
      <c r="A272" s="23" t="s">
        <v>728</v>
      </c>
      <c r="B272" s="23" t="s">
        <v>729</v>
      </c>
      <c r="C272" s="23" t="s">
        <v>235</v>
      </c>
      <c r="D272" s="23" t="s">
        <v>236</v>
      </c>
      <c r="E272" s="23" t="s">
        <v>128</v>
      </c>
      <c r="F272" s="23" t="s">
        <v>125</v>
      </c>
      <c r="G272" s="23" t="s">
        <v>125</v>
      </c>
      <c r="H272" s="23" t="s">
        <v>125</v>
      </c>
      <c r="I272" s="23" t="s">
        <v>125</v>
      </c>
      <c r="J272" s="23" t="s">
        <v>137</v>
      </c>
      <c r="K272" s="23" t="s">
        <v>132</v>
      </c>
    </row>
    <row r="273" spans="1:11" x14ac:dyDescent="0.25">
      <c r="A273" s="23" t="s">
        <v>730</v>
      </c>
      <c r="B273" s="23" t="s">
        <v>731</v>
      </c>
      <c r="C273" s="23" t="s">
        <v>229</v>
      </c>
      <c r="D273" s="23" t="s">
        <v>230</v>
      </c>
      <c r="E273" s="23" t="s">
        <v>128</v>
      </c>
      <c r="F273" s="23" t="s">
        <v>125</v>
      </c>
      <c r="G273" s="23" t="s">
        <v>125</v>
      </c>
      <c r="H273" s="23" t="s">
        <v>125</v>
      </c>
      <c r="I273" s="23" t="s">
        <v>125</v>
      </c>
      <c r="J273" s="23" t="s">
        <v>420</v>
      </c>
      <c r="K273" s="23" t="s">
        <v>132</v>
      </c>
    </row>
    <row r="274" spans="1:11" x14ac:dyDescent="0.25">
      <c r="A274" s="23" t="s">
        <v>732</v>
      </c>
      <c r="B274" s="23" t="s">
        <v>733</v>
      </c>
      <c r="C274" s="23" t="s">
        <v>229</v>
      </c>
      <c r="D274" s="23" t="s">
        <v>230</v>
      </c>
      <c r="E274" s="23" t="s">
        <v>128</v>
      </c>
      <c r="F274" s="23" t="s">
        <v>125</v>
      </c>
      <c r="G274" s="23" t="s">
        <v>125</v>
      </c>
      <c r="H274" s="23" t="s">
        <v>125</v>
      </c>
      <c r="I274" s="23" t="s">
        <v>125</v>
      </c>
      <c r="J274" s="23" t="s">
        <v>420</v>
      </c>
      <c r="K274" s="23" t="s">
        <v>238</v>
      </c>
    </row>
    <row r="275" spans="1:11" x14ac:dyDescent="0.25">
      <c r="A275" s="23" t="s">
        <v>734</v>
      </c>
      <c r="B275" s="23" t="s">
        <v>735</v>
      </c>
      <c r="C275" s="23" t="s">
        <v>229</v>
      </c>
      <c r="D275" s="23" t="s">
        <v>230</v>
      </c>
      <c r="E275" s="23" t="s">
        <v>128</v>
      </c>
      <c r="F275" s="23" t="s">
        <v>125</v>
      </c>
      <c r="G275" s="23" t="s">
        <v>125</v>
      </c>
      <c r="H275" s="23" t="s">
        <v>125</v>
      </c>
      <c r="I275" s="23" t="s">
        <v>125</v>
      </c>
      <c r="J275" s="23" t="s">
        <v>420</v>
      </c>
      <c r="K275" s="23" t="s">
        <v>238</v>
      </c>
    </row>
    <row r="276" spans="1:11" x14ac:dyDescent="0.25">
      <c r="A276" s="23" t="s">
        <v>736</v>
      </c>
      <c r="B276" s="23" t="s">
        <v>737</v>
      </c>
      <c r="C276" s="23" t="s">
        <v>229</v>
      </c>
      <c r="D276" s="23" t="s">
        <v>230</v>
      </c>
      <c r="E276" s="23" t="s">
        <v>128</v>
      </c>
      <c r="F276" s="23" t="s">
        <v>125</v>
      </c>
      <c r="G276" s="23" t="s">
        <v>125</v>
      </c>
      <c r="H276" s="23" t="s">
        <v>125</v>
      </c>
      <c r="I276" s="23" t="s">
        <v>125</v>
      </c>
      <c r="J276" s="23" t="s">
        <v>420</v>
      </c>
      <c r="K276" s="23" t="s">
        <v>132</v>
      </c>
    </row>
    <row r="277" spans="1:11" x14ac:dyDescent="0.25">
      <c r="A277" s="23" t="s">
        <v>738</v>
      </c>
      <c r="B277" s="23" t="s">
        <v>739</v>
      </c>
      <c r="C277" s="23" t="s">
        <v>229</v>
      </c>
      <c r="D277" s="23" t="s">
        <v>230</v>
      </c>
      <c r="E277" s="23" t="s">
        <v>128</v>
      </c>
      <c r="F277" s="23" t="s">
        <v>125</v>
      </c>
      <c r="G277" s="23" t="s">
        <v>125</v>
      </c>
      <c r="H277" s="23" t="s">
        <v>125</v>
      </c>
      <c r="I277" s="23" t="s">
        <v>125</v>
      </c>
      <c r="J277" s="23" t="s">
        <v>420</v>
      </c>
      <c r="K277" s="23" t="s">
        <v>132</v>
      </c>
    </row>
    <row r="278" spans="1:11" x14ac:dyDescent="0.25">
      <c r="A278" s="23" t="s">
        <v>740</v>
      </c>
      <c r="B278" s="23" t="s">
        <v>741</v>
      </c>
      <c r="C278" s="23" t="s">
        <v>229</v>
      </c>
      <c r="D278" s="23" t="s">
        <v>230</v>
      </c>
      <c r="E278" s="23" t="s">
        <v>128</v>
      </c>
      <c r="F278" s="23" t="s">
        <v>125</v>
      </c>
      <c r="G278" s="23" t="s">
        <v>125</v>
      </c>
      <c r="H278" s="23" t="s">
        <v>125</v>
      </c>
      <c r="I278" s="23" t="s">
        <v>125</v>
      </c>
      <c r="J278" s="23" t="s">
        <v>420</v>
      </c>
      <c r="K278" s="23" t="s">
        <v>132</v>
      </c>
    </row>
    <row r="279" spans="1:11" x14ac:dyDescent="0.25">
      <c r="A279" s="23" t="s">
        <v>742</v>
      </c>
      <c r="B279" s="23" t="s">
        <v>743</v>
      </c>
      <c r="C279" s="23" t="s">
        <v>229</v>
      </c>
      <c r="D279" s="23" t="s">
        <v>230</v>
      </c>
      <c r="E279" s="23" t="s">
        <v>744</v>
      </c>
      <c r="F279" s="23" t="s">
        <v>125</v>
      </c>
      <c r="G279" s="23" t="s">
        <v>125</v>
      </c>
      <c r="H279" s="23" t="s">
        <v>125</v>
      </c>
      <c r="I279" s="23" t="s">
        <v>125</v>
      </c>
      <c r="J279" s="23" t="s">
        <v>420</v>
      </c>
      <c r="K279" s="23" t="s">
        <v>132</v>
      </c>
    </row>
    <row r="280" spans="1:11" x14ac:dyDescent="0.25">
      <c r="A280" s="23" t="s">
        <v>745</v>
      </c>
      <c r="B280" s="23" t="s">
        <v>746</v>
      </c>
      <c r="C280" s="23" t="s">
        <v>229</v>
      </c>
      <c r="D280" s="23" t="s">
        <v>230</v>
      </c>
      <c r="E280" s="23" t="s">
        <v>128</v>
      </c>
      <c r="F280" s="23" t="s">
        <v>125</v>
      </c>
      <c r="G280" s="23" t="s">
        <v>125</v>
      </c>
      <c r="H280" s="23" t="s">
        <v>125</v>
      </c>
      <c r="I280" s="23" t="s">
        <v>125</v>
      </c>
      <c r="J280" s="23" t="s">
        <v>420</v>
      </c>
      <c r="K280" s="23" t="s">
        <v>238</v>
      </c>
    </row>
    <row r="281" spans="1:11" x14ac:dyDescent="0.25">
      <c r="A281" s="23" t="s">
        <v>747</v>
      </c>
      <c r="B281" s="23" t="s">
        <v>748</v>
      </c>
      <c r="C281" s="23" t="s">
        <v>229</v>
      </c>
      <c r="D281" s="23" t="s">
        <v>230</v>
      </c>
      <c r="E281" s="23" t="s">
        <v>128</v>
      </c>
      <c r="F281" s="23" t="s">
        <v>125</v>
      </c>
      <c r="G281" s="23" t="s">
        <v>125</v>
      </c>
      <c r="H281" s="23" t="s">
        <v>125</v>
      </c>
      <c r="I281" s="23" t="s">
        <v>125</v>
      </c>
      <c r="J281" s="23" t="s">
        <v>420</v>
      </c>
      <c r="K281" s="23" t="s">
        <v>238</v>
      </c>
    </row>
    <row r="282" spans="1:11" x14ac:dyDescent="0.25">
      <c r="A282" s="23" t="s">
        <v>749</v>
      </c>
      <c r="B282" s="23" t="s">
        <v>750</v>
      </c>
      <c r="C282" s="23" t="s">
        <v>229</v>
      </c>
      <c r="D282" s="23" t="s">
        <v>230</v>
      </c>
      <c r="E282" s="23" t="s">
        <v>128</v>
      </c>
      <c r="F282" s="23" t="s">
        <v>125</v>
      </c>
      <c r="G282" s="23" t="s">
        <v>125</v>
      </c>
      <c r="H282" s="23" t="s">
        <v>125</v>
      </c>
      <c r="I282" s="23" t="s">
        <v>125</v>
      </c>
      <c r="J282" s="23" t="s">
        <v>420</v>
      </c>
      <c r="K282" s="23" t="s">
        <v>132</v>
      </c>
    </row>
    <row r="283" spans="1:11" x14ac:dyDescent="0.25">
      <c r="A283" s="23" t="s">
        <v>751</v>
      </c>
      <c r="B283" s="23" t="s">
        <v>752</v>
      </c>
      <c r="C283" s="23" t="s">
        <v>229</v>
      </c>
      <c r="D283" s="23" t="s">
        <v>230</v>
      </c>
      <c r="E283" s="23" t="s">
        <v>128</v>
      </c>
      <c r="F283" s="23" t="s">
        <v>125</v>
      </c>
      <c r="G283" s="23" t="s">
        <v>125</v>
      </c>
      <c r="H283" s="23" t="s">
        <v>125</v>
      </c>
      <c r="I283" s="23" t="s">
        <v>125</v>
      </c>
      <c r="J283" s="23" t="s">
        <v>420</v>
      </c>
      <c r="K283" s="23" t="s">
        <v>132</v>
      </c>
    </row>
    <row r="284" spans="1:11" x14ac:dyDescent="0.25">
      <c r="A284" s="23" t="s">
        <v>753</v>
      </c>
      <c r="B284" s="23" t="s">
        <v>754</v>
      </c>
      <c r="C284" s="23" t="s">
        <v>229</v>
      </c>
      <c r="D284" s="23" t="s">
        <v>230</v>
      </c>
      <c r="E284" s="23" t="s">
        <v>128</v>
      </c>
      <c r="F284" s="23" t="s">
        <v>125</v>
      </c>
      <c r="G284" s="23" t="s">
        <v>125</v>
      </c>
      <c r="H284" s="23" t="s">
        <v>125</v>
      </c>
      <c r="I284" s="23" t="s">
        <v>125</v>
      </c>
      <c r="J284" s="23" t="s">
        <v>420</v>
      </c>
      <c r="K284" s="23" t="s">
        <v>132</v>
      </c>
    </row>
    <row r="285" spans="1:11" x14ac:dyDescent="0.25">
      <c r="A285" s="23" t="s">
        <v>755</v>
      </c>
      <c r="B285" s="23" t="s">
        <v>756</v>
      </c>
      <c r="C285" s="23" t="s">
        <v>229</v>
      </c>
      <c r="D285" s="23" t="s">
        <v>230</v>
      </c>
      <c r="E285" s="23" t="s">
        <v>128</v>
      </c>
      <c r="F285" s="23" t="s">
        <v>125</v>
      </c>
      <c r="G285" s="23" t="s">
        <v>125</v>
      </c>
      <c r="H285" s="23" t="s">
        <v>125</v>
      </c>
      <c r="I285" s="23" t="s">
        <v>125</v>
      </c>
      <c r="J285" s="23" t="s">
        <v>420</v>
      </c>
      <c r="K285" s="23" t="s">
        <v>132</v>
      </c>
    </row>
    <row r="286" spans="1:11" x14ac:dyDescent="0.25">
      <c r="A286" s="23" t="s">
        <v>757</v>
      </c>
      <c r="B286" s="23" t="s">
        <v>758</v>
      </c>
      <c r="C286" s="23" t="s">
        <v>229</v>
      </c>
      <c r="D286" s="23" t="s">
        <v>230</v>
      </c>
      <c r="E286" s="23" t="s">
        <v>128</v>
      </c>
      <c r="F286" s="23" t="s">
        <v>125</v>
      </c>
      <c r="G286" s="23" t="s">
        <v>125</v>
      </c>
      <c r="H286" s="23" t="s">
        <v>125</v>
      </c>
      <c r="I286" s="23" t="s">
        <v>125</v>
      </c>
      <c r="J286" s="23" t="s">
        <v>420</v>
      </c>
      <c r="K286" s="23" t="s">
        <v>132</v>
      </c>
    </row>
    <row r="287" spans="1:11" x14ac:dyDescent="0.25">
      <c r="A287" s="23" t="s">
        <v>759</v>
      </c>
      <c r="B287" s="23" t="s">
        <v>760</v>
      </c>
      <c r="C287" s="23" t="s">
        <v>229</v>
      </c>
      <c r="D287" s="23" t="s">
        <v>230</v>
      </c>
      <c r="E287" s="23" t="s">
        <v>128</v>
      </c>
      <c r="F287" s="23" t="s">
        <v>125</v>
      </c>
      <c r="G287" s="23" t="s">
        <v>125</v>
      </c>
      <c r="H287" s="23" t="s">
        <v>125</v>
      </c>
      <c r="I287" s="23" t="s">
        <v>125</v>
      </c>
      <c r="J287" s="23" t="s">
        <v>420</v>
      </c>
      <c r="K287" s="23" t="s">
        <v>132</v>
      </c>
    </row>
    <row r="288" spans="1:11" x14ac:dyDescent="0.25">
      <c r="A288" s="23" t="s">
        <v>761</v>
      </c>
      <c r="B288" s="23" t="s">
        <v>762</v>
      </c>
      <c r="C288" s="23" t="s">
        <v>229</v>
      </c>
      <c r="D288" s="23" t="s">
        <v>230</v>
      </c>
      <c r="E288" s="23" t="s">
        <v>128</v>
      </c>
      <c r="F288" s="23" t="s">
        <v>125</v>
      </c>
      <c r="G288" s="23" t="s">
        <v>125</v>
      </c>
      <c r="H288" s="23" t="s">
        <v>125</v>
      </c>
      <c r="I288" s="23" t="s">
        <v>125</v>
      </c>
      <c r="J288" s="23" t="s">
        <v>420</v>
      </c>
      <c r="K288" s="23" t="s">
        <v>238</v>
      </c>
    </row>
    <row r="289" spans="1:11" x14ac:dyDescent="0.25">
      <c r="A289" s="23" t="s">
        <v>763</v>
      </c>
      <c r="B289" s="23" t="s">
        <v>764</v>
      </c>
      <c r="C289" s="23" t="s">
        <v>229</v>
      </c>
      <c r="D289" s="23" t="s">
        <v>230</v>
      </c>
      <c r="E289" s="23" t="s">
        <v>128</v>
      </c>
      <c r="F289" s="23" t="s">
        <v>125</v>
      </c>
      <c r="G289" s="23" t="s">
        <v>125</v>
      </c>
      <c r="H289" s="23" t="s">
        <v>125</v>
      </c>
      <c r="I289" s="23" t="s">
        <v>125</v>
      </c>
      <c r="J289" s="23" t="s">
        <v>420</v>
      </c>
      <c r="K289" s="23" t="s">
        <v>132</v>
      </c>
    </row>
    <row r="290" spans="1:11" x14ac:dyDescent="0.25">
      <c r="A290" s="23" t="s">
        <v>765</v>
      </c>
      <c r="B290" s="23" t="s">
        <v>766</v>
      </c>
      <c r="C290" s="23" t="s">
        <v>229</v>
      </c>
      <c r="D290" s="23" t="s">
        <v>230</v>
      </c>
      <c r="E290" s="23" t="s">
        <v>128</v>
      </c>
      <c r="F290" s="23" t="s">
        <v>125</v>
      </c>
      <c r="G290" s="23" t="s">
        <v>125</v>
      </c>
      <c r="H290" s="23" t="s">
        <v>125</v>
      </c>
      <c r="I290" s="23" t="s">
        <v>125</v>
      </c>
      <c r="J290" s="23" t="s">
        <v>420</v>
      </c>
      <c r="K290" s="23" t="s">
        <v>132</v>
      </c>
    </row>
    <row r="291" spans="1:11" x14ac:dyDescent="0.25">
      <c r="A291" s="23" t="s">
        <v>767</v>
      </c>
      <c r="B291" s="23" t="s">
        <v>768</v>
      </c>
      <c r="C291" s="23" t="s">
        <v>229</v>
      </c>
      <c r="D291" s="23" t="s">
        <v>128</v>
      </c>
      <c r="E291" s="23" t="s">
        <v>128</v>
      </c>
      <c r="F291" s="23" t="s">
        <v>125</v>
      </c>
      <c r="G291" s="23" t="s">
        <v>125</v>
      </c>
      <c r="H291" s="23" t="s">
        <v>125</v>
      </c>
      <c r="I291" s="23" t="s">
        <v>125</v>
      </c>
      <c r="J291" s="23" t="s">
        <v>769</v>
      </c>
      <c r="K291" s="23" t="s">
        <v>132</v>
      </c>
    </row>
    <row r="292" spans="1:11" x14ac:dyDescent="0.25">
      <c r="A292" s="23" t="s">
        <v>770</v>
      </c>
      <c r="B292" s="23" t="s">
        <v>771</v>
      </c>
      <c r="C292" s="23" t="s">
        <v>229</v>
      </c>
      <c r="D292" s="23" t="s">
        <v>230</v>
      </c>
      <c r="E292" s="23" t="s">
        <v>128</v>
      </c>
      <c r="F292" s="23" t="s">
        <v>125</v>
      </c>
      <c r="G292" s="23" t="s">
        <v>125</v>
      </c>
      <c r="H292" s="23" t="s">
        <v>125</v>
      </c>
      <c r="I292" s="23" t="s">
        <v>125</v>
      </c>
      <c r="J292" s="23" t="s">
        <v>420</v>
      </c>
      <c r="K292" s="23" t="s">
        <v>132</v>
      </c>
    </row>
    <row r="293" spans="1:11" x14ac:dyDescent="0.25">
      <c r="A293" s="23" t="s">
        <v>772</v>
      </c>
      <c r="B293" s="23" t="s">
        <v>768</v>
      </c>
      <c r="C293" s="23" t="s">
        <v>229</v>
      </c>
      <c r="D293" s="23" t="s">
        <v>128</v>
      </c>
      <c r="E293" s="23" t="s">
        <v>128</v>
      </c>
      <c r="F293" s="23" t="s">
        <v>125</v>
      </c>
      <c r="G293" s="23" t="s">
        <v>125</v>
      </c>
      <c r="H293" s="23" t="s">
        <v>125</v>
      </c>
      <c r="I293" s="23" t="s">
        <v>125</v>
      </c>
      <c r="J293" s="23" t="s">
        <v>769</v>
      </c>
      <c r="K293" s="23" t="s">
        <v>132</v>
      </c>
    </row>
    <row r="294" spans="1:11" x14ac:dyDescent="0.25">
      <c r="A294" s="23" t="s">
        <v>773</v>
      </c>
      <c r="B294" s="23" t="s">
        <v>768</v>
      </c>
      <c r="C294" s="23" t="s">
        <v>229</v>
      </c>
      <c r="D294" s="23" t="s">
        <v>128</v>
      </c>
      <c r="E294" s="23" t="s">
        <v>128</v>
      </c>
      <c r="F294" s="23" t="s">
        <v>125</v>
      </c>
      <c r="G294" s="23" t="s">
        <v>125</v>
      </c>
      <c r="H294" s="23" t="s">
        <v>125</v>
      </c>
      <c r="I294" s="23" t="s">
        <v>125</v>
      </c>
      <c r="J294" s="23" t="s">
        <v>769</v>
      </c>
      <c r="K294" s="23" t="s">
        <v>132</v>
      </c>
    </row>
    <row r="295" spans="1:11" x14ac:dyDescent="0.25">
      <c r="A295" s="23" t="s">
        <v>774</v>
      </c>
      <c r="B295" s="23" t="s">
        <v>768</v>
      </c>
      <c r="C295" s="23" t="s">
        <v>229</v>
      </c>
      <c r="D295" s="23" t="s">
        <v>128</v>
      </c>
      <c r="E295" s="23" t="s">
        <v>128</v>
      </c>
      <c r="F295" s="23" t="s">
        <v>125</v>
      </c>
      <c r="G295" s="23" t="s">
        <v>125</v>
      </c>
      <c r="H295" s="23" t="s">
        <v>125</v>
      </c>
      <c r="I295" s="23" t="s">
        <v>125</v>
      </c>
      <c r="J295" s="23" t="s">
        <v>769</v>
      </c>
      <c r="K295" s="23" t="s">
        <v>132</v>
      </c>
    </row>
    <row r="296" spans="1:11" x14ac:dyDescent="0.25">
      <c r="A296" s="23" t="s">
        <v>775</v>
      </c>
      <c r="B296" s="23" t="s">
        <v>768</v>
      </c>
      <c r="C296" s="23" t="s">
        <v>229</v>
      </c>
      <c r="D296" s="23" t="s">
        <v>128</v>
      </c>
      <c r="E296" s="23" t="s">
        <v>128</v>
      </c>
      <c r="F296" s="23" t="s">
        <v>125</v>
      </c>
      <c r="G296" s="23" t="s">
        <v>125</v>
      </c>
      <c r="H296" s="23" t="s">
        <v>125</v>
      </c>
      <c r="I296" s="23" t="s">
        <v>125</v>
      </c>
      <c r="J296" s="23" t="s">
        <v>769</v>
      </c>
      <c r="K296" s="23" t="s">
        <v>132</v>
      </c>
    </row>
    <row r="297" spans="1:11" x14ac:dyDescent="0.25">
      <c r="A297" s="23" t="s">
        <v>776</v>
      </c>
      <c r="B297" s="23" t="s">
        <v>768</v>
      </c>
      <c r="C297" s="23" t="s">
        <v>229</v>
      </c>
      <c r="D297" s="23" t="s">
        <v>128</v>
      </c>
      <c r="E297" s="23" t="s">
        <v>128</v>
      </c>
      <c r="F297" s="23" t="s">
        <v>125</v>
      </c>
      <c r="G297" s="23" t="s">
        <v>125</v>
      </c>
      <c r="H297" s="23" t="s">
        <v>125</v>
      </c>
      <c r="I297" s="23" t="s">
        <v>125</v>
      </c>
      <c r="J297" s="23" t="s">
        <v>769</v>
      </c>
      <c r="K297" s="23" t="s">
        <v>132</v>
      </c>
    </row>
    <row r="298" spans="1:11" x14ac:dyDescent="0.25">
      <c r="A298" s="23" t="s">
        <v>777</v>
      </c>
      <c r="B298" s="23" t="s">
        <v>778</v>
      </c>
      <c r="C298" s="23" t="s">
        <v>229</v>
      </c>
      <c r="D298" s="23" t="s">
        <v>230</v>
      </c>
      <c r="E298" s="23" t="s">
        <v>128</v>
      </c>
      <c r="F298" s="23" t="s">
        <v>125</v>
      </c>
      <c r="G298" s="23" t="s">
        <v>125</v>
      </c>
      <c r="H298" s="23" t="s">
        <v>125</v>
      </c>
      <c r="I298" s="23" t="s">
        <v>125</v>
      </c>
      <c r="J298" s="23" t="s">
        <v>420</v>
      </c>
      <c r="K298" s="23" t="s">
        <v>132</v>
      </c>
    </row>
    <row r="299" spans="1:11" x14ac:dyDescent="0.25">
      <c r="A299" s="23" t="s">
        <v>779</v>
      </c>
      <c r="B299" s="23" t="s">
        <v>780</v>
      </c>
      <c r="C299" s="23" t="s">
        <v>229</v>
      </c>
      <c r="D299" s="23" t="s">
        <v>230</v>
      </c>
      <c r="E299" s="23" t="s">
        <v>128</v>
      </c>
      <c r="F299" s="23" t="s">
        <v>125</v>
      </c>
      <c r="G299" s="23" t="s">
        <v>125</v>
      </c>
      <c r="H299" s="23" t="s">
        <v>125</v>
      </c>
      <c r="I299" s="23" t="s">
        <v>125</v>
      </c>
      <c r="J299" s="23" t="s">
        <v>420</v>
      </c>
      <c r="K299" s="23" t="s">
        <v>238</v>
      </c>
    </row>
    <row r="300" spans="1:11" x14ac:dyDescent="0.25">
      <c r="A300" s="23" t="s">
        <v>781</v>
      </c>
      <c r="B300" s="23" t="s">
        <v>771</v>
      </c>
      <c r="C300" s="23" t="s">
        <v>229</v>
      </c>
      <c r="D300" s="23" t="s">
        <v>230</v>
      </c>
      <c r="E300" s="23" t="s">
        <v>128</v>
      </c>
      <c r="F300" s="23" t="s">
        <v>125</v>
      </c>
      <c r="G300" s="23" t="s">
        <v>125</v>
      </c>
      <c r="H300" s="23" t="s">
        <v>125</v>
      </c>
      <c r="I300" s="23" t="s">
        <v>125</v>
      </c>
      <c r="J300" s="23" t="s">
        <v>420</v>
      </c>
      <c r="K300" s="23" t="s">
        <v>132</v>
      </c>
    </row>
    <row r="301" spans="1:11" x14ac:dyDescent="0.25">
      <c r="A301" s="23" t="s">
        <v>782</v>
      </c>
      <c r="B301" s="23" t="s">
        <v>783</v>
      </c>
      <c r="C301" s="23" t="s">
        <v>229</v>
      </c>
      <c r="D301" s="23" t="s">
        <v>230</v>
      </c>
      <c r="E301" s="23" t="s">
        <v>128</v>
      </c>
      <c r="F301" s="23" t="s">
        <v>125</v>
      </c>
      <c r="G301" s="23" t="s">
        <v>125</v>
      </c>
      <c r="H301" s="23" t="s">
        <v>125</v>
      </c>
      <c r="I301" s="23" t="s">
        <v>125</v>
      </c>
      <c r="J301" s="23" t="s">
        <v>420</v>
      </c>
      <c r="K301" s="23" t="s">
        <v>238</v>
      </c>
    </row>
    <row r="302" spans="1:11" x14ac:dyDescent="0.25">
      <c r="A302" s="23" t="s">
        <v>784</v>
      </c>
      <c r="B302" s="23" t="s">
        <v>785</v>
      </c>
      <c r="C302" s="23" t="s">
        <v>229</v>
      </c>
      <c r="D302" s="23" t="s">
        <v>230</v>
      </c>
      <c r="E302" s="23" t="s">
        <v>128</v>
      </c>
      <c r="F302" s="23" t="s">
        <v>125</v>
      </c>
      <c r="G302" s="23" t="s">
        <v>125</v>
      </c>
      <c r="H302" s="23" t="s">
        <v>125</v>
      </c>
      <c r="I302" s="23" t="s">
        <v>125</v>
      </c>
      <c r="J302" s="23" t="s">
        <v>420</v>
      </c>
      <c r="K302" s="23" t="s">
        <v>238</v>
      </c>
    </row>
    <row r="303" spans="1:11" x14ac:dyDescent="0.25">
      <c r="A303" s="23" t="s">
        <v>786</v>
      </c>
      <c r="B303" s="23" t="s">
        <v>787</v>
      </c>
      <c r="C303" s="23" t="s">
        <v>229</v>
      </c>
      <c r="D303" s="23" t="s">
        <v>230</v>
      </c>
      <c r="E303" s="23" t="s">
        <v>128</v>
      </c>
      <c r="F303" s="23" t="s">
        <v>125</v>
      </c>
      <c r="G303" s="23" t="s">
        <v>125</v>
      </c>
      <c r="H303" s="23" t="s">
        <v>125</v>
      </c>
      <c r="I303" s="23" t="s">
        <v>125</v>
      </c>
      <c r="J303" s="23" t="s">
        <v>420</v>
      </c>
      <c r="K303" s="23" t="s">
        <v>238</v>
      </c>
    </row>
    <row r="304" spans="1:11" x14ac:dyDescent="0.25">
      <c r="A304" s="23" t="s">
        <v>788</v>
      </c>
      <c r="B304" s="23" t="s">
        <v>789</v>
      </c>
      <c r="C304" s="23" t="s">
        <v>229</v>
      </c>
      <c r="D304" s="23" t="s">
        <v>230</v>
      </c>
      <c r="E304" s="23" t="s">
        <v>128</v>
      </c>
      <c r="F304" s="23" t="s">
        <v>125</v>
      </c>
      <c r="G304" s="23" t="s">
        <v>125</v>
      </c>
      <c r="H304" s="23" t="s">
        <v>125</v>
      </c>
      <c r="I304" s="23" t="s">
        <v>125</v>
      </c>
      <c r="J304" s="23" t="s">
        <v>420</v>
      </c>
      <c r="K304" s="23" t="s">
        <v>238</v>
      </c>
    </row>
    <row r="305" spans="1:11" x14ac:dyDescent="0.25">
      <c r="A305" s="23" t="s">
        <v>790</v>
      </c>
      <c r="B305" s="23" t="s">
        <v>791</v>
      </c>
      <c r="C305" s="23" t="s">
        <v>229</v>
      </c>
      <c r="D305" s="23" t="s">
        <v>230</v>
      </c>
      <c r="E305" s="23" t="s">
        <v>128</v>
      </c>
      <c r="F305" s="23" t="s">
        <v>125</v>
      </c>
      <c r="G305" s="23" t="s">
        <v>125</v>
      </c>
      <c r="H305" s="23" t="s">
        <v>125</v>
      </c>
      <c r="I305" s="23" t="s">
        <v>125</v>
      </c>
      <c r="J305" s="23" t="s">
        <v>420</v>
      </c>
      <c r="K305" s="23" t="s">
        <v>238</v>
      </c>
    </row>
    <row r="306" spans="1:11" x14ac:dyDescent="0.25">
      <c r="A306" s="23" t="s">
        <v>792</v>
      </c>
      <c r="B306" s="23" t="s">
        <v>793</v>
      </c>
      <c r="C306" s="23" t="s">
        <v>229</v>
      </c>
      <c r="D306" s="23" t="s">
        <v>230</v>
      </c>
      <c r="E306" s="23" t="s">
        <v>128</v>
      </c>
      <c r="F306" s="23" t="s">
        <v>125</v>
      </c>
      <c r="G306" s="23" t="s">
        <v>125</v>
      </c>
      <c r="H306" s="23" t="s">
        <v>125</v>
      </c>
      <c r="I306" s="23" t="s">
        <v>125</v>
      </c>
      <c r="J306" s="23" t="s">
        <v>420</v>
      </c>
      <c r="K306" s="23" t="s">
        <v>132</v>
      </c>
    </row>
    <row r="307" spans="1:11" x14ac:dyDescent="0.25">
      <c r="A307" s="23" t="s">
        <v>794</v>
      </c>
      <c r="B307" s="23" t="s">
        <v>795</v>
      </c>
      <c r="C307" s="23" t="s">
        <v>229</v>
      </c>
      <c r="D307" s="23" t="s">
        <v>230</v>
      </c>
      <c r="E307" s="23" t="s">
        <v>128</v>
      </c>
      <c r="F307" s="23" t="s">
        <v>125</v>
      </c>
      <c r="G307" s="23" t="s">
        <v>125</v>
      </c>
      <c r="H307" s="23" t="s">
        <v>125</v>
      </c>
      <c r="I307" s="23" t="s">
        <v>125</v>
      </c>
      <c r="J307" s="23" t="s">
        <v>420</v>
      </c>
      <c r="K307" s="23" t="s">
        <v>132</v>
      </c>
    </row>
    <row r="308" spans="1:11" x14ac:dyDescent="0.25">
      <c r="A308" s="23" t="s">
        <v>796</v>
      </c>
      <c r="B308" s="23" t="s">
        <v>797</v>
      </c>
      <c r="C308" s="23" t="s">
        <v>229</v>
      </c>
      <c r="D308" s="23" t="s">
        <v>230</v>
      </c>
      <c r="E308" s="23" t="s">
        <v>128</v>
      </c>
      <c r="F308" s="23" t="s">
        <v>125</v>
      </c>
      <c r="G308" s="23" t="s">
        <v>125</v>
      </c>
      <c r="H308" s="23" t="s">
        <v>125</v>
      </c>
      <c r="I308" s="23" t="s">
        <v>125</v>
      </c>
      <c r="J308" s="23" t="s">
        <v>420</v>
      </c>
      <c r="K308" s="23" t="s">
        <v>132</v>
      </c>
    </row>
    <row r="309" spans="1:11" x14ac:dyDescent="0.25">
      <c r="A309" s="23" t="s">
        <v>798</v>
      </c>
      <c r="B309" s="23" t="s">
        <v>799</v>
      </c>
      <c r="C309" s="23" t="s">
        <v>229</v>
      </c>
      <c r="D309" s="23" t="s">
        <v>230</v>
      </c>
      <c r="E309" s="23" t="s">
        <v>128</v>
      </c>
      <c r="F309" s="23" t="s">
        <v>125</v>
      </c>
      <c r="G309" s="23" t="s">
        <v>125</v>
      </c>
      <c r="H309" s="23" t="s">
        <v>125</v>
      </c>
      <c r="I309" s="23" t="s">
        <v>125</v>
      </c>
      <c r="J309" s="23" t="s">
        <v>420</v>
      </c>
      <c r="K309" s="23" t="s">
        <v>132</v>
      </c>
    </row>
    <row r="310" spans="1:11" x14ac:dyDescent="0.25">
      <c r="A310" s="23" t="s">
        <v>800</v>
      </c>
      <c r="B310" s="23" t="s">
        <v>801</v>
      </c>
      <c r="C310" s="23" t="s">
        <v>229</v>
      </c>
      <c r="D310" s="23" t="s">
        <v>230</v>
      </c>
      <c r="E310" s="23" t="s">
        <v>128</v>
      </c>
      <c r="F310" s="23" t="s">
        <v>125</v>
      </c>
      <c r="G310" s="23" t="s">
        <v>125</v>
      </c>
      <c r="H310" s="23" t="s">
        <v>125</v>
      </c>
      <c r="I310" s="23" t="s">
        <v>125</v>
      </c>
      <c r="J310" s="23" t="s">
        <v>420</v>
      </c>
      <c r="K310" s="23" t="s">
        <v>132</v>
      </c>
    </row>
    <row r="311" spans="1:11" x14ac:dyDescent="0.25">
      <c r="A311" s="23" t="s">
        <v>802</v>
      </c>
      <c r="B311" s="23" t="s">
        <v>803</v>
      </c>
      <c r="C311" s="23" t="s">
        <v>229</v>
      </c>
      <c r="D311" s="23" t="s">
        <v>230</v>
      </c>
      <c r="E311" s="23" t="s">
        <v>128</v>
      </c>
      <c r="F311" s="23" t="s">
        <v>125</v>
      </c>
      <c r="G311" s="23" t="s">
        <v>125</v>
      </c>
      <c r="H311" s="23" t="s">
        <v>125</v>
      </c>
      <c r="I311" s="23" t="s">
        <v>125</v>
      </c>
      <c r="J311" s="23" t="s">
        <v>420</v>
      </c>
      <c r="K311" s="23" t="s">
        <v>132</v>
      </c>
    </row>
    <row r="312" spans="1:11" x14ac:dyDescent="0.25">
      <c r="A312" s="23" t="s">
        <v>804</v>
      </c>
      <c r="B312" s="23" t="s">
        <v>805</v>
      </c>
      <c r="C312" s="23" t="s">
        <v>229</v>
      </c>
      <c r="D312" s="23" t="s">
        <v>230</v>
      </c>
      <c r="E312" s="23" t="s">
        <v>128</v>
      </c>
      <c r="F312" s="23" t="s">
        <v>125</v>
      </c>
      <c r="G312" s="23" t="s">
        <v>125</v>
      </c>
      <c r="H312" s="23" t="s">
        <v>125</v>
      </c>
      <c r="I312" s="23" t="s">
        <v>125</v>
      </c>
      <c r="J312" s="23" t="s">
        <v>420</v>
      </c>
      <c r="K312" s="23" t="s">
        <v>132</v>
      </c>
    </row>
    <row r="313" spans="1:11" x14ac:dyDescent="0.25">
      <c r="A313" s="23" t="s">
        <v>806</v>
      </c>
      <c r="B313" s="23" t="s">
        <v>807</v>
      </c>
      <c r="C313" s="23" t="s">
        <v>229</v>
      </c>
      <c r="D313" s="23" t="s">
        <v>230</v>
      </c>
      <c r="E313" s="23" t="s">
        <v>128</v>
      </c>
      <c r="F313" s="23" t="s">
        <v>125</v>
      </c>
      <c r="G313" s="23" t="s">
        <v>125</v>
      </c>
      <c r="H313" s="23" t="s">
        <v>125</v>
      </c>
      <c r="I313" s="23" t="s">
        <v>125</v>
      </c>
      <c r="J313" s="23" t="s">
        <v>808</v>
      </c>
      <c r="K313" s="23" t="s">
        <v>132</v>
      </c>
    </row>
    <row r="314" spans="1:11" x14ac:dyDescent="0.25">
      <c r="A314" s="23" t="s">
        <v>809</v>
      </c>
      <c r="B314" s="23" t="s">
        <v>810</v>
      </c>
      <c r="C314" s="23" t="s">
        <v>229</v>
      </c>
      <c r="D314" s="23" t="s">
        <v>230</v>
      </c>
      <c r="E314" s="23" t="s">
        <v>128</v>
      </c>
      <c r="F314" s="23" t="s">
        <v>125</v>
      </c>
      <c r="G314" s="23" t="s">
        <v>125</v>
      </c>
      <c r="H314" s="23" t="s">
        <v>125</v>
      </c>
      <c r="I314" s="23" t="s">
        <v>125</v>
      </c>
      <c r="J314" s="23" t="s">
        <v>420</v>
      </c>
      <c r="K314" s="23" t="s">
        <v>132</v>
      </c>
    </row>
    <row r="315" spans="1:11" x14ac:dyDescent="0.25">
      <c r="A315" s="23" t="s">
        <v>811</v>
      </c>
      <c r="B315" s="23" t="s">
        <v>812</v>
      </c>
      <c r="C315" s="23" t="s">
        <v>229</v>
      </c>
      <c r="D315" s="23" t="s">
        <v>230</v>
      </c>
      <c r="E315" s="23" t="s">
        <v>128</v>
      </c>
      <c r="F315" s="23" t="s">
        <v>125</v>
      </c>
      <c r="G315" s="23" t="s">
        <v>125</v>
      </c>
      <c r="H315" s="23" t="s">
        <v>125</v>
      </c>
      <c r="I315" s="23" t="s">
        <v>125</v>
      </c>
      <c r="J315" s="23" t="s">
        <v>420</v>
      </c>
      <c r="K315" s="23" t="s">
        <v>132</v>
      </c>
    </row>
    <row r="316" spans="1:11" x14ac:dyDescent="0.25">
      <c r="A316" s="23" t="s">
        <v>813</v>
      </c>
      <c r="B316" s="23" t="s">
        <v>814</v>
      </c>
      <c r="C316" s="23" t="s">
        <v>229</v>
      </c>
      <c r="D316" s="23" t="s">
        <v>230</v>
      </c>
      <c r="E316" s="23" t="s">
        <v>128</v>
      </c>
      <c r="F316" s="23" t="s">
        <v>125</v>
      </c>
      <c r="G316" s="23" t="s">
        <v>125</v>
      </c>
      <c r="H316" s="23" t="s">
        <v>125</v>
      </c>
      <c r="I316" s="23" t="s">
        <v>125</v>
      </c>
      <c r="J316" s="23" t="s">
        <v>420</v>
      </c>
      <c r="K316" s="23" t="s">
        <v>132</v>
      </c>
    </row>
    <row r="317" spans="1:11" x14ac:dyDescent="0.25">
      <c r="A317" s="23" t="s">
        <v>815</v>
      </c>
      <c r="B317" s="23" t="s">
        <v>816</v>
      </c>
      <c r="C317" s="23" t="s">
        <v>229</v>
      </c>
      <c r="D317" s="23" t="s">
        <v>230</v>
      </c>
      <c r="E317" s="23" t="s">
        <v>128</v>
      </c>
      <c r="F317" s="23" t="s">
        <v>125</v>
      </c>
      <c r="G317" s="23" t="s">
        <v>125</v>
      </c>
      <c r="H317" s="23" t="s">
        <v>125</v>
      </c>
      <c r="I317" s="23" t="s">
        <v>125</v>
      </c>
      <c r="J317" s="23" t="s">
        <v>420</v>
      </c>
      <c r="K317" s="23" t="s">
        <v>132</v>
      </c>
    </row>
    <row r="318" spans="1:11" x14ac:dyDescent="0.25">
      <c r="A318" s="23" t="s">
        <v>817</v>
      </c>
      <c r="B318" s="23" t="s">
        <v>818</v>
      </c>
      <c r="C318" s="23" t="s">
        <v>229</v>
      </c>
      <c r="D318" s="23" t="s">
        <v>230</v>
      </c>
      <c r="E318" s="23" t="s">
        <v>128</v>
      </c>
      <c r="F318" s="23" t="s">
        <v>125</v>
      </c>
      <c r="G318" s="23" t="s">
        <v>125</v>
      </c>
      <c r="H318" s="23" t="s">
        <v>125</v>
      </c>
      <c r="I318" s="23" t="s">
        <v>125</v>
      </c>
      <c r="J318" s="23" t="s">
        <v>420</v>
      </c>
      <c r="K318" s="23" t="s">
        <v>132</v>
      </c>
    </row>
    <row r="319" spans="1:11" x14ac:dyDescent="0.25">
      <c r="A319" s="23" t="s">
        <v>819</v>
      </c>
      <c r="B319" s="23" t="s">
        <v>820</v>
      </c>
      <c r="C319" s="23" t="s">
        <v>229</v>
      </c>
      <c r="D319" s="23" t="s">
        <v>230</v>
      </c>
      <c r="E319" s="23" t="s">
        <v>128</v>
      </c>
      <c r="F319" s="23" t="s">
        <v>125</v>
      </c>
      <c r="G319" s="23" t="s">
        <v>125</v>
      </c>
      <c r="H319" s="23" t="s">
        <v>125</v>
      </c>
      <c r="I319" s="23" t="s">
        <v>125</v>
      </c>
      <c r="J319" s="23" t="s">
        <v>420</v>
      </c>
      <c r="K319" s="23" t="s">
        <v>132</v>
      </c>
    </row>
    <row r="320" spans="1:11" x14ac:dyDescent="0.25">
      <c r="A320" s="23" t="s">
        <v>821</v>
      </c>
      <c r="B320" s="23" t="s">
        <v>822</v>
      </c>
      <c r="C320" s="23" t="s">
        <v>241</v>
      </c>
      <c r="D320" s="23" t="s">
        <v>822</v>
      </c>
      <c r="E320" s="23" t="s">
        <v>128</v>
      </c>
      <c r="F320" s="23" t="s">
        <v>125</v>
      </c>
      <c r="G320" s="23" t="s">
        <v>125</v>
      </c>
      <c r="H320" s="23" t="s">
        <v>125</v>
      </c>
      <c r="I320" s="23" t="s">
        <v>125</v>
      </c>
      <c r="J320" s="23" t="s">
        <v>237</v>
      </c>
      <c r="K320" s="23" t="s">
        <v>132</v>
      </c>
    </row>
    <row r="321" spans="1:11" x14ac:dyDescent="0.25">
      <c r="A321" s="23" t="s">
        <v>823</v>
      </c>
      <c r="B321" s="23" t="s">
        <v>824</v>
      </c>
      <c r="C321" s="23" t="s">
        <v>241</v>
      </c>
      <c r="D321" s="23" t="s">
        <v>822</v>
      </c>
      <c r="E321" s="23" t="s">
        <v>128</v>
      </c>
      <c r="F321" s="23" t="s">
        <v>125</v>
      </c>
      <c r="G321" s="23" t="s">
        <v>125</v>
      </c>
      <c r="H321" s="23" t="s">
        <v>125</v>
      </c>
      <c r="I321" s="23" t="s">
        <v>125</v>
      </c>
      <c r="J321" s="23" t="s">
        <v>237</v>
      </c>
      <c r="K321" s="23" t="s">
        <v>132</v>
      </c>
    </row>
    <row r="322" spans="1:11" x14ac:dyDescent="0.25">
      <c r="A322" s="23" t="s">
        <v>825</v>
      </c>
      <c r="B322" s="23" t="s">
        <v>826</v>
      </c>
      <c r="C322" s="23" t="s">
        <v>241</v>
      </c>
      <c r="D322" s="23" t="s">
        <v>822</v>
      </c>
      <c r="E322" s="23" t="s">
        <v>128</v>
      </c>
      <c r="F322" s="23" t="s">
        <v>125</v>
      </c>
      <c r="G322" s="23" t="s">
        <v>125</v>
      </c>
      <c r="H322" s="23" t="s">
        <v>125</v>
      </c>
      <c r="I322" s="23" t="s">
        <v>125</v>
      </c>
      <c r="J322" s="23" t="s">
        <v>237</v>
      </c>
      <c r="K322" s="23" t="s">
        <v>132</v>
      </c>
    </row>
    <row r="323" spans="1:11" x14ac:dyDescent="0.25">
      <c r="A323" s="23" t="s">
        <v>827</v>
      </c>
      <c r="B323" s="23" t="s">
        <v>828</v>
      </c>
      <c r="C323" s="23" t="s">
        <v>241</v>
      </c>
      <c r="D323" s="23" t="s">
        <v>822</v>
      </c>
      <c r="E323" s="23" t="s">
        <v>128</v>
      </c>
      <c r="F323" s="23" t="s">
        <v>125</v>
      </c>
      <c r="G323" s="23" t="s">
        <v>125</v>
      </c>
      <c r="H323" s="23" t="s">
        <v>125</v>
      </c>
      <c r="I323" s="23" t="s">
        <v>125</v>
      </c>
      <c r="J323" s="23" t="s">
        <v>237</v>
      </c>
      <c r="K323" s="23" t="s">
        <v>132</v>
      </c>
    </row>
    <row r="324" spans="1:11" x14ac:dyDescent="0.25">
      <c r="A324" s="23" t="s">
        <v>829</v>
      </c>
      <c r="B324" s="23" t="s">
        <v>830</v>
      </c>
      <c r="C324" s="23" t="s">
        <v>241</v>
      </c>
      <c r="D324" s="23" t="s">
        <v>822</v>
      </c>
      <c r="E324" s="23" t="s">
        <v>128</v>
      </c>
      <c r="F324" s="23" t="s">
        <v>125</v>
      </c>
      <c r="G324" s="23" t="s">
        <v>125</v>
      </c>
      <c r="H324" s="23" t="s">
        <v>125</v>
      </c>
      <c r="I324" s="23" t="s">
        <v>125</v>
      </c>
      <c r="J324" s="23" t="s">
        <v>314</v>
      </c>
      <c r="K324" s="23" t="s">
        <v>132</v>
      </c>
    </row>
    <row r="325" spans="1:11" x14ac:dyDescent="0.25">
      <c r="A325" s="23" t="s">
        <v>831</v>
      </c>
      <c r="B325" s="23" t="s">
        <v>832</v>
      </c>
      <c r="C325" s="23" t="s">
        <v>241</v>
      </c>
      <c r="D325" s="23" t="s">
        <v>822</v>
      </c>
      <c r="E325" s="23" t="s">
        <v>128</v>
      </c>
      <c r="F325" s="23" t="s">
        <v>125</v>
      </c>
      <c r="G325" s="23" t="s">
        <v>125</v>
      </c>
      <c r="H325" s="23" t="s">
        <v>125</v>
      </c>
      <c r="I325" s="23" t="s">
        <v>125</v>
      </c>
      <c r="J325" s="23" t="s">
        <v>237</v>
      </c>
      <c r="K325" s="23" t="s">
        <v>132</v>
      </c>
    </row>
    <row r="326" spans="1:11" x14ac:dyDescent="0.25">
      <c r="A326" s="23" t="s">
        <v>833</v>
      </c>
      <c r="B326" s="23" t="s">
        <v>834</v>
      </c>
      <c r="C326" s="23" t="s">
        <v>241</v>
      </c>
      <c r="D326" s="23" t="s">
        <v>822</v>
      </c>
      <c r="E326" s="23" t="s">
        <v>128</v>
      </c>
      <c r="F326" s="23" t="s">
        <v>125</v>
      </c>
      <c r="G326" s="23" t="s">
        <v>125</v>
      </c>
      <c r="H326" s="23" t="s">
        <v>125</v>
      </c>
      <c r="I326" s="23" t="s">
        <v>125</v>
      </c>
      <c r="J326" s="23" t="s">
        <v>237</v>
      </c>
      <c r="K326" s="23" t="s">
        <v>132</v>
      </c>
    </row>
    <row r="327" spans="1:11" x14ac:dyDescent="0.25">
      <c r="A327" s="23" t="s">
        <v>835</v>
      </c>
      <c r="B327" s="23" t="s">
        <v>836</v>
      </c>
      <c r="C327" s="23" t="s">
        <v>241</v>
      </c>
      <c r="D327" s="23" t="s">
        <v>822</v>
      </c>
      <c r="E327" s="23" t="s">
        <v>128</v>
      </c>
      <c r="F327" s="23" t="s">
        <v>125</v>
      </c>
      <c r="G327" s="23" t="s">
        <v>125</v>
      </c>
      <c r="H327" s="23" t="s">
        <v>125</v>
      </c>
      <c r="I327" s="23" t="s">
        <v>125</v>
      </c>
      <c r="J327" s="23" t="s">
        <v>237</v>
      </c>
      <c r="K327" s="23" t="s">
        <v>132</v>
      </c>
    </row>
    <row r="328" spans="1:11" x14ac:dyDescent="0.25">
      <c r="A328" s="23" t="s">
        <v>837</v>
      </c>
      <c r="B328" s="23" t="s">
        <v>838</v>
      </c>
      <c r="C328" s="23" t="s">
        <v>241</v>
      </c>
      <c r="D328" s="23" t="s">
        <v>822</v>
      </c>
      <c r="E328" s="23" t="s">
        <v>128</v>
      </c>
      <c r="F328" s="23" t="s">
        <v>125</v>
      </c>
      <c r="G328" s="23" t="s">
        <v>125</v>
      </c>
      <c r="H328" s="23" t="s">
        <v>125</v>
      </c>
      <c r="I328" s="23" t="s">
        <v>125</v>
      </c>
      <c r="J328" s="23" t="s">
        <v>237</v>
      </c>
      <c r="K328" s="23" t="s">
        <v>132</v>
      </c>
    </row>
    <row r="329" spans="1:11" x14ac:dyDescent="0.25">
      <c r="A329" s="23" t="s">
        <v>839</v>
      </c>
      <c r="B329" s="23" t="s">
        <v>840</v>
      </c>
      <c r="C329" s="23" t="s">
        <v>241</v>
      </c>
      <c r="D329" s="23" t="s">
        <v>822</v>
      </c>
      <c r="E329" s="23" t="s">
        <v>128</v>
      </c>
      <c r="F329" s="23" t="s">
        <v>125</v>
      </c>
      <c r="G329" s="23" t="s">
        <v>125</v>
      </c>
      <c r="H329" s="23" t="s">
        <v>125</v>
      </c>
      <c r="I329" s="23" t="s">
        <v>125</v>
      </c>
      <c r="J329" s="23" t="s">
        <v>237</v>
      </c>
      <c r="K329" s="23" t="s">
        <v>132</v>
      </c>
    </row>
    <row r="330" spans="1:11" x14ac:dyDescent="0.25">
      <c r="A330" s="23" t="s">
        <v>841</v>
      </c>
      <c r="B330" s="23" t="s">
        <v>842</v>
      </c>
      <c r="C330" s="23" t="s">
        <v>241</v>
      </c>
      <c r="D330" s="23" t="s">
        <v>822</v>
      </c>
      <c r="E330" s="23" t="s">
        <v>128</v>
      </c>
      <c r="F330" s="23" t="s">
        <v>125</v>
      </c>
      <c r="G330" s="23" t="s">
        <v>125</v>
      </c>
      <c r="H330" s="23" t="s">
        <v>125</v>
      </c>
      <c r="I330" s="23" t="s">
        <v>125</v>
      </c>
      <c r="J330" s="23" t="s">
        <v>237</v>
      </c>
      <c r="K330" s="23" t="s">
        <v>132</v>
      </c>
    </row>
    <row r="331" spans="1:11" x14ac:dyDescent="0.25">
      <c r="A331" s="23" t="s">
        <v>843</v>
      </c>
      <c r="B331" s="23" t="s">
        <v>844</v>
      </c>
      <c r="C331" s="23" t="s">
        <v>241</v>
      </c>
      <c r="D331" s="23" t="s">
        <v>822</v>
      </c>
      <c r="E331" s="23" t="s">
        <v>128</v>
      </c>
      <c r="F331" s="23" t="s">
        <v>125</v>
      </c>
      <c r="G331" s="23" t="s">
        <v>125</v>
      </c>
      <c r="H331" s="23" t="s">
        <v>125</v>
      </c>
      <c r="I331" s="23" t="s">
        <v>125</v>
      </c>
      <c r="J331" s="23" t="s">
        <v>237</v>
      </c>
      <c r="K331" s="23" t="s">
        <v>132</v>
      </c>
    </row>
    <row r="332" spans="1:11" x14ac:dyDescent="0.25">
      <c r="A332" s="23" t="s">
        <v>845</v>
      </c>
      <c r="B332" s="23" t="s">
        <v>846</v>
      </c>
      <c r="C332" s="23" t="s">
        <v>241</v>
      </c>
      <c r="D332" s="23" t="s">
        <v>822</v>
      </c>
      <c r="E332" s="23" t="s">
        <v>128</v>
      </c>
      <c r="F332" s="23" t="s">
        <v>125</v>
      </c>
      <c r="G332" s="23" t="s">
        <v>125</v>
      </c>
      <c r="H332" s="23" t="s">
        <v>125</v>
      </c>
      <c r="I332" s="23" t="s">
        <v>125</v>
      </c>
      <c r="J332" s="23" t="s">
        <v>237</v>
      </c>
      <c r="K332" s="23" t="s">
        <v>132</v>
      </c>
    </row>
    <row r="333" spans="1:11" x14ac:dyDescent="0.25">
      <c r="A333" s="23" t="s">
        <v>847</v>
      </c>
      <c r="B333" s="23" t="s">
        <v>848</v>
      </c>
      <c r="C333" s="23" t="s">
        <v>241</v>
      </c>
      <c r="D333" s="23" t="s">
        <v>822</v>
      </c>
      <c r="E333" s="23" t="s">
        <v>128</v>
      </c>
      <c r="F333" s="23" t="s">
        <v>125</v>
      </c>
      <c r="G333" s="23" t="s">
        <v>125</v>
      </c>
      <c r="H333" s="23" t="s">
        <v>125</v>
      </c>
      <c r="I333" s="23" t="s">
        <v>125</v>
      </c>
      <c r="J333" s="23" t="s">
        <v>237</v>
      </c>
      <c r="K333" s="23" t="s">
        <v>132</v>
      </c>
    </row>
    <row r="334" spans="1:11" x14ac:dyDescent="0.25">
      <c r="A334" s="23" t="s">
        <v>849</v>
      </c>
      <c r="B334" s="23" t="s">
        <v>850</v>
      </c>
      <c r="C334" s="23" t="s">
        <v>241</v>
      </c>
      <c r="D334" s="23" t="s">
        <v>822</v>
      </c>
      <c r="E334" s="23" t="s">
        <v>128</v>
      </c>
      <c r="F334" s="23" t="s">
        <v>125</v>
      </c>
      <c r="G334" s="23" t="s">
        <v>125</v>
      </c>
      <c r="H334" s="23" t="s">
        <v>125</v>
      </c>
      <c r="I334" s="23" t="s">
        <v>125</v>
      </c>
      <c r="J334" s="23" t="s">
        <v>237</v>
      </c>
      <c r="K334" s="23" t="s">
        <v>132</v>
      </c>
    </row>
    <row r="335" spans="1:11" x14ac:dyDescent="0.25">
      <c r="A335" s="23" t="s">
        <v>851</v>
      </c>
      <c r="B335" s="23" t="s">
        <v>852</v>
      </c>
      <c r="C335" s="23" t="s">
        <v>241</v>
      </c>
      <c r="D335" s="23" t="s">
        <v>822</v>
      </c>
      <c r="E335" s="23" t="s">
        <v>128</v>
      </c>
      <c r="F335" s="23" t="s">
        <v>125</v>
      </c>
      <c r="G335" s="23" t="s">
        <v>125</v>
      </c>
      <c r="H335" s="23" t="s">
        <v>125</v>
      </c>
      <c r="I335" s="23" t="s">
        <v>125</v>
      </c>
      <c r="J335" s="23" t="s">
        <v>237</v>
      </c>
      <c r="K335" s="23" t="s">
        <v>132</v>
      </c>
    </row>
    <row r="336" spans="1:11" x14ac:dyDescent="0.25">
      <c r="A336" s="23" t="s">
        <v>853</v>
      </c>
      <c r="B336" s="23" t="s">
        <v>846</v>
      </c>
      <c r="C336" s="23" t="s">
        <v>241</v>
      </c>
      <c r="D336" s="23" t="s">
        <v>822</v>
      </c>
      <c r="E336" s="23" t="s">
        <v>128</v>
      </c>
      <c r="F336" s="23" t="s">
        <v>125</v>
      </c>
      <c r="G336" s="23" t="s">
        <v>125</v>
      </c>
      <c r="H336" s="23" t="s">
        <v>125</v>
      </c>
      <c r="I336" s="23" t="s">
        <v>125</v>
      </c>
      <c r="J336" s="23" t="s">
        <v>237</v>
      </c>
      <c r="K336" s="23" t="s">
        <v>238</v>
      </c>
    </row>
    <row r="337" spans="1:11" x14ac:dyDescent="0.25">
      <c r="A337" s="23" t="s">
        <v>854</v>
      </c>
      <c r="B337" s="23" t="s">
        <v>855</v>
      </c>
      <c r="C337" s="23" t="s">
        <v>241</v>
      </c>
      <c r="D337" s="23" t="s">
        <v>822</v>
      </c>
      <c r="E337" s="23" t="s">
        <v>128</v>
      </c>
      <c r="F337" s="23" t="s">
        <v>125</v>
      </c>
      <c r="G337" s="23" t="s">
        <v>125</v>
      </c>
      <c r="H337" s="23" t="s">
        <v>125</v>
      </c>
      <c r="I337" s="23" t="s">
        <v>125</v>
      </c>
      <c r="J337" s="23" t="s">
        <v>237</v>
      </c>
      <c r="K337" s="23" t="s">
        <v>238</v>
      </c>
    </row>
    <row r="338" spans="1:11" x14ac:dyDescent="0.25">
      <c r="A338" s="23" t="s">
        <v>856</v>
      </c>
      <c r="B338" s="23" t="s">
        <v>857</v>
      </c>
      <c r="C338" s="23" t="s">
        <v>241</v>
      </c>
      <c r="D338" s="23" t="s">
        <v>822</v>
      </c>
      <c r="E338" s="23" t="s">
        <v>128</v>
      </c>
      <c r="F338" s="23" t="s">
        <v>125</v>
      </c>
      <c r="G338" s="23" t="s">
        <v>125</v>
      </c>
      <c r="H338" s="23" t="s">
        <v>125</v>
      </c>
      <c r="I338" s="23" t="s">
        <v>125</v>
      </c>
      <c r="J338" s="23" t="s">
        <v>237</v>
      </c>
      <c r="K338" s="23" t="s">
        <v>132</v>
      </c>
    </row>
    <row r="339" spans="1:11" x14ac:dyDescent="0.25">
      <c r="A339" s="23" t="s">
        <v>858</v>
      </c>
      <c r="B339" s="23" t="s">
        <v>859</v>
      </c>
      <c r="C339" s="23" t="s">
        <v>241</v>
      </c>
      <c r="D339" s="23" t="s">
        <v>822</v>
      </c>
      <c r="E339" s="23" t="s">
        <v>128</v>
      </c>
      <c r="F339" s="23" t="s">
        <v>125</v>
      </c>
      <c r="G339" s="23" t="s">
        <v>125</v>
      </c>
      <c r="H339" s="23" t="s">
        <v>125</v>
      </c>
      <c r="I339" s="23" t="s">
        <v>125</v>
      </c>
      <c r="J339" s="23" t="s">
        <v>237</v>
      </c>
      <c r="K339" s="23" t="s">
        <v>132</v>
      </c>
    </row>
    <row r="340" spans="1:11" x14ac:dyDescent="0.25">
      <c r="A340" s="23" t="s">
        <v>860</v>
      </c>
      <c r="B340" s="23" t="s">
        <v>861</v>
      </c>
      <c r="C340" s="23" t="s">
        <v>241</v>
      </c>
      <c r="D340" s="23" t="s">
        <v>822</v>
      </c>
      <c r="E340" s="23" t="s">
        <v>128</v>
      </c>
      <c r="F340" s="23" t="s">
        <v>125</v>
      </c>
      <c r="G340" s="23" t="s">
        <v>125</v>
      </c>
      <c r="H340" s="23" t="s">
        <v>125</v>
      </c>
      <c r="I340" s="23" t="s">
        <v>125</v>
      </c>
      <c r="J340" s="23" t="s">
        <v>237</v>
      </c>
      <c r="K340" s="23" t="s">
        <v>132</v>
      </c>
    </row>
    <row r="341" spans="1:11" x14ac:dyDescent="0.25">
      <c r="A341" s="23" t="s">
        <v>862</v>
      </c>
      <c r="B341" s="23" t="s">
        <v>863</v>
      </c>
      <c r="C341" s="23" t="s">
        <v>241</v>
      </c>
      <c r="D341" s="23" t="s">
        <v>822</v>
      </c>
      <c r="E341" s="23" t="s">
        <v>128</v>
      </c>
      <c r="F341" s="23" t="s">
        <v>125</v>
      </c>
      <c r="G341" s="23" t="s">
        <v>125</v>
      </c>
      <c r="H341" s="23" t="s">
        <v>125</v>
      </c>
      <c r="I341" s="23" t="s">
        <v>125</v>
      </c>
      <c r="J341" s="23" t="s">
        <v>237</v>
      </c>
      <c r="K341" s="23" t="s">
        <v>132</v>
      </c>
    </row>
    <row r="342" spans="1:11" x14ac:dyDescent="0.25">
      <c r="A342" s="23" t="s">
        <v>864</v>
      </c>
      <c r="B342" s="23" t="s">
        <v>865</v>
      </c>
      <c r="C342" s="23" t="s">
        <v>241</v>
      </c>
      <c r="D342" s="23" t="s">
        <v>822</v>
      </c>
      <c r="E342" s="23" t="s">
        <v>128</v>
      </c>
      <c r="F342" s="23" t="s">
        <v>125</v>
      </c>
      <c r="G342" s="23" t="s">
        <v>125</v>
      </c>
      <c r="H342" s="23" t="s">
        <v>125</v>
      </c>
      <c r="I342" s="23" t="s">
        <v>125</v>
      </c>
      <c r="J342" s="23" t="s">
        <v>237</v>
      </c>
      <c r="K342" s="23" t="s">
        <v>132</v>
      </c>
    </row>
    <row r="343" spans="1:11" x14ac:dyDescent="0.25">
      <c r="A343" s="23" t="s">
        <v>866</v>
      </c>
      <c r="B343" s="23" t="s">
        <v>867</v>
      </c>
      <c r="C343" s="23" t="s">
        <v>241</v>
      </c>
      <c r="D343" s="23" t="s">
        <v>822</v>
      </c>
      <c r="E343" s="23" t="s">
        <v>128</v>
      </c>
      <c r="F343" s="23" t="s">
        <v>125</v>
      </c>
      <c r="G343" s="23" t="s">
        <v>125</v>
      </c>
      <c r="H343" s="23" t="s">
        <v>125</v>
      </c>
      <c r="I343" s="23" t="s">
        <v>125</v>
      </c>
      <c r="J343" s="23" t="s">
        <v>237</v>
      </c>
      <c r="K343" s="23" t="s">
        <v>132</v>
      </c>
    </row>
    <row r="344" spans="1:11" x14ac:dyDescent="0.25">
      <c r="A344" s="23" t="s">
        <v>868</v>
      </c>
      <c r="B344" s="23" t="s">
        <v>869</v>
      </c>
      <c r="C344" s="23" t="s">
        <v>241</v>
      </c>
      <c r="D344" s="23" t="s">
        <v>822</v>
      </c>
      <c r="E344" s="23" t="s">
        <v>128</v>
      </c>
      <c r="F344" s="23" t="s">
        <v>125</v>
      </c>
      <c r="G344" s="23" t="s">
        <v>125</v>
      </c>
      <c r="H344" s="23" t="s">
        <v>125</v>
      </c>
      <c r="I344" s="23" t="s">
        <v>125</v>
      </c>
      <c r="J344" s="23" t="s">
        <v>237</v>
      </c>
      <c r="K344" s="23" t="s">
        <v>132</v>
      </c>
    </row>
    <row r="345" spans="1:11" x14ac:dyDescent="0.25">
      <c r="A345" s="23" t="s">
        <v>870</v>
      </c>
      <c r="B345" s="23" t="s">
        <v>871</v>
      </c>
      <c r="C345" s="23" t="s">
        <v>241</v>
      </c>
      <c r="D345" s="23" t="s">
        <v>822</v>
      </c>
      <c r="E345" s="23" t="s">
        <v>128</v>
      </c>
      <c r="F345" s="23" t="s">
        <v>125</v>
      </c>
      <c r="G345" s="23" t="s">
        <v>125</v>
      </c>
      <c r="H345" s="23" t="s">
        <v>125</v>
      </c>
      <c r="I345" s="23" t="s">
        <v>125</v>
      </c>
      <c r="J345" s="23" t="s">
        <v>237</v>
      </c>
      <c r="K345" s="23" t="s">
        <v>132</v>
      </c>
    </row>
    <row r="346" spans="1:11" x14ac:dyDescent="0.25">
      <c r="A346" s="23" t="s">
        <v>872</v>
      </c>
      <c r="B346" s="23" t="s">
        <v>873</v>
      </c>
      <c r="C346" s="23" t="s">
        <v>241</v>
      </c>
      <c r="D346" s="23" t="s">
        <v>822</v>
      </c>
      <c r="E346" s="23" t="s">
        <v>128</v>
      </c>
      <c r="F346" s="23" t="s">
        <v>125</v>
      </c>
      <c r="G346" s="23" t="s">
        <v>125</v>
      </c>
      <c r="H346" s="23" t="s">
        <v>125</v>
      </c>
      <c r="I346" s="23" t="s">
        <v>125</v>
      </c>
      <c r="J346" s="23" t="s">
        <v>237</v>
      </c>
      <c r="K346" s="23" t="s">
        <v>132</v>
      </c>
    </row>
    <row r="347" spans="1:11" x14ac:dyDescent="0.25">
      <c r="A347" s="23" t="s">
        <v>874</v>
      </c>
      <c r="B347" s="23" t="s">
        <v>875</v>
      </c>
      <c r="C347" s="23" t="s">
        <v>241</v>
      </c>
      <c r="D347" s="23" t="s">
        <v>822</v>
      </c>
      <c r="E347" s="23" t="s">
        <v>128</v>
      </c>
      <c r="F347" s="23" t="s">
        <v>125</v>
      </c>
      <c r="G347" s="23" t="s">
        <v>125</v>
      </c>
      <c r="H347" s="23" t="s">
        <v>125</v>
      </c>
      <c r="I347" s="23" t="s">
        <v>125</v>
      </c>
      <c r="J347" s="23" t="s">
        <v>237</v>
      </c>
      <c r="K347" s="23" t="s">
        <v>238</v>
      </c>
    </row>
    <row r="348" spans="1:11" x14ac:dyDescent="0.25">
      <c r="A348" s="23" t="s">
        <v>876</v>
      </c>
      <c r="B348" s="23" t="s">
        <v>877</v>
      </c>
      <c r="C348" s="23" t="s">
        <v>241</v>
      </c>
      <c r="D348" s="23" t="s">
        <v>822</v>
      </c>
      <c r="E348" s="23" t="s">
        <v>128</v>
      </c>
      <c r="F348" s="23" t="s">
        <v>125</v>
      </c>
      <c r="G348" s="23" t="s">
        <v>125</v>
      </c>
      <c r="H348" s="23" t="s">
        <v>125</v>
      </c>
      <c r="I348" s="23" t="s">
        <v>125</v>
      </c>
      <c r="J348" s="23" t="s">
        <v>237</v>
      </c>
      <c r="K348" s="23" t="s">
        <v>132</v>
      </c>
    </row>
    <row r="349" spans="1:11" x14ac:dyDescent="0.25">
      <c r="A349" s="23" t="s">
        <v>878</v>
      </c>
      <c r="B349" s="23" t="s">
        <v>879</v>
      </c>
      <c r="C349" s="23" t="s">
        <v>241</v>
      </c>
      <c r="D349" s="23" t="s">
        <v>822</v>
      </c>
      <c r="E349" s="23" t="s">
        <v>128</v>
      </c>
      <c r="F349" s="23" t="s">
        <v>125</v>
      </c>
      <c r="G349" s="23" t="s">
        <v>125</v>
      </c>
      <c r="H349" s="23" t="s">
        <v>125</v>
      </c>
      <c r="I349" s="23" t="s">
        <v>125</v>
      </c>
      <c r="J349" s="23" t="s">
        <v>237</v>
      </c>
      <c r="K349" s="23" t="s">
        <v>132</v>
      </c>
    </row>
    <row r="350" spans="1:11" x14ac:dyDescent="0.25">
      <c r="A350" s="23" t="s">
        <v>880</v>
      </c>
      <c r="B350" s="23" t="s">
        <v>881</v>
      </c>
      <c r="C350" s="23" t="s">
        <v>241</v>
      </c>
      <c r="D350" s="23" t="s">
        <v>822</v>
      </c>
      <c r="E350" s="23" t="s">
        <v>128</v>
      </c>
      <c r="F350" s="23" t="s">
        <v>125</v>
      </c>
      <c r="G350" s="23" t="s">
        <v>125</v>
      </c>
      <c r="H350" s="23" t="s">
        <v>125</v>
      </c>
      <c r="I350" s="23" t="s">
        <v>125</v>
      </c>
      <c r="J350" s="23" t="s">
        <v>237</v>
      </c>
      <c r="K350" s="23" t="s">
        <v>132</v>
      </c>
    </row>
    <row r="351" spans="1:11" x14ac:dyDescent="0.25">
      <c r="A351" s="23" t="s">
        <v>882</v>
      </c>
      <c r="B351" s="23" t="s">
        <v>883</v>
      </c>
      <c r="C351" s="23" t="s">
        <v>241</v>
      </c>
      <c r="D351" s="23" t="s">
        <v>822</v>
      </c>
      <c r="E351" s="23" t="s">
        <v>128</v>
      </c>
      <c r="F351" s="23" t="s">
        <v>125</v>
      </c>
      <c r="G351" s="23" t="s">
        <v>125</v>
      </c>
      <c r="H351" s="23" t="s">
        <v>125</v>
      </c>
      <c r="I351" s="23" t="s">
        <v>125</v>
      </c>
      <c r="J351" s="23" t="s">
        <v>237</v>
      </c>
      <c r="K351" s="23" t="s">
        <v>238</v>
      </c>
    </row>
    <row r="352" spans="1:11" x14ac:dyDescent="0.25">
      <c r="A352" s="23" t="s">
        <v>884</v>
      </c>
      <c r="B352" s="23" t="s">
        <v>885</v>
      </c>
      <c r="C352" s="23" t="s">
        <v>241</v>
      </c>
      <c r="D352" s="23" t="s">
        <v>822</v>
      </c>
      <c r="E352" s="23" t="s">
        <v>128</v>
      </c>
      <c r="F352" s="23" t="s">
        <v>125</v>
      </c>
      <c r="G352" s="23" t="s">
        <v>125</v>
      </c>
      <c r="H352" s="23" t="s">
        <v>125</v>
      </c>
      <c r="I352" s="23" t="s">
        <v>125</v>
      </c>
      <c r="J352" s="23" t="s">
        <v>237</v>
      </c>
      <c r="K352" s="23" t="s">
        <v>238</v>
      </c>
    </row>
    <row r="353" spans="1:11" x14ac:dyDescent="0.25">
      <c r="A353" s="23" t="s">
        <v>886</v>
      </c>
      <c r="B353" s="23" t="s">
        <v>887</v>
      </c>
      <c r="C353" s="23" t="s">
        <v>241</v>
      </c>
      <c r="D353" s="23" t="s">
        <v>822</v>
      </c>
      <c r="E353" s="23" t="s">
        <v>128</v>
      </c>
      <c r="F353" s="23" t="s">
        <v>125</v>
      </c>
      <c r="G353" s="23" t="s">
        <v>125</v>
      </c>
      <c r="H353" s="23" t="s">
        <v>125</v>
      </c>
      <c r="I353" s="23" t="s">
        <v>125</v>
      </c>
      <c r="J353" s="23" t="s">
        <v>237</v>
      </c>
      <c r="K353" s="23" t="s">
        <v>238</v>
      </c>
    </row>
    <row r="354" spans="1:11" x14ac:dyDescent="0.25">
      <c r="A354" s="23" t="s">
        <v>888</v>
      </c>
      <c r="B354" s="23" t="s">
        <v>889</v>
      </c>
      <c r="C354" s="23" t="s">
        <v>241</v>
      </c>
      <c r="D354" s="23" t="s">
        <v>822</v>
      </c>
      <c r="E354" s="23" t="s">
        <v>128</v>
      </c>
      <c r="F354" s="23" t="s">
        <v>125</v>
      </c>
      <c r="G354" s="23" t="s">
        <v>125</v>
      </c>
      <c r="H354" s="23" t="s">
        <v>125</v>
      </c>
      <c r="I354" s="23" t="s">
        <v>125</v>
      </c>
      <c r="J354" s="23" t="s">
        <v>237</v>
      </c>
      <c r="K354" s="23" t="s">
        <v>238</v>
      </c>
    </row>
    <row r="355" spans="1:11" x14ac:dyDescent="0.25">
      <c r="A355" s="23" t="s">
        <v>890</v>
      </c>
      <c r="B355" s="23" t="s">
        <v>891</v>
      </c>
      <c r="C355" s="23" t="s">
        <v>241</v>
      </c>
      <c r="D355" s="23" t="s">
        <v>822</v>
      </c>
      <c r="E355" s="23" t="s">
        <v>128</v>
      </c>
      <c r="F355" s="23" t="s">
        <v>125</v>
      </c>
      <c r="G355" s="23" t="s">
        <v>125</v>
      </c>
      <c r="H355" s="23" t="s">
        <v>125</v>
      </c>
      <c r="I355" s="23" t="s">
        <v>125</v>
      </c>
      <c r="J355" s="23" t="s">
        <v>237</v>
      </c>
      <c r="K355" s="23" t="s">
        <v>132</v>
      </c>
    </row>
    <row r="356" spans="1:11" x14ac:dyDescent="0.25">
      <c r="A356" s="23" t="s">
        <v>892</v>
      </c>
      <c r="B356" s="23" t="s">
        <v>893</v>
      </c>
      <c r="C356" s="23" t="s">
        <v>241</v>
      </c>
      <c r="D356" s="23" t="s">
        <v>822</v>
      </c>
      <c r="E356" s="23" t="s">
        <v>128</v>
      </c>
      <c r="F356" s="23" t="s">
        <v>125</v>
      </c>
      <c r="G356" s="23" t="s">
        <v>125</v>
      </c>
      <c r="H356" s="23" t="s">
        <v>125</v>
      </c>
      <c r="I356" s="23" t="s">
        <v>125</v>
      </c>
      <c r="J356" s="23" t="s">
        <v>237</v>
      </c>
      <c r="K356" s="23" t="s">
        <v>238</v>
      </c>
    </row>
    <row r="357" spans="1:11" x14ac:dyDescent="0.25">
      <c r="A357" s="23" t="s">
        <v>894</v>
      </c>
      <c r="B357" s="23" t="s">
        <v>895</v>
      </c>
      <c r="C357" s="23" t="s">
        <v>241</v>
      </c>
      <c r="D357" s="23" t="s">
        <v>822</v>
      </c>
      <c r="E357" s="23" t="s">
        <v>128</v>
      </c>
      <c r="F357" s="23" t="s">
        <v>125</v>
      </c>
      <c r="G357" s="23" t="s">
        <v>125</v>
      </c>
      <c r="H357" s="23" t="s">
        <v>125</v>
      </c>
      <c r="I357" s="23" t="s">
        <v>125</v>
      </c>
      <c r="J357" s="23" t="s">
        <v>237</v>
      </c>
      <c r="K357" s="23" t="s">
        <v>132</v>
      </c>
    </row>
    <row r="358" spans="1:11" x14ac:dyDescent="0.25">
      <c r="A358" s="23" t="s">
        <v>896</v>
      </c>
      <c r="B358" s="23" t="s">
        <v>897</v>
      </c>
      <c r="C358" s="23" t="s">
        <v>241</v>
      </c>
      <c r="D358" s="23" t="s">
        <v>822</v>
      </c>
      <c r="E358" s="23" t="s">
        <v>128</v>
      </c>
      <c r="F358" s="23" t="s">
        <v>125</v>
      </c>
      <c r="G358" s="23" t="s">
        <v>125</v>
      </c>
      <c r="H358" s="23" t="s">
        <v>125</v>
      </c>
      <c r="I358" s="23" t="s">
        <v>125</v>
      </c>
      <c r="J358" s="23" t="s">
        <v>237</v>
      </c>
      <c r="K358" s="23" t="s">
        <v>132</v>
      </c>
    </row>
    <row r="359" spans="1:11" x14ac:dyDescent="0.25">
      <c r="A359" s="23" t="s">
        <v>898</v>
      </c>
      <c r="B359" s="23" t="s">
        <v>899</v>
      </c>
      <c r="C359" s="23" t="s">
        <v>241</v>
      </c>
      <c r="D359" s="23" t="s">
        <v>822</v>
      </c>
      <c r="E359" s="23" t="s">
        <v>128</v>
      </c>
      <c r="F359" s="23" t="s">
        <v>125</v>
      </c>
      <c r="G359" s="23" t="s">
        <v>125</v>
      </c>
      <c r="H359" s="23" t="s">
        <v>125</v>
      </c>
      <c r="I359" s="23" t="s">
        <v>125</v>
      </c>
      <c r="J359" s="23" t="s">
        <v>237</v>
      </c>
      <c r="K359" s="23" t="s">
        <v>132</v>
      </c>
    </row>
    <row r="360" spans="1:11" x14ac:dyDescent="0.25">
      <c r="A360" s="23" t="s">
        <v>900</v>
      </c>
      <c r="B360" s="23" t="s">
        <v>901</v>
      </c>
      <c r="C360" s="23" t="s">
        <v>241</v>
      </c>
      <c r="D360" s="23" t="s">
        <v>822</v>
      </c>
      <c r="E360" s="23" t="s">
        <v>128</v>
      </c>
      <c r="F360" s="23" t="s">
        <v>125</v>
      </c>
      <c r="G360" s="23" t="s">
        <v>125</v>
      </c>
      <c r="H360" s="23" t="s">
        <v>125</v>
      </c>
      <c r="I360" s="23" t="s">
        <v>125</v>
      </c>
      <c r="J360" s="23" t="s">
        <v>237</v>
      </c>
      <c r="K360" s="23" t="s">
        <v>132</v>
      </c>
    </row>
    <row r="361" spans="1:11" x14ac:dyDescent="0.25">
      <c r="A361" s="23" t="s">
        <v>902</v>
      </c>
      <c r="B361" s="23" t="s">
        <v>903</v>
      </c>
      <c r="C361" s="23" t="s">
        <v>241</v>
      </c>
      <c r="D361" s="23" t="s">
        <v>822</v>
      </c>
      <c r="E361" s="23" t="s">
        <v>128</v>
      </c>
      <c r="F361" s="23" t="s">
        <v>125</v>
      </c>
      <c r="G361" s="23" t="s">
        <v>125</v>
      </c>
      <c r="H361" s="23" t="s">
        <v>125</v>
      </c>
      <c r="I361" s="23" t="s">
        <v>125</v>
      </c>
      <c r="J361" s="23" t="s">
        <v>237</v>
      </c>
      <c r="K361" s="23" t="s">
        <v>132</v>
      </c>
    </row>
    <row r="362" spans="1:11" x14ac:dyDescent="0.25">
      <c r="A362" s="23" t="s">
        <v>904</v>
      </c>
      <c r="B362" s="23" t="s">
        <v>905</v>
      </c>
      <c r="C362" s="23" t="s">
        <v>241</v>
      </c>
      <c r="D362" s="23" t="s">
        <v>822</v>
      </c>
      <c r="E362" s="23" t="s">
        <v>128</v>
      </c>
      <c r="F362" s="23" t="s">
        <v>125</v>
      </c>
      <c r="G362" s="23" t="s">
        <v>125</v>
      </c>
      <c r="H362" s="23" t="s">
        <v>125</v>
      </c>
      <c r="I362" s="23" t="s">
        <v>125</v>
      </c>
      <c r="J362" s="23" t="s">
        <v>237</v>
      </c>
      <c r="K362" s="23" t="s">
        <v>238</v>
      </c>
    </row>
    <row r="363" spans="1:11" x14ac:dyDescent="0.25">
      <c r="A363" s="23" t="s">
        <v>906</v>
      </c>
      <c r="B363" s="23" t="s">
        <v>907</v>
      </c>
      <c r="C363" s="23" t="s">
        <v>241</v>
      </c>
      <c r="D363" s="23" t="s">
        <v>822</v>
      </c>
      <c r="E363" s="23" t="s">
        <v>128</v>
      </c>
      <c r="F363" s="23" t="s">
        <v>125</v>
      </c>
      <c r="G363" s="23" t="s">
        <v>125</v>
      </c>
      <c r="H363" s="23" t="s">
        <v>125</v>
      </c>
      <c r="I363" s="23" t="s">
        <v>125</v>
      </c>
      <c r="J363" s="23" t="s">
        <v>601</v>
      </c>
      <c r="K363" s="23" t="s">
        <v>238</v>
      </c>
    </row>
    <row r="364" spans="1:11" x14ac:dyDescent="0.25">
      <c r="A364" s="23" t="s">
        <v>908</v>
      </c>
      <c r="B364" s="23" t="s">
        <v>909</v>
      </c>
      <c r="C364" s="23" t="s">
        <v>241</v>
      </c>
      <c r="D364" s="23" t="s">
        <v>822</v>
      </c>
      <c r="E364" s="23" t="s">
        <v>128</v>
      </c>
      <c r="F364" s="23" t="s">
        <v>125</v>
      </c>
      <c r="G364" s="23" t="s">
        <v>125</v>
      </c>
      <c r="H364" s="23" t="s">
        <v>125</v>
      </c>
      <c r="I364" s="23" t="s">
        <v>125</v>
      </c>
      <c r="J364" s="23" t="s">
        <v>601</v>
      </c>
      <c r="K364" s="23" t="s">
        <v>238</v>
      </c>
    </row>
    <row r="365" spans="1:11" x14ac:dyDescent="0.25">
      <c r="A365" s="23" t="s">
        <v>910</v>
      </c>
      <c r="B365" s="23" t="s">
        <v>911</v>
      </c>
      <c r="C365" s="23" t="s">
        <v>241</v>
      </c>
      <c r="D365" s="23" t="s">
        <v>822</v>
      </c>
      <c r="E365" s="23" t="s">
        <v>128</v>
      </c>
      <c r="F365" s="23" t="s">
        <v>125</v>
      </c>
      <c r="G365" s="23" t="s">
        <v>125</v>
      </c>
      <c r="H365" s="23" t="s">
        <v>125</v>
      </c>
      <c r="I365" s="23" t="s">
        <v>125</v>
      </c>
      <c r="J365" s="23" t="s">
        <v>237</v>
      </c>
      <c r="K365" s="23" t="s">
        <v>132</v>
      </c>
    </row>
    <row r="366" spans="1:11" x14ac:dyDescent="0.25">
      <c r="A366" s="23" t="s">
        <v>912</v>
      </c>
      <c r="B366" s="23" t="s">
        <v>913</v>
      </c>
      <c r="C366" s="23" t="s">
        <v>241</v>
      </c>
      <c r="D366" s="23" t="s">
        <v>822</v>
      </c>
      <c r="E366" s="23" t="s">
        <v>128</v>
      </c>
      <c r="F366" s="23" t="s">
        <v>125</v>
      </c>
      <c r="G366" s="23" t="s">
        <v>125</v>
      </c>
      <c r="H366" s="23" t="s">
        <v>125</v>
      </c>
      <c r="I366" s="23" t="s">
        <v>125</v>
      </c>
      <c r="J366" s="23" t="s">
        <v>601</v>
      </c>
      <c r="K366" s="23" t="s">
        <v>238</v>
      </c>
    </row>
    <row r="367" spans="1:11" x14ac:dyDescent="0.25">
      <c r="A367" s="23" t="s">
        <v>914</v>
      </c>
      <c r="B367" s="23" t="s">
        <v>915</v>
      </c>
      <c r="C367" s="23" t="s">
        <v>241</v>
      </c>
      <c r="D367" s="23" t="s">
        <v>822</v>
      </c>
      <c r="E367" s="23" t="s">
        <v>128</v>
      </c>
      <c r="F367" s="23" t="s">
        <v>125</v>
      </c>
      <c r="G367" s="23" t="s">
        <v>125</v>
      </c>
      <c r="H367" s="23" t="s">
        <v>125</v>
      </c>
      <c r="I367" s="23" t="s">
        <v>125</v>
      </c>
      <c r="J367" s="23" t="s">
        <v>601</v>
      </c>
      <c r="K367" s="23" t="s">
        <v>132</v>
      </c>
    </row>
    <row r="368" spans="1:11" x14ac:dyDescent="0.25">
      <c r="A368" s="23" t="s">
        <v>916</v>
      </c>
      <c r="B368" s="23" t="s">
        <v>917</v>
      </c>
      <c r="C368" s="23" t="s">
        <v>241</v>
      </c>
      <c r="D368" s="23" t="s">
        <v>822</v>
      </c>
      <c r="E368" s="23" t="s">
        <v>128</v>
      </c>
      <c r="F368" s="23" t="s">
        <v>125</v>
      </c>
      <c r="G368" s="23" t="s">
        <v>125</v>
      </c>
      <c r="H368" s="23" t="s">
        <v>125</v>
      </c>
      <c r="I368" s="23" t="s">
        <v>125</v>
      </c>
      <c r="J368" s="23" t="s">
        <v>237</v>
      </c>
      <c r="K368" s="23" t="s">
        <v>132</v>
      </c>
    </row>
    <row r="369" spans="1:11" x14ac:dyDescent="0.25">
      <c r="A369" s="23" t="s">
        <v>918</v>
      </c>
      <c r="B369" s="23" t="s">
        <v>919</v>
      </c>
      <c r="C369" s="23" t="s">
        <v>241</v>
      </c>
      <c r="D369" s="23" t="s">
        <v>822</v>
      </c>
      <c r="E369" s="23" t="s">
        <v>128</v>
      </c>
      <c r="F369" s="23" t="s">
        <v>125</v>
      </c>
      <c r="G369" s="23" t="s">
        <v>125</v>
      </c>
      <c r="H369" s="23" t="s">
        <v>125</v>
      </c>
      <c r="I369" s="23" t="s">
        <v>125</v>
      </c>
      <c r="J369" s="23" t="s">
        <v>601</v>
      </c>
      <c r="K369" s="23" t="s">
        <v>238</v>
      </c>
    </row>
    <row r="370" spans="1:11" x14ac:dyDescent="0.25">
      <c r="A370" s="23" t="s">
        <v>920</v>
      </c>
      <c r="B370" s="23" t="s">
        <v>921</v>
      </c>
      <c r="C370" s="23" t="s">
        <v>241</v>
      </c>
      <c r="D370" s="23" t="s">
        <v>822</v>
      </c>
      <c r="E370" s="23" t="s">
        <v>128</v>
      </c>
      <c r="F370" s="23" t="s">
        <v>125</v>
      </c>
      <c r="G370" s="23" t="s">
        <v>125</v>
      </c>
      <c r="H370" s="23" t="s">
        <v>125</v>
      </c>
      <c r="I370" s="23" t="s">
        <v>125</v>
      </c>
      <c r="J370" s="23" t="s">
        <v>237</v>
      </c>
      <c r="K370" s="23" t="s">
        <v>238</v>
      </c>
    </row>
    <row r="371" spans="1:11" x14ac:dyDescent="0.25">
      <c r="A371" s="23" t="s">
        <v>922</v>
      </c>
      <c r="B371" s="23" t="s">
        <v>923</v>
      </c>
      <c r="C371" s="23" t="s">
        <v>241</v>
      </c>
      <c r="D371" s="23" t="s">
        <v>822</v>
      </c>
      <c r="E371" s="23" t="s">
        <v>128</v>
      </c>
      <c r="F371" s="23" t="s">
        <v>125</v>
      </c>
      <c r="G371" s="23" t="s">
        <v>125</v>
      </c>
      <c r="H371" s="23" t="s">
        <v>125</v>
      </c>
      <c r="I371" s="23" t="s">
        <v>125</v>
      </c>
      <c r="J371" s="23" t="s">
        <v>601</v>
      </c>
      <c r="K371" s="23" t="s">
        <v>238</v>
      </c>
    </row>
    <row r="372" spans="1:11" x14ac:dyDescent="0.25">
      <c r="A372" s="23" t="s">
        <v>924</v>
      </c>
      <c r="B372" s="23" t="s">
        <v>925</v>
      </c>
      <c r="C372" s="23" t="s">
        <v>241</v>
      </c>
      <c r="D372" s="23" t="s">
        <v>822</v>
      </c>
      <c r="E372" s="23" t="s">
        <v>128</v>
      </c>
      <c r="F372" s="23" t="s">
        <v>125</v>
      </c>
      <c r="G372" s="23" t="s">
        <v>125</v>
      </c>
      <c r="H372" s="23" t="s">
        <v>125</v>
      </c>
      <c r="I372" s="23" t="s">
        <v>125</v>
      </c>
      <c r="J372" s="23" t="s">
        <v>601</v>
      </c>
      <c r="K372" s="23" t="s">
        <v>132</v>
      </c>
    </row>
    <row r="373" spans="1:11" x14ac:dyDescent="0.25">
      <c r="A373" s="23" t="s">
        <v>926</v>
      </c>
      <c r="B373" s="23" t="s">
        <v>927</v>
      </c>
      <c r="C373" s="23" t="s">
        <v>241</v>
      </c>
      <c r="D373" s="23" t="s">
        <v>822</v>
      </c>
      <c r="E373" s="23" t="s">
        <v>128</v>
      </c>
      <c r="F373" s="23" t="s">
        <v>125</v>
      </c>
      <c r="G373" s="23" t="s">
        <v>125</v>
      </c>
      <c r="H373" s="23" t="s">
        <v>125</v>
      </c>
      <c r="I373" s="23" t="s">
        <v>125</v>
      </c>
      <c r="J373" s="23" t="s">
        <v>601</v>
      </c>
      <c r="K373" s="23" t="s">
        <v>132</v>
      </c>
    </row>
    <row r="374" spans="1:11" x14ac:dyDescent="0.25">
      <c r="A374" s="23" t="s">
        <v>928</v>
      </c>
      <c r="B374" s="23" t="s">
        <v>929</v>
      </c>
      <c r="C374" s="23" t="s">
        <v>241</v>
      </c>
      <c r="D374" s="23" t="s">
        <v>822</v>
      </c>
      <c r="E374" s="23" t="s">
        <v>128</v>
      </c>
      <c r="F374" s="23" t="s">
        <v>125</v>
      </c>
      <c r="G374" s="23" t="s">
        <v>125</v>
      </c>
      <c r="H374" s="23" t="s">
        <v>125</v>
      </c>
      <c r="I374" s="23" t="s">
        <v>125</v>
      </c>
      <c r="J374" s="23" t="s">
        <v>601</v>
      </c>
      <c r="K374" s="23" t="s">
        <v>132</v>
      </c>
    </row>
    <row r="375" spans="1:11" x14ac:dyDescent="0.25">
      <c r="A375" s="23" t="s">
        <v>930</v>
      </c>
      <c r="B375" s="23" t="s">
        <v>931</v>
      </c>
      <c r="C375" s="23" t="s">
        <v>241</v>
      </c>
      <c r="D375" s="23" t="s">
        <v>822</v>
      </c>
      <c r="E375" s="23" t="s">
        <v>128</v>
      </c>
      <c r="F375" s="23" t="s">
        <v>125</v>
      </c>
      <c r="G375" s="23" t="s">
        <v>125</v>
      </c>
      <c r="H375" s="23" t="s">
        <v>125</v>
      </c>
      <c r="I375" s="23" t="s">
        <v>125</v>
      </c>
      <c r="J375" s="23" t="s">
        <v>601</v>
      </c>
      <c r="K375" s="23" t="s">
        <v>132</v>
      </c>
    </row>
    <row r="376" spans="1:11" x14ac:dyDescent="0.25">
      <c r="A376" s="23" t="s">
        <v>932</v>
      </c>
      <c r="B376" s="23" t="s">
        <v>933</v>
      </c>
      <c r="C376" s="23" t="s">
        <v>241</v>
      </c>
      <c r="D376" s="23" t="s">
        <v>822</v>
      </c>
      <c r="E376" s="23" t="s">
        <v>128</v>
      </c>
      <c r="F376" s="23" t="s">
        <v>125</v>
      </c>
      <c r="G376" s="23" t="s">
        <v>125</v>
      </c>
      <c r="H376" s="23" t="s">
        <v>125</v>
      </c>
      <c r="I376" s="23" t="s">
        <v>125</v>
      </c>
      <c r="J376" s="23" t="s">
        <v>601</v>
      </c>
      <c r="K376" s="23" t="s">
        <v>132</v>
      </c>
    </row>
    <row r="377" spans="1:11" x14ac:dyDescent="0.25">
      <c r="A377" s="23" t="s">
        <v>934</v>
      </c>
      <c r="B377" s="23" t="s">
        <v>935</v>
      </c>
      <c r="C377" s="23" t="s">
        <v>241</v>
      </c>
      <c r="D377" s="23" t="s">
        <v>822</v>
      </c>
      <c r="E377" s="23" t="s">
        <v>128</v>
      </c>
      <c r="F377" s="23" t="s">
        <v>125</v>
      </c>
      <c r="G377" s="23" t="s">
        <v>125</v>
      </c>
      <c r="H377" s="23" t="s">
        <v>125</v>
      </c>
      <c r="I377" s="23" t="s">
        <v>125</v>
      </c>
      <c r="J377" s="23" t="s">
        <v>237</v>
      </c>
      <c r="K377" s="23" t="s">
        <v>238</v>
      </c>
    </row>
    <row r="378" spans="1:11" x14ac:dyDescent="0.25">
      <c r="A378" s="23" t="s">
        <v>936</v>
      </c>
      <c r="B378" s="23" t="s">
        <v>937</v>
      </c>
      <c r="C378" s="23" t="s">
        <v>241</v>
      </c>
      <c r="D378" s="23" t="s">
        <v>822</v>
      </c>
      <c r="E378" s="23" t="s">
        <v>128</v>
      </c>
      <c r="F378" s="23" t="s">
        <v>125</v>
      </c>
      <c r="G378" s="23" t="s">
        <v>125</v>
      </c>
      <c r="H378" s="23" t="s">
        <v>125</v>
      </c>
      <c r="I378" s="23" t="s">
        <v>125</v>
      </c>
      <c r="J378" s="23" t="s">
        <v>237</v>
      </c>
      <c r="K378" s="23" t="s">
        <v>238</v>
      </c>
    </row>
    <row r="379" spans="1:11" x14ac:dyDescent="0.25">
      <c r="A379" s="23" t="s">
        <v>938</v>
      </c>
      <c r="B379" s="23" t="s">
        <v>939</v>
      </c>
      <c r="C379" s="23" t="s">
        <v>241</v>
      </c>
      <c r="D379" s="23" t="s">
        <v>822</v>
      </c>
      <c r="E379" s="23" t="s">
        <v>128</v>
      </c>
      <c r="F379" s="23" t="s">
        <v>125</v>
      </c>
      <c r="G379" s="23" t="s">
        <v>125</v>
      </c>
      <c r="H379" s="23" t="s">
        <v>125</v>
      </c>
      <c r="I379" s="23" t="s">
        <v>125</v>
      </c>
      <c r="J379" s="23" t="s">
        <v>237</v>
      </c>
      <c r="K379" s="23" t="s">
        <v>238</v>
      </c>
    </row>
    <row r="380" spans="1:11" x14ac:dyDescent="0.25">
      <c r="A380" s="23" t="s">
        <v>940</v>
      </c>
      <c r="B380" s="23" t="s">
        <v>941</v>
      </c>
      <c r="C380" s="23" t="s">
        <v>241</v>
      </c>
      <c r="D380" s="23" t="s">
        <v>822</v>
      </c>
      <c r="E380" s="23" t="s">
        <v>128</v>
      </c>
      <c r="F380" s="23" t="s">
        <v>125</v>
      </c>
      <c r="G380" s="23" t="s">
        <v>125</v>
      </c>
      <c r="H380" s="23" t="s">
        <v>125</v>
      </c>
      <c r="I380" s="23" t="s">
        <v>125</v>
      </c>
      <c r="J380" s="23" t="s">
        <v>237</v>
      </c>
      <c r="K380" s="23" t="s">
        <v>238</v>
      </c>
    </row>
    <row r="381" spans="1:11" x14ac:dyDescent="0.25">
      <c r="A381" s="23" t="s">
        <v>942</v>
      </c>
      <c r="B381" s="23" t="s">
        <v>943</v>
      </c>
      <c r="C381" s="23" t="s">
        <v>241</v>
      </c>
      <c r="D381" s="23" t="s">
        <v>822</v>
      </c>
      <c r="E381" s="23" t="s">
        <v>128</v>
      </c>
      <c r="F381" s="23" t="s">
        <v>125</v>
      </c>
      <c r="G381" s="23" t="s">
        <v>125</v>
      </c>
      <c r="H381" s="23" t="s">
        <v>125</v>
      </c>
      <c r="I381" s="23" t="s">
        <v>125</v>
      </c>
      <c r="J381" s="23" t="s">
        <v>237</v>
      </c>
      <c r="K381" s="23" t="s">
        <v>238</v>
      </c>
    </row>
    <row r="382" spans="1:11" x14ac:dyDescent="0.25">
      <c r="A382" s="23" t="s">
        <v>944</v>
      </c>
      <c r="B382" s="23" t="s">
        <v>945</v>
      </c>
      <c r="C382" s="23" t="s">
        <v>241</v>
      </c>
      <c r="D382" s="23" t="s">
        <v>822</v>
      </c>
      <c r="E382" s="23" t="s">
        <v>128</v>
      </c>
      <c r="F382" s="23" t="s">
        <v>125</v>
      </c>
      <c r="G382" s="23" t="s">
        <v>125</v>
      </c>
      <c r="H382" s="23" t="s">
        <v>125</v>
      </c>
      <c r="I382" s="23" t="s">
        <v>125</v>
      </c>
      <c r="J382" s="23" t="s">
        <v>237</v>
      </c>
      <c r="K382" s="23" t="s">
        <v>238</v>
      </c>
    </row>
    <row r="383" spans="1:11" x14ac:dyDescent="0.25">
      <c r="A383" s="23" t="s">
        <v>946</v>
      </c>
      <c r="B383" s="23" t="s">
        <v>947</v>
      </c>
      <c r="C383" s="23" t="s">
        <v>241</v>
      </c>
      <c r="D383" s="23" t="s">
        <v>822</v>
      </c>
      <c r="E383" s="23" t="s">
        <v>128</v>
      </c>
      <c r="F383" s="23" t="s">
        <v>125</v>
      </c>
      <c r="G383" s="23" t="s">
        <v>125</v>
      </c>
      <c r="H383" s="23" t="s">
        <v>125</v>
      </c>
      <c r="I383" s="23" t="s">
        <v>125</v>
      </c>
      <c r="J383" s="23" t="s">
        <v>237</v>
      </c>
      <c r="K383" s="23" t="s">
        <v>132</v>
      </c>
    </row>
    <row r="384" spans="1:11" x14ac:dyDescent="0.25">
      <c r="A384" s="23" t="s">
        <v>948</v>
      </c>
      <c r="B384" s="23" t="s">
        <v>949</v>
      </c>
      <c r="C384" s="23" t="s">
        <v>241</v>
      </c>
      <c r="D384" s="23" t="s">
        <v>822</v>
      </c>
      <c r="E384" s="23" t="s">
        <v>128</v>
      </c>
      <c r="F384" s="23" t="s">
        <v>125</v>
      </c>
      <c r="G384" s="23" t="s">
        <v>125</v>
      </c>
      <c r="H384" s="23" t="s">
        <v>125</v>
      </c>
      <c r="I384" s="23" t="s">
        <v>125</v>
      </c>
      <c r="J384" s="23" t="s">
        <v>237</v>
      </c>
      <c r="K384" s="23" t="s">
        <v>238</v>
      </c>
    </row>
    <row r="385" spans="1:11" x14ac:dyDescent="0.25">
      <c r="A385" s="23" t="s">
        <v>950</v>
      </c>
      <c r="B385" s="23" t="s">
        <v>951</v>
      </c>
      <c r="C385" s="23" t="s">
        <v>241</v>
      </c>
      <c r="D385" s="23" t="s">
        <v>822</v>
      </c>
      <c r="E385" s="23" t="s">
        <v>128</v>
      </c>
      <c r="F385" s="23" t="s">
        <v>125</v>
      </c>
      <c r="G385" s="23" t="s">
        <v>125</v>
      </c>
      <c r="H385" s="23" t="s">
        <v>125</v>
      </c>
      <c r="I385" s="23" t="s">
        <v>125</v>
      </c>
      <c r="J385" s="23" t="s">
        <v>237</v>
      </c>
      <c r="K385" s="23" t="s">
        <v>238</v>
      </c>
    </row>
    <row r="386" spans="1:11" x14ac:dyDescent="0.25">
      <c r="A386" s="23" t="s">
        <v>952</v>
      </c>
      <c r="B386" s="23" t="s">
        <v>953</v>
      </c>
      <c r="C386" s="23" t="s">
        <v>241</v>
      </c>
      <c r="D386" s="23" t="s">
        <v>822</v>
      </c>
      <c r="E386" s="23" t="s">
        <v>128</v>
      </c>
      <c r="F386" s="23" t="s">
        <v>125</v>
      </c>
      <c r="G386" s="23" t="s">
        <v>125</v>
      </c>
      <c r="H386" s="23" t="s">
        <v>125</v>
      </c>
      <c r="I386" s="23" t="s">
        <v>125</v>
      </c>
      <c r="J386" s="23" t="s">
        <v>237</v>
      </c>
      <c r="K386" s="23" t="s">
        <v>238</v>
      </c>
    </row>
    <row r="387" spans="1:11" x14ac:dyDescent="0.25">
      <c r="A387" s="23" t="s">
        <v>954</v>
      </c>
      <c r="B387" s="23" t="s">
        <v>955</v>
      </c>
      <c r="C387" s="23" t="s">
        <v>241</v>
      </c>
      <c r="D387" s="23" t="s">
        <v>822</v>
      </c>
      <c r="E387" s="23" t="s">
        <v>128</v>
      </c>
      <c r="F387" s="23" t="s">
        <v>125</v>
      </c>
      <c r="G387" s="23" t="s">
        <v>125</v>
      </c>
      <c r="H387" s="23" t="s">
        <v>125</v>
      </c>
      <c r="I387" s="23" t="s">
        <v>125</v>
      </c>
      <c r="J387" s="23" t="s">
        <v>237</v>
      </c>
      <c r="K387" s="23" t="s">
        <v>132</v>
      </c>
    </row>
    <row r="388" spans="1:11" x14ac:dyDescent="0.25">
      <c r="A388" s="23" t="s">
        <v>956</v>
      </c>
      <c r="B388" s="23" t="s">
        <v>957</v>
      </c>
      <c r="C388" s="23" t="s">
        <v>241</v>
      </c>
      <c r="D388" s="23" t="s">
        <v>822</v>
      </c>
      <c r="E388" s="23" t="s">
        <v>128</v>
      </c>
      <c r="F388" s="23" t="s">
        <v>125</v>
      </c>
      <c r="G388" s="23" t="s">
        <v>125</v>
      </c>
      <c r="H388" s="23" t="s">
        <v>125</v>
      </c>
      <c r="I388" s="23" t="s">
        <v>125</v>
      </c>
      <c r="J388" s="23" t="s">
        <v>237</v>
      </c>
      <c r="K388" s="23" t="s">
        <v>132</v>
      </c>
    </row>
    <row r="389" spans="1:11" x14ac:dyDescent="0.25">
      <c r="A389" s="23" t="s">
        <v>958</v>
      </c>
      <c r="B389" s="23" t="s">
        <v>959</v>
      </c>
      <c r="C389" s="23" t="s">
        <v>241</v>
      </c>
      <c r="D389" s="23" t="s">
        <v>822</v>
      </c>
      <c r="E389" s="23" t="s">
        <v>128</v>
      </c>
      <c r="F389" s="23" t="s">
        <v>125</v>
      </c>
      <c r="G389" s="23" t="s">
        <v>125</v>
      </c>
      <c r="H389" s="23" t="s">
        <v>125</v>
      </c>
      <c r="I389" s="23" t="s">
        <v>125</v>
      </c>
      <c r="J389" s="23" t="s">
        <v>237</v>
      </c>
      <c r="K389" s="23" t="s">
        <v>132</v>
      </c>
    </row>
    <row r="390" spans="1:11" x14ac:dyDescent="0.25">
      <c r="A390" s="23" t="s">
        <v>960</v>
      </c>
      <c r="B390" s="23" t="s">
        <v>961</v>
      </c>
      <c r="C390" s="23" t="s">
        <v>241</v>
      </c>
      <c r="D390" s="23" t="s">
        <v>822</v>
      </c>
      <c r="E390" s="23" t="s">
        <v>128</v>
      </c>
      <c r="F390" s="23" t="s">
        <v>125</v>
      </c>
      <c r="G390" s="23" t="s">
        <v>125</v>
      </c>
      <c r="H390" s="23" t="s">
        <v>125</v>
      </c>
      <c r="I390" s="23" t="s">
        <v>125</v>
      </c>
      <c r="J390" s="23" t="s">
        <v>237</v>
      </c>
      <c r="K390" s="23" t="s">
        <v>238</v>
      </c>
    </row>
    <row r="391" spans="1:11" x14ac:dyDescent="0.25">
      <c r="A391" s="23" t="s">
        <v>962</v>
      </c>
      <c r="B391" s="23" t="s">
        <v>963</v>
      </c>
      <c r="C391" s="23" t="s">
        <v>241</v>
      </c>
      <c r="D391" s="23" t="s">
        <v>822</v>
      </c>
      <c r="E391" s="23" t="s">
        <v>128</v>
      </c>
      <c r="F391" s="23" t="s">
        <v>125</v>
      </c>
      <c r="G391" s="23" t="s">
        <v>125</v>
      </c>
      <c r="H391" s="23" t="s">
        <v>125</v>
      </c>
      <c r="I391" s="23" t="s">
        <v>125</v>
      </c>
      <c r="J391" s="23" t="s">
        <v>237</v>
      </c>
      <c r="K391" s="23" t="s">
        <v>238</v>
      </c>
    </row>
    <row r="392" spans="1:11" x14ac:dyDescent="0.25">
      <c r="A392" s="23" t="s">
        <v>964</v>
      </c>
      <c r="B392" s="23" t="s">
        <v>965</v>
      </c>
      <c r="C392" s="23" t="s">
        <v>241</v>
      </c>
      <c r="D392" s="23" t="s">
        <v>822</v>
      </c>
      <c r="E392" s="23" t="s">
        <v>128</v>
      </c>
      <c r="F392" s="23" t="s">
        <v>125</v>
      </c>
      <c r="G392" s="23" t="s">
        <v>125</v>
      </c>
      <c r="H392" s="23" t="s">
        <v>125</v>
      </c>
      <c r="I392" s="23" t="s">
        <v>125</v>
      </c>
      <c r="J392" s="23" t="s">
        <v>237</v>
      </c>
      <c r="K392" s="23" t="s">
        <v>238</v>
      </c>
    </row>
    <row r="393" spans="1:11" x14ac:dyDescent="0.25">
      <c r="A393" s="23" t="s">
        <v>966</v>
      </c>
      <c r="B393" s="23" t="s">
        <v>967</v>
      </c>
      <c r="C393" s="23" t="s">
        <v>241</v>
      </c>
      <c r="D393" s="23" t="s">
        <v>822</v>
      </c>
      <c r="E393" s="23" t="s">
        <v>128</v>
      </c>
      <c r="F393" s="23" t="s">
        <v>125</v>
      </c>
      <c r="G393" s="23" t="s">
        <v>125</v>
      </c>
      <c r="H393" s="23" t="s">
        <v>125</v>
      </c>
      <c r="I393" s="23" t="s">
        <v>125</v>
      </c>
      <c r="J393" s="23" t="s">
        <v>237</v>
      </c>
      <c r="K393" s="23" t="s">
        <v>132</v>
      </c>
    </row>
    <row r="394" spans="1:11" x14ac:dyDescent="0.25">
      <c r="A394" s="23" t="s">
        <v>968</v>
      </c>
      <c r="B394" s="23" t="s">
        <v>969</v>
      </c>
      <c r="C394" s="23" t="s">
        <v>241</v>
      </c>
      <c r="D394" s="23" t="s">
        <v>822</v>
      </c>
      <c r="E394" s="23" t="s">
        <v>128</v>
      </c>
      <c r="F394" s="23" t="s">
        <v>125</v>
      </c>
      <c r="G394" s="23" t="s">
        <v>125</v>
      </c>
      <c r="H394" s="23" t="s">
        <v>125</v>
      </c>
      <c r="I394" s="23" t="s">
        <v>125</v>
      </c>
      <c r="J394" s="23" t="s">
        <v>237</v>
      </c>
      <c r="K394" s="23" t="s">
        <v>132</v>
      </c>
    </row>
    <row r="395" spans="1:11" x14ac:dyDescent="0.25">
      <c r="A395" s="23" t="s">
        <v>970</v>
      </c>
      <c r="B395" s="23" t="s">
        <v>971</v>
      </c>
      <c r="C395" s="23" t="s">
        <v>241</v>
      </c>
      <c r="D395" s="23" t="s">
        <v>822</v>
      </c>
      <c r="E395" s="23" t="s">
        <v>128</v>
      </c>
      <c r="F395" s="23" t="s">
        <v>125</v>
      </c>
      <c r="G395" s="23" t="s">
        <v>125</v>
      </c>
      <c r="H395" s="23" t="s">
        <v>125</v>
      </c>
      <c r="I395" s="23" t="s">
        <v>125</v>
      </c>
      <c r="J395" s="23" t="s">
        <v>237</v>
      </c>
      <c r="K395" s="23" t="s">
        <v>132</v>
      </c>
    </row>
    <row r="396" spans="1:11" x14ac:dyDescent="0.25">
      <c r="A396" s="23" t="s">
        <v>972</v>
      </c>
      <c r="B396" s="23" t="s">
        <v>973</v>
      </c>
      <c r="C396" s="23" t="s">
        <v>241</v>
      </c>
      <c r="D396" s="23" t="s">
        <v>822</v>
      </c>
      <c r="E396" s="23" t="s">
        <v>128</v>
      </c>
      <c r="F396" s="23" t="s">
        <v>125</v>
      </c>
      <c r="G396" s="23" t="s">
        <v>125</v>
      </c>
      <c r="H396" s="23" t="s">
        <v>125</v>
      </c>
      <c r="I396" s="23" t="s">
        <v>125</v>
      </c>
      <c r="J396" s="23" t="s">
        <v>237</v>
      </c>
      <c r="K396" s="23" t="s">
        <v>132</v>
      </c>
    </row>
    <row r="397" spans="1:11" x14ac:dyDescent="0.25">
      <c r="A397" s="23" t="s">
        <v>974</v>
      </c>
      <c r="B397" s="23" t="s">
        <v>975</v>
      </c>
      <c r="C397" s="23" t="s">
        <v>241</v>
      </c>
      <c r="D397" s="23" t="s">
        <v>822</v>
      </c>
      <c r="E397" s="23" t="s">
        <v>128</v>
      </c>
      <c r="F397" s="23" t="s">
        <v>125</v>
      </c>
      <c r="G397" s="23" t="s">
        <v>125</v>
      </c>
      <c r="H397" s="23" t="s">
        <v>125</v>
      </c>
      <c r="I397" s="23" t="s">
        <v>125</v>
      </c>
      <c r="J397" s="23" t="s">
        <v>237</v>
      </c>
      <c r="K397" s="23" t="s">
        <v>238</v>
      </c>
    </row>
    <row r="398" spans="1:11" x14ac:dyDescent="0.25">
      <c r="A398" s="23" t="s">
        <v>976</v>
      </c>
      <c r="B398" s="23" t="s">
        <v>977</v>
      </c>
      <c r="C398" s="23" t="s">
        <v>241</v>
      </c>
      <c r="D398" s="23" t="s">
        <v>822</v>
      </c>
      <c r="E398" s="23" t="s">
        <v>128</v>
      </c>
      <c r="F398" s="23" t="s">
        <v>125</v>
      </c>
      <c r="G398" s="23" t="s">
        <v>125</v>
      </c>
      <c r="H398" s="23" t="s">
        <v>125</v>
      </c>
      <c r="I398" s="23" t="s">
        <v>125</v>
      </c>
      <c r="J398" s="23" t="s">
        <v>237</v>
      </c>
      <c r="K398" s="23" t="s">
        <v>238</v>
      </c>
    </row>
    <row r="399" spans="1:11" x14ac:dyDescent="0.25">
      <c r="A399" s="23" t="s">
        <v>978</v>
      </c>
      <c r="B399" s="23" t="s">
        <v>979</v>
      </c>
      <c r="C399" s="23" t="s">
        <v>241</v>
      </c>
      <c r="D399" s="23" t="s">
        <v>822</v>
      </c>
      <c r="E399" s="23" t="s">
        <v>128</v>
      </c>
      <c r="F399" s="23" t="s">
        <v>125</v>
      </c>
      <c r="G399" s="23" t="s">
        <v>125</v>
      </c>
      <c r="H399" s="23" t="s">
        <v>125</v>
      </c>
      <c r="I399" s="23" t="s">
        <v>125</v>
      </c>
      <c r="J399" s="23" t="s">
        <v>237</v>
      </c>
      <c r="K399" s="23" t="s">
        <v>238</v>
      </c>
    </row>
    <row r="400" spans="1:11" x14ac:dyDescent="0.25">
      <c r="A400" s="23" t="s">
        <v>980</v>
      </c>
      <c r="B400" s="23" t="s">
        <v>981</v>
      </c>
      <c r="C400" s="23" t="s">
        <v>241</v>
      </c>
      <c r="D400" s="23" t="s">
        <v>822</v>
      </c>
      <c r="E400" s="23" t="s">
        <v>128</v>
      </c>
      <c r="F400" s="23" t="s">
        <v>125</v>
      </c>
      <c r="G400" s="23" t="s">
        <v>125</v>
      </c>
      <c r="H400" s="23" t="s">
        <v>125</v>
      </c>
      <c r="I400" s="23" t="s">
        <v>125</v>
      </c>
      <c r="J400" s="23" t="s">
        <v>237</v>
      </c>
      <c r="K400" s="23" t="s">
        <v>238</v>
      </c>
    </row>
    <row r="401" spans="1:11" x14ac:dyDescent="0.25">
      <c r="A401" s="23" t="s">
        <v>982</v>
      </c>
      <c r="B401" s="23" t="s">
        <v>983</v>
      </c>
      <c r="C401" s="23" t="s">
        <v>241</v>
      </c>
      <c r="D401" s="23" t="s">
        <v>822</v>
      </c>
      <c r="E401" s="23" t="s">
        <v>128</v>
      </c>
      <c r="F401" s="23" t="s">
        <v>125</v>
      </c>
      <c r="G401" s="23" t="s">
        <v>125</v>
      </c>
      <c r="H401" s="23" t="s">
        <v>125</v>
      </c>
      <c r="I401" s="23" t="s">
        <v>125</v>
      </c>
      <c r="J401" s="23" t="s">
        <v>237</v>
      </c>
      <c r="K401" s="23" t="s">
        <v>238</v>
      </c>
    </row>
    <row r="402" spans="1:11" x14ac:dyDescent="0.25">
      <c r="A402" s="23" t="s">
        <v>984</v>
      </c>
      <c r="B402" s="23" t="s">
        <v>985</v>
      </c>
      <c r="C402" s="23" t="s">
        <v>241</v>
      </c>
      <c r="D402" s="23" t="s">
        <v>822</v>
      </c>
      <c r="E402" s="23" t="s">
        <v>128</v>
      </c>
      <c r="F402" s="23" t="s">
        <v>125</v>
      </c>
      <c r="G402" s="23" t="s">
        <v>125</v>
      </c>
      <c r="H402" s="23" t="s">
        <v>125</v>
      </c>
      <c r="I402" s="23" t="s">
        <v>125</v>
      </c>
      <c r="J402" s="23" t="s">
        <v>237</v>
      </c>
      <c r="K402" s="23" t="s">
        <v>238</v>
      </c>
    </row>
    <row r="403" spans="1:11" x14ac:dyDescent="0.25">
      <c r="A403" s="23" t="s">
        <v>986</v>
      </c>
      <c r="B403" s="23" t="s">
        <v>987</v>
      </c>
      <c r="C403" s="23" t="s">
        <v>241</v>
      </c>
      <c r="D403" s="23" t="s">
        <v>822</v>
      </c>
      <c r="E403" s="23" t="s">
        <v>128</v>
      </c>
      <c r="F403" s="23" t="s">
        <v>125</v>
      </c>
      <c r="G403" s="23" t="s">
        <v>125</v>
      </c>
      <c r="H403" s="23" t="s">
        <v>125</v>
      </c>
      <c r="I403" s="23" t="s">
        <v>125</v>
      </c>
      <c r="J403" s="23" t="s">
        <v>237</v>
      </c>
      <c r="K403" s="23" t="s">
        <v>132</v>
      </c>
    </row>
    <row r="404" spans="1:11" x14ac:dyDescent="0.25">
      <c r="A404" s="23" t="s">
        <v>988</v>
      </c>
      <c r="B404" s="23" t="s">
        <v>989</v>
      </c>
      <c r="C404" s="23" t="s">
        <v>241</v>
      </c>
      <c r="D404" s="23" t="s">
        <v>822</v>
      </c>
      <c r="E404" s="23" t="s">
        <v>128</v>
      </c>
      <c r="F404" s="23" t="s">
        <v>125</v>
      </c>
      <c r="G404" s="23" t="s">
        <v>125</v>
      </c>
      <c r="H404" s="23" t="s">
        <v>125</v>
      </c>
      <c r="I404" s="23" t="s">
        <v>125</v>
      </c>
      <c r="J404" s="23" t="s">
        <v>237</v>
      </c>
      <c r="K404" s="23" t="s">
        <v>132</v>
      </c>
    </row>
    <row r="405" spans="1:11" x14ac:dyDescent="0.25">
      <c r="A405" s="23" t="s">
        <v>990</v>
      </c>
      <c r="B405" s="23" t="s">
        <v>991</v>
      </c>
      <c r="C405" s="23" t="s">
        <v>241</v>
      </c>
      <c r="D405" s="23" t="s">
        <v>822</v>
      </c>
      <c r="E405" s="23" t="s">
        <v>128</v>
      </c>
      <c r="F405" s="23" t="s">
        <v>125</v>
      </c>
      <c r="G405" s="23" t="s">
        <v>125</v>
      </c>
      <c r="H405" s="23" t="s">
        <v>125</v>
      </c>
      <c r="I405" s="23" t="s">
        <v>125</v>
      </c>
      <c r="J405" s="23" t="s">
        <v>237</v>
      </c>
      <c r="K405" s="23" t="s">
        <v>132</v>
      </c>
    </row>
    <row r="406" spans="1:11" x14ac:dyDescent="0.25">
      <c r="A406" s="23" t="s">
        <v>992</v>
      </c>
      <c r="B406" s="23" t="s">
        <v>327</v>
      </c>
      <c r="C406" s="23" t="s">
        <v>252</v>
      </c>
      <c r="D406" s="23" t="s">
        <v>327</v>
      </c>
      <c r="E406" s="23" t="s">
        <v>128</v>
      </c>
      <c r="F406" s="23" t="s">
        <v>125</v>
      </c>
      <c r="G406" s="23" t="s">
        <v>125</v>
      </c>
      <c r="H406" s="23" t="s">
        <v>125</v>
      </c>
      <c r="I406" s="23" t="s">
        <v>125</v>
      </c>
      <c r="J406" s="23" t="s">
        <v>140</v>
      </c>
      <c r="K406" s="23" t="s">
        <v>132</v>
      </c>
    </row>
    <row r="407" spans="1:11" x14ac:dyDescent="0.25">
      <c r="A407" s="23" t="s">
        <v>993</v>
      </c>
      <c r="B407" s="23" t="s">
        <v>994</v>
      </c>
      <c r="C407" s="23" t="s">
        <v>252</v>
      </c>
      <c r="D407" s="23" t="s">
        <v>327</v>
      </c>
      <c r="E407" s="23" t="s">
        <v>128</v>
      </c>
      <c r="F407" s="23" t="s">
        <v>125</v>
      </c>
      <c r="G407" s="23" t="s">
        <v>125</v>
      </c>
      <c r="H407" s="23" t="s">
        <v>125</v>
      </c>
      <c r="I407" s="23" t="s">
        <v>125</v>
      </c>
      <c r="J407" s="23" t="s">
        <v>140</v>
      </c>
      <c r="K407" s="23" t="s">
        <v>132</v>
      </c>
    </row>
    <row r="408" spans="1:11" x14ac:dyDescent="0.25">
      <c r="A408" s="23" t="s">
        <v>995</v>
      </c>
      <c r="B408" s="23" t="s">
        <v>996</v>
      </c>
      <c r="C408" s="23" t="s">
        <v>252</v>
      </c>
      <c r="D408" s="23" t="s">
        <v>327</v>
      </c>
      <c r="E408" s="23" t="s">
        <v>128</v>
      </c>
      <c r="F408" s="23" t="s">
        <v>125</v>
      </c>
      <c r="G408" s="23" t="s">
        <v>125</v>
      </c>
      <c r="H408" s="23" t="s">
        <v>125</v>
      </c>
      <c r="I408" s="23" t="s">
        <v>125</v>
      </c>
      <c r="J408" s="23" t="s">
        <v>140</v>
      </c>
      <c r="K408" s="23" t="s">
        <v>132</v>
      </c>
    </row>
    <row r="409" spans="1:11" x14ac:dyDescent="0.25">
      <c r="A409" s="23" t="s">
        <v>997</v>
      </c>
      <c r="B409" s="23" t="s">
        <v>998</v>
      </c>
      <c r="C409" s="23" t="s">
        <v>252</v>
      </c>
      <c r="D409" s="23" t="s">
        <v>327</v>
      </c>
      <c r="E409" s="23" t="s">
        <v>128</v>
      </c>
      <c r="F409" s="23" t="s">
        <v>125</v>
      </c>
      <c r="G409" s="23" t="s">
        <v>125</v>
      </c>
      <c r="H409" s="23" t="s">
        <v>125</v>
      </c>
      <c r="I409" s="23" t="s">
        <v>125</v>
      </c>
      <c r="J409" s="23" t="s">
        <v>999</v>
      </c>
      <c r="K409" s="23" t="s">
        <v>132</v>
      </c>
    </row>
    <row r="410" spans="1:11" x14ac:dyDescent="0.25">
      <c r="A410" s="23" t="s">
        <v>1000</v>
      </c>
      <c r="B410" s="23" t="s">
        <v>998</v>
      </c>
      <c r="C410" s="23" t="s">
        <v>252</v>
      </c>
      <c r="D410" s="23" t="s">
        <v>327</v>
      </c>
      <c r="E410" s="23" t="s">
        <v>128</v>
      </c>
      <c r="F410" s="23" t="s">
        <v>125</v>
      </c>
      <c r="G410" s="23" t="s">
        <v>125</v>
      </c>
      <c r="H410" s="23" t="s">
        <v>125</v>
      </c>
      <c r="I410" s="23" t="s">
        <v>125</v>
      </c>
      <c r="J410" s="23" t="s">
        <v>137</v>
      </c>
      <c r="K410" s="23" t="s">
        <v>238</v>
      </c>
    </row>
    <row r="411" spans="1:11" x14ac:dyDescent="0.25">
      <c r="A411" s="23" t="s">
        <v>1001</v>
      </c>
      <c r="B411" s="23" t="s">
        <v>1002</v>
      </c>
      <c r="C411" s="23" t="s">
        <v>252</v>
      </c>
      <c r="D411" s="23" t="s">
        <v>327</v>
      </c>
      <c r="E411" s="23" t="s">
        <v>128</v>
      </c>
      <c r="F411" s="23" t="s">
        <v>125</v>
      </c>
      <c r="G411" s="23" t="s">
        <v>125</v>
      </c>
      <c r="H411" s="23" t="s">
        <v>125</v>
      </c>
      <c r="I411" s="23" t="s">
        <v>125</v>
      </c>
      <c r="J411" s="23" t="s">
        <v>237</v>
      </c>
      <c r="K411" s="23" t="s">
        <v>132</v>
      </c>
    </row>
    <row r="412" spans="1:11" x14ac:dyDescent="0.25">
      <c r="A412" s="23" t="s">
        <v>1003</v>
      </c>
      <c r="B412" s="23" t="s">
        <v>1004</v>
      </c>
      <c r="C412" s="23" t="s">
        <v>252</v>
      </c>
      <c r="D412" s="23" t="s">
        <v>327</v>
      </c>
      <c r="E412" s="23" t="s">
        <v>128</v>
      </c>
      <c r="F412" s="23" t="s">
        <v>125</v>
      </c>
      <c r="G412" s="23" t="s">
        <v>125</v>
      </c>
      <c r="H412" s="23" t="s">
        <v>125</v>
      </c>
      <c r="I412" s="23" t="s">
        <v>125</v>
      </c>
      <c r="J412" s="23" t="s">
        <v>237</v>
      </c>
      <c r="K412" s="23" t="s">
        <v>132</v>
      </c>
    </row>
    <row r="413" spans="1:11" x14ac:dyDescent="0.25">
      <c r="A413" s="23" t="s">
        <v>1005</v>
      </c>
      <c r="B413" s="23" t="s">
        <v>1006</v>
      </c>
      <c r="C413" s="23" t="s">
        <v>252</v>
      </c>
      <c r="D413" s="23" t="s">
        <v>327</v>
      </c>
      <c r="E413" s="23" t="s">
        <v>128</v>
      </c>
      <c r="F413" s="23" t="s">
        <v>125</v>
      </c>
      <c r="G413" s="23" t="s">
        <v>125</v>
      </c>
      <c r="H413" s="23" t="s">
        <v>125</v>
      </c>
      <c r="I413" s="23" t="s">
        <v>125</v>
      </c>
      <c r="J413" s="23" t="s">
        <v>1007</v>
      </c>
      <c r="K413" s="23" t="s">
        <v>132</v>
      </c>
    </row>
    <row r="414" spans="1:11" x14ac:dyDescent="0.25">
      <c r="A414" s="23" t="s">
        <v>1008</v>
      </c>
      <c r="B414" s="23" t="s">
        <v>1009</v>
      </c>
      <c r="C414" s="23" t="s">
        <v>252</v>
      </c>
      <c r="D414" s="23" t="s">
        <v>327</v>
      </c>
      <c r="E414" s="23" t="s">
        <v>128</v>
      </c>
      <c r="F414" s="23" t="s">
        <v>125</v>
      </c>
      <c r="G414" s="23" t="s">
        <v>125</v>
      </c>
      <c r="H414" s="23" t="s">
        <v>125</v>
      </c>
      <c r="I414" s="23" t="s">
        <v>125</v>
      </c>
      <c r="J414" s="23" t="s">
        <v>140</v>
      </c>
      <c r="K414" s="23" t="s">
        <v>132</v>
      </c>
    </row>
    <row r="415" spans="1:11" x14ac:dyDescent="0.25">
      <c r="A415" s="23" t="s">
        <v>1010</v>
      </c>
      <c r="B415" s="23" t="s">
        <v>1011</v>
      </c>
      <c r="C415" s="23" t="s">
        <v>252</v>
      </c>
      <c r="D415" s="23" t="s">
        <v>327</v>
      </c>
      <c r="E415" s="23" t="s">
        <v>128</v>
      </c>
      <c r="F415" s="23" t="s">
        <v>125</v>
      </c>
      <c r="G415" s="23" t="s">
        <v>125</v>
      </c>
      <c r="H415" s="23" t="s">
        <v>125</v>
      </c>
      <c r="I415" s="23" t="s">
        <v>125</v>
      </c>
      <c r="J415" s="23" t="s">
        <v>137</v>
      </c>
      <c r="K415" s="23" t="s">
        <v>132</v>
      </c>
    </row>
    <row r="416" spans="1:11" x14ac:dyDescent="0.25">
      <c r="A416" s="23" t="s">
        <v>1012</v>
      </c>
      <c r="B416" s="23" t="s">
        <v>1013</v>
      </c>
      <c r="C416" s="23" t="s">
        <v>252</v>
      </c>
      <c r="D416" s="23" t="s">
        <v>327</v>
      </c>
      <c r="E416" s="23" t="s">
        <v>128</v>
      </c>
      <c r="F416" s="23" t="s">
        <v>125</v>
      </c>
      <c r="G416" s="23" t="s">
        <v>125</v>
      </c>
      <c r="H416" s="23" t="s">
        <v>125</v>
      </c>
      <c r="I416" s="23" t="s">
        <v>125</v>
      </c>
      <c r="J416" s="23" t="s">
        <v>137</v>
      </c>
      <c r="K416" s="23" t="s">
        <v>132</v>
      </c>
    </row>
    <row r="417" spans="1:11" x14ac:dyDescent="0.25">
      <c r="A417" s="23" t="s">
        <v>1014</v>
      </c>
      <c r="B417" s="23" t="s">
        <v>1015</v>
      </c>
      <c r="C417" s="23" t="s">
        <v>252</v>
      </c>
      <c r="D417" s="23" t="s">
        <v>327</v>
      </c>
      <c r="E417" s="23" t="s">
        <v>128</v>
      </c>
      <c r="F417" s="23" t="s">
        <v>125</v>
      </c>
      <c r="G417" s="23" t="s">
        <v>125</v>
      </c>
      <c r="H417" s="23" t="s">
        <v>125</v>
      </c>
      <c r="I417" s="23" t="s">
        <v>125</v>
      </c>
      <c r="J417" s="23" t="s">
        <v>137</v>
      </c>
      <c r="K417" s="23" t="s">
        <v>132</v>
      </c>
    </row>
    <row r="418" spans="1:11" x14ac:dyDescent="0.25">
      <c r="A418" s="23" t="s">
        <v>1016</v>
      </c>
      <c r="B418" s="23" t="s">
        <v>1017</v>
      </c>
      <c r="C418" s="23" t="s">
        <v>252</v>
      </c>
      <c r="D418" s="23" t="s">
        <v>327</v>
      </c>
      <c r="E418" s="23" t="s">
        <v>128</v>
      </c>
      <c r="F418" s="23" t="s">
        <v>125</v>
      </c>
      <c r="G418" s="23" t="s">
        <v>125</v>
      </c>
      <c r="H418" s="23" t="s">
        <v>125</v>
      </c>
      <c r="I418" s="23" t="s">
        <v>125</v>
      </c>
      <c r="J418" s="23" t="s">
        <v>137</v>
      </c>
      <c r="K418" s="23" t="s">
        <v>132</v>
      </c>
    </row>
    <row r="419" spans="1:11" x14ac:dyDescent="0.25">
      <c r="A419" s="23" t="s">
        <v>1018</v>
      </c>
      <c r="B419" s="23" t="s">
        <v>1019</v>
      </c>
      <c r="C419" s="23" t="s">
        <v>252</v>
      </c>
      <c r="D419" s="23" t="s">
        <v>327</v>
      </c>
      <c r="E419" s="23" t="s">
        <v>128</v>
      </c>
      <c r="F419" s="23" t="s">
        <v>125</v>
      </c>
      <c r="G419" s="23" t="s">
        <v>125</v>
      </c>
      <c r="H419" s="23" t="s">
        <v>125</v>
      </c>
      <c r="I419" s="23" t="s">
        <v>125</v>
      </c>
      <c r="J419" s="23" t="s">
        <v>137</v>
      </c>
      <c r="K419" s="23" t="s">
        <v>238</v>
      </c>
    </row>
    <row r="420" spans="1:11" x14ac:dyDescent="0.25">
      <c r="A420" s="23" t="s">
        <v>1020</v>
      </c>
      <c r="B420" s="23" t="s">
        <v>1021</v>
      </c>
      <c r="C420" s="23" t="s">
        <v>252</v>
      </c>
      <c r="D420" s="23" t="s">
        <v>327</v>
      </c>
      <c r="E420" s="23" t="s">
        <v>128</v>
      </c>
      <c r="F420" s="23" t="s">
        <v>125</v>
      </c>
      <c r="G420" s="23" t="s">
        <v>125</v>
      </c>
      <c r="H420" s="23" t="s">
        <v>125</v>
      </c>
      <c r="I420" s="23" t="s">
        <v>125</v>
      </c>
      <c r="J420" s="23" t="s">
        <v>137</v>
      </c>
      <c r="K420" s="23" t="s">
        <v>238</v>
      </c>
    </row>
    <row r="421" spans="1:11" x14ac:dyDescent="0.25">
      <c r="A421" s="23" t="s">
        <v>1022</v>
      </c>
      <c r="B421" s="23" t="s">
        <v>1023</v>
      </c>
      <c r="C421" s="23" t="s">
        <v>252</v>
      </c>
      <c r="D421" s="23" t="s">
        <v>327</v>
      </c>
      <c r="E421" s="23" t="s">
        <v>128</v>
      </c>
      <c r="F421" s="23" t="s">
        <v>125</v>
      </c>
      <c r="G421" s="23" t="s">
        <v>125</v>
      </c>
      <c r="H421" s="23" t="s">
        <v>125</v>
      </c>
      <c r="I421" s="23" t="s">
        <v>125</v>
      </c>
      <c r="J421" s="23" t="s">
        <v>137</v>
      </c>
      <c r="K421" s="23" t="s">
        <v>132</v>
      </c>
    </row>
    <row r="422" spans="1:11" x14ac:dyDescent="0.25">
      <c r="A422" s="23" t="s">
        <v>1024</v>
      </c>
      <c r="B422" s="23" t="s">
        <v>1025</v>
      </c>
      <c r="C422" s="23" t="s">
        <v>252</v>
      </c>
      <c r="D422" s="23" t="s">
        <v>327</v>
      </c>
      <c r="E422" s="23" t="s">
        <v>128</v>
      </c>
      <c r="F422" s="23" t="s">
        <v>125</v>
      </c>
      <c r="G422" s="23" t="s">
        <v>125</v>
      </c>
      <c r="H422" s="23" t="s">
        <v>125</v>
      </c>
      <c r="I422" s="23" t="s">
        <v>125</v>
      </c>
      <c r="J422" s="23" t="s">
        <v>1026</v>
      </c>
      <c r="K422" s="23" t="s">
        <v>132</v>
      </c>
    </row>
    <row r="423" spans="1:11" x14ac:dyDescent="0.25">
      <c r="A423" s="23" t="s">
        <v>1027</v>
      </c>
      <c r="B423" s="23" t="s">
        <v>1028</v>
      </c>
      <c r="C423" s="23" t="s">
        <v>252</v>
      </c>
      <c r="D423" s="23" t="s">
        <v>327</v>
      </c>
      <c r="E423" s="23" t="s">
        <v>128</v>
      </c>
      <c r="F423" s="23" t="s">
        <v>125</v>
      </c>
      <c r="G423" s="23" t="s">
        <v>125</v>
      </c>
      <c r="H423" s="23" t="s">
        <v>125</v>
      </c>
      <c r="I423" s="23" t="s">
        <v>125</v>
      </c>
      <c r="J423" s="23" t="s">
        <v>237</v>
      </c>
      <c r="K423" s="23" t="s">
        <v>132</v>
      </c>
    </row>
    <row r="424" spans="1:11" x14ac:dyDescent="0.25">
      <c r="A424" s="23" t="s">
        <v>1029</v>
      </c>
      <c r="B424" s="23" t="s">
        <v>1030</v>
      </c>
      <c r="C424" s="23" t="s">
        <v>252</v>
      </c>
      <c r="D424" s="23" t="s">
        <v>327</v>
      </c>
      <c r="E424" s="23" t="s">
        <v>128</v>
      </c>
      <c r="F424" s="23" t="s">
        <v>125</v>
      </c>
      <c r="G424" s="23" t="s">
        <v>125</v>
      </c>
      <c r="H424" s="23" t="s">
        <v>125</v>
      </c>
      <c r="I424" s="23" t="s">
        <v>125</v>
      </c>
      <c r="J424" s="23" t="s">
        <v>137</v>
      </c>
      <c r="K424" s="23" t="s">
        <v>238</v>
      </c>
    </row>
    <row r="425" spans="1:11" x14ac:dyDescent="0.25">
      <c r="A425" s="23" t="s">
        <v>1031</v>
      </c>
      <c r="B425" s="23" t="s">
        <v>1032</v>
      </c>
      <c r="C425" s="23" t="s">
        <v>252</v>
      </c>
      <c r="D425" s="23" t="s">
        <v>327</v>
      </c>
      <c r="E425" s="23" t="s">
        <v>128</v>
      </c>
      <c r="F425" s="23" t="s">
        <v>125</v>
      </c>
      <c r="G425" s="23" t="s">
        <v>125</v>
      </c>
      <c r="H425" s="23" t="s">
        <v>125</v>
      </c>
      <c r="I425" s="23" t="s">
        <v>125</v>
      </c>
      <c r="J425" s="23" t="s">
        <v>137</v>
      </c>
      <c r="K425" s="23" t="s">
        <v>132</v>
      </c>
    </row>
    <row r="426" spans="1:11" x14ac:dyDescent="0.25">
      <c r="A426" s="23" t="s">
        <v>1033</v>
      </c>
      <c r="B426" s="23" t="s">
        <v>1034</v>
      </c>
      <c r="C426" s="23" t="s">
        <v>252</v>
      </c>
      <c r="D426" s="23" t="s">
        <v>327</v>
      </c>
      <c r="E426" s="23" t="s">
        <v>128</v>
      </c>
      <c r="F426" s="23" t="s">
        <v>125</v>
      </c>
      <c r="G426" s="23" t="s">
        <v>125</v>
      </c>
      <c r="H426" s="23" t="s">
        <v>125</v>
      </c>
      <c r="I426" s="23" t="s">
        <v>125</v>
      </c>
      <c r="J426" s="23" t="s">
        <v>131</v>
      </c>
      <c r="K426" s="23" t="s">
        <v>132</v>
      </c>
    </row>
    <row r="427" spans="1:11" x14ac:dyDescent="0.25">
      <c r="A427" s="23" t="s">
        <v>1035</v>
      </c>
      <c r="B427" s="23" t="s">
        <v>1036</v>
      </c>
      <c r="C427" s="23" t="s">
        <v>252</v>
      </c>
      <c r="D427" s="23" t="s">
        <v>327</v>
      </c>
      <c r="E427" s="23" t="s">
        <v>128</v>
      </c>
      <c r="F427" s="23" t="s">
        <v>125</v>
      </c>
      <c r="G427" s="23" t="s">
        <v>125</v>
      </c>
      <c r="H427" s="23" t="s">
        <v>125</v>
      </c>
      <c r="I427" s="23" t="s">
        <v>125</v>
      </c>
      <c r="J427" s="23" t="s">
        <v>137</v>
      </c>
      <c r="K427" s="23" t="s">
        <v>238</v>
      </c>
    </row>
    <row r="428" spans="1:11" x14ac:dyDescent="0.25">
      <c r="A428" s="23" t="s">
        <v>1037</v>
      </c>
      <c r="B428" s="23" t="s">
        <v>1038</v>
      </c>
      <c r="C428" s="23" t="s">
        <v>252</v>
      </c>
      <c r="D428" s="23" t="s">
        <v>327</v>
      </c>
      <c r="E428" s="23" t="s">
        <v>128</v>
      </c>
      <c r="F428" s="23" t="s">
        <v>125</v>
      </c>
      <c r="G428" s="23" t="s">
        <v>125</v>
      </c>
      <c r="H428" s="23" t="s">
        <v>125</v>
      </c>
      <c r="I428" s="23" t="s">
        <v>125</v>
      </c>
      <c r="J428" s="23" t="s">
        <v>137</v>
      </c>
      <c r="K428" s="23" t="s">
        <v>132</v>
      </c>
    </row>
    <row r="429" spans="1:11" x14ac:dyDescent="0.25">
      <c r="A429" s="23" t="s">
        <v>1039</v>
      </c>
      <c r="B429" s="23" t="s">
        <v>1040</v>
      </c>
      <c r="C429" s="23" t="s">
        <v>252</v>
      </c>
      <c r="D429" s="23" t="s">
        <v>327</v>
      </c>
      <c r="E429" s="23" t="s">
        <v>128</v>
      </c>
      <c r="F429" s="23" t="s">
        <v>125</v>
      </c>
      <c r="G429" s="23" t="s">
        <v>125</v>
      </c>
      <c r="H429" s="23" t="s">
        <v>125</v>
      </c>
      <c r="I429" s="23" t="s">
        <v>125</v>
      </c>
      <c r="J429" s="23" t="s">
        <v>137</v>
      </c>
      <c r="K429" s="23" t="s">
        <v>132</v>
      </c>
    </row>
    <row r="430" spans="1:11" x14ac:dyDescent="0.25">
      <c r="A430" s="23" t="s">
        <v>1041</v>
      </c>
      <c r="B430" s="23" t="s">
        <v>1042</v>
      </c>
      <c r="C430" s="23" t="s">
        <v>252</v>
      </c>
      <c r="D430" s="23" t="s">
        <v>327</v>
      </c>
      <c r="E430" s="23" t="s">
        <v>128</v>
      </c>
      <c r="F430" s="23" t="s">
        <v>125</v>
      </c>
      <c r="G430" s="23" t="s">
        <v>125</v>
      </c>
      <c r="H430" s="23" t="s">
        <v>125</v>
      </c>
      <c r="I430" s="23" t="s">
        <v>125</v>
      </c>
      <c r="J430" s="23" t="s">
        <v>137</v>
      </c>
      <c r="K430" s="23" t="s">
        <v>132</v>
      </c>
    </row>
    <row r="431" spans="1:11" x14ac:dyDescent="0.25">
      <c r="A431" s="23" t="s">
        <v>1043</v>
      </c>
      <c r="B431" s="23" t="s">
        <v>1044</v>
      </c>
      <c r="C431" s="23" t="s">
        <v>252</v>
      </c>
      <c r="D431" s="23" t="s">
        <v>327</v>
      </c>
      <c r="E431" s="23" t="s">
        <v>128</v>
      </c>
      <c r="F431" s="23" t="s">
        <v>125</v>
      </c>
      <c r="G431" s="23" t="s">
        <v>125</v>
      </c>
      <c r="H431" s="23" t="s">
        <v>125</v>
      </c>
      <c r="I431" s="23" t="s">
        <v>125</v>
      </c>
      <c r="J431" s="23" t="s">
        <v>131</v>
      </c>
      <c r="K431" s="23" t="s">
        <v>132</v>
      </c>
    </row>
    <row r="432" spans="1:11" x14ac:dyDescent="0.25">
      <c r="A432" s="23" t="s">
        <v>1045</v>
      </c>
      <c r="B432" s="23" t="s">
        <v>1046</v>
      </c>
      <c r="C432" s="23" t="s">
        <v>252</v>
      </c>
      <c r="D432" s="23" t="s">
        <v>327</v>
      </c>
      <c r="E432" s="23" t="s">
        <v>128</v>
      </c>
      <c r="F432" s="23" t="s">
        <v>125</v>
      </c>
      <c r="G432" s="23" t="s">
        <v>125</v>
      </c>
      <c r="H432" s="23" t="s">
        <v>125</v>
      </c>
      <c r="I432" s="23" t="s">
        <v>125</v>
      </c>
      <c r="J432" s="23" t="s">
        <v>1047</v>
      </c>
      <c r="K432" s="23" t="s">
        <v>132</v>
      </c>
    </row>
    <row r="433" spans="1:11" x14ac:dyDescent="0.25">
      <c r="A433" s="23" t="s">
        <v>1048</v>
      </c>
      <c r="B433" s="23" t="s">
        <v>1049</v>
      </c>
      <c r="C433" s="23" t="s">
        <v>252</v>
      </c>
      <c r="D433" s="23" t="s">
        <v>327</v>
      </c>
      <c r="E433" s="23" t="s">
        <v>128</v>
      </c>
      <c r="F433" s="23" t="s">
        <v>125</v>
      </c>
      <c r="G433" s="23" t="s">
        <v>125</v>
      </c>
      <c r="H433" s="23" t="s">
        <v>125</v>
      </c>
      <c r="I433" s="23" t="s">
        <v>125</v>
      </c>
      <c r="J433" s="23" t="s">
        <v>147</v>
      </c>
      <c r="K433" s="23" t="s">
        <v>132</v>
      </c>
    </row>
    <row r="434" spans="1:11" x14ac:dyDescent="0.25">
      <c r="A434" s="23" t="s">
        <v>1050</v>
      </c>
      <c r="B434" s="23" t="s">
        <v>1051</v>
      </c>
      <c r="C434" s="23" t="s">
        <v>252</v>
      </c>
      <c r="D434" s="23" t="s">
        <v>327</v>
      </c>
      <c r="E434" s="23" t="s">
        <v>128</v>
      </c>
      <c r="F434" s="23" t="s">
        <v>125</v>
      </c>
      <c r="G434" s="23" t="s">
        <v>125</v>
      </c>
      <c r="H434" s="23" t="s">
        <v>125</v>
      </c>
      <c r="I434" s="23" t="s">
        <v>125</v>
      </c>
      <c r="J434" s="23" t="s">
        <v>137</v>
      </c>
      <c r="K434" s="23" t="s">
        <v>132</v>
      </c>
    </row>
    <row r="435" spans="1:11" x14ac:dyDescent="0.25">
      <c r="A435" s="23" t="s">
        <v>1052</v>
      </c>
      <c r="B435" s="23" t="s">
        <v>1053</v>
      </c>
      <c r="C435" s="23" t="s">
        <v>252</v>
      </c>
      <c r="D435" s="23" t="s">
        <v>327</v>
      </c>
      <c r="E435" s="23" t="s">
        <v>128</v>
      </c>
      <c r="F435" s="23" t="s">
        <v>125</v>
      </c>
      <c r="G435" s="23" t="s">
        <v>125</v>
      </c>
      <c r="H435" s="23" t="s">
        <v>125</v>
      </c>
      <c r="I435" s="23" t="s">
        <v>125</v>
      </c>
      <c r="J435" s="23" t="s">
        <v>237</v>
      </c>
      <c r="K435" s="23" t="s">
        <v>132</v>
      </c>
    </row>
    <row r="436" spans="1:11" x14ac:dyDescent="0.25">
      <c r="A436" s="23" t="s">
        <v>1054</v>
      </c>
      <c r="B436" s="23" t="s">
        <v>1055</v>
      </c>
      <c r="C436" s="23" t="s">
        <v>252</v>
      </c>
      <c r="D436" s="23" t="s">
        <v>327</v>
      </c>
      <c r="E436" s="23" t="s">
        <v>128</v>
      </c>
      <c r="F436" s="23" t="s">
        <v>125</v>
      </c>
      <c r="G436" s="23" t="s">
        <v>125</v>
      </c>
      <c r="H436" s="23" t="s">
        <v>125</v>
      </c>
      <c r="I436" s="23" t="s">
        <v>125</v>
      </c>
      <c r="J436" s="23" t="s">
        <v>237</v>
      </c>
      <c r="K436" s="23" t="s">
        <v>132</v>
      </c>
    </row>
    <row r="437" spans="1:11" x14ac:dyDescent="0.25">
      <c r="A437" s="23" t="s">
        <v>1056</v>
      </c>
      <c r="B437" s="23" t="s">
        <v>1057</v>
      </c>
      <c r="C437" s="23" t="s">
        <v>252</v>
      </c>
      <c r="D437" s="23" t="s">
        <v>327</v>
      </c>
      <c r="E437" s="23" t="s">
        <v>128</v>
      </c>
      <c r="F437" s="23" t="s">
        <v>125</v>
      </c>
      <c r="G437" s="23" t="s">
        <v>125</v>
      </c>
      <c r="H437" s="23" t="s">
        <v>125</v>
      </c>
      <c r="I437" s="23" t="s">
        <v>125</v>
      </c>
      <c r="J437" s="23" t="s">
        <v>237</v>
      </c>
      <c r="K437" s="23" t="s">
        <v>132</v>
      </c>
    </row>
    <row r="438" spans="1:11" x14ac:dyDescent="0.25">
      <c r="A438" s="23" t="s">
        <v>1058</v>
      </c>
      <c r="B438" s="23" t="s">
        <v>1059</v>
      </c>
      <c r="C438" s="23" t="s">
        <v>252</v>
      </c>
      <c r="D438" s="23" t="s">
        <v>327</v>
      </c>
      <c r="E438" s="23" t="s">
        <v>128</v>
      </c>
      <c r="F438" s="23" t="s">
        <v>125</v>
      </c>
      <c r="G438" s="23" t="s">
        <v>125</v>
      </c>
      <c r="H438" s="23" t="s">
        <v>125</v>
      </c>
      <c r="I438" s="23" t="s">
        <v>125</v>
      </c>
      <c r="J438" s="23" t="s">
        <v>214</v>
      </c>
      <c r="K438" s="23" t="s">
        <v>132</v>
      </c>
    </row>
    <row r="439" spans="1:11" x14ac:dyDescent="0.25">
      <c r="A439" s="23" t="s">
        <v>1060</v>
      </c>
      <c r="B439" s="23" t="s">
        <v>1061</v>
      </c>
      <c r="C439" s="23" t="s">
        <v>252</v>
      </c>
      <c r="D439" s="23" t="s">
        <v>327</v>
      </c>
      <c r="E439" s="23" t="s">
        <v>128</v>
      </c>
      <c r="F439" s="23" t="s">
        <v>125</v>
      </c>
      <c r="G439" s="23" t="s">
        <v>125</v>
      </c>
      <c r="H439" s="23" t="s">
        <v>125</v>
      </c>
      <c r="I439" s="23" t="s">
        <v>125</v>
      </c>
      <c r="J439" s="23" t="s">
        <v>137</v>
      </c>
      <c r="K439" s="23" t="s">
        <v>132</v>
      </c>
    </row>
    <row r="440" spans="1:11" x14ac:dyDescent="0.25">
      <c r="A440" s="23" t="s">
        <v>1062</v>
      </c>
      <c r="B440" s="23" t="s">
        <v>1063</v>
      </c>
      <c r="C440" s="23" t="s">
        <v>252</v>
      </c>
      <c r="D440" s="23" t="s">
        <v>327</v>
      </c>
      <c r="E440" s="23" t="s">
        <v>128</v>
      </c>
      <c r="F440" s="23" t="s">
        <v>125</v>
      </c>
      <c r="G440" s="23" t="s">
        <v>125</v>
      </c>
      <c r="H440" s="23" t="s">
        <v>125</v>
      </c>
      <c r="I440" s="23" t="s">
        <v>125</v>
      </c>
      <c r="J440" s="23" t="s">
        <v>137</v>
      </c>
      <c r="K440" s="23" t="s">
        <v>132</v>
      </c>
    </row>
    <row r="441" spans="1:11" x14ac:dyDescent="0.25">
      <c r="A441" s="23" t="s">
        <v>1064</v>
      </c>
      <c r="B441" s="23" t="s">
        <v>1065</v>
      </c>
      <c r="C441" s="23" t="s">
        <v>252</v>
      </c>
      <c r="D441" s="23" t="s">
        <v>327</v>
      </c>
      <c r="E441" s="23" t="s">
        <v>128</v>
      </c>
      <c r="F441" s="23" t="s">
        <v>125</v>
      </c>
      <c r="G441" s="23" t="s">
        <v>125</v>
      </c>
      <c r="H441" s="23" t="s">
        <v>125</v>
      </c>
      <c r="I441" s="23" t="s">
        <v>125</v>
      </c>
      <c r="J441" s="23" t="s">
        <v>137</v>
      </c>
      <c r="K441" s="23" t="s">
        <v>132</v>
      </c>
    </row>
    <row r="442" spans="1:11" x14ac:dyDescent="0.25">
      <c r="A442" s="23" t="s">
        <v>1066</v>
      </c>
      <c r="B442" s="23" t="s">
        <v>1067</v>
      </c>
      <c r="C442" s="23" t="s">
        <v>252</v>
      </c>
      <c r="D442" s="23" t="s">
        <v>327</v>
      </c>
      <c r="E442" s="23" t="s">
        <v>128</v>
      </c>
      <c r="F442" s="23" t="s">
        <v>125</v>
      </c>
      <c r="G442" s="23" t="s">
        <v>125</v>
      </c>
      <c r="H442" s="23" t="s">
        <v>125</v>
      </c>
      <c r="I442" s="23" t="s">
        <v>125</v>
      </c>
      <c r="J442" s="23" t="s">
        <v>137</v>
      </c>
      <c r="K442" s="23" t="s">
        <v>132</v>
      </c>
    </row>
    <row r="443" spans="1:11" x14ac:dyDescent="0.25">
      <c r="A443" s="23" t="s">
        <v>1068</v>
      </c>
      <c r="B443" s="23" t="s">
        <v>1069</v>
      </c>
      <c r="C443" s="23" t="s">
        <v>252</v>
      </c>
      <c r="D443" s="23" t="s">
        <v>327</v>
      </c>
      <c r="E443" s="23" t="s">
        <v>128</v>
      </c>
      <c r="F443" s="23" t="s">
        <v>125</v>
      </c>
      <c r="G443" s="23" t="s">
        <v>125</v>
      </c>
      <c r="H443" s="23" t="s">
        <v>125</v>
      </c>
      <c r="I443" s="23" t="s">
        <v>125</v>
      </c>
      <c r="J443" s="23" t="s">
        <v>137</v>
      </c>
      <c r="K443" s="23" t="s">
        <v>132</v>
      </c>
    </row>
    <row r="444" spans="1:11" x14ac:dyDescent="0.25">
      <c r="A444" s="23" t="s">
        <v>1070</v>
      </c>
      <c r="B444" s="23" t="s">
        <v>1071</v>
      </c>
      <c r="C444" s="23" t="s">
        <v>252</v>
      </c>
      <c r="D444" s="23" t="s">
        <v>327</v>
      </c>
      <c r="E444" s="23" t="s">
        <v>128</v>
      </c>
      <c r="F444" s="23" t="s">
        <v>125</v>
      </c>
      <c r="G444" s="23" t="s">
        <v>125</v>
      </c>
      <c r="H444" s="23" t="s">
        <v>125</v>
      </c>
      <c r="I444" s="23" t="s">
        <v>125</v>
      </c>
      <c r="J444" s="23" t="s">
        <v>137</v>
      </c>
      <c r="K444" s="23" t="s">
        <v>132</v>
      </c>
    </row>
    <row r="445" spans="1:11" x14ac:dyDescent="0.25">
      <c r="A445" s="23" t="s">
        <v>1072</v>
      </c>
      <c r="B445" s="23" t="s">
        <v>1073</v>
      </c>
      <c r="C445" s="23" t="s">
        <v>252</v>
      </c>
      <c r="D445" s="23" t="s">
        <v>327</v>
      </c>
      <c r="E445" s="23" t="s">
        <v>128</v>
      </c>
      <c r="F445" s="23" t="s">
        <v>125</v>
      </c>
      <c r="G445" s="23" t="s">
        <v>125</v>
      </c>
      <c r="H445" s="23" t="s">
        <v>125</v>
      </c>
      <c r="I445" s="23" t="s">
        <v>125</v>
      </c>
      <c r="J445" s="23" t="s">
        <v>137</v>
      </c>
      <c r="K445" s="23" t="s">
        <v>132</v>
      </c>
    </row>
    <row r="446" spans="1:11" x14ac:dyDescent="0.25">
      <c r="A446" s="23" t="s">
        <v>1074</v>
      </c>
      <c r="B446" s="23" t="s">
        <v>1075</v>
      </c>
      <c r="C446" s="23" t="s">
        <v>252</v>
      </c>
      <c r="D446" s="23" t="s">
        <v>327</v>
      </c>
      <c r="E446" s="23" t="s">
        <v>128</v>
      </c>
      <c r="F446" s="23" t="s">
        <v>125</v>
      </c>
      <c r="G446" s="23" t="s">
        <v>125</v>
      </c>
      <c r="H446" s="23" t="s">
        <v>125</v>
      </c>
      <c r="I446" s="23" t="s">
        <v>125</v>
      </c>
      <c r="J446" s="23" t="s">
        <v>237</v>
      </c>
      <c r="K446" s="23" t="s">
        <v>132</v>
      </c>
    </row>
    <row r="447" spans="1:11" x14ac:dyDescent="0.25">
      <c r="A447" s="23" t="s">
        <v>1076</v>
      </c>
      <c r="B447" s="23" t="s">
        <v>1077</v>
      </c>
      <c r="C447" s="23" t="s">
        <v>252</v>
      </c>
      <c r="D447" s="23" t="s">
        <v>327</v>
      </c>
      <c r="E447" s="23" t="s">
        <v>128</v>
      </c>
      <c r="F447" s="23" t="s">
        <v>125</v>
      </c>
      <c r="G447" s="23" t="s">
        <v>125</v>
      </c>
      <c r="H447" s="23" t="s">
        <v>125</v>
      </c>
      <c r="I447" s="23" t="s">
        <v>125</v>
      </c>
      <c r="J447" s="23" t="s">
        <v>147</v>
      </c>
      <c r="K447" s="23" t="s">
        <v>132</v>
      </c>
    </row>
    <row r="448" spans="1:11" x14ac:dyDescent="0.25">
      <c r="A448" s="23" t="s">
        <v>1078</v>
      </c>
      <c r="B448" s="23" t="s">
        <v>1079</v>
      </c>
      <c r="C448" s="23" t="s">
        <v>252</v>
      </c>
      <c r="D448" s="23" t="s">
        <v>327</v>
      </c>
      <c r="E448" s="23" t="s">
        <v>128</v>
      </c>
      <c r="F448" s="23" t="s">
        <v>125</v>
      </c>
      <c r="G448" s="23" t="s">
        <v>125</v>
      </c>
      <c r="H448" s="23" t="s">
        <v>125</v>
      </c>
      <c r="I448" s="23" t="s">
        <v>125</v>
      </c>
      <c r="J448" s="23" t="s">
        <v>137</v>
      </c>
      <c r="K448" s="23" t="s">
        <v>132</v>
      </c>
    </row>
    <row r="449" spans="1:11" x14ac:dyDescent="0.25">
      <c r="A449" s="23" t="s">
        <v>1080</v>
      </c>
      <c r="B449" s="23" t="s">
        <v>1081</v>
      </c>
      <c r="C449" s="23" t="s">
        <v>252</v>
      </c>
      <c r="D449" s="23" t="s">
        <v>327</v>
      </c>
      <c r="E449" s="23" t="s">
        <v>128</v>
      </c>
      <c r="F449" s="23" t="s">
        <v>125</v>
      </c>
      <c r="G449" s="23" t="s">
        <v>125</v>
      </c>
      <c r="H449" s="23" t="s">
        <v>125</v>
      </c>
      <c r="I449" s="23" t="s">
        <v>125</v>
      </c>
      <c r="J449" s="23" t="s">
        <v>137</v>
      </c>
      <c r="K449" s="23" t="s">
        <v>132</v>
      </c>
    </row>
    <row r="450" spans="1:11" x14ac:dyDescent="0.25">
      <c r="A450" s="23" t="s">
        <v>1082</v>
      </c>
      <c r="B450" s="23" t="s">
        <v>1083</v>
      </c>
      <c r="C450" s="23" t="s">
        <v>252</v>
      </c>
      <c r="D450" s="23" t="s">
        <v>327</v>
      </c>
      <c r="E450" s="23" t="s">
        <v>128</v>
      </c>
      <c r="F450" s="23" t="s">
        <v>125</v>
      </c>
      <c r="G450" s="23" t="s">
        <v>125</v>
      </c>
      <c r="H450" s="23" t="s">
        <v>125</v>
      </c>
      <c r="I450" s="23" t="s">
        <v>125</v>
      </c>
      <c r="J450" s="23" t="s">
        <v>137</v>
      </c>
      <c r="K450" s="23" t="s">
        <v>132</v>
      </c>
    </row>
    <row r="451" spans="1:11" x14ac:dyDescent="0.25">
      <c r="A451" s="23" t="s">
        <v>1084</v>
      </c>
      <c r="B451" s="23" t="s">
        <v>1085</v>
      </c>
      <c r="C451" s="23" t="s">
        <v>252</v>
      </c>
      <c r="D451" s="23" t="s">
        <v>327</v>
      </c>
      <c r="E451" s="23" t="s">
        <v>128</v>
      </c>
      <c r="F451" s="23" t="s">
        <v>125</v>
      </c>
      <c r="G451" s="23" t="s">
        <v>125</v>
      </c>
      <c r="H451" s="23" t="s">
        <v>125</v>
      </c>
      <c r="I451" s="23" t="s">
        <v>125</v>
      </c>
      <c r="J451" s="23" t="s">
        <v>137</v>
      </c>
      <c r="K451" s="23" t="s">
        <v>132</v>
      </c>
    </row>
    <row r="452" spans="1:11" x14ac:dyDescent="0.25">
      <c r="A452" s="23" t="s">
        <v>1086</v>
      </c>
      <c r="B452" s="23" t="s">
        <v>1087</v>
      </c>
      <c r="C452" s="23" t="s">
        <v>252</v>
      </c>
      <c r="D452" s="23" t="s">
        <v>327</v>
      </c>
      <c r="E452" s="23" t="s">
        <v>128</v>
      </c>
      <c r="F452" s="23" t="s">
        <v>125</v>
      </c>
      <c r="G452" s="23" t="s">
        <v>125</v>
      </c>
      <c r="H452" s="23" t="s">
        <v>125</v>
      </c>
      <c r="I452" s="23" t="s">
        <v>125</v>
      </c>
      <c r="J452" s="23" t="s">
        <v>137</v>
      </c>
      <c r="K452" s="23" t="s">
        <v>132</v>
      </c>
    </row>
    <row r="453" spans="1:11" x14ac:dyDescent="0.25">
      <c r="A453" s="23" t="s">
        <v>1088</v>
      </c>
      <c r="B453" s="23" t="s">
        <v>1089</v>
      </c>
      <c r="C453" s="23" t="s">
        <v>252</v>
      </c>
      <c r="D453" s="23" t="s">
        <v>327</v>
      </c>
      <c r="E453" s="23" t="s">
        <v>128</v>
      </c>
      <c r="F453" s="23" t="s">
        <v>125</v>
      </c>
      <c r="G453" s="23" t="s">
        <v>125</v>
      </c>
      <c r="H453" s="23" t="s">
        <v>125</v>
      </c>
      <c r="I453" s="23" t="s">
        <v>125</v>
      </c>
      <c r="J453" s="23" t="s">
        <v>137</v>
      </c>
      <c r="K453" s="23" t="s">
        <v>132</v>
      </c>
    </row>
    <row r="454" spans="1:11" x14ac:dyDescent="0.25">
      <c r="A454" s="23" t="s">
        <v>1090</v>
      </c>
      <c r="B454" s="23" t="s">
        <v>1091</v>
      </c>
      <c r="C454" s="23" t="s">
        <v>252</v>
      </c>
      <c r="D454" s="23" t="s">
        <v>327</v>
      </c>
      <c r="E454" s="23" t="s">
        <v>128</v>
      </c>
      <c r="F454" s="23" t="s">
        <v>125</v>
      </c>
      <c r="G454" s="23" t="s">
        <v>125</v>
      </c>
      <c r="H454" s="23" t="s">
        <v>125</v>
      </c>
      <c r="I454" s="23" t="s">
        <v>125</v>
      </c>
      <c r="J454" s="23" t="s">
        <v>137</v>
      </c>
      <c r="K454" s="23" t="s">
        <v>132</v>
      </c>
    </row>
    <row r="455" spans="1:11" x14ac:dyDescent="0.25">
      <c r="A455" s="23" t="s">
        <v>1092</v>
      </c>
      <c r="B455" s="23" t="s">
        <v>1093</v>
      </c>
      <c r="C455" s="23" t="s">
        <v>252</v>
      </c>
      <c r="D455" s="23" t="s">
        <v>327</v>
      </c>
      <c r="E455" s="23" t="s">
        <v>128</v>
      </c>
      <c r="F455" s="23" t="s">
        <v>125</v>
      </c>
      <c r="G455" s="23" t="s">
        <v>125</v>
      </c>
      <c r="H455" s="23" t="s">
        <v>125</v>
      </c>
      <c r="I455" s="23" t="s">
        <v>125</v>
      </c>
      <c r="J455" s="23" t="s">
        <v>147</v>
      </c>
      <c r="K455" s="23" t="s">
        <v>132</v>
      </c>
    </row>
    <row r="456" spans="1:11" x14ac:dyDescent="0.25">
      <c r="A456" s="23" t="s">
        <v>1094</v>
      </c>
      <c r="B456" s="23" t="s">
        <v>1095</v>
      </c>
      <c r="C456" s="23" t="s">
        <v>252</v>
      </c>
      <c r="D456" s="23" t="s">
        <v>327</v>
      </c>
      <c r="E456" s="23" t="s">
        <v>128</v>
      </c>
      <c r="F456" s="23" t="s">
        <v>125</v>
      </c>
      <c r="G456" s="23" t="s">
        <v>125</v>
      </c>
      <c r="H456" s="23" t="s">
        <v>125</v>
      </c>
      <c r="I456" s="23" t="s">
        <v>125</v>
      </c>
      <c r="J456" s="23" t="s">
        <v>147</v>
      </c>
      <c r="K456" s="23" t="s">
        <v>132</v>
      </c>
    </row>
    <row r="457" spans="1:11" x14ac:dyDescent="0.25">
      <c r="A457" s="23" t="s">
        <v>1096</v>
      </c>
      <c r="B457" s="23" t="s">
        <v>1097</v>
      </c>
      <c r="C457" s="23" t="s">
        <v>252</v>
      </c>
      <c r="D457" s="23" t="s">
        <v>327</v>
      </c>
      <c r="E457" s="23" t="s">
        <v>128</v>
      </c>
      <c r="F457" s="23" t="s">
        <v>125</v>
      </c>
      <c r="G457" s="23" t="s">
        <v>125</v>
      </c>
      <c r="H457" s="23" t="s">
        <v>125</v>
      </c>
      <c r="I457" s="23" t="s">
        <v>125</v>
      </c>
      <c r="J457" s="23" t="s">
        <v>147</v>
      </c>
      <c r="K457" s="23" t="s">
        <v>132</v>
      </c>
    </row>
    <row r="458" spans="1:11" x14ac:dyDescent="0.25">
      <c r="A458" s="23" t="s">
        <v>1098</v>
      </c>
      <c r="B458" s="23" t="s">
        <v>1099</v>
      </c>
      <c r="C458" s="23" t="s">
        <v>252</v>
      </c>
      <c r="D458" s="23" t="s">
        <v>327</v>
      </c>
      <c r="E458" s="23" t="s">
        <v>128</v>
      </c>
      <c r="F458" s="23" t="s">
        <v>125</v>
      </c>
      <c r="G458" s="23" t="s">
        <v>125</v>
      </c>
      <c r="H458" s="23" t="s">
        <v>125</v>
      </c>
      <c r="I458" s="23" t="s">
        <v>125</v>
      </c>
      <c r="J458" s="23" t="s">
        <v>137</v>
      </c>
      <c r="K458" s="23" t="s">
        <v>132</v>
      </c>
    </row>
    <row r="459" spans="1:11" x14ac:dyDescent="0.25">
      <c r="A459" s="23" t="s">
        <v>1100</v>
      </c>
      <c r="B459" s="23" t="s">
        <v>1101</v>
      </c>
      <c r="C459" s="23" t="s">
        <v>252</v>
      </c>
      <c r="D459" s="23" t="s">
        <v>327</v>
      </c>
      <c r="E459" s="23" t="s">
        <v>128</v>
      </c>
      <c r="F459" s="23" t="s">
        <v>125</v>
      </c>
      <c r="G459" s="23" t="s">
        <v>125</v>
      </c>
      <c r="H459" s="23" t="s">
        <v>125</v>
      </c>
      <c r="I459" s="23" t="s">
        <v>125</v>
      </c>
      <c r="J459" s="23" t="s">
        <v>147</v>
      </c>
      <c r="K459" s="23" t="s">
        <v>132</v>
      </c>
    </row>
    <row r="460" spans="1:11" x14ac:dyDescent="0.25">
      <c r="A460" s="23" t="s">
        <v>1102</v>
      </c>
      <c r="B460" s="23" t="s">
        <v>1103</v>
      </c>
      <c r="C460" s="23" t="s">
        <v>252</v>
      </c>
      <c r="D460" s="23" t="s">
        <v>327</v>
      </c>
      <c r="E460" s="23" t="s">
        <v>128</v>
      </c>
      <c r="F460" s="23" t="s">
        <v>125</v>
      </c>
      <c r="G460" s="23" t="s">
        <v>125</v>
      </c>
      <c r="H460" s="23" t="s">
        <v>125</v>
      </c>
      <c r="I460" s="23" t="s">
        <v>125</v>
      </c>
      <c r="J460" s="23" t="s">
        <v>137</v>
      </c>
      <c r="K460" s="23" t="s">
        <v>132</v>
      </c>
    </row>
    <row r="461" spans="1:11" x14ac:dyDescent="0.25">
      <c r="A461" s="23" t="s">
        <v>1104</v>
      </c>
      <c r="B461" s="23" t="s">
        <v>1105</v>
      </c>
      <c r="C461" s="23" t="s">
        <v>252</v>
      </c>
      <c r="D461" s="23" t="s">
        <v>327</v>
      </c>
      <c r="E461" s="23" t="s">
        <v>128</v>
      </c>
      <c r="F461" s="23" t="s">
        <v>125</v>
      </c>
      <c r="G461" s="23" t="s">
        <v>125</v>
      </c>
      <c r="H461" s="23" t="s">
        <v>125</v>
      </c>
      <c r="I461" s="23" t="s">
        <v>125</v>
      </c>
      <c r="J461" s="23" t="s">
        <v>237</v>
      </c>
      <c r="K461" s="23" t="s">
        <v>132</v>
      </c>
    </row>
    <row r="462" spans="1:11" x14ac:dyDescent="0.25">
      <c r="A462" s="23" t="s">
        <v>1106</v>
      </c>
      <c r="B462" s="23" t="s">
        <v>1107</v>
      </c>
      <c r="C462" s="23" t="s">
        <v>252</v>
      </c>
      <c r="D462" s="23" t="s">
        <v>327</v>
      </c>
      <c r="E462" s="23" t="s">
        <v>128</v>
      </c>
      <c r="F462" s="23" t="s">
        <v>125</v>
      </c>
      <c r="G462" s="23" t="s">
        <v>125</v>
      </c>
      <c r="H462" s="23" t="s">
        <v>125</v>
      </c>
      <c r="I462" s="23" t="s">
        <v>125</v>
      </c>
      <c r="J462" s="23" t="s">
        <v>322</v>
      </c>
      <c r="K462" s="23" t="s">
        <v>238</v>
      </c>
    </row>
    <row r="463" spans="1:11" x14ac:dyDescent="0.25">
      <c r="A463" s="23" t="s">
        <v>1108</v>
      </c>
      <c r="B463" s="23" t="s">
        <v>1109</v>
      </c>
      <c r="C463" s="23" t="s">
        <v>252</v>
      </c>
      <c r="D463" s="23" t="s">
        <v>327</v>
      </c>
      <c r="E463" s="23" t="s">
        <v>128</v>
      </c>
      <c r="F463" s="23" t="s">
        <v>125</v>
      </c>
      <c r="G463" s="23" t="s">
        <v>125</v>
      </c>
      <c r="H463" s="23" t="s">
        <v>125</v>
      </c>
      <c r="I463" s="23" t="s">
        <v>125</v>
      </c>
      <c r="J463" s="23" t="s">
        <v>137</v>
      </c>
      <c r="K463" s="23" t="s">
        <v>238</v>
      </c>
    </row>
    <row r="464" spans="1:11" x14ac:dyDescent="0.25">
      <c r="A464" s="23" t="s">
        <v>1110</v>
      </c>
      <c r="B464" s="23" t="s">
        <v>1111</v>
      </c>
      <c r="C464" s="23" t="s">
        <v>252</v>
      </c>
      <c r="D464" s="23" t="s">
        <v>327</v>
      </c>
      <c r="E464" s="23" t="s">
        <v>128</v>
      </c>
      <c r="F464" s="23" t="s">
        <v>125</v>
      </c>
      <c r="G464" s="23" t="s">
        <v>125</v>
      </c>
      <c r="H464" s="23" t="s">
        <v>125</v>
      </c>
      <c r="I464" s="23" t="s">
        <v>125</v>
      </c>
      <c r="J464" s="23" t="s">
        <v>137</v>
      </c>
      <c r="K464" s="23" t="s">
        <v>132</v>
      </c>
    </row>
    <row r="465" spans="1:11" x14ac:dyDescent="0.25">
      <c r="A465" s="23" t="s">
        <v>1112</v>
      </c>
      <c r="B465" s="23" t="s">
        <v>1113</v>
      </c>
      <c r="C465" s="23" t="s">
        <v>252</v>
      </c>
      <c r="D465" s="23" t="s">
        <v>327</v>
      </c>
      <c r="E465" s="23" t="s">
        <v>128</v>
      </c>
      <c r="F465" s="23" t="s">
        <v>125</v>
      </c>
      <c r="G465" s="23" t="s">
        <v>125</v>
      </c>
      <c r="H465" s="23" t="s">
        <v>125</v>
      </c>
      <c r="I465" s="23" t="s">
        <v>125</v>
      </c>
      <c r="J465" s="23" t="s">
        <v>237</v>
      </c>
      <c r="K465" s="23" t="s">
        <v>132</v>
      </c>
    </row>
    <row r="466" spans="1:11" x14ac:dyDescent="0.25">
      <c r="A466" s="23" t="s">
        <v>1114</v>
      </c>
      <c r="B466" s="23" t="s">
        <v>1115</v>
      </c>
      <c r="C466" s="23" t="s">
        <v>252</v>
      </c>
      <c r="D466" s="23" t="s">
        <v>327</v>
      </c>
      <c r="E466" s="23" t="s">
        <v>128</v>
      </c>
      <c r="F466" s="23" t="s">
        <v>125</v>
      </c>
      <c r="G466" s="23" t="s">
        <v>125</v>
      </c>
      <c r="H466" s="23" t="s">
        <v>125</v>
      </c>
      <c r="I466" s="23" t="s">
        <v>125</v>
      </c>
      <c r="J466" s="23" t="s">
        <v>237</v>
      </c>
      <c r="K466" s="23" t="s">
        <v>132</v>
      </c>
    </row>
    <row r="467" spans="1:11" x14ac:dyDescent="0.25">
      <c r="A467" s="23" t="s">
        <v>1116</v>
      </c>
      <c r="B467" s="23" t="s">
        <v>1117</v>
      </c>
      <c r="C467" s="23" t="s">
        <v>229</v>
      </c>
      <c r="D467" s="23" t="s">
        <v>230</v>
      </c>
      <c r="E467" s="23" t="s">
        <v>128</v>
      </c>
      <c r="F467" s="23" t="s">
        <v>125</v>
      </c>
      <c r="G467" s="23" t="s">
        <v>125</v>
      </c>
      <c r="H467" s="23" t="s">
        <v>125</v>
      </c>
      <c r="I467" s="23" t="s">
        <v>125</v>
      </c>
      <c r="J467" s="23" t="s">
        <v>420</v>
      </c>
      <c r="K467" s="23" t="s">
        <v>132</v>
      </c>
    </row>
    <row r="468" spans="1:11" x14ac:dyDescent="0.25">
      <c r="A468" s="23" t="s">
        <v>1118</v>
      </c>
      <c r="B468" s="23" t="s">
        <v>1119</v>
      </c>
      <c r="C468" s="23" t="s">
        <v>229</v>
      </c>
      <c r="D468" s="23" t="s">
        <v>230</v>
      </c>
      <c r="E468" s="23" t="s">
        <v>128</v>
      </c>
      <c r="F468" s="23" t="s">
        <v>125</v>
      </c>
      <c r="G468" s="23" t="s">
        <v>125</v>
      </c>
      <c r="H468" s="23" t="s">
        <v>125</v>
      </c>
      <c r="I468" s="23" t="s">
        <v>125</v>
      </c>
      <c r="J468" s="23" t="s">
        <v>420</v>
      </c>
      <c r="K468" s="23" t="s">
        <v>132</v>
      </c>
    </row>
    <row r="469" spans="1:11" x14ac:dyDescent="0.25">
      <c r="A469" s="23" t="s">
        <v>1120</v>
      </c>
      <c r="B469" s="23" t="s">
        <v>1121</v>
      </c>
      <c r="C469" s="23" t="s">
        <v>229</v>
      </c>
      <c r="D469" s="23" t="s">
        <v>230</v>
      </c>
      <c r="E469" s="23" t="s">
        <v>128</v>
      </c>
      <c r="F469" s="23" t="s">
        <v>125</v>
      </c>
      <c r="G469" s="23" t="s">
        <v>125</v>
      </c>
      <c r="H469" s="23" t="s">
        <v>125</v>
      </c>
      <c r="I469" s="23" t="s">
        <v>125</v>
      </c>
      <c r="J469" s="23" t="s">
        <v>420</v>
      </c>
      <c r="K469" s="23" t="s">
        <v>132</v>
      </c>
    </row>
    <row r="470" spans="1:11" x14ac:dyDescent="0.25">
      <c r="A470" s="23" t="s">
        <v>1122</v>
      </c>
      <c r="B470" s="23" t="s">
        <v>1123</v>
      </c>
      <c r="C470" s="23" t="s">
        <v>229</v>
      </c>
      <c r="D470" s="23" t="s">
        <v>230</v>
      </c>
      <c r="E470" s="23" t="s">
        <v>128</v>
      </c>
      <c r="F470" s="23" t="s">
        <v>125</v>
      </c>
      <c r="G470" s="23" t="s">
        <v>125</v>
      </c>
      <c r="H470" s="23" t="s">
        <v>125</v>
      </c>
      <c r="I470" s="23" t="s">
        <v>125</v>
      </c>
      <c r="J470" s="23" t="s">
        <v>420</v>
      </c>
      <c r="K470" s="23" t="s">
        <v>132</v>
      </c>
    </row>
    <row r="471" spans="1:11" x14ac:dyDescent="0.25">
      <c r="A471" s="23" t="s">
        <v>1124</v>
      </c>
      <c r="B471" s="23" t="s">
        <v>1125</v>
      </c>
      <c r="C471" s="23" t="s">
        <v>229</v>
      </c>
      <c r="D471" s="23" t="s">
        <v>230</v>
      </c>
      <c r="E471" s="23" t="s">
        <v>128</v>
      </c>
      <c r="F471" s="23" t="s">
        <v>125</v>
      </c>
      <c r="G471" s="23" t="s">
        <v>125</v>
      </c>
      <c r="H471" s="23" t="s">
        <v>125</v>
      </c>
      <c r="I471" s="23" t="s">
        <v>125</v>
      </c>
      <c r="J471" s="23" t="s">
        <v>420</v>
      </c>
      <c r="K471" s="23" t="s">
        <v>132</v>
      </c>
    </row>
    <row r="472" spans="1:11" x14ac:dyDescent="0.25">
      <c r="A472" s="23" t="s">
        <v>1126</v>
      </c>
      <c r="B472" s="23" t="s">
        <v>1127</v>
      </c>
      <c r="C472" s="23" t="s">
        <v>229</v>
      </c>
      <c r="D472" s="23" t="s">
        <v>230</v>
      </c>
      <c r="E472" s="23" t="s">
        <v>128</v>
      </c>
      <c r="F472" s="23" t="s">
        <v>125</v>
      </c>
      <c r="G472" s="23" t="s">
        <v>125</v>
      </c>
      <c r="H472" s="23" t="s">
        <v>125</v>
      </c>
      <c r="I472" s="23" t="s">
        <v>125</v>
      </c>
      <c r="J472" s="23" t="s">
        <v>420</v>
      </c>
      <c r="K472" s="23" t="s">
        <v>132</v>
      </c>
    </row>
    <row r="473" spans="1:11" x14ac:dyDescent="0.25">
      <c r="A473" s="23" t="s">
        <v>1128</v>
      </c>
      <c r="B473" s="23" t="s">
        <v>1129</v>
      </c>
      <c r="C473" s="23" t="s">
        <v>229</v>
      </c>
      <c r="D473" s="23" t="s">
        <v>230</v>
      </c>
      <c r="E473" s="23" t="s">
        <v>128</v>
      </c>
      <c r="F473" s="23" t="s">
        <v>125</v>
      </c>
      <c r="G473" s="23" t="s">
        <v>125</v>
      </c>
      <c r="H473" s="23" t="s">
        <v>125</v>
      </c>
      <c r="I473" s="23" t="s">
        <v>125</v>
      </c>
      <c r="J473" s="23" t="s">
        <v>420</v>
      </c>
      <c r="K473" s="23" t="s">
        <v>132</v>
      </c>
    </row>
    <row r="474" spans="1:11" x14ac:dyDescent="0.25">
      <c r="A474" s="23" t="s">
        <v>1130</v>
      </c>
      <c r="B474" s="23" t="s">
        <v>1131</v>
      </c>
      <c r="C474" s="23" t="s">
        <v>135</v>
      </c>
      <c r="D474" s="23" t="s">
        <v>136</v>
      </c>
      <c r="E474" s="23" t="s">
        <v>128</v>
      </c>
      <c r="F474" s="23" t="s">
        <v>125</v>
      </c>
      <c r="G474" s="23" t="s">
        <v>125</v>
      </c>
      <c r="H474" s="23" t="s">
        <v>125</v>
      </c>
      <c r="I474" s="23" t="s">
        <v>125</v>
      </c>
      <c r="J474" s="23" t="s">
        <v>217</v>
      </c>
      <c r="K474" s="23" t="s">
        <v>132</v>
      </c>
    </row>
    <row r="475" spans="1:11" x14ac:dyDescent="0.25">
      <c r="A475" s="23" t="s">
        <v>1132</v>
      </c>
      <c r="B475" s="23" t="s">
        <v>1133</v>
      </c>
      <c r="C475" s="23" t="s">
        <v>135</v>
      </c>
      <c r="D475" s="23" t="s">
        <v>136</v>
      </c>
      <c r="E475" s="23" t="s">
        <v>128</v>
      </c>
      <c r="F475" s="23" t="s">
        <v>125</v>
      </c>
      <c r="G475" s="23" t="s">
        <v>125</v>
      </c>
      <c r="H475" s="23" t="s">
        <v>125</v>
      </c>
      <c r="I475" s="23" t="s">
        <v>125</v>
      </c>
      <c r="J475" s="23" t="s">
        <v>217</v>
      </c>
      <c r="K475" s="23" t="s">
        <v>132</v>
      </c>
    </row>
    <row r="476" spans="1:11" x14ac:dyDescent="0.25">
      <c r="A476" s="23" t="s">
        <v>1134</v>
      </c>
      <c r="B476" s="23" t="s">
        <v>528</v>
      </c>
      <c r="C476" s="23" t="s">
        <v>135</v>
      </c>
      <c r="D476" s="23" t="s">
        <v>136</v>
      </c>
      <c r="E476" s="23" t="s">
        <v>128</v>
      </c>
      <c r="F476" s="23" t="s">
        <v>125</v>
      </c>
      <c r="G476" s="23" t="s">
        <v>125</v>
      </c>
      <c r="H476" s="23" t="s">
        <v>125</v>
      </c>
      <c r="I476" s="23" t="s">
        <v>125</v>
      </c>
      <c r="J476" s="23" t="s">
        <v>217</v>
      </c>
      <c r="K476" s="23" t="s">
        <v>132</v>
      </c>
    </row>
    <row r="477" spans="1:11" x14ac:dyDescent="0.25">
      <c r="A477" s="23" t="s">
        <v>1135</v>
      </c>
      <c r="B477" s="23" t="s">
        <v>1136</v>
      </c>
      <c r="C477" s="23" t="s">
        <v>135</v>
      </c>
      <c r="D477" s="23" t="s">
        <v>136</v>
      </c>
      <c r="E477" s="23" t="s">
        <v>128</v>
      </c>
      <c r="F477" s="23" t="s">
        <v>125</v>
      </c>
      <c r="G477" s="23" t="s">
        <v>125</v>
      </c>
      <c r="H477" s="23" t="s">
        <v>125</v>
      </c>
      <c r="I477" s="23" t="s">
        <v>125</v>
      </c>
      <c r="J477" s="23" t="s">
        <v>314</v>
      </c>
      <c r="K477" s="23" t="s">
        <v>132</v>
      </c>
    </row>
    <row r="478" spans="1:11" x14ac:dyDescent="0.25">
      <c r="A478" s="23" t="s">
        <v>1137</v>
      </c>
      <c r="B478" s="23" t="s">
        <v>1138</v>
      </c>
      <c r="C478" s="23" t="s">
        <v>135</v>
      </c>
      <c r="D478" s="23" t="s">
        <v>136</v>
      </c>
      <c r="E478" s="23" t="s">
        <v>128</v>
      </c>
      <c r="F478" s="23" t="s">
        <v>125</v>
      </c>
      <c r="G478" s="23" t="s">
        <v>125</v>
      </c>
      <c r="H478" s="23" t="s">
        <v>125</v>
      </c>
      <c r="I478" s="23" t="s">
        <v>125</v>
      </c>
      <c r="J478" s="23" t="s">
        <v>217</v>
      </c>
      <c r="K478" s="23" t="s">
        <v>132</v>
      </c>
    </row>
    <row r="479" spans="1:11" x14ac:dyDescent="0.25">
      <c r="A479" s="23" t="s">
        <v>1139</v>
      </c>
      <c r="B479" s="23" t="s">
        <v>1140</v>
      </c>
      <c r="C479" s="23" t="s">
        <v>135</v>
      </c>
      <c r="D479" s="23" t="s">
        <v>136</v>
      </c>
      <c r="E479" s="23" t="s">
        <v>128</v>
      </c>
      <c r="F479" s="23" t="s">
        <v>125</v>
      </c>
      <c r="G479" s="23" t="s">
        <v>125</v>
      </c>
      <c r="H479" s="23" t="s">
        <v>125</v>
      </c>
      <c r="I479" s="23" t="s">
        <v>125</v>
      </c>
      <c r="J479" s="23" t="s">
        <v>217</v>
      </c>
      <c r="K479" s="23" t="s">
        <v>132</v>
      </c>
    </row>
    <row r="480" spans="1:11" x14ac:dyDescent="0.25">
      <c r="A480" s="23" t="s">
        <v>1141</v>
      </c>
      <c r="B480" s="23" t="s">
        <v>1142</v>
      </c>
      <c r="C480" s="23" t="s">
        <v>135</v>
      </c>
      <c r="D480" s="23" t="s">
        <v>136</v>
      </c>
      <c r="E480" s="23" t="s">
        <v>128</v>
      </c>
      <c r="F480" s="23" t="s">
        <v>125</v>
      </c>
      <c r="G480" s="23" t="s">
        <v>125</v>
      </c>
      <c r="H480" s="23" t="s">
        <v>125</v>
      </c>
      <c r="I480" s="23" t="s">
        <v>125</v>
      </c>
      <c r="J480" s="23" t="s">
        <v>217</v>
      </c>
      <c r="K480" s="23" t="s">
        <v>132</v>
      </c>
    </row>
    <row r="481" spans="1:11" x14ac:dyDescent="0.25">
      <c r="A481" s="23" t="s">
        <v>1143</v>
      </c>
      <c r="B481" s="23" t="s">
        <v>1144</v>
      </c>
      <c r="C481" s="23" t="s">
        <v>135</v>
      </c>
      <c r="D481" s="23" t="s">
        <v>136</v>
      </c>
      <c r="E481" s="23" t="s">
        <v>128</v>
      </c>
      <c r="F481" s="23" t="s">
        <v>125</v>
      </c>
      <c r="G481" s="23" t="s">
        <v>125</v>
      </c>
      <c r="H481" s="23" t="s">
        <v>125</v>
      </c>
      <c r="I481" s="23" t="s">
        <v>125</v>
      </c>
      <c r="J481" s="23" t="s">
        <v>217</v>
      </c>
      <c r="K481" s="23" t="s">
        <v>132</v>
      </c>
    </row>
    <row r="482" spans="1:11" x14ac:dyDescent="0.25">
      <c r="A482" s="23" t="s">
        <v>1145</v>
      </c>
      <c r="B482" s="23" t="s">
        <v>1146</v>
      </c>
      <c r="C482" s="23" t="s">
        <v>135</v>
      </c>
      <c r="D482" s="23" t="s">
        <v>136</v>
      </c>
      <c r="E482" s="23" t="s">
        <v>128</v>
      </c>
      <c r="F482" s="23" t="s">
        <v>125</v>
      </c>
      <c r="G482" s="23" t="s">
        <v>125</v>
      </c>
      <c r="H482" s="23" t="s">
        <v>125</v>
      </c>
      <c r="I482" s="23" t="s">
        <v>125</v>
      </c>
      <c r="J482" s="23" t="s">
        <v>217</v>
      </c>
      <c r="K482" s="23" t="s">
        <v>132</v>
      </c>
    </row>
    <row r="483" spans="1:11" x14ac:dyDescent="0.25">
      <c r="A483" s="23" t="s">
        <v>1147</v>
      </c>
      <c r="B483" s="23" t="s">
        <v>1148</v>
      </c>
      <c r="C483" s="23" t="s">
        <v>135</v>
      </c>
      <c r="D483" s="23" t="s">
        <v>136</v>
      </c>
      <c r="E483" s="23" t="s">
        <v>128</v>
      </c>
      <c r="F483" s="23" t="s">
        <v>125</v>
      </c>
      <c r="G483" s="23" t="s">
        <v>125</v>
      </c>
      <c r="H483" s="23" t="s">
        <v>125</v>
      </c>
      <c r="I483" s="23" t="s">
        <v>125</v>
      </c>
      <c r="J483" s="23" t="s">
        <v>217</v>
      </c>
      <c r="K483" s="23" t="s">
        <v>132</v>
      </c>
    </row>
    <row r="484" spans="1:11" x14ac:dyDescent="0.25">
      <c r="A484" s="23" t="s">
        <v>1149</v>
      </c>
      <c r="B484" s="23" t="s">
        <v>1150</v>
      </c>
      <c r="C484" s="23" t="s">
        <v>135</v>
      </c>
      <c r="D484" s="23" t="s">
        <v>136</v>
      </c>
      <c r="E484" s="23" t="s">
        <v>128</v>
      </c>
      <c r="F484" s="23" t="s">
        <v>125</v>
      </c>
      <c r="G484" s="23" t="s">
        <v>125</v>
      </c>
      <c r="H484" s="23" t="s">
        <v>125</v>
      </c>
      <c r="I484" s="23" t="s">
        <v>125</v>
      </c>
      <c r="J484" s="23" t="s">
        <v>140</v>
      </c>
      <c r="K484" s="23" t="s">
        <v>132</v>
      </c>
    </row>
    <row r="485" spans="1:11" x14ac:dyDescent="0.25">
      <c r="A485" s="23" t="s">
        <v>1151</v>
      </c>
      <c r="B485" s="23" t="s">
        <v>1152</v>
      </c>
      <c r="C485" s="23" t="s">
        <v>135</v>
      </c>
      <c r="D485" s="23" t="s">
        <v>136</v>
      </c>
      <c r="E485" s="23" t="s">
        <v>128</v>
      </c>
      <c r="F485" s="23" t="s">
        <v>125</v>
      </c>
      <c r="G485" s="23" t="s">
        <v>125</v>
      </c>
      <c r="H485" s="23" t="s">
        <v>125</v>
      </c>
      <c r="I485" s="23" t="s">
        <v>125</v>
      </c>
      <c r="J485" s="23" t="s">
        <v>140</v>
      </c>
      <c r="K485" s="23" t="s">
        <v>132</v>
      </c>
    </row>
    <row r="486" spans="1:11" x14ac:dyDescent="0.25">
      <c r="A486" s="23" t="s">
        <v>1153</v>
      </c>
      <c r="B486" s="23" t="s">
        <v>1154</v>
      </c>
      <c r="C486" s="23" t="s">
        <v>135</v>
      </c>
      <c r="D486" s="23" t="s">
        <v>136</v>
      </c>
      <c r="E486" s="23" t="s">
        <v>128</v>
      </c>
      <c r="F486" s="23" t="s">
        <v>125</v>
      </c>
      <c r="G486" s="23" t="s">
        <v>125</v>
      </c>
      <c r="H486" s="23" t="s">
        <v>125</v>
      </c>
      <c r="I486" s="23" t="s">
        <v>125</v>
      </c>
      <c r="J486" s="23" t="s">
        <v>137</v>
      </c>
      <c r="K486" s="23" t="s">
        <v>238</v>
      </c>
    </row>
    <row r="487" spans="1:11" x14ac:dyDescent="0.25">
      <c r="A487" s="23" t="s">
        <v>1155</v>
      </c>
      <c r="B487" s="23" t="s">
        <v>1156</v>
      </c>
      <c r="C487" s="23" t="s">
        <v>135</v>
      </c>
      <c r="D487" s="23" t="s">
        <v>136</v>
      </c>
      <c r="E487" s="23" t="s">
        <v>128</v>
      </c>
      <c r="F487" s="23" t="s">
        <v>125</v>
      </c>
      <c r="G487" s="23" t="s">
        <v>125</v>
      </c>
      <c r="H487" s="23" t="s">
        <v>125</v>
      </c>
      <c r="I487" s="23" t="s">
        <v>125</v>
      </c>
      <c r="J487" s="23" t="s">
        <v>305</v>
      </c>
      <c r="K487" s="23" t="s">
        <v>132</v>
      </c>
    </row>
    <row r="488" spans="1:11" x14ac:dyDescent="0.25">
      <c r="A488" s="23" t="s">
        <v>1157</v>
      </c>
      <c r="B488" s="23" t="s">
        <v>1158</v>
      </c>
      <c r="C488" s="23" t="s">
        <v>135</v>
      </c>
      <c r="D488" s="23" t="s">
        <v>136</v>
      </c>
      <c r="E488" s="23" t="s">
        <v>128</v>
      </c>
      <c r="F488" s="23" t="s">
        <v>125</v>
      </c>
      <c r="G488" s="23" t="s">
        <v>125</v>
      </c>
      <c r="H488" s="23" t="s">
        <v>125</v>
      </c>
      <c r="I488" s="23" t="s">
        <v>125</v>
      </c>
      <c r="J488" s="23" t="s">
        <v>1159</v>
      </c>
      <c r="K488" s="23" t="s">
        <v>132</v>
      </c>
    </row>
    <row r="489" spans="1:11" x14ac:dyDescent="0.25">
      <c r="A489" s="23" t="s">
        <v>1160</v>
      </c>
      <c r="B489" s="23" t="s">
        <v>1161</v>
      </c>
      <c r="C489" s="23" t="s">
        <v>135</v>
      </c>
      <c r="D489" s="23" t="s">
        <v>136</v>
      </c>
      <c r="E489" s="23" t="s">
        <v>128</v>
      </c>
      <c r="F489" s="23" t="s">
        <v>125</v>
      </c>
      <c r="G489" s="23" t="s">
        <v>125</v>
      </c>
      <c r="H489" s="23" t="s">
        <v>125</v>
      </c>
      <c r="I489" s="23" t="s">
        <v>125</v>
      </c>
      <c r="J489" s="23" t="s">
        <v>137</v>
      </c>
      <c r="K489" s="23" t="s">
        <v>238</v>
      </c>
    </row>
    <row r="490" spans="1:11" x14ac:dyDescent="0.25">
      <c r="A490" s="23" t="s">
        <v>1162</v>
      </c>
      <c r="B490" s="23" t="s">
        <v>1163</v>
      </c>
      <c r="C490" s="23" t="s">
        <v>135</v>
      </c>
      <c r="D490" s="23" t="s">
        <v>136</v>
      </c>
      <c r="E490" s="23" t="s">
        <v>128</v>
      </c>
      <c r="F490" s="23" t="s">
        <v>125</v>
      </c>
      <c r="G490" s="23" t="s">
        <v>125</v>
      </c>
      <c r="H490" s="23" t="s">
        <v>125</v>
      </c>
      <c r="I490" s="23" t="s">
        <v>125</v>
      </c>
      <c r="J490" s="23" t="s">
        <v>322</v>
      </c>
      <c r="K490" s="23" t="s">
        <v>238</v>
      </c>
    </row>
    <row r="491" spans="1:11" x14ac:dyDescent="0.25">
      <c r="A491" s="23" t="s">
        <v>1164</v>
      </c>
      <c r="B491" s="23" t="s">
        <v>1165</v>
      </c>
      <c r="C491" s="23" t="s">
        <v>135</v>
      </c>
      <c r="D491" s="23" t="s">
        <v>136</v>
      </c>
      <c r="E491" s="23" t="s">
        <v>128</v>
      </c>
      <c r="F491" s="23" t="s">
        <v>125</v>
      </c>
      <c r="G491" s="23" t="s">
        <v>125</v>
      </c>
      <c r="H491" s="23" t="s">
        <v>125</v>
      </c>
      <c r="I491" s="23" t="s">
        <v>125</v>
      </c>
      <c r="J491" s="23" t="s">
        <v>137</v>
      </c>
      <c r="K491" s="23" t="s">
        <v>132</v>
      </c>
    </row>
    <row r="492" spans="1:11" x14ac:dyDescent="0.25">
      <c r="A492" s="23" t="s">
        <v>1166</v>
      </c>
      <c r="B492" s="23" t="s">
        <v>1167</v>
      </c>
      <c r="C492" s="23" t="s">
        <v>135</v>
      </c>
      <c r="D492" s="23" t="s">
        <v>136</v>
      </c>
      <c r="E492" s="23" t="s">
        <v>128</v>
      </c>
      <c r="F492" s="23" t="s">
        <v>125</v>
      </c>
      <c r="G492" s="23" t="s">
        <v>125</v>
      </c>
      <c r="H492" s="23" t="s">
        <v>125</v>
      </c>
      <c r="I492" s="23" t="s">
        <v>125</v>
      </c>
      <c r="J492" s="23" t="s">
        <v>137</v>
      </c>
      <c r="K492" s="23" t="s">
        <v>132</v>
      </c>
    </row>
    <row r="493" spans="1:11" x14ac:dyDescent="0.25">
      <c r="A493" s="23" t="s">
        <v>1168</v>
      </c>
      <c r="B493" s="23" t="s">
        <v>1169</v>
      </c>
      <c r="C493" s="23" t="s">
        <v>135</v>
      </c>
      <c r="D493" s="23" t="s">
        <v>136</v>
      </c>
      <c r="E493" s="23" t="s">
        <v>128</v>
      </c>
      <c r="F493" s="23" t="s">
        <v>125</v>
      </c>
      <c r="G493" s="23" t="s">
        <v>125</v>
      </c>
      <c r="H493" s="23" t="s">
        <v>125</v>
      </c>
      <c r="I493" s="23" t="s">
        <v>125</v>
      </c>
      <c r="J493" s="23" t="s">
        <v>137</v>
      </c>
      <c r="K493" s="23" t="s">
        <v>132</v>
      </c>
    </row>
    <row r="494" spans="1:11" x14ac:dyDescent="0.25">
      <c r="A494" s="23" t="s">
        <v>1170</v>
      </c>
      <c r="B494" s="23" t="s">
        <v>1171</v>
      </c>
      <c r="C494" s="23" t="s">
        <v>135</v>
      </c>
      <c r="D494" s="23" t="s">
        <v>136</v>
      </c>
      <c r="E494" s="23" t="s">
        <v>128</v>
      </c>
      <c r="F494" s="23" t="s">
        <v>125</v>
      </c>
      <c r="G494" s="23" t="s">
        <v>125</v>
      </c>
      <c r="H494" s="23" t="s">
        <v>125</v>
      </c>
      <c r="I494" s="23" t="s">
        <v>125</v>
      </c>
      <c r="J494" s="23" t="s">
        <v>140</v>
      </c>
      <c r="K494" s="23" t="s">
        <v>132</v>
      </c>
    </row>
    <row r="495" spans="1:11" x14ac:dyDescent="0.25">
      <c r="A495" s="23" t="s">
        <v>1172</v>
      </c>
      <c r="B495" s="23" t="s">
        <v>1173</v>
      </c>
      <c r="C495" s="23" t="s">
        <v>135</v>
      </c>
      <c r="D495" s="23" t="s">
        <v>136</v>
      </c>
      <c r="E495" s="23" t="s">
        <v>128</v>
      </c>
      <c r="F495" s="23" t="s">
        <v>125</v>
      </c>
      <c r="G495" s="23" t="s">
        <v>125</v>
      </c>
      <c r="H495" s="23" t="s">
        <v>125</v>
      </c>
      <c r="I495" s="23" t="s">
        <v>125</v>
      </c>
      <c r="J495" s="23" t="s">
        <v>140</v>
      </c>
      <c r="K495" s="23" t="s">
        <v>238</v>
      </c>
    </row>
    <row r="496" spans="1:11" x14ac:dyDescent="0.25">
      <c r="A496" s="23" t="s">
        <v>1174</v>
      </c>
      <c r="B496" s="23" t="s">
        <v>1175</v>
      </c>
      <c r="C496" s="23" t="s">
        <v>135</v>
      </c>
      <c r="D496" s="23" t="s">
        <v>136</v>
      </c>
      <c r="E496" s="23" t="s">
        <v>128</v>
      </c>
      <c r="F496" s="23" t="s">
        <v>125</v>
      </c>
      <c r="G496" s="23" t="s">
        <v>125</v>
      </c>
      <c r="H496" s="23" t="s">
        <v>125</v>
      </c>
      <c r="I496" s="23" t="s">
        <v>125</v>
      </c>
      <c r="J496" s="23" t="s">
        <v>137</v>
      </c>
      <c r="K496" s="23" t="s">
        <v>132</v>
      </c>
    </row>
    <row r="497" spans="1:11" x14ac:dyDescent="0.25">
      <c r="A497" s="23" t="s">
        <v>1176</v>
      </c>
      <c r="B497" s="23" t="s">
        <v>1177</v>
      </c>
      <c r="C497" s="23" t="s">
        <v>135</v>
      </c>
      <c r="D497" s="23" t="s">
        <v>136</v>
      </c>
      <c r="E497" s="23" t="s">
        <v>128</v>
      </c>
      <c r="F497" s="23" t="s">
        <v>125</v>
      </c>
      <c r="G497" s="23" t="s">
        <v>125</v>
      </c>
      <c r="H497" s="23" t="s">
        <v>125</v>
      </c>
      <c r="I497" s="23" t="s">
        <v>125</v>
      </c>
      <c r="J497" s="23" t="s">
        <v>137</v>
      </c>
      <c r="K497" s="23" t="s">
        <v>238</v>
      </c>
    </row>
    <row r="498" spans="1:11" x14ac:dyDescent="0.25">
      <c r="A498" s="23" t="s">
        <v>1178</v>
      </c>
      <c r="B498" s="23" t="s">
        <v>1179</v>
      </c>
      <c r="C498" s="23" t="s">
        <v>135</v>
      </c>
      <c r="D498" s="23" t="s">
        <v>136</v>
      </c>
      <c r="E498" s="23" t="s">
        <v>128</v>
      </c>
      <c r="F498" s="23" t="s">
        <v>125</v>
      </c>
      <c r="G498" s="23" t="s">
        <v>125</v>
      </c>
      <c r="H498" s="23" t="s">
        <v>125</v>
      </c>
      <c r="I498" s="23" t="s">
        <v>125</v>
      </c>
      <c r="J498" s="23" t="s">
        <v>322</v>
      </c>
      <c r="K498" s="23" t="s">
        <v>238</v>
      </c>
    </row>
    <row r="499" spans="1:11" x14ac:dyDescent="0.25">
      <c r="A499" s="23" t="s">
        <v>1180</v>
      </c>
      <c r="B499" s="23" t="s">
        <v>674</v>
      </c>
      <c r="C499" s="23" t="s">
        <v>135</v>
      </c>
      <c r="D499" s="23" t="s">
        <v>136</v>
      </c>
      <c r="E499" s="23" t="s">
        <v>128</v>
      </c>
      <c r="F499" s="23" t="s">
        <v>125</v>
      </c>
      <c r="G499" s="23" t="s">
        <v>125</v>
      </c>
      <c r="H499" s="23" t="s">
        <v>125</v>
      </c>
      <c r="I499" s="23" t="s">
        <v>125</v>
      </c>
      <c r="J499" s="23" t="s">
        <v>140</v>
      </c>
      <c r="K499" s="23" t="s">
        <v>238</v>
      </c>
    </row>
    <row r="500" spans="1:11" x14ac:dyDescent="0.25">
      <c r="A500" s="23" t="s">
        <v>1181</v>
      </c>
      <c r="B500" s="23" t="s">
        <v>1182</v>
      </c>
      <c r="C500" s="23" t="s">
        <v>135</v>
      </c>
      <c r="D500" s="23" t="s">
        <v>136</v>
      </c>
      <c r="E500" s="23" t="s">
        <v>128</v>
      </c>
      <c r="F500" s="23" t="s">
        <v>125</v>
      </c>
      <c r="G500" s="23" t="s">
        <v>125</v>
      </c>
      <c r="H500" s="23" t="s">
        <v>125</v>
      </c>
      <c r="I500" s="23" t="s">
        <v>125</v>
      </c>
      <c r="J500" s="23" t="s">
        <v>137</v>
      </c>
      <c r="K500" s="23" t="s">
        <v>132</v>
      </c>
    </row>
    <row r="501" spans="1:11" x14ac:dyDescent="0.25">
      <c r="A501" s="23" t="s">
        <v>1183</v>
      </c>
      <c r="B501" s="23" t="s">
        <v>1184</v>
      </c>
      <c r="C501" s="23" t="s">
        <v>135</v>
      </c>
      <c r="D501" s="23" t="s">
        <v>136</v>
      </c>
      <c r="E501" s="23" t="s">
        <v>128</v>
      </c>
      <c r="F501" s="23" t="s">
        <v>125</v>
      </c>
      <c r="G501" s="23" t="s">
        <v>125</v>
      </c>
      <c r="H501" s="23" t="s">
        <v>125</v>
      </c>
      <c r="I501" s="23" t="s">
        <v>125</v>
      </c>
      <c r="J501" s="23" t="s">
        <v>140</v>
      </c>
      <c r="K501" s="23" t="s">
        <v>238</v>
      </c>
    </row>
    <row r="502" spans="1:11" x14ac:dyDescent="0.25">
      <c r="A502" s="23" t="s">
        <v>1185</v>
      </c>
      <c r="B502" s="23" t="s">
        <v>1186</v>
      </c>
      <c r="C502" s="23" t="s">
        <v>135</v>
      </c>
      <c r="D502" s="23" t="s">
        <v>136</v>
      </c>
      <c r="E502" s="23" t="s">
        <v>128</v>
      </c>
      <c r="F502" s="23" t="s">
        <v>125</v>
      </c>
      <c r="G502" s="23" t="s">
        <v>125</v>
      </c>
      <c r="H502" s="23" t="s">
        <v>125</v>
      </c>
      <c r="I502" s="23" t="s">
        <v>125</v>
      </c>
      <c r="J502" s="23" t="s">
        <v>140</v>
      </c>
      <c r="K502" s="23" t="s">
        <v>238</v>
      </c>
    </row>
    <row r="503" spans="1:11" x14ac:dyDescent="0.25">
      <c r="A503" s="23" t="s">
        <v>1187</v>
      </c>
      <c r="B503" s="23" t="s">
        <v>1188</v>
      </c>
      <c r="C503" s="23" t="s">
        <v>135</v>
      </c>
      <c r="D503" s="23" t="s">
        <v>136</v>
      </c>
      <c r="E503" s="23" t="s">
        <v>128</v>
      </c>
      <c r="F503" s="23" t="s">
        <v>125</v>
      </c>
      <c r="G503" s="23" t="s">
        <v>125</v>
      </c>
      <c r="H503" s="23" t="s">
        <v>125</v>
      </c>
      <c r="I503" s="23" t="s">
        <v>125</v>
      </c>
      <c r="J503" s="23" t="s">
        <v>140</v>
      </c>
      <c r="K503" s="23" t="s">
        <v>132</v>
      </c>
    </row>
    <row r="504" spans="1:11" x14ac:dyDescent="0.25">
      <c r="A504" s="23" t="s">
        <v>1189</v>
      </c>
      <c r="B504" s="23" t="s">
        <v>1190</v>
      </c>
      <c r="C504" s="23" t="s">
        <v>135</v>
      </c>
      <c r="D504" s="23" t="s">
        <v>136</v>
      </c>
      <c r="E504" s="23" t="s">
        <v>128</v>
      </c>
      <c r="F504" s="23" t="s">
        <v>125</v>
      </c>
      <c r="G504" s="23" t="s">
        <v>125</v>
      </c>
      <c r="H504" s="23" t="s">
        <v>125</v>
      </c>
      <c r="I504" s="23" t="s">
        <v>125</v>
      </c>
      <c r="J504" s="23" t="s">
        <v>140</v>
      </c>
      <c r="K504" s="23" t="s">
        <v>132</v>
      </c>
    </row>
    <row r="505" spans="1:11" x14ac:dyDescent="0.25">
      <c r="A505" s="23" t="s">
        <v>1191</v>
      </c>
      <c r="B505" s="23" t="s">
        <v>1192</v>
      </c>
      <c r="C505" s="23" t="s">
        <v>135</v>
      </c>
      <c r="D505" s="23" t="s">
        <v>136</v>
      </c>
      <c r="E505" s="23" t="s">
        <v>128</v>
      </c>
      <c r="F505" s="23" t="s">
        <v>125</v>
      </c>
      <c r="G505" s="23" t="s">
        <v>125</v>
      </c>
      <c r="H505" s="23" t="s">
        <v>125</v>
      </c>
      <c r="I505" s="23" t="s">
        <v>125</v>
      </c>
      <c r="J505" s="23" t="s">
        <v>137</v>
      </c>
      <c r="K505" s="23" t="s">
        <v>132</v>
      </c>
    </row>
    <row r="506" spans="1:11" x14ac:dyDescent="0.25">
      <c r="A506" s="23" t="s">
        <v>1193</v>
      </c>
      <c r="B506" s="23" t="s">
        <v>1194</v>
      </c>
      <c r="C506" s="23" t="s">
        <v>135</v>
      </c>
      <c r="D506" s="23" t="s">
        <v>136</v>
      </c>
      <c r="E506" s="23" t="s">
        <v>128</v>
      </c>
      <c r="F506" s="23" t="s">
        <v>125</v>
      </c>
      <c r="G506" s="23" t="s">
        <v>125</v>
      </c>
      <c r="H506" s="23" t="s">
        <v>125</v>
      </c>
      <c r="I506" s="23" t="s">
        <v>125</v>
      </c>
      <c r="J506" s="23" t="s">
        <v>140</v>
      </c>
      <c r="K506" s="23" t="s">
        <v>132</v>
      </c>
    </row>
    <row r="507" spans="1:11" x14ac:dyDescent="0.25">
      <c r="A507" s="23" t="s">
        <v>1195</v>
      </c>
      <c r="B507" s="23" t="s">
        <v>1196</v>
      </c>
      <c r="C507" s="23" t="s">
        <v>135</v>
      </c>
      <c r="D507" s="23" t="s">
        <v>136</v>
      </c>
      <c r="E507" s="23" t="s">
        <v>128</v>
      </c>
      <c r="F507" s="23" t="s">
        <v>125</v>
      </c>
      <c r="G507" s="23" t="s">
        <v>125</v>
      </c>
      <c r="H507" s="23" t="s">
        <v>125</v>
      </c>
      <c r="I507" s="23" t="s">
        <v>125</v>
      </c>
      <c r="J507" s="23" t="s">
        <v>137</v>
      </c>
      <c r="K507" s="23" t="s">
        <v>132</v>
      </c>
    </row>
    <row r="508" spans="1:11" x14ac:dyDescent="0.25">
      <c r="A508" s="23" t="s">
        <v>1197</v>
      </c>
      <c r="B508" s="23" t="s">
        <v>1198</v>
      </c>
      <c r="C508" s="23" t="s">
        <v>135</v>
      </c>
      <c r="D508" s="23" t="s">
        <v>136</v>
      </c>
      <c r="E508" s="23" t="s">
        <v>128</v>
      </c>
      <c r="F508" s="23" t="s">
        <v>125</v>
      </c>
      <c r="G508" s="23" t="s">
        <v>125</v>
      </c>
      <c r="H508" s="23" t="s">
        <v>125</v>
      </c>
      <c r="I508" s="23" t="s">
        <v>125</v>
      </c>
      <c r="J508" s="23" t="s">
        <v>137</v>
      </c>
      <c r="K508" s="23" t="s">
        <v>132</v>
      </c>
    </row>
    <row r="509" spans="1:11" x14ac:dyDescent="0.25">
      <c r="A509" s="23" t="s">
        <v>1199</v>
      </c>
      <c r="B509" s="23" t="s">
        <v>1200</v>
      </c>
      <c r="C509" s="23" t="s">
        <v>135</v>
      </c>
      <c r="D509" s="23" t="s">
        <v>136</v>
      </c>
      <c r="E509" s="23" t="s">
        <v>128</v>
      </c>
      <c r="F509" s="23" t="s">
        <v>125</v>
      </c>
      <c r="G509" s="23" t="s">
        <v>125</v>
      </c>
      <c r="H509" s="23" t="s">
        <v>125</v>
      </c>
      <c r="I509" s="23" t="s">
        <v>125</v>
      </c>
      <c r="J509" s="23" t="s">
        <v>131</v>
      </c>
      <c r="K509" s="23" t="s">
        <v>132</v>
      </c>
    </row>
    <row r="510" spans="1:11" x14ac:dyDescent="0.25">
      <c r="A510" s="23" t="s">
        <v>1201</v>
      </c>
      <c r="B510" s="23" t="s">
        <v>1202</v>
      </c>
      <c r="C510" s="23" t="s">
        <v>135</v>
      </c>
      <c r="D510" s="23" t="s">
        <v>136</v>
      </c>
      <c r="E510" s="23" t="s">
        <v>128</v>
      </c>
      <c r="F510" s="23" t="s">
        <v>125</v>
      </c>
      <c r="G510" s="23" t="s">
        <v>125</v>
      </c>
      <c r="H510" s="23" t="s">
        <v>125</v>
      </c>
      <c r="I510" s="23" t="s">
        <v>125</v>
      </c>
      <c r="J510" s="23" t="s">
        <v>140</v>
      </c>
      <c r="K510" s="23" t="s">
        <v>238</v>
      </c>
    </row>
    <row r="511" spans="1:11" x14ac:dyDescent="0.25">
      <c r="A511" s="23" t="s">
        <v>1203</v>
      </c>
      <c r="B511" s="23" t="s">
        <v>600</v>
      </c>
      <c r="C511" s="23" t="s">
        <v>135</v>
      </c>
      <c r="D511" s="23" t="s">
        <v>136</v>
      </c>
      <c r="E511" s="23" t="s">
        <v>128</v>
      </c>
      <c r="F511" s="23" t="s">
        <v>125</v>
      </c>
      <c r="G511" s="23" t="s">
        <v>125</v>
      </c>
      <c r="H511" s="23" t="s">
        <v>125</v>
      </c>
      <c r="I511" s="23" t="s">
        <v>125</v>
      </c>
      <c r="J511" s="23" t="s">
        <v>1159</v>
      </c>
      <c r="K511" s="23" t="s">
        <v>238</v>
      </c>
    </row>
    <row r="512" spans="1:11" x14ac:dyDescent="0.25">
      <c r="A512" s="23" t="s">
        <v>1204</v>
      </c>
      <c r="B512" s="23" t="s">
        <v>1205</v>
      </c>
      <c r="C512" s="23" t="s">
        <v>135</v>
      </c>
      <c r="D512" s="23" t="s">
        <v>136</v>
      </c>
      <c r="E512" s="23" t="s">
        <v>128</v>
      </c>
      <c r="F512" s="23" t="s">
        <v>125</v>
      </c>
      <c r="G512" s="23" t="s">
        <v>125</v>
      </c>
      <c r="H512" s="23" t="s">
        <v>125</v>
      </c>
      <c r="I512" s="23" t="s">
        <v>125</v>
      </c>
      <c r="J512" s="23" t="s">
        <v>137</v>
      </c>
      <c r="K512" s="23" t="s">
        <v>238</v>
      </c>
    </row>
    <row r="513" spans="1:11" x14ac:dyDescent="0.25">
      <c r="A513" s="23" t="s">
        <v>1206</v>
      </c>
      <c r="B513" s="23" t="s">
        <v>1207</v>
      </c>
      <c r="C513" s="23" t="s">
        <v>135</v>
      </c>
      <c r="D513" s="23" t="s">
        <v>136</v>
      </c>
      <c r="E513" s="23" t="s">
        <v>128</v>
      </c>
      <c r="F513" s="23" t="s">
        <v>125</v>
      </c>
      <c r="G513" s="23" t="s">
        <v>125</v>
      </c>
      <c r="H513" s="23" t="s">
        <v>125</v>
      </c>
      <c r="I513" s="23" t="s">
        <v>125</v>
      </c>
      <c r="J513" s="23" t="s">
        <v>137</v>
      </c>
      <c r="K513" s="23" t="s">
        <v>132</v>
      </c>
    </row>
    <row r="514" spans="1:11" x14ac:dyDescent="0.25">
      <c r="A514" s="23" t="s">
        <v>1208</v>
      </c>
      <c r="B514" s="23" t="s">
        <v>1209</v>
      </c>
      <c r="C514" s="23" t="s">
        <v>135</v>
      </c>
      <c r="D514" s="23" t="s">
        <v>136</v>
      </c>
      <c r="E514" s="23" t="s">
        <v>128</v>
      </c>
      <c r="F514" s="23" t="s">
        <v>125</v>
      </c>
      <c r="G514" s="23" t="s">
        <v>125</v>
      </c>
      <c r="H514" s="23" t="s">
        <v>125</v>
      </c>
      <c r="I514" s="23" t="s">
        <v>125</v>
      </c>
      <c r="J514" s="23" t="s">
        <v>137</v>
      </c>
      <c r="K514" s="23" t="s">
        <v>132</v>
      </c>
    </row>
    <row r="515" spans="1:11" x14ac:dyDescent="0.25">
      <c r="A515" s="23" t="s">
        <v>1210</v>
      </c>
      <c r="B515" s="23" t="s">
        <v>1211</v>
      </c>
      <c r="C515" s="23" t="s">
        <v>135</v>
      </c>
      <c r="D515" s="23" t="s">
        <v>136</v>
      </c>
      <c r="E515" s="23" t="s">
        <v>128</v>
      </c>
      <c r="F515" s="23" t="s">
        <v>125</v>
      </c>
      <c r="G515" s="23" t="s">
        <v>125</v>
      </c>
      <c r="H515" s="23" t="s">
        <v>125</v>
      </c>
      <c r="I515" s="23" t="s">
        <v>125</v>
      </c>
      <c r="J515" s="23" t="s">
        <v>140</v>
      </c>
      <c r="K515" s="23" t="s">
        <v>132</v>
      </c>
    </row>
    <row r="516" spans="1:11" x14ac:dyDescent="0.25">
      <c r="A516" s="23" t="s">
        <v>1212</v>
      </c>
      <c r="B516" s="23" t="s">
        <v>1213</v>
      </c>
      <c r="C516" s="23" t="s">
        <v>135</v>
      </c>
      <c r="D516" s="23" t="s">
        <v>136</v>
      </c>
      <c r="E516" s="23" t="s">
        <v>128</v>
      </c>
      <c r="F516" s="23" t="s">
        <v>125</v>
      </c>
      <c r="G516" s="23" t="s">
        <v>125</v>
      </c>
      <c r="H516" s="23" t="s">
        <v>125</v>
      </c>
      <c r="I516" s="23" t="s">
        <v>125</v>
      </c>
      <c r="J516" s="23" t="s">
        <v>140</v>
      </c>
      <c r="K516" s="23" t="s">
        <v>132</v>
      </c>
    </row>
    <row r="517" spans="1:11" x14ac:dyDescent="0.25">
      <c r="A517" s="23" t="s">
        <v>1214</v>
      </c>
      <c r="B517" s="23" t="s">
        <v>1215</v>
      </c>
      <c r="C517" s="23" t="s">
        <v>135</v>
      </c>
      <c r="D517" s="23" t="s">
        <v>136</v>
      </c>
      <c r="E517" s="23" t="s">
        <v>128</v>
      </c>
      <c r="F517" s="23" t="s">
        <v>125</v>
      </c>
      <c r="G517" s="23" t="s">
        <v>125</v>
      </c>
      <c r="H517" s="23" t="s">
        <v>125</v>
      </c>
      <c r="I517" s="23" t="s">
        <v>125</v>
      </c>
      <c r="J517" s="23" t="s">
        <v>140</v>
      </c>
      <c r="K517" s="23" t="s">
        <v>132</v>
      </c>
    </row>
    <row r="518" spans="1:11" x14ac:dyDescent="0.25">
      <c r="A518" s="23" t="s">
        <v>1216</v>
      </c>
      <c r="B518" s="23" t="s">
        <v>1217</v>
      </c>
      <c r="C518" s="23" t="s">
        <v>135</v>
      </c>
      <c r="D518" s="23" t="s">
        <v>136</v>
      </c>
      <c r="E518" s="23" t="s">
        <v>128</v>
      </c>
      <c r="F518" s="23" t="s">
        <v>125</v>
      </c>
      <c r="G518" s="23" t="s">
        <v>125</v>
      </c>
      <c r="H518" s="23" t="s">
        <v>125</v>
      </c>
      <c r="I518" s="23" t="s">
        <v>125</v>
      </c>
      <c r="J518" s="23" t="s">
        <v>137</v>
      </c>
      <c r="K518" s="23" t="s">
        <v>238</v>
      </c>
    </row>
    <row r="519" spans="1:11" x14ac:dyDescent="0.25">
      <c r="A519" s="23" t="s">
        <v>1218</v>
      </c>
      <c r="B519" s="23" t="s">
        <v>1219</v>
      </c>
      <c r="C519" s="23" t="s">
        <v>135</v>
      </c>
      <c r="D519" s="23" t="s">
        <v>136</v>
      </c>
      <c r="E519" s="23" t="s">
        <v>128</v>
      </c>
      <c r="F519" s="23" t="s">
        <v>125</v>
      </c>
      <c r="G519" s="23" t="s">
        <v>125</v>
      </c>
      <c r="H519" s="23" t="s">
        <v>125</v>
      </c>
      <c r="I519" s="23" t="s">
        <v>125</v>
      </c>
      <c r="J519" s="23" t="s">
        <v>131</v>
      </c>
      <c r="K519" s="23" t="s">
        <v>132</v>
      </c>
    </row>
    <row r="520" spans="1:11" x14ac:dyDescent="0.25">
      <c r="A520" s="23" t="s">
        <v>1220</v>
      </c>
      <c r="B520" s="23" t="s">
        <v>1221</v>
      </c>
      <c r="C520" s="23" t="s">
        <v>135</v>
      </c>
      <c r="D520" s="23" t="s">
        <v>136</v>
      </c>
      <c r="E520" s="23" t="s">
        <v>128</v>
      </c>
      <c r="F520" s="23" t="s">
        <v>125</v>
      </c>
      <c r="G520" s="23" t="s">
        <v>125</v>
      </c>
      <c r="H520" s="23" t="s">
        <v>125</v>
      </c>
      <c r="I520" s="23" t="s">
        <v>125</v>
      </c>
      <c r="J520" s="23" t="s">
        <v>1222</v>
      </c>
      <c r="K520" s="23" t="s">
        <v>132</v>
      </c>
    </row>
    <row r="521" spans="1:11" x14ac:dyDescent="0.25">
      <c r="A521" s="23" t="s">
        <v>1223</v>
      </c>
      <c r="B521" s="23" t="s">
        <v>1224</v>
      </c>
      <c r="C521" s="23" t="s">
        <v>135</v>
      </c>
      <c r="D521" s="23" t="s">
        <v>136</v>
      </c>
      <c r="E521" s="23" t="s">
        <v>128</v>
      </c>
      <c r="F521" s="23" t="s">
        <v>125</v>
      </c>
      <c r="G521" s="23" t="s">
        <v>125</v>
      </c>
      <c r="H521" s="23" t="s">
        <v>125</v>
      </c>
      <c r="I521" s="23" t="s">
        <v>125</v>
      </c>
      <c r="J521" s="23" t="s">
        <v>131</v>
      </c>
      <c r="K521" s="23" t="s">
        <v>132</v>
      </c>
    </row>
    <row r="522" spans="1:11" x14ac:dyDescent="0.25">
      <c r="A522" s="23" t="s">
        <v>1225</v>
      </c>
      <c r="B522" s="23" t="s">
        <v>1226</v>
      </c>
      <c r="C522" s="23" t="s">
        <v>135</v>
      </c>
      <c r="D522" s="23" t="s">
        <v>136</v>
      </c>
      <c r="E522" s="23" t="s">
        <v>128</v>
      </c>
      <c r="F522" s="23" t="s">
        <v>125</v>
      </c>
      <c r="G522" s="23" t="s">
        <v>125</v>
      </c>
      <c r="H522" s="23" t="s">
        <v>125</v>
      </c>
      <c r="I522" s="23" t="s">
        <v>125</v>
      </c>
      <c r="J522" s="23" t="s">
        <v>1227</v>
      </c>
      <c r="K522" s="23" t="s">
        <v>132</v>
      </c>
    </row>
    <row r="523" spans="1:11" x14ac:dyDescent="0.25">
      <c r="A523" s="23" t="s">
        <v>1228</v>
      </c>
      <c r="B523" s="23" t="s">
        <v>1229</v>
      </c>
      <c r="C523" s="23" t="s">
        <v>135</v>
      </c>
      <c r="D523" s="23" t="s">
        <v>136</v>
      </c>
      <c r="E523" s="23" t="s">
        <v>128</v>
      </c>
      <c r="F523" s="23" t="s">
        <v>125</v>
      </c>
      <c r="G523" s="23" t="s">
        <v>125</v>
      </c>
      <c r="H523" s="23" t="s">
        <v>125</v>
      </c>
      <c r="I523" s="23" t="s">
        <v>125</v>
      </c>
      <c r="J523" s="23" t="s">
        <v>131</v>
      </c>
      <c r="K523" s="23" t="s">
        <v>132</v>
      </c>
    </row>
    <row r="524" spans="1:11" x14ac:dyDescent="0.25">
      <c r="A524" s="23" t="s">
        <v>1230</v>
      </c>
      <c r="B524" s="23" t="s">
        <v>1231</v>
      </c>
      <c r="C524" s="23" t="s">
        <v>135</v>
      </c>
      <c r="D524" s="23" t="s">
        <v>136</v>
      </c>
      <c r="E524" s="23" t="s">
        <v>128</v>
      </c>
      <c r="F524" s="23" t="s">
        <v>125</v>
      </c>
      <c r="G524" s="23" t="s">
        <v>125</v>
      </c>
      <c r="H524" s="23" t="s">
        <v>125</v>
      </c>
      <c r="I524" s="23" t="s">
        <v>125</v>
      </c>
      <c r="J524" s="23" t="s">
        <v>167</v>
      </c>
      <c r="K524" s="23" t="s">
        <v>132</v>
      </c>
    </row>
    <row r="525" spans="1:11" x14ac:dyDescent="0.25">
      <c r="A525" s="23" t="s">
        <v>1232</v>
      </c>
      <c r="B525" s="23" t="s">
        <v>1233</v>
      </c>
      <c r="C525" s="23" t="s">
        <v>135</v>
      </c>
      <c r="D525" s="23" t="s">
        <v>136</v>
      </c>
      <c r="E525" s="23" t="s">
        <v>128</v>
      </c>
      <c r="F525" s="23" t="s">
        <v>125</v>
      </c>
      <c r="G525" s="23" t="s">
        <v>125</v>
      </c>
      <c r="H525" s="23" t="s">
        <v>125</v>
      </c>
      <c r="I525" s="23" t="s">
        <v>125</v>
      </c>
      <c r="J525" s="23" t="s">
        <v>140</v>
      </c>
      <c r="K525" s="23" t="s">
        <v>238</v>
      </c>
    </row>
    <row r="526" spans="1:11" x14ac:dyDescent="0.25">
      <c r="A526" s="23" t="s">
        <v>1234</v>
      </c>
      <c r="B526" s="23" t="s">
        <v>1235</v>
      </c>
      <c r="C526" s="23" t="s">
        <v>135</v>
      </c>
      <c r="D526" s="23" t="s">
        <v>136</v>
      </c>
      <c r="E526" s="23" t="s">
        <v>128</v>
      </c>
      <c r="F526" s="23" t="s">
        <v>125</v>
      </c>
      <c r="G526" s="23" t="s">
        <v>125</v>
      </c>
      <c r="H526" s="23" t="s">
        <v>125</v>
      </c>
      <c r="I526" s="23" t="s">
        <v>125</v>
      </c>
      <c r="J526" s="23" t="s">
        <v>140</v>
      </c>
      <c r="K526" s="23" t="s">
        <v>132</v>
      </c>
    </row>
    <row r="527" spans="1:11" x14ac:dyDescent="0.25">
      <c r="A527" s="23" t="s">
        <v>1236</v>
      </c>
      <c r="B527" s="23" t="s">
        <v>1237</v>
      </c>
      <c r="C527" s="23" t="s">
        <v>135</v>
      </c>
      <c r="D527" s="23" t="s">
        <v>136</v>
      </c>
      <c r="E527" s="23" t="s">
        <v>128</v>
      </c>
      <c r="F527" s="23" t="s">
        <v>125</v>
      </c>
      <c r="G527" s="23" t="s">
        <v>125</v>
      </c>
      <c r="H527" s="23" t="s">
        <v>125</v>
      </c>
      <c r="I527" s="23" t="s">
        <v>125</v>
      </c>
      <c r="J527" s="23" t="s">
        <v>322</v>
      </c>
      <c r="K527" s="23" t="s">
        <v>238</v>
      </c>
    </row>
    <row r="528" spans="1:11" x14ac:dyDescent="0.25">
      <c r="A528" s="23" t="s">
        <v>1238</v>
      </c>
      <c r="B528" s="23" t="s">
        <v>1239</v>
      </c>
      <c r="C528" s="23" t="s">
        <v>135</v>
      </c>
      <c r="D528" s="23" t="s">
        <v>136</v>
      </c>
      <c r="E528" s="23" t="s">
        <v>128</v>
      </c>
      <c r="F528" s="23" t="s">
        <v>125</v>
      </c>
      <c r="G528" s="23" t="s">
        <v>125</v>
      </c>
      <c r="H528" s="23" t="s">
        <v>125</v>
      </c>
      <c r="I528" s="23" t="s">
        <v>125</v>
      </c>
      <c r="J528" s="23" t="s">
        <v>137</v>
      </c>
      <c r="K528" s="23" t="s">
        <v>132</v>
      </c>
    </row>
    <row r="529" spans="1:11" x14ac:dyDescent="0.25">
      <c r="A529" s="23" t="s">
        <v>1240</v>
      </c>
      <c r="B529" s="23" t="s">
        <v>1241</v>
      </c>
      <c r="C529" s="23" t="s">
        <v>135</v>
      </c>
      <c r="D529" s="23" t="s">
        <v>136</v>
      </c>
      <c r="E529" s="23" t="s">
        <v>128</v>
      </c>
      <c r="F529" s="23" t="s">
        <v>125</v>
      </c>
      <c r="G529" s="23" t="s">
        <v>125</v>
      </c>
      <c r="H529" s="23" t="s">
        <v>125</v>
      </c>
      <c r="I529" s="23" t="s">
        <v>125</v>
      </c>
      <c r="J529" s="23" t="s">
        <v>1242</v>
      </c>
      <c r="K529" s="23" t="s">
        <v>132</v>
      </c>
    </row>
    <row r="530" spans="1:11" x14ac:dyDescent="0.25">
      <c r="A530" s="23" t="s">
        <v>1243</v>
      </c>
      <c r="B530" s="23" t="s">
        <v>1244</v>
      </c>
      <c r="C530" s="23" t="s">
        <v>135</v>
      </c>
      <c r="D530" s="23" t="s">
        <v>136</v>
      </c>
      <c r="E530" s="23" t="s">
        <v>128</v>
      </c>
      <c r="F530" s="23" t="s">
        <v>125</v>
      </c>
      <c r="G530" s="23" t="s">
        <v>125</v>
      </c>
      <c r="H530" s="23" t="s">
        <v>125</v>
      </c>
      <c r="I530" s="23" t="s">
        <v>125</v>
      </c>
      <c r="J530" s="23" t="s">
        <v>140</v>
      </c>
      <c r="K530" s="23" t="s">
        <v>268</v>
      </c>
    </row>
    <row r="531" spans="1:11" x14ac:dyDescent="0.25">
      <c r="A531" s="23" t="s">
        <v>1245</v>
      </c>
      <c r="B531" s="23" t="s">
        <v>1246</v>
      </c>
      <c r="C531" s="23" t="s">
        <v>135</v>
      </c>
      <c r="D531" s="23" t="s">
        <v>136</v>
      </c>
      <c r="E531" s="23" t="s">
        <v>128</v>
      </c>
      <c r="F531" s="23" t="s">
        <v>125</v>
      </c>
      <c r="G531" s="23" t="s">
        <v>125</v>
      </c>
      <c r="H531" s="23" t="s">
        <v>125</v>
      </c>
      <c r="I531" s="23" t="s">
        <v>125</v>
      </c>
      <c r="J531" s="23" t="s">
        <v>1026</v>
      </c>
      <c r="K531" s="23" t="s">
        <v>132</v>
      </c>
    </row>
    <row r="532" spans="1:11" x14ac:dyDescent="0.25">
      <c r="A532" s="23" t="s">
        <v>1247</v>
      </c>
      <c r="B532" s="23" t="s">
        <v>1248</v>
      </c>
      <c r="C532" s="23" t="s">
        <v>135</v>
      </c>
      <c r="D532" s="23" t="s">
        <v>136</v>
      </c>
      <c r="E532" s="23" t="s">
        <v>128</v>
      </c>
      <c r="F532" s="23" t="s">
        <v>125</v>
      </c>
      <c r="G532" s="23" t="s">
        <v>125</v>
      </c>
      <c r="H532" s="23" t="s">
        <v>125</v>
      </c>
      <c r="I532" s="23" t="s">
        <v>125</v>
      </c>
      <c r="J532" s="23" t="s">
        <v>137</v>
      </c>
      <c r="K532" s="23" t="s">
        <v>238</v>
      </c>
    </row>
    <row r="533" spans="1:11" x14ac:dyDescent="0.25">
      <c r="A533" s="23" t="s">
        <v>1249</v>
      </c>
      <c r="B533" s="23" t="s">
        <v>1250</v>
      </c>
      <c r="C533" s="23" t="s">
        <v>135</v>
      </c>
      <c r="D533" s="23" t="s">
        <v>136</v>
      </c>
      <c r="E533" s="23" t="s">
        <v>128</v>
      </c>
      <c r="F533" s="23" t="s">
        <v>125</v>
      </c>
      <c r="G533" s="23" t="s">
        <v>125</v>
      </c>
      <c r="H533" s="23" t="s">
        <v>125</v>
      </c>
      <c r="I533" s="23" t="s">
        <v>125</v>
      </c>
      <c r="J533" s="23" t="s">
        <v>319</v>
      </c>
      <c r="K533" s="23" t="s">
        <v>132</v>
      </c>
    </row>
    <row r="534" spans="1:11" x14ac:dyDescent="0.25">
      <c r="A534" s="23" t="s">
        <v>1251</v>
      </c>
      <c r="B534" s="23" t="s">
        <v>1252</v>
      </c>
      <c r="C534" s="23" t="s">
        <v>135</v>
      </c>
      <c r="D534" s="23" t="s">
        <v>136</v>
      </c>
      <c r="E534" s="23" t="s">
        <v>128</v>
      </c>
      <c r="F534" s="23" t="s">
        <v>125</v>
      </c>
      <c r="G534" s="23" t="s">
        <v>125</v>
      </c>
      <c r="H534" s="23" t="s">
        <v>125</v>
      </c>
      <c r="I534" s="23" t="s">
        <v>125</v>
      </c>
      <c r="J534" s="23" t="s">
        <v>137</v>
      </c>
      <c r="K534" s="23" t="s">
        <v>132</v>
      </c>
    </row>
    <row r="535" spans="1:11" x14ac:dyDescent="0.25">
      <c r="A535" s="23" t="s">
        <v>1253</v>
      </c>
      <c r="B535" s="23" t="s">
        <v>1254</v>
      </c>
      <c r="C535" s="23" t="s">
        <v>135</v>
      </c>
      <c r="D535" s="23" t="s">
        <v>136</v>
      </c>
      <c r="E535" s="23" t="s">
        <v>128</v>
      </c>
      <c r="F535" s="23" t="s">
        <v>125</v>
      </c>
      <c r="G535" s="23" t="s">
        <v>125</v>
      </c>
      <c r="H535" s="23" t="s">
        <v>125</v>
      </c>
      <c r="I535" s="23" t="s">
        <v>125</v>
      </c>
      <c r="J535" s="23" t="s">
        <v>137</v>
      </c>
      <c r="K535" s="23" t="s">
        <v>132</v>
      </c>
    </row>
    <row r="536" spans="1:11" x14ac:dyDescent="0.25">
      <c r="A536" s="23" t="s">
        <v>1255</v>
      </c>
      <c r="B536" s="23" t="s">
        <v>1256</v>
      </c>
      <c r="C536" s="23" t="s">
        <v>135</v>
      </c>
      <c r="D536" s="23" t="s">
        <v>136</v>
      </c>
      <c r="E536" s="23" t="s">
        <v>128</v>
      </c>
      <c r="F536" s="23" t="s">
        <v>125</v>
      </c>
      <c r="G536" s="23" t="s">
        <v>125</v>
      </c>
      <c r="H536" s="23" t="s">
        <v>125</v>
      </c>
      <c r="I536" s="23" t="s">
        <v>125</v>
      </c>
      <c r="J536" s="23" t="s">
        <v>137</v>
      </c>
      <c r="K536" s="23" t="s">
        <v>238</v>
      </c>
    </row>
    <row r="537" spans="1:11" x14ac:dyDescent="0.25">
      <c r="A537" s="23" t="s">
        <v>1257</v>
      </c>
      <c r="B537" s="23" t="s">
        <v>1258</v>
      </c>
      <c r="C537" s="23" t="s">
        <v>135</v>
      </c>
      <c r="D537" s="23" t="s">
        <v>136</v>
      </c>
      <c r="E537" s="23" t="s">
        <v>128</v>
      </c>
      <c r="F537" s="23" t="s">
        <v>125</v>
      </c>
      <c r="G537" s="23" t="s">
        <v>125</v>
      </c>
      <c r="H537" s="23" t="s">
        <v>125</v>
      </c>
      <c r="I537" s="23" t="s">
        <v>125</v>
      </c>
      <c r="J537" s="23" t="s">
        <v>137</v>
      </c>
      <c r="K537" s="23" t="s">
        <v>132</v>
      </c>
    </row>
    <row r="538" spans="1:11" x14ac:dyDescent="0.25">
      <c r="A538" s="23" t="s">
        <v>1259</v>
      </c>
      <c r="B538" s="23" t="s">
        <v>1260</v>
      </c>
      <c r="C538" s="23" t="s">
        <v>135</v>
      </c>
      <c r="D538" s="23" t="s">
        <v>136</v>
      </c>
      <c r="E538" s="23" t="s">
        <v>128</v>
      </c>
      <c r="F538" s="23" t="s">
        <v>125</v>
      </c>
      <c r="G538" s="23" t="s">
        <v>125</v>
      </c>
      <c r="H538" s="23" t="s">
        <v>125</v>
      </c>
      <c r="I538" s="23" t="s">
        <v>125</v>
      </c>
      <c r="J538" s="23" t="s">
        <v>137</v>
      </c>
      <c r="K538" s="23" t="s">
        <v>238</v>
      </c>
    </row>
    <row r="539" spans="1:11" x14ac:dyDescent="0.25">
      <c r="A539" s="23" t="s">
        <v>1261</v>
      </c>
      <c r="B539" s="23" t="s">
        <v>1262</v>
      </c>
      <c r="C539" s="23" t="s">
        <v>135</v>
      </c>
      <c r="D539" s="23" t="s">
        <v>136</v>
      </c>
      <c r="E539" s="23" t="s">
        <v>128</v>
      </c>
      <c r="F539" s="23" t="s">
        <v>125</v>
      </c>
      <c r="G539" s="23" t="s">
        <v>125</v>
      </c>
      <c r="H539" s="23" t="s">
        <v>125</v>
      </c>
      <c r="I539" s="23" t="s">
        <v>125</v>
      </c>
      <c r="J539" s="23" t="s">
        <v>283</v>
      </c>
      <c r="K539" s="23" t="s">
        <v>132</v>
      </c>
    </row>
    <row r="540" spans="1:11" x14ac:dyDescent="0.25">
      <c r="A540" s="23" t="s">
        <v>1263</v>
      </c>
      <c r="B540" s="23" t="s">
        <v>1264</v>
      </c>
      <c r="C540" s="23" t="s">
        <v>135</v>
      </c>
      <c r="D540" s="23" t="s">
        <v>136</v>
      </c>
      <c r="E540" s="23" t="s">
        <v>128</v>
      </c>
      <c r="F540" s="23" t="s">
        <v>125</v>
      </c>
      <c r="G540" s="23" t="s">
        <v>125</v>
      </c>
      <c r="H540" s="23" t="s">
        <v>125</v>
      </c>
      <c r="I540" s="23" t="s">
        <v>125</v>
      </c>
      <c r="J540" s="23" t="s">
        <v>690</v>
      </c>
      <c r="K540" s="23" t="s">
        <v>132</v>
      </c>
    </row>
    <row r="541" spans="1:11" x14ac:dyDescent="0.25">
      <c r="A541" s="23" t="s">
        <v>1265</v>
      </c>
      <c r="B541" s="23" t="s">
        <v>1266</v>
      </c>
      <c r="C541" s="23" t="s">
        <v>135</v>
      </c>
      <c r="D541" s="23" t="s">
        <v>136</v>
      </c>
      <c r="E541" s="23" t="s">
        <v>128</v>
      </c>
      <c r="F541" s="23" t="s">
        <v>125</v>
      </c>
      <c r="G541" s="23" t="s">
        <v>125</v>
      </c>
      <c r="H541" s="23" t="s">
        <v>125</v>
      </c>
      <c r="I541" s="23" t="s">
        <v>125</v>
      </c>
      <c r="J541" s="23" t="s">
        <v>322</v>
      </c>
      <c r="K541" s="23" t="s">
        <v>238</v>
      </c>
    </row>
    <row r="542" spans="1:11" x14ac:dyDescent="0.25">
      <c r="A542" s="23" t="s">
        <v>1267</v>
      </c>
      <c r="B542" s="23" t="s">
        <v>1268</v>
      </c>
      <c r="C542" s="23" t="s">
        <v>135</v>
      </c>
      <c r="D542" s="23" t="s">
        <v>136</v>
      </c>
      <c r="E542" s="23" t="s">
        <v>128</v>
      </c>
      <c r="F542" s="23" t="s">
        <v>125</v>
      </c>
      <c r="G542" s="23" t="s">
        <v>125</v>
      </c>
      <c r="H542" s="23" t="s">
        <v>125</v>
      </c>
      <c r="I542" s="23" t="s">
        <v>125</v>
      </c>
      <c r="J542" s="23" t="s">
        <v>140</v>
      </c>
      <c r="K542" s="23" t="s">
        <v>132</v>
      </c>
    </row>
    <row r="543" spans="1:11" x14ac:dyDescent="0.25">
      <c r="A543" s="23" t="s">
        <v>1269</v>
      </c>
      <c r="B543" s="23" t="s">
        <v>1270</v>
      </c>
      <c r="C543" s="23" t="s">
        <v>135</v>
      </c>
      <c r="D543" s="23" t="s">
        <v>136</v>
      </c>
      <c r="E543" s="23" t="s">
        <v>128</v>
      </c>
      <c r="F543" s="23" t="s">
        <v>125</v>
      </c>
      <c r="G543" s="23" t="s">
        <v>125</v>
      </c>
      <c r="H543" s="23" t="s">
        <v>125</v>
      </c>
      <c r="I543" s="23" t="s">
        <v>125</v>
      </c>
      <c r="J543" s="23" t="s">
        <v>280</v>
      </c>
      <c r="K543" s="23" t="s">
        <v>132</v>
      </c>
    </row>
    <row r="544" spans="1:11" x14ac:dyDescent="0.25">
      <c r="A544" s="23" t="s">
        <v>1271</v>
      </c>
      <c r="B544" s="23" t="s">
        <v>1272</v>
      </c>
      <c r="C544" s="23" t="s">
        <v>135</v>
      </c>
      <c r="D544" s="23" t="s">
        <v>136</v>
      </c>
      <c r="E544" s="23" t="s">
        <v>128</v>
      </c>
      <c r="F544" s="23" t="s">
        <v>125</v>
      </c>
      <c r="G544" s="23" t="s">
        <v>125</v>
      </c>
      <c r="H544" s="23" t="s">
        <v>125</v>
      </c>
      <c r="I544" s="23" t="s">
        <v>125</v>
      </c>
      <c r="J544" s="23" t="s">
        <v>1273</v>
      </c>
      <c r="K544" s="23" t="s">
        <v>132</v>
      </c>
    </row>
    <row r="545" spans="1:11" x14ac:dyDescent="0.25">
      <c r="A545" s="23" t="s">
        <v>1274</v>
      </c>
      <c r="B545" s="23" t="s">
        <v>1275</v>
      </c>
      <c r="C545" s="23" t="s">
        <v>135</v>
      </c>
      <c r="D545" s="23" t="s">
        <v>136</v>
      </c>
      <c r="E545" s="23" t="s">
        <v>128</v>
      </c>
      <c r="F545" s="23" t="s">
        <v>125</v>
      </c>
      <c r="G545" s="23" t="s">
        <v>125</v>
      </c>
      <c r="H545" s="23" t="s">
        <v>125</v>
      </c>
      <c r="I545" s="23" t="s">
        <v>125</v>
      </c>
      <c r="J545" s="23" t="s">
        <v>322</v>
      </c>
      <c r="K545" s="23" t="s">
        <v>238</v>
      </c>
    </row>
    <row r="546" spans="1:11" x14ac:dyDescent="0.25">
      <c r="A546" s="23" t="s">
        <v>1276</v>
      </c>
      <c r="B546" s="23" t="s">
        <v>274</v>
      </c>
      <c r="C546" s="23" t="s">
        <v>135</v>
      </c>
      <c r="D546" s="23" t="s">
        <v>136</v>
      </c>
      <c r="E546" s="23" t="s">
        <v>128</v>
      </c>
      <c r="F546" s="23" t="s">
        <v>125</v>
      </c>
      <c r="G546" s="23" t="s">
        <v>125</v>
      </c>
      <c r="H546" s="23" t="s">
        <v>125</v>
      </c>
      <c r="I546" s="23" t="s">
        <v>125</v>
      </c>
      <c r="J546" s="23" t="s">
        <v>140</v>
      </c>
      <c r="K546" s="23" t="s">
        <v>238</v>
      </c>
    </row>
    <row r="547" spans="1:11" x14ac:dyDescent="0.25">
      <c r="A547" s="23" t="s">
        <v>1277</v>
      </c>
      <c r="B547" s="23" t="s">
        <v>1278</v>
      </c>
      <c r="C547" s="23" t="s">
        <v>135</v>
      </c>
      <c r="D547" s="23" t="s">
        <v>136</v>
      </c>
      <c r="E547" s="23" t="s">
        <v>128</v>
      </c>
      <c r="F547" s="23" t="s">
        <v>125</v>
      </c>
      <c r="G547" s="23" t="s">
        <v>125</v>
      </c>
      <c r="H547" s="23" t="s">
        <v>125</v>
      </c>
      <c r="I547" s="23" t="s">
        <v>125</v>
      </c>
      <c r="J547" s="23" t="s">
        <v>322</v>
      </c>
      <c r="K547" s="23" t="s">
        <v>238</v>
      </c>
    </row>
    <row r="548" spans="1:11" x14ac:dyDescent="0.25">
      <c r="A548" s="23" t="s">
        <v>1279</v>
      </c>
      <c r="B548" s="23" t="s">
        <v>1280</v>
      </c>
      <c r="C548" s="23" t="s">
        <v>135</v>
      </c>
      <c r="D548" s="23" t="s">
        <v>136</v>
      </c>
      <c r="E548" s="23" t="s">
        <v>128</v>
      </c>
      <c r="F548" s="23" t="s">
        <v>125</v>
      </c>
      <c r="G548" s="23" t="s">
        <v>125</v>
      </c>
      <c r="H548" s="23" t="s">
        <v>125</v>
      </c>
      <c r="I548" s="23" t="s">
        <v>125</v>
      </c>
      <c r="J548" s="23" t="s">
        <v>305</v>
      </c>
      <c r="K548" s="23" t="s">
        <v>132</v>
      </c>
    </row>
    <row r="549" spans="1:11" x14ac:dyDescent="0.25">
      <c r="A549" s="23" t="s">
        <v>1281</v>
      </c>
      <c r="B549" s="23" t="s">
        <v>1280</v>
      </c>
      <c r="C549" s="23" t="s">
        <v>135</v>
      </c>
      <c r="D549" s="23" t="s">
        <v>136</v>
      </c>
      <c r="E549" s="23" t="s">
        <v>128</v>
      </c>
      <c r="F549" s="23" t="s">
        <v>125</v>
      </c>
      <c r="G549" s="23" t="s">
        <v>125</v>
      </c>
      <c r="H549" s="23" t="s">
        <v>125</v>
      </c>
      <c r="I549" s="23" t="s">
        <v>125</v>
      </c>
      <c r="J549" s="23" t="s">
        <v>305</v>
      </c>
      <c r="K549" s="23" t="s">
        <v>132</v>
      </c>
    </row>
    <row r="550" spans="1:11" x14ac:dyDescent="0.25">
      <c r="A550" s="23" t="s">
        <v>1282</v>
      </c>
      <c r="B550" s="23" t="s">
        <v>1283</v>
      </c>
      <c r="C550" s="23" t="s">
        <v>135</v>
      </c>
      <c r="D550" s="23" t="s">
        <v>136</v>
      </c>
      <c r="E550" s="23" t="s">
        <v>128</v>
      </c>
      <c r="F550" s="23" t="s">
        <v>125</v>
      </c>
      <c r="G550" s="23" t="s">
        <v>125</v>
      </c>
      <c r="H550" s="23" t="s">
        <v>125</v>
      </c>
      <c r="I550" s="23" t="s">
        <v>125</v>
      </c>
      <c r="J550" s="23" t="s">
        <v>305</v>
      </c>
      <c r="K550" s="23" t="s">
        <v>132</v>
      </c>
    </row>
    <row r="551" spans="1:11" x14ac:dyDescent="0.25">
      <c r="A551" s="23" t="s">
        <v>1284</v>
      </c>
      <c r="B551" s="23" t="s">
        <v>1285</v>
      </c>
      <c r="C551" s="23" t="s">
        <v>135</v>
      </c>
      <c r="D551" s="23" t="s">
        <v>136</v>
      </c>
      <c r="E551" s="23" t="s">
        <v>128</v>
      </c>
      <c r="F551" s="23" t="s">
        <v>125</v>
      </c>
      <c r="G551" s="23" t="s">
        <v>125</v>
      </c>
      <c r="H551" s="23" t="s">
        <v>125</v>
      </c>
      <c r="I551" s="23" t="s">
        <v>125</v>
      </c>
      <c r="J551" s="23" t="s">
        <v>305</v>
      </c>
      <c r="K551" s="23" t="s">
        <v>132</v>
      </c>
    </row>
    <row r="552" spans="1:11" x14ac:dyDescent="0.25">
      <c r="A552" s="23" t="s">
        <v>1286</v>
      </c>
      <c r="B552" s="23" t="s">
        <v>1287</v>
      </c>
      <c r="C552" s="23" t="s">
        <v>135</v>
      </c>
      <c r="D552" s="23" t="s">
        <v>136</v>
      </c>
      <c r="E552" s="23" t="s">
        <v>128</v>
      </c>
      <c r="F552" s="23" t="s">
        <v>125</v>
      </c>
      <c r="G552" s="23" t="s">
        <v>125</v>
      </c>
      <c r="H552" s="23" t="s">
        <v>125</v>
      </c>
      <c r="I552" s="23" t="s">
        <v>125</v>
      </c>
      <c r="J552" s="23" t="s">
        <v>167</v>
      </c>
      <c r="K552" s="23" t="s">
        <v>132</v>
      </c>
    </row>
    <row r="553" spans="1:11" x14ac:dyDescent="0.25">
      <c r="A553" s="23" t="s">
        <v>1288</v>
      </c>
      <c r="B553" s="23" t="s">
        <v>1289</v>
      </c>
      <c r="C553" s="23" t="s">
        <v>135</v>
      </c>
      <c r="D553" s="23" t="s">
        <v>136</v>
      </c>
      <c r="E553" s="23" t="s">
        <v>128</v>
      </c>
      <c r="F553" s="23" t="s">
        <v>125</v>
      </c>
      <c r="G553" s="23" t="s">
        <v>125</v>
      </c>
      <c r="H553" s="23" t="s">
        <v>125</v>
      </c>
      <c r="I553" s="23" t="s">
        <v>125</v>
      </c>
      <c r="J553" s="23" t="s">
        <v>140</v>
      </c>
      <c r="K553" s="23" t="s">
        <v>132</v>
      </c>
    </row>
    <row r="554" spans="1:11" x14ac:dyDescent="0.25">
      <c r="A554" s="23" t="s">
        <v>1290</v>
      </c>
      <c r="B554" s="23" t="s">
        <v>1291</v>
      </c>
      <c r="C554" s="23" t="s">
        <v>135</v>
      </c>
      <c r="D554" s="23" t="s">
        <v>136</v>
      </c>
      <c r="E554" s="23" t="s">
        <v>128</v>
      </c>
      <c r="F554" s="23" t="s">
        <v>125</v>
      </c>
      <c r="G554" s="23" t="s">
        <v>125</v>
      </c>
      <c r="H554" s="23" t="s">
        <v>125</v>
      </c>
      <c r="I554" s="23" t="s">
        <v>125</v>
      </c>
      <c r="J554" s="23" t="s">
        <v>305</v>
      </c>
      <c r="K554" s="23" t="s">
        <v>132</v>
      </c>
    </row>
    <row r="555" spans="1:11" x14ac:dyDescent="0.25">
      <c r="A555" s="23" t="s">
        <v>1292</v>
      </c>
      <c r="B555" s="23" t="s">
        <v>1293</v>
      </c>
      <c r="C555" s="23" t="s">
        <v>135</v>
      </c>
      <c r="D555" s="23" t="s">
        <v>136</v>
      </c>
      <c r="E555" s="23" t="s">
        <v>128</v>
      </c>
      <c r="F555" s="23" t="s">
        <v>125</v>
      </c>
      <c r="G555" s="23" t="s">
        <v>125</v>
      </c>
      <c r="H555" s="23" t="s">
        <v>125</v>
      </c>
      <c r="I555" s="23" t="s">
        <v>125</v>
      </c>
      <c r="J555" s="23" t="s">
        <v>305</v>
      </c>
      <c r="K555" s="23" t="s">
        <v>132</v>
      </c>
    </row>
    <row r="556" spans="1:11" x14ac:dyDescent="0.25">
      <c r="A556" s="23" t="s">
        <v>1294</v>
      </c>
      <c r="B556" s="23" t="s">
        <v>1295</v>
      </c>
      <c r="C556" s="23" t="s">
        <v>135</v>
      </c>
      <c r="D556" s="23" t="s">
        <v>136</v>
      </c>
      <c r="E556" s="23" t="s">
        <v>128</v>
      </c>
      <c r="F556" s="23" t="s">
        <v>125</v>
      </c>
      <c r="G556" s="23" t="s">
        <v>125</v>
      </c>
      <c r="H556" s="23" t="s">
        <v>125</v>
      </c>
      <c r="I556" s="23" t="s">
        <v>125</v>
      </c>
      <c r="J556" s="23" t="s">
        <v>140</v>
      </c>
      <c r="K556" s="23" t="s">
        <v>132</v>
      </c>
    </row>
    <row r="557" spans="1:11" x14ac:dyDescent="0.25">
      <c r="A557" s="23" t="s">
        <v>1296</v>
      </c>
      <c r="B557" s="23" t="s">
        <v>1297</v>
      </c>
      <c r="C557" s="23" t="s">
        <v>135</v>
      </c>
      <c r="D557" s="23" t="s">
        <v>136</v>
      </c>
      <c r="E557" s="23" t="s">
        <v>128</v>
      </c>
      <c r="F557" s="23" t="s">
        <v>125</v>
      </c>
      <c r="G557" s="23" t="s">
        <v>125</v>
      </c>
      <c r="H557" s="23" t="s">
        <v>125</v>
      </c>
      <c r="I557" s="23" t="s">
        <v>125</v>
      </c>
      <c r="J557" s="23" t="s">
        <v>140</v>
      </c>
      <c r="K557" s="23" t="s">
        <v>132</v>
      </c>
    </row>
    <row r="558" spans="1:11" x14ac:dyDescent="0.25">
      <c r="A558" s="23" t="s">
        <v>129</v>
      </c>
      <c r="B558" s="23" t="s">
        <v>1298</v>
      </c>
      <c r="C558" s="23" t="s">
        <v>135</v>
      </c>
      <c r="D558" s="23" t="s">
        <v>136</v>
      </c>
      <c r="E558" s="23" t="s">
        <v>128</v>
      </c>
      <c r="F558" s="23" t="s">
        <v>125</v>
      </c>
      <c r="G558" s="23" t="s">
        <v>125</v>
      </c>
      <c r="H558" s="23" t="s">
        <v>125</v>
      </c>
      <c r="I558" s="23" t="s">
        <v>125</v>
      </c>
      <c r="J558" s="23" t="s">
        <v>131</v>
      </c>
      <c r="K558" s="23" t="s">
        <v>132</v>
      </c>
    </row>
    <row r="559" spans="1:11" x14ac:dyDescent="0.25">
      <c r="A559" s="23" t="s">
        <v>1299</v>
      </c>
      <c r="B559" s="23" t="s">
        <v>1300</v>
      </c>
      <c r="C559" s="23" t="s">
        <v>135</v>
      </c>
      <c r="D559" s="23" t="s">
        <v>136</v>
      </c>
      <c r="E559" s="23" t="s">
        <v>128</v>
      </c>
      <c r="F559" s="23" t="s">
        <v>125</v>
      </c>
      <c r="G559" s="23" t="s">
        <v>125</v>
      </c>
      <c r="H559" s="23" t="s">
        <v>125</v>
      </c>
      <c r="I559" s="23" t="s">
        <v>125</v>
      </c>
      <c r="J559" s="23" t="s">
        <v>1301</v>
      </c>
      <c r="K559" s="23" t="s">
        <v>132</v>
      </c>
    </row>
    <row r="560" spans="1:11" x14ac:dyDescent="0.25">
      <c r="A560" s="23" t="s">
        <v>1302</v>
      </c>
      <c r="B560" s="23" t="s">
        <v>1303</v>
      </c>
      <c r="C560" s="23" t="s">
        <v>135</v>
      </c>
      <c r="D560" s="23" t="s">
        <v>136</v>
      </c>
      <c r="E560" s="23" t="s">
        <v>128</v>
      </c>
      <c r="F560" s="23" t="s">
        <v>125</v>
      </c>
      <c r="G560" s="23" t="s">
        <v>125</v>
      </c>
      <c r="H560" s="23" t="s">
        <v>125</v>
      </c>
      <c r="I560" s="23" t="s">
        <v>125</v>
      </c>
      <c r="J560" s="23" t="s">
        <v>140</v>
      </c>
      <c r="K560" s="23" t="s">
        <v>132</v>
      </c>
    </row>
    <row r="561" spans="1:11" x14ac:dyDescent="0.25">
      <c r="A561" s="23" t="s">
        <v>1304</v>
      </c>
      <c r="B561" s="23" t="s">
        <v>1305</v>
      </c>
      <c r="C561" s="23" t="s">
        <v>135</v>
      </c>
      <c r="D561" s="23" t="s">
        <v>136</v>
      </c>
      <c r="E561" s="23" t="s">
        <v>128</v>
      </c>
      <c r="F561" s="23" t="s">
        <v>125</v>
      </c>
      <c r="G561" s="23" t="s">
        <v>125</v>
      </c>
      <c r="H561" s="23" t="s">
        <v>125</v>
      </c>
      <c r="I561" s="23" t="s">
        <v>125</v>
      </c>
      <c r="J561" s="23" t="s">
        <v>140</v>
      </c>
      <c r="K561" s="23" t="s">
        <v>132</v>
      </c>
    </row>
    <row r="562" spans="1:11" x14ac:dyDescent="0.25">
      <c r="A562" s="23" t="s">
        <v>1306</v>
      </c>
      <c r="B562" s="23" t="s">
        <v>1307</v>
      </c>
      <c r="C562" s="23" t="s">
        <v>135</v>
      </c>
      <c r="D562" s="23" t="s">
        <v>136</v>
      </c>
      <c r="E562" s="23" t="s">
        <v>128</v>
      </c>
      <c r="F562" s="23" t="s">
        <v>125</v>
      </c>
      <c r="G562" s="23" t="s">
        <v>125</v>
      </c>
      <c r="H562" s="23" t="s">
        <v>125</v>
      </c>
      <c r="I562" s="23" t="s">
        <v>125</v>
      </c>
      <c r="J562" s="23" t="s">
        <v>140</v>
      </c>
      <c r="K562" s="23" t="s">
        <v>132</v>
      </c>
    </row>
    <row r="563" spans="1:11" x14ac:dyDescent="0.25">
      <c r="A563" s="23" t="s">
        <v>1308</v>
      </c>
      <c r="B563" s="23" t="s">
        <v>1309</v>
      </c>
      <c r="C563" s="23" t="s">
        <v>135</v>
      </c>
      <c r="D563" s="23" t="s">
        <v>136</v>
      </c>
      <c r="E563" s="23" t="s">
        <v>128</v>
      </c>
      <c r="F563" s="23" t="s">
        <v>125</v>
      </c>
      <c r="G563" s="23" t="s">
        <v>125</v>
      </c>
      <c r="H563" s="23" t="s">
        <v>125</v>
      </c>
      <c r="I563" s="23" t="s">
        <v>125</v>
      </c>
      <c r="J563" s="23" t="s">
        <v>1310</v>
      </c>
      <c r="K563" s="23" t="s">
        <v>132</v>
      </c>
    </row>
    <row r="564" spans="1:11" x14ac:dyDescent="0.25">
      <c r="A564" s="23" t="s">
        <v>1311</v>
      </c>
      <c r="B564" s="23" t="s">
        <v>1312</v>
      </c>
      <c r="C564" s="23" t="s">
        <v>135</v>
      </c>
      <c r="D564" s="23" t="s">
        <v>136</v>
      </c>
      <c r="E564" s="23" t="s">
        <v>128</v>
      </c>
      <c r="F564" s="23" t="s">
        <v>125</v>
      </c>
      <c r="G564" s="23" t="s">
        <v>125</v>
      </c>
      <c r="H564" s="23" t="s">
        <v>125</v>
      </c>
      <c r="I564" s="23" t="s">
        <v>125</v>
      </c>
      <c r="J564" s="23" t="s">
        <v>1310</v>
      </c>
      <c r="K564" s="23" t="s">
        <v>132</v>
      </c>
    </row>
    <row r="565" spans="1:11" x14ac:dyDescent="0.25">
      <c r="A565" s="23" t="s">
        <v>1313</v>
      </c>
      <c r="B565" s="23" t="s">
        <v>1314</v>
      </c>
      <c r="C565" s="23" t="s">
        <v>135</v>
      </c>
      <c r="D565" s="23" t="s">
        <v>136</v>
      </c>
      <c r="E565" s="23" t="s">
        <v>128</v>
      </c>
      <c r="F565" s="23" t="s">
        <v>125</v>
      </c>
      <c r="G565" s="23" t="s">
        <v>125</v>
      </c>
      <c r="H565" s="23" t="s">
        <v>125</v>
      </c>
      <c r="I565" s="23" t="s">
        <v>125</v>
      </c>
      <c r="J565" s="23" t="s">
        <v>1310</v>
      </c>
      <c r="K565" s="23" t="s">
        <v>132</v>
      </c>
    </row>
    <row r="566" spans="1:11" x14ac:dyDescent="0.25">
      <c r="A566" s="23" t="s">
        <v>1315</v>
      </c>
      <c r="B566" s="23" t="s">
        <v>1316</v>
      </c>
      <c r="C566" s="23" t="s">
        <v>135</v>
      </c>
      <c r="D566" s="23" t="s">
        <v>136</v>
      </c>
      <c r="E566" s="23" t="s">
        <v>128</v>
      </c>
      <c r="F566" s="23" t="s">
        <v>125</v>
      </c>
      <c r="G566" s="23" t="s">
        <v>125</v>
      </c>
      <c r="H566" s="23" t="s">
        <v>125</v>
      </c>
      <c r="I566" s="23" t="s">
        <v>125</v>
      </c>
      <c r="J566" s="23" t="s">
        <v>1310</v>
      </c>
      <c r="K566" s="23" t="s">
        <v>132</v>
      </c>
    </row>
    <row r="567" spans="1:11" x14ac:dyDescent="0.25">
      <c r="A567" s="23" t="s">
        <v>1317</v>
      </c>
      <c r="B567" s="23" t="s">
        <v>1318</v>
      </c>
      <c r="C567" s="23" t="s">
        <v>135</v>
      </c>
      <c r="D567" s="23" t="s">
        <v>136</v>
      </c>
      <c r="E567" s="23" t="s">
        <v>128</v>
      </c>
      <c r="F567" s="23" t="s">
        <v>125</v>
      </c>
      <c r="G567" s="23" t="s">
        <v>125</v>
      </c>
      <c r="H567" s="23" t="s">
        <v>125</v>
      </c>
      <c r="I567" s="23" t="s">
        <v>125</v>
      </c>
      <c r="J567" s="23" t="s">
        <v>1310</v>
      </c>
      <c r="K567" s="23" t="s">
        <v>132</v>
      </c>
    </row>
    <row r="568" spans="1:11" x14ac:dyDescent="0.25">
      <c r="A568" s="23" t="s">
        <v>1319</v>
      </c>
      <c r="B568" s="23" t="s">
        <v>1320</v>
      </c>
      <c r="C568" s="23" t="s">
        <v>135</v>
      </c>
      <c r="D568" s="23" t="s">
        <v>136</v>
      </c>
      <c r="E568" s="23" t="s">
        <v>128</v>
      </c>
      <c r="F568" s="23" t="s">
        <v>125</v>
      </c>
      <c r="G568" s="23" t="s">
        <v>125</v>
      </c>
      <c r="H568" s="23" t="s">
        <v>125</v>
      </c>
      <c r="I568" s="23" t="s">
        <v>125</v>
      </c>
      <c r="J568" s="23" t="s">
        <v>1310</v>
      </c>
      <c r="K568" s="23" t="s">
        <v>132</v>
      </c>
    </row>
    <row r="569" spans="1:11" x14ac:dyDescent="0.25">
      <c r="A569" s="23" t="s">
        <v>1321</v>
      </c>
      <c r="B569" s="23" t="s">
        <v>1322</v>
      </c>
      <c r="C569" s="23" t="s">
        <v>135</v>
      </c>
      <c r="D569" s="23" t="s">
        <v>136</v>
      </c>
      <c r="E569" s="23" t="s">
        <v>128</v>
      </c>
      <c r="F569" s="23" t="s">
        <v>125</v>
      </c>
      <c r="G569" s="23" t="s">
        <v>125</v>
      </c>
      <c r="H569" s="23" t="s">
        <v>125</v>
      </c>
      <c r="I569" s="23" t="s">
        <v>125</v>
      </c>
      <c r="J569" s="23" t="s">
        <v>1310</v>
      </c>
      <c r="K569" s="23" t="s">
        <v>132</v>
      </c>
    </row>
    <row r="570" spans="1:11" x14ac:dyDescent="0.25">
      <c r="A570" s="23" t="s">
        <v>1323</v>
      </c>
      <c r="B570" s="23" t="s">
        <v>1324</v>
      </c>
      <c r="C570" s="23" t="s">
        <v>135</v>
      </c>
      <c r="D570" s="23" t="s">
        <v>136</v>
      </c>
      <c r="E570" s="23" t="s">
        <v>128</v>
      </c>
      <c r="F570" s="23" t="s">
        <v>125</v>
      </c>
      <c r="G570" s="23" t="s">
        <v>125</v>
      </c>
      <c r="H570" s="23" t="s">
        <v>125</v>
      </c>
      <c r="I570" s="23" t="s">
        <v>125</v>
      </c>
      <c r="J570" s="23" t="s">
        <v>1310</v>
      </c>
      <c r="K570" s="23" t="s">
        <v>132</v>
      </c>
    </row>
    <row r="571" spans="1:11" x14ac:dyDescent="0.25">
      <c r="A571" s="23" t="s">
        <v>1325</v>
      </c>
      <c r="B571" s="23" t="s">
        <v>1326</v>
      </c>
      <c r="C571" s="23" t="s">
        <v>135</v>
      </c>
      <c r="D571" s="23" t="s">
        <v>136</v>
      </c>
      <c r="E571" s="23" t="s">
        <v>128</v>
      </c>
      <c r="F571" s="23" t="s">
        <v>125</v>
      </c>
      <c r="G571" s="23" t="s">
        <v>125</v>
      </c>
      <c r="H571" s="23" t="s">
        <v>125</v>
      </c>
      <c r="I571" s="23" t="s">
        <v>125</v>
      </c>
      <c r="J571" s="23" t="s">
        <v>1310</v>
      </c>
      <c r="K571" s="23" t="s">
        <v>132</v>
      </c>
    </row>
    <row r="572" spans="1:11" x14ac:dyDescent="0.25">
      <c r="A572" s="23" t="s">
        <v>1327</v>
      </c>
      <c r="B572" s="23" t="s">
        <v>1328</v>
      </c>
      <c r="C572" s="23" t="s">
        <v>135</v>
      </c>
      <c r="D572" s="23" t="s">
        <v>136</v>
      </c>
      <c r="E572" s="23" t="s">
        <v>128</v>
      </c>
      <c r="F572" s="23" t="s">
        <v>125</v>
      </c>
      <c r="G572" s="23" t="s">
        <v>125</v>
      </c>
      <c r="H572" s="23" t="s">
        <v>125</v>
      </c>
      <c r="I572" s="23" t="s">
        <v>125</v>
      </c>
      <c r="J572" s="23" t="s">
        <v>1310</v>
      </c>
      <c r="K572" s="23" t="s">
        <v>132</v>
      </c>
    </row>
    <row r="573" spans="1:11" x14ac:dyDescent="0.25">
      <c r="A573" s="23" t="s">
        <v>1329</v>
      </c>
      <c r="B573" s="23" t="s">
        <v>1330</v>
      </c>
      <c r="C573" s="23" t="s">
        <v>135</v>
      </c>
      <c r="D573" s="23" t="s">
        <v>136</v>
      </c>
      <c r="E573" s="23" t="s">
        <v>128</v>
      </c>
      <c r="F573" s="23" t="s">
        <v>125</v>
      </c>
      <c r="G573" s="23" t="s">
        <v>125</v>
      </c>
      <c r="H573" s="23" t="s">
        <v>125</v>
      </c>
      <c r="I573" s="23" t="s">
        <v>125</v>
      </c>
      <c r="J573" s="23" t="s">
        <v>1310</v>
      </c>
      <c r="K573" s="23" t="s">
        <v>132</v>
      </c>
    </row>
    <row r="574" spans="1:11" x14ac:dyDescent="0.25">
      <c r="A574" s="23" t="s">
        <v>1331</v>
      </c>
      <c r="B574" s="23" t="s">
        <v>1332</v>
      </c>
      <c r="C574" s="23" t="s">
        <v>135</v>
      </c>
      <c r="D574" s="23" t="s">
        <v>136</v>
      </c>
      <c r="E574" s="23" t="s">
        <v>128</v>
      </c>
      <c r="F574" s="23" t="s">
        <v>125</v>
      </c>
      <c r="G574" s="23" t="s">
        <v>125</v>
      </c>
      <c r="H574" s="23" t="s">
        <v>125</v>
      </c>
      <c r="I574" s="23" t="s">
        <v>125</v>
      </c>
      <c r="J574" s="23" t="s">
        <v>1310</v>
      </c>
      <c r="K574" s="23" t="s">
        <v>132</v>
      </c>
    </row>
    <row r="575" spans="1:11" x14ac:dyDescent="0.25">
      <c r="A575" s="23" t="s">
        <v>1333</v>
      </c>
      <c r="B575" s="23" t="s">
        <v>1334</v>
      </c>
      <c r="C575" s="23" t="s">
        <v>135</v>
      </c>
      <c r="D575" s="23" t="s">
        <v>136</v>
      </c>
      <c r="E575" s="23" t="s">
        <v>128</v>
      </c>
      <c r="F575" s="23" t="s">
        <v>125</v>
      </c>
      <c r="G575" s="23" t="s">
        <v>125</v>
      </c>
      <c r="H575" s="23" t="s">
        <v>125</v>
      </c>
      <c r="I575" s="23" t="s">
        <v>125</v>
      </c>
      <c r="J575" s="23" t="s">
        <v>1335</v>
      </c>
      <c r="K575" s="23" t="s">
        <v>132</v>
      </c>
    </row>
    <row r="576" spans="1:11" x14ac:dyDescent="0.25">
      <c r="A576" s="23" t="s">
        <v>1336</v>
      </c>
      <c r="B576" s="23" t="s">
        <v>1337</v>
      </c>
      <c r="C576" s="23" t="s">
        <v>135</v>
      </c>
      <c r="D576" s="23" t="s">
        <v>136</v>
      </c>
      <c r="E576" s="23" t="s">
        <v>128</v>
      </c>
      <c r="F576" s="23" t="s">
        <v>125</v>
      </c>
      <c r="G576" s="23" t="s">
        <v>125</v>
      </c>
      <c r="H576" s="23" t="s">
        <v>125</v>
      </c>
      <c r="I576" s="23" t="s">
        <v>125</v>
      </c>
      <c r="J576" s="23" t="s">
        <v>769</v>
      </c>
      <c r="K576" s="23" t="s">
        <v>132</v>
      </c>
    </row>
    <row r="577" spans="1:11" x14ac:dyDescent="0.25">
      <c r="A577" s="23" t="s">
        <v>1338</v>
      </c>
      <c r="B577" s="23" t="s">
        <v>1339</v>
      </c>
      <c r="C577" s="23" t="s">
        <v>135</v>
      </c>
      <c r="D577" s="23" t="s">
        <v>136</v>
      </c>
      <c r="E577" s="23" t="s">
        <v>128</v>
      </c>
      <c r="F577" s="23" t="s">
        <v>125</v>
      </c>
      <c r="G577" s="23" t="s">
        <v>125</v>
      </c>
      <c r="H577" s="23" t="s">
        <v>125</v>
      </c>
      <c r="I577" s="23" t="s">
        <v>125</v>
      </c>
      <c r="J577" s="23" t="s">
        <v>319</v>
      </c>
      <c r="K577" s="23" t="s">
        <v>132</v>
      </c>
    </row>
    <row r="578" spans="1:11" x14ac:dyDescent="0.25">
      <c r="A578" s="23" t="s">
        <v>1340</v>
      </c>
      <c r="B578" s="23" t="s">
        <v>1341</v>
      </c>
      <c r="C578" s="23" t="s">
        <v>225</v>
      </c>
      <c r="D578" s="23" t="s">
        <v>226</v>
      </c>
      <c r="E578" s="23" t="s">
        <v>128</v>
      </c>
      <c r="F578" s="23" t="s">
        <v>125</v>
      </c>
      <c r="G578" s="23" t="s">
        <v>125</v>
      </c>
      <c r="H578" s="23" t="s">
        <v>125</v>
      </c>
      <c r="I578" s="23" t="s">
        <v>125</v>
      </c>
      <c r="J578" s="23" t="s">
        <v>420</v>
      </c>
      <c r="K578" s="23" t="s">
        <v>132</v>
      </c>
    </row>
    <row r="579" spans="1:11" x14ac:dyDescent="0.25">
      <c r="A579" s="23" t="s">
        <v>1342</v>
      </c>
      <c r="B579" s="23" t="s">
        <v>1343</v>
      </c>
      <c r="C579" s="23" t="s">
        <v>235</v>
      </c>
      <c r="D579" s="23" t="s">
        <v>236</v>
      </c>
      <c r="E579" s="23" t="s">
        <v>128</v>
      </c>
      <c r="F579" s="23" t="s">
        <v>125</v>
      </c>
      <c r="G579" s="23" t="s">
        <v>125</v>
      </c>
      <c r="H579" s="23" t="s">
        <v>125</v>
      </c>
      <c r="I579" s="23" t="s">
        <v>125</v>
      </c>
      <c r="J579" s="23" t="s">
        <v>1344</v>
      </c>
      <c r="K579" s="23" t="s">
        <v>132</v>
      </c>
    </row>
    <row r="580" spans="1:11" x14ac:dyDescent="0.25">
      <c r="A580" s="23" t="s">
        <v>1345</v>
      </c>
      <c r="B580" s="23" t="s">
        <v>1346</v>
      </c>
      <c r="C580" s="23" t="s">
        <v>135</v>
      </c>
      <c r="D580" s="23" t="s">
        <v>136</v>
      </c>
      <c r="E580" s="23" t="s">
        <v>128</v>
      </c>
      <c r="F580" s="23" t="s">
        <v>125</v>
      </c>
      <c r="G580" s="23" t="s">
        <v>125</v>
      </c>
      <c r="H580" s="23" t="s">
        <v>125</v>
      </c>
      <c r="I580" s="23" t="s">
        <v>125</v>
      </c>
      <c r="J580" s="23" t="s">
        <v>137</v>
      </c>
      <c r="K580" s="23" t="s">
        <v>132</v>
      </c>
    </row>
    <row r="581" spans="1:11" x14ac:dyDescent="0.25">
      <c r="A581" s="23" t="s">
        <v>1347</v>
      </c>
      <c r="B581" s="23" t="s">
        <v>1348</v>
      </c>
      <c r="C581" s="23" t="s">
        <v>135</v>
      </c>
      <c r="D581" s="23" t="s">
        <v>136</v>
      </c>
      <c r="E581" s="23" t="s">
        <v>128</v>
      </c>
      <c r="F581" s="23" t="s">
        <v>125</v>
      </c>
      <c r="G581" s="23" t="s">
        <v>125</v>
      </c>
      <c r="H581" s="23" t="s">
        <v>125</v>
      </c>
      <c r="I581" s="23" t="s">
        <v>125</v>
      </c>
      <c r="J581" s="23" t="s">
        <v>137</v>
      </c>
      <c r="K581" s="23" t="s">
        <v>132</v>
      </c>
    </row>
    <row r="582" spans="1:11" x14ac:dyDescent="0.25">
      <c r="A582" s="23" t="s">
        <v>1349</v>
      </c>
      <c r="B582" s="23" t="s">
        <v>1350</v>
      </c>
      <c r="C582" s="23" t="s">
        <v>135</v>
      </c>
      <c r="D582" s="23" t="s">
        <v>136</v>
      </c>
      <c r="E582" s="23" t="s">
        <v>128</v>
      </c>
      <c r="F582" s="23" t="s">
        <v>125</v>
      </c>
      <c r="G582" s="23" t="s">
        <v>125</v>
      </c>
      <c r="H582" s="23" t="s">
        <v>125</v>
      </c>
      <c r="I582" s="23" t="s">
        <v>125</v>
      </c>
      <c r="J582" s="23" t="s">
        <v>137</v>
      </c>
      <c r="K582" s="23" t="s">
        <v>132</v>
      </c>
    </row>
    <row r="583" spans="1:11" x14ac:dyDescent="0.25">
      <c r="A583" s="23" t="s">
        <v>1351</v>
      </c>
      <c r="B583" s="23" t="s">
        <v>1352</v>
      </c>
      <c r="C583" s="23" t="s">
        <v>135</v>
      </c>
      <c r="D583" s="23" t="s">
        <v>136</v>
      </c>
      <c r="E583" s="23" t="s">
        <v>128</v>
      </c>
      <c r="F583" s="23" t="s">
        <v>125</v>
      </c>
      <c r="G583" s="23" t="s">
        <v>125</v>
      </c>
      <c r="H583" s="23" t="s">
        <v>125</v>
      </c>
      <c r="I583" s="23" t="s">
        <v>125</v>
      </c>
      <c r="J583" s="23" t="s">
        <v>137</v>
      </c>
      <c r="K583" s="23" t="s">
        <v>132</v>
      </c>
    </row>
    <row r="584" spans="1:11" x14ac:dyDescent="0.25">
      <c r="A584" s="23" t="s">
        <v>1353</v>
      </c>
      <c r="B584" s="23" t="s">
        <v>1354</v>
      </c>
      <c r="C584" s="23" t="s">
        <v>135</v>
      </c>
      <c r="D584" s="23" t="s">
        <v>136</v>
      </c>
      <c r="E584" s="23" t="s">
        <v>128</v>
      </c>
      <c r="F584" s="23" t="s">
        <v>125</v>
      </c>
      <c r="G584" s="23" t="s">
        <v>125</v>
      </c>
      <c r="H584" s="23" t="s">
        <v>125</v>
      </c>
      <c r="I584" s="23" t="s">
        <v>125</v>
      </c>
      <c r="J584" s="23" t="s">
        <v>137</v>
      </c>
      <c r="K584" s="23" t="s">
        <v>132</v>
      </c>
    </row>
    <row r="585" spans="1:11" x14ac:dyDescent="0.25">
      <c r="A585" s="23" t="s">
        <v>1355</v>
      </c>
      <c r="B585" s="23" t="s">
        <v>1356</v>
      </c>
      <c r="C585" s="23" t="s">
        <v>135</v>
      </c>
      <c r="D585" s="23" t="s">
        <v>136</v>
      </c>
      <c r="E585" s="23" t="s">
        <v>128</v>
      </c>
      <c r="F585" s="23" t="s">
        <v>125</v>
      </c>
      <c r="G585" s="23" t="s">
        <v>125</v>
      </c>
      <c r="H585" s="23" t="s">
        <v>125</v>
      </c>
      <c r="I585" s="23" t="s">
        <v>125</v>
      </c>
      <c r="J585" s="23" t="s">
        <v>131</v>
      </c>
      <c r="K585" s="23" t="s">
        <v>132</v>
      </c>
    </row>
    <row r="586" spans="1:11" x14ac:dyDescent="0.25">
      <c r="A586" s="23" t="s">
        <v>1357</v>
      </c>
      <c r="B586" s="23" t="s">
        <v>1358</v>
      </c>
      <c r="C586" s="23" t="s">
        <v>135</v>
      </c>
      <c r="D586" s="23" t="s">
        <v>136</v>
      </c>
      <c r="E586" s="23" t="s">
        <v>128</v>
      </c>
      <c r="F586" s="23" t="s">
        <v>125</v>
      </c>
      <c r="G586" s="23" t="s">
        <v>125</v>
      </c>
      <c r="H586" s="23" t="s">
        <v>125</v>
      </c>
      <c r="I586" s="23" t="s">
        <v>125</v>
      </c>
      <c r="J586" s="23" t="s">
        <v>137</v>
      </c>
      <c r="K586" s="23" t="s">
        <v>132</v>
      </c>
    </row>
    <row r="587" spans="1:11" x14ac:dyDescent="0.25">
      <c r="A587" s="23" t="s">
        <v>1359</v>
      </c>
      <c r="B587" s="23" t="s">
        <v>1360</v>
      </c>
      <c r="C587" s="23" t="s">
        <v>135</v>
      </c>
      <c r="D587" s="23" t="s">
        <v>136</v>
      </c>
      <c r="E587" s="23" t="s">
        <v>128</v>
      </c>
      <c r="F587" s="23" t="s">
        <v>125</v>
      </c>
      <c r="G587" s="23" t="s">
        <v>125</v>
      </c>
      <c r="H587" s="23" t="s">
        <v>125</v>
      </c>
      <c r="I587" s="23" t="s">
        <v>125</v>
      </c>
      <c r="J587" s="23" t="s">
        <v>131</v>
      </c>
      <c r="K587" s="23" t="s">
        <v>132</v>
      </c>
    </row>
    <row r="588" spans="1:11" x14ac:dyDescent="0.25">
      <c r="A588" s="23" t="s">
        <v>1361</v>
      </c>
      <c r="B588" s="23" t="s">
        <v>1362</v>
      </c>
      <c r="C588" s="23" t="s">
        <v>135</v>
      </c>
      <c r="D588" s="23" t="s">
        <v>136</v>
      </c>
      <c r="E588" s="23" t="s">
        <v>128</v>
      </c>
      <c r="F588" s="23" t="s">
        <v>125</v>
      </c>
      <c r="G588" s="23" t="s">
        <v>125</v>
      </c>
      <c r="H588" s="23" t="s">
        <v>125</v>
      </c>
      <c r="I588" s="23" t="s">
        <v>125</v>
      </c>
      <c r="J588" s="23" t="s">
        <v>131</v>
      </c>
      <c r="K588" s="23" t="s">
        <v>132</v>
      </c>
    </row>
    <row r="589" spans="1:11" x14ac:dyDescent="0.25">
      <c r="A589" s="23" t="s">
        <v>1363</v>
      </c>
      <c r="B589" s="23" t="s">
        <v>1364</v>
      </c>
      <c r="C589" s="23" t="s">
        <v>225</v>
      </c>
      <c r="D589" s="23" t="s">
        <v>226</v>
      </c>
      <c r="E589" s="23" t="s">
        <v>128</v>
      </c>
      <c r="F589" s="23" t="s">
        <v>125</v>
      </c>
      <c r="G589" s="23" t="s">
        <v>125</v>
      </c>
      <c r="H589" s="23" t="s">
        <v>125</v>
      </c>
      <c r="I589" s="23" t="s">
        <v>125</v>
      </c>
      <c r="J589" s="23" t="s">
        <v>420</v>
      </c>
      <c r="K589" s="23" t="s">
        <v>132</v>
      </c>
    </row>
    <row r="590" spans="1:11" x14ac:dyDescent="0.25">
      <c r="A590" s="23" t="s">
        <v>1365</v>
      </c>
      <c r="B590" s="23" t="s">
        <v>1366</v>
      </c>
      <c r="C590" s="23" t="s">
        <v>135</v>
      </c>
      <c r="D590" s="23" t="s">
        <v>136</v>
      </c>
      <c r="E590" s="23" t="s">
        <v>128</v>
      </c>
      <c r="F590" s="23" t="s">
        <v>125</v>
      </c>
      <c r="G590" s="23" t="s">
        <v>125</v>
      </c>
      <c r="H590" s="23" t="s">
        <v>125</v>
      </c>
      <c r="I590" s="23" t="s">
        <v>125</v>
      </c>
      <c r="J590" s="23" t="s">
        <v>137</v>
      </c>
      <c r="K590" s="23" t="s">
        <v>132</v>
      </c>
    </row>
    <row r="591" spans="1:11" x14ac:dyDescent="0.25">
      <c r="A591" s="23" t="s">
        <v>1367</v>
      </c>
      <c r="B591" s="23" t="s">
        <v>1368</v>
      </c>
      <c r="C591" s="23" t="s">
        <v>135</v>
      </c>
      <c r="D591" s="23" t="s">
        <v>136</v>
      </c>
      <c r="E591" s="23" t="s">
        <v>128</v>
      </c>
      <c r="F591" s="23" t="s">
        <v>125</v>
      </c>
      <c r="G591" s="23" t="s">
        <v>125</v>
      </c>
      <c r="H591" s="23" t="s">
        <v>125</v>
      </c>
      <c r="I591" s="23" t="s">
        <v>125</v>
      </c>
      <c r="J591" s="23" t="s">
        <v>137</v>
      </c>
      <c r="K591" s="23" t="s">
        <v>132</v>
      </c>
    </row>
    <row r="592" spans="1:11" x14ac:dyDescent="0.25">
      <c r="A592" s="23" t="s">
        <v>1369</v>
      </c>
      <c r="B592" s="23" t="s">
        <v>1370</v>
      </c>
      <c r="C592" s="23" t="s">
        <v>135</v>
      </c>
      <c r="D592" s="23" t="s">
        <v>136</v>
      </c>
      <c r="E592" s="23" t="s">
        <v>128</v>
      </c>
      <c r="F592" s="23" t="s">
        <v>125</v>
      </c>
      <c r="G592" s="23" t="s">
        <v>125</v>
      </c>
      <c r="H592" s="23" t="s">
        <v>125</v>
      </c>
      <c r="I592" s="23" t="s">
        <v>125</v>
      </c>
      <c r="J592" s="23" t="s">
        <v>137</v>
      </c>
      <c r="K592" s="23" t="s">
        <v>132</v>
      </c>
    </row>
    <row r="593" spans="1:11" x14ac:dyDescent="0.25">
      <c r="A593" s="23" t="s">
        <v>1371</v>
      </c>
      <c r="B593" s="23" t="s">
        <v>1372</v>
      </c>
      <c r="C593" s="23" t="s">
        <v>225</v>
      </c>
      <c r="D593" s="23" t="s">
        <v>226</v>
      </c>
      <c r="E593" s="23" t="s">
        <v>128</v>
      </c>
      <c r="F593" s="23" t="s">
        <v>125</v>
      </c>
      <c r="G593" s="23" t="s">
        <v>125</v>
      </c>
      <c r="H593" s="23" t="s">
        <v>125</v>
      </c>
      <c r="I593" s="23" t="s">
        <v>125</v>
      </c>
      <c r="J593" s="23" t="s">
        <v>420</v>
      </c>
      <c r="K593" s="23" t="s">
        <v>132</v>
      </c>
    </row>
    <row r="594" spans="1:11" x14ac:dyDescent="0.25">
      <c r="A594" s="23" t="s">
        <v>1373</v>
      </c>
      <c r="B594" s="23" t="s">
        <v>1374</v>
      </c>
      <c r="C594" s="23" t="s">
        <v>135</v>
      </c>
      <c r="D594" s="23" t="s">
        <v>136</v>
      </c>
      <c r="E594" s="23" t="s">
        <v>128</v>
      </c>
      <c r="F594" s="23" t="s">
        <v>125</v>
      </c>
      <c r="G594" s="23" t="s">
        <v>125</v>
      </c>
      <c r="H594" s="23" t="s">
        <v>125</v>
      </c>
      <c r="I594" s="23" t="s">
        <v>125</v>
      </c>
      <c r="J594" s="23" t="s">
        <v>131</v>
      </c>
      <c r="K594" s="23" t="s">
        <v>132</v>
      </c>
    </row>
    <row r="595" spans="1:11" x14ac:dyDescent="0.25">
      <c r="A595" s="23" t="s">
        <v>1375</v>
      </c>
      <c r="B595" s="23" t="s">
        <v>1376</v>
      </c>
      <c r="C595" s="23" t="s">
        <v>306</v>
      </c>
      <c r="D595" s="23" t="s">
        <v>1377</v>
      </c>
      <c r="E595" s="23" t="s">
        <v>128</v>
      </c>
      <c r="F595" s="23" t="s">
        <v>125</v>
      </c>
      <c r="G595" s="23" t="s">
        <v>125</v>
      </c>
      <c r="H595" s="23" t="s">
        <v>125</v>
      </c>
      <c r="I595" s="23" t="s">
        <v>125</v>
      </c>
      <c r="J595" s="23" t="s">
        <v>1378</v>
      </c>
      <c r="K595" s="23" t="s">
        <v>132</v>
      </c>
    </row>
    <row r="596" spans="1:11" x14ac:dyDescent="0.25">
      <c r="A596" s="23" t="s">
        <v>130</v>
      </c>
      <c r="B596" s="23" t="s">
        <v>1379</v>
      </c>
      <c r="C596" s="23" t="s">
        <v>1380</v>
      </c>
      <c r="D596" s="23" t="s">
        <v>126</v>
      </c>
      <c r="E596" s="23" t="s">
        <v>128</v>
      </c>
      <c r="F596" s="23" t="s">
        <v>125</v>
      </c>
      <c r="G596" s="23" t="s">
        <v>125</v>
      </c>
      <c r="H596" s="23" t="s">
        <v>125</v>
      </c>
      <c r="I596" s="23" t="s">
        <v>125</v>
      </c>
      <c r="J596" s="23" t="s">
        <v>222</v>
      </c>
      <c r="K596" s="23" t="s">
        <v>132</v>
      </c>
    </row>
    <row r="597" spans="1:11" x14ac:dyDescent="0.25">
      <c r="A597" s="23" t="s">
        <v>1381</v>
      </c>
      <c r="B597" s="23" t="s">
        <v>1382</v>
      </c>
      <c r="C597" s="23" t="s">
        <v>127</v>
      </c>
      <c r="D597" s="23" t="s">
        <v>1377</v>
      </c>
      <c r="E597" s="23" t="s">
        <v>128</v>
      </c>
      <c r="F597" s="23" t="s">
        <v>129</v>
      </c>
      <c r="G597" s="23" t="s">
        <v>1381</v>
      </c>
      <c r="H597" s="23" t="s">
        <v>125</v>
      </c>
      <c r="I597" s="23" t="s">
        <v>125</v>
      </c>
      <c r="J597" s="23" t="s">
        <v>222</v>
      </c>
      <c r="K597" s="23" t="s">
        <v>132</v>
      </c>
    </row>
    <row r="598" spans="1:11" x14ac:dyDescent="0.25">
      <c r="A598" s="23" t="s">
        <v>1383</v>
      </c>
      <c r="B598" s="23" t="s">
        <v>1384</v>
      </c>
      <c r="C598" s="23" t="s">
        <v>1380</v>
      </c>
      <c r="D598" s="23" t="s">
        <v>126</v>
      </c>
      <c r="E598" s="23" t="s">
        <v>1385</v>
      </c>
      <c r="F598" s="23" t="s">
        <v>125</v>
      </c>
      <c r="G598" s="23" t="s">
        <v>125</v>
      </c>
      <c r="H598" s="23" t="s">
        <v>125</v>
      </c>
      <c r="I598" s="23" t="s">
        <v>125</v>
      </c>
      <c r="J598" s="23" t="s">
        <v>222</v>
      </c>
      <c r="K598" s="23" t="s">
        <v>132</v>
      </c>
    </row>
    <row r="599" spans="1:11" x14ac:dyDescent="0.25">
      <c r="A599" s="23" t="s">
        <v>1386</v>
      </c>
      <c r="B599" s="23" t="s">
        <v>1387</v>
      </c>
      <c r="C599" s="23" t="s">
        <v>135</v>
      </c>
      <c r="D599" s="23" t="s">
        <v>136</v>
      </c>
      <c r="E599" s="23" t="s">
        <v>128</v>
      </c>
      <c r="F599" s="23" t="s">
        <v>125</v>
      </c>
      <c r="G599" s="23" t="s">
        <v>125</v>
      </c>
      <c r="H599" s="23" t="s">
        <v>125</v>
      </c>
      <c r="I599" s="23" t="s">
        <v>125</v>
      </c>
      <c r="J599" s="23" t="s">
        <v>1388</v>
      </c>
      <c r="K599" s="23" t="s">
        <v>132</v>
      </c>
    </row>
    <row r="600" spans="1:11" x14ac:dyDescent="0.25">
      <c r="A600" s="23" t="s">
        <v>1389</v>
      </c>
      <c r="B600" s="23" t="s">
        <v>1390</v>
      </c>
      <c r="C600" s="23" t="s">
        <v>135</v>
      </c>
      <c r="D600" s="23" t="s">
        <v>136</v>
      </c>
      <c r="E600" s="23" t="s">
        <v>128</v>
      </c>
      <c r="F600" s="23" t="s">
        <v>125</v>
      </c>
      <c r="G600" s="23" t="s">
        <v>125</v>
      </c>
      <c r="H600" s="23" t="s">
        <v>125</v>
      </c>
      <c r="I600" s="23" t="s">
        <v>125</v>
      </c>
      <c r="J600" s="23" t="s">
        <v>1047</v>
      </c>
      <c r="K600" s="23" t="s">
        <v>132</v>
      </c>
    </row>
    <row r="601" spans="1:11" x14ac:dyDescent="0.25">
      <c r="A601" s="23" t="s">
        <v>1391</v>
      </c>
      <c r="B601" s="23" t="s">
        <v>1392</v>
      </c>
      <c r="C601" s="23" t="s">
        <v>306</v>
      </c>
      <c r="D601" s="23" t="s">
        <v>1377</v>
      </c>
      <c r="E601" s="23" t="s">
        <v>128</v>
      </c>
      <c r="F601" s="23" t="s">
        <v>125</v>
      </c>
      <c r="G601" s="23" t="s">
        <v>125</v>
      </c>
      <c r="H601" s="23" t="s">
        <v>125</v>
      </c>
      <c r="I601" s="23" t="s">
        <v>125</v>
      </c>
      <c r="J601" s="23" t="s">
        <v>222</v>
      </c>
      <c r="K601" s="23" t="s">
        <v>132</v>
      </c>
    </row>
    <row r="602" spans="1:11" x14ac:dyDescent="0.25">
      <c r="A602" s="23" t="s">
        <v>1393</v>
      </c>
      <c r="B602" s="23" t="s">
        <v>1394</v>
      </c>
      <c r="C602" s="23" t="s">
        <v>1395</v>
      </c>
      <c r="D602" s="23" t="s">
        <v>1377</v>
      </c>
      <c r="E602" s="23" t="s">
        <v>128</v>
      </c>
      <c r="F602" s="23" t="s">
        <v>125</v>
      </c>
      <c r="G602" s="23" t="s">
        <v>125</v>
      </c>
      <c r="H602" s="23" t="s">
        <v>125</v>
      </c>
      <c r="I602" s="23" t="s">
        <v>125</v>
      </c>
      <c r="J602" s="23" t="s">
        <v>222</v>
      </c>
      <c r="K602" s="23" t="s">
        <v>132</v>
      </c>
    </row>
    <row r="603" spans="1:11" x14ac:dyDescent="0.25">
      <c r="A603" s="23" t="s">
        <v>1396</v>
      </c>
      <c r="B603" s="23" t="s">
        <v>721</v>
      </c>
      <c r="C603" s="23" t="s">
        <v>135</v>
      </c>
      <c r="D603" s="23" t="s">
        <v>136</v>
      </c>
      <c r="E603" s="23" t="s">
        <v>128</v>
      </c>
      <c r="F603" s="23" t="s">
        <v>125</v>
      </c>
      <c r="G603" s="23" t="s">
        <v>125</v>
      </c>
      <c r="H603" s="23" t="s">
        <v>125</v>
      </c>
      <c r="I603" s="23" t="s">
        <v>125</v>
      </c>
      <c r="J603" s="23" t="s">
        <v>140</v>
      </c>
      <c r="K603" s="23" t="s">
        <v>132</v>
      </c>
    </row>
    <row r="604" spans="1:11" x14ac:dyDescent="0.25">
      <c r="A604" s="23" t="s">
        <v>1397</v>
      </c>
      <c r="B604" s="23" t="s">
        <v>719</v>
      </c>
      <c r="C604" s="23" t="s">
        <v>127</v>
      </c>
      <c r="D604" s="23" t="s">
        <v>719</v>
      </c>
      <c r="E604" s="23" t="s">
        <v>128</v>
      </c>
      <c r="F604" s="23" t="s">
        <v>129</v>
      </c>
      <c r="G604" s="23" t="s">
        <v>1397</v>
      </c>
      <c r="H604" s="23" t="s">
        <v>125</v>
      </c>
      <c r="I604" s="23" t="s">
        <v>125</v>
      </c>
      <c r="J604" s="23" t="s">
        <v>1301</v>
      </c>
      <c r="K604" s="23" t="s">
        <v>132</v>
      </c>
    </row>
    <row r="605" spans="1:11" x14ac:dyDescent="0.25">
      <c r="A605" s="23" t="s">
        <v>1398</v>
      </c>
      <c r="B605" s="23" t="s">
        <v>1399</v>
      </c>
      <c r="C605" s="23" t="s">
        <v>127</v>
      </c>
      <c r="D605" s="23" t="s">
        <v>1399</v>
      </c>
      <c r="E605" s="23" t="s">
        <v>128</v>
      </c>
      <c r="F605" s="23" t="s">
        <v>129</v>
      </c>
      <c r="G605" s="23" t="s">
        <v>1398</v>
      </c>
      <c r="H605" s="23" t="s">
        <v>125</v>
      </c>
      <c r="I605" s="23" t="s">
        <v>125</v>
      </c>
      <c r="J605" s="23" t="s">
        <v>1301</v>
      </c>
      <c r="K605" s="23" t="s">
        <v>132</v>
      </c>
    </row>
    <row r="606" spans="1:11" x14ac:dyDescent="0.25">
      <c r="A606" s="23" t="s">
        <v>1400</v>
      </c>
      <c r="B606" s="23" t="s">
        <v>1401</v>
      </c>
      <c r="C606" s="23" t="s">
        <v>135</v>
      </c>
      <c r="D606" s="23" t="s">
        <v>136</v>
      </c>
      <c r="E606" s="23" t="s">
        <v>128</v>
      </c>
      <c r="F606" s="23" t="s">
        <v>125</v>
      </c>
      <c r="G606" s="23" t="s">
        <v>125</v>
      </c>
      <c r="H606" s="23" t="s">
        <v>125</v>
      </c>
      <c r="I606" s="23" t="s">
        <v>125</v>
      </c>
      <c r="J606" s="23" t="s">
        <v>131</v>
      </c>
      <c r="K606" s="23" t="s">
        <v>132</v>
      </c>
    </row>
    <row r="607" spans="1:11" x14ac:dyDescent="0.25">
      <c r="A607" s="23" t="s">
        <v>1402</v>
      </c>
      <c r="B607" s="23" t="s">
        <v>1403</v>
      </c>
      <c r="C607" s="23" t="s">
        <v>135</v>
      </c>
      <c r="D607" s="23" t="s">
        <v>136</v>
      </c>
      <c r="E607" s="23" t="s">
        <v>128</v>
      </c>
      <c r="F607" s="23" t="s">
        <v>125</v>
      </c>
      <c r="G607" s="23" t="s">
        <v>125</v>
      </c>
      <c r="H607" s="23" t="s">
        <v>125</v>
      </c>
      <c r="I607" s="23" t="s">
        <v>125</v>
      </c>
      <c r="J607" s="23" t="s">
        <v>319</v>
      </c>
      <c r="K607" s="23" t="s">
        <v>132</v>
      </c>
    </row>
    <row r="608" spans="1:11" x14ac:dyDescent="0.25">
      <c r="A608" s="23" t="s">
        <v>1404</v>
      </c>
      <c r="B608" s="23" t="s">
        <v>1405</v>
      </c>
      <c r="C608" s="23" t="s">
        <v>135</v>
      </c>
      <c r="D608" s="23" t="s">
        <v>136</v>
      </c>
      <c r="E608" s="23" t="s">
        <v>128</v>
      </c>
      <c r="F608" s="23" t="s">
        <v>125</v>
      </c>
      <c r="G608" s="23" t="s">
        <v>125</v>
      </c>
      <c r="H608" s="23" t="s">
        <v>125</v>
      </c>
      <c r="I608" s="23" t="s">
        <v>125</v>
      </c>
      <c r="J608" s="23" t="s">
        <v>137</v>
      </c>
      <c r="K608" s="23" t="s">
        <v>132</v>
      </c>
    </row>
    <row r="609" spans="1:11" x14ac:dyDescent="0.25">
      <c r="A609" s="23" t="s">
        <v>1406</v>
      </c>
      <c r="B609" s="23" t="s">
        <v>1407</v>
      </c>
      <c r="C609" s="23" t="s">
        <v>135</v>
      </c>
      <c r="D609" s="23" t="s">
        <v>136</v>
      </c>
      <c r="E609" s="23" t="s">
        <v>128</v>
      </c>
      <c r="F609" s="23" t="s">
        <v>125</v>
      </c>
      <c r="G609" s="23" t="s">
        <v>125</v>
      </c>
      <c r="H609" s="23" t="s">
        <v>125</v>
      </c>
      <c r="I609" s="23" t="s">
        <v>125</v>
      </c>
      <c r="J609" s="23" t="s">
        <v>131</v>
      </c>
      <c r="K609" s="23" t="s">
        <v>132</v>
      </c>
    </row>
    <row r="610" spans="1:11" x14ac:dyDescent="0.25">
      <c r="A610" s="23" t="s">
        <v>1408</v>
      </c>
      <c r="B610" s="23" t="s">
        <v>1409</v>
      </c>
      <c r="C610" s="23" t="s">
        <v>135</v>
      </c>
      <c r="D610" s="23" t="s">
        <v>136</v>
      </c>
      <c r="E610" s="23" t="s">
        <v>128</v>
      </c>
      <c r="F610" s="23" t="s">
        <v>125</v>
      </c>
      <c r="G610" s="23" t="s">
        <v>125</v>
      </c>
      <c r="H610" s="23" t="s">
        <v>125</v>
      </c>
      <c r="I610" s="23" t="s">
        <v>125</v>
      </c>
      <c r="J610" s="23" t="s">
        <v>1410</v>
      </c>
      <c r="K610" s="23" t="s">
        <v>132</v>
      </c>
    </row>
    <row r="611" spans="1:11" x14ac:dyDescent="0.25">
      <c r="A611" s="23" t="s">
        <v>1411</v>
      </c>
      <c r="B611" s="23" t="s">
        <v>1412</v>
      </c>
      <c r="C611" s="23" t="s">
        <v>135</v>
      </c>
      <c r="D611" s="23" t="s">
        <v>136</v>
      </c>
      <c r="E611" s="23" t="s">
        <v>128</v>
      </c>
      <c r="F611" s="23" t="s">
        <v>125</v>
      </c>
      <c r="G611" s="23" t="s">
        <v>125</v>
      </c>
      <c r="H611" s="23" t="s">
        <v>125</v>
      </c>
      <c r="I611" s="23" t="s">
        <v>125</v>
      </c>
      <c r="J611" s="23" t="s">
        <v>690</v>
      </c>
      <c r="K611" s="23" t="s">
        <v>132</v>
      </c>
    </row>
    <row r="612" spans="1:11" x14ac:dyDescent="0.25">
      <c r="A612" s="23" t="s">
        <v>1413</v>
      </c>
      <c r="B612" s="23" t="s">
        <v>1414</v>
      </c>
      <c r="C612" s="23" t="s">
        <v>135</v>
      </c>
      <c r="D612" s="23" t="s">
        <v>136</v>
      </c>
      <c r="E612" s="23" t="s">
        <v>128</v>
      </c>
      <c r="F612" s="23" t="s">
        <v>125</v>
      </c>
      <c r="G612" s="23" t="s">
        <v>125</v>
      </c>
      <c r="H612" s="23" t="s">
        <v>125</v>
      </c>
      <c r="I612" s="23" t="s">
        <v>125</v>
      </c>
      <c r="J612" s="23" t="s">
        <v>137</v>
      </c>
      <c r="K612" s="23" t="s">
        <v>132</v>
      </c>
    </row>
    <row r="613" spans="1:11" x14ac:dyDescent="0.25">
      <c r="A613" s="23" t="s">
        <v>1415</v>
      </c>
      <c r="B613" s="23" t="s">
        <v>1416</v>
      </c>
      <c r="C613" s="23" t="s">
        <v>135</v>
      </c>
      <c r="D613" s="23" t="s">
        <v>136</v>
      </c>
      <c r="E613" s="23" t="s">
        <v>128</v>
      </c>
      <c r="F613" s="23" t="s">
        <v>125</v>
      </c>
      <c r="G613" s="23" t="s">
        <v>125</v>
      </c>
      <c r="H613" s="23" t="s">
        <v>125</v>
      </c>
      <c r="I613" s="23" t="s">
        <v>125</v>
      </c>
      <c r="J613" s="23" t="s">
        <v>137</v>
      </c>
      <c r="K613" s="23" t="s">
        <v>132</v>
      </c>
    </row>
    <row r="614" spans="1:11" x14ac:dyDescent="0.25">
      <c r="A614" s="23" t="s">
        <v>1417</v>
      </c>
      <c r="B614" s="23" t="s">
        <v>1418</v>
      </c>
      <c r="C614" s="23" t="s">
        <v>135</v>
      </c>
      <c r="D614" s="23" t="s">
        <v>136</v>
      </c>
      <c r="E614" s="23" t="s">
        <v>128</v>
      </c>
      <c r="F614" s="23" t="s">
        <v>125</v>
      </c>
      <c r="G614" s="23" t="s">
        <v>125</v>
      </c>
      <c r="H614" s="23" t="s">
        <v>125</v>
      </c>
      <c r="I614" s="23" t="s">
        <v>125</v>
      </c>
      <c r="J614" s="23" t="s">
        <v>140</v>
      </c>
      <c r="K614" s="23" t="s">
        <v>132</v>
      </c>
    </row>
    <row r="615" spans="1:11" x14ac:dyDescent="0.25">
      <c r="A615" s="23" t="s">
        <v>1419</v>
      </c>
      <c r="B615" s="23" t="s">
        <v>1420</v>
      </c>
      <c r="C615" s="23" t="s">
        <v>135</v>
      </c>
      <c r="D615" s="23" t="s">
        <v>136</v>
      </c>
      <c r="E615" s="23" t="s">
        <v>128</v>
      </c>
      <c r="F615" s="23" t="s">
        <v>125</v>
      </c>
      <c r="G615" s="23" t="s">
        <v>125</v>
      </c>
      <c r="H615" s="23" t="s">
        <v>125</v>
      </c>
      <c r="I615" s="23" t="s">
        <v>125</v>
      </c>
      <c r="J615" s="23" t="s">
        <v>137</v>
      </c>
      <c r="K615" s="23" t="s">
        <v>132</v>
      </c>
    </row>
    <row r="616" spans="1:11" x14ac:dyDescent="0.25">
      <c r="A616" s="23" t="s">
        <v>1421</v>
      </c>
      <c r="B616" s="23" t="s">
        <v>1422</v>
      </c>
      <c r="C616" s="23" t="s">
        <v>135</v>
      </c>
      <c r="D616" s="23" t="s">
        <v>136</v>
      </c>
      <c r="E616" s="23" t="s">
        <v>128</v>
      </c>
      <c r="F616" s="23" t="s">
        <v>125</v>
      </c>
      <c r="G616" s="23" t="s">
        <v>125</v>
      </c>
      <c r="H616" s="23" t="s">
        <v>125</v>
      </c>
      <c r="I616" s="23" t="s">
        <v>125</v>
      </c>
      <c r="J616" s="23" t="s">
        <v>1423</v>
      </c>
      <c r="K616" s="23" t="s">
        <v>1424</v>
      </c>
    </row>
    <row r="617" spans="1:11" x14ac:dyDescent="0.25">
      <c r="A617" s="23" t="s">
        <v>1425</v>
      </c>
      <c r="B617" s="23" t="s">
        <v>1426</v>
      </c>
      <c r="C617" s="23" t="s">
        <v>135</v>
      </c>
      <c r="D617" s="23" t="s">
        <v>136</v>
      </c>
      <c r="E617" s="23" t="s">
        <v>128</v>
      </c>
      <c r="F617" s="23" t="s">
        <v>125</v>
      </c>
      <c r="G617" s="23" t="s">
        <v>125</v>
      </c>
      <c r="H617" s="23" t="s">
        <v>125</v>
      </c>
      <c r="I617" s="23" t="s">
        <v>125</v>
      </c>
      <c r="J617" s="23" t="s">
        <v>140</v>
      </c>
      <c r="K617" s="23" t="s">
        <v>132</v>
      </c>
    </row>
    <row r="618" spans="1:11" x14ac:dyDescent="0.25">
      <c r="A618" s="23" t="s">
        <v>1427</v>
      </c>
      <c r="B618" s="23" t="s">
        <v>1428</v>
      </c>
      <c r="C618" s="23" t="s">
        <v>135</v>
      </c>
      <c r="D618" s="23" t="s">
        <v>136</v>
      </c>
      <c r="E618" s="23" t="s">
        <v>128</v>
      </c>
      <c r="F618" s="23" t="s">
        <v>125</v>
      </c>
      <c r="G618" s="23" t="s">
        <v>125</v>
      </c>
      <c r="H618" s="23" t="s">
        <v>125</v>
      </c>
      <c r="I618" s="23" t="s">
        <v>125</v>
      </c>
      <c r="J618" s="23" t="s">
        <v>137</v>
      </c>
      <c r="K618" s="23" t="s">
        <v>132</v>
      </c>
    </row>
    <row r="619" spans="1:11" x14ac:dyDescent="0.25">
      <c r="A619" s="23" t="s">
        <v>1429</v>
      </c>
      <c r="B619" s="23" t="s">
        <v>1430</v>
      </c>
      <c r="C619" s="23" t="s">
        <v>135</v>
      </c>
      <c r="D619" s="23" t="s">
        <v>136</v>
      </c>
      <c r="E619" s="23" t="s">
        <v>128</v>
      </c>
      <c r="F619" s="23" t="s">
        <v>125</v>
      </c>
      <c r="G619" s="23" t="s">
        <v>125</v>
      </c>
      <c r="H619" s="23" t="s">
        <v>125</v>
      </c>
      <c r="I619" s="23" t="s">
        <v>125</v>
      </c>
      <c r="J619" s="23" t="s">
        <v>137</v>
      </c>
      <c r="K619" s="23" t="s">
        <v>132</v>
      </c>
    </row>
    <row r="620" spans="1:11" x14ac:dyDescent="0.25">
      <c r="A620" s="23" t="s">
        <v>1431</v>
      </c>
      <c r="B620" s="23" t="s">
        <v>1432</v>
      </c>
      <c r="C620" s="23" t="s">
        <v>135</v>
      </c>
      <c r="D620" s="23" t="s">
        <v>136</v>
      </c>
      <c r="E620" s="23" t="s">
        <v>128</v>
      </c>
      <c r="F620" s="23" t="s">
        <v>125</v>
      </c>
      <c r="G620" s="23" t="s">
        <v>125</v>
      </c>
      <c r="H620" s="23" t="s">
        <v>125</v>
      </c>
      <c r="I620" s="23" t="s">
        <v>125</v>
      </c>
      <c r="J620" s="23" t="s">
        <v>137</v>
      </c>
      <c r="K620" s="23" t="s">
        <v>132</v>
      </c>
    </row>
    <row r="621" spans="1:11" x14ac:dyDescent="0.25">
      <c r="A621" s="23" t="s">
        <v>1433</v>
      </c>
      <c r="B621" s="23" t="s">
        <v>1434</v>
      </c>
      <c r="C621" s="23" t="s">
        <v>135</v>
      </c>
      <c r="D621" s="23" t="s">
        <v>136</v>
      </c>
      <c r="E621" s="23" t="s">
        <v>128</v>
      </c>
      <c r="F621" s="23" t="s">
        <v>125</v>
      </c>
      <c r="G621" s="23" t="s">
        <v>125</v>
      </c>
      <c r="H621" s="23" t="s">
        <v>125</v>
      </c>
      <c r="I621" s="23" t="s">
        <v>125</v>
      </c>
      <c r="J621" s="23" t="s">
        <v>137</v>
      </c>
      <c r="K621" s="23" t="s">
        <v>132</v>
      </c>
    </row>
    <row r="622" spans="1:11" x14ac:dyDescent="0.25">
      <c r="A622" s="23" t="s">
        <v>1435</v>
      </c>
      <c r="B622" s="23" t="s">
        <v>1436</v>
      </c>
      <c r="C622" s="23" t="s">
        <v>135</v>
      </c>
      <c r="D622" s="23" t="s">
        <v>136</v>
      </c>
      <c r="E622" s="23" t="s">
        <v>128</v>
      </c>
      <c r="F622" s="23" t="s">
        <v>125</v>
      </c>
      <c r="G622" s="23" t="s">
        <v>125</v>
      </c>
      <c r="H622" s="23" t="s">
        <v>125</v>
      </c>
      <c r="I622" s="23" t="s">
        <v>125</v>
      </c>
      <c r="J622" s="23" t="s">
        <v>137</v>
      </c>
      <c r="K622" s="23" t="s">
        <v>132</v>
      </c>
    </row>
    <row r="623" spans="1:11" x14ac:dyDescent="0.25">
      <c r="A623" s="23" t="s">
        <v>1437</v>
      </c>
      <c r="B623" s="23" t="s">
        <v>1438</v>
      </c>
      <c r="C623" s="23" t="s">
        <v>135</v>
      </c>
      <c r="D623" s="23" t="s">
        <v>136</v>
      </c>
      <c r="E623" s="23" t="s">
        <v>128</v>
      </c>
      <c r="F623" s="23" t="s">
        <v>125</v>
      </c>
      <c r="G623" s="23" t="s">
        <v>125</v>
      </c>
      <c r="H623" s="23" t="s">
        <v>125</v>
      </c>
      <c r="I623" s="23" t="s">
        <v>125</v>
      </c>
      <c r="J623" s="23" t="s">
        <v>319</v>
      </c>
      <c r="K623" s="23" t="s">
        <v>132</v>
      </c>
    </row>
    <row r="624" spans="1:11" x14ac:dyDescent="0.25">
      <c r="A624" s="23" t="s">
        <v>1439</v>
      </c>
      <c r="B624" s="23" t="s">
        <v>1440</v>
      </c>
      <c r="C624" s="23" t="s">
        <v>1441</v>
      </c>
      <c r="D624" s="23" t="s">
        <v>1442</v>
      </c>
      <c r="E624" s="23" t="s">
        <v>128</v>
      </c>
      <c r="F624" s="23" t="s">
        <v>125</v>
      </c>
      <c r="G624" s="23" t="s">
        <v>125</v>
      </c>
      <c r="H624" s="23" t="s">
        <v>125</v>
      </c>
      <c r="I624" s="23" t="s">
        <v>125</v>
      </c>
      <c r="J624" s="23" t="s">
        <v>222</v>
      </c>
      <c r="K624" s="23" t="s">
        <v>132</v>
      </c>
    </row>
    <row r="625" spans="1:11" x14ac:dyDescent="0.25">
      <c r="A625" s="23" t="s">
        <v>1443</v>
      </c>
      <c r="B625" s="23" t="s">
        <v>1444</v>
      </c>
      <c r="C625" s="23" t="s">
        <v>135</v>
      </c>
      <c r="D625" s="23" t="s">
        <v>136</v>
      </c>
      <c r="E625" s="23" t="s">
        <v>128</v>
      </c>
      <c r="F625" s="23" t="s">
        <v>125</v>
      </c>
      <c r="G625" s="23" t="s">
        <v>125</v>
      </c>
      <c r="H625" s="23" t="s">
        <v>125</v>
      </c>
      <c r="I625" s="23" t="s">
        <v>125</v>
      </c>
      <c r="J625" s="23" t="s">
        <v>137</v>
      </c>
      <c r="K625" s="23" t="s">
        <v>132</v>
      </c>
    </row>
    <row r="626" spans="1:11" x14ac:dyDescent="0.25">
      <c r="A626" s="23" t="s">
        <v>1445</v>
      </c>
      <c r="B626" s="23" t="s">
        <v>1446</v>
      </c>
      <c r="C626" s="23" t="s">
        <v>135</v>
      </c>
      <c r="D626" s="23" t="s">
        <v>136</v>
      </c>
      <c r="E626" s="23" t="s">
        <v>128</v>
      </c>
      <c r="F626" s="23" t="s">
        <v>125</v>
      </c>
      <c r="G626" s="23" t="s">
        <v>125</v>
      </c>
      <c r="H626" s="23" t="s">
        <v>125</v>
      </c>
      <c r="I626" s="23" t="s">
        <v>125</v>
      </c>
      <c r="J626" s="23" t="s">
        <v>1447</v>
      </c>
      <c r="K626" s="23" t="s">
        <v>132</v>
      </c>
    </row>
    <row r="627" spans="1:11" x14ac:dyDescent="0.25">
      <c r="A627" s="23" t="s">
        <v>1448</v>
      </c>
      <c r="B627" s="23" t="s">
        <v>1449</v>
      </c>
      <c r="C627" s="23" t="s">
        <v>135</v>
      </c>
      <c r="D627" s="23" t="s">
        <v>136</v>
      </c>
      <c r="E627" s="23" t="s">
        <v>128</v>
      </c>
      <c r="F627" s="23" t="s">
        <v>125</v>
      </c>
      <c r="G627" s="23" t="s">
        <v>125</v>
      </c>
      <c r="H627" s="23" t="s">
        <v>125</v>
      </c>
      <c r="I627" s="23" t="s">
        <v>125</v>
      </c>
      <c r="J627" s="23" t="s">
        <v>137</v>
      </c>
      <c r="K627" s="23" t="s">
        <v>132</v>
      </c>
    </row>
    <row r="628" spans="1:11" x14ac:dyDescent="0.25">
      <c r="A628" s="23" t="s">
        <v>1450</v>
      </c>
      <c r="B628" s="23" t="s">
        <v>1451</v>
      </c>
      <c r="C628" s="23" t="s">
        <v>135</v>
      </c>
      <c r="D628" s="23" t="s">
        <v>136</v>
      </c>
      <c r="E628" s="23" t="s">
        <v>128</v>
      </c>
      <c r="F628" s="23" t="s">
        <v>125</v>
      </c>
      <c r="G628" s="23" t="s">
        <v>125</v>
      </c>
      <c r="H628" s="23" t="s">
        <v>125</v>
      </c>
      <c r="I628" s="23" t="s">
        <v>125</v>
      </c>
      <c r="J628" s="23" t="s">
        <v>137</v>
      </c>
      <c r="K628" s="23" t="s">
        <v>132</v>
      </c>
    </row>
    <row r="629" spans="1:11" x14ac:dyDescent="0.25">
      <c r="A629" s="23" t="s">
        <v>1452</v>
      </c>
      <c r="B629" s="23" t="s">
        <v>1453</v>
      </c>
      <c r="C629" s="23" t="s">
        <v>135</v>
      </c>
      <c r="D629" s="23" t="s">
        <v>136</v>
      </c>
      <c r="E629" s="23" t="s">
        <v>128</v>
      </c>
      <c r="F629" s="23" t="s">
        <v>125</v>
      </c>
      <c r="G629" s="23" t="s">
        <v>125</v>
      </c>
      <c r="H629" s="23" t="s">
        <v>125</v>
      </c>
      <c r="I629" s="23" t="s">
        <v>125</v>
      </c>
      <c r="J629" s="23" t="s">
        <v>137</v>
      </c>
      <c r="K629" s="23" t="s">
        <v>132</v>
      </c>
    </row>
    <row r="630" spans="1:11" x14ac:dyDescent="0.25">
      <c r="A630" s="23" t="s">
        <v>1454</v>
      </c>
      <c r="B630" s="23" t="s">
        <v>1455</v>
      </c>
      <c r="C630" s="23" t="s">
        <v>135</v>
      </c>
      <c r="D630" s="23" t="s">
        <v>136</v>
      </c>
      <c r="E630" s="23" t="s">
        <v>128</v>
      </c>
      <c r="F630" s="23" t="s">
        <v>125</v>
      </c>
      <c r="G630" s="23" t="s">
        <v>125</v>
      </c>
      <c r="H630" s="23" t="s">
        <v>125</v>
      </c>
      <c r="I630" s="23" t="s">
        <v>125</v>
      </c>
      <c r="J630" s="23" t="s">
        <v>1456</v>
      </c>
      <c r="K630" s="23" t="s">
        <v>132</v>
      </c>
    </row>
    <row r="631" spans="1:11" x14ac:dyDescent="0.25">
      <c r="A631" s="23" t="s">
        <v>1457</v>
      </c>
      <c r="B631" s="23" t="s">
        <v>1458</v>
      </c>
      <c r="C631" s="23" t="s">
        <v>135</v>
      </c>
      <c r="D631" s="23" t="s">
        <v>136</v>
      </c>
      <c r="E631" s="23" t="s">
        <v>128</v>
      </c>
      <c r="F631" s="23" t="s">
        <v>125</v>
      </c>
      <c r="G631" s="23" t="s">
        <v>125</v>
      </c>
      <c r="H631" s="23" t="s">
        <v>125</v>
      </c>
      <c r="I631" s="23" t="s">
        <v>125</v>
      </c>
      <c r="J631" s="23" t="s">
        <v>131</v>
      </c>
      <c r="K631" s="23" t="s">
        <v>132</v>
      </c>
    </row>
    <row r="632" spans="1:11" x14ac:dyDescent="0.25">
      <c r="A632" s="23" t="s">
        <v>1459</v>
      </c>
      <c r="B632" s="23" t="s">
        <v>1460</v>
      </c>
      <c r="C632" s="23" t="s">
        <v>135</v>
      </c>
      <c r="D632" s="23" t="s">
        <v>136</v>
      </c>
      <c r="E632" s="23" t="s">
        <v>128</v>
      </c>
      <c r="F632" s="23" t="s">
        <v>125</v>
      </c>
      <c r="G632" s="23" t="s">
        <v>125</v>
      </c>
      <c r="H632" s="23" t="s">
        <v>125</v>
      </c>
      <c r="I632" s="23" t="s">
        <v>125</v>
      </c>
      <c r="J632" s="23" t="s">
        <v>137</v>
      </c>
      <c r="K632" s="23" t="s">
        <v>132</v>
      </c>
    </row>
    <row r="633" spans="1:11" x14ac:dyDescent="0.25">
      <c r="A633" s="23" t="s">
        <v>1461</v>
      </c>
      <c r="B633" s="23" t="s">
        <v>1462</v>
      </c>
      <c r="C633" s="23" t="s">
        <v>135</v>
      </c>
      <c r="D633" s="23" t="s">
        <v>136</v>
      </c>
      <c r="E633" s="23" t="s">
        <v>128</v>
      </c>
      <c r="F633" s="23" t="s">
        <v>125</v>
      </c>
      <c r="G633" s="23" t="s">
        <v>125</v>
      </c>
      <c r="H633" s="23" t="s">
        <v>125</v>
      </c>
      <c r="I633" s="23" t="s">
        <v>125</v>
      </c>
      <c r="J633" s="23" t="s">
        <v>1463</v>
      </c>
      <c r="K633" s="23" t="s">
        <v>132</v>
      </c>
    </row>
    <row r="634" spans="1:11" x14ac:dyDescent="0.25">
      <c r="A634" s="23" t="s">
        <v>1464</v>
      </c>
      <c r="B634" s="23" t="s">
        <v>1465</v>
      </c>
      <c r="C634" s="23" t="s">
        <v>135</v>
      </c>
      <c r="D634" s="23" t="s">
        <v>136</v>
      </c>
      <c r="E634" s="23" t="s">
        <v>128</v>
      </c>
      <c r="F634" s="23" t="s">
        <v>125</v>
      </c>
      <c r="G634" s="23" t="s">
        <v>125</v>
      </c>
      <c r="H634" s="23" t="s">
        <v>125</v>
      </c>
      <c r="I634" s="23" t="s">
        <v>125</v>
      </c>
      <c r="J634" s="23" t="s">
        <v>137</v>
      </c>
      <c r="K634" s="23" t="s">
        <v>132</v>
      </c>
    </row>
    <row r="635" spans="1:11" x14ac:dyDescent="0.25">
      <c r="A635" s="23" t="s">
        <v>1466</v>
      </c>
      <c r="B635" s="23" t="s">
        <v>1467</v>
      </c>
      <c r="C635" s="23" t="s">
        <v>135</v>
      </c>
      <c r="D635" s="23" t="s">
        <v>136</v>
      </c>
      <c r="E635" s="23" t="s">
        <v>128</v>
      </c>
      <c r="F635" s="23" t="s">
        <v>125</v>
      </c>
      <c r="G635" s="23" t="s">
        <v>125</v>
      </c>
      <c r="H635" s="23" t="s">
        <v>125</v>
      </c>
      <c r="I635" s="23" t="s">
        <v>125</v>
      </c>
      <c r="J635" s="23" t="s">
        <v>1468</v>
      </c>
      <c r="K635" s="23" t="s">
        <v>132</v>
      </c>
    </row>
    <row r="636" spans="1:11" x14ac:dyDescent="0.25">
      <c r="A636" s="23" t="s">
        <v>1469</v>
      </c>
      <c r="B636" s="23" t="s">
        <v>1470</v>
      </c>
      <c r="C636" s="23" t="s">
        <v>252</v>
      </c>
      <c r="D636" s="23" t="s">
        <v>1471</v>
      </c>
      <c r="E636" s="23" t="s">
        <v>1472</v>
      </c>
      <c r="F636" s="23" t="s">
        <v>125</v>
      </c>
      <c r="G636" s="23" t="s">
        <v>125</v>
      </c>
      <c r="H636" s="23" t="s">
        <v>125</v>
      </c>
      <c r="I636" s="23" t="s">
        <v>125</v>
      </c>
      <c r="J636" s="23" t="s">
        <v>1473</v>
      </c>
      <c r="K636" s="23" t="s">
        <v>132</v>
      </c>
    </row>
    <row r="637" spans="1:11" x14ac:dyDescent="0.25">
      <c r="A637" s="23" t="s">
        <v>1474</v>
      </c>
      <c r="B637" s="23" t="s">
        <v>1475</v>
      </c>
      <c r="C637" s="23" t="s">
        <v>135</v>
      </c>
      <c r="D637" s="23" t="s">
        <v>136</v>
      </c>
      <c r="E637" s="23" t="s">
        <v>128</v>
      </c>
      <c r="F637" s="23" t="s">
        <v>125</v>
      </c>
      <c r="G637" s="23" t="s">
        <v>125</v>
      </c>
      <c r="H637" s="23" t="s">
        <v>125</v>
      </c>
      <c r="I637" s="23" t="s">
        <v>125</v>
      </c>
      <c r="J637" s="23" t="s">
        <v>137</v>
      </c>
      <c r="K637" s="23" t="s">
        <v>132</v>
      </c>
    </row>
    <row r="638" spans="1:11" x14ac:dyDescent="0.25">
      <c r="A638" s="23" t="s">
        <v>1476</v>
      </c>
      <c r="B638" s="23" t="s">
        <v>1477</v>
      </c>
      <c r="C638" s="23" t="s">
        <v>229</v>
      </c>
      <c r="D638" s="23" t="s">
        <v>230</v>
      </c>
      <c r="E638" s="23" t="s">
        <v>128</v>
      </c>
      <c r="F638" s="23" t="s">
        <v>125</v>
      </c>
      <c r="G638" s="23" t="s">
        <v>125</v>
      </c>
      <c r="H638" s="23" t="s">
        <v>125</v>
      </c>
      <c r="I638" s="23" t="s">
        <v>125</v>
      </c>
      <c r="J638" s="23" t="s">
        <v>420</v>
      </c>
      <c r="K638" s="23" t="s">
        <v>132</v>
      </c>
    </row>
    <row r="639" spans="1:11" x14ac:dyDescent="0.25">
      <c r="A639" s="23" t="s">
        <v>1478</v>
      </c>
      <c r="B639" s="23" t="s">
        <v>1479</v>
      </c>
      <c r="C639" s="23" t="s">
        <v>1480</v>
      </c>
      <c r="D639" s="23" t="s">
        <v>1481</v>
      </c>
      <c r="E639" s="23" t="s">
        <v>128</v>
      </c>
      <c r="F639" s="23" t="s">
        <v>125</v>
      </c>
      <c r="G639" s="23" t="s">
        <v>125</v>
      </c>
      <c r="H639" s="23" t="s">
        <v>125</v>
      </c>
      <c r="I639" s="23" t="s">
        <v>125</v>
      </c>
      <c r="J639" s="23" t="s">
        <v>1482</v>
      </c>
      <c r="K639" s="23" t="s">
        <v>132</v>
      </c>
    </row>
    <row r="640" spans="1:11" x14ac:dyDescent="0.25">
      <c r="A640" s="23" t="s">
        <v>1483</v>
      </c>
      <c r="B640" s="23" t="s">
        <v>1484</v>
      </c>
      <c r="C640" s="23" t="s">
        <v>135</v>
      </c>
      <c r="D640" s="23" t="s">
        <v>136</v>
      </c>
      <c r="E640" s="23" t="s">
        <v>128</v>
      </c>
      <c r="F640" s="23" t="s">
        <v>125</v>
      </c>
      <c r="G640" s="23" t="s">
        <v>125</v>
      </c>
      <c r="H640" s="23" t="s">
        <v>125</v>
      </c>
      <c r="I640" s="23" t="s">
        <v>125</v>
      </c>
      <c r="J640" s="23" t="s">
        <v>137</v>
      </c>
      <c r="K640" s="23" t="s">
        <v>132</v>
      </c>
    </row>
    <row r="641" spans="1:11" x14ac:dyDescent="0.25">
      <c r="A641" s="23" t="s">
        <v>1485</v>
      </c>
      <c r="B641" s="23" t="s">
        <v>1486</v>
      </c>
      <c r="C641" s="23" t="s">
        <v>135</v>
      </c>
      <c r="D641" s="23" t="s">
        <v>136</v>
      </c>
      <c r="E641" s="23" t="s">
        <v>128</v>
      </c>
      <c r="F641" s="23" t="s">
        <v>125</v>
      </c>
      <c r="G641" s="23" t="s">
        <v>125</v>
      </c>
      <c r="H641" s="23" t="s">
        <v>125</v>
      </c>
      <c r="I641" s="23" t="s">
        <v>125</v>
      </c>
      <c r="J641" s="23" t="s">
        <v>137</v>
      </c>
      <c r="K641" s="23" t="s">
        <v>132</v>
      </c>
    </row>
    <row r="642" spans="1:11" x14ac:dyDescent="0.25">
      <c r="A642" s="23" t="s">
        <v>1487</v>
      </c>
      <c r="B642" s="23" t="s">
        <v>1488</v>
      </c>
      <c r="C642" s="23" t="s">
        <v>135</v>
      </c>
      <c r="D642" s="23" t="s">
        <v>136</v>
      </c>
      <c r="E642" s="23" t="s">
        <v>128</v>
      </c>
      <c r="F642" s="23" t="s">
        <v>125</v>
      </c>
      <c r="G642" s="23" t="s">
        <v>125</v>
      </c>
      <c r="H642" s="23" t="s">
        <v>125</v>
      </c>
      <c r="I642" s="23" t="s">
        <v>125</v>
      </c>
      <c r="J642" s="23" t="s">
        <v>1489</v>
      </c>
      <c r="K642" s="23" t="s">
        <v>132</v>
      </c>
    </row>
    <row r="643" spans="1:11" x14ac:dyDescent="0.25">
      <c r="A643" s="23" t="s">
        <v>1490</v>
      </c>
      <c r="B643" s="23" t="s">
        <v>1491</v>
      </c>
      <c r="C643" s="23" t="s">
        <v>135</v>
      </c>
      <c r="D643" s="23" t="s">
        <v>136</v>
      </c>
      <c r="E643" s="23" t="s">
        <v>128</v>
      </c>
      <c r="F643" s="23" t="s">
        <v>125</v>
      </c>
      <c r="G643" s="23" t="s">
        <v>125</v>
      </c>
      <c r="H643" s="23" t="s">
        <v>125</v>
      </c>
      <c r="I643" s="23" t="s">
        <v>125</v>
      </c>
      <c r="J643" s="23" t="s">
        <v>137</v>
      </c>
      <c r="K643" s="23" t="s">
        <v>132</v>
      </c>
    </row>
    <row r="644" spans="1:11" x14ac:dyDescent="0.25">
      <c r="A644" s="23" t="s">
        <v>1492</v>
      </c>
      <c r="B644" s="23" t="s">
        <v>1493</v>
      </c>
      <c r="C644" s="23" t="s">
        <v>135</v>
      </c>
      <c r="D644" s="23" t="s">
        <v>136</v>
      </c>
      <c r="E644" s="23" t="s">
        <v>128</v>
      </c>
      <c r="F644" s="23" t="s">
        <v>125</v>
      </c>
      <c r="G644" s="23" t="s">
        <v>125</v>
      </c>
      <c r="H644" s="23" t="s">
        <v>125</v>
      </c>
      <c r="I644" s="23" t="s">
        <v>125</v>
      </c>
      <c r="J644" s="23" t="s">
        <v>137</v>
      </c>
      <c r="K644" s="23" t="s">
        <v>132</v>
      </c>
    </row>
    <row r="645" spans="1:11" x14ac:dyDescent="0.25">
      <c r="A645" s="23" t="s">
        <v>1494</v>
      </c>
      <c r="B645" s="23" t="s">
        <v>1495</v>
      </c>
      <c r="C645" s="23" t="s">
        <v>229</v>
      </c>
      <c r="D645" s="23" t="s">
        <v>230</v>
      </c>
      <c r="E645" s="23" t="s">
        <v>128</v>
      </c>
      <c r="F645" s="23" t="s">
        <v>125</v>
      </c>
      <c r="G645" s="23" t="s">
        <v>125</v>
      </c>
      <c r="H645" s="23" t="s">
        <v>125</v>
      </c>
      <c r="I645" s="23" t="s">
        <v>125</v>
      </c>
      <c r="J645" s="23" t="s">
        <v>420</v>
      </c>
      <c r="K645" s="23" t="s">
        <v>132</v>
      </c>
    </row>
    <row r="646" spans="1:11" x14ac:dyDescent="0.25">
      <c r="A646" s="23" t="s">
        <v>1496</v>
      </c>
      <c r="B646" s="23" t="s">
        <v>1497</v>
      </c>
      <c r="C646" s="23" t="s">
        <v>135</v>
      </c>
      <c r="D646" s="23" t="s">
        <v>136</v>
      </c>
      <c r="E646" s="23" t="s">
        <v>128</v>
      </c>
      <c r="F646" s="23" t="s">
        <v>125</v>
      </c>
      <c r="G646" s="23" t="s">
        <v>125</v>
      </c>
      <c r="H646" s="23" t="s">
        <v>125</v>
      </c>
      <c r="I646" s="23" t="s">
        <v>125</v>
      </c>
      <c r="J646" s="23" t="s">
        <v>137</v>
      </c>
      <c r="K646" s="23" t="s">
        <v>132</v>
      </c>
    </row>
    <row r="647" spans="1:11" x14ac:dyDescent="0.25">
      <c r="A647" s="23" t="s">
        <v>1498</v>
      </c>
      <c r="B647" s="23" t="s">
        <v>1499</v>
      </c>
      <c r="C647" s="23" t="s">
        <v>135</v>
      </c>
      <c r="D647" s="23" t="s">
        <v>136</v>
      </c>
      <c r="E647" s="23" t="s">
        <v>128</v>
      </c>
      <c r="F647" s="23" t="s">
        <v>125</v>
      </c>
      <c r="G647" s="23" t="s">
        <v>125</v>
      </c>
      <c r="H647" s="23" t="s">
        <v>125</v>
      </c>
      <c r="I647" s="23" t="s">
        <v>125</v>
      </c>
      <c r="J647" s="23" t="s">
        <v>131</v>
      </c>
      <c r="K647" s="23" t="s">
        <v>132</v>
      </c>
    </row>
    <row r="648" spans="1:11" x14ac:dyDescent="0.25">
      <c r="A648" s="23" t="s">
        <v>1500</v>
      </c>
      <c r="B648" s="23" t="s">
        <v>1501</v>
      </c>
      <c r="C648" s="23" t="s">
        <v>135</v>
      </c>
      <c r="D648" s="23" t="s">
        <v>136</v>
      </c>
      <c r="E648" s="23" t="s">
        <v>128</v>
      </c>
      <c r="F648" s="23" t="s">
        <v>125</v>
      </c>
      <c r="G648" s="23" t="s">
        <v>125</v>
      </c>
      <c r="H648" s="23" t="s">
        <v>125</v>
      </c>
      <c r="I648" s="23" t="s">
        <v>125</v>
      </c>
      <c r="J648" s="23" t="s">
        <v>1301</v>
      </c>
      <c r="K648" s="23" t="s">
        <v>132</v>
      </c>
    </row>
    <row r="649" spans="1:11" x14ac:dyDescent="0.25">
      <c r="A649" s="23" t="s">
        <v>1502</v>
      </c>
      <c r="B649" s="23" t="s">
        <v>1503</v>
      </c>
      <c r="C649" s="23" t="s">
        <v>135</v>
      </c>
      <c r="D649" s="23" t="s">
        <v>136</v>
      </c>
      <c r="E649" s="23" t="s">
        <v>128</v>
      </c>
      <c r="F649" s="23" t="s">
        <v>125</v>
      </c>
      <c r="G649" s="23" t="s">
        <v>125</v>
      </c>
      <c r="H649" s="23" t="s">
        <v>125</v>
      </c>
      <c r="I649" s="23" t="s">
        <v>125</v>
      </c>
      <c r="J649" s="23" t="s">
        <v>137</v>
      </c>
      <c r="K649" s="23" t="s">
        <v>132</v>
      </c>
    </row>
    <row r="650" spans="1:11" x14ac:dyDescent="0.25">
      <c r="A650" s="23" t="s">
        <v>1504</v>
      </c>
      <c r="B650" s="23" t="s">
        <v>1505</v>
      </c>
      <c r="C650" s="23" t="s">
        <v>135</v>
      </c>
      <c r="D650" s="23" t="s">
        <v>136</v>
      </c>
      <c r="E650" s="23" t="s">
        <v>128</v>
      </c>
      <c r="F650" s="23" t="s">
        <v>125</v>
      </c>
      <c r="G650" s="23" t="s">
        <v>125</v>
      </c>
      <c r="H650" s="23" t="s">
        <v>125</v>
      </c>
      <c r="I650" s="23" t="s">
        <v>125</v>
      </c>
      <c r="J650" s="23" t="s">
        <v>305</v>
      </c>
      <c r="K650" s="23" t="s">
        <v>132</v>
      </c>
    </row>
    <row r="651" spans="1:11" x14ac:dyDescent="0.25">
      <c r="A651" s="23" t="s">
        <v>1506</v>
      </c>
      <c r="B651" s="23" t="s">
        <v>1507</v>
      </c>
      <c r="C651" s="23" t="s">
        <v>135</v>
      </c>
      <c r="D651" s="23" t="s">
        <v>136</v>
      </c>
      <c r="E651" s="23" t="s">
        <v>128</v>
      </c>
      <c r="F651" s="23" t="s">
        <v>125</v>
      </c>
      <c r="G651" s="23" t="s">
        <v>125</v>
      </c>
      <c r="H651" s="23" t="s">
        <v>125</v>
      </c>
      <c r="I651" s="23" t="s">
        <v>125</v>
      </c>
      <c r="J651" s="23" t="s">
        <v>1508</v>
      </c>
      <c r="K651" s="23" t="s">
        <v>132</v>
      </c>
    </row>
    <row r="652" spans="1:11" x14ac:dyDescent="0.25">
      <c r="A652" s="23" t="s">
        <v>1509</v>
      </c>
      <c r="B652" s="23" t="s">
        <v>1510</v>
      </c>
      <c r="C652" s="23" t="s">
        <v>135</v>
      </c>
      <c r="D652" s="23" t="s">
        <v>136</v>
      </c>
      <c r="E652" s="23" t="s">
        <v>128</v>
      </c>
      <c r="F652" s="23" t="s">
        <v>125</v>
      </c>
      <c r="G652" s="23" t="s">
        <v>125</v>
      </c>
      <c r="H652" s="23" t="s">
        <v>125</v>
      </c>
      <c r="I652" s="23" t="s">
        <v>125</v>
      </c>
      <c r="J652" s="23" t="s">
        <v>1447</v>
      </c>
      <c r="K652" s="23" t="s">
        <v>132</v>
      </c>
    </row>
    <row r="653" spans="1:11" x14ac:dyDescent="0.25">
      <c r="A653" s="23" t="s">
        <v>1511</v>
      </c>
      <c r="B653" s="23" t="s">
        <v>1512</v>
      </c>
      <c r="C653" s="23" t="s">
        <v>135</v>
      </c>
      <c r="D653" s="23" t="s">
        <v>136</v>
      </c>
      <c r="E653" s="23" t="s">
        <v>128</v>
      </c>
      <c r="F653" s="23" t="s">
        <v>125</v>
      </c>
      <c r="G653" s="23" t="s">
        <v>125</v>
      </c>
      <c r="H653" s="23" t="s">
        <v>125</v>
      </c>
      <c r="I653" s="23" t="s">
        <v>125</v>
      </c>
      <c r="J653" s="23" t="s">
        <v>137</v>
      </c>
      <c r="K653" s="23" t="s">
        <v>132</v>
      </c>
    </row>
    <row r="654" spans="1:11" x14ac:dyDescent="0.25">
      <c r="A654" s="23" t="s">
        <v>1513</v>
      </c>
      <c r="B654" s="23" t="s">
        <v>1514</v>
      </c>
      <c r="C654" s="23" t="s">
        <v>135</v>
      </c>
      <c r="D654" s="23" t="s">
        <v>136</v>
      </c>
      <c r="E654" s="23" t="s">
        <v>128</v>
      </c>
      <c r="F654" s="23" t="s">
        <v>125</v>
      </c>
      <c r="G654" s="23" t="s">
        <v>125</v>
      </c>
      <c r="H654" s="23" t="s">
        <v>125</v>
      </c>
      <c r="I654" s="23" t="s">
        <v>125</v>
      </c>
      <c r="J654" s="23" t="s">
        <v>1515</v>
      </c>
      <c r="K654" s="23" t="s">
        <v>132</v>
      </c>
    </row>
  </sheetData>
  <pageMargins left="0.7" right="0.7" top="0.75" bottom="0.75" header="0.3" footer="0.3"/>
  <ignoredErrors>
    <ignoredError sqref="A2 A3:A65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F6E94-3F77-492D-8147-91288F88F15E}">
  <sheetPr>
    <tabColor theme="8" tint="-0.249977111117893"/>
    <pageSetUpPr fitToPage="1"/>
  </sheetPr>
  <dimension ref="A1:Q95"/>
  <sheetViews>
    <sheetView zoomScale="80" zoomScaleNormal="80" workbookViewId="0">
      <selection activeCell="K84" sqref="K84"/>
    </sheetView>
  </sheetViews>
  <sheetFormatPr defaultColWidth="12.140625" defaultRowHeight="19.899999999999999" customHeight="1" x14ac:dyDescent="0.2"/>
  <cols>
    <col min="1" max="1" width="10.42578125" style="135" customWidth="1"/>
    <col min="2" max="3" width="9.7109375" style="112" customWidth="1"/>
    <col min="4" max="4" width="28.7109375" style="112" customWidth="1"/>
    <col min="5" max="9" width="12.140625" style="112"/>
    <col min="10" max="10" width="24.5703125" style="11" customWidth="1"/>
    <col min="11" max="11" width="24.140625" style="11" customWidth="1"/>
    <col min="12" max="12" width="15.5703125" style="112" customWidth="1"/>
    <col min="13" max="13" width="12.85546875" style="112" customWidth="1"/>
    <col min="14" max="14" width="13.140625" style="112" customWidth="1"/>
    <col min="15" max="15" width="20.5703125" style="112" customWidth="1"/>
    <col min="16" max="16384" width="12.140625" style="112"/>
  </cols>
  <sheetData>
    <row r="1" spans="1:11" s="134" customFormat="1" ht="40.15" customHeight="1" x14ac:dyDescent="0.25">
      <c r="A1" s="133"/>
      <c r="B1" s="299" t="s">
        <v>1681</v>
      </c>
      <c r="C1" s="299"/>
      <c r="D1" s="299"/>
      <c r="E1" s="299"/>
      <c r="F1" s="299"/>
      <c r="G1" s="299"/>
      <c r="H1" s="299"/>
      <c r="I1" s="299"/>
      <c r="J1" s="299"/>
      <c r="K1" s="299"/>
    </row>
    <row r="2" spans="1:11" ht="19.899999999999999" customHeight="1" x14ac:dyDescent="0.25">
      <c r="B2" s="300" t="s">
        <v>34</v>
      </c>
      <c r="C2" s="300"/>
      <c r="D2" s="300"/>
      <c r="E2" s="301" t="str">
        <f>'Example 1 Modification Input'!$D$6</f>
        <v>Equipment XYZ</v>
      </c>
      <c r="F2" s="301"/>
      <c r="G2" s="301"/>
    </row>
    <row r="3" spans="1:11" ht="19.899999999999999" customHeight="1" x14ac:dyDescent="0.25">
      <c r="B3" s="302" t="s">
        <v>75</v>
      </c>
      <c r="C3" s="303"/>
      <c r="D3" s="304"/>
      <c r="E3" s="305" t="str">
        <f>'Example 1 Modification Input'!D9</f>
        <v>1234</v>
      </c>
      <c r="F3" s="306"/>
      <c r="G3" s="307"/>
      <c r="H3" s="139"/>
      <c r="I3" s="140"/>
      <c r="J3" s="140"/>
      <c r="K3" s="140"/>
    </row>
    <row r="4" spans="1:11" ht="19.899999999999999" customHeight="1" x14ac:dyDescent="0.25">
      <c r="B4" s="136" t="s">
        <v>113</v>
      </c>
      <c r="C4" s="137"/>
      <c r="D4" s="138"/>
      <c r="E4" s="308" t="str">
        <f>IFERROR(IF('Example 1 Modification Input'!D11="Yes","Proprietary Fund",VLOOKUP(E3,qryIndex02a!$A$2:$K$654,4,FALSE)),"Unidentified")</f>
        <v>Unidentified</v>
      </c>
      <c r="F4" s="308"/>
      <c r="G4" s="308"/>
      <c r="H4" s="139"/>
      <c r="I4" s="140"/>
      <c r="J4" s="140"/>
      <c r="K4" s="140"/>
    </row>
    <row r="5" spans="1:11" ht="19.899999999999999" customHeight="1" x14ac:dyDescent="0.25">
      <c r="B5" s="302" t="s">
        <v>76</v>
      </c>
      <c r="C5" s="303"/>
      <c r="D5" s="304"/>
      <c r="E5" s="309">
        <f>'Example 1 Modification Input'!D10</f>
        <v>4321</v>
      </c>
      <c r="F5" s="309"/>
      <c r="G5" s="309"/>
      <c r="H5" s="139"/>
      <c r="I5" s="140"/>
      <c r="J5" s="140"/>
      <c r="K5" s="140"/>
    </row>
    <row r="6" spans="1:11" ht="19.899999999999999" customHeight="1" x14ac:dyDescent="0.25">
      <c r="B6" s="302" t="s">
        <v>94</v>
      </c>
      <c r="C6" s="303"/>
      <c r="D6" s="304"/>
      <c r="E6" s="305" t="str">
        <f>'Example 1 Modification Input'!D12</f>
        <v>Governmental Fund</v>
      </c>
      <c r="F6" s="306"/>
      <c r="G6" s="307"/>
      <c r="H6" s="140"/>
      <c r="I6" s="140"/>
      <c r="J6" s="140"/>
      <c r="K6" s="140"/>
    </row>
    <row r="7" spans="1:11" ht="19.899999999999999" customHeight="1" x14ac:dyDescent="0.25">
      <c r="B7" s="300" t="s">
        <v>20</v>
      </c>
      <c r="C7" s="300"/>
      <c r="D7" s="300"/>
      <c r="E7" s="310" t="s">
        <v>109</v>
      </c>
      <c r="F7" s="310"/>
      <c r="G7" s="310"/>
      <c r="H7" s="141" t="s">
        <v>78</v>
      </c>
      <c r="I7" s="140"/>
      <c r="J7" s="140"/>
      <c r="K7" s="140"/>
    </row>
    <row r="8" spans="1:11" ht="19.899999999999999" customHeight="1" x14ac:dyDescent="0.2">
      <c r="B8" s="297"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97"/>
      <c r="D8" s="297"/>
      <c r="E8" s="298" t="s">
        <v>1721</v>
      </c>
      <c r="F8" s="298"/>
      <c r="G8" s="298"/>
      <c r="H8" s="142"/>
      <c r="I8" s="142"/>
      <c r="J8" s="12"/>
      <c r="K8" s="12"/>
    </row>
    <row r="9" spans="1:11" ht="19.899999999999999" customHeight="1" x14ac:dyDescent="0.2">
      <c r="B9" s="297"/>
      <c r="C9" s="297"/>
      <c r="D9" s="297"/>
      <c r="E9" s="298"/>
      <c r="F9" s="298"/>
      <c r="G9" s="298"/>
      <c r="H9" s="142"/>
      <c r="I9" s="142"/>
      <c r="J9" s="12"/>
      <c r="K9" s="12"/>
    </row>
    <row r="10" spans="1:11" ht="19.899999999999999" customHeight="1" x14ac:dyDescent="0.2">
      <c r="B10" s="297"/>
      <c r="C10" s="297"/>
      <c r="D10" s="297"/>
      <c r="E10" s="298"/>
      <c r="F10" s="298"/>
      <c r="G10" s="298"/>
      <c r="H10" s="142"/>
      <c r="I10" s="142"/>
      <c r="J10" s="12"/>
      <c r="K10" s="12"/>
    </row>
    <row r="11" spans="1:11" ht="19.899999999999999" customHeight="1" x14ac:dyDescent="0.25">
      <c r="B11" s="143"/>
      <c r="C11" s="144"/>
      <c r="D11" s="144"/>
      <c r="E11" s="144"/>
      <c r="F11" s="12"/>
      <c r="G11" s="12"/>
      <c r="H11" s="142"/>
      <c r="I11" s="142"/>
      <c r="J11" s="12"/>
      <c r="K11" s="12"/>
    </row>
    <row r="12" spans="1:11" ht="19.899999999999999" customHeight="1" x14ac:dyDescent="0.2">
      <c r="A12" s="296" t="s">
        <v>91</v>
      </c>
      <c r="B12" s="296"/>
      <c r="C12" s="296"/>
      <c r="D12" s="296"/>
      <c r="E12" s="296"/>
      <c r="F12" s="296"/>
      <c r="G12" s="296"/>
      <c r="H12" s="296"/>
      <c r="I12" s="296"/>
      <c r="J12" s="296"/>
      <c r="K12" s="296"/>
    </row>
    <row r="13" spans="1:11" ht="19.899999999999999" customHeight="1" x14ac:dyDescent="0.2">
      <c r="A13" s="296"/>
      <c r="B13" s="296"/>
      <c r="C13" s="296"/>
      <c r="D13" s="296"/>
      <c r="E13" s="296"/>
      <c r="F13" s="296"/>
      <c r="G13" s="296"/>
      <c r="H13" s="296"/>
      <c r="I13" s="296"/>
      <c r="J13" s="296"/>
      <c r="K13" s="296"/>
    </row>
    <row r="14" spans="1:11" ht="19.899999999999999" customHeight="1" x14ac:dyDescent="0.25">
      <c r="B14" s="143"/>
      <c r="C14" s="144"/>
      <c r="D14" s="144"/>
      <c r="E14" s="144"/>
      <c r="F14" s="12"/>
      <c r="G14" s="12"/>
      <c r="H14" s="142"/>
      <c r="I14" s="142"/>
      <c r="J14" s="12"/>
      <c r="K14" s="12"/>
    </row>
    <row r="15" spans="1:11" ht="19.899999999999999" customHeight="1" x14ac:dyDescent="0.25">
      <c r="A15" s="145" t="s">
        <v>1533</v>
      </c>
      <c r="B15" s="146"/>
      <c r="C15" s="147"/>
      <c r="D15" s="147"/>
      <c r="E15" s="147"/>
      <c r="F15" s="28"/>
      <c r="G15" s="28"/>
      <c r="H15" s="148"/>
      <c r="I15" s="148"/>
      <c r="J15" s="28"/>
      <c r="K15" s="28"/>
    </row>
    <row r="16" spans="1:11" ht="19.899999999999999" customHeight="1" x14ac:dyDescent="0.25">
      <c r="A16" s="135" t="s">
        <v>60</v>
      </c>
      <c r="B16" s="149"/>
      <c r="E16" s="144"/>
      <c r="F16" s="12"/>
      <c r="G16" s="12"/>
      <c r="H16" s="142"/>
      <c r="I16" s="142"/>
      <c r="J16" s="12"/>
      <c r="K16" s="12"/>
    </row>
    <row r="17" spans="1:17" ht="19.899999999999999" customHeight="1" x14ac:dyDescent="0.3">
      <c r="A17" s="150">
        <v>0</v>
      </c>
      <c r="B17" s="151" t="s">
        <v>1661</v>
      </c>
      <c r="E17" s="144"/>
      <c r="F17" s="12"/>
      <c r="G17" s="12"/>
      <c r="H17" s="142"/>
      <c r="I17" s="142"/>
      <c r="J17" s="12"/>
      <c r="K17" s="12"/>
    </row>
    <row r="18" spans="1:17" ht="19.899999999999999" customHeight="1" x14ac:dyDescent="0.2">
      <c r="A18" s="112"/>
      <c r="B18" s="152" t="str">
        <f>IF('Example 1 Modification Input'!$D$23="Land","Dr: Acct 0476 - RIGHT-TO-USE LEASED LAND - AMORTIZABLE",
IF('Example 1 Modification Input'!$D$23="Equipment","Dr: Acct 0478 - RIGHT-TO-USE LEASED EQUIPMENT - AMORTIZABLE",
"Dr: Acct 0477 - RIGHT-TO-USE LEASED BUILDINGS - AMORTIZABLE"))</f>
        <v>Dr: Acct 0478 - RIGHT-TO-USE LEASED EQUIPMENT - AMORTIZABLE</v>
      </c>
      <c r="C18" s="152"/>
      <c r="D18" s="152"/>
      <c r="E18" s="152"/>
      <c r="F18" s="15"/>
      <c r="G18" s="15"/>
      <c r="H18" s="153"/>
      <c r="I18" s="153"/>
      <c r="J18" s="14">
        <f>IF('Example 1 Modification Input'!$D$15="Yes",'Example 1 Modification Input'!I24+'Example 1 Modification Input'!I25,IF('Example 1 Modification Input'!$K$35=$E$7,'Example 1 Modification Input'!I24+'Example 1 Modification Input'!I25,'Example 1 Modification Input'!$O$32))</f>
        <v>209284.21089010127</v>
      </c>
      <c r="K18" s="14"/>
    </row>
    <row r="19" spans="1:17" ht="19.899999999999999" customHeight="1" x14ac:dyDescent="0.2">
      <c r="B19" s="152" t="s">
        <v>107</v>
      </c>
      <c r="C19" s="152"/>
      <c r="D19" s="152"/>
      <c r="E19" s="152"/>
      <c r="F19" s="15"/>
      <c r="G19" s="15"/>
      <c r="H19" s="153"/>
      <c r="I19" s="153"/>
      <c r="J19" s="14">
        <f>IF(AND($E$8&lt;&gt;'Drop-down menus'!$T$2,SUM($J$18)&lt;SUM($K$21:$K$22)),$K$22+$K$21-$J$18,0)</f>
        <v>124.46587838130654</v>
      </c>
      <c r="K19" s="14"/>
    </row>
    <row r="20" spans="1:17" ht="19.899999999999999" customHeight="1" x14ac:dyDescent="0.2">
      <c r="B20" s="152" t="s">
        <v>111</v>
      </c>
      <c r="C20" s="152"/>
      <c r="D20" s="152"/>
      <c r="E20" s="152"/>
      <c r="F20" s="14"/>
      <c r="G20" s="14"/>
      <c r="H20" s="153"/>
      <c r="I20" s="153"/>
      <c r="J20" s="14">
        <f>IF(AND($E$8='Drop-down menus'!$T$2,SUM($J$18)&lt;SUM($K$21:$K$22)),$K$22+$K$21-$J$18,0)</f>
        <v>0</v>
      </c>
      <c r="K20" s="14"/>
    </row>
    <row r="21" spans="1:17" ht="19.899999999999999" customHeight="1" x14ac:dyDescent="0.25">
      <c r="B21" s="154"/>
      <c r="C21" s="152" t="str">
        <f>VLOOKUP('Example 1 Modification Input'!$D$23,'Drop-down menus'!$A$2:$F$6,6,FALSE)</f>
        <v>Cr: Acct 0479 - ACCUMULATED AMORTIZATION - RIGHT-TO-USE LEASED EQUIPMENT</v>
      </c>
      <c r="D21" s="152"/>
      <c r="E21" s="152"/>
      <c r="F21" s="15"/>
      <c r="G21" s="15"/>
      <c r="H21" s="153"/>
      <c r="I21" s="153"/>
      <c r="J21" s="14"/>
      <c r="K21" s="14">
        <f>IF('Example 1 Modification Input'!$D$15="Yes",'Example 1 Modification Input'!I24,IF('Example 1 Modification Input'!$K$35=$E$7,'Example 1 Modification Input'!I24,'Example 1 Modification Input'!$N$32))</f>
        <v>59795.488825743232</v>
      </c>
    </row>
    <row r="22" spans="1:17" ht="19.899999999999999" customHeight="1" x14ac:dyDescent="0.25">
      <c r="B22" s="155"/>
      <c r="C22" s="152" t="s">
        <v>1538</v>
      </c>
      <c r="D22" s="152"/>
      <c r="E22" s="152"/>
      <c r="F22" s="15"/>
      <c r="G22" s="15"/>
      <c r="H22" s="153"/>
      <c r="I22" s="153"/>
      <c r="J22" s="14"/>
      <c r="K22" s="14">
        <f>IF('Example 1 Modification Input'!$D$15="Yes",'Example 1 Modification Input'!I23,IF('Example 1 Modification Input'!$K$35=$E$7,'Example 1 Modification Input'!I23,'Example 1 Modification Input'!$M$32))</f>
        <v>149613.18794273934</v>
      </c>
    </row>
    <row r="23" spans="1:17" ht="19.899999999999999" customHeight="1" x14ac:dyDescent="0.25">
      <c r="B23" s="155"/>
      <c r="C23" s="152" t="s">
        <v>108</v>
      </c>
      <c r="D23" s="152"/>
      <c r="E23" s="152"/>
      <c r="F23" s="15"/>
      <c r="G23" s="15"/>
      <c r="H23" s="153"/>
      <c r="I23" s="153"/>
      <c r="J23" s="14"/>
      <c r="K23" s="14">
        <f>IF(AND($E$8&lt;&gt;'Drop-down menus'!$T$2,SUM($J$18)&gt;SUM($K$21:$K$22)),$J$18-($K$21+$K$22),0)</f>
        <v>0</v>
      </c>
    </row>
    <row r="24" spans="1:17" ht="19.899999999999999" customHeight="1" x14ac:dyDescent="0.25">
      <c r="B24" s="155"/>
      <c r="C24" s="152" t="s">
        <v>112</v>
      </c>
      <c r="D24" s="152"/>
      <c r="E24" s="152"/>
      <c r="F24" s="152"/>
      <c r="G24" s="14"/>
      <c r="H24" s="153"/>
      <c r="I24" s="153"/>
      <c r="J24" s="14"/>
      <c r="K24" s="14">
        <f>IF(AND($E$8='Drop-down menus'!$T$2,SUM($J$18)&gt;SUM($K$21:$K$22)),$J$18-($K$21+$K$22),0)</f>
        <v>0</v>
      </c>
    </row>
    <row r="25" spans="1:17" ht="19.899999999999999" customHeight="1" x14ac:dyDescent="0.25">
      <c r="B25" s="155"/>
      <c r="C25" s="152"/>
      <c r="D25" s="152"/>
      <c r="E25" s="152"/>
      <c r="F25" s="152"/>
      <c r="G25" s="14"/>
      <c r="H25" s="153"/>
      <c r="I25" s="153"/>
      <c r="J25" s="14"/>
      <c r="K25" s="14"/>
    </row>
    <row r="26" spans="1:17" ht="19.899999999999999" customHeight="1" x14ac:dyDescent="0.25">
      <c r="B26" s="149"/>
      <c r="C26" s="144"/>
      <c r="D26" s="144"/>
      <c r="E26" s="144"/>
      <c r="F26" s="12"/>
      <c r="G26" s="12"/>
      <c r="H26" s="142"/>
      <c r="I26" s="142"/>
      <c r="J26" s="12"/>
      <c r="K26" s="12"/>
      <c r="O26" s="156"/>
    </row>
    <row r="27" spans="1:17" ht="19.899999999999999" hidden="1" customHeight="1" x14ac:dyDescent="0.2">
      <c r="A27" s="145" t="s">
        <v>1534</v>
      </c>
      <c r="B27" s="157"/>
      <c r="C27" s="158"/>
      <c r="D27" s="158"/>
      <c r="E27" s="158"/>
      <c r="F27" s="83"/>
      <c r="G27" s="83"/>
      <c r="H27" s="159"/>
      <c r="I27" s="159"/>
      <c r="J27" s="83"/>
      <c r="K27" s="28"/>
      <c r="O27" s="156"/>
    </row>
    <row r="28" spans="1:17" ht="19.899999999999999" hidden="1" customHeight="1" x14ac:dyDescent="0.3">
      <c r="A28" s="160">
        <v>1</v>
      </c>
      <c r="B28" s="161" t="s">
        <v>1662</v>
      </c>
      <c r="C28" s="162"/>
      <c r="D28" s="162"/>
      <c r="E28" s="162"/>
      <c r="F28" s="97"/>
      <c r="G28" s="97"/>
      <c r="H28" s="142"/>
      <c r="I28" s="142"/>
      <c r="J28" s="12"/>
      <c r="K28" s="12"/>
      <c r="O28" s="156"/>
    </row>
    <row r="29" spans="1:17" ht="19.899999999999999" hidden="1" customHeight="1" x14ac:dyDescent="0.2">
      <c r="A29" s="163"/>
      <c r="B29" s="164" t="s">
        <v>99</v>
      </c>
      <c r="C29" s="164"/>
      <c r="D29" s="164"/>
      <c r="E29" s="164"/>
      <c r="F29" s="98"/>
      <c r="G29" s="98"/>
      <c r="H29" s="153"/>
      <c r="I29" s="153"/>
      <c r="J29" s="98">
        <v>0</v>
      </c>
      <c r="K29" s="15"/>
      <c r="O29" s="156"/>
      <c r="P29" s="165"/>
    </row>
    <row r="30" spans="1:17" ht="19.899999999999999" hidden="1" customHeight="1" x14ac:dyDescent="0.25">
      <c r="A30" s="163"/>
      <c r="B30" s="166"/>
      <c r="C30" s="164" t="s">
        <v>100</v>
      </c>
      <c r="D30" s="164"/>
      <c r="E30" s="164"/>
      <c r="F30" s="98"/>
      <c r="G30" s="98"/>
      <c r="H30" s="153"/>
      <c r="I30" s="153"/>
      <c r="J30" s="15"/>
      <c r="K30" s="98">
        <v>0</v>
      </c>
      <c r="O30" s="156"/>
      <c r="P30" s="165"/>
    </row>
    <row r="31" spans="1:17" ht="19.899999999999999" hidden="1" customHeight="1" x14ac:dyDescent="0.25">
      <c r="A31" s="163"/>
      <c r="B31" s="166"/>
      <c r="C31" s="164" t="str">
        <f>VLOOKUP($E$4,'Drop-down menus'!$U$1:$V$10,2,FALSE)</f>
        <v>Cr: Acct 0XXX - FUNCTIONAL EXPENSE</v>
      </c>
      <c r="D31" s="164"/>
      <c r="E31" s="164"/>
      <c r="F31" s="98"/>
      <c r="G31" s="98"/>
      <c r="H31" s="153"/>
      <c r="I31" s="153"/>
      <c r="J31" s="15"/>
      <c r="K31" s="98">
        <v>0</v>
      </c>
      <c r="O31" s="156"/>
      <c r="P31" s="165"/>
      <c r="Q31" s="167"/>
    </row>
    <row r="32" spans="1:17" ht="19.899999999999999" hidden="1" customHeight="1" x14ac:dyDescent="0.25">
      <c r="B32" s="154"/>
      <c r="C32" s="152"/>
      <c r="D32" s="152"/>
      <c r="E32" s="152"/>
      <c r="F32" s="15"/>
      <c r="G32" s="15"/>
      <c r="H32" s="153"/>
      <c r="I32" s="153"/>
      <c r="J32" s="15"/>
      <c r="K32" s="15"/>
      <c r="O32" s="156"/>
      <c r="P32" s="165"/>
      <c r="Q32" s="167"/>
    </row>
    <row r="33" spans="1:17" ht="19.899999999999999" hidden="1" customHeight="1" x14ac:dyDescent="0.25">
      <c r="A33" s="112"/>
      <c r="B33" s="168"/>
      <c r="C33" s="144"/>
      <c r="D33" s="144"/>
      <c r="E33" s="144"/>
      <c r="F33" s="12"/>
      <c r="G33" s="12"/>
      <c r="H33" s="142"/>
      <c r="I33" s="142"/>
      <c r="J33" s="12"/>
      <c r="K33" s="12"/>
      <c r="O33" s="156"/>
    </row>
    <row r="34" spans="1:17" ht="19.899999999999999" hidden="1" customHeight="1" x14ac:dyDescent="0.3">
      <c r="A34" s="160">
        <v>2</v>
      </c>
      <c r="B34" s="161" t="s">
        <v>1542</v>
      </c>
      <c r="C34" s="162"/>
      <c r="D34" s="162"/>
      <c r="E34" s="162"/>
      <c r="F34" s="97"/>
      <c r="G34" s="97"/>
      <c r="H34" s="142"/>
      <c r="I34" s="142"/>
      <c r="J34" s="12"/>
      <c r="K34" s="12"/>
      <c r="O34" s="156"/>
    </row>
    <row r="35" spans="1:17" ht="19.899999999999999" hidden="1" customHeight="1" x14ac:dyDescent="0.2">
      <c r="A35" s="163"/>
      <c r="B35" s="164" t="str">
        <f>IF('Example 1 Modification Input'!$D$23="Land","Dr: Acct 0476 - RIGHT-TO-USE LEASED LAND - AMORTIZABLE",
IF('Example 1 Modification Input'!$D$23="Equipment","Dr: Acct 0478 - RIGHT-TO-USE LEASED EQUIPMENT - AMORTIZABLE",
"Dr: Acct 0477 - RIGHT-TO-USE LEASED BUILDINGS - AMORTIZABLE"))</f>
        <v>Dr: Acct 0478 - RIGHT-TO-USE LEASED EQUIPMENT - AMORTIZABLE</v>
      </c>
      <c r="C35" s="164"/>
      <c r="D35" s="164"/>
      <c r="E35" s="164"/>
      <c r="F35" s="98"/>
      <c r="G35" s="98"/>
      <c r="H35" s="153"/>
      <c r="I35" s="153"/>
      <c r="J35" s="98">
        <v>0</v>
      </c>
      <c r="K35" s="15"/>
      <c r="O35" s="156"/>
      <c r="P35" s="165"/>
    </row>
    <row r="36" spans="1:17" ht="19.899999999999999" hidden="1" customHeight="1" x14ac:dyDescent="0.25">
      <c r="A36" s="163"/>
      <c r="B36" s="166"/>
      <c r="C36" s="164" t="s">
        <v>102</v>
      </c>
      <c r="D36" s="164"/>
      <c r="E36" s="164"/>
      <c r="F36" s="98"/>
      <c r="G36" s="98"/>
      <c r="H36" s="153"/>
      <c r="I36" s="153"/>
      <c r="J36" s="15"/>
      <c r="K36" s="98">
        <v>0</v>
      </c>
      <c r="O36" s="156"/>
      <c r="P36" s="165"/>
    </row>
    <row r="37" spans="1:17" ht="19.899999999999999" hidden="1" customHeight="1" x14ac:dyDescent="0.25">
      <c r="B37" s="154"/>
      <c r="C37" s="152"/>
      <c r="D37" s="152"/>
      <c r="E37" s="152"/>
      <c r="F37" s="15"/>
      <c r="G37" s="15"/>
      <c r="H37" s="153"/>
      <c r="I37" s="153"/>
      <c r="J37" s="15"/>
      <c r="K37" s="15"/>
      <c r="O37" s="156"/>
      <c r="P37" s="165"/>
    </row>
    <row r="38" spans="1:17" ht="19.899999999999999" hidden="1" customHeight="1" x14ac:dyDescent="0.2">
      <c r="B38" s="169"/>
      <c r="E38" s="144"/>
      <c r="F38" s="12"/>
      <c r="G38" s="12"/>
      <c r="H38" s="142"/>
      <c r="I38" s="142"/>
      <c r="J38" s="12"/>
      <c r="K38" s="12"/>
      <c r="O38" s="156"/>
    </row>
    <row r="39" spans="1:17" ht="19.899999999999999" hidden="1" customHeight="1" x14ac:dyDescent="0.3">
      <c r="A39" s="160">
        <v>3</v>
      </c>
      <c r="B39" s="161" t="s">
        <v>1663</v>
      </c>
      <c r="C39" s="162"/>
      <c r="D39" s="162"/>
      <c r="E39" s="162"/>
      <c r="F39" s="97"/>
      <c r="G39" s="97"/>
      <c r="H39" s="142"/>
      <c r="I39" s="142"/>
      <c r="J39" s="12"/>
      <c r="K39" s="12"/>
      <c r="O39" s="156"/>
    </row>
    <row r="40" spans="1:17" ht="19.899999999999999" hidden="1" customHeight="1" x14ac:dyDescent="0.2">
      <c r="A40" s="170"/>
      <c r="B40" s="164" t="s">
        <v>103</v>
      </c>
      <c r="C40" s="164"/>
      <c r="D40" s="164"/>
      <c r="E40" s="164"/>
      <c r="F40" s="98"/>
      <c r="G40" s="98"/>
      <c r="H40" s="153"/>
      <c r="I40" s="153"/>
      <c r="J40" s="98">
        <v>0</v>
      </c>
      <c r="K40" s="15"/>
      <c r="O40" s="156"/>
      <c r="P40" s="165"/>
    </row>
    <row r="41" spans="1:17" ht="19.899999999999999" hidden="1" customHeight="1" x14ac:dyDescent="0.25">
      <c r="A41" s="163"/>
      <c r="B41" s="166"/>
      <c r="C41" s="164" t="s">
        <v>1538</v>
      </c>
      <c r="D41" s="164"/>
      <c r="E41" s="164"/>
      <c r="F41" s="98"/>
      <c r="G41" s="98"/>
      <c r="H41" s="153"/>
      <c r="I41" s="153"/>
      <c r="J41" s="15"/>
      <c r="K41" s="98">
        <v>0</v>
      </c>
      <c r="O41" s="156"/>
      <c r="P41" s="165"/>
      <c r="Q41" s="167"/>
    </row>
    <row r="42" spans="1:17" ht="19.899999999999999" hidden="1" customHeight="1" x14ac:dyDescent="0.25">
      <c r="B42" s="154"/>
      <c r="C42" s="152"/>
      <c r="D42" s="152"/>
      <c r="E42" s="152"/>
      <c r="F42" s="15"/>
      <c r="G42" s="15"/>
      <c r="H42" s="153"/>
      <c r="I42" s="153"/>
      <c r="J42" s="15"/>
      <c r="K42" s="15"/>
      <c r="O42" s="156"/>
      <c r="P42" s="165"/>
      <c r="Q42" s="167"/>
    </row>
    <row r="43" spans="1:17" ht="19.899999999999999" hidden="1" customHeight="1" x14ac:dyDescent="0.2">
      <c r="B43" s="171"/>
      <c r="C43" s="172"/>
      <c r="D43" s="172"/>
      <c r="E43" s="152"/>
      <c r="F43" s="15"/>
      <c r="G43" s="15"/>
      <c r="H43" s="153"/>
      <c r="I43" s="153"/>
      <c r="J43" s="15"/>
      <c r="K43" s="15"/>
      <c r="O43" s="156"/>
    </row>
    <row r="44" spans="1:17" ht="19.899999999999999" customHeight="1" x14ac:dyDescent="0.25">
      <c r="A44" s="145" t="s">
        <v>1535</v>
      </c>
      <c r="B44" s="146"/>
      <c r="C44" s="147"/>
      <c r="D44" s="147"/>
      <c r="E44" s="147"/>
      <c r="F44" s="28"/>
      <c r="G44" s="28"/>
      <c r="H44" s="148"/>
      <c r="I44" s="148"/>
      <c r="J44" s="28"/>
      <c r="K44" s="28"/>
      <c r="L44" s="173"/>
      <c r="M44" s="174"/>
      <c r="N44" s="175"/>
      <c r="O44" s="156"/>
    </row>
    <row r="45" spans="1:17" ht="19.899999999999999" customHeight="1" x14ac:dyDescent="0.3">
      <c r="A45" s="150">
        <v>4</v>
      </c>
      <c r="B45" s="151" t="s">
        <v>1543</v>
      </c>
      <c r="C45" s="144"/>
      <c r="D45" s="144"/>
      <c r="E45" s="144"/>
      <c r="F45" s="13"/>
      <c r="G45" s="13"/>
      <c r="H45" s="142"/>
      <c r="I45" s="142"/>
      <c r="J45" s="13"/>
      <c r="K45" s="13"/>
      <c r="L45" s="173"/>
      <c r="M45" s="174"/>
      <c r="N45" s="175"/>
      <c r="O45" s="176"/>
    </row>
    <row r="46" spans="1:17" ht="19.899999999999999" customHeight="1" x14ac:dyDescent="0.2">
      <c r="B46" s="152" t="s">
        <v>1539</v>
      </c>
      <c r="C46" s="152"/>
      <c r="D46" s="152"/>
      <c r="E46" s="152"/>
      <c r="F46" s="15"/>
      <c r="G46" s="15"/>
      <c r="H46" s="153"/>
      <c r="I46" s="153"/>
      <c r="J46" s="95">
        <f>IF('Example 1 Modification Input'!D15="Yes",0,IF('Example 1 Modification Input'!$K$35=$E$7,SUMIF('Example 1 Modification Input'!$J$30:$J$1241,'Example 1 Modification Output'!$E$7,'Example 1 Modification Input'!$G$30:$G$1241)+'Example 1 Modification Input'!I20,(SUMIF('Example 1 Modification Input'!$J$30:$J$1241,'Example 1 Modification Output'!$E$7,'Example 1 Modification Input'!$G$30:$G$1241))))</f>
        <v>58512.753120665468</v>
      </c>
      <c r="K46" s="15"/>
      <c r="O46" s="156"/>
    </row>
    <row r="47" spans="1:17" ht="19.899999999999999" customHeight="1" x14ac:dyDescent="0.25">
      <c r="B47" s="154"/>
      <c r="C47" s="152" t="str">
        <f>VLOOKUP('Example 1 Modification Input'!$D$23,'Drop-down menus'!$A$2:$F$6,6,FALSE)</f>
        <v>Cr: Acct 0479 - ACCUMULATED AMORTIZATION - RIGHT-TO-USE LEASED EQUIPMENT</v>
      </c>
      <c r="D47" s="152"/>
      <c r="E47" s="152"/>
      <c r="F47" s="14"/>
      <c r="G47" s="14"/>
      <c r="H47" s="153"/>
      <c r="I47" s="153"/>
      <c r="J47" s="15"/>
      <c r="K47" s="15">
        <f>J46</f>
        <v>58512.753120665468</v>
      </c>
      <c r="O47" s="156"/>
    </row>
    <row r="48" spans="1:17" ht="19.899999999999999" customHeight="1" x14ac:dyDescent="0.25">
      <c r="B48" s="154"/>
      <c r="C48" s="152"/>
      <c r="D48" s="152"/>
      <c r="E48" s="152"/>
      <c r="F48" s="14"/>
      <c r="G48" s="14"/>
      <c r="H48" s="153"/>
      <c r="I48" s="153"/>
      <c r="J48" s="15"/>
      <c r="K48" s="15"/>
      <c r="O48" s="156"/>
    </row>
    <row r="49" spans="1:16" ht="19.899999999999999" customHeight="1" x14ac:dyDescent="0.2">
      <c r="B49" s="169"/>
      <c r="E49" s="144"/>
      <c r="F49" s="12"/>
      <c r="G49" s="12"/>
      <c r="H49" s="142"/>
      <c r="I49" s="142"/>
      <c r="J49" s="12"/>
      <c r="K49" s="12"/>
      <c r="O49" s="156"/>
    </row>
    <row r="50" spans="1:16" ht="19.899999999999999" customHeight="1" x14ac:dyDescent="0.3">
      <c r="A50" s="150">
        <v>5</v>
      </c>
      <c r="B50" s="151" t="s">
        <v>1544</v>
      </c>
      <c r="C50" s="144"/>
      <c r="D50" s="144"/>
      <c r="E50" s="144"/>
      <c r="F50" s="12"/>
      <c r="G50" s="12"/>
      <c r="H50" s="142"/>
      <c r="I50" s="142"/>
      <c r="J50" s="12"/>
      <c r="K50" s="12"/>
      <c r="L50" s="173"/>
      <c r="M50" s="174"/>
      <c r="N50" s="175"/>
      <c r="O50" s="156"/>
    </row>
    <row r="51" spans="1:16" ht="19.899999999999999" customHeight="1" x14ac:dyDescent="0.25">
      <c r="B51" s="152" t="s">
        <v>104</v>
      </c>
      <c r="C51" s="152"/>
      <c r="D51" s="152"/>
      <c r="E51" s="152"/>
      <c r="F51" s="15"/>
      <c r="G51" s="15"/>
      <c r="H51" s="153"/>
      <c r="I51" s="153"/>
      <c r="J51" s="95">
        <f>IF('Example 1 Modification Input'!D15="Yes",0,IF('Example 1 Modification Input'!$K$35=$E$7,SUMIF('Example 1 Modification Input'!$J$30:$J$1241,'Example 1 Modification Output'!$E$7,'Example 1 Modification Input'!$E$30:$E$1241)+'Example 1 Modification Input'!$I$19,SUMIF('Example 1 Modification Input'!$J$30:$J$1241,'Example 1 Modification Output'!$E$7,'Example 1 Modification Input'!$E$30:$E$1241)))</f>
        <v>57713.251788019727</v>
      </c>
      <c r="K51" s="15"/>
      <c r="L51" s="152"/>
      <c r="M51" s="152"/>
      <c r="N51" s="152"/>
      <c r="O51" s="156"/>
      <c r="P51" s="177"/>
    </row>
    <row r="52" spans="1:16" ht="19.899999999999999" customHeight="1" x14ac:dyDescent="0.2">
      <c r="B52" s="152" t="str">
        <f>IF('Example 1 Modification Input'!$D$11="No","Dr: Acct 0851 - DEBT SERVICE - INTEREST LEASES","Dr: Acct 0894 - INTEREST EXPENSE AND FISCAL CHARGES")</f>
        <v>Dr: Acct 0851 - DEBT SERVICE - INTEREST LEASES</v>
      </c>
      <c r="C52" s="152"/>
      <c r="D52" s="152"/>
      <c r="E52" s="152"/>
      <c r="F52" s="15"/>
      <c r="G52" s="15"/>
      <c r="H52" s="153"/>
      <c r="I52" s="153"/>
      <c r="J52" s="95">
        <f>IF('Example 1 Modification Input'!D15="Yes",0,IF('Example 1 Modification Input'!$K$35=$E$7,SUMIF('Example 1 Modification Input'!$J$30:$J$1241,'Example 1 Modification Output'!$E$7,'Example 1 Modification Input'!$D$30:$D$1241)+'Example 1 Modification Input'!$I$18,SUMIF('Example 1 Modification Input'!$J$30:$J$1241,'Example 1 Modification Output'!$E$7,'Example 1 Modification Input'!$D$30:$D$1241)))</f>
        <v>2286.7482119802653</v>
      </c>
      <c r="K52" s="15"/>
      <c r="L52" s="152"/>
      <c r="M52" s="152"/>
      <c r="N52" s="152"/>
      <c r="O52" s="156"/>
      <c r="P52" s="165"/>
    </row>
    <row r="53" spans="1:16" ht="19.899999999999999" customHeight="1" x14ac:dyDescent="0.25">
      <c r="B53" s="154"/>
      <c r="C53" s="152" t="str">
        <f>VLOOKUP($E$4,'Drop-down menus'!$U$1:$V$10,2,FALSE)</f>
        <v>Cr: Acct 0XXX - FUNCTIONAL EXPENSE</v>
      </c>
      <c r="D53" s="152"/>
      <c r="E53" s="152"/>
      <c r="F53" s="15"/>
      <c r="G53" s="15"/>
      <c r="H53" s="153"/>
      <c r="I53" s="153"/>
      <c r="J53" s="15"/>
      <c r="K53" s="15">
        <f>SUM(J51:J52)</f>
        <v>59999.999999999993</v>
      </c>
      <c r="L53" s="152"/>
      <c r="M53" s="14"/>
      <c r="N53" s="152"/>
      <c r="O53" s="156"/>
    </row>
    <row r="54" spans="1:16" ht="19.899999999999999" customHeight="1" x14ac:dyDescent="0.25">
      <c r="B54" s="154"/>
      <c r="C54" s="152"/>
      <c r="D54" s="152"/>
      <c r="E54" s="152"/>
      <c r="F54" s="15"/>
      <c r="G54" s="15"/>
      <c r="H54" s="153"/>
      <c r="I54" s="153"/>
      <c r="J54" s="15"/>
      <c r="K54" s="15"/>
      <c r="L54" s="152"/>
      <c r="M54" s="14"/>
      <c r="N54" s="152"/>
      <c r="O54" s="156"/>
    </row>
    <row r="55" spans="1:16" ht="19.899999999999999" customHeight="1" x14ac:dyDescent="0.2">
      <c r="B55" s="171"/>
      <c r="C55" s="144"/>
      <c r="E55" s="144"/>
      <c r="F55" s="12"/>
      <c r="G55" s="12"/>
      <c r="H55" s="142"/>
      <c r="I55" s="142"/>
      <c r="J55" s="12"/>
      <c r="K55" s="12"/>
      <c r="L55" s="152"/>
      <c r="M55" s="14"/>
      <c r="N55" s="152"/>
      <c r="O55" s="156"/>
    </row>
    <row r="56" spans="1:16" ht="19.899999999999999" customHeight="1" x14ac:dyDescent="0.3">
      <c r="A56" s="150">
        <v>6</v>
      </c>
      <c r="B56" s="151" t="s">
        <v>1545</v>
      </c>
      <c r="C56" s="144"/>
      <c r="D56" s="144"/>
      <c r="E56" s="144"/>
      <c r="F56" s="12"/>
      <c r="G56" s="12"/>
      <c r="H56" s="142"/>
      <c r="I56" s="142"/>
      <c r="J56" s="12"/>
      <c r="K56" s="12"/>
      <c r="O56" s="156"/>
    </row>
    <row r="57" spans="1:16" ht="19.899999999999999" customHeight="1" x14ac:dyDescent="0.2">
      <c r="B57" s="152" t="s">
        <v>1540</v>
      </c>
      <c r="C57" s="152"/>
      <c r="D57" s="152"/>
      <c r="E57" s="152"/>
      <c r="F57" s="15"/>
      <c r="G57" s="15"/>
      <c r="H57" s="153"/>
      <c r="I57" s="153"/>
      <c r="J57" s="15">
        <f>K58</f>
        <v>57713.251788019727</v>
      </c>
      <c r="K57" s="15"/>
      <c r="P57" s="165"/>
    </row>
    <row r="58" spans="1:16" ht="19.899999999999999" customHeight="1" x14ac:dyDescent="0.25">
      <c r="B58" s="154"/>
      <c r="C58" s="152" t="s">
        <v>105</v>
      </c>
      <c r="D58" s="152"/>
      <c r="E58" s="152"/>
      <c r="F58" s="15"/>
      <c r="G58" s="15"/>
      <c r="H58" s="153"/>
      <c r="I58" s="153"/>
      <c r="J58" s="15"/>
      <c r="K58" s="15">
        <f>J51</f>
        <v>57713.251788019727</v>
      </c>
      <c r="P58" s="165"/>
    </row>
    <row r="59" spans="1:16" ht="19.899999999999999" customHeight="1" x14ac:dyDescent="0.25">
      <c r="B59" s="154"/>
      <c r="C59" s="152"/>
      <c r="D59" s="152"/>
      <c r="E59" s="152"/>
      <c r="F59" s="15"/>
      <c r="G59" s="15"/>
      <c r="H59" s="153"/>
      <c r="I59" s="153"/>
      <c r="J59" s="15"/>
      <c r="K59" s="15"/>
      <c r="P59" s="165"/>
    </row>
    <row r="60" spans="1:16" ht="19.899999999999999" customHeight="1" x14ac:dyDescent="0.2">
      <c r="B60" s="171"/>
      <c r="C60" s="152"/>
      <c r="D60" s="172"/>
      <c r="E60" s="152"/>
      <c r="F60" s="15"/>
      <c r="G60" s="15"/>
      <c r="H60" s="153"/>
      <c r="I60" s="153"/>
      <c r="J60" s="15"/>
      <c r="K60" s="15"/>
    </row>
    <row r="61" spans="1:16" ht="19.899999999999999" customHeight="1" x14ac:dyDescent="0.3">
      <c r="A61" s="150">
        <v>7</v>
      </c>
      <c r="B61" s="151" t="s">
        <v>90</v>
      </c>
      <c r="C61" s="144"/>
      <c r="D61" s="144"/>
      <c r="E61" s="144"/>
      <c r="F61" s="12"/>
      <c r="G61" s="12"/>
      <c r="H61" s="142"/>
      <c r="I61" s="142"/>
      <c r="J61" s="12"/>
      <c r="K61" s="12"/>
    </row>
    <row r="62" spans="1:16" ht="19.899999999999999" customHeight="1" x14ac:dyDescent="0.2">
      <c r="A62" s="112"/>
      <c r="B62" s="152" t="s">
        <v>1540</v>
      </c>
      <c r="C62" s="152"/>
      <c r="D62" s="152"/>
      <c r="E62" s="152"/>
      <c r="F62" s="15"/>
      <c r="G62" s="15"/>
      <c r="H62" s="153"/>
      <c r="I62" s="153"/>
      <c r="J62" s="95">
        <f>K63</f>
        <v>55781.442962163026</v>
      </c>
      <c r="K62" s="15"/>
      <c r="L62" s="15"/>
      <c r="M62" s="152"/>
      <c r="N62" s="15"/>
      <c r="P62" s="165"/>
    </row>
    <row r="63" spans="1:16" ht="19.899999999999999" customHeight="1" x14ac:dyDescent="0.25">
      <c r="B63" s="154"/>
      <c r="C63" s="152" t="s">
        <v>1541</v>
      </c>
      <c r="D63" s="152"/>
      <c r="E63" s="152"/>
      <c r="F63" s="15"/>
      <c r="G63" s="15"/>
      <c r="H63" s="153"/>
      <c r="I63" s="153"/>
      <c r="J63" s="15"/>
      <c r="K63" s="15">
        <f>IF($E$7="",0,IF(OR('Example 1 Modification Input'!D15="Yes",'Example 1 Modification Input'!$L$29&lt;='Example 1 Modification Input'!$K$35),0,SUMIF('Example 1 Modification Input'!$J$30:$J$1241,'Example 1 Modification Input'!L29,'Example 1 Modification Input'!$E$30:$E$1241)))</f>
        <v>55781.442962163026</v>
      </c>
      <c r="P63" s="165"/>
    </row>
    <row r="64" spans="1:16" ht="19.899999999999999" customHeight="1" x14ac:dyDescent="0.2">
      <c r="B64" s="295" t="s">
        <v>1682</v>
      </c>
      <c r="C64" s="295"/>
      <c r="D64" s="295"/>
      <c r="E64" s="295"/>
      <c r="F64" s="295"/>
      <c r="G64" s="295"/>
      <c r="H64" s="295"/>
      <c r="I64" s="295"/>
      <c r="J64" s="295"/>
      <c r="K64" s="295"/>
    </row>
    <row r="65" spans="1:14" ht="19.899999999999999" customHeight="1" x14ac:dyDescent="0.2">
      <c r="B65" s="295"/>
      <c r="C65" s="295"/>
      <c r="D65" s="295"/>
      <c r="E65" s="295"/>
      <c r="F65" s="295"/>
      <c r="G65" s="295"/>
      <c r="H65" s="295"/>
      <c r="I65" s="295"/>
      <c r="J65" s="295"/>
      <c r="K65" s="295"/>
    </row>
    <row r="66" spans="1:14" ht="19.899999999999999" customHeight="1" x14ac:dyDescent="0.3">
      <c r="B66" s="178"/>
      <c r="C66" s="178"/>
      <c r="D66" s="178"/>
      <c r="E66" s="178"/>
      <c r="F66" s="178"/>
      <c r="G66" s="178"/>
      <c r="H66" s="178"/>
      <c r="I66" s="178"/>
      <c r="J66" s="178"/>
      <c r="K66" s="178"/>
    </row>
    <row r="67" spans="1:14" ht="19.899999999999999" customHeight="1" x14ac:dyDescent="0.25">
      <c r="A67" s="145" t="s">
        <v>1536</v>
      </c>
      <c r="B67" s="146"/>
      <c r="C67" s="147"/>
      <c r="D67" s="147"/>
      <c r="E67" s="147"/>
      <c r="F67" s="28"/>
      <c r="G67" s="28"/>
      <c r="H67" s="148"/>
      <c r="I67" s="148"/>
      <c r="J67" s="28"/>
      <c r="K67" s="28"/>
    </row>
    <row r="68" spans="1:14" ht="19.899999999999999" customHeight="1" x14ac:dyDescent="0.3">
      <c r="A68" s="150">
        <v>8</v>
      </c>
      <c r="B68" s="151" t="s">
        <v>1537</v>
      </c>
    </row>
    <row r="69" spans="1:14" ht="19.899999999999999" customHeight="1" x14ac:dyDescent="0.2">
      <c r="A69" s="112"/>
      <c r="B69" s="152" t="str">
        <f>CONCATENATE("Dr: ",MID($C$21,5,1000))</f>
        <v>Dr: Acct 0479 - ACCUMULATED AMORTIZATION - RIGHT-TO-USE LEASED EQUIPMENT</v>
      </c>
      <c r="C69" s="152"/>
      <c r="D69" s="172"/>
      <c r="E69" s="172"/>
      <c r="F69" s="172"/>
      <c r="G69" s="172"/>
      <c r="H69" s="172"/>
      <c r="I69" s="172"/>
      <c r="J69" s="96">
        <f>IF('Example 1 Modification Input'!D15="Yes",0,'Example 1 Modification Input'!N35)</f>
        <v>0</v>
      </c>
      <c r="K69" s="15"/>
    </row>
    <row r="70" spans="1:14" ht="19.899999999999999" customHeight="1" x14ac:dyDescent="0.25">
      <c r="B70" s="154"/>
      <c r="C70" s="152" t="str">
        <f>CONCATENATE("Cr: ",MID($B$18,5,1000))</f>
        <v>Cr: Acct 0478 - RIGHT-TO-USE LEASED EQUIPMENT - AMORTIZABLE</v>
      </c>
      <c r="D70" s="172"/>
      <c r="E70" s="172"/>
      <c r="F70" s="172"/>
      <c r="G70" s="172"/>
      <c r="H70" s="172"/>
      <c r="I70" s="172"/>
      <c r="J70" s="15"/>
      <c r="K70" s="15">
        <f>J69</f>
        <v>0</v>
      </c>
    </row>
    <row r="71" spans="1:14" ht="19.899999999999999" customHeight="1" x14ac:dyDescent="0.2">
      <c r="B71" s="171"/>
      <c r="C71" s="172"/>
      <c r="D71" s="172"/>
      <c r="E71" s="172"/>
      <c r="F71" s="172"/>
      <c r="G71" s="172"/>
      <c r="H71" s="172"/>
      <c r="I71" s="172"/>
      <c r="J71" s="15"/>
      <c r="K71" s="15"/>
    </row>
    <row r="72" spans="1:14" ht="19.899999999999999" customHeight="1" x14ac:dyDescent="0.2">
      <c r="B72" s="172"/>
      <c r="C72" s="172"/>
      <c r="D72" s="172"/>
      <c r="E72" s="172"/>
      <c r="F72" s="172"/>
      <c r="G72" s="172"/>
      <c r="H72" s="172"/>
      <c r="I72" s="172"/>
      <c r="J72" s="15"/>
      <c r="K72" s="15"/>
    </row>
    <row r="73" spans="1:14" ht="19.899999999999999" customHeight="1" x14ac:dyDescent="0.25">
      <c r="A73" s="233" t="s">
        <v>1707</v>
      </c>
      <c r="B73" s="146"/>
      <c r="C73" s="147"/>
      <c r="D73" s="147"/>
      <c r="E73" s="147"/>
      <c r="F73" s="28"/>
      <c r="G73" s="28"/>
      <c r="H73" s="148"/>
      <c r="I73" s="148"/>
      <c r="J73" s="28"/>
      <c r="K73" s="28"/>
    </row>
    <row r="74" spans="1:14" ht="19.899999999999999" customHeight="1" x14ac:dyDescent="0.3">
      <c r="A74" s="150">
        <v>9</v>
      </c>
      <c r="B74" s="151" t="s">
        <v>1680</v>
      </c>
      <c r="C74" s="167"/>
      <c r="D74" s="167"/>
      <c r="E74" s="167"/>
      <c r="F74" s="167"/>
      <c r="G74" s="167"/>
      <c r="H74" s="167"/>
      <c r="I74" s="167"/>
      <c r="J74" s="45"/>
      <c r="K74" s="45"/>
    </row>
    <row r="75" spans="1:14" ht="19.899999999999999" customHeight="1" x14ac:dyDescent="0.2">
      <c r="B75" s="152" t="s">
        <v>1540</v>
      </c>
      <c r="C75" s="152"/>
      <c r="D75" s="172"/>
      <c r="E75" s="172"/>
      <c r="F75" s="172"/>
      <c r="G75" s="172"/>
      <c r="H75" s="172"/>
      <c r="I75" s="172"/>
      <c r="J75" s="96">
        <f>IF(AND('Example 1 Modification Input'!$D$15="Yes",'Example 1 Modification Input'!$F$15=$E$7),'Example 1 Modification Input'!$D$16,IF('Example 1 Modification Input'!$L$12&lt;0,'Example 1 Modification Input'!$O$35,0))</f>
        <v>0</v>
      </c>
      <c r="K75" s="15"/>
      <c r="N75" s="33"/>
    </row>
    <row r="76" spans="1:14" ht="19.899999999999999" customHeight="1" x14ac:dyDescent="0.2">
      <c r="B76" s="152" t="str">
        <f>CONCATENATE("Dr: ",MID($C$21,5,1000))</f>
        <v>Dr: Acct 0479 - ACCUMULATED AMORTIZATION - RIGHT-TO-USE LEASED EQUIPMENT</v>
      </c>
      <c r="C76" s="152"/>
      <c r="D76" s="172"/>
      <c r="E76" s="172"/>
      <c r="F76" s="172"/>
      <c r="G76" s="172"/>
      <c r="H76" s="172"/>
      <c r="I76" s="172"/>
      <c r="J76" s="96">
        <f>IF(AND('Example 1 Modification Input'!$D$15="Yes",'Example 1 Modification Input'!$F$15=$E$7),'Example 1 Modification Input'!$D$17,0)</f>
        <v>0</v>
      </c>
      <c r="K76" s="15"/>
      <c r="N76" s="33"/>
    </row>
    <row r="77" spans="1:14" ht="19.899999999999999" customHeight="1" x14ac:dyDescent="0.2">
      <c r="B77" s="152" t="str">
        <f>VLOOKUP($E$4,'Drop-down menus'!$U$1:$W$10,3,FALSE)</f>
        <v>Dr: Acct 0XXX - FUNCTIONAL EXPENSE</v>
      </c>
      <c r="C77" s="152"/>
      <c r="D77" s="172"/>
      <c r="E77" s="172"/>
      <c r="F77" s="172"/>
      <c r="G77" s="172"/>
      <c r="H77" s="172"/>
      <c r="I77" s="172"/>
      <c r="J77" s="96">
        <f>IF('Example 1 Modification Input'!$D$15="NO",0,IF($J$75+$J$76&gt;$K$78,0,$K$78-J75-J76))</f>
        <v>0</v>
      </c>
      <c r="K77" s="15"/>
      <c r="N77" s="179"/>
    </row>
    <row r="78" spans="1:14" ht="19.899999999999999" customHeight="1" x14ac:dyDescent="0.25">
      <c r="B78" s="154"/>
      <c r="C78" s="152" t="str">
        <f>CONCATENATE("Cr: ",MID($B$18,5,1000))</f>
        <v>Cr: Acct 0478 - RIGHT-TO-USE LEASED EQUIPMENT - AMORTIZABLE</v>
      </c>
      <c r="D78" s="172"/>
      <c r="E78" s="172"/>
      <c r="F78" s="172"/>
      <c r="G78" s="172"/>
      <c r="H78" s="172"/>
      <c r="I78" s="172"/>
      <c r="J78" s="15"/>
      <c r="K78" s="15">
        <f>IF(AND('Example 1 Modification Input'!$D$15="Yes",'Example 1 Modification Input'!$F$15=$E$7),'Example 1 Modification Input'!$D$22,IF('Example 1 Modification Input'!$L$12&lt;0,'Example 1 Modification Input'!$O$35,0))</f>
        <v>0</v>
      </c>
    </row>
    <row r="79" spans="1:14" ht="19.899999999999999" customHeight="1" x14ac:dyDescent="0.25">
      <c r="B79" s="154"/>
      <c r="C79" s="152" t="str">
        <f>VLOOKUP($E$4,'Drop-down menus'!$U$1:$V$10,2,FALSE)</f>
        <v>Cr: Acct 0XXX - FUNCTIONAL EXPENSE</v>
      </c>
      <c r="D79" s="172"/>
      <c r="E79" s="172"/>
      <c r="F79" s="172"/>
      <c r="G79" s="172"/>
      <c r="H79" s="172"/>
      <c r="I79" s="172"/>
      <c r="J79" s="15"/>
      <c r="K79" s="15">
        <f>IF('Example 1 Modification Input'!D15="NO",0,IF($J$75+$J$76&lt;$K$78,0,$J$75+$J$76-$K$78))</f>
        <v>0</v>
      </c>
    </row>
    <row r="80" spans="1:14" ht="19.899999999999999" customHeight="1" x14ac:dyDescent="0.2">
      <c r="B80" s="171"/>
      <c r="C80" s="172"/>
      <c r="D80" s="172"/>
      <c r="E80" s="172"/>
      <c r="F80" s="172"/>
      <c r="G80" s="172"/>
      <c r="H80" s="172"/>
      <c r="I80" s="172"/>
      <c r="J80" s="15"/>
      <c r="K80" s="15"/>
      <c r="L80" s="180"/>
    </row>
    <row r="81" spans="1:11" ht="19.899999999999999" customHeight="1" x14ac:dyDescent="0.2">
      <c r="B81" s="167"/>
      <c r="C81" s="167"/>
      <c r="D81" s="167"/>
      <c r="E81" s="167"/>
      <c r="F81" s="167"/>
      <c r="G81" s="167"/>
      <c r="H81" s="167"/>
      <c r="I81" s="167"/>
      <c r="J81" s="45"/>
      <c r="K81" s="45"/>
    </row>
    <row r="82" spans="1:11" ht="19.899999999999999" customHeight="1" x14ac:dyDescent="0.3">
      <c r="A82" s="150">
        <v>10</v>
      </c>
      <c r="B82" s="151" t="s">
        <v>1664</v>
      </c>
      <c r="C82" s="167"/>
      <c r="D82" s="167"/>
      <c r="E82" s="167"/>
      <c r="F82" s="167"/>
      <c r="G82" s="167"/>
      <c r="H82" s="167"/>
      <c r="I82" s="167"/>
      <c r="J82" s="45"/>
      <c r="K82" s="45"/>
    </row>
    <row r="83" spans="1:11" ht="19.899999999999999" customHeight="1" x14ac:dyDescent="0.2">
      <c r="A83" s="112"/>
      <c r="B83" s="152" t="str">
        <f>IF('Example 1 Modification Input'!$D$23="Land","Dr: Acct 0476 - RIGHT-TO-USE LEASED LAND - AMORTIZABLE",
IF('Example 1 Modification Input'!$D$23="Equipment","Dr: Acct 0478 - RIGHT-TO-USE LEASED EQUIPMENT - AMORTIZABLE",
"Dr: Acct 0477 - RIGHT-TO-USE LEASED BUILDINGS - AMORTIZABLE"))</f>
        <v>Dr: Acct 0478 - RIGHT-TO-USE LEASED EQUIPMENT - AMORTIZABLE</v>
      </c>
      <c r="C83" s="152"/>
      <c r="D83" s="172"/>
      <c r="E83" s="172"/>
      <c r="F83" s="172"/>
      <c r="G83" s="172"/>
      <c r="H83" s="172"/>
      <c r="I83" s="172"/>
      <c r="J83" s="96">
        <f>IF('Example 1 Modification Input'!$D$15="YES",0,IF('Example 1 Modification Input'!$L$12&gt;0,'Example 1 Modification Input'!$O$35,0))</f>
        <v>109329.09</v>
      </c>
      <c r="K83" s="15"/>
    </row>
    <row r="84" spans="1:11" ht="19.899999999999999" customHeight="1" x14ac:dyDescent="0.25">
      <c r="B84" s="154"/>
      <c r="C84" s="152" t="s">
        <v>1538</v>
      </c>
      <c r="D84" s="172"/>
      <c r="E84" s="172"/>
      <c r="F84" s="172"/>
      <c r="G84" s="172"/>
      <c r="H84" s="172"/>
      <c r="I84" s="172"/>
      <c r="J84" s="15"/>
      <c r="K84" s="15">
        <f>J83</f>
        <v>109329.09</v>
      </c>
    </row>
    <row r="85" spans="1:11" ht="19.899999999999999" customHeight="1" x14ac:dyDescent="0.2">
      <c r="B85" s="171"/>
      <c r="C85" s="172"/>
      <c r="D85" s="172"/>
      <c r="E85" s="172"/>
      <c r="F85" s="172"/>
      <c r="G85" s="172"/>
      <c r="H85" s="172"/>
      <c r="I85" s="172"/>
      <c r="J85" s="15"/>
      <c r="K85" s="15"/>
    </row>
    <row r="86" spans="1:11" ht="19.899999999999999" customHeight="1" x14ac:dyDescent="0.2">
      <c r="B86" s="167"/>
      <c r="C86" s="167"/>
      <c r="D86" s="167"/>
      <c r="E86" s="167"/>
      <c r="F86" s="167"/>
      <c r="G86" s="167"/>
      <c r="H86" s="167"/>
      <c r="I86" s="167"/>
      <c r="J86" s="45"/>
      <c r="K86" s="45"/>
    </row>
    <row r="87" spans="1:11" ht="19.899999999999999" customHeight="1" x14ac:dyDescent="0.25">
      <c r="A87" s="181"/>
      <c r="B87" s="146"/>
      <c r="C87" s="147"/>
      <c r="D87" s="147"/>
      <c r="E87" s="147"/>
      <c r="F87" s="28"/>
      <c r="G87" s="28"/>
      <c r="H87" s="148"/>
      <c r="I87" s="148"/>
      <c r="J87" s="28"/>
      <c r="K87" s="28"/>
    </row>
    <row r="91" spans="1:11" ht="19.899999999999999" customHeight="1" x14ac:dyDescent="0.2">
      <c r="I91" s="167"/>
      <c r="J91" s="239"/>
      <c r="K91" s="240"/>
    </row>
    <row r="92" spans="1:11" ht="19.899999999999999" customHeight="1" x14ac:dyDescent="0.2">
      <c r="I92" s="167"/>
      <c r="J92" s="239"/>
      <c r="K92" s="240"/>
    </row>
    <row r="93" spans="1:11" ht="19.899999999999999" customHeight="1" x14ac:dyDescent="0.2">
      <c r="I93" s="167"/>
      <c r="J93" s="239"/>
      <c r="K93" s="239"/>
    </row>
    <row r="94" spans="1:11" ht="19.899999999999999" customHeight="1" x14ac:dyDescent="0.2">
      <c r="I94" s="167"/>
      <c r="J94" s="239"/>
      <c r="K94" s="240"/>
    </row>
    <row r="95" spans="1:11" ht="19.899999999999999" customHeight="1" x14ac:dyDescent="0.2">
      <c r="J95" s="239"/>
      <c r="K95" s="239"/>
    </row>
  </sheetData>
  <sheetProtection sheet="1" objects="1" scenarios="1" formatColumns="0" formatRows="0"/>
  <mergeCells count="16">
    <mergeCell ref="B64:K65"/>
    <mergeCell ref="A12:K13"/>
    <mergeCell ref="B8:D10"/>
    <mergeCell ref="E8:G10"/>
    <mergeCell ref="B1:K1"/>
    <mergeCell ref="B2:D2"/>
    <mergeCell ref="E2:G2"/>
    <mergeCell ref="B3:D3"/>
    <mergeCell ref="E3:G3"/>
    <mergeCell ref="E4:G4"/>
    <mergeCell ref="B5:D5"/>
    <mergeCell ref="E5:G5"/>
    <mergeCell ref="E6:G6"/>
    <mergeCell ref="B7:D7"/>
    <mergeCell ref="E7:G7"/>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2D5CD2B4-41D4-49FD-B4BF-6F6DC593964D}">
          <x14:formula1>
            <xm:f>'Drop-down menus'!$T$1:$T$3</xm:f>
          </x14:formula1>
          <xm:sqref>E8:G10</xm:sqref>
        </x14:dataValidation>
        <x14:dataValidation type="list" allowBlank="1" showInputMessage="1" showErrorMessage="1" xr:uid="{5D93B2EF-3451-4A4C-8537-3DE5AC7786CF}">
          <x14:formula1>
            <xm:f>'Drop-down menus'!$O$1:$O$101</xm:f>
          </x14:formula1>
          <xm:sqref>E7:G7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A3142-A50D-40DA-B44B-B7FB02CB5E26}">
  <sheetPr>
    <tabColor theme="8" tint="-0.249977111117893"/>
    <pageSetUpPr fitToPage="1"/>
  </sheetPr>
  <dimension ref="A1:U37"/>
  <sheetViews>
    <sheetView zoomScale="80" zoomScaleNormal="80" workbookViewId="0">
      <selection activeCell="H10" sqref="H10"/>
    </sheetView>
  </sheetViews>
  <sheetFormatPr defaultColWidth="9.140625" defaultRowHeight="15" x14ac:dyDescent="0.2"/>
  <cols>
    <col min="1" max="1" width="19.5703125" style="113" customWidth="1"/>
    <col min="2" max="3" width="26" style="113" customWidth="1"/>
    <col min="4" max="4" width="3.140625" style="113" customWidth="1"/>
    <col min="5" max="5" width="78.42578125" style="194" customWidth="1"/>
    <col min="6" max="16384" width="9.140625" style="113"/>
  </cols>
  <sheetData>
    <row r="1" spans="1:21" ht="22.5" customHeight="1" x14ac:dyDescent="0.25">
      <c r="A1" s="312" t="str">
        <f>CONCATENATE("Individual Lease Note Disclosure Worksheet - ",'Example 1 Modification Input'!$D$12)</f>
        <v>Individual Lease Note Disclosure Worksheet - Governmental Fund</v>
      </c>
      <c r="B1" s="312"/>
      <c r="C1" s="312"/>
      <c r="D1" s="312"/>
      <c r="E1" s="312"/>
    </row>
    <row r="2" spans="1:21" ht="22.5" customHeight="1" x14ac:dyDescent="0.25">
      <c r="A2" s="182"/>
      <c r="B2" s="182"/>
      <c r="C2" s="182"/>
      <c r="D2" s="182"/>
      <c r="E2" s="183"/>
    </row>
    <row r="3" spans="1:21" ht="22.5" customHeight="1" x14ac:dyDescent="0.25">
      <c r="A3" s="313" t="s">
        <v>28</v>
      </c>
      <c r="B3" s="313"/>
      <c r="C3" s="185" t="str">
        <f>'Example 1 Modification Output'!$E$2</f>
        <v>Equipment XYZ</v>
      </c>
      <c r="D3" s="185"/>
      <c r="E3" s="186" t="str">
        <f>"All of the questions below are for Fiscal Year "&amp;$C$7&amp;":"</f>
        <v>All of the questions below are for Fiscal Year 2022–2023:</v>
      </c>
      <c r="F3" s="185"/>
      <c r="G3" s="185"/>
    </row>
    <row r="4" spans="1:21" ht="22.5" customHeight="1" x14ac:dyDescent="0.25">
      <c r="A4" s="313" t="s">
        <v>30</v>
      </c>
      <c r="B4" s="313"/>
      <c r="C4" s="187" t="str">
        <f>'Example 1 Modification Input'!$D$9</f>
        <v>1234</v>
      </c>
      <c r="D4" s="185"/>
      <c r="E4" s="311" t="s">
        <v>36</v>
      </c>
      <c r="F4" s="185"/>
      <c r="G4" s="185"/>
    </row>
    <row r="5" spans="1:21" ht="22.5" customHeight="1" x14ac:dyDescent="0.25">
      <c r="A5" s="313" t="s">
        <v>25</v>
      </c>
      <c r="B5" s="313"/>
      <c r="C5" s="187">
        <f>'Example 1 Modification Output'!$E$5</f>
        <v>4321</v>
      </c>
      <c r="D5" s="187"/>
      <c r="E5" s="311"/>
      <c r="F5" s="187"/>
      <c r="G5" s="187"/>
    </row>
    <row r="6" spans="1:21" ht="22.5" customHeight="1" x14ac:dyDescent="0.25">
      <c r="A6" s="184" t="s">
        <v>94</v>
      </c>
      <c r="B6" s="184"/>
      <c r="C6" s="187" t="str">
        <f>'Example 1 Modification Input'!$D$12</f>
        <v>Governmental Fund</v>
      </c>
      <c r="D6" s="187"/>
      <c r="E6" s="188" t="s">
        <v>16</v>
      </c>
      <c r="F6" s="187"/>
      <c r="G6" s="187"/>
    </row>
    <row r="7" spans="1:21" ht="22.5" customHeight="1" x14ac:dyDescent="0.25">
      <c r="A7" s="313" t="s">
        <v>21</v>
      </c>
      <c r="B7" s="313"/>
      <c r="C7" s="172" t="str">
        <f>'Example 1 Modification Output'!$E$7</f>
        <v>2022–2023</v>
      </c>
      <c r="E7" s="311" t="str">
        <f>"If yes, record the dollar amount of variable payments below for fiscal year "&amp;$C$7&amp;":"</f>
        <v>If yes, record the dollar amount of variable payments below for fiscal year 2022–2023:</v>
      </c>
      <c r="F7" s="184"/>
      <c r="G7" s="184"/>
      <c r="H7" s="184"/>
      <c r="I7" s="184"/>
      <c r="J7" s="184"/>
      <c r="K7" s="184"/>
      <c r="L7" s="184"/>
      <c r="M7" s="184"/>
      <c r="N7" s="184"/>
      <c r="O7" s="184"/>
      <c r="P7" s="184"/>
      <c r="Q7" s="184"/>
      <c r="R7" s="184"/>
      <c r="S7" s="184"/>
      <c r="T7" s="184"/>
      <c r="U7" s="184"/>
    </row>
    <row r="8" spans="1:21" ht="22.5" customHeight="1" x14ac:dyDescent="0.25">
      <c r="A8" s="189" t="s">
        <v>48</v>
      </c>
      <c r="B8" s="189" t="s">
        <v>13</v>
      </c>
      <c r="C8" s="149" t="s">
        <v>14</v>
      </c>
      <c r="E8" s="311"/>
      <c r="F8" s="184"/>
      <c r="G8" s="184"/>
      <c r="H8" s="184"/>
      <c r="I8" s="184"/>
      <c r="J8" s="184"/>
      <c r="K8" s="184"/>
      <c r="L8" s="184"/>
      <c r="M8" s="184"/>
      <c r="N8" s="184"/>
      <c r="O8" s="184"/>
      <c r="P8" s="184"/>
      <c r="Q8" s="184"/>
      <c r="R8" s="184"/>
      <c r="S8" s="184"/>
      <c r="T8" s="184"/>
      <c r="U8" s="184"/>
    </row>
    <row r="9" spans="1:21" ht="22.5" customHeight="1" x14ac:dyDescent="0.25">
      <c r="A9" s="190" t="str">
        <f>RIGHT(C7,4)&amp;"–"&amp;RIGHT(C7,4)+1</f>
        <v>2023–2024</v>
      </c>
      <c r="B9" s="16">
        <f>SUMIF('Example 1 Modification Input'!$J$30:$J$1241,'Ex1 Modification NoteDisclosure'!A9,'Example 1 Modification Input'!$E$30:$E$1241)</f>
        <v>55781.442962163026</v>
      </c>
      <c r="C9" s="16">
        <f>SUMIF('Example 1 Modification Input'!$J$30:$J$1241,'Ex1 Modification NoteDisclosure'!A9,'Example 1 Modification Input'!$D$30:$D$1241)</f>
        <v>4218.5570378369821</v>
      </c>
      <c r="E9" s="191">
        <v>0</v>
      </c>
    </row>
    <row r="10" spans="1:21" ht="22.5" customHeight="1" x14ac:dyDescent="0.25">
      <c r="A10" s="190" t="str">
        <f>LEFT(A9,4)+1&amp;"–"&amp;RIGHT(A9,4)+1</f>
        <v>2024–2025</v>
      </c>
      <c r="B10" s="16">
        <f>SUMIF('Example 1 Modification Input'!$J$30:$J$1241,'Ex1 Modification NoteDisclosure'!A10,'Example 1 Modification Input'!$E$30:$E$1241)</f>
        <v>57135.022512742609</v>
      </c>
      <c r="C10" s="16">
        <f>SUMIF('Example 1 Modification Input'!$J$30:$J$1241,'Ex1 Modification NoteDisclosure'!A10,'Example 1 Modification Input'!$D$30:$D$1241)</f>
        <v>2864.9774872573876</v>
      </c>
      <c r="D10" s="17"/>
      <c r="E10" s="311" t="s">
        <v>18</v>
      </c>
      <c r="F10" s="192"/>
      <c r="G10" s="192"/>
      <c r="H10" s="192"/>
      <c r="I10" s="192"/>
      <c r="J10" s="192"/>
      <c r="K10" s="192"/>
      <c r="L10" s="192"/>
      <c r="M10" s="192"/>
      <c r="N10" s="192"/>
      <c r="O10" s="192"/>
      <c r="P10" s="192"/>
      <c r="Q10" s="192"/>
      <c r="R10" s="192"/>
      <c r="S10" s="192"/>
      <c r="T10" s="192"/>
      <c r="U10" s="192"/>
    </row>
    <row r="11" spans="1:21" ht="22.5" customHeight="1" x14ac:dyDescent="0.25">
      <c r="A11" s="190" t="str">
        <f>LEFT(A10,4)+1&amp;"–"&amp;RIGHT(A10,4)+1</f>
        <v>2025–2026</v>
      </c>
      <c r="B11" s="16">
        <f>SUMIF('Example 1 Modification Input'!$J$30:$J$1241,'Ex1 Modification NoteDisclosure'!A11,'Example 1 Modification Input'!$E$30:$E$1241)</f>
        <v>58521.447710592212</v>
      </c>
      <c r="C11" s="16">
        <f>SUMIF('Example 1 Modification Input'!$J$30:$J$1241,'Ex1 Modification NoteDisclosure'!A11,'Example 1 Modification Input'!$D$30:$D$1241)</f>
        <v>1478.5522894077858</v>
      </c>
      <c r="E11" s="311"/>
      <c r="F11" s="18"/>
      <c r="G11" s="18"/>
      <c r="H11" s="18"/>
      <c r="I11" s="18"/>
      <c r="J11" s="193"/>
      <c r="K11" s="193"/>
      <c r="L11" s="193"/>
      <c r="M11" s="193"/>
      <c r="N11" s="193"/>
      <c r="O11" s="193"/>
      <c r="P11" s="193"/>
      <c r="Q11" s="193"/>
      <c r="R11" s="193"/>
      <c r="S11" s="193"/>
    </row>
    <row r="12" spans="1:21" ht="22.5" customHeight="1" x14ac:dyDescent="0.25">
      <c r="A12" s="190" t="str">
        <f>LEFT(A11,4)+1&amp;"–"&amp;RIGHT(A11,4)+1</f>
        <v>2026–2027</v>
      </c>
      <c r="B12" s="16">
        <f>SUMIF('Example 1 Modification Input'!$J$30:$J$1241,'Ex1 Modification NoteDisclosure'!A12,'Example 1 Modification Input'!$E$30:$E$1241)</f>
        <v>29791.114980086339</v>
      </c>
      <c r="C12" s="16">
        <f>SUMIF('Example 1 Modification Input'!$J$30:$J$1241,'Ex1 Modification NoteDisclosure'!A12,'Example 1 Modification Input'!$D$30:$D$1241)</f>
        <v>208.88501991366653</v>
      </c>
      <c r="E12" s="311"/>
      <c r="F12" s="18"/>
      <c r="G12" s="18"/>
      <c r="H12" s="18"/>
      <c r="I12" s="18"/>
      <c r="J12" s="193"/>
      <c r="K12" s="193"/>
      <c r="L12" s="193"/>
      <c r="M12" s="193"/>
      <c r="N12" s="193"/>
      <c r="O12" s="193"/>
      <c r="P12" s="193"/>
      <c r="Q12" s="193"/>
      <c r="R12" s="193"/>
      <c r="S12" s="193"/>
    </row>
    <row r="13" spans="1:21" ht="22.5" customHeight="1" x14ac:dyDescent="0.25">
      <c r="A13" s="190" t="str">
        <f>LEFT(A12,4)+1&amp;"–"&amp;RIGHT(A12,4)+1</f>
        <v>2027–2028</v>
      </c>
      <c r="B13" s="16">
        <f>SUMIF('Example 1 Modification Input'!$J$30:$J$1241,'Ex1 Modification NoteDisclosure'!A13,'Example 1 Modification Input'!$E$30:$E$1241)</f>
        <v>0</v>
      </c>
      <c r="C13" s="16">
        <f>SUMIF('Example 1 Modification Input'!$J$30:$J$1241,'Ex1 Modification NoteDisclosure'!A13,'Example 1 Modification Input'!$D$30:$D$1241)</f>
        <v>0</v>
      </c>
      <c r="E13" s="188" t="s">
        <v>16</v>
      </c>
      <c r="F13" s="184"/>
      <c r="G13" s="184"/>
      <c r="H13" s="184"/>
      <c r="I13" s="184"/>
      <c r="J13" s="184"/>
      <c r="K13" s="184"/>
      <c r="L13" s="184"/>
      <c r="M13" s="184"/>
      <c r="N13" s="184"/>
      <c r="O13" s="184"/>
      <c r="P13" s="184"/>
      <c r="Q13" s="184"/>
      <c r="R13" s="184"/>
      <c r="S13" s="184"/>
      <c r="T13" s="184"/>
      <c r="U13" s="184"/>
    </row>
    <row r="14" spans="1:21" ht="22.5" customHeight="1" x14ac:dyDescent="0.25">
      <c r="A14" s="190" t="str">
        <f>LEFT(A13,4)+1&amp;"–"&amp;RIGHT(A13,4)+5</f>
        <v>2028–2033</v>
      </c>
      <c r="B14" s="16">
        <f>SUMIF('Example 1 Modification Input'!$J$30:$J$1241,'Ex1 Modification NoteDisclosure'!A14,'Example 1 Modification Input'!$E$30:$E$1241)</f>
        <v>0</v>
      </c>
      <c r="C14" s="16">
        <f>SUMIF('Example 1 Modification Input'!$J$30:$J$1241,'Ex1 Modification NoteDisclosure'!A14,'Example 1 Modification Input'!$D$30:$D$1241)</f>
        <v>0</v>
      </c>
      <c r="E14" s="311" t="str">
        <f>"If yes, record the dollar amount of any payments made for residual value guarantees below for fiscal year "&amp;$C$7&amp;":"</f>
        <v>If yes, record the dollar amount of any payments made for residual value guarantees below for fiscal year 2022–2023:</v>
      </c>
    </row>
    <row r="15" spans="1:21" ht="22.5" customHeight="1" x14ac:dyDescent="0.25">
      <c r="A15" s="190" t="str">
        <f t="shared" ref="A15:A28" si="0">LEFT(A14,4)+5&amp;"–"&amp;RIGHT(A14,4)+5</f>
        <v>2033–2038</v>
      </c>
      <c r="B15" s="16">
        <f>SUMIF('Example 1 Modification Input'!$J$30:$J$1241,'Ex1 Modification NoteDisclosure'!A15,'Example 1 Modification Input'!$E$30:$E$1241)</f>
        <v>0</v>
      </c>
      <c r="C15" s="16">
        <f>SUMIF('Example 1 Modification Input'!$J$30:$J$1241,'Ex1 Modification NoteDisclosure'!A15,'Example 1 Modification Input'!$D$30:$D$1241)</f>
        <v>0</v>
      </c>
      <c r="E15" s="311"/>
      <c r="F15" s="192"/>
      <c r="G15" s="192"/>
      <c r="H15" s="192"/>
      <c r="I15" s="192"/>
      <c r="J15" s="192"/>
      <c r="K15" s="192"/>
      <c r="L15" s="192"/>
      <c r="M15" s="192"/>
      <c r="N15" s="192"/>
      <c r="O15" s="192"/>
      <c r="P15" s="192"/>
      <c r="Q15" s="192"/>
      <c r="R15" s="192"/>
      <c r="S15" s="192"/>
      <c r="T15" s="192"/>
      <c r="U15" s="192"/>
    </row>
    <row r="16" spans="1:21" ht="22.5" customHeight="1" x14ac:dyDescent="0.25">
      <c r="A16" s="190" t="str">
        <f t="shared" si="0"/>
        <v>2038–2043</v>
      </c>
      <c r="B16" s="16">
        <f>SUMIF('Example 1 Modification Input'!$J$30:$J$1241,'Ex1 Modification NoteDisclosure'!A16,'Example 1 Modification Input'!$E$30:$E$1241)</f>
        <v>0</v>
      </c>
      <c r="C16" s="16">
        <f>SUMIF('Example 1 Modification Input'!$J$30:$J$1241,'Ex1 Modification NoteDisclosure'!A16,'Example 1 Modification Input'!$D$30:$D$1241)</f>
        <v>0</v>
      </c>
      <c r="E16" s="191">
        <v>0</v>
      </c>
      <c r="F16" s="18"/>
      <c r="G16" s="18"/>
      <c r="H16" s="18"/>
      <c r="I16" s="18"/>
    </row>
    <row r="17" spans="1:21" ht="22.5" customHeight="1" x14ac:dyDescent="0.25">
      <c r="A17" s="190" t="str">
        <f t="shared" si="0"/>
        <v>2043–2048</v>
      </c>
      <c r="B17" s="16">
        <f>SUMIF('Example 1 Modification Input'!$J$30:$J$1241,'Ex1 Modification NoteDisclosure'!A17,'Example 1 Modification Input'!$E$30:$E$1241)</f>
        <v>0</v>
      </c>
      <c r="C17" s="16">
        <f>SUMIF('Example 1 Modification Input'!$J$30:$J$1241,'Ex1 Modification NoteDisclosure'!A17,'Example 1 Modification Input'!$D$30:$D$1241)</f>
        <v>0</v>
      </c>
      <c r="E17" s="311"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2022–2023:</v>
      </c>
    </row>
    <row r="18" spans="1:21" ht="22.5" customHeight="1" x14ac:dyDescent="0.25">
      <c r="A18" s="190" t="str">
        <f t="shared" si="0"/>
        <v>2048–2053</v>
      </c>
      <c r="B18" s="16">
        <f>SUMIF('Example 1 Modification Input'!$J$30:$J$1241,'Ex1 Modification NoteDisclosure'!A18,'Example 1 Modification Input'!$E$30:$E$1241)</f>
        <v>0</v>
      </c>
      <c r="C18" s="16">
        <f>SUMIF('Example 1 Modification Input'!$J$30:$J$1241,'Ex1 Modification NoteDisclosure'!A18,'Example 1 Modification Input'!$D$30:$D$1241)</f>
        <v>0</v>
      </c>
      <c r="E18" s="311"/>
    </row>
    <row r="19" spans="1:21" ht="22.5" customHeight="1" x14ac:dyDescent="0.25">
      <c r="A19" s="190" t="str">
        <f t="shared" si="0"/>
        <v>2053–2058</v>
      </c>
      <c r="B19" s="16">
        <f>SUMIF('Example 1 Modification Input'!$J$30:$J$1241,'Ex1 Modification NoteDisclosure'!A19,'Example 1 Modification Input'!$E$30:$E$1241)</f>
        <v>0</v>
      </c>
      <c r="C19" s="16">
        <f>SUMIF('Example 1 Modification Input'!$J$30:$J$1241,'Ex1 Modification NoteDisclosure'!A19,'Example 1 Modification Input'!$D$30:$D$1241)</f>
        <v>0</v>
      </c>
      <c r="E19" s="311"/>
      <c r="F19" s="18"/>
      <c r="G19" s="18"/>
      <c r="H19" s="18"/>
      <c r="I19" s="18"/>
    </row>
    <row r="20" spans="1:21" ht="22.5" customHeight="1" x14ac:dyDescent="0.25">
      <c r="A20" s="190" t="str">
        <f t="shared" si="0"/>
        <v>2058–2063</v>
      </c>
      <c r="B20" s="16">
        <f>SUMIF('Example 1 Modification Input'!$J$30:$J$1241,'Ex1 Modification NoteDisclosure'!A20,'Example 1 Modification Input'!$E$30:$E$1241)</f>
        <v>0</v>
      </c>
      <c r="C20" s="16">
        <f>SUMIF('Example 1 Modification Input'!$J$30:$J$1241,'Ex1 Modification NoteDisclosure'!A20,'Example 1 Modification Input'!$D$30:$D$1241)</f>
        <v>0</v>
      </c>
      <c r="E20" s="191">
        <v>0</v>
      </c>
      <c r="F20" s="18"/>
      <c r="G20" s="18"/>
      <c r="H20" s="18"/>
      <c r="I20" s="18"/>
    </row>
    <row r="21" spans="1:21" ht="22.5" customHeight="1" x14ac:dyDescent="0.25">
      <c r="A21" s="190" t="str">
        <f t="shared" si="0"/>
        <v>2063–2068</v>
      </c>
      <c r="B21" s="16">
        <f>SUMIF('Example 1 Modification Input'!$J$30:$J$1241,'Ex1 Modification NoteDisclosure'!A21,'Example 1 Modification Input'!$E$30:$E$1241)</f>
        <v>0</v>
      </c>
      <c r="C21" s="16">
        <f>SUMIF('Example 1 Modification Input'!$J$30:$J$1241,'Ex1 Modification NoteDisclosure'!A21,'Example 1 Modification Input'!$D$30:$D$1241)</f>
        <v>0</v>
      </c>
    </row>
    <row r="22" spans="1:21" ht="22.5" customHeight="1" x14ac:dyDescent="0.25">
      <c r="A22" s="190" t="str">
        <f t="shared" si="0"/>
        <v>2068–2073</v>
      </c>
      <c r="B22" s="16">
        <f>SUMIF('Example 1 Modification Input'!$J$30:$J$1241,'Ex1 Modification NoteDisclosure'!A22,'Example 1 Modification Input'!$E$30:$E$1241)</f>
        <v>0</v>
      </c>
      <c r="C22" s="16">
        <f>SUMIF('Example 1 Modification Input'!$J$30:$J$1241,'Ex1 Modification NoteDisclosure'!A22,'Example 1 Modification Input'!$D$30:$D$1241)</f>
        <v>0</v>
      </c>
    </row>
    <row r="23" spans="1:21" ht="22.5" customHeight="1" x14ac:dyDescent="0.25">
      <c r="A23" s="190" t="str">
        <f t="shared" si="0"/>
        <v>2073–2078</v>
      </c>
      <c r="B23" s="16">
        <f>SUMIF('Example 1 Modification Input'!$J$30:$J$1241,'Ex1 Modification NoteDisclosure'!A23,'Example 1 Modification Input'!$E$30:$E$1241)</f>
        <v>0</v>
      </c>
      <c r="C23" s="16">
        <f>SUMIF('Example 1 Modification Input'!$J$30:$J$1241,'Ex1 Modification NoteDisclosure'!A23,'Example 1 Modification Input'!$D$30:$D$1241)</f>
        <v>0</v>
      </c>
      <c r="F23" s="195"/>
      <c r="G23" s="195"/>
      <c r="H23" s="195"/>
      <c r="I23" s="195"/>
      <c r="J23" s="195"/>
      <c r="K23" s="195"/>
      <c r="L23" s="195"/>
      <c r="M23" s="195"/>
      <c r="N23" s="195"/>
      <c r="O23" s="195"/>
      <c r="P23" s="195"/>
      <c r="Q23" s="195"/>
      <c r="R23" s="195"/>
      <c r="S23" s="195"/>
      <c r="T23" s="195"/>
      <c r="U23" s="195"/>
    </row>
    <row r="24" spans="1:21" ht="22.5" customHeight="1" x14ac:dyDescent="0.25">
      <c r="A24" s="190" t="str">
        <f t="shared" si="0"/>
        <v>2078–2083</v>
      </c>
      <c r="B24" s="16">
        <f>SUMIF('Example 1 Modification Input'!$J$30:$J$1241,'Ex1 Modification NoteDisclosure'!A24,'Example 1 Modification Input'!$E$30:$E$1241)</f>
        <v>0</v>
      </c>
      <c r="C24" s="16">
        <f>SUMIF('Example 1 Modification Input'!$J$30:$J$1241,'Ex1 Modification NoteDisclosure'!A24,'Example 1 Modification Input'!$D$30:$D$1241)</f>
        <v>0</v>
      </c>
      <c r="F24" s="195"/>
      <c r="G24" s="195"/>
      <c r="H24" s="195"/>
      <c r="I24" s="195"/>
      <c r="J24" s="195"/>
      <c r="K24" s="195"/>
      <c r="L24" s="195"/>
      <c r="M24" s="195"/>
      <c r="N24" s="195"/>
      <c r="O24" s="195"/>
      <c r="P24" s="195"/>
      <c r="Q24" s="195"/>
      <c r="R24" s="195"/>
      <c r="S24" s="195"/>
      <c r="T24" s="195"/>
      <c r="U24" s="195"/>
    </row>
    <row r="25" spans="1:21" ht="22.5" customHeight="1" x14ac:dyDescent="0.25">
      <c r="A25" s="190" t="str">
        <f>LEFT(A24,4)+5&amp;"–"&amp;RIGHT(A24,4)+5</f>
        <v>2083–2088</v>
      </c>
      <c r="B25" s="16">
        <f>SUMIF('Example 1 Modification Input'!$J$30:$J$1241,'Ex1 Modification NoteDisclosure'!A25,'Example 1 Modification Input'!$E$30:$E$1241)</f>
        <v>0</v>
      </c>
      <c r="C25" s="16">
        <f>SUMIF('Example 1 Modification Input'!$J$30:$J$1241,'Ex1 Modification NoteDisclosure'!A25,'Example 1 Modification Input'!$D$30:$D$1241)</f>
        <v>0</v>
      </c>
      <c r="F25" s="149"/>
      <c r="G25" s="149"/>
      <c r="H25" s="149"/>
      <c r="I25" s="149"/>
      <c r="J25" s="149"/>
      <c r="K25" s="149"/>
      <c r="L25" s="149"/>
      <c r="M25" s="149"/>
      <c r="N25" s="149"/>
      <c r="O25" s="149"/>
      <c r="P25" s="149"/>
      <c r="Q25" s="149"/>
      <c r="R25" s="149"/>
      <c r="S25" s="149"/>
      <c r="T25" s="149"/>
      <c r="U25" s="149"/>
    </row>
    <row r="26" spans="1:21" ht="22.5" customHeight="1" x14ac:dyDescent="0.25">
      <c r="A26" s="190" t="str">
        <f t="shared" si="0"/>
        <v>2088–2093</v>
      </c>
      <c r="B26" s="16">
        <f>SUMIF('Example 1 Modification Input'!$J$30:$J$1241,'Ex1 Modification NoteDisclosure'!A26,'Example 1 Modification Input'!$E$30:$E$1241)</f>
        <v>0</v>
      </c>
      <c r="C26" s="16">
        <f>SUMIF('Example 1 Modification Input'!$J$30:$J$1241,'Ex1 Modification NoteDisclosure'!A26,'Example 1 Modification Input'!$D$30:$D$1241)</f>
        <v>0</v>
      </c>
    </row>
    <row r="27" spans="1:21" ht="22.5" customHeight="1" x14ac:dyDescent="0.25">
      <c r="A27" s="190" t="str">
        <f t="shared" si="0"/>
        <v>2093–2098</v>
      </c>
      <c r="B27" s="16">
        <f>SUMIF('Example 1 Modification Input'!$J$30:$J$1241,'Ex1 Modification NoteDisclosure'!A27,'Example 1 Modification Input'!$E$30:$E$1241)</f>
        <v>0</v>
      </c>
      <c r="C27" s="16">
        <f>SUMIF('Example 1 Modification Input'!$J$30:$J$1241,'Ex1 Modification NoteDisclosure'!A27,'Example 1 Modification Input'!$D$30:$D$1241)</f>
        <v>0</v>
      </c>
    </row>
    <row r="28" spans="1:21" ht="22.5" customHeight="1" x14ac:dyDescent="0.25">
      <c r="A28" s="190" t="str">
        <f t="shared" si="0"/>
        <v>2098–2103</v>
      </c>
      <c r="B28" s="16">
        <f>SUMIF('Example 1 Modification Input'!$J$30:$J$1241,'Ex1 Modification NoteDisclosure'!A28,'Example 1 Modification Input'!$E$30:$E$1241)</f>
        <v>0</v>
      </c>
      <c r="C28" s="16">
        <f>SUMIF('Example 1 Modification Input'!$J$30:$J$1241,'Ex1 Modification NoteDisclosure'!A28,'Example 1 Modification Input'!$D$30:$D$1241)</f>
        <v>0</v>
      </c>
    </row>
    <row r="29" spans="1:21" ht="22.5" customHeight="1" x14ac:dyDescent="0.25">
      <c r="A29" s="190" t="str">
        <f>LEFT(A28,4)+5&amp;"–"&amp;RIGHT(A28,4)+5</f>
        <v>2103–2108</v>
      </c>
      <c r="B29" s="16">
        <f>SUMIF('Example 1 Modification Input'!$J$30:$J$1241,'Ex1 Modification NoteDisclosure'!A29,'Example 1 Modification Input'!$E$30:$E$1241)</f>
        <v>0</v>
      </c>
      <c r="C29" s="16">
        <f>SUMIF('Example 1 Modification Input'!$J$30:$J$1241,'Ex1 Modification NoteDisclosure'!A29,'Example 1 Modification Input'!$D$30:$D$1241)</f>
        <v>0</v>
      </c>
    </row>
    <row r="30" spans="1:21" ht="22.5" customHeight="1" x14ac:dyDescent="0.25">
      <c r="A30" s="190" t="str">
        <f>LEFT(A29,4)+5&amp;"–"&amp;RIGHT(A29,4)+5</f>
        <v>2108–2113</v>
      </c>
      <c r="B30" s="16">
        <f>SUMIF('Example 1 Modification Input'!$J$30:$J$1241,'Ex1 Modification NoteDisclosure'!A30,'Example 1 Modification Input'!$E$30:$E$1241)</f>
        <v>0</v>
      </c>
      <c r="C30" s="16">
        <f>SUMIF('Example 1 Modification Input'!$J$30:$J$1241,'Ex1 Modification NoteDisclosure'!A30,'Example 1 Modification Input'!$D$30:$D$1241)</f>
        <v>0</v>
      </c>
    </row>
    <row r="31" spans="1:21" ht="22.5" customHeight="1" x14ac:dyDescent="0.25">
      <c r="A31" s="190" t="str">
        <f>LEFT(A30,4)+5&amp;"–"&amp;RIGHT(A30,4)+5</f>
        <v>2113–2118</v>
      </c>
      <c r="B31" s="16">
        <f>SUMIF('Example 1 Modification Input'!$J$30:$J$1241,'Ex1 Modification NoteDisclosure'!A31,'Example 1 Modification Input'!$E$30:$E$1241)</f>
        <v>0</v>
      </c>
      <c r="C31" s="16">
        <f>SUMIF('Example 1 Modification Input'!$J$30:$J$1241,'Ex1 Modification NoteDisclosure'!A31,'Example 1 Modification Input'!$D$30:$D$1241)</f>
        <v>0</v>
      </c>
    </row>
    <row r="32" spans="1:21" ht="22.5" customHeight="1" x14ac:dyDescent="0.25">
      <c r="A32" s="190" t="str">
        <f>LEFT(A31,4)+5&amp;"–"&amp;RIGHT(A31,4)+5</f>
        <v>2118–2123</v>
      </c>
      <c r="B32" s="16">
        <f>SUMIF('Example 1 Modification Input'!$J$30:$J$1241,'Ex1 Modification NoteDisclosure'!A32,'Example 1 Modification Input'!$E$30:$E$1241)</f>
        <v>0</v>
      </c>
      <c r="C32" s="16">
        <f>SUMIF('Example 1 Modification Input'!$J$30:$J$1241,'Ex1 Modification NoteDisclosure'!A32,'Example 1 Modification Input'!$D$30:$D$1241)</f>
        <v>0</v>
      </c>
    </row>
    <row r="33" ht="22.5" customHeight="1" x14ac:dyDescent="0.2"/>
    <row r="35" ht="15" customHeight="1" x14ac:dyDescent="0.2"/>
    <row r="37" ht="35.25" customHeight="1" x14ac:dyDescent="0.2"/>
  </sheetData>
  <sheetProtection sheet="1" objects="1" scenarios="1" formatColumns="0" formatRows="0"/>
  <mergeCells count="10">
    <mergeCell ref="E10:E12"/>
    <mergeCell ref="E14:E15"/>
    <mergeCell ref="E17:E19"/>
    <mergeCell ref="A1:E1"/>
    <mergeCell ref="A3:B3"/>
    <mergeCell ref="A4:B4"/>
    <mergeCell ref="E4:E5"/>
    <mergeCell ref="A5:B5"/>
    <mergeCell ref="A7:B7"/>
    <mergeCell ref="E7:E8"/>
  </mergeCells>
  <dataValidations count="2">
    <dataValidation operator="lessThan" allowBlank="1" showInputMessage="1" showErrorMessage="1" sqref="F1:G2 A1:A2 H1:XFD6 A7:C32" xr:uid="{507BBE30-7DEF-4D16-8357-FB1B8EA42A26}"/>
    <dataValidation type="textLength" operator="lessThan" allowBlank="1" showInputMessage="1" showErrorMessage="1" sqref="A33:C1048576" xr:uid="{6C937A9E-13C9-48BE-A15D-6AF498282F49}">
      <formula1>0</formula1>
    </dataValidation>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6" max="40" man="1"/>
  </colBreaks>
  <extLst>
    <ext xmlns:x14="http://schemas.microsoft.com/office/spreadsheetml/2009/9/main" uri="{CCE6A557-97BC-4b89-ADB6-D9C93CAAB3DF}">
      <x14:dataValidations xmlns:xm="http://schemas.microsoft.com/office/excel/2006/main" count="1">
        <x14:dataValidation type="list" allowBlank="1" showInputMessage="1" showErrorMessage="1" xr:uid="{6C4AAA03-2103-4731-9FDD-355EA82EEAF6}">
          <x14:formula1>
            <xm:f>'Drop-down menus'!$P$1:$P$2</xm:f>
          </x14:formula1>
          <xm:sqref>E6 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249977111117893"/>
    <pageSetUpPr fitToPage="1"/>
  </sheetPr>
  <dimension ref="A1:Z1248"/>
  <sheetViews>
    <sheetView zoomScale="80" zoomScaleNormal="80" workbookViewId="0">
      <selection activeCell="U15" sqref="U15"/>
    </sheetView>
  </sheetViews>
  <sheetFormatPr defaultColWidth="9.140625" defaultRowHeight="15" x14ac:dyDescent="0.2"/>
  <cols>
    <col min="1" max="1" width="20.85546875" style="113" customWidth="1"/>
    <col min="2" max="2" width="34.42578125" style="3" hidden="1" customWidth="1"/>
    <col min="3" max="3" width="36.28515625" style="6" customWidth="1"/>
    <col min="4" max="4" width="25.28515625" style="6" customWidth="1"/>
    <col min="5" max="5" width="25.28515625" style="113" customWidth="1"/>
    <col min="6" max="7" width="25.28515625" style="6" customWidth="1"/>
    <col min="8" max="9" width="25.28515625" style="113" customWidth="1"/>
    <col min="10" max="10" width="20.5703125" style="113" hidden="1" customWidth="1"/>
    <col min="11" max="11" width="28.28515625" style="113" hidden="1" customWidth="1"/>
    <col min="12" max="17" width="20.5703125" style="113" hidden="1" customWidth="1"/>
    <col min="18" max="18" width="23.28515625" style="113" hidden="1" customWidth="1"/>
    <col min="19" max="19" width="30.7109375" style="113" hidden="1" customWidth="1"/>
    <col min="20" max="20" width="6.28515625" style="113" customWidth="1"/>
    <col min="21" max="21" width="36.140625" style="113" customWidth="1"/>
    <col min="22" max="22" width="32.28515625" style="113" customWidth="1"/>
    <col min="23" max="23" width="29.140625" style="113" customWidth="1"/>
    <col min="24" max="24" width="33.85546875" style="113" customWidth="1"/>
    <col min="25" max="25" width="25.85546875" style="113" customWidth="1"/>
    <col min="26" max="26" width="20.5703125" style="113" customWidth="1"/>
    <col min="27" max="16384" width="9.140625" style="113"/>
  </cols>
  <sheetData>
    <row r="1" spans="1:26" s="107" customFormat="1" ht="39" customHeight="1" x14ac:dyDescent="0.2">
      <c r="A1" s="271" t="s">
        <v>106</v>
      </c>
      <c r="B1" s="271"/>
      <c r="C1" s="271"/>
      <c r="D1" s="271"/>
      <c r="E1" s="271"/>
      <c r="F1" s="271"/>
      <c r="G1" s="20"/>
    </row>
    <row r="2" spans="1:26" s="107" customFormat="1" ht="48" customHeight="1" x14ac:dyDescent="0.2">
      <c r="A2" s="271"/>
      <c r="B2" s="271"/>
      <c r="C2" s="271"/>
      <c r="D2" s="271"/>
      <c r="E2" s="271"/>
      <c r="F2" s="271"/>
      <c r="G2" s="20"/>
    </row>
    <row r="3" spans="1:26" s="112" customFormat="1" ht="35.25" customHeight="1" x14ac:dyDescent="0.25">
      <c r="A3" s="283" t="s">
        <v>37</v>
      </c>
      <c r="B3" s="284"/>
      <c r="C3" s="284"/>
      <c r="D3" s="284"/>
      <c r="E3" s="284"/>
      <c r="F3" s="284"/>
      <c r="G3" s="114"/>
      <c r="H3" s="114"/>
      <c r="I3" s="114"/>
      <c r="J3" s="182"/>
      <c r="K3" s="182"/>
      <c r="L3" s="182"/>
      <c r="M3" s="182"/>
      <c r="N3" s="182"/>
      <c r="O3" s="182"/>
      <c r="P3" s="182"/>
      <c r="Q3" s="182"/>
      <c r="R3" s="182"/>
      <c r="S3" s="182"/>
      <c r="T3" s="182"/>
      <c r="U3" s="182"/>
      <c r="V3" s="182"/>
      <c r="W3" s="182"/>
      <c r="X3" s="182"/>
      <c r="Z3" s="149"/>
    </row>
    <row r="4" spans="1:26" ht="33.75" customHeight="1" x14ac:dyDescent="0.25">
      <c r="A4" s="285" t="s">
        <v>35</v>
      </c>
      <c r="B4" s="286"/>
      <c r="C4" s="286"/>
      <c r="D4" s="286"/>
      <c r="E4" s="286"/>
      <c r="F4" s="287"/>
      <c r="G4" s="114"/>
      <c r="H4" s="114"/>
      <c r="I4" s="114"/>
      <c r="J4" s="149" t="s">
        <v>26</v>
      </c>
    </row>
    <row r="5" spans="1:26" ht="23.25" customHeight="1" x14ac:dyDescent="0.25">
      <c r="A5" s="288" t="s">
        <v>31</v>
      </c>
      <c r="B5" s="288"/>
      <c r="C5" s="288"/>
      <c r="D5" s="289" t="s">
        <v>92</v>
      </c>
      <c r="E5" s="289"/>
      <c r="F5" s="289"/>
      <c r="G5" s="114"/>
      <c r="H5" s="114"/>
      <c r="I5" s="114"/>
      <c r="J5" s="196" t="s">
        <v>8</v>
      </c>
      <c r="K5" s="196"/>
      <c r="L5" s="196"/>
      <c r="M5" s="196"/>
      <c r="N5" s="196"/>
      <c r="O5" s="196"/>
      <c r="P5" s="196"/>
      <c r="Q5" s="196"/>
      <c r="R5" s="197">
        <f ca="1">SUM(INDIRECT(CONCATENATE("E",MATCH(DATE(2&amp;RIGHT(LEFT('Example 1 Original Output'!$E$7,4),3),7,1),$A$25:$A$1236,0)+24,":",CONCATENATE("E",MATCH(DATE(2&amp;RIGHT(LEFT('Example 1 Original Output'!$E$7,4),3),7,1),$A$25:$A$1236,0)+35))))</f>
        <v>59671.02294736194</v>
      </c>
      <c r="S5" s="197"/>
      <c r="T5" s="197"/>
    </row>
    <row r="6" spans="1:26" ht="23.25" customHeight="1" x14ac:dyDescent="0.25">
      <c r="A6" s="245" t="s">
        <v>19</v>
      </c>
      <c r="B6" s="245"/>
      <c r="C6" s="245"/>
      <c r="D6" s="290">
        <v>2E-3</v>
      </c>
      <c r="E6" s="290"/>
      <c r="F6" s="290"/>
      <c r="G6" s="114"/>
      <c r="H6" s="114"/>
      <c r="I6" s="114"/>
      <c r="J6" s="196" t="s">
        <v>9</v>
      </c>
      <c r="K6" s="196"/>
      <c r="L6" s="196"/>
      <c r="M6" s="196"/>
      <c r="N6" s="196"/>
      <c r="O6" s="196"/>
      <c r="P6" s="196"/>
      <c r="Q6" s="196"/>
      <c r="R6" s="197">
        <f ca="1">IF($D$14="End",SUM(INDIRECT(CONCATENATE("D",MATCH(DATE(2&amp;RIGHT(LEFT('Example 1 Original Output'!$E$7,4),3),7,1),$A$25:$A$1236,0)+24,":",CONCATENATE("D",MATCH(DATE(2&amp;RIGHT(LEFT('Example 1 Original Output'!$E$7,4),3),7,1),$A$25:$A$1236,0)+35)))),SUM(INDIRECT(CONCATENATE("D",MATCH(DATE(2&amp;RIGHT(LEFT('Example 1 Original Output'!$E$7,4),3),8,1),$A$25:$A$1236,0)+24,":",CONCATENATE("D",MATCH(DATE(2&amp;RIGHT(LEFT('Example 1 Original Output'!$E$7,4),3),8,1),$A$25:$A$1236,0)+34)))))</f>
        <v>328.97705263806398</v>
      </c>
      <c r="S6" s="197"/>
      <c r="T6" s="197"/>
    </row>
    <row r="7" spans="1:26" ht="23.25" customHeight="1" x14ac:dyDescent="0.25">
      <c r="A7" s="116" t="s">
        <v>77</v>
      </c>
      <c r="B7" s="117"/>
      <c r="C7" s="118"/>
      <c r="D7" s="289" t="s">
        <v>79</v>
      </c>
      <c r="E7" s="289"/>
      <c r="F7" s="289"/>
      <c r="G7" s="114"/>
      <c r="H7" s="114"/>
      <c r="I7" s="114"/>
      <c r="J7" s="196"/>
      <c r="K7" s="196"/>
      <c r="L7" s="196"/>
      <c r="M7" s="196"/>
      <c r="N7" s="196"/>
      <c r="O7" s="196"/>
      <c r="P7" s="196"/>
      <c r="Q7" s="196"/>
      <c r="R7" s="197"/>
      <c r="S7" s="197"/>
      <c r="T7" s="197"/>
    </row>
    <row r="8" spans="1:26" ht="23.25" customHeight="1" x14ac:dyDescent="0.25">
      <c r="A8" s="245" t="s">
        <v>74</v>
      </c>
      <c r="B8" s="245"/>
      <c r="C8" s="245"/>
      <c r="D8" s="291" t="s">
        <v>80</v>
      </c>
      <c r="E8" s="292"/>
      <c r="F8" s="293"/>
      <c r="G8" s="114"/>
      <c r="H8" s="114"/>
      <c r="I8" s="114"/>
      <c r="J8" s="196"/>
      <c r="K8" s="196" t="str">
        <f>"Cr: Expenditure - Org Code "&amp;'Example 1 Original Input'!$D$8</f>
        <v>Cr: Expenditure - Org Code 1234</v>
      </c>
      <c r="L8" s="196"/>
      <c r="M8" s="196"/>
      <c r="N8" s="196"/>
      <c r="O8" s="196"/>
      <c r="P8" s="196"/>
      <c r="Q8" s="196"/>
      <c r="R8" s="197"/>
      <c r="S8" s="197">
        <f ca="1">SUM(R5:R6)-SUM(S9:S9)</f>
        <v>59971.749140532265</v>
      </c>
      <c r="T8" s="197"/>
    </row>
    <row r="9" spans="1:26" ht="23.25" customHeight="1" x14ac:dyDescent="0.25">
      <c r="A9" s="245" t="s">
        <v>32</v>
      </c>
      <c r="B9" s="245"/>
      <c r="C9" s="245"/>
      <c r="D9" s="294">
        <v>4321</v>
      </c>
      <c r="E9" s="294"/>
      <c r="F9" s="294"/>
      <c r="G9" s="114"/>
      <c r="H9" s="114"/>
      <c r="I9" s="114"/>
      <c r="J9" s="198"/>
      <c r="K9" s="196" t="s">
        <v>27</v>
      </c>
      <c r="S9" s="197">
        <f ca="1">IF($D$14="End",0,SUM(INDIRECT(CONCATENATE(CONCATENATE("D",MATCH(DATE(2&amp;RIGHT(LEFT('Example 1 Original Output'!$E$7,4),3),8,1),$A$25:$A$1236,0)+31)))))</f>
        <v>28.250859467741417</v>
      </c>
      <c r="T9" s="197"/>
    </row>
    <row r="10" spans="1:26" ht="23.25" customHeight="1" x14ac:dyDescent="0.25">
      <c r="A10" s="274" t="s">
        <v>40</v>
      </c>
      <c r="B10" s="275"/>
      <c r="C10" s="276"/>
      <c r="D10" s="280" t="s">
        <v>16</v>
      </c>
      <c r="E10" s="281"/>
      <c r="F10" s="282"/>
      <c r="G10" s="120"/>
      <c r="H10" s="114"/>
      <c r="I10" s="114"/>
      <c r="J10" s="198"/>
      <c r="K10" s="196"/>
      <c r="S10" s="197"/>
      <c r="T10" s="197"/>
    </row>
    <row r="11" spans="1:26" ht="23.25" customHeight="1" x14ac:dyDescent="0.25">
      <c r="A11" s="116" t="s">
        <v>94</v>
      </c>
      <c r="B11" s="117"/>
      <c r="C11" s="118"/>
      <c r="D11" s="280" t="s">
        <v>96</v>
      </c>
      <c r="E11" s="281"/>
      <c r="F11" s="282"/>
      <c r="G11" s="120" t="str">
        <f>IF(OR(AND($D$10='Drop-down menus'!P1,OR($D$11='Drop-down menus'!R2,$D$11='Drop-down menus'!R3)),AND(D10='Drop-down menus'!P2,$D$11='Drop-down menus'!R1)),"ERROR - Fund Types Do Not Agree","OK")</f>
        <v>OK</v>
      </c>
      <c r="H11" s="114"/>
      <c r="I11" s="114"/>
      <c r="J11" s="198"/>
      <c r="K11" s="196"/>
      <c r="S11" s="197"/>
      <c r="T11" s="197"/>
    </row>
    <row r="12" spans="1:26" ht="23.25" customHeight="1" x14ac:dyDescent="0.25">
      <c r="A12" s="116" t="s">
        <v>98</v>
      </c>
      <c r="B12" s="117"/>
      <c r="C12" s="118"/>
      <c r="D12" s="318">
        <v>44378</v>
      </c>
      <c r="E12" s="319"/>
      <c r="F12" s="320"/>
      <c r="G12" s="114"/>
      <c r="H12" s="114"/>
      <c r="I12" s="114"/>
      <c r="J12" s="198"/>
      <c r="K12" s="196"/>
      <c r="S12" s="197"/>
      <c r="T12" s="197"/>
    </row>
    <row r="13" spans="1:26" ht="23.25" customHeight="1" x14ac:dyDescent="0.25">
      <c r="A13" s="272" t="s">
        <v>33</v>
      </c>
      <c r="B13" s="272"/>
      <c r="C13" s="272"/>
      <c r="D13" s="273">
        <f t="array" ref="D13">INDEX(A25:C1236,MATCH(FALSE,ISBLANK(C25:C1236),0),0)</f>
        <v>44378</v>
      </c>
      <c r="E13" s="273"/>
      <c r="F13" s="273"/>
      <c r="G13" s="114"/>
      <c r="H13" s="114"/>
      <c r="I13" s="114"/>
      <c r="J13" s="149" t="s">
        <v>26</v>
      </c>
      <c r="K13" s="112"/>
      <c r="L13" s="112"/>
      <c r="M13" s="112"/>
      <c r="N13" s="112"/>
      <c r="O13" s="112"/>
      <c r="P13" s="112"/>
      <c r="Q13" s="112"/>
      <c r="R13" s="112"/>
      <c r="S13" s="112"/>
      <c r="T13" s="112"/>
    </row>
    <row r="14" spans="1:26" ht="23.25" customHeight="1" x14ac:dyDescent="0.25">
      <c r="A14" s="274" t="s">
        <v>29</v>
      </c>
      <c r="B14" s="275"/>
      <c r="C14" s="276"/>
      <c r="D14" s="277" t="s">
        <v>11</v>
      </c>
      <c r="E14" s="277"/>
      <c r="F14" s="277"/>
      <c r="G14" s="114"/>
      <c r="H14" s="114"/>
      <c r="I14" s="114"/>
      <c r="J14" s="199" t="s">
        <v>41</v>
      </c>
    </row>
    <row r="15" spans="1:26" ht="23.25" customHeight="1" x14ac:dyDescent="0.2">
      <c r="A15" s="250" t="s">
        <v>47</v>
      </c>
      <c r="B15" s="272"/>
      <c r="C15" s="272"/>
      <c r="D15" s="314">
        <f>IF(D14="Beginning",ABS(NPV(D6/12,INDEX(A25:B1236,MATCH(D13,A25:A1236,0),2):$B$1236))*(1+D6/12),ABS(NPV(D6/12,INDEX(A25:B1236,MATCH(D13,A25:A1236,0),2):$B$1236)))</f>
        <v>209284.21089010127</v>
      </c>
      <c r="E15" s="314"/>
      <c r="F15" s="314"/>
      <c r="G15" s="114"/>
      <c r="H15" s="114"/>
      <c r="I15" s="114"/>
      <c r="J15" s="196" t="s">
        <v>8</v>
      </c>
      <c r="K15" s="196"/>
      <c r="L15" s="196"/>
      <c r="M15" s="196"/>
      <c r="N15" s="196"/>
      <c r="O15" s="196"/>
      <c r="P15" s="196"/>
      <c r="Q15" s="196"/>
      <c r="R15" s="197" t="e">
        <f ca="1">IF(AND(DATE(YEAR(#REF!),MONTH(#REF!),DAY(#REF!))&gt;DATE(2&amp;RIGHT(LEFT('Example 1 Original Output'!$E$7,4),3),7,1),DATE(YEAR(#REF!),MONTH(#REF!),DAY(#REF!))&lt;DATE(2&amp;RIGHT('Example 1 Original Output'!$E$7,3),7,1)),
SUM(
INDIRECT(
CONCATENATE("E",
MATCH(
DATE(2&amp;RIGHT(LEFT('Example 1 Original Output'!$E$7,4),3),7,1),$A$25:$A$1236,0)
+20,":",
CONCATENATE("E",
MATCH(
DATE(YEAR(#REF!),MONTH(#REF!)-1,DAY(#REF!)),$A$25:$A$1236,0)
+20)))),
0)</f>
        <v>#REF!</v>
      </c>
      <c r="S15" s="197"/>
      <c r="T15" s="197"/>
    </row>
    <row r="16" spans="1:26" ht="23.25" customHeight="1" x14ac:dyDescent="0.25">
      <c r="A16" s="245" t="s">
        <v>57</v>
      </c>
      <c r="B16" s="245"/>
      <c r="C16" s="245"/>
      <c r="D16" s="321">
        <v>0</v>
      </c>
      <c r="E16" s="322"/>
      <c r="F16" s="323"/>
      <c r="G16" s="114"/>
      <c r="H16" s="114"/>
      <c r="I16" s="114"/>
      <c r="J16" s="196"/>
      <c r="K16" s="196"/>
      <c r="L16" s="196"/>
      <c r="M16" s="196"/>
      <c r="N16" s="196"/>
      <c r="O16" s="196"/>
      <c r="P16" s="196"/>
      <c r="Q16" s="196"/>
      <c r="R16" s="197"/>
      <c r="S16" s="197"/>
      <c r="T16" s="197"/>
    </row>
    <row r="17" spans="1:24" ht="23.25" customHeight="1" x14ac:dyDescent="0.2">
      <c r="A17" s="250" t="s">
        <v>1671</v>
      </c>
      <c r="B17" s="272"/>
      <c r="C17" s="272"/>
      <c r="D17" s="324">
        <f>D15+D16</f>
        <v>209284.21089010127</v>
      </c>
      <c r="E17" s="325"/>
      <c r="F17" s="326"/>
      <c r="G17" s="114"/>
      <c r="H17" s="114"/>
      <c r="I17" s="114"/>
      <c r="J17" s="196"/>
      <c r="K17" s="196"/>
      <c r="L17" s="196"/>
      <c r="M17" s="196"/>
      <c r="N17" s="196"/>
      <c r="O17" s="196"/>
      <c r="P17" s="196"/>
      <c r="Q17" s="196"/>
      <c r="R17" s="197"/>
      <c r="S17" s="197"/>
      <c r="T17" s="197"/>
    </row>
    <row r="18" spans="1:24" ht="23.25" customHeight="1" x14ac:dyDescent="0.25">
      <c r="A18" s="245" t="s">
        <v>39</v>
      </c>
      <c r="B18" s="245"/>
      <c r="C18" s="245"/>
      <c r="D18" s="270" t="s">
        <v>4</v>
      </c>
      <c r="E18" s="270"/>
      <c r="F18" s="270"/>
      <c r="G18" s="114"/>
      <c r="H18" s="114"/>
      <c r="I18" s="114"/>
      <c r="J18" s="196"/>
      <c r="K18" s="196"/>
      <c r="L18" s="196"/>
      <c r="M18" s="196"/>
      <c r="N18" s="196"/>
      <c r="O18" s="196"/>
      <c r="P18" s="196"/>
      <c r="Q18" s="196"/>
      <c r="R18" s="197"/>
      <c r="S18" s="197"/>
      <c r="T18" s="197"/>
    </row>
    <row r="19" spans="1:24" ht="23.25" customHeight="1" x14ac:dyDescent="0.2">
      <c r="A19" s="315" t="s">
        <v>38</v>
      </c>
      <c r="B19" s="316"/>
      <c r="C19" s="317"/>
      <c r="D19" s="255">
        <f>IF(D18="Building",40*12,IF(D18="Equipment",5*12,IF(D18="Infrastructure",40*12,"0")))</f>
        <v>60</v>
      </c>
      <c r="E19" s="255"/>
      <c r="F19" s="255"/>
      <c r="G19" s="114"/>
      <c r="H19" s="114"/>
      <c r="I19" s="114"/>
      <c r="J19" s="196" t="s">
        <v>56</v>
      </c>
      <c r="N19" s="200">
        <f>DATE(YEAR($D$13),MONTH($D$13)+D20,1)</f>
        <v>45658</v>
      </c>
    </row>
    <row r="20" spans="1:24" ht="23.25" customHeight="1" x14ac:dyDescent="0.2">
      <c r="A20" s="315" t="s">
        <v>22</v>
      </c>
      <c r="B20" s="316"/>
      <c r="C20" s="317"/>
      <c r="D20" s="255">
        <f>ROUND(COUNTIF(C25:C1236,"&lt;&gt;"&amp;""),1)</f>
        <v>42</v>
      </c>
      <c r="E20" s="255"/>
      <c r="F20" s="255"/>
      <c r="G20" s="114"/>
      <c r="H20" s="114"/>
      <c r="I20" s="114"/>
      <c r="J20" s="196" t="s">
        <v>49</v>
      </c>
      <c r="N20" s="200">
        <f>DATE(YEAR($D$13),MONTH($D$13)+D21,1)</f>
        <v>45658</v>
      </c>
      <c r="S20" s="197"/>
      <c r="T20" s="197"/>
    </row>
    <row r="21" spans="1:24" ht="23.25" customHeight="1" x14ac:dyDescent="0.2">
      <c r="A21" s="250" t="s">
        <v>1546</v>
      </c>
      <c r="B21" s="272"/>
      <c r="C21" s="272"/>
      <c r="D21" s="251">
        <f>IF(D19&lt;D20,D19,D20)</f>
        <v>42</v>
      </c>
      <c r="E21" s="251"/>
      <c r="F21" s="251"/>
      <c r="G21" s="114"/>
      <c r="H21" s="114"/>
      <c r="I21" s="114"/>
      <c r="U21" s="6"/>
      <c r="V21" s="6"/>
      <c r="W21" s="6"/>
      <c r="X21" s="6"/>
    </row>
    <row r="22" spans="1:24" ht="20.25" customHeight="1" x14ac:dyDescent="0.2">
      <c r="A22" s="122"/>
      <c r="B22" s="122"/>
      <c r="C22" s="122"/>
      <c r="D22" s="2"/>
      <c r="F22" s="3"/>
      <c r="G22" s="3"/>
      <c r="H22" s="3"/>
      <c r="I22" s="3"/>
      <c r="U22" s="167"/>
      <c r="V22" s="167"/>
      <c r="W22" s="167"/>
      <c r="X22" s="167"/>
    </row>
    <row r="23" spans="1:24" ht="87.75" customHeight="1" x14ac:dyDescent="0.25">
      <c r="A23" s="264" t="s">
        <v>73</v>
      </c>
      <c r="B23" s="265"/>
      <c r="C23" s="265"/>
      <c r="D23" s="265"/>
      <c r="E23" s="265"/>
      <c r="F23" s="265"/>
      <c r="G23" s="265"/>
      <c r="H23" s="265"/>
      <c r="I23" s="266"/>
    </row>
    <row r="24" spans="1:24" ht="66" customHeight="1" x14ac:dyDescent="0.25">
      <c r="A24" s="123" t="s">
        <v>0</v>
      </c>
      <c r="B24" s="7"/>
      <c r="C24" s="8" t="s">
        <v>17</v>
      </c>
      <c r="D24" s="123" t="s">
        <v>2</v>
      </c>
      <c r="E24" s="123" t="s">
        <v>1</v>
      </c>
      <c r="F24" s="7" t="str">
        <f>IF(D14="Beginning","Beginning Monthly Obligation Balance","Ending Monthly Obligation Balance")</f>
        <v>Beginning Monthly Obligation Balance</v>
      </c>
      <c r="G24" s="7" t="s">
        <v>1665</v>
      </c>
      <c r="H24" s="7" t="s">
        <v>58</v>
      </c>
      <c r="I24" s="7" t="s">
        <v>1666</v>
      </c>
      <c r="J24" s="167" t="s">
        <v>48</v>
      </c>
      <c r="K24" s="26" t="s">
        <v>1532</v>
      </c>
      <c r="R24" s="167" t="s">
        <v>59</v>
      </c>
    </row>
    <row r="25" spans="1:24" ht="19.899999999999999" customHeight="1" x14ac:dyDescent="0.25">
      <c r="A25" s="126">
        <v>44378</v>
      </c>
      <c r="B25" s="9">
        <f>IF(C25&gt;0,C25*-1,C25)</f>
        <v>-5000</v>
      </c>
      <c r="C25" s="127">
        <v>5000</v>
      </c>
      <c r="D25" s="4">
        <f>IF(C25&lt;&gt;"",IF(D14="Beginning",0,$D$15*($D$6/12)),0)</f>
        <v>0</v>
      </c>
      <c r="E25" s="128">
        <f>C25-D25</f>
        <v>5000</v>
      </c>
      <c r="F25" s="4">
        <f>IF(C25&lt;&gt;"",$D$15-E25,0)</f>
        <v>204284.21089010127</v>
      </c>
      <c r="G25" s="19">
        <f>IF(C25&lt;&gt;"",$D$17/$D$21,0)</f>
        <v>4982.9574021452681</v>
      </c>
      <c r="H25" s="4">
        <f>IF(C25&lt;&gt;"",G25,0)</f>
        <v>4982.9574021452681</v>
      </c>
      <c r="I25" s="4">
        <f>IF(C25&lt;&gt;"",$D$17-H25,0)</f>
        <v>204301.25348795601</v>
      </c>
      <c r="J25" s="25" t="str">
        <f t="shared" ref="J25:J36" si="0">IF(OR(MONTH(A25)=1,MONTH(A25)=2,MONTH(A25)=3,MONTH(A25)=4,MONTH(A25)=5,MONTH(A25)=6),YEAR(A25)-1&amp;"–"&amp;YEAR(A25),YEAR(A25)&amp;"–"&amp;YEAR(A25)+1)</f>
        <v>2021–2022</v>
      </c>
      <c r="K25" s="27">
        <f>IF(AND(ROUND(H25,2)=ROUND($D$17,2),ROUND(F25,0)=0),ROUND($D$17,2),0)</f>
        <v>0</v>
      </c>
      <c r="R25" s="10" t="str">
        <f t="shared" ref="R25:R88" si="1">IF(AND($D$13&lt;=$A25,DATE(YEAR($D$13),MONTH($D$13)+$D$19-1,DAY($D$13))&gt;=$A25),"X","")</f>
        <v>X</v>
      </c>
    </row>
    <row r="26" spans="1:24" ht="19.899999999999999" customHeight="1" x14ac:dyDescent="0.25">
      <c r="A26" s="126">
        <v>44409</v>
      </c>
      <c r="B26" s="9">
        <f t="shared" ref="B26:B89" si="2">IF(C26&gt;0,C26*-1,C26)</f>
        <v>-5000</v>
      </c>
      <c r="C26" s="127">
        <v>5000</v>
      </c>
      <c r="D26" s="4">
        <f t="shared" ref="D26:D89" si="3">IF(C26="",0,IF($D$14="Beginning",IF(C25&lt;&gt;"",$F25*$D$6/12,0),IF(C25&lt;&gt;"",$F25*$D$6/12,$D$15*$D$6/12)))</f>
        <v>34.047368481683542</v>
      </c>
      <c r="E26" s="128">
        <f>C26-D26</f>
        <v>4965.9526315183166</v>
      </c>
      <c r="F26" s="4">
        <f>IF(C26="",0,IF(C25="",$D$15-E26,IF(C26&lt;&gt;"",F25-E26)))</f>
        <v>199318.25825858297</v>
      </c>
      <c r="G26" s="19">
        <f>IF(AND(C26&lt;&gt;"",G25&lt;D$17),$D$17/$D$21,0)</f>
        <v>4982.9574021452681</v>
      </c>
      <c r="H26" s="4">
        <f>IF(C26&lt;&gt;"",G26+H25,0)</f>
        <v>9965.9148042905363</v>
      </c>
      <c r="I26" s="4">
        <f>IF(C26&lt;&gt;"",$D$17-H26,0)</f>
        <v>199318.29608581073</v>
      </c>
      <c r="J26" s="25" t="str">
        <f t="shared" si="0"/>
        <v>2021–2022</v>
      </c>
      <c r="K26" s="27">
        <f t="shared" ref="K26:K89" si="4">IF(AND(ROUND(H26,2)=ROUND($D$17,2),ROUND(F26,0)=0),ROUND($D$17,2),0)</f>
        <v>0</v>
      </c>
      <c r="R26" s="10" t="str">
        <f t="shared" si="1"/>
        <v>X</v>
      </c>
    </row>
    <row r="27" spans="1:24" ht="19.899999999999999" customHeight="1" x14ac:dyDescent="0.25">
      <c r="A27" s="126">
        <v>44440</v>
      </c>
      <c r="B27" s="9">
        <f t="shared" si="2"/>
        <v>-5000</v>
      </c>
      <c r="C27" s="127">
        <v>5000</v>
      </c>
      <c r="D27" s="4">
        <f t="shared" si="3"/>
        <v>33.219709709763826</v>
      </c>
      <c r="E27" s="128">
        <f t="shared" ref="E27:E90" si="5">C27-D27</f>
        <v>4966.7802902902358</v>
      </c>
      <c r="F27" s="4">
        <f t="shared" ref="F27:F90" si="6">IF(C27="",0,IF(C26="",$D$15-E27,IF(C27&lt;&gt;"",F26-E27)))</f>
        <v>194351.47796829272</v>
      </c>
      <c r="G27" s="19">
        <f>IF(AND(C27&lt;&gt;"",SUM(G$25:G26)&lt;D$17),$D$17/$D$21,0)</f>
        <v>4982.9574021452681</v>
      </c>
      <c r="H27" s="4">
        <f t="shared" ref="H27:H90" si="7">IF(C27&lt;&gt;"",G27+H26,0)</f>
        <v>14948.872206435804</v>
      </c>
      <c r="I27" s="4">
        <f t="shared" ref="I27:I89" si="8">IF(C27&lt;&gt;"",$D$17-H27,0)</f>
        <v>194335.33868366547</v>
      </c>
      <c r="J27" s="25" t="str">
        <f t="shared" si="0"/>
        <v>2021–2022</v>
      </c>
      <c r="K27" s="27">
        <f t="shared" si="4"/>
        <v>0</v>
      </c>
      <c r="R27" s="10" t="str">
        <f t="shared" si="1"/>
        <v>X</v>
      </c>
    </row>
    <row r="28" spans="1:24" ht="19.899999999999999" customHeight="1" x14ac:dyDescent="0.25">
      <c r="A28" s="126">
        <v>44470</v>
      </c>
      <c r="B28" s="9">
        <f t="shared" si="2"/>
        <v>-5000</v>
      </c>
      <c r="C28" s="127">
        <v>5000</v>
      </c>
      <c r="D28" s="4">
        <f t="shared" si="3"/>
        <v>32.391912994715454</v>
      </c>
      <c r="E28" s="128">
        <f t="shared" si="5"/>
        <v>4967.6080870052847</v>
      </c>
      <c r="F28" s="4">
        <f t="shared" si="6"/>
        <v>189383.86988128742</v>
      </c>
      <c r="G28" s="19">
        <f>IF(AND(C28&lt;&gt;"",SUM(G$25:G27)&lt;D$17),$D$17/$D$21,0)</f>
        <v>4982.9574021452681</v>
      </c>
      <c r="H28" s="4">
        <f t="shared" si="7"/>
        <v>19931.829608581073</v>
      </c>
      <c r="I28" s="4">
        <f t="shared" si="8"/>
        <v>189352.38128152018</v>
      </c>
      <c r="J28" s="25" t="str">
        <f t="shared" si="0"/>
        <v>2021–2022</v>
      </c>
      <c r="K28" s="27">
        <f t="shared" si="4"/>
        <v>0</v>
      </c>
      <c r="R28" s="10" t="str">
        <f t="shared" si="1"/>
        <v>X</v>
      </c>
    </row>
    <row r="29" spans="1:24" ht="19.899999999999999" customHeight="1" x14ac:dyDescent="0.25">
      <c r="A29" s="126">
        <v>44501</v>
      </c>
      <c r="B29" s="9">
        <f t="shared" si="2"/>
        <v>-5000</v>
      </c>
      <c r="C29" s="127">
        <v>5000</v>
      </c>
      <c r="D29" s="4">
        <f t="shared" si="3"/>
        <v>31.563978313547906</v>
      </c>
      <c r="E29" s="128">
        <f t="shared" si="5"/>
        <v>4968.4360216864525</v>
      </c>
      <c r="F29" s="4">
        <f t="shared" si="6"/>
        <v>184415.43385960098</v>
      </c>
      <c r="G29" s="19">
        <f>IF(AND(C29&lt;&gt;"",SUM(G$25:G28)&lt;D$17),$D$17/$D$21,0)</f>
        <v>4982.9574021452681</v>
      </c>
      <c r="H29" s="4">
        <f t="shared" si="7"/>
        <v>24914.787010726341</v>
      </c>
      <c r="I29" s="4">
        <f t="shared" si="8"/>
        <v>184369.42387937492</v>
      </c>
      <c r="J29" s="25" t="str">
        <f t="shared" si="0"/>
        <v>2021–2022</v>
      </c>
      <c r="K29" s="27">
        <f t="shared" si="4"/>
        <v>0</v>
      </c>
      <c r="R29" s="10" t="str">
        <f t="shared" si="1"/>
        <v>X</v>
      </c>
      <c r="W29" s="201"/>
    </row>
    <row r="30" spans="1:24" ht="19.899999999999999" customHeight="1" x14ac:dyDescent="0.25">
      <c r="A30" s="126">
        <v>44531</v>
      </c>
      <c r="B30" s="9">
        <f t="shared" si="2"/>
        <v>-5000</v>
      </c>
      <c r="C30" s="127">
        <v>5000</v>
      </c>
      <c r="D30" s="4">
        <f t="shared" si="3"/>
        <v>30.735905643266829</v>
      </c>
      <c r="E30" s="128">
        <f t="shared" si="5"/>
        <v>4969.264094356733</v>
      </c>
      <c r="F30" s="4">
        <f t="shared" si="6"/>
        <v>179446.16976524424</v>
      </c>
      <c r="G30" s="19">
        <f>IF(AND(C30&lt;&gt;"",SUM(G$25:G29)&lt;D$17),$D$17/$D$21,0)</f>
        <v>4982.9574021452681</v>
      </c>
      <c r="H30" s="4">
        <f t="shared" si="7"/>
        <v>29897.744412871609</v>
      </c>
      <c r="I30" s="4">
        <f t="shared" si="8"/>
        <v>179386.46647722967</v>
      </c>
      <c r="J30" s="25" t="str">
        <f t="shared" si="0"/>
        <v>2021–2022</v>
      </c>
      <c r="K30" s="27">
        <f t="shared" si="4"/>
        <v>0</v>
      </c>
      <c r="R30" s="10" t="str">
        <f t="shared" si="1"/>
        <v>X</v>
      </c>
    </row>
    <row r="31" spans="1:24" ht="19.899999999999999" customHeight="1" x14ac:dyDescent="0.25">
      <c r="A31" s="126">
        <v>44562</v>
      </c>
      <c r="B31" s="9">
        <f t="shared" si="2"/>
        <v>-5000</v>
      </c>
      <c r="C31" s="127">
        <v>5000</v>
      </c>
      <c r="D31" s="4">
        <f t="shared" si="3"/>
        <v>29.907694960874039</v>
      </c>
      <c r="E31" s="128">
        <f t="shared" si="5"/>
        <v>4970.0923050391257</v>
      </c>
      <c r="F31" s="4">
        <f t="shared" si="6"/>
        <v>174476.07746020512</v>
      </c>
      <c r="G31" s="19">
        <f>IF(AND(C31&lt;&gt;"",SUM(G$25:G30)&lt;D$17),$D$17/$D$21,0)</f>
        <v>4982.9574021452681</v>
      </c>
      <c r="H31" s="4">
        <f t="shared" si="7"/>
        <v>34880.701815016873</v>
      </c>
      <c r="I31" s="4">
        <f t="shared" si="8"/>
        <v>174403.50907508441</v>
      </c>
      <c r="J31" s="25" t="str">
        <f t="shared" si="0"/>
        <v>2021–2022</v>
      </c>
      <c r="K31" s="27">
        <f t="shared" si="4"/>
        <v>0</v>
      </c>
      <c r="R31" s="10" t="str">
        <f t="shared" si="1"/>
        <v>X</v>
      </c>
    </row>
    <row r="32" spans="1:24" ht="19.899999999999999" customHeight="1" x14ac:dyDescent="0.25">
      <c r="A32" s="126">
        <v>44593</v>
      </c>
      <c r="B32" s="9">
        <f t="shared" si="2"/>
        <v>-5000</v>
      </c>
      <c r="C32" s="127">
        <v>5000</v>
      </c>
      <c r="D32" s="4">
        <f t="shared" si="3"/>
        <v>29.079346243367521</v>
      </c>
      <c r="E32" s="128">
        <f t="shared" si="5"/>
        <v>4970.9206537566324</v>
      </c>
      <c r="F32" s="4">
        <f t="shared" si="6"/>
        <v>169505.1568064485</v>
      </c>
      <c r="G32" s="19">
        <f>IF(AND(C32&lt;&gt;"",SUM(G$25:G31)&lt;D$17),$D$17/$D$21,0)</f>
        <v>4982.9574021452681</v>
      </c>
      <c r="H32" s="4">
        <f t="shared" si="7"/>
        <v>39863.659217162145</v>
      </c>
      <c r="I32" s="4">
        <f t="shared" si="8"/>
        <v>169420.55167293912</v>
      </c>
      <c r="J32" s="25" t="str">
        <f t="shared" si="0"/>
        <v>2021–2022</v>
      </c>
      <c r="K32" s="27">
        <f t="shared" si="4"/>
        <v>0</v>
      </c>
      <c r="R32" s="10" t="str">
        <f t="shared" si="1"/>
        <v>X</v>
      </c>
    </row>
    <row r="33" spans="1:24" ht="19.899999999999999" customHeight="1" x14ac:dyDescent="0.25">
      <c r="A33" s="126">
        <v>44621</v>
      </c>
      <c r="B33" s="9">
        <f t="shared" si="2"/>
        <v>-5000</v>
      </c>
      <c r="C33" s="127">
        <v>5000</v>
      </c>
      <c r="D33" s="4">
        <f t="shared" si="3"/>
        <v>28.250859467741417</v>
      </c>
      <c r="E33" s="128">
        <f t="shared" si="5"/>
        <v>4971.7491405322589</v>
      </c>
      <c r="F33" s="4">
        <f t="shared" si="6"/>
        <v>164533.40766591625</v>
      </c>
      <c r="G33" s="19">
        <f>IF(AND(C33&lt;&gt;"",SUM(G$25:G32)&lt;D$17),$D$17/$D$21,0)</f>
        <v>4982.9574021452681</v>
      </c>
      <c r="H33" s="4">
        <f t="shared" si="7"/>
        <v>44846.616619307417</v>
      </c>
      <c r="I33" s="4">
        <f t="shared" si="8"/>
        <v>164437.59427079384</v>
      </c>
      <c r="J33" s="25" t="str">
        <f t="shared" si="0"/>
        <v>2021–2022</v>
      </c>
      <c r="K33" s="27">
        <f t="shared" si="4"/>
        <v>0</v>
      </c>
      <c r="R33" s="10" t="str">
        <f t="shared" si="1"/>
        <v>X</v>
      </c>
    </row>
    <row r="34" spans="1:24" ht="19.899999999999999" customHeight="1" x14ac:dyDescent="0.25">
      <c r="A34" s="126">
        <v>44652</v>
      </c>
      <c r="B34" s="9">
        <f t="shared" si="2"/>
        <v>-5000</v>
      </c>
      <c r="C34" s="127">
        <v>5000</v>
      </c>
      <c r="D34" s="4">
        <f t="shared" si="3"/>
        <v>27.422234610986042</v>
      </c>
      <c r="E34" s="128">
        <f t="shared" si="5"/>
        <v>4972.5777653890136</v>
      </c>
      <c r="F34" s="4">
        <f t="shared" si="6"/>
        <v>159560.82990052723</v>
      </c>
      <c r="G34" s="19">
        <f>IF(AND(C34&lt;&gt;"",SUM(G$25:G33)&lt;D$17),$D$17/$D$21,0)</f>
        <v>4982.9574021452681</v>
      </c>
      <c r="H34" s="4">
        <f t="shared" si="7"/>
        <v>49829.574021452689</v>
      </c>
      <c r="I34" s="4">
        <f t="shared" si="8"/>
        <v>159454.63686864858</v>
      </c>
      <c r="J34" s="25" t="str">
        <f t="shared" si="0"/>
        <v>2021–2022</v>
      </c>
      <c r="K34" s="27">
        <f t="shared" si="4"/>
        <v>0</v>
      </c>
      <c r="R34" s="10" t="str">
        <f t="shared" si="1"/>
        <v>X</v>
      </c>
    </row>
    <row r="35" spans="1:24" ht="19.899999999999999" customHeight="1" x14ac:dyDescent="0.25">
      <c r="A35" s="126">
        <v>44682</v>
      </c>
      <c r="B35" s="9">
        <f t="shared" si="2"/>
        <v>-5000</v>
      </c>
      <c r="C35" s="127">
        <v>5000</v>
      </c>
      <c r="D35" s="4">
        <f t="shared" si="3"/>
        <v>26.593471650087874</v>
      </c>
      <c r="E35" s="128">
        <f t="shared" si="5"/>
        <v>4973.4065283499122</v>
      </c>
      <c r="F35" s="4">
        <f t="shared" si="6"/>
        <v>154587.42337217732</v>
      </c>
      <c r="G35" s="19">
        <f>IF(AND(C35&lt;&gt;"",SUM(G$25:G34)&lt;D$17),$D$17/$D$21,0)</f>
        <v>4982.9574021452681</v>
      </c>
      <c r="H35" s="4">
        <f t="shared" si="7"/>
        <v>54812.53142359796</v>
      </c>
      <c r="I35" s="4">
        <f t="shared" si="8"/>
        <v>154471.67946650332</v>
      </c>
      <c r="J35" s="25" t="str">
        <f t="shared" si="0"/>
        <v>2021–2022</v>
      </c>
      <c r="K35" s="27">
        <f t="shared" si="4"/>
        <v>0</v>
      </c>
      <c r="R35" s="10" t="str">
        <f t="shared" si="1"/>
        <v>X</v>
      </c>
    </row>
    <row r="36" spans="1:24" ht="19.899999999999999" customHeight="1" x14ac:dyDescent="0.25">
      <c r="A36" s="126">
        <v>44713</v>
      </c>
      <c r="B36" s="9">
        <f t="shared" si="2"/>
        <v>-5000</v>
      </c>
      <c r="C36" s="127">
        <v>5000</v>
      </c>
      <c r="D36" s="4">
        <f t="shared" si="3"/>
        <v>25.764570562029551</v>
      </c>
      <c r="E36" s="128">
        <f t="shared" si="5"/>
        <v>4974.2354294379702</v>
      </c>
      <c r="F36" s="237">
        <f t="shared" si="6"/>
        <v>149613.18794273934</v>
      </c>
      <c r="G36" s="19">
        <f>IF(AND(C36&lt;&gt;"",SUM(G$25:G35)&lt;D$17),$D$17/$D$21,0)</f>
        <v>4982.9574021452681</v>
      </c>
      <c r="H36" s="237">
        <f t="shared" si="7"/>
        <v>59795.488825743232</v>
      </c>
      <c r="I36" s="237">
        <f t="shared" si="8"/>
        <v>149488.72206435804</v>
      </c>
      <c r="J36" s="25" t="str">
        <f t="shared" si="0"/>
        <v>2021–2022</v>
      </c>
      <c r="K36" s="27">
        <f t="shared" si="4"/>
        <v>0</v>
      </c>
      <c r="R36" s="10" t="str">
        <f t="shared" si="1"/>
        <v>X</v>
      </c>
    </row>
    <row r="37" spans="1:24" ht="19.899999999999999" customHeight="1" x14ac:dyDescent="0.25">
      <c r="A37" s="126">
        <v>44743</v>
      </c>
      <c r="B37" s="9">
        <f t="shared" si="2"/>
        <v>-5000</v>
      </c>
      <c r="C37" s="127">
        <v>5000</v>
      </c>
      <c r="D37" s="46">
        <f t="shared" si="3"/>
        <v>24.935531323789892</v>
      </c>
      <c r="E37" s="202">
        <f t="shared" si="5"/>
        <v>4975.0644686762098</v>
      </c>
      <c r="F37" s="5">
        <f t="shared" si="6"/>
        <v>144638.12347406312</v>
      </c>
      <c r="G37" s="47">
        <f>IF(AND(C37&lt;&gt;"",SUM(G$25:G36)&lt;D$17),$D$17/$D$21,0)</f>
        <v>4982.9574021452681</v>
      </c>
      <c r="H37" s="4">
        <f t="shared" si="7"/>
        <v>64778.446227888504</v>
      </c>
      <c r="I37" s="4">
        <f t="shared" si="8"/>
        <v>144505.76466221275</v>
      </c>
      <c r="J37" s="25" t="str">
        <f>IF(OR(MONTH(A37)=1,MONTH(A37)=2,MONTH(A37)=3,MONTH(A37)=4,MONTH(A37)=5,MONTH(A37)=6),YEAR(A37)-1&amp;"–"&amp;YEAR(A37),YEAR(A37)&amp;"–"&amp;YEAR(A37)+1)</f>
        <v>2022–2023</v>
      </c>
      <c r="K37" s="27">
        <f t="shared" si="4"/>
        <v>0</v>
      </c>
      <c r="R37" s="10" t="str">
        <f t="shared" si="1"/>
        <v>X</v>
      </c>
      <c r="T37" s="203" t="s">
        <v>1582</v>
      </c>
      <c r="U37" s="204" t="s">
        <v>1669</v>
      </c>
      <c r="V37" s="205"/>
      <c r="W37" s="205"/>
      <c r="X37" s="205"/>
    </row>
    <row r="38" spans="1:24" ht="19.899999999999999" customHeight="1" x14ac:dyDescent="0.25">
      <c r="A38" s="126">
        <v>44774</v>
      </c>
      <c r="B38" s="9">
        <f t="shared" si="2"/>
        <v>-5000</v>
      </c>
      <c r="C38" s="127">
        <v>5000</v>
      </c>
      <c r="D38" s="46">
        <f t="shared" si="3"/>
        <v>24.106353912343852</v>
      </c>
      <c r="E38" s="202">
        <f t="shared" si="5"/>
        <v>4975.8936460876557</v>
      </c>
      <c r="F38" s="5">
        <f t="shared" si="6"/>
        <v>139662.22982797548</v>
      </c>
      <c r="G38" s="47">
        <f>IF(AND(C38&lt;&gt;"",SUM(G$25:G37)&lt;D$17),$D$17/$D$21,0)</f>
        <v>4982.9574021452681</v>
      </c>
      <c r="H38" s="4">
        <f t="shared" si="7"/>
        <v>69761.403630033776</v>
      </c>
      <c r="I38" s="4">
        <f t="shared" si="8"/>
        <v>139522.80726006749</v>
      </c>
      <c r="J38" s="25" t="str">
        <f t="shared" ref="J38:J101" si="9">IF(OR(MONTH(A38)=1,MONTH(A38)=2,MONTH(A38)=3,MONTH(A38)=4,MONTH(A38)=5,MONTH(A38)=6),YEAR(A38)-1&amp;"–"&amp;YEAR(A38),YEAR(A38)&amp;"–"&amp;YEAR(A38)+1)</f>
        <v>2022–2023</v>
      </c>
      <c r="K38" s="27">
        <f t="shared" si="4"/>
        <v>0</v>
      </c>
      <c r="R38" s="10" t="str">
        <f t="shared" si="1"/>
        <v>X</v>
      </c>
      <c r="T38" s="206" t="s">
        <v>1585</v>
      </c>
      <c r="U38" s="207" t="s">
        <v>1577</v>
      </c>
      <c r="V38" s="207"/>
      <c r="W38" s="208">
        <f>SUM(D37:D42)</f>
        <v>137.17276250083037</v>
      </c>
    </row>
    <row r="39" spans="1:24" ht="19.899999999999999" customHeight="1" x14ac:dyDescent="0.25">
      <c r="A39" s="126">
        <v>44805</v>
      </c>
      <c r="B39" s="9">
        <f t="shared" si="2"/>
        <v>-5000</v>
      </c>
      <c r="C39" s="127">
        <v>5000</v>
      </c>
      <c r="D39" s="46">
        <f t="shared" si="3"/>
        <v>23.277038304662579</v>
      </c>
      <c r="E39" s="202">
        <f t="shared" si="5"/>
        <v>4976.7229616953373</v>
      </c>
      <c r="F39" s="5">
        <f t="shared" si="6"/>
        <v>134685.50686628014</v>
      </c>
      <c r="G39" s="47">
        <f>IF(AND(C39&lt;&gt;"",SUM(G$25:G38)&lt;D$17),$D$17/$D$21,0)</f>
        <v>4982.9574021452681</v>
      </c>
      <c r="H39" s="4">
        <f t="shared" si="7"/>
        <v>74744.361032179047</v>
      </c>
      <c r="I39" s="4">
        <f t="shared" si="8"/>
        <v>134539.84985792224</v>
      </c>
      <c r="J39" s="25" t="str">
        <f t="shared" si="9"/>
        <v>2022–2023</v>
      </c>
      <c r="K39" s="27">
        <f t="shared" si="4"/>
        <v>0</v>
      </c>
      <c r="R39" s="10" t="str">
        <f t="shared" si="1"/>
        <v>X</v>
      </c>
      <c r="T39" s="206" t="s">
        <v>1586</v>
      </c>
      <c r="U39" s="207" t="s">
        <v>1578</v>
      </c>
      <c r="V39" s="207"/>
      <c r="W39" s="208">
        <f>SUM(E37:E42)</f>
        <v>29862.827237499168</v>
      </c>
    </row>
    <row r="40" spans="1:24" ht="19.899999999999999" customHeight="1" x14ac:dyDescent="0.25">
      <c r="A40" s="126">
        <v>44835</v>
      </c>
      <c r="B40" s="9">
        <f t="shared" si="2"/>
        <v>-5000</v>
      </c>
      <c r="C40" s="127">
        <v>5000</v>
      </c>
      <c r="D40" s="46">
        <f t="shared" si="3"/>
        <v>22.44758447771336</v>
      </c>
      <c r="E40" s="202">
        <f t="shared" si="5"/>
        <v>4977.5524155222865</v>
      </c>
      <c r="F40" s="5">
        <f t="shared" si="6"/>
        <v>129707.95445075785</v>
      </c>
      <c r="G40" s="47">
        <f>IF(AND(C40&lt;&gt;"",SUM(G$25:G39)&lt;D$17),$D$17/$D$21,0)</f>
        <v>4982.9574021452681</v>
      </c>
      <c r="H40" s="4">
        <f t="shared" si="7"/>
        <v>79727.318434324319</v>
      </c>
      <c r="I40" s="4">
        <f t="shared" si="8"/>
        <v>129556.89245577695</v>
      </c>
      <c r="J40" s="25" t="str">
        <f t="shared" si="9"/>
        <v>2022–2023</v>
      </c>
      <c r="K40" s="27">
        <f t="shared" si="4"/>
        <v>0</v>
      </c>
      <c r="R40" s="10" t="str">
        <f t="shared" si="1"/>
        <v>X</v>
      </c>
      <c r="T40" s="206" t="s">
        <v>1587</v>
      </c>
      <c r="U40" s="207" t="s">
        <v>1670</v>
      </c>
      <c r="V40" s="207"/>
      <c r="W40" s="208">
        <f>SUM(G37:G42)</f>
        <v>29897.744412871609</v>
      </c>
    </row>
    <row r="41" spans="1:24" ht="19.899999999999999" customHeight="1" x14ac:dyDescent="0.25">
      <c r="A41" s="126">
        <v>44866</v>
      </c>
      <c r="B41" s="9">
        <f t="shared" si="2"/>
        <v>-5000</v>
      </c>
      <c r="C41" s="127">
        <v>5000</v>
      </c>
      <c r="D41" s="46">
        <f t="shared" si="3"/>
        <v>21.617992408459642</v>
      </c>
      <c r="E41" s="202">
        <f t="shared" si="5"/>
        <v>4978.3820075915401</v>
      </c>
      <c r="F41" s="5">
        <f t="shared" si="6"/>
        <v>124729.57244316631</v>
      </c>
      <c r="G41" s="47">
        <f>IF(AND(C41&lt;&gt;"",SUM(G$25:G40)&lt;D$17),$D$17/$D$21,0)</f>
        <v>4982.9574021452681</v>
      </c>
      <c r="H41" s="4">
        <f t="shared" si="7"/>
        <v>84710.275836469591</v>
      </c>
      <c r="I41" s="4">
        <f t="shared" si="8"/>
        <v>124573.93505363168</v>
      </c>
      <c r="J41" s="25" t="str">
        <f t="shared" si="9"/>
        <v>2022–2023</v>
      </c>
      <c r="K41" s="27">
        <f t="shared" si="4"/>
        <v>0</v>
      </c>
      <c r="R41" s="10" t="str">
        <f t="shared" si="1"/>
        <v>X</v>
      </c>
      <c r="T41" s="182"/>
    </row>
    <row r="42" spans="1:24" ht="19.899999999999999" customHeight="1" x14ac:dyDescent="0.25">
      <c r="A42" s="126">
        <v>44896</v>
      </c>
      <c r="B42" s="9">
        <f t="shared" si="2"/>
        <v>-5000</v>
      </c>
      <c r="C42" s="127">
        <v>5000</v>
      </c>
      <c r="D42" s="46">
        <f t="shared" si="3"/>
        <v>20.788262073861052</v>
      </c>
      <c r="E42" s="202">
        <f t="shared" si="5"/>
        <v>4979.211737926139</v>
      </c>
      <c r="F42" s="48">
        <f t="shared" si="6"/>
        <v>119750.36070524018</v>
      </c>
      <c r="G42" s="47">
        <f>IF(AND(C42&lt;&gt;"",SUM(G$25:G41)&lt;D$17),$D$17/$D$21,0)</f>
        <v>4982.9574021452681</v>
      </c>
      <c r="H42" s="48">
        <f t="shared" si="7"/>
        <v>89693.233238614863</v>
      </c>
      <c r="I42" s="48">
        <f t="shared" si="8"/>
        <v>119590.97765148641</v>
      </c>
      <c r="J42" s="25" t="str">
        <f t="shared" si="9"/>
        <v>2022–2023</v>
      </c>
      <c r="K42" s="27">
        <f t="shared" si="4"/>
        <v>0</v>
      </c>
      <c r="R42" s="10" t="str">
        <f t="shared" si="1"/>
        <v>X</v>
      </c>
      <c r="T42" s="209"/>
    </row>
    <row r="43" spans="1:24" ht="19.899999999999999" customHeight="1" x14ac:dyDescent="0.25">
      <c r="A43" s="126">
        <v>44927</v>
      </c>
      <c r="B43" s="9">
        <f t="shared" si="2"/>
        <v>-5000</v>
      </c>
      <c r="C43" s="127">
        <v>5000</v>
      </c>
      <c r="D43" s="4">
        <f t="shared" si="3"/>
        <v>19.958393450873363</v>
      </c>
      <c r="E43" s="128">
        <f t="shared" si="5"/>
        <v>4980.0416065491263</v>
      </c>
      <c r="F43" s="5">
        <f t="shared" si="6"/>
        <v>114770.31909869105</v>
      </c>
      <c r="G43" s="19">
        <f>IF(AND(C43&lt;&gt;"",SUM(G$25:G42)&lt;D$17),$D$17/$D$21,0)</f>
        <v>4982.9574021452681</v>
      </c>
      <c r="H43" s="4">
        <f t="shared" si="7"/>
        <v>94676.190640760135</v>
      </c>
      <c r="I43" s="4">
        <f t="shared" si="8"/>
        <v>114608.02024934113</v>
      </c>
      <c r="J43" s="25" t="str">
        <f t="shared" si="9"/>
        <v>2022–2023</v>
      </c>
      <c r="K43" s="27">
        <f t="shared" si="4"/>
        <v>0</v>
      </c>
      <c r="R43" s="10" t="str">
        <f t="shared" si="1"/>
        <v>X</v>
      </c>
      <c r="T43" s="209"/>
    </row>
    <row r="44" spans="1:24" ht="19.899999999999999" customHeight="1" x14ac:dyDescent="0.25">
      <c r="A44" s="126">
        <v>44958</v>
      </c>
      <c r="B44" s="9">
        <f t="shared" si="2"/>
        <v>-5000</v>
      </c>
      <c r="C44" s="127">
        <v>5000</v>
      </c>
      <c r="D44" s="4">
        <f t="shared" si="3"/>
        <v>19.128386516448508</v>
      </c>
      <c r="E44" s="128">
        <f t="shared" si="5"/>
        <v>4980.8716134835513</v>
      </c>
      <c r="F44" s="5">
        <f t="shared" si="6"/>
        <v>109789.44748520749</v>
      </c>
      <c r="G44" s="19">
        <f>IF(AND(C44&lt;&gt;"",SUM(G$25:G43)&lt;D$17),$D$17/$D$21,0)</f>
        <v>4982.9574021452681</v>
      </c>
      <c r="H44" s="4">
        <f t="shared" si="7"/>
        <v>99659.148042905406</v>
      </c>
      <c r="I44" s="4">
        <f t="shared" si="8"/>
        <v>109625.06284719586</v>
      </c>
      <c r="J44" s="25" t="str">
        <f t="shared" si="9"/>
        <v>2022–2023</v>
      </c>
      <c r="K44" s="27">
        <f t="shared" si="4"/>
        <v>0</v>
      </c>
      <c r="R44" s="10" t="str">
        <f t="shared" si="1"/>
        <v>X</v>
      </c>
      <c r="T44" s="203" t="s">
        <v>1582</v>
      </c>
      <c r="U44" s="204" t="s">
        <v>1668</v>
      </c>
      <c r="V44" s="205"/>
      <c r="W44" s="205"/>
      <c r="X44" s="205"/>
    </row>
    <row r="45" spans="1:24" ht="19.899999999999999" customHeight="1" x14ac:dyDescent="0.25">
      <c r="A45" s="126">
        <v>44986</v>
      </c>
      <c r="B45" s="9">
        <f t="shared" si="2"/>
        <v>-5000</v>
      </c>
      <c r="C45" s="127">
        <v>5000</v>
      </c>
      <c r="D45" s="4">
        <f t="shared" si="3"/>
        <v>18.29824124753458</v>
      </c>
      <c r="E45" s="128">
        <f t="shared" si="5"/>
        <v>4981.7017587524651</v>
      </c>
      <c r="F45" s="5">
        <f t="shared" si="6"/>
        <v>104807.74572645503</v>
      </c>
      <c r="G45" s="19">
        <f>IF(AND(C45&lt;&gt;"",SUM(G$25:G44)&lt;D$17),$D$17/$D$21,0)</f>
        <v>4982.9574021452681</v>
      </c>
      <c r="H45" s="4">
        <f t="shared" si="7"/>
        <v>104642.10544505068</v>
      </c>
      <c r="I45" s="4">
        <f t="shared" si="8"/>
        <v>104642.10544505059</v>
      </c>
      <c r="J45" s="25" t="str">
        <f t="shared" si="9"/>
        <v>2022–2023</v>
      </c>
      <c r="K45" s="27">
        <f t="shared" si="4"/>
        <v>0</v>
      </c>
      <c r="R45" s="10" t="str">
        <f t="shared" si="1"/>
        <v>X</v>
      </c>
      <c r="T45" s="206" t="s">
        <v>1579</v>
      </c>
      <c r="U45" s="167" t="s">
        <v>1614</v>
      </c>
      <c r="V45" s="167"/>
      <c r="W45" s="210">
        <f>$F$42</f>
        <v>119750.36070524018</v>
      </c>
      <c r="X45" s="167"/>
    </row>
    <row r="46" spans="1:24" ht="19.899999999999999" customHeight="1" x14ac:dyDescent="0.25">
      <c r="A46" s="126">
        <v>45017</v>
      </c>
      <c r="B46" s="9">
        <f t="shared" si="2"/>
        <v>-5000</v>
      </c>
      <c r="C46" s="127">
        <v>5000</v>
      </c>
      <c r="D46" s="4">
        <f t="shared" si="3"/>
        <v>17.46795762107584</v>
      </c>
      <c r="E46" s="128">
        <f t="shared" si="5"/>
        <v>4982.5320423789244</v>
      </c>
      <c r="F46" s="5">
        <f t="shared" si="6"/>
        <v>99825.213684076109</v>
      </c>
      <c r="G46" s="19">
        <f>IF(AND(C46&lt;&gt;"",SUM(G$25:G45)&lt;D$17),$D$17/$D$21,0)</f>
        <v>4982.9574021452681</v>
      </c>
      <c r="H46" s="4">
        <f t="shared" si="7"/>
        <v>109625.06284719595</v>
      </c>
      <c r="I46" s="4">
        <f t="shared" si="8"/>
        <v>99659.148042905319</v>
      </c>
      <c r="J46" s="25" t="str">
        <f t="shared" si="9"/>
        <v>2022–2023</v>
      </c>
      <c r="K46" s="27">
        <f t="shared" si="4"/>
        <v>0</v>
      </c>
      <c r="R46" s="10" t="str">
        <f t="shared" si="1"/>
        <v>X</v>
      </c>
      <c r="T46" s="206" t="s">
        <v>1580</v>
      </c>
      <c r="U46" s="167" t="s">
        <v>1583</v>
      </c>
      <c r="V46" s="167"/>
      <c r="W46" s="210">
        <f>$H$42</f>
        <v>89693.233238614863</v>
      </c>
      <c r="X46" s="167"/>
    </row>
    <row r="47" spans="1:24" ht="19.899999999999999" customHeight="1" x14ac:dyDescent="0.25">
      <c r="A47" s="126">
        <v>45047</v>
      </c>
      <c r="B47" s="9">
        <f t="shared" si="2"/>
        <v>-5000</v>
      </c>
      <c r="C47" s="127">
        <v>5000</v>
      </c>
      <c r="D47" s="4">
        <f t="shared" si="3"/>
        <v>16.637535614012684</v>
      </c>
      <c r="E47" s="128">
        <f t="shared" si="5"/>
        <v>4983.3624643859876</v>
      </c>
      <c r="F47" s="5">
        <f t="shared" si="6"/>
        <v>94841.851219690114</v>
      </c>
      <c r="G47" s="19">
        <f>IF(AND(C47&lt;&gt;"",SUM(G$25:G46)&lt;D$17),$D$17/$D$21,0)</f>
        <v>4982.9574021452681</v>
      </c>
      <c r="H47" s="4">
        <f t="shared" si="7"/>
        <v>114608.02024934122</v>
      </c>
      <c r="I47" s="4">
        <f t="shared" si="8"/>
        <v>94676.190640760047</v>
      </c>
      <c r="J47" s="25" t="str">
        <f t="shared" si="9"/>
        <v>2022–2023</v>
      </c>
      <c r="K47" s="27">
        <f t="shared" si="4"/>
        <v>0</v>
      </c>
      <c r="R47" s="10" t="str">
        <f t="shared" si="1"/>
        <v>X</v>
      </c>
      <c r="T47" s="206" t="s">
        <v>1581</v>
      </c>
      <c r="U47" s="167" t="s">
        <v>1584</v>
      </c>
      <c r="V47" s="167"/>
      <c r="W47" s="210">
        <f>$I$42</f>
        <v>119590.97765148641</v>
      </c>
      <c r="X47" s="167"/>
    </row>
    <row r="48" spans="1:24" ht="19.899999999999999" customHeight="1" x14ac:dyDescent="0.25">
      <c r="A48" s="126">
        <v>45078</v>
      </c>
      <c r="B48" s="9">
        <f t="shared" si="2"/>
        <v>-5000</v>
      </c>
      <c r="C48" s="127">
        <v>5000</v>
      </c>
      <c r="D48" s="4">
        <f t="shared" si="3"/>
        <v>15.806975203281686</v>
      </c>
      <c r="E48" s="128">
        <f t="shared" si="5"/>
        <v>4984.1930247967184</v>
      </c>
      <c r="F48" s="5">
        <f t="shared" si="6"/>
        <v>89857.658194893389</v>
      </c>
      <c r="G48" s="19">
        <f>IF(AND(C48&lt;&gt;"",SUM(G$25:G47)&lt;D$17),$D$17/$D$21,0)</f>
        <v>4982.9574021452681</v>
      </c>
      <c r="H48" s="4">
        <f t="shared" si="7"/>
        <v>119590.97765148649</v>
      </c>
      <c r="I48" s="4">
        <f t="shared" si="8"/>
        <v>89693.233238614775</v>
      </c>
      <c r="J48" s="25" t="str">
        <f t="shared" si="9"/>
        <v>2022–2023</v>
      </c>
      <c r="K48" s="27">
        <f t="shared" si="4"/>
        <v>0</v>
      </c>
      <c r="R48" s="10" t="str">
        <f t="shared" si="1"/>
        <v>X</v>
      </c>
      <c r="T48" s="209"/>
    </row>
    <row r="49" spans="1:23" ht="19.899999999999999" customHeight="1" x14ac:dyDescent="0.25">
      <c r="A49" s="126">
        <v>45108</v>
      </c>
      <c r="B49" s="9">
        <f t="shared" si="2"/>
        <v>-5000</v>
      </c>
      <c r="C49" s="127">
        <v>5000</v>
      </c>
      <c r="D49" s="4">
        <f t="shared" si="3"/>
        <v>14.976276365815565</v>
      </c>
      <c r="E49" s="128">
        <f t="shared" si="5"/>
        <v>4985.0237236341845</v>
      </c>
      <c r="F49" s="5">
        <f t="shared" si="6"/>
        <v>84872.634471259211</v>
      </c>
      <c r="G49" s="19">
        <f>IF(AND(C49&lt;&gt;"",SUM(G$25:G48)&lt;D$17),$D$17/$D$21,0)</f>
        <v>4982.9574021452681</v>
      </c>
      <c r="H49" s="4">
        <f t="shared" si="7"/>
        <v>124573.93505363177</v>
      </c>
      <c r="I49" s="4">
        <f t="shared" si="8"/>
        <v>84710.275836469504</v>
      </c>
      <c r="J49" s="25" t="str">
        <f t="shared" si="9"/>
        <v>2023–2024</v>
      </c>
      <c r="K49" s="27">
        <f t="shared" si="4"/>
        <v>0</v>
      </c>
      <c r="R49" s="10" t="str">
        <f t="shared" si="1"/>
        <v>X</v>
      </c>
      <c r="T49" s="206" t="s">
        <v>1714</v>
      </c>
      <c r="U49" s="167" t="s">
        <v>1719</v>
      </c>
      <c r="V49" s="167"/>
      <c r="W49" s="210">
        <f>F36</f>
        <v>149613.18794273934</v>
      </c>
    </row>
    <row r="50" spans="1:23" ht="19.899999999999999" customHeight="1" x14ac:dyDescent="0.25">
      <c r="A50" s="126">
        <v>45139</v>
      </c>
      <c r="B50" s="9">
        <f t="shared" si="2"/>
        <v>-5000</v>
      </c>
      <c r="C50" s="127">
        <v>5000</v>
      </c>
      <c r="D50" s="4">
        <f t="shared" si="3"/>
        <v>14.145439078543204</v>
      </c>
      <c r="E50" s="128">
        <f t="shared" si="5"/>
        <v>4985.8545609214571</v>
      </c>
      <c r="F50" s="5">
        <f t="shared" si="6"/>
        <v>79886.779910337747</v>
      </c>
      <c r="G50" s="19">
        <f>IF(AND(C50&lt;&gt;"",SUM(G$25:G49)&lt;D$17),$D$17/$D$21,0)</f>
        <v>4982.9574021452681</v>
      </c>
      <c r="H50" s="4">
        <f t="shared" si="7"/>
        <v>129556.89245577704</v>
      </c>
      <c r="I50" s="4">
        <f t="shared" si="8"/>
        <v>79727.318434324232</v>
      </c>
      <c r="J50" s="25" t="str">
        <f t="shared" si="9"/>
        <v>2023–2024</v>
      </c>
      <c r="K50" s="27">
        <f t="shared" si="4"/>
        <v>0</v>
      </c>
      <c r="R50" s="10" t="str">
        <f t="shared" si="1"/>
        <v>X</v>
      </c>
      <c r="T50" s="206" t="s">
        <v>1715</v>
      </c>
      <c r="U50" s="167" t="s">
        <v>1720</v>
      </c>
      <c r="V50" s="167"/>
      <c r="W50" s="210">
        <f>H36</f>
        <v>59795.488825743232</v>
      </c>
    </row>
    <row r="51" spans="1:23" ht="19.899999999999999" customHeight="1" x14ac:dyDescent="0.25">
      <c r="A51" s="126">
        <v>45170</v>
      </c>
      <c r="B51" s="9">
        <f t="shared" si="2"/>
        <v>-5000</v>
      </c>
      <c r="C51" s="127">
        <v>5000</v>
      </c>
      <c r="D51" s="4">
        <f t="shared" si="3"/>
        <v>13.314463318389626</v>
      </c>
      <c r="E51" s="128">
        <f t="shared" si="5"/>
        <v>4986.6855366816108</v>
      </c>
      <c r="F51" s="5">
        <f t="shared" si="6"/>
        <v>74900.094373656131</v>
      </c>
      <c r="G51" s="19">
        <f>IF(AND(C51&lt;&gt;"",SUM(G$25:G50)&lt;D$17),$D$17/$D$21,0)</f>
        <v>4982.9574021452681</v>
      </c>
      <c r="H51" s="4">
        <f t="shared" si="7"/>
        <v>134539.84985792229</v>
      </c>
      <c r="I51" s="4">
        <f t="shared" si="8"/>
        <v>74744.361032178975</v>
      </c>
      <c r="J51" s="25" t="str">
        <f t="shared" si="9"/>
        <v>2023–2024</v>
      </c>
      <c r="K51" s="27">
        <f t="shared" si="4"/>
        <v>0</v>
      </c>
      <c r="R51" s="10" t="str">
        <f t="shared" si="1"/>
        <v>X</v>
      </c>
      <c r="T51" s="206" t="s">
        <v>1716</v>
      </c>
      <c r="U51" s="167" t="s">
        <v>1717</v>
      </c>
      <c r="V51" s="167"/>
      <c r="W51" s="210">
        <f>I36</f>
        <v>149488.72206435804</v>
      </c>
    </row>
    <row r="52" spans="1:23" ht="19.899999999999999" customHeight="1" x14ac:dyDescent="0.25">
      <c r="A52" s="126">
        <v>45200</v>
      </c>
      <c r="B52" s="9">
        <f t="shared" si="2"/>
        <v>-5000</v>
      </c>
      <c r="C52" s="127">
        <v>5000</v>
      </c>
      <c r="D52" s="4">
        <f t="shared" si="3"/>
        <v>12.483349062276021</v>
      </c>
      <c r="E52" s="128">
        <f t="shared" si="5"/>
        <v>4987.5166509377241</v>
      </c>
      <c r="F52" s="5">
        <f t="shared" si="6"/>
        <v>69912.577722718401</v>
      </c>
      <c r="G52" s="19">
        <f>IF(AND(C52&lt;&gt;"",SUM(G$25:G51)&lt;D$17),$D$17/$D$21,0)</f>
        <v>4982.9574021452681</v>
      </c>
      <c r="H52" s="4">
        <f t="shared" si="7"/>
        <v>139522.80726006755</v>
      </c>
      <c r="I52" s="4">
        <f t="shared" si="8"/>
        <v>69761.403630033717</v>
      </c>
      <c r="J52" s="25" t="str">
        <f t="shared" si="9"/>
        <v>2023–2024</v>
      </c>
      <c r="K52" s="27">
        <f t="shared" si="4"/>
        <v>0</v>
      </c>
      <c r="R52" s="10" t="str">
        <f t="shared" si="1"/>
        <v>X</v>
      </c>
    </row>
    <row r="53" spans="1:23" ht="19.899999999999999" customHeight="1" x14ac:dyDescent="0.25">
      <c r="A53" s="126">
        <v>45231</v>
      </c>
      <c r="B53" s="9">
        <f t="shared" si="2"/>
        <v>-5000</v>
      </c>
      <c r="C53" s="127">
        <v>5000</v>
      </c>
      <c r="D53" s="4">
        <f t="shared" si="3"/>
        <v>11.652096287119733</v>
      </c>
      <c r="E53" s="128">
        <f t="shared" si="5"/>
        <v>4988.34790371288</v>
      </c>
      <c r="F53" s="4">
        <f t="shared" si="6"/>
        <v>64924.229819005523</v>
      </c>
      <c r="G53" s="19">
        <f>IF(AND(C53&lt;&gt;"",SUM(G$25:G52)&lt;D$17),$D$17/$D$21,0)</f>
        <v>4982.9574021452681</v>
      </c>
      <c r="H53" s="4">
        <f t="shared" si="7"/>
        <v>144505.76466221281</v>
      </c>
      <c r="I53" s="4">
        <f t="shared" si="8"/>
        <v>64778.44622788846</v>
      </c>
      <c r="J53" s="25" t="str">
        <f t="shared" si="9"/>
        <v>2023–2024</v>
      </c>
      <c r="K53" s="27">
        <f t="shared" si="4"/>
        <v>0</v>
      </c>
      <c r="R53" s="10" t="str">
        <f t="shared" si="1"/>
        <v>X</v>
      </c>
    </row>
    <row r="54" spans="1:23" ht="19.899999999999999" customHeight="1" x14ac:dyDescent="0.25">
      <c r="A54" s="126">
        <v>45261</v>
      </c>
      <c r="B54" s="9">
        <f t="shared" si="2"/>
        <v>-5000</v>
      </c>
      <c r="C54" s="127">
        <v>5000</v>
      </c>
      <c r="D54" s="4">
        <f t="shared" si="3"/>
        <v>10.820704969834253</v>
      </c>
      <c r="E54" s="128">
        <f t="shared" si="5"/>
        <v>4989.179295030166</v>
      </c>
      <c r="F54" s="4">
        <f t="shared" si="6"/>
        <v>59935.050523975355</v>
      </c>
      <c r="G54" s="19">
        <f>IF(AND(C54&lt;&gt;"",SUM(G$25:G53)&lt;D$17),$D$17/$D$21,0)</f>
        <v>4982.9574021452681</v>
      </c>
      <c r="H54" s="4">
        <f t="shared" si="7"/>
        <v>149488.72206435807</v>
      </c>
      <c r="I54" s="4">
        <f t="shared" si="8"/>
        <v>59795.488825743203</v>
      </c>
      <c r="J54" s="25" t="str">
        <f t="shared" si="9"/>
        <v>2023–2024</v>
      </c>
      <c r="K54" s="27">
        <f t="shared" si="4"/>
        <v>0</v>
      </c>
      <c r="R54" s="10" t="str">
        <f t="shared" si="1"/>
        <v>X</v>
      </c>
    </row>
    <row r="55" spans="1:23" ht="19.899999999999999" customHeight="1" x14ac:dyDescent="0.25">
      <c r="A55" s="126">
        <v>45292</v>
      </c>
      <c r="B55" s="9">
        <f t="shared" si="2"/>
        <v>-5000</v>
      </c>
      <c r="C55" s="127">
        <v>5000</v>
      </c>
      <c r="D55" s="4">
        <f t="shared" si="3"/>
        <v>9.989175087329226</v>
      </c>
      <c r="E55" s="128">
        <f t="shared" si="5"/>
        <v>4990.0108249126706</v>
      </c>
      <c r="F55" s="4">
        <f t="shared" si="6"/>
        <v>54945.039699062683</v>
      </c>
      <c r="G55" s="19">
        <f>IF(AND(C55&lt;&gt;"",SUM(G$25:G54)&lt;D$17),$D$17/$D$21,0)</f>
        <v>4982.9574021452681</v>
      </c>
      <c r="H55" s="4">
        <f t="shared" si="7"/>
        <v>154471.67946650332</v>
      </c>
      <c r="I55" s="4">
        <f t="shared" si="8"/>
        <v>54812.531423597946</v>
      </c>
      <c r="J55" s="25" t="str">
        <f t="shared" si="9"/>
        <v>2023–2024</v>
      </c>
      <c r="K55" s="27">
        <f t="shared" si="4"/>
        <v>0</v>
      </c>
      <c r="R55" s="10" t="str">
        <f t="shared" si="1"/>
        <v>X</v>
      </c>
    </row>
    <row r="56" spans="1:23" ht="19.899999999999999" customHeight="1" x14ac:dyDescent="0.25">
      <c r="A56" s="126">
        <v>45323</v>
      </c>
      <c r="B56" s="9">
        <f t="shared" si="2"/>
        <v>-5000</v>
      </c>
      <c r="C56" s="127">
        <v>5000</v>
      </c>
      <c r="D56" s="4">
        <f t="shared" si="3"/>
        <v>9.1575066165104477</v>
      </c>
      <c r="E56" s="128">
        <f t="shared" si="5"/>
        <v>4990.8424933834895</v>
      </c>
      <c r="F56" s="4">
        <f t="shared" si="6"/>
        <v>49954.197205679193</v>
      </c>
      <c r="G56" s="19">
        <f>IF(AND(C56&lt;&gt;"",SUM(G$25:G55)&lt;D$17),$D$17/$D$21,0)</f>
        <v>4982.9574021452681</v>
      </c>
      <c r="H56" s="4">
        <f t="shared" si="7"/>
        <v>159454.63686864858</v>
      </c>
      <c r="I56" s="4">
        <f t="shared" si="8"/>
        <v>49829.574021452689</v>
      </c>
      <c r="J56" s="25" t="str">
        <f t="shared" si="9"/>
        <v>2023–2024</v>
      </c>
      <c r="K56" s="27">
        <f t="shared" si="4"/>
        <v>0</v>
      </c>
      <c r="R56" s="10" t="str">
        <f t="shared" si="1"/>
        <v>X</v>
      </c>
    </row>
    <row r="57" spans="1:23" ht="19.899999999999999" customHeight="1" x14ac:dyDescent="0.25">
      <c r="A57" s="126">
        <v>45352</v>
      </c>
      <c r="B57" s="9">
        <f t="shared" si="2"/>
        <v>-5000</v>
      </c>
      <c r="C57" s="127">
        <v>5000</v>
      </c>
      <c r="D57" s="4">
        <f t="shared" si="3"/>
        <v>8.325699534279865</v>
      </c>
      <c r="E57" s="128">
        <f t="shared" si="5"/>
        <v>4991.6743004657201</v>
      </c>
      <c r="F57" s="4">
        <f t="shared" si="6"/>
        <v>44962.522905213475</v>
      </c>
      <c r="G57" s="19">
        <f>IF(AND(C57&lt;&gt;"",SUM(G$25:G56)&lt;D$17),$D$17/$D$21,0)</f>
        <v>4982.9574021452681</v>
      </c>
      <c r="H57" s="4">
        <f t="shared" si="7"/>
        <v>164437.59427079384</v>
      </c>
      <c r="I57" s="4">
        <f t="shared" si="8"/>
        <v>44846.616619307431</v>
      </c>
      <c r="J57" s="25" t="str">
        <f t="shared" si="9"/>
        <v>2023–2024</v>
      </c>
      <c r="K57" s="27">
        <f t="shared" si="4"/>
        <v>0</v>
      </c>
      <c r="R57" s="10" t="str">
        <f t="shared" si="1"/>
        <v>X</v>
      </c>
    </row>
    <row r="58" spans="1:23" ht="19.899999999999999" customHeight="1" x14ac:dyDescent="0.25">
      <c r="A58" s="126">
        <v>45383</v>
      </c>
      <c r="B58" s="9">
        <f t="shared" si="2"/>
        <v>-5000</v>
      </c>
      <c r="C58" s="127">
        <v>5000</v>
      </c>
      <c r="D58" s="4">
        <f t="shared" si="3"/>
        <v>7.4937538175355796</v>
      </c>
      <c r="E58" s="128">
        <f t="shared" si="5"/>
        <v>4992.5062461824646</v>
      </c>
      <c r="F58" s="4">
        <f t="shared" si="6"/>
        <v>39970.016659031011</v>
      </c>
      <c r="G58" s="19">
        <f>IF(AND(C58&lt;&gt;"",SUM(G$25:G57)&lt;D$17),$D$17/$D$21,0)</f>
        <v>4982.9574021452681</v>
      </c>
      <c r="H58" s="4">
        <f t="shared" si="7"/>
        <v>169420.55167293909</v>
      </c>
      <c r="I58" s="4">
        <f t="shared" si="8"/>
        <v>39863.659217162174</v>
      </c>
      <c r="J58" s="25" t="str">
        <f t="shared" si="9"/>
        <v>2023–2024</v>
      </c>
      <c r="K58" s="27">
        <f t="shared" si="4"/>
        <v>0</v>
      </c>
      <c r="R58" s="10" t="str">
        <f t="shared" si="1"/>
        <v>X</v>
      </c>
    </row>
    <row r="59" spans="1:23" ht="19.899999999999999" customHeight="1" x14ac:dyDescent="0.25">
      <c r="A59" s="126">
        <v>45413</v>
      </c>
      <c r="B59" s="9">
        <f t="shared" si="2"/>
        <v>-5000</v>
      </c>
      <c r="C59" s="127">
        <v>5000</v>
      </c>
      <c r="D59" s="4">
        <f t="shared" si="3"/>
        <v>6.6616694431718351</v>
      </c>
      <c r="E59" s="128">
        <f t="shared" si="5"/>
        <v>4993.3383305568277</v>
      </c>
      <c r="F59" s="4">
        <f t="shared" si="6"/>
        <v>34976.678328474183</v>
      </c>
      <c r="G59" s="19">
        <f>IF(AND(C59&lt;&gt;"",SUM(G$25:G58)&lt;D$17),$D$17/$D$21,0)</f>
        <v>4982.9574021452681</v>
      </c>
      <c r="H59" s="4">
        <f t="shared" si="7"/>
        <v>174403.50907508435</v>
      </c>
      <c r="I59" s="4">
        <f t="shared" si="8"/>
        <v>34880.701815016917</v>
      </c>
      <c r="J59" s="25" t="str">
        <f t="shared" si="9"/>
        <v>2023–2024</v>
      </c>
      <c r="K59" s="27">
        <f t="shared" si="4"/>
        <v>0</v>
      </c>
      <c r="R59" s="10" t="str">
        <f t="shared" si="1"/>
        <v>X</v>
      </c>
    </row>
    <row r="60" spans="1:23" ht="19.899999999999999" customHeight="1" x14ac:dyDescent="0.25">
      <c r="A60" s="126">
        <v>45444</v>
      </c>
      <c r="B60" s="9">
        <f t="shared" si="2"/>
        <v>-5000</v>
      </c>
      <c r="C60" s="127">
        <v>5000</v>
      </c>
      <c r="D60" s="4">
        <f t="shared" si="3"/>
        <v>5.829446388079031</v>
      </c>
      <c r="E60" s="128">
        <f t="shared" si="5"/>
        <v>4994.1705536119207</v>
      </c>
      <c r="F60" s="4">
        <f t="shared" si="6"/>
        <v>29982.507774862264</v>
      </c>
      <c r="G60" s="19">
        <f>IF(AND(C60&lt;&gt;"",SUM(G$25:G59)&lt;D$17),$D$17/$D$21,0)</f>
        <v>4982.9574021452681</v>
      </c>
      <c r="H60" s="4">
        <f t="shared" si="7"/>
        <v>179386.46647722961</v>
      </c>
      <c r="I60" s="4">
        <f t="shared" si="8"/>
        <v>29897.74441287166</v>
      </c>
      <c r="J60" s="25" t="str">
        <f t="shared" si="9"/>
        <v>2023–2024</v>
      </c>
      <c r="K60" s="27">
        <f t="shared" si="4"/>
        <v>0</v>
      </c>
      <c r="R60" s="10" t="str">
        <f t="shared" si="1"/>
        <v>X</v>
      </c>
    </row>
    <row r="61" spans="1:23" ht="19.899999999999999" customHeight="1" x14ac:dyDescent="0.25">
      <c r="A61" s="126">
        <v>45474</v>
      </c>
      <c r="B61" s="9">
        <f t="shared" si="2"/>
        <v>-5000</v>
      </c>
      <c r="C61" s="127">
        <v>5000</v>
      </c>
      <c r="D61" s="4">
        <f t="shared" si="3"/>
        <v>4.9970846291437105</v>
      </c>
      <c r="E61" s="128">
        <f t="shared" si="5"/>
        <v>4995.0029153708565</v>
      </c>
      <c r="F61" s="4">
        <f t="shared" si="6"/>
        <v>24987.504859491408</v>
      </c>
      <c r="G61" s="19">
        <f>IF(AND(C61&lt;&gt;"",SUM(G$25:G60)&lt;D$17),$D$17/$D$21,0)</f>
        <v>4982.9574021452681</v>
      </c>
      <c r="H61" s="4">
        <f t="shared" si="7"/>
        <v>184369.42387937487</v>
      </c>
      <c r="I61" s="4">
        <f t="shared" si="8"/>
        <v>24914.787010726403</v>
      </c>
      <c r="J61" s="25" t="str">
        <f t="shared" si="9"/>
        <v>2024–2025</v>
      </c>
      <c r="K61" s="27">
        <f t="shared" si="4"/>
        <v>0</v>
      </c>
      <c r="R61" s="10" t="str">
        <f t="shared" si="1"/>
        <v>X</v>
      </c>
    </row>
    <row r="62" spans="1:23" ht="19.899999999999999" customHeight="1" x14ac:dyDescent="0.25">
      <c r="A62" s="126">
        <v>45505</v>
      </c>
      <c r="B62" s="9">
        <f t="shared" si="2"/>
        <v>-5000</v>
      </c>
      <c r="C62" s="127">
        <v>5000</v>
      </c>
      <c r="D62" s="4">
        <f t="shared" si="3"/>
        <v>4.1645841432485682</v>
      </c>
      <c r="E62" s="128">
        <f t="shared" si="5"/>
        <v>4995.8354158567518</v>
      </c>
      <c r="F62" s="4">
        <f t="shared" si="6"/>
        <v>19991.669443634655</v>
      </c>
      <c r="G62" s="19">
        <f>IF(AND(C62&lt;&gt;"",SUM(G$25:G61)&lt;D$17),$D$17/$D$21,0)</f>
        <v>4982.9574021452681</v>
      </c>
      <c r="H62" s="4">
        <f t="shared" si="7"/>
        <v>189352.38128152012</v>
      </c>
      <c r="I62" s="4">
        <f t="shared" si="8"/>
        <v>19931.829608581145</v>
      </c>
      <c r="J62" s="25" t="str">
        <f t="shared" si="9"/>
        <v>2024–2025</v>
      </c>
      <c r="K62" s="27">
        <f t="shared" si="4"/>
        <v>0</v>
      </c>
      <c r="R62" s="10" t="str">
        <f t="shared" si="1"/>
        <v>X</v>
      </c>
    </row>
    <row r="63" spans="1:23" ht="19.899999999999999" customHeight="1" x14ac:dyDescent="0.25">
      <c r="A63" s="126">
        <v>45536</v>
      </c>
      <c r="B63" s="9">
        <f t="shared" si="2"/>
        <v>-5000</v>
      </c>
      <c r="C63" s="127">
        <v>5000</v>
      </c>
      <c r="D63" s="4">
        <f t="shared" si="3"/>
        <v>3.3319449072724425</v>
      </c>
      <c r="E63" s="128">
        <f t="shared" si="5"/>
        <v>4996.6680550927276</v>
      </c>
      <c r="F63" s="4">
        <f t="shared" si="6"/>
        <v>14995.001388541928</v>
      </c>
      <c r="G63" s="19">
        <f>IF(AND(C63&lt;&gt;"",SUM(G$25:G62)&lt;D$17),$D$17/$D$21,0)</f>
        <v>4982.9574021452681</v>
      </c>
      <c r="H63" s="4">
        <f t="shared" si="7"/>
        <v>194335.33868366538</v>
      </c>
      <c r="I63" s="4">
        <f t="shared" si="8"/>
        <v>14948.872206435888</v>
      </c>
      <c r="J63" s="25" t="str">
        <f t="shared" si="9"/>
        <v>2024–2025</v>
      </c>
      <c r="K63" s="27">
        <f t="shared" si="4"/>
        <v>0</v>
      </c>
      <c r="R63" s="10" t="str">
        <f t="shared" si="1"/>
        <v>X</v>
      </c>
    </row>
    <row r="64" spans="1:23" ht="19.899999999999999" customHeight="1" x14ac:dyDescent="0.25">
      <c r="A64" s="126">
        <v>45566</v>
      </c>
      <c r="B64" s="9">
        <f t="shared" si="2"/>
        <v>-5000</v>
      </c>
      <c r="C64" s="127">
        <v>5000</v>
      </c>
      <c r="D64" s="4">
        <f t="shared" si="3"/>
        <v>2.4991668980903214</v>
      </c>
      <c r="E64" s="128">
        <f t="shared" si="5"/>
        <v>4997.5008331019098</v>
      </c>
      <c r="F64" s="4">
        <f t="shared" si="6"/>
        <v>9997.5005554400195</v>
      </c>
      <c r="G64" s="19">
        <f>IF(AND(C64&lt;&gt;"",SUM(G$25:G63)&lt;D$17),$D$17/$D$21,0)</f>
        <v>4982.9574021452681</v>
      </c>
      <c r="H64" s="4">
        <f t="shared" si="7"/>
        <v>199318.29608581064</v>
      </c>
      <c r="I64" s="4">
        <f t="shared" si="8"/>
        <v>9965.9148042906309</v>
      </c>
      <c r="J64" s="25" t="str">
        <f t="shared" si="9"/>
        <v>2024–2025</v>
      </c>
      <c r="K64" s="27">
        <f t="shared" si="4"/>
        <v>0</v>
      </c>
      <c r="R64" s="10" t="str">
        <f t="shared" si="1"/>
        <v>X</v>
      </c>
    </row>
    <row r="65" spans="1:18" ht="19.899999999999999" customHeight="1" x14ac:dyDescent="0.25">
      <c r="A65" s="126">
        <v>45597</v>
      </c>
      <c r="B65" s="9">
        <f t="shared" si="2"/>
        <v>-5000</v>
      </c>
      <c r="C65" s="127">
        <v>5000</v>
      </c>
      <c r="D65" s="4">
        <f t="shared" si="3"/>
        <v>1.6662500925733366</v>
      </c>
      <c r="E65" s="128">
        <f t="shared" si="5"/>
        <v>4998.3337499074269</v>
      </c>
      <c r="F65" s="4">
        <f t="shared" si="6"/>
        <v>4999.1668055325927</v>
      </c>
      <c r="G65" s="19">
        <f>IF(AND(C65&lt;&gt;"",SUM(G$25:G64)&lt;D$17),$D$17/$D$21,0)</f>
        <v>4982.9574021452681</v>
      </c>
      <c r="H65" s="4">
        <f t="shared" si="7"/>
        <v>204301.2534879559</v>
      </c>
      <c r="I65" s="4">
        <f t="shared" si="8"/>
        <v>4982.9574021453736</v>
      </c>
      <c r="J65" s="25" t="str">
        <f t="shared" si="9"/>
        <v>2024–2025</v>
      </c>
      <c r="K65" s="27">
        <f t="shared" si="4"/>
        <v>0</v>
      </c>
      <c r="R65" s="10" t="str">
        <f t="shared" si="1"/>
        <v>X</v>
      </c>
    </row>
    <row r="66" spans="1:18" ht="19.899999999999999" customHeight="1" x14ac:dyDescent="0.25">
      <c r="A66" s="126">
        <v>45627</v>
      </c>
      <c r="B66" s="9">
        <f t="shared" si="2"/>
        <v>-5000</v>
      </c>
      <c r="C66" s="127">
        <v>5000</v>
      </c>
      <c r="D66" s="4">
        <f t="shared" si="3"/>
        <v>0.83319446758876536</v>
      </c>
      <c r="E66" s="128">
        <f t="shared" si="5"/>
        <v>4999.1668055324117</v>
      </c>
      <c r="F66" s="4">
        <f t="shared" si="6"/>
        <v>1.8098944565281272E-10</v>
      </c>
      <c r="G66" s="19">
        <f>IF(AND(C66&lt;&gt;"",SUM(G$25:G65)&lt;D$17),$D$17/$D$21,0)</f>
        <v>4982.9574021452681</v>
      </c>
      <c r="H66" s="4">
        <f>IF(C66&lt;&gt;"",G66+H65,0)</f>
        <v>209284.21089010115</v>
      </c>
      <c r="I66" s="4">
        <f>IF(C66&lt;&gt;"",$D$17-H66,0)</f>
        <v>1.1641532182693481E-10</v>
      </c>
      <c r="J66" s="25" t="str">
        <f t="shared" si="9"/>
        <v>2024–2025</v>
      </c>
      <c r="K66" s="27">
        <f t="shared" si="4"/>
        <v>209284.21</v>
      </c>
      <c r="R66" s="10" t="str">
        <f t="shared" si="1"/>
        <v>X</v>
      </c>
    </row>
    <row r="67" spans="1:18" ht="19.899999999999999" customHeight="1" x14ac:dyDescent="0.25">
      <c r="A67" s="126">
        <v>45658</v>
      </c>
      <c r="B67" s="9">
        <f t="shared" si="2"/>
        <v>0</v>
      </c>
      <c r="C67" s="127"/>
      <c r="D67" s="4">
        <f t="shared" si="3"/>
        <v>0</v>
      </c>
      <c r="E67" s="128">
        <f t="shared" si="5"/>
        <v>0</v>
      </c>
      <c r="F67" s="4">
        <f t="shared" si="6"/>
        <v>0</v>
      </c>
      <c r="G67" s="19">
        <f>IF(AND(C67&lt;&gt;"",SUM(G$25:G66)&lt;D$17),$D$17/$D$21,0)</f>
        <v>0</v>
      </c>
      <c r="H67" s="4">
        <f t="shared" si="7"/>
        <v>0</v>
      </c>
      <c r="I67" s="4">
        <f t="shared" si="8"/>
        <v>0</v>
      </c>
      <c r="J67" s="25" t="str">
        <f t="shared" si="9"/>
        <v>2024–2025</v>
      </c>
      <c r="K67" s="27">
        <f t="shared" si="4"/>
        <v>0</v>
      </c>
      <c r="R67" s="10" t="str">
        <f t="shared" si="1"/>
        <v>X</v>
      </c>
    </row>
    <row r="68" spans="1:18" ht="19.899999999999999" customHeight="1" x14ac:dyDescent="0.25">
      <c r="A68" s="126">
        <v>45689</v>
      </c>
      <c r="B68" s="9">
        <f t="shared" si="2"/>
        <v>0</v>
      </c>
      <c r="C68" s="127"/>
      <c r="D68" s="4">
        <f t="shared" si="3"/>
        <v>0</v>
      </c>
      <c r="E68" s="128">
        <f t="shared" si="5"/>
        <v>0</v>
      </c>
      <c r="F68" s="4">
        <f t="shared" si="6"/>
        <v>0</v>
      </c>
      <c r="G68" s="19">
        <f>IF(AND(C68&lt;&gt;"",SUM(G$25:G67)&lt;D$17),$D$17/$D$21,0)</f>
        <v>0</v>
      </c>
      <c r="H68" s="4">
        <f t="shared" si="7"/>
        <v>0</v>
      </c>
      <c r="I68" s="4">
        <f t="shared" si="8"/>
        <v>0</v>
      </c>
      <c r="J68" s="25" t="str">
        <f t="shared" si="9"/>
        <v>2024–2025</v>
      </c>
      <c r="K68" s="27">
        <f t="shared" si="4"/>
        <v>0</v>
      </c>
      <c r="R68" s="10" t="str">
        <f t="shared" si="1"/>
        <v>X</v>
      </c>
    </row>
    <row r="69" spans="1:18" ht="19.899999999999999" customHeight="1" x14ac:dyDescent="0.25">
      <c r="A69" s="126">
        <v>45717</v>
      </c>
      <c r="B69" s="9">
        <f t="shared" si="2"/>
        <v>0</v>
      </c>
      <c r="C69" s="127"/>
      <c r="D69" s="4">
        <f t="shared" si="3"/>
        <v>0</v>
      </c>
      <c r="E69" s="128">
        <f t="shared" si="5"/>
        <v>0</v>
      </c>
      <c r="F69" s="4">
        <f t="shared" si="6"/>
        <v>0</v>
      </c>
      <c r="G69" s="19">
        <f>IF(AND(C69&lt;&gt;"",SUM(G$25:G68)&lt;D$17),$D$17/$D$21,0)</f>
        <v>0</v>
      </c>
      <c r="H69" s="4">
        <f t="shared" si="7"/>
        <v>0</v>
      </c>
      <c r="I69" s="4">
        <f t="shared" si="8"/>
        <v>0</v>
      </c>
      <c r="J69" s="25" t="str">
        <f t="shared" si="9"/>
        <v>2024–2025</v>
      </c>
      <c r="K69" s="27">
        <f t="shared" si="4"/>
        <v>0</v>
      </c>
      <c r="R69" s="10" t="str">
        <f t="shared" si="1"/>
        <v>X</v>
      </c>
    </row>
    <row r="70" spans="1:18" ht="19.899999999999999" customHeight="1" x14ac:dyDescent="0.25">
      <c r="A70" s="126">
        <v>45748</v>
      </c>
      <c r="B70" s="9">
        <f t="shared" si="2"/>
        <v>0</v>
      </c>
      <c r="C70" s="127"/>
      <c r="D70" s="4">
        <f t="shared" si="3"/>
        <v>0</v>
      </c>
      <c r="E70" s="128">
        <f t="shared" si="5"/>
        <v>0</v>
      </c>
      <c r="F70" s="4">
        <f t="shared" si="6"/>
        <v>0</v>
      </c>
      <c r="G70" s="19">
        <f>IF(AND(C70&lt;&gt;"",SUM(G$25:G69)&lt;D$17),$D$17/$D$21,0)</f>
        <v>0</v>
      </c>
      <c r="H70" s="4">
        <f t="shared" si="7"/>
        <v>0</v>
      </c>
      <c r="I70" s="4">
        <f t="shared" si="8"/>
        <v>0</v>
      </c>
      <c r="J70" s="25" t="str">
        <f t="shared" si="9"/>
        <v>2024–2025</v>
      </c>
      <c r="K70" s="27">
        <f t="shared" si="4"/>
        <v>0</v>
      </c>
      <c r="R70" s="10" t="str">
        <f t="shared" si="1"/>
        <v>X</v>
      </c>
    </row>
    <row r="71" spans="1:18" ht="19.899999999999999" customHeight="1" x14ac:dyDescent="0.25">
      <c r="A71" s="126">
        <v>45778</v>
      </c>
      <c r="B71" s="9">
        <f t="shared" si="2"/>
        <v>0</v>
      </c>
      <c r="C71" s="127"/>
      <c r="D71" s="4">
        <f t="shared" si="3"/>
        <v>0</v>
      </c>
      <c r="E71" s="128">
        <f t="shared" si="5"/>
        <v>0</v>
      </c>
      <c r="F71" s="4">
        <f t="shared" si="6"/>
        <v>0</v>
      </c>
      <c r="G71" s="19">
        <f>IF(AND(C71&lt;&gt;"",SUM(G$25:G70)&lt;D$17),$D$17/$D$21,0)</f>
        <v>0</v>
      </c>
      <c r="H71" s="4">
        <f t="shared" si="7"/>
        <v>0</v>
      </c>
      <c r="I71" s="4">
        <f t="shared" si="8"/>
        <v>0</v>
      </c>
      <c r="J71" s="25" t="str">
        <f t="shared" si="9"/>
        <v>2024–2025</v>
      </c>
      <c r="K71" s="27">
        <f t="shared" si="4"/>
        <v>0</v>
      </c>
      <c r="R71" s="10" t="str">
        <f t="shared" si="1"/>
        <v>X</v>
      </c>
    </row>
    <row r="72" spans="1:18" ht="19.899999999999999" customHeight="1" x14ac:dyDescent="0.25">
      <c r="A72" s="126">
        <v>45809</v>
      </c>
      <c r="B72" s="9">
        <f t="shared" si="2"/>
        <v>0</v>
      </c>
      <c r="C72" s="127"/>
      <c r="D72" s="4">
        <f t="shared" si="3"/>
        <v>0</v>
      </c>
      <c r="E72" s="128">
        <f t="shared" si="5"/>
        <v>0</v>
      </c>
      <c r="F72" s="4">
        <f t="shared" si="6"/>
        <v>0</v>
      </c>
      <c r="G72" s="19">
        <f>IF(AND(C72&lt;&gt;"",SUM(G$25:G71)&lt;D$17),$D$17/$D$21,0)</f>
        <v>0</v>
      </c>
      <c r="H72" s="4">
        <f t="shared" si="7"/>
        <v>0</v>
      </c>
      <c r="I72" s="4">
        <f t="shared" si="8"/>
        <v>0</v>
      </c>
      <c r="J72" s="25" t="str">
        <f t="shared" si="9"/>
        <v>2024–2025</v>
      </c>
      <c r="K72" s="27">
        <f t="shared" si="4"/>
        <v>0</v>
      </c>
      <c r="R72" s="10" t="str">
        <f t="shared" si="1"/>
        <v>X</v>
      </c>
    </row>
    <row r="73" spans="1:18" ht="19.899999999999999" customHeight="1" x14ac:dyDescent="0.25">
      <c r="A73" s="126">
        <v>45839</v>
      </c>
      <c r="B73" s="9">
        <f t="shared" si="2"/>
        <v>0</v>
      </c>
      <c r="C73" s="127"/>
      <c r="D73" s="4">
        <f t="shared" si="3"/>
        <v>0</v>
      </c>
      <c r="E73" s="128">
        <f t="shared" si="5"/>
        <v>0</v>
      </c>
      <c r="F73" s="4">
        <f t="shared" si="6"/>
        <v>0</v>
      </c>
      <c r="G73" s="19">
        <f>IF(AND(C73&lt;&gt;"",SUM(G$25:G72)&lt;D$17),$D$17/$D$21,0)</f>
        <v>0</v>
      </c>
      <c r="H73" s="4">
        <f t="shared" si="7"/>
        <v>0</v>
      </c>
      <c r="I73" s="4">
        <f t="shared" si="8"/>
        <v>0</v>
      </c>
      <c r="J73" s="25" t="str">
        <f t="shared" si="9"/>
        <v>2025–2026</v>
      </c>
      <c r="K73" s="27">
        <f t="shared" si="4"/>
        <v>0</v>
      </c>
      <c r="R73" s="10" t="str">
        <f t="shared" si="1"/>
        <v>X</v>
      </c>
    </row>
    <row r="74" spans="1:18" ht="19.899999999999999" customHeight="1" x14ac:dyDescent="0.25">
      <c r="A74" s="126">
        <v>45870</v>
      </c>
      <c r="B74" s="9">
        <f t="shared" si="2"/>
        <v>0</v>
      </c>
      <c r="C74" s="127"/>
      <c r="D74" s="4">
        <f t="shared" si="3"/>
        <v>0</v>
      </c>
      <c r="E74" s="128">
        <f t="shared" si="5"/>
        <v>0</v>
      </c>
      <c r="F74" s="4">
        <f t="shared" si="6"/>
        <v>0</v>
      </c>
      <c r="G74" s="19">
        <f>IF(AND(C74&lt;&gt;"",SUM(G$25:G73)&lt;D$17),$D$17/$D$21,0)</f>
        <v>0</v>
      </c>
      <c r="H74" s="4">
        <f t="shared" si="7"/>
        <v>0</v>
      </c>
      <c r="I74" s="4">
        <f t="shared" si="8"/>
        <v>0</v>
      </c>
      <c r="J74" s="25" t="str">
        <f t="shared" si="9"/>
        <v>2025–2026</v>
      </c>
      <c r="K74" s="27">
        <f t="shared" si="4"/>
        <v>0</v>
      </c>
      <c r="R74" s="10" t="str">
        <f t="shared" si="1"/>
        <v>X</v>
      </c>
    </row>
    <row r="75" spans="1:18" ht="19.899999999999999" customHeight="1" x14ac:dyDescent="0.25">
      <c r="A75" s="126">
        <v>45901</v>
      </c>
      <c r="B75" s="9">
        <f t="shared" si="2"/>
        <v>0</v>
      </c>
      <c r="C75" s="127"/>
      <c r="D75" s="4">
        <f t="shared" si="3"/>
        <v>0</v>
      </c>
      <c r="E75" s="128">
        <f t="shared" si="5"/>
        <v>0</v>
      </c>
      <c r="F75" s="4">
        <f t="shared" si="6"/>
        <v>0</v>
      </c>
      <c r="G75" s="19">
        <f>IF(AND(C75&lt;&gt;"",SUM(G$25:G74)&lt;D$17),$D$17/$D$21,0)</f>
        <v>0</v>
      </c>
      <c r="H75" s="4">
        <f t="shared" si="7"/>
        <v>0</v>
      </c>
      <c r="I75" s="4">
        <f t="shared" si="8"/>
        <v>0</v>
      </c>
      <c r="J75" s="25" t="str">
        <f t="shared" si="9"/>
        <v>2025–2026</v>
      </c>
      <c r="K75" s="27">
        <f t="shared" si="4"/>
        <v>0</v>
      </c>
      <c r="R75" s="10" t="str">
        <f t="shared" si="1"/>
        <v>X</v>
      </c>
    </row>
    <row r="76" spans="1:18" ht="19.899999999999999" customHeight="1" x14ac:dyDescent="0.25">
      <c r="A76" s="126">
        <v>45931</v>
      </c>
      <c r="B76" s="9">
        <f t="shared" si="2"/>
        <v>0</v>
      </c>
      <c r="C76" s="127"/>
      <c r="D76" s="4">
        <f t="shared" si="3"/>
        <v>0</v>
      </c>
      <c r="E76" s="128">
        <f t="shared" si="5"/>
        <v>0</v>
      </c>
      <c r="F76" s="4">
        <f t="shared" si="6"/>
        <v>0</v>
      </c>
      <c r="G76" s="19">
        <f>IF(AND(C76&lt;&gt;"",SUM(G$25:G75)&lt;D$17),$D$17/$D$21,0)</f>
        <v>0</v>
      </c>
      <c r="H76" s="4">
        <f t="shared" si="7"/>
        <v>0</v>
      </c>
      <c r="I76" s="4">
        <f t="shared" si="8"/>
        <v>0</v>
      </c>
      <c r="J76" s="25" t="str">
        <f t="shared" si="9"/>
        <v>2025–2026</v>
      </c>
      <c r="K76" s="27">
        <f t="shared" si="4"/>
        <v>0</v>
      </c>
      <c r="R76" s="10" t="str">
        <f t="shared" si="1"/>
        <v>X</v>
      </c>
    </row>
    <row r="77" spans="1:18" ht="19.899999999999999" customHeight="1" x14ac:dyDescent="0.25">
      <c r="A77" s="126">
        <v>45962</v>
      </c>
      <c r="B77" s="9">
        <f t="shared" si="2"/>
        <v>0</v>
      </c>
      <c r="C77" s="127"/>
      <c r="D77" s="4">
        <f t="shared" si="3"/>
        <v>0</v>
      </c>
      <c r="E77" s="128">
        <f t="shared" si="5"/>
        <v>0</v>
      </c>
      <c r="F77" s="4">
        <f t="shared" si="6"/>
        <v>0</v>
      </c>
      <c r="G77" s="19">
        <f>IF(AND(C77&lt;&gt;"",SUM(G$25:G76)&lt;D$17),$D$17/$D$21,0)</f>
        <v>0</v>
      </c>
      <c r="H77" s="4">
        <f t="shared" si="7"/>
        <v>0</v>
      </c>
      <c r="I77" s="4">
        <f t="shared" si="8"/>
        <v>0</v>
      </c>
      <c r="J77" s="25" t="str">
        <f t="shared" si="9"/>
        <v>2025–2026</v>
      </c>
      <c r="K77" s="27">
        <f t="shared" si="4"/>
        <v>0</v>
      </c>
      <c r="R77" s="10" t="str">
        <f t="shared" si="1"/>
        <v>X</v>
      </c>
    </row>
    <row r="78" spans="1:18" ht="19.899999999999999" customHeight="1" x14ac:dyDescent="0.25">
      <c r="A78" s="126">
        <v>45992</v>
      </c>
      <c r="B78" s="9">
        <f t="shared" si="2"/>
        <v>0</v>
      </c>
      <c r="C78" s="127"/>
      <c r="D78" s="4">
        <f t="shared" si="3"/>
        <v>0</v>
      </c>
      <c r="E78" s="128">
        <f t="shared" si="5"/>
        <v>0</v>
      </c>
      <c r="F78" s="4">
        <f t="shared" si="6"/>
        <v>0</v>
      </c>
      <c r="G78" s="19">
        <f>IF(AND(C78&lt;&gt;"",SUM(G$25:G77)&lt;D$17),$D$17/$D$21,0)</f>
        <v>0</v>
      </c>
      <c r="H78" s="4">
        <f t="shared" si="7"/>
        <v>0</v>
      </c>
      <c r="I78" s="4">
        <f t="shared" si="8"/>
        <v>0</v>
      </c>
      <c r="J78" s="25" t="str">
        <f t="shared" si="9"/>
        <v>2025–2026</v>
      </c>
      <c r="K78" s="27">
        <f t="shared" si="4"/>
        <v>0</v>
      </c>
      <c r="R78" s="10" t="str">
        <f t="shared" si="1"/>
        <v>X</v>
      </c>
    </row>
    <row r="79" spans="1:18" ht="19.899999999999999" customHeight="1" x14ac:dyDescent="0.25">
      <c r="A79" s="126">
        <v>46023</v>
      </c>
      <c r="B79" s="9">
        <f t="shared" si="2"/>
        <v>0</v>
      </c>
      <c r="C79" s="127"/>
      <c r="D79" s="4">
        <f t="shared" si="3"/>
        <v>0</v>
      </c>
      <c r="E79" s="128">
        <f t="shared" si="5"/>
        <v>0</v>
      </c>
      <c r="F79" s="4">
        <f t="shared" si="6"/>
        <v>0</v>
      </c>
      <c r="G79" s="19">
        <f>IF(AND(C79&lt;&gt;"",SUM(G$25:G78)&lt;D$17),$D$17/$D$21,0)</f>
        <v>0</v>
      </c>
      <c r="H79" s="4">
        <f t="shared" si="7"/>
        <v>0</v>
      </c>
      <c r="I79" s="4">
        <f t="shared" si="8"/>
        <v>0</v>
      </c>
      <c r="J79" s="25" t="str">
        <f t="shared" si="9"/>
        <v>2025–2026</v>
      </c>
      <c r="K79" s="27">
        <f t="shared" si="4"/>
        <v>0</v>
      </c>
      <c r="R79" s="10" t="str">
        <f t="shared" si="1"/>
        <v>X</v>
      </c>
    </row>
    <row r="80" spans="1:18" ht="19.899999999999999" customHeight="1" x14ac:dyDescent="0.25">
      <c r="A80" s="126">
        <v>46054</v>
      </c>
      <c r="B80" s="9">
        <f t="shared" si="2"/>
        <v>0</v>
      </c>
      <c r="C80" s="127"/>
      <c r="D80" s="4">
        <f t="shared" si="3"/>
        <v>0</v>
      </c>
      <c r="E80" s="128">
        <f t="shared" si="5"/>
        <v>0</v>
      </c>
      <c r="F80" s="4">
        <f t="shared" si="6"/>
        <v>0</v>
      </c>
      <c r="G80" s="19">
        <f>IF(AND(C80&lt;&gt;"",SUM(G$25:G79)&lt;D$17),$D$17/$D$21,0)</f>
        <v>0</v>
      </c>
      <c r="H80" s="4">
        <f t="shared" si="7"/>
        <v>0</v>
      </c>
      <c r="I80" s="4">
        <f t="shared" si="8"/>
        <v>0</v>
      </c>
      <c r="J80" s="25" t="str">
        <f t="shared" si="9"/>
        <v>2025–2026</v>
      </c>
      <c r="K80" s="27">
        <f t="shared" si="4"/>
        <v>0</v>
      </c>
      <c r="R80" s="10" t="str">
        <f t="shared" si="1"/>
        <v>X</v>
      </c>
    </row>
    <row r="81" spans="1:18" ht="19.899999999999999" customHeight="1" x14ac:dyDescent="0.25">
      <c r="A81" s="126">
        <v>46082</v>
      </c>
      <c r="B81" s="9">
        <f t="shared" si="2"/>
        <v>0</v>
      </c>
      <c r="C81" s="127"/>
      <c r="D81" s="4">
        <f t="shared" si="3"/>
        <v>0</v>
      </c>
      <c r="E81" s="128">
        <f t="shared" si="5"/>
        <v>0</v>
      </c>
      <c r="F81" s="4">
        <f t="shared" si="6"/>
        <v>0</v>
      </c>
      <c r="G81" s="19">
        <f>IF(AND(C81&lt;&gt;"",SUM(G$25:G80)&lt;D$17),$D$17/$D$21,0)</f>
        <v>0</v>
      </c>
      <c r="H81" s="4">
        <f t="shared" si="7"/>
        <v>0</v>
      </c>
      <c r="I81" s="4">
        <f t="shared" si="8"/>
        <v>0</v>
      </c>
      <c r="J81" s="25" t="str">
        <f t="shared" si="9"/>
        <v>2025–2026</v>
      </c>
      <c r="K81" s="27">
        <f t="shared" si="4"/>
        <v>0</v>
      </c>
      <c r="R81" s="10" t="str">
        <f t="shared" si="1"/>
        <v>X</v>
      </c>
    </row>
    <row r="82" spans="1:18" ht="19.899999999999999" customHeight="1" x14ac:dyDescent="0.25">
      <c r="A82" s="126">
        <v>46113</v>
      </c>
      <c r="B82" s="9">
        <f t="shared" si="2"/>
        <v>0</v>
      </c>
      <c r="C82" s="127"/>
      <c r="D82" s="4">
        <f t="shared" si="3"/>
        <v>0</v>
      </c>
      <c r="E82" s="128">
        <f t="shared" si="5"/>
        <v>0</v>
      </c>
      <c r="F82" s="4">
        <f t="shared" si="6"/>
        <v>0</v>
      </c>
      <c r="G82" s="19">
        <f>IF(AND(C82&lt;&gt;"",SUM(G$25:G81)&lt;D$17),$D$17/$D$21,0)</f>
        <v>0</v>
      </c>
      <c r="H82" s="4">
        <f t="shared" si="7"/>
        <v>0</v>
      </c>
      <c r="I82" s="4">
        <f t="shared" si="8"/>
        <v>0</v>
      </c>
      <c r="J82" s="25" t="str">
        <f t="shared" si="9"/>
        <v>2025–2026</v>
      </c>
      <c r="K82" s="27">
        <f t="shared" si="4"/>
        <v>0</v>
      </c>
      <c r="R82" s="10" t="str">
        <f t="shared" si="1"/>
        <v>X</v>
      </c>
    </row>
    <row r="83" spans="1:18" ht="19.899999999999999" customHeight="1" x14ac:dyDescent="0.25">
      <c r="A83" s="126">
        <v>46143</v>
      </c>
      <c r="B83" s="9">
        <f t="shared" si="2"/>
        <v>0</v>
      </c>
      <c r="C83" s="127"/>
      <c r="D83" s="4">
        <f t="shared" si="3"/>
        <v>0</v>
      </c>
      <c r="E83" s="128">
        <f t="shared" si="5"/>
        <v>0</v>
      </c>
      <c r="F83" s="4">
        <f t="shared" si="6"/>
        <v>0</v>
      </c>
      <c r="G83" s="19">
        <f>IF(AND(C83&lt;&gt;"",SUM(G$25:G82)&lt;D$17),$D$17/$D$21,0)</f>
        <v>0</v>
      </c>
      <c r="H83" s="4">
        <f t="shared" si="7"/>
        <v>0</v>
      </c>
      <c r="I83" s="4">
        <f t="shared" si="8"/>
        <v>0</v>
      </c>
      <c r="J83" s="25" t="str">
        <f t="shared" si="9"/>
        <v>2025–2026</v>
      </c>
      <c r="K83" s="27">
        <f t="shared" si="4"/>
        <v>0</v>
      </c>
      <c r="R83" s="10" t="str">
        <f t="shared" si="1"/>
        <v>X</v>
      </c>
    </row>
    <row r="84" spans="1:18" ht="19.899999999999999" customHeight="1" x14ac:dyDescent="0.25">
      <c r="A84" s="126">
        <v>46174</v>
      </c>
      <c r="B84" s="9">
        <f t="shared" si="2"/>
        <v>0</v>
      </c>
      <c r="C84" s="127"/>
      <c r="D84" s="4">
        <f t="shared" si="3"/>
        <v>0</v>
      </c>
      <c r="E84" s="128">
        <f t="shared" si="5"/>
        <v>0</v>
      </c>
      <c r="F84" s="4">
        <f t="shared" si="6"/>
        <v>0</v>
      </c>
      <c r="G84" s="19">
        <f>IF(AND(C84&lt;&gt;"",SUM(G$25:G83)&lt;D$17),$D$17/$D$21,0)</f>
        <v>0</v>
      </c>
      <c r="H84" s="4">
        <f t="shared" si="7"/>
        <v>0</v>
      </c>
      <c r="I84" s="4">
        <f t="shared" si="8"/>
        <v>0</v>
      </c>
      <c r="J84" s="25" t="str">
        <f t="shared" si="9"/>
        <v>2025–2026</v>
      </c>
      <c r="K84" s="27">
        <f t="shared" si="4"/>
        <v>0</v>
      </c>
      <c r="R84" s="10" t="str">
        <f t="shared" si="1"/>
        <v>X</v>
      </c>
    </row>
    <row r="85" spans="1:18" ht="19.899999999999999" customHeight="1" x14ac:dyDescent="0.25">
      <c r="A85" s="126">
        <v>46204</v>
      </c>
      <c r="B85" s="9">
        <f t="shared" si="2"/>
        <v>0</v>
      </c>
      <c r="C85" s="127"/>
      <c r="D85" s="4">
        <f t="shared" si="3"/>
        <v>0</v>
      </c>
      <c r="E85" s="128">
        <f t="shared" si="5"/>
        <v>0</v>
      </c>
      <c r="F85" s="4">
        <f t="shared" si="6"/>
        <v>0</v>
      </c>
      <c r="G85" s="19">
        <f>IF(AND(C85&lt;&gt;"",SUM(G$25:G84)&lt;D$17),$D$17/$D$21,0)</f>
        <v>0</v>
      </c>
      <c r="H85" s="4">
        <f t="shared" si="7"/>
        <v>0</v>
      </c>
      <c r="I85" s="4">
        <f t="shared" si="8"/>
        <v>0</v>
      </c>
      <c r="J85" s="25" t="str">
        <f t="shared" si="9"/>
        <v>2026–2027</v>
      </c>
      <c r="K85" s="27">
        <f t="shared" si="4"/>
        <v>0</v>
      </c>
      <c r="R85" s="10" t="str">
        <f t="shared" si="1"/>
        <v/>
      </c>
    </row>
    <row r="86" spans="1:18" ht="19.899999999999999" customHeight="1" x14ac:dyDescent="0.25">
      <c r="A86" s="126">
        <v>46235</v>
      </c>
      <c r="B86" s="9">
        <f t="shared" si="2"/>
        <v>0</v>
      </c>
      <c r="C86" s="127"/>
      <c r="D86" s="4">
        <f t="shared" si="3"/>
        <v>0</v>
      </c>
      <c r="E86" s="128">
        <f t="shared" si="5"/>
        <v>0</v>
      </c>
      <c r="F86" s="4">
        <f t="shared" si="6"/>
        <v>0</v>
      </c>
      <c r="G86" s="19">
        <f>IF(AND(C86&lt;&gt;"",SUM(G$25:G85)&lt;D$17),$D$17/$D$21,0)</f>
        <v>0</v>
      </c>
      <c r="H86" s="4">
        <f t="shared" si="7"/>
        <v>0</v>
      </c>
      <c r="I86" s="4">
        <f t="shared" si="8"/>
        <v>0</v>
      </c>
      <c r="J86" s="25" t="str">
        <f t="shared" si="9"/>
        <v>2026–2027</v>
      </c>
      <c r="K86" s="27">
        <f t="shared" si="4"/>
        <v>0</v>
      </c>
      <c r="R86" s="10" t="str">
        <f t="shared" si="1"/>
        <v/>
      </c>
    </row>
    <row r="87" spans="1:18" ht="19.899999999999999" customHeight="1" x14ac:dyDescent="0.25">
      <c r="A87" s="126">
        <v>46266</v>
      </c>
      <c r="B87" s="9">
        <f t="shared" si="2"/>
        <v>0</v>
      </c>
      <c r="C87" s="127"/>
      <c r="D87" s="4">
        <f t="shared" si="3"/>
        <v>0</v>
      </c>
      <c r="E87" s="128">
        <f t="shared" si="5"/>
        <v>0</v>
      </c>
      <c r="F87" s="4">
        <f t="shared" si="6"/>
        <v>0</v>
      </c>
      <c r="G87" s="19">
        <f>IF(AND(C87&lt;&gt;"",SUM(G$25:G86)&lt;D$17),$D$17/$D$21,0)</f>
        <v>0</v>
      </c>
      <c r="H87" s="4">
        <f t="shared" si="7"/>
        <v>0</v>
      </c>
      <c r="I87" s="4">
        <f t="shared" si="8"/>
        <v>0</v>
      </c>
      <c r="J87" s="25" t="str">
        <f t="shared" si="9"/>
        <v>2026–2027</v>
      </c>
      <c r="K87" s="27">
        <f t="shared" si="4"/>
        <v>0</v>
      </c>
      <c r="R87" s="10" t="str">
        <f t="shared" si="1"/>
        <v/>
      </c>
    </row>
    <row r="88" spans="1:18" ht="19.899999999999999" customHeight="1" x14ac:dyDescent="0.25">
      <c r="A88" s="126">
        <v>46296</v>
      </c>
      <c r="B88" s="9">
        <f t="shared" si="2"/>
        <v>0</v>
      </c>
      <c r="C88" s="127"/>
      <c r="D88" s="4">
        <f t="shared" si="3"/>
        <v>0</v>
      </c>
      <c r="E88" s="128">
        <f t="shared" si="5"/>
        <v>0</v>
      </c>
      <c r="F88" s="4">
        <f t="shared" si="6"/>
        <v>0</v>
      </c>
      <c r="G88" s="19">
        <f>IF(AND(C88&lt;&gt;"",SUM(G$25:G87)&lt;D$17),$D$17/$D$21,0)</f>
        <v>0</v>
      </c>
      <c r="H88" s="4">
        <f t="shared" si="7"/>
        <v>0</v>
      </c>
      <c r="I88" s="4">
        <f t="shared" si="8"/>
        <v>0</v>
      </c>
      <c r="J88" s="25" t="str">
        <f t="shared" si="9"/>
        <v>2026–2027</v>
      </c>
      <c r="K88" s="27">
        <f t="shared" si="4"/>
        <v>0</v>
      </c>
      <c r="R88" s="10" t="str">
        <f t="shared" si="1"/>
        <v/>
      </c>
    </row>
    <row r="89" spans="1:18" ht="19.899999999999999" customHeight="1" x14ac:dyDescent="0.25">
      <c r="A89" s="126">
        <v>46327</v>
      </c>
      <c r="B89" s="9">
        <f t="shared" si="2"/>
        <v>0</v>
      </c>
      <c r="C89" s="127"/>
      <c r="D89" s="4">
        <f t="shared" si="3"/>
        <v>0</v>
      </c>
      <c r="E89" s="128">
        <f t="shared" si="5"/>
        <v>0</v>
      </c>
      <c r="F89" s="4">
        <f t="shared" si="6"/>
        <v>0</v>
      </c>
      <c r="G89" s="19">
        <f>IF(AND(C89&lt;&gt;"",SUM(G$25:G88)&lt;D$17),$D$17/$D$21,0)</f>
        <v>0</v>
      </c>
      <c r="H89" s="4">
        <f t="shared" si="7"/>
        <v>0</v>
      </c>
      <c r="I89" s="4">
        <f t="shared" si="8"/>
        <v>0</v>
      </c>
      <c r="J89" s="25" t="str">
        <f t="shared" si="9"/>
        <v>2026–2027</v>
      </c>
      <c r="K89" s="27">
        <f t="shared" si="4"/>
        <v>0</v>
      </c>
      <c r="R89" s="10" t="str">
        <f t="shared" ref="R89:R152" si="10">IF(AND($D$13&lt;=$A89,DATE(YEAR($D$13),MONTH($D$13)+$D$19-1,DAY($D$13))&gt;=$A89),"X","")</f>
        <v/>
      </c>
    </row>
    <row r="90" spans="1:18" ht="19.899999999999999" customHeight="1" x14ac:dyDescent="0.25">
      <c r="A90" s="126">
        <v>46357</v>
      </c>
      <c r="B90" s="9">
        <f t="shared" ref="B90:B153" si="11">IF(C90&gt;0,C90*-1,C90)</f>
        <v>0</v>
      </c>
      <c r="C90" s="127"/>
      <c r="D90" s="4">
        <f t="shared" ref="D90:D153" si="12">IF(C90="",0,IF($D$14="Beginning",IF(C89&lt;&gt;"",$F89*$D$6/12,0),IF(C89&lt;&gt;"",$F89*$D$6/12,$D$15*$D$6/12)))</f>
        <v>0</v>
      </c>
      <c r="E90" s="128">
        <f t="shared" si="5"/>
        <v>0</v>
      </c>
      <c r="F90" s="4">
        <f t="shared" si="6"/>
        <v>0</v>
      </c>
      <c r="G90" s="19">
        <f>IF(AND(C90&lt;&gt;"",SUM(G$25:G89)&lt;D$17),$D$17/$D$21,0)</f>
        <v>0</v>
      </c>
      <c r="H90" s="4">
        <f t="shared" si="7"/>
        <v>0</v>
      </c>
      <c r="I90" s="4">
        <f t="shared" ref="I90:I153" si="13">IF(C90&lt;&gt;"",$D$17-H90,0)</f>
        <v>0</v>
      </c>
      <c r="J90" s="25" t="str">
        <f t="shared" si="9"/>
        <v>2026–2027</v>
      </c>
      <c r="K90" s="27">
        <f t="shared" ref="K90:K153" si="14">IF(AND(ROUND(H90,2)=ROUND($D$17,2),ROUND(F90,0)=0),ROUND($D$17,2),0)</f>
        <v>0</v>
      </c>
      <c r="R90" s="10" t="str">
        <f t="shared" si="10"/>
        <v/>
      </c>
    </row>
    <row r="91" spans="1:18" ht="19.899999999999999" customHeight="1" x14ac:dyDescent="0.25">
      <c r="A91" s="126">
        <v>46388</v>
      </c>
      <c r="B91" s="9">
        <f t="shared" si="11"/>
        <v>0</v>
      </c>
      <c r="C91" s="127"/>
      <c r="D91" s="4">
        <f t="shared" si="12"/>
        <v>0</v>
      </c>
      <c r="E91" s="128">
        <f t="shared" ref="E91:E154" si="15">C91-D91</f>
        <v>0</v>
      </c>
      <c r="F91" s="4">
        <f t="shared" ref="F91:F154" si="16">IF(C91="",0,IF(C90="",$D$15-E91,IF(C91&lt;&gt;"",F90-E91)))</f>
        <v>0</v>
      </c>
      <c r="G91" s="19">
        <f>IF(AND(C91&lt;&gt;"",SUM(G$25:G90)&lt;D$17),$D$17/$D$21,0)</f>
        <v>0</v>
      </c>
      <c r="H91" s="4">
        <f t="shared" ref="H91:H154" si="17">IF(C91&lt;&gt;"",G91+H90,0)</f>
        <v>0</v>
      </c>
      <c r="I91" s="4">
        <f t="shared" si="13"/>
        <v>0</v>
      </c>
      <c r="J91" s="25" t="str">
        <f t="shared" si="9"/>
        <v>2026–2027</v>
      </c>
      <c r="K91" s="27">
        <f t="shared" si="14"/>
        <v>0</v>
      </c>
      <c r="R91" s="10" t="str">
        <f t="shared" si="10"/>
        <v/>
      </c>
    </row>
    <row r="92" spans="1:18" ht="19.899999999999999" customHeight="1" x14ac:dyDescent="0.25">
      <c r="A92" s="126">
        <v>46419</v>
      </c>
      <c r="B92" s="9">
        <f t="shared" si="11"/>
        <v>0</v>
      </c>
      <c r="C92" s="127"/>
      <c r="D92" s="4">
        <f t="shared" si="12"/>
        <v>0</v>
      </c>
      <c r="E92" s="128">
        <f t="shared" si="15"/>
        <v>0</v>
      </c>
      <c r="F92" s="4">
        <f t="shared" si="16"/>
        <v>0</v>
      </c>
      <c r="G92" s="19">
        <f>IF(AND(C92&lt;&gt;"",SUM(G$25:G91)&lt;D$17),$D$17/$D$21,0)</f>
        <v>0</v>
      </c>
      <c r="H92" s="4">
        <f t="shared" si="17"/>
        <v>0</v>
      </c>
      <c r="I92" s="4">
        <f t="shared" si="13"/>
        <v>0</v>
      </c>
      <c r="J92" s="25" t="str">
        <f t="shared" si="9"/>
        <v>2026–2027</v>
      </c>
      <c r="K92" s="27">
        <f t="shared" si="14"/>
        <v>0</v>
      </c>
      <c r="R92" s="10" t="str">
        <f t="shared" si="10"/>
        <v/>
      </c>
    </row>
    <row r="93" spans="1:18" ht="19.899999999999999" customHeight="1" x14ac:dyDescent="0.25">
      <c r="A93" s="126">
        <v>46447</v>
      </c>
      <c r="B93" s="9">
        <f t="shared" si="11"/>
        <v>0</v>
      </c>
      <c r="C93" s="127"/>
      <c r="D93" s="4">
        <f t="shared" si="12"/>
        <v>0</v>
      </c>
      <c r="E93" s="128">
        <f t="shared" si="15"/>
        <v>0</v>
      </c>
      <c r="F93" s="4">
        <f t="shared" si="16"/>
        <v>0</v>
      </c>
      <c r="G93" s="19">
        <f>IF(AND(C93&lt;&gt;"",SUM(G$25:G92)&lt;D$17),$D$17/$D$21,0)</f>
        <v>0</v>
      </c>
      <c r="H93" s="4">
        <f t="shared" si="17"/>
        <v>0</v>
      </c>
      <c r="I93" s="4">
        <f t="shared" si="13"/>
        <v>0</v>
      </c>
      <c r="J93" s="25" t="str">
        <f t="shared" si="9"/>
        <v>2026–2027</v>
      </c>
      <c r="K93" s="27">
        <f t="shared" si="14"/>
        <v>0</v>
      </c>
      <c r="R93" s="10" t="str">
        <f t="shared" si="10"/>
        <v/>
      </c>
    </row>
    <row r="94" spans="1:18" ht="19.899999999999999" customHeight="1" x14ac:dyDescent="0.25">
      <c r="A94" s="126">
        <v>46478</v>
      </c>
      <c r="B94" s="9">
        <f t="shared" si="11"/>
        <v>0</v>
      </c>
      <c r="C94" s="127"/>
      <c r="D94" s="4">
        <f t="shared" si="12"/>
        <v>0</v>
      </c>
      <c r="E94" s="128">
        <f t="shared" si="15"/>
        <v>0</v>
      </c>
      <c r="F94" s="4">
        <f t="shared" si="16"/>
        <v>0</v>
      </c>
      <c r="G94" s="19">
        <f>IF(AND(C94&lt;&gt;"",SUM(G$25:G93)&lt;D$17),$D$17/$D$21,0)</f>
        <v>0</v>
      </c>
      <c r="H94" s="4">
        <f t="shared" si="17"/>
        <v>0</v>
      </c>
      <c r="I94" s="4">
        <f t="shared" si="13"/>
        <v>0</v>
      </c>
      <c r="J94" s="25" t="str">
        <f t="shared" si="9"/>
        <v>2026–2027</v>
      </c>
      <c r="K94" s="27">
        <f t="shared" si="14"/>
        <v>0</v>
      </c>
      <c r="R94" s="10" t="str">
        <f t="shared" si="10"/>
        <v/>
      </c>
    </row>
    <row r="95" spans="1:18" ht="19.899999999999999" customHeight="1" x14ac:dyDescent="0.25">
      <c r="A95" s="126">
        <v>46508</v>
      </c>
      <c r="B95" s="9">
        <f t="shared" si="11"/>
        <v>0</v>
      </c>
      <c r="C95" s="127"/>
      <c r="D95" s="4">
        <f t="shared" si="12"/>
        <v>0</v>
      </c>
      <c r="E95" s="128">
        <f t="shared" si="15"/>
        <v>0</v>
      </c>
      <c r="F95" s="4">
        <f t="shared" si="16"/>
        <v>0</v>
      </c>
      <c r="G95" s="19">
        <f>IF(AND(C95&lt;&gt;"",SUM(G$25:G94)&lt;D$17),$D$17/$D$21,0)</f>
        <v>0</v>
      </c>
      <c r="H95" s="4">
        <f t="shared" si="17"/>
        <v>0</v>
      </c>
      <c r="I95" s="4">
        <f t="shared" si="13"/>
        <v>0</v>
      </c>
      <c r="J95" s="25" t="str">
        <f t="shared" si="9"/>
        <v>2026–2027</v>
      </c>
      <c r="K95" s="27">
        <f t="shared" si="14"/>
        <v>0</v>
      </c>
      <c r="R95" s="10" t="str">
        <f t="shared" si="10"/>
        <v/>
      </c>
    </row>
    <row r="96" spans="1:18" ht="19.899999999999999" customHeight="1" x14ac:dyDescent="0.25">
      <c r="A96" s="126">
        <v>46539</v>
      </c>
      <c r="B96" s="9">
        <f t="shared" si="11"/>
        <v>0</v>
      </c>
      <c r="C96" s="127"/>
      <c r="D96" s="4">
        <f t="shared" si="12"/>
        <v>0</v>
      </c>
      <c r="E96" s="128">
        <f t="shared" si="15"/>
        <v>0</v>
      </c>
      <c r="F96" s="4">
        <f t="shared" si="16"/>
        <v>0</v>
      </c>
      <c r="G96" s="19">
        <f>IF(AND(C96&lt;&gt;"",SUM(G$25:G95)&lt;D$17),$D$17/$D$21,0)</f>
        <v>0</v>
      </c>
      <c r="H96" s="4">
        <f t="shared" si="17"/>
        <v>0</v>
      </c>
      <c r="I96" s="4">
        <f t="shared" si="13"/>
        <v>0</v>
      </c>
      <c r="J96" s="25" t="str">
        <f t="shared" si="9"/>
        <v>2026–2027</v>
      </c>
      <c r="K96" s="27">
        <f t="shared" si="14"/>
        <v>0</v>
      </c>
      <c r="R96" s="10" t="str">
        <f t="shared" si="10"/>
        <v/>
      </c>
    </row>
    <row r="97" spans="1:18" ht="19.899999999999999" customHeight="1" x14ac:dyDescent="0.25">
      <c r="A97" s="126">
        <v>46569</v>
      </c>
      <c r="B97" s="9">
        <f t="shared" si="11"/>
        <v>0</v>
      </c>
      <c r="C97" s="127"/>
      <c r="D97" s="4">
        <f t="shared" si="12"/>
        <v>0</v>
      </c>
      <c r="E97" s="128">
        <f t="shared" si="15"/>
        <v>0</v>
      </c>
      <c r="F97" s="4">
        <f t="shared" si="16"/>
        <v>0</v>
      </c>
      <c r="G97" s="19">
        <f>IF(AND(C97&lt;&gt;"",SUM(G$25:G96)&lt;D$17),$D$17/$D$21,0)</f>
        <v>0</v>
      </c>
      <c r="H97" s="4">
        <f t="shared" si="17"/>
        <v>0</v>
      </c>
      <c r="I97" s="4">
        <f t="shared" si="13"/>
        <v>0</v>
      </c>
      <c r="J97" s="25" t="str">
        <f t="shared" si="9"/>
        <v>2027–2028</v>
      </c>
      <c r="K97" s="27">
        <f t="shared" si="14"/>
        <v>0</v>
      </c>
      <c r="R97" s="10" t="str">
        <f t="shared" si="10"/>
        <v/>
      </c>
    </row>
    <row r="98" spans="1:18" ht="19.899999999999999" customHeight="1" x14ac:dyDescent="0.25">
      <c r="A98" s="126">
        <v>46600</v>
      </c>
      <c r="B98" s="9">
        <f t="shared" si="11"/>
        <v>0</v>
      </c>
      <c r="C98" s="127"/>
      <c r="D98" s="4">
        <f t="shared" si="12"/>
        <v>0</v>
      </c>
      <c r="E98" s="128">
        <f t="shared" si="15"/>
        <v>0</v>
      </c>
      <c r="F98" s="4">
        <f t="shared" si="16"/>
        <v>0</v>
      </c>
      <c r="G98" s="19">
        <f>IF(AND(C98&lt;&gt;"",SUM(G$25:G97)&lt;D$17),$D$17/$D$21,0)</f>
        <v>0</v>
      </c>
      <c r="H98" s="4">
        <f t="shared" si="17"/>
        <v>0</v>
      </c>
      <c r="I98" s="4">
        <f t="shared" si="13"/>
        <v>0</v>
      </c>
      <c r="J98" s="25" t="str">
        <f t="shared" si="9"/>
        <v>2027–2028</v>
      </c>
      <c r="K98" s="27">
        <f t="shared" si="14"/>
        <v>0</v>
      </c>
      <c r="R98" s="10" t="str">
        <f t="shared" si="10"/>
        <v/>
      </c>
    </row>
    <row r="99" spans="1:18" ht="19.899999999999999" customHeight="1" x14ac:dyDescent="0.25">
      <c r="A99" s="126">
        <v>46631</v>
      </c>
      <c r="B99" s="9">
        <f t="shared" si="11"/>
        <v>0</v>
      </c>
      <c r="C99" s="127"/>
      <c r="D99" s="4">
        <f t="shared" si="12"/>
        <v>0</v>
      </c>
      <c r="E99" s="128">
        <f t="shared" si="15"/>
        <v>0</v>
      </c>
      <c r="F99" s="4">
        <f t="shared" si="16"/>
        <v>0</v>
      </c>
      <c r="G99" s="19">
        <f>IF(AND(C99&lt;&gt;"",SUM(G$25:G98)&lt;D$17),$D$17/$D$21,0)</f>
        <v>0</v>
      </c>
      <c r="H99" s="4">
        <f t="shared" si="17"/>
        <v>0</v>
      </c>
      <c r="I99" s="4">
        <f t="shared" si="13"/>
        <v>0</v>
      </c>
      <c r="J99" s="25" t="str">
        <f t="shared" si="9"/>
        <v>2027–2028</v>
      </c>
      <c r="K99" s="27">
        <f t="shared" si="14"/>
        <v>0</v>
      </c>
      <c r="R99" s="10" t="str">
        <f t="shared" si="10"/>
        <v/>
      </c>
    </row>
    <row r="100" spans="1:18" ht="19.899999999999999" customHeight="1" x14ac:dyDescent="0.25">
      <c r="A100" s="126">
        <v>46661</v>
      </c>
      <c r="B100" s="9">
        <f t="shared" si="11"/>
        <v>0</v>
      </c>
      <c r="C100" s="127"/>
      <c r="D100" s="4">
        <f t="shared" si="12"/>
        <v>0</v>
      </c>
      <c r="E100" s="128">
        <f t="shared" si="15"/>
        <v>0</v>
      </c>
      <c r="F100" s="4">
        <f t="shared" si="16"/>
        <v>0</v>
      </c>
      <c r="G100" s="19">
        <f>IF(AND(C100&lt;&gt;"",SUM(G$25:G99)&lt;D$17),$D$17/$D$21,0)</f>
        <v>0</v>
      </c>
      <c r="H100" s="4">
        <f t="shared" si="17"/>
        <v>0</v>
      </c>
      <c r="I100" s="4">
        <f t="shared" si="13"/>
        <v>0</v>
      </c>
      <c r="J100" s="25" t="str">
        <f t="shared" si="9"/>
        <v>2027–2028</v>
      </c>
      <c r="K100" s="27">
        <f t="shared" si="14"/>
        <v>0</v>
      </c>
      <c r="R100" s="10" t="str">
        <f t="shared" si="10"/>
        <v/>
      </c>
    </row>
    <row r="101" spans="1:18" ht="19.899999999999999" customHeight="1" x14ac:dyDescent="0.25">
      <c r="A101" s="126">
        <v>46692</v>
      </c>
      <c r="B101" s="9">
        <f t="shared" si="11"/>
        <v>0</v>
      </c>
      <c r="C101" s="127"/>
      <c r="D101" s="4">
        <f t="shared" si="12"/>
        <v>0</v>
      </c>
      <c r="E101" s="128">
        <f t="shared" si="15"/>
        <v>0</v>
      </c>
      <c r="F101" s="4">
        <f t="shared" si="16"/>
        <v>0</v>
      </c>
      <c r="G101" s="19">
        <f>IF(AND(C101&lt;&gt;"",SUM(G$25:G100)&lt;D$17),$D$17/$D$21,0)</f>
        <v>0</v>
      </c>
      <c r="H101" s="4">
        <f t="shared" si="17"/>
        <v>0</v>
      </c>
      <c r="I101" s="4">
        <f t="shared" si="13"/>
        <v>0</v>
      </c>
      <c r="J101" s="25" t="str">
        <f t="shared" si="9"/>
        <v>2027–2028</v>
      </c>
      <c r="K101" s="27">
        <f t="shared" si="14"/>
        <v>0</v>
      </c>
      <c r="R101" s="10" t="str">
        <f t="shared" si="10"/>
        <v/>
      </c>
    </row>
    <row r="102" spans="1:18" ht="19.899999999999999" customHeight="1" x14ac:dyDescent="0.25">
      <c r="A102" s="126">
        <v>46722</v>
      </c>
      <c r="B102" s="9">
        <f t="shared" si="11"/>
        <v>0</v>
      </c>
      <c r="C102" s="127"/>
      <c r="D102" s="4">
        <f t="shared" si="12"/>
        <v>0</v>
      </c>
      <c r="E102" s="128">
        <f t="shared" si="15"/>
        <v>0</v>
      </c>
      <c r="F102" s="4">
        <f t="shared" si="16"/>
        <v>0</v>
      </c>
      <c r="G102" s="19">
        <f>IF(AND(C102&lt;&gt;"",SUM(G$25:G101)&lt;D$17),$D$17/$D$21,0)</f>
        <v>0</v>
      </c>
      <c r="H102" s="4">
        <f t="shared" si="17"/>
        <v>0</v>
      </c>
      <c r="I102" s="4">
        <f t="shared" si="13"/>
        <v>0</v>
      </c>
      <c r="J102" s="25" t="str">
        <f t="shared" ref="J102:J165" si="18">IF(OR(MONTH(A102)=1,MONTH(A102)=2,MONTH(A102)=3,MONTH(A102)=4,MONTH(A102)=5,MONTH(A102)=6),YEAR(A102)-1&amp;"–"&amp;YEAR(A102),YEAR(A102)&amp;"–"&amp;YEAR(A102)+1)</f>
        <v>2027–2028</v>
      </c>
      <c r="K102" s="27">
        <f t="shared" si="14"/>
        <v>0</v>
      </c>
      <c r="R102" s="10" t="str">
        <f t="shared" si="10"/>
        <v/>
      </c>
    </row>
    <row r="103" spans="1:18" ht="19.899999999999999" customHeight="1" x14ac:dyDescent="0.25">
      <c r="A103" s="126">
        <v>46753</v>
      </c>
      <c r="B103" s="9">
        <f t="shared" si="11"/>
        <v>0</v>
      </c>
      <c r="C103" s="127"/>
      <c r="D103" s="4">
        <f t="shared" si="12"/>
        <v>0</v>
      </c>
      <c r="E103" s="128">
        <f t="shared" si="15"/>
        <v>0</v>
      </c>
      <c r="F103" s="4">
        <f t="shared" si="16"/>
        <v>0</v>
      </c>
      <c r="G103" s="19">
        <f>IF(AND(C103&lt;&gt;"",SUM(G$25:G102)&lt;D$17),$D$17/$D$21,0)</f>
        <v>0</v>
      </c>
      <c r="H103" s="4">
        <f t="shared" si="17"/>
        <v>0</v>
      </c>
      <c r="I103" s="4">
        <f t="shared" si="13"/>
        <v>0</v>
      </c>
      <c r="J103" s="25" t="str">
        <f t="shared" si="18"/>
        <v>2027–2028</v>
      </c>
      <c r="K103" s="27">
        <f t="shared" si="14"/>
        <v>0</v>
      </c>
      <c r="R103" s="10" t="str">
        <f t="shared" si="10"/>
        <v/>
      </c>
    </row>
    <row r="104" spans="1:18" ht="19.899999999999999" customHeight="1" x14ac:dyDescent="0.25">
      <c r="A104" s="126">
        <v>46784</v>
      </c>
      <c r="B104" s="9">
        <f t="shared" si="11"/>
        <v>0</v>
      </c>
      <c r="C104" s="127"/>
      <c r="D104" s="4">
        <f t="shared" si="12"/>
        <v>0</v>
      </c>
      <c r="E104" s="128">
        <f t="shared" si="15"/>
        <v>0</v>
      </c>
      <c r="F104" s="4">
        <f t="shared" si="16"/>
        <v>0</v>
      </c>
      <c r="G104" s="19">
        <f>IF(AND(C104&lt;&gt;"",SUM(G$25:G103)&lt;D$17),$D$17/$D$21,0)</f>
        <v>0</v>
      </c>
      <c r="H104" s="4">
        <f t="shared" si="17"/>
        <v>0</v>
      </c>
      <c r="I104" s="4">
        <f t="shared" si="13"/>
        <v>0</v>
      </c>
      <c r="J104" s="25" t="str">
        <f t="shared" si="18"/>
        <v>2027–2028</v>
      </c>
      <c r="K104" s="27">
        <f t="shared" si="14"/>
        <v>0</v>
      </c>
      <c r="R104" s="10" t="str">
        <f t="shared" si="10"/>
        <v/>
      </c>
    </row>
    <row r="105" spans="1:18" ht="19.899999999999999" customHeight="1" x14ac:dyDescent="0.25">
      <c r="A105" s="126">
        <v>46813</v>
      </c>
      <c r="B105" s="9">
        <f t="shared" si="11"/>
        <v>0</v>
      </c>
      <c r="C105" s="127"/>
      <c r="D105" s="4">
        <f t="shared" si="12"/>
        <v>0</v>
      </c>
      <c r="E105" s="128">
        <f t="shared" si="15"/>
        <v>0</v>
      </c>
      <c r="F105" s="4">
        <f t="shared" si="16"/>
        <v>0</v>
      </c>
      <c r="G105" s="19">
        <f>IF(AND(C105&lt;&gt;"",SUM(G$25:G104)&lt;D$17),$D$17/$D$21,0)</f>
        <v>0</v>
      </c>
      <c r="H105" s="4">
        <f t="shared" si="17"/>
        <v>0</v>
      </c>
      <c r="I105" s="4">
        <f t="shared" si="13"/>
        <v>0</v>
      </c>
      <c r="J105" s="25" t="str">
        <f t="shared" si="18"/>
        <v>2027–2028</v>
      </c>
      <c r="K105" s="27">
        <f t="shared" si="14"/>
        <v>0</v>
      </c>
      <c r="R105" s="10" t="str">
        <f t="shared" si="10"/>
        <v/>
      </c>
    </row>
    <row r="106" spans="1:18" ht="19.899999999999999" customHeight="1" x14ac:dyDescent="0.25">
      <c r="A106" s="126">
        <v>46844</v>
      </c>
      <c r="B106" s="9">
        <f t="shared" si="11"/>
        <v>0</v>
      </c>
      <c r="C106" s="127"/>
      <c r="D106" s="4">
        <f t="shared" si="12"/>
        <v>0</v>
      </c>
      <c r="E106" s="128">
        <f t="shared" si="15"/>
        <v>0</v>
      </c>
      <c r="F106" s="4">
        <f t="shared" si="16"/>
        <v>0</v>
      </c>
      <c r="G106" s="19">
        <f>IF(AND(C106&lt;&gt;"",SUM(G$25:G105)&lt;D$17),$D$17/$D$21,0)</f>
        <v>0</v>
      </c>
      <c r="H106" s="4">
        <f t="shared" si="17"/>
        <v>0</v>
      </c>
      <c r="I106" s="4">
        <f t="shared" si="13"/>
        <v>0</v>
      </c>
      <c r="J106" s="25" t="str">
        <f t="shared" si="18"/>
        <v>2027–2028</v>
      </c>
      <c r="K106" s="27">
        <f t="shared" si="14"/>
        <v>0</v>
      </c>
      <c r="R106" s="10" t="str">
        <f t="shared" si="10"/>
        <v/>
      </c>
    </row>
    <row r="107" spans="1:18" ht="19.899999999999999" customHeight="1" x14ac:dyDescent="0.25">
      <c r="A107" s="126">
        <v>46874</v>
      </c>
      <c r="B107" s="9">
        <f t="shared" si="11"/>
        <v>0</v>
      </c>
      <c r="C107" s="127"/>
      <c r="D107" s="4">
        <f t="shared" si="12"/>
        <v>0</v>
      </c>
      <c r="E107" s="128">
        <f t="shared" si="15"/>
        <v>0</v>
      </c>
      <c r="F107" s="4">
        <f t="shared" si="16"/>
        <v>0</v>
      </c>
      <c r="G107" s="19">
        <f>IF(AND(C107&lt;&gt;"",SUM(G$25:G106)&lt;D$17),$D$17/$D$21,0)</f>
        <v>0</v>
      </c>
      <c r="H107" s="4">
        <f t="shared" si="17"/>
        <v>0</v>
      </c>
      <c r="I107" s="4">
        <f t="shared" si="13"/>
        <v>0</v>
      </c>
      <c r="J107" s="25" t="str">
        <f t="shared" si="18"/>
        <v>2027–2028</v>
      </c>
      <c r="K107" s="27">
        <f t="shared" si="14"/>
        <v>0</v>
      </c>
      <c r="R107" s="10" t="str">
        <f t="shared" si="10"/>
        <v/>
      </c>
    </row>
    <row r="108" spans="1:18" ht="19.899999999999999" customHeight="1" x14ac:dyDescent="0.25">
      <c r="A108" s="126">
        <v>46905</v>
      </c>
      <c r="B108" s="9">
        <f t="shared" si="11"/>
        <v>0</v>
      </c>
      <c r="C108" s="127"/>
      <c r="D108" s="4">
        <f t="shared" si="12"/>
        <v>0</v>
      </c>
      <c r="E108" s="128">
        <f t="shared" si="15"/>
        <v>0</v>
      </c>
      <c r="F108" s="4">
        <f t="shared" si="16"/>
        <v>0</v>
      </c>
      <c r="G108" s="19">
        <f>IF(AND(C108&lt;&gt;"",SUM(G$25:G107)&lt;D$17),$D$17/$D$21,0)</f>
        <v>0</v>
      </c>
      <c r="H108" s="4">
        <f t="shared" si="17"/>
        <v>0</v>
      </c>
      <c r="I108" s="4">
        <f t="shared" si="13"/>
        <v>0</v>
      </c>
      <c r="J108" s="25" t="str">
        <f t="shared" si="18"/>
        <v>2027–2028</v>
      </c>
      <c r="K108" s="27">
        <f t="shared" si="14"/>
        <v>0</v>
      </c>
      <c r="R108" s="10" t="str">
        <f t="shared" si="10"/>
        <v/>
      </c>
    </row>
    <row r="109" spans="1:18" ht="19.899999999999999" customHeight="1" x14ac:dyDescent="0.25">
      <c r="A109" s="126">
        <v>46935</v>
      </c>
      <c r="B109" s="9">
        <f t="shared" si="11"/>
        <v>0</v>
      </c>
      <c r="C109" s="127"/>
      <c r="D109" s="4">
        <f t="shared" si="12"/>
        <v>0</v>
      </c>
      <c r="E109" s="128">
        <f t="shared" si="15"/>
        <v>0</v>
      </c>
      <c r="F109" s="4">
        <f t="shared" si="16"/>
        <v>0</v>
      </c>
      <c r="G109" s="19">
        <f>IF(AND(C109&lt;&gt;"",SUM(G$25:G108)&lt;D$17),$D$17/$D$21,0)</f>
        <v>0</v>
      </c>
      <c r="H109" s="4">
        <f t="shared" si="17"/>
        <v>0</v>
      </c>
      <c r="I109" s="4">
        <f t="shared" si="13"/>
        <v>0</v>
      </c>
      <c r="J109" s="25" t="str">
        <f t="shared" si="18"/>
        <v>2028–2029</v>
      </c>
      <c r="K109" s="27">
        <f t="shared" si="14"/>
        <v>0</v>
      </c>
      <c r="R109" s="10" t="str">
        <f t="shared" si="10"/>
        <v/>
      </c>
    </row>
    <row r="110" spans="1:18" ht="19.899999999999999" customHeight="1" x14ac:dyDescent="0.25">
      <c r="A110" s="126">
        <v>46966</v>
      </c>
      <c r="B110" s="9">
        <f t="shared" si="11"/>
        <v>0</v>
      </c>
      <c r="C110" s="127"/>
      <c r="D110" s="4">
        <f t="shared" si="12"/>
        <v>0</v>
      </c>
      <c r="E110" s="128">
        <f t="shared" si="15"/>
        <v>0</v>
      </c>
      <c r="F110" s="4">
        <f t="shared" si="16"/>
        <v>0</v>
      </c>
      <c r="G110" s="19">
        <f>IF(AND(C110&lt;&gt;"",SUM(G$25:G109)&lt;D$17),$D$17/$D$21,0)</f>
        <v>0</v>
      </c>
      <c r="H110" s="4">
        <f t="shared" si="17"/>
        <v>0</v>
      </c>
      <c r="I110" s="4">
        <f t="shared" si="13"/>
        <v>0</v>
      </c>
      <c r="J110" s="25" t="str">
        <f t="shared" si="18"/>
        <v>2028–2029</v>
      </c>
      <c r="K110" s="27">
        <f t="shared" si="14"/>
        <v>0</v>
      </c>
      <c r="R110" s="10" t="str">
        <f t="shared" si="10"/>
        <v/>
      </c>
    </row>
    <row r="111" spans="1:18" ht="19.899999999999999" customHeight="1" x14ac:dyDescent="0.25">
      <c r="A111" s="126">
        <v>46997</v>
      </c>
      <c r="B111" s="9">
        <f t="shared" si="11"/>
        <v>0</v>
      </c>
      <c r="C111" s="127"/>
      <c r="D111" s="4">
        <f t="shared" si="12"/>
        <v>0</v>
      </c>
      <c r="E111" s="128">
        <f t="shared" si="15"/>
        <v>0</v>
      </c>
      <c r="F111" s="4">
        <f t="shared" si="16"/>
        <v>0</v>
      </c>
      <c r="G111" s="19">
        <f>IF(AND(C111&lt;&gt;"",SUM(G$25:G110)&lt;D$17),$D$17/$D$21,0)</f>
        <v>0</v>
      </c>
      <c r="H111" s="4">
        <f t="shared" si="17"/>
        <v>0</v>
      </c>
      <c r="I111" s="4">
        <f t="shared" si="13"/>
        <v>0</v>
      </c>
      <c r="J111" s="25" t="str">
        <f t="shared" si="18"/>
        <v>2028–2029</v>
      </c>
      <c r="K111" s="27">
        <f t="shared" si="14"/>
        <v>0</v>
      </c>
      <c r="R111" s="10" t="str">
        <f t="shared" si="10"/>
        <v/>
      </c>
    </row>
    <row r="112" spans="1:18" ht="19.899999999999999" customHeight="1" x14ac:dyDescent="0.25">
      <c r="A112" s="126">
        <v>47027</v>
      </c>
      <c r="B112" s="9">
        <f t="shared" si="11"/>
        <v>0</v>
      </c>
      <c r="C112" s="127"/>
      <c r="D112" s="4">
        <f t="shared" si="12"/>
        <v>0</v>
      </c>
      <c r="E112" s="128">
        <f t="shared" si="15"/>
        <v>0</v>
      </c>
      <c r="F112" s="4">
        <f t="shared" si="16"/>
        <v>0</v>
      </c>
      <c r="G112" s="19">
        <f>IF(AND(C112&lt;&gt;"",SUM(G$25:G111)&lt;D$17),$D$17/$D$21,0)</f>
        <v>0</v>
      </c>
      <c r="H112" s="4">
        <f t="shared" si="17"/>
        <v>0</v>
      </c>
      <c r="I112" s="4">
        <f t="shared" si="13"/>
        <v>0</v>
      </c>
      <c r="J112" s="25" t="str">
        <f t="shared" si="18"/>
        <v>2028–2029</v>
      </c>
      <c r="K112" s="27">
        <f t="shared" si="14"/>
        <v>0</v>
      </c>
      <c r="R112" s="10" t="str">
        <f t="shared" si="10"/>
        <v/>
      </c>
    </row>
    <row r="113" spans="1:18" ht="19.899999999999999" customHeight="1" x14ac:dyDescent="0.25">
      <c r="A113" s="126">
        <v>47058</v>
      </c>
      <c r="B113" s="9">
        <f t="shared" si="11"/>
        <v>0</v>
      </c>
      <c r="C113" s="127"/>
      <c r="D113" s="4">
        <f t="shared" si="12"/>
        <v>0</v>
      </c>
      <c r="E113" s="128">
        <f t="shared" si="15"/>
        <v>0</v>
      </c>
      <c r="F113" s="4">
        <f t="shared" si="16"/>
        <v>0</v>
      </c>
      <c r="G113" s="19">
        <f>IF(AND(C113&lt;&gt;"",SUM(G$25:G112)&lt;D$17),$D$17/$D$21,0)</f>
        <v>0</v>
      </c>
      <c r="H113" s="4">
        <f t="shared" si="17"/>
        <v>0</v>
      </c>
      <c r="I113" s="4">
        <f t="shared" si="13"/>
        <v>0</v>
      </c>
      <c r="J113" s="25" t="str">
        <f t="shared" si="18"/>
        <v>2028–2029</v>
      </c>
      <c r="K113" s="27">
        <f t="shared" si="14"/>
        <v>0</v>
      </c>
      <c r="R113" s="10" t="str">
        <f t="shared" si="10"/>
        <v/>
      </c>
    </row>
    <row r="114" spans="1:18" ht="19.899999999999999" customHeight="1" x14ac:dyDescent="0.25">
      <c r="A114" s="126">
        <v>47088</v>
      </c>
      <c r="B114" s="9">
        <f t="shared" si="11"/>
        <v>0</v>
      </c>
      <c r="C114" s="127"/>
      <c r="D114" s="4">
        <f t="shared" si="12"/>
        <v>0</v>
      </c>
      <c r="E114" s="128">
        <f t="shared" si="15"/>
        <v>0</v>
      </c>
      <c r="F114" s="4">
        <f t="shared" si="16"/>
        <v>0</v>
      </c>
      <c r="G114" s="19">
        <f>IF(AND(C114&lt;&gt;"",SUM(G$25:G113)&lt;D$17),$D$17/$D$21,0)</f>
        <v>0</v>
      </c>
      <c r="H114" s="4">
        <f t="shared" si="17"/>
        <v>0</v>
      </c>
      <c r="I114" s="4">
        <f t="shared" si="13"/>
        <v>0</v>
      </c>
      <c r="J114" s="25" t="str">
        <f t="shared" si="18"/>
        <v>2028–2029</v>
      </c>
      <c r="K114" s="27">
        <f t="shared" si="14"/>
        <v>0</v>
      </c>
      <c r="R114" s="10" t="str">
        <f t="shared" si="10"/>
        <v/>
      </c>
    </row>
    <row r="115" spans="1:18" ht="19.899999999999999" customHeight="1" x14ac:dyDescent="0.25">
      <c r="A115" s="126">
        <v>47119</v>
      </c>
      <c r="B115" s="9">
        <f t="shared" si="11"/>
        <v>0</v>
      </c>
      <c r="C115" s="127"/>
      <c r="D115" s="4">
        <f t="shared" si="12"/>
        <v>0</v>
      </c>
      <c r="E115" s="128">
        <f t="shared" si="15"/>
        <v>0</v>
      </c>
      <c r="F115" s="4">
        <f t="shared" si="16"/>
        <v>0</v>
      </c>
      <c r="G115" s="19">
        <f>IF(AND(C115&lt;&gt;"",SUM(G$25:G114)&lt;D$17),$D$17/$D$21,0)</f>
        <v>0</v>
      </c>
      <c r="H115" s="4">
        <f t="shared" si="17"/>
        <v>0</v>
      </c>
      <c r="I115" s="4">
        <f t="shared" si="13"/>
        <v>0</v>
      </c>
      <c r="J115" s="25" t="str">
        <f t="shared" si="18"/>
        <v>2028–2029</v>
      </c>
      <c r="K115" s="27">
        <f t="shared" si="14"/>
        <v>0</v>
      </c>
      <c r="R115" s="10" t="str">
        <f t="shared" si="10"/>
        <v/>
      </c>
    </row>
    <row r="116" spans="1:18" ht="19.899999999999999" customHeight="1" x14ac:dyDescent="0.25">
      <c r="A116" s="126">
        <v>47150</v>
      </c>
      <c r="B116" s="9">
        <f t="shared" si="11"/>
        <v>0</v>
      </c>
      <c r="C116" s="127"/>
      <c r="D116" s="4">
        <f t="shared" si="12"/>
        <v>0</v>
      </c>
      <c r="E116" s="128">
        <f t="shared" si="15"/>
        <v>0</v>
      </c>
      <c r="F116" s="4">
        <f t="shared" si="16"/>
        <v>0</v>
      </c>
      <c r="G116" s="19">
        <f>IF(AND(C116&lt;&gt;"",SUM(G$25:G115)&lt;D$17),$D$17/$D$21,0)</f>
        <v>0</v>
      </c>
      <c r="H116" s="4">
        <f t="shared" si="17"/>
        <v>0</v>
      </c>
      <c r="I116" s="4">
        <f t="shared" si="13"/>
        <v>0</v>
      </c>
      <c r="J116" s="25" t="str">
        <f t="shared" si="18"/>
        <v>2028–2029</v>
      </c>
      <c r="K116" s="27">
        <f t="shared" si="14"/>
        <v>0</v>
      </c>
      <c r="R116" s="10" t="str">
        <f t="shared" si="10"/>
        <v/>
      </c>
    </row>
    <row r="117" spans="1:18" ht="19.899999999999999" customHeight="1" x14ac:dyDescent="0.25">
      <c r="A117" s="126">
        <v>47178</v>
      </c>
      <c r="B117" s="9">
        <f t="shared" si="11"/>
        <v>0</v>
      </c>
      <c r="C117" s="127"/>
      <c r="D117" s="4">
        <f t="shared" si="12"/>
        <v>0</v>
      </c>
      <c r="E117" s="128">
        <f t="shared" si="15"/>
        <v>0</v>
      </c>
      <c r="F117" s="4">
        <f t="shared" si="16"/>
        <v>0</v>
      </c>
      <c r="G117" s="19">
        <f>IF(AND(C117&lt;&gt;"",SUM(G$25:G116)&lt;D$17),$D$17/$D$21,0)</f>
        <v>0</v>
      </c>
      <c r="H117" s="4">
        <f t="shared" si="17"/>
        <v>0</v>
      </c>
      <c r="I117" s="4">
        <f t="shared" si="13"/>
        <v>0</v>
      </c>
      <c r="J117" s="25" t="str">
        <f t="shared" si="18"/>
        <v>2028–2029</v>
      </c>
      <c r="K117" s="27">
        <f t="shared" si="14"/>
        <v>0</v>
      </c>
      <c r="R117" s="10" t="str">
        <f t="shared" si="10"/>
        <v/>
      </c>
    </row>
    <row r="118" spans="1:18" ht="19.899999999999999" customHeight="1" x14ac:dyDescent="0.25">
      <c r="A118" s="126">
        <v>47209</v>
      </c>
      <c r="B118" s="9">
        <f t="shared" si="11"/>
        <v>0</v>
      </c>
      <c r="C118" s="127"/>
      <c r="D118" s="4">
        <f t="shared" si="12"/>
        <v>0</v>
      </c>
      <c r="E118" s="128">
        <f t="shared" si="15"/>
        <v>0</v>
      </c>
      <c r="F118" s="4">
        <f t="shared" si="16"/>
        <v>0</v>
      </c>
      <c r="G118" s="19">
        <f>IF(AND(C118&lt;&gt;"",SUM(G$25:G117)&lt;D$17),$D$17/$D$21,0)</f>
        <v>0</v>
      </c>
      <c r="H118" s="4">
        <f t="shared" si="17"/>
        <v>0</v>
      </c>
      <c r="I118" s="4">
        <f t="shared" si="13"/>
        <v>0</v>
      </c>
      <c r="J118" s="25" t="str">
        <f t="shared" si="18"/>
        <v>2028–2029</v>
      </c>
      <c r="K118" s="27">
        <f t="shared" si="14"/>
        <v>0</v>
      </c>
      <c r="R118" s="10" t="str">
        <f t="shared" si="10"/>
        <v/>
      </c>
    </row>
    <row r="119" spans="1:18" ht="19.899999999999999" customHeight="1" x14ac:dyDescent="0.25">
      <c r="A119" s="126">
        <v>47239</v>
      </c>
      <c r="B119" s="9">
        <f t="shared" si="11"/>
        <v>0</v>
      </c>
      <c r="C119" s="127"/>
      <c r="D119" s="4">
        <f t="shared" si="12"/>
        <v>0</v>
      </c>
      <c r="E119" s="128">
        <f t="shared" si="15"/>
        <v>0</v>
      </c>
      <c r="F119" s="4">
        <f t="shared" si="16"/>
        <v>0</v>
      </c>
      <c r="G119" s="19">
        <f>IF(AND(C119&lt;&gt;"",SUM(G$25:G118)&lt;D$17),$D$17/$D$21,0)</f>
        <v>0</v>
      </c>
      <c r="H119" s="4">
        <f t="shared" si="17"/>
        <v>0</v>
      </c>
      <c r="I119" s="4">
        <f t="shared" si="13"/>
        <v>0</v>
      </c>
      <c r="J119" s="25" t="str">
        <f t="shared" si="18"/>
        <v>2028–2029</v>
      </c>
      <c r="K119" s="27">
        <f t="shared" si="14"/>
        <v>0</v>
      </c>
      <c r="R119" s="10" t="str">
        <f t="shared" si="10"/>
        <v/>
      </c>
    </row>
    <row r="120" spans="1:18" ht="19.899999999999999" customHeight="1" x14ac:dyDescent="0.25">
      <c r="A120" s="126">
        <v>47270</v>
      </c>
      <c r="B120" s="9">
        <f t="shared" si="11"/>
        <v>0</v>
      </c>
      <c r="C120" s="127"/>
      <c r="D120" s="4">
        <f t="shared" si="12"/>
        <v>0</v>
      </c>
      <c r="E120" s="128">
        <f t="shared" si="15"/>
        <v>0</v>
      </c>
      <c r="F120" s="4">
        <f t="shared" si="16"/>
        <v>0</v>
      </c>
      <c r="G120" s="19">
        <f>IF(AND(C120&lt;&gt;"",SUM(G$25:G119)&lt;D$17),$D$17/$D$21,0)</f>
        <v>0</v>
      </c>
      <c r="H120" s="4">
        <f t="shared" si="17"/>
        <v>0</v>
      </c>
      <c r="I120" s="4">
        <f t="shared" si="13"/>
        <v>0</v>
      </c>
      <c r="J120" s="25" t="str">
        <f t="shared" si="18"/>
        <v>2028–2029</v>
      </c>
      <c r="K120" s="27">
        <f t="shared" si="14"/>
        <v>0</v>
      </c>
      <c r="R120" s="10" t="str">
        <f t="shared" si="10"/>
        <v/>
      </c>
    </row>
    <row r="121" spans="1:18" ht="19.899999999999999" customHeight="1" x14ac:dyDescent="0.25">
      <c r="A121" s="126">
        <v>47300</v>
      </c>
      <c r="B121" s="9">
        <f t="shared" si="11"/>
        <v>0</v>
      </c>
      <c r="C121" s="127"/>
      <c r="D121" s="4">
        <f t="shared" si="12"/>
        <v>0</v>
      </c>
      <c r="E121" s="128">
        <f t="shared" si="15"/>
        <v>0</v>
      </c>
      <c r="F121" s="4">
        <f t="shared" si="16"/>
        <v>0</v>
      </c>
      <c r="G121" s="19">
        <f>IF(AND(C121&lt;&gt;"",SUM(G$25:G120)&lt;D$17),$D$17/$D$21,0)</f>
        <v>0</v>
      </c>
      <c r="H121" s="4">
        <f t="shared" si="17"/>
        <v>0</v>
      </c>
      <c r="I121" s="4">
        <f t="shared" si="13"/>
        <v>0</v>
      </c>
      <c r="J121" s="25" t="str">
        <f t="shared" si="18"/>
        <v>2029–2030</v>
      </c>
      <c r="K121" s="27">
        <f t="shared" si="14"/>
        <v>0</v>
      </c>
      <c r="R121" s="10" t="str">
        <f t="shared" si="10"/>
        <v/>
      </c>
    </row>
    <row r="122" spans="1:18" ht="19.899999999999999" customHeight="1" x14ac:dyDescent="0.25">
      <c r="A122" s="126">
        <v>47331</v>
      </c>
      <c r="B122" s="9">
        <f t="shared" si="11"/>
        <v>0</v>
      </c>
      <c r="C122" s="127"/>
      <c r="D122" s="4">
        <f t="shared" si="12"/>
        <v>0</v>
      </c>
      <c r="E122" s="128">
        <f t="shared" si="15"/>
        <v>0</v>
      </c>
      <c r="F122" s="4">
        <f t="shared" si="16"/>
        <v>0</v>
      </c>
      <c r="G122" s="19">
        <f>IF(AND(C122&lt;&gt;"",SUM(G$25:G121)&lt;D$17),$D$17/$D$21,0)</f>
        <v>0</v>
      </c>
      <c r="H122" s="4">
        <f t="shared" si="17"/>
        <v>0</v>
      </c>
      <c r="I122" s="4">
        <f t="shared" si="13"/>
        <v>0</v>
      </c>
      <c r="J122" s="25" t="str">
        <f t="shared" si="18"/>
        <v>2029–2030</v>
      </c>
      <c r="K122" s="27">
        <f t="shared" si="14"/>
        <v>0</v>
      </c>
      <c r="R122" s="10" t="str">
        <f t="shared" si="10"/>
        <v/>
      </c>
    </row>
    <row r="123" spans="1:18" ht="19.899999999999999" customHeight="1" x14ac:dyDescent="0.25">
      <c r="A123" s="126">
        <v>47362</v>
      </c>
      <c r="B123" s="9">
        <f t="shared" si="11"/>
        <v>0</v>
      </c>
      <c r="C123" s="127"/>
      <c r="D123" s="4">
        <f t="shared" si="12"/>
        <v>0</v>
      </c>
      <c r="E123" s="128">
        <f t="shared" si="15"/>
        <v>0</v>
      </c>
      <c r="F123" s="4">
        <f t="shared" si="16"/>
        <v>0</v>
      </c>
      <c r="G123" s="19">
        <f>IF(AND(C123&lt;&gt;"",SUM(G$25:G122)&lt;D$17),$D$17/$D$21,0)</f>
        <v>0</v>
      </c>
      <c r="H123" s="4">
        <f t="shared" si="17"/>
        <v>0</v>
      </c>
      <c r="I123" s="4">
        <f t="shared" si="13"/>
        <v>0</v>
      </c>
      <c r="J123" s="25" t="str">
        <f t="shared" si="18"/>
        <v>2029–2030</v>
      </c>
      <c r="K123" s="27">
        <f t="shared" si="14"/>
        <v>0</v>
      </c>
      <c r="R123" s="10" t="str">
        <f t="shared" si="10"/>
        <v/>
      </c>
    </row>
    <row r="124" spans="1:18" ht="19.899999999999999" customHeight="1" x14ac:dyDescent="0.25">
      <c r="A124" s="126">
        <v>47392</v>
      </c>
      <c r="B124" s="9">
        <f t="shared" si="11"/>
        <v>0</v>
      </c>
      <c r="C124" s="127"/>
      <c r="D124" s="4">
        <f t="shared" si="12"/>
        <v>0</v>
      </c>
      <c r="E124" s="128">
        <f t="shared" si="15"/>
        <v>0</v>
      </c>
      <c r="F124" s="4">
        <f t="shared" si="16"/>
        <v>0</v>
      </c>
      <c r="G124" s="19">
        <f>IF(AND(C124&lt;&gt;"",SUM(G$25:G123)&lt;D$17),$D$17/$D$21,0)</f>
        <v>0</v>
      </c>
      <c r="H124" s="4">
        <f t="shared" si="17"/>
        <v>0</v>
      </c>
      <c r="I124" s="4">
        <f t="shared" si="13"/>
        <v>0</v>
      </c>
      <c r="J124" s="25" t="str">
        <f t="shared" si="18"/>
        <v>2029–2030</v>
      </c>
      <c r="K124" s="27">
        <f t="shared" si="14"/>
        <v>0</v>
      </c>
      <c r="R124" s="10" t="str">
        <f t="shared" si="10"/>
        <v/>
      </c>
    </row>
    <row r="125" spans="1:18" ht="19.899999999999999" customHeight="1" x14ac:dyDescent="0.25">
      <c r="A125" s="126">
        <v>47423</v>
      </c>
      <c r="B125" s="9">
        <f t="shared" si="11"/>
        <v>0</v>
      </c>
      <c r="C125" s="127"/>
      <c r="D125" s="4">
        <f t="shared" si="12"/>
        <v>0</v>
      </c>
      <c r="E125" s="128">
        <f t="shared" si="15"/>
        <v>0</v>
      </c>
      <c r="F125" s="4">
        <f t="shared" si="16"/>
        <v>0</v>
      </c>
      <c r="G125" s="19">
        <f>IF(AND(C125&lt;&gt;"",SUM(G$25:G124)&lt;D$17),$D$17/$D$21,0)</f>
        <v>0</v>
      </c>
      <c r="H125" s="4">
        <f t="shared" si="17"/>
        <v>0</v>
      </c>
      <c r="I125" s="4">
        <f t="shared" si="13"/>
        <v>0</v>
      </c>
      <c r="J125" s="25" t="str">
        <f t="shared" si="18"/>
        <v>2029–2030</v>
      </c>
      <c r="K125" s="27">
        <f t="shared" si="14"/>
        <v>0</v>
      </c>
      <c r="R125" s="10" t="str">
        <f t="shared" si="10"/>
        <v/>
      </c>
    </row>
    <row r="126" spans="1:18" ht="19.899999999999999" customHeight="1" x14ac:dyDescent="0.25">
      <c r="A126" s="126">
        <v>47453</v>
      </c>
      <c r="B126" s="9">
        <f t="shared" si="11"/>
        <v>0</v>
      </c>
      <c r="C126" s="127"/>
      <c r="D126" s="4">
        <f t="shared" si="12"/>
        <v>0</v>
      </c>
      <c r="E126" s="128">
        <f t="shared" si="15"/>
        <v>0</v>
      </c>
      <c r="F126" s="4">
        <f t="shared" si="16"/>
        <v>0</v>
      </c>
      <c r="G126" s="19">
        <f>IF(AND(C126&lt;&gt;"",SUM(G$25:G125)&lt;D$17),$D$17/$D$21,0)</f>
        <v>0</v>
      </c>
      <c r="H126" s="4">
        <f t="shared" si="17"/>
        <v>0</v>
      </c>
      <c r="I126" s="4">
        <f t="shared" si="13"/>
        <v>0</v>
      </c>
      <c r="J126" s="25" t="str">
        <f t="shared" si="18"/>
        <v>2029–2030</v>
      </c>
      <c r="K126" s="27">
        <f t="shared" si="14"/>
        <v>0</v>
      </c>
      <c r="R126" s="10" t="str">
        <f t="shared" si="10"/>
        <v/>
      </c>
    </row>
    <row r="127" spans="1:18" ht="19.899999999999999" customHeight="1" x14ac:dyDescent="0.25">
      <c r="A127" s="126">
        <v>47484</v>
      </c>
      <c r="B127" s="9">
        <f t="shared" si="11"/>
        <v>0</v>
      </c>
      <c r="C127" s="127"/>
      <c r="D127" s="4">
        <f t="shared" si="12"/>
        <v>0</v>
      </c>
      <c r="E127" s="128">
        <f t="shared" si="15"/>
        <v>0</v>
      </c>
      <c r="F127" s="4">
        <f t="shared" si="16"/>
        <v>0</v>
      </c>
      <c r="G127" s="19">
        <f>IF(AND(C127&lt;&gt;"",SUM(G$25:G126)&lt;D$17),$D$17/$D$21,0)</f>
        <v>0</v>
      </c>
      <c r="H127" s="4">
        <f t="shared" si="17"/>
        <v>0</v>
      </c>
      <c r="I127" s="4">
        <f t="shared" si="13"/>
        <v>0</v>
      </c>
      <c r="J127" s="25" t="str">
        <f t="shared" si="18"/>
        <v>2029–2030</v>
      </c>
      <c r="K127" s="27">
        <f t="shared" si="14"/>
        <v>0</v>
      </c>
      <c r="R127" s="10" t="str">
        <f t="shared" si="10"/>
        <v/>
      </c>
    </row>
    <row r="128" spans="1:18" ht="19.899999999999999" customHeight="1" x14ac:dyDescent="0.25">
      <c r="A128" s="126">
        <v>47515</v>
      </c>
      <c r="B128" s="9">
        <f t="shared" si="11"/>
        <v>0</v>
      </c>
      <c r="C128" s="127"/>
      <c r="D128" s="4">
        <f t="shared" si="12"/>
        <v>0</v>
      </c>
      <c r="E128" s="128">
        <f t="shared" si="15"/>
        <v>0</v>
      </c>
      <c r="F128" s="4">
        <f t="shared" si="16"/>
        <v>0</v>
      </c>
      <c r="G128" s="19">
        <f>IF(AND(C128&lt;&gt;"",SUM(G$25:G127)&lt;D$17),$D$17/$D$21,0)</f>
        <v>0</v>
      </c>
      <c r="H128" s="4">
        <f t="shared" si="17"/>
        <v>0</v>
      </c>
      <c r="I128" s="4">
        <f t="shared" si="13"/>
        <v>0</v>
      </c>
      <c r="J128" s="25" t="str">
        <f t="shared" si="18"/>
        <v>2029–2030</v>
      </c>
      <c r="K128" s="27">
        <f t="shared" si="14"/>
        <v>0</v>
      </c>
      <c r="R128" s="10" t="str">
        <f t="shared" si="10"/>
        <v/>
      </c>
    </row>
    <row r="129" spans="1:18" ht="19.899999999999999" customHeight="1" x14ac:dyDescent="0.25">
      <c r="A129" s="126">
        <v>47543</v>
      </c>
      <c r="B129" s="9">
        <f t="shared" si="11"/>
        <v>0</v>
      </c>
      <c r="C129" s="127"/>
      <c r="D129" s="4">
        <f t="shared" si="12"/>
        <v>0</v>
      </c>
      <c r="E129" s="128">
        <f t="shared" si="15"/>
        <v>0</v>
      </c>
      <c r="F129" s="4">
        <f t="shared" si="16"/>
        <v>0</v>
      </c>
      <c r="G129" s="19">
        <f>IF(AND(C129&lt;&gt;"",SUM(G$25:G128)&lt;D$17),$D$17/$D$21,0)</f>
        <v>0</v>
      </c>
      <c r="H129" s="4">
        <f t="shared" si="17"/>
        <v>0</v>
      </c>
      <c r="I129" s="4">
        <f t="shared" si="13"/>
        <v>0</v>
      </c>
      <c r="J129" s="25" t="str">
        <f t="shared" si="18"/>
        <v>2029–2030</v>
      </c>
      <c r="K129" s="27">
        <f t="shared" si="14"/>
        <v>0</v>
      </c>
      <c r="R129" s="10" t="str">
        <f t="shared" si="10"/>
        <v/>
      </c>
    </row>
    <row r="130" spans="1:18" ht="19.899999999999999" customHeight="1" x14ac:dyDescent="0.25">
      <c r="A130" s="126">
        <v>47574</v>
      </c>
      <c r="B130" s="9">
        <f t="shared" si="11"/>
        <v>0</v>
      </c>
      <c r="C130" s="127"/>
      <c r="D130" s="4">
        <f t="shared" si="12"/>
        <v>0</v>
      </c>
      <c r="E130" s="128">
        <f t="shared" si="15"/>
        <v>0</v>
      </c>
      <c r="F130" s="4">
        <f t="shared" si="16"/>
        <v>0</v>
      </c>
      <c r="G130" s="19">
        <f>IF(AND(C130&lt;&gt;"",SUM(G$25:G129)&lt;D$17),$D$17/$D$21,0)</f>
        <v>0</v>
      </c>
      <c r="H130" s="4">
        <f t="shared" si="17"/>
        <v>0</v>
      </c>
      <c r="I130" s="4">
        <f t="shared" si="13"/>
        <v>0</v>
      </c>
      <c r="J130" s="25" t="str">
        <f t="shared" si="18"/>
        <v>2029–2030</v>
      </c>
      <c r="K130" s="27">
        <f t="shared" si="14"/>
        <v>0</v>
      </c>
      <c r="R130" s="10" t="str">
        <f t="shared" si="10"/>
        <v/>
      </c>
    </row>
    <row r="131" spans="1:18" ht="19.899999999999999" customHeight="1" x14ac:dyDescent="0.25">
      <c r="A131" s="126">
        <v>47604</v>
      </c>
      <c r="B131" s="9">
        <f t="shared" si="11"/>
        <v>0</v>
      </c>
      <c r="C131" s="127"/>
      <c r="D131" s="4">
        <f t="shared" si="12"/>
        <v>0</v>
      </c>
      <c r="E131" s="128">
        <f t="shared" si="15"/>
        <v>0</v>
      </c>
      <c r="F131" s="4">
        <f t="shared" si="16"/>
        <v>0</v>
      </c>
      <c r="G131" s="19">
        <f>IF(AND(C131&lt;&gt;"",SUM(G$25:G130)&lt;D$17),$D$17/$D$21,0)</f>
        <v>0</v>
      </c>
      <c r="H131" s="4">
        <f t="shared" si="17"/>
        <v>0</v>
      </c>
      <c r="I131" s="4">
        <f t="shared" si="13"/>
        <v>0</v>
      </c>
      <c r="J131" s="25" t="str">
        <f t="shared" si="18"/>
        <v>2029–2030</v>
      </c>
      <c r="K131" s="27">
        <f t="shared" si="14"/>
        <v>0</v>
      </c>
      <c r="R131" s="10" t="str">
        <f t="shared" si="10"/>
        <v/>
      </c>
    </row>
    <row r="132" spans="1:18" ht="19.899999999999999" customHeight="1" x14ac:dyDescent="0.25">
      <c r="A132" s="126">
        <v>47635</v>
      </c>
      <c r="B132" s="9">
        <f t="shared" si="11"/>
        <v>0</v>
      </c>
      <c r="C132" s="127"/>
      <c r="D132" s="4">
        <f t="shared" si="12"/>
        <v>0</v>
      </c>
      <c r="E132" s="128">
        <f t="shared" si="15"/>
        <v>0</v>
      </c>
      <c r="F132" s="4">
        <f t="shared" si="16"/>
        <v>0</v>
      </c>
      <c r="G132" s="19">
        <f>IF(AND(C132&lt;&gt;"",SUM(G$25:G131)&lt;D$17),$D$17/$D$21,0)</f>
        <v>0</v>
      </c>
      <c r="H132" s="4">
        <f t="shared" si="17"/>
        <v>0</v>
      </c>
      <c r="I132" s="4">
        <f t="shared" si="13"/>
        <v>0</v>
      </c>
      <c r="J132" s="25" t="str">
        <f t="shared" si="18"/>
        <v>2029–2030</v>
      </c>
      <c r="K132" s="27">
        <f t="shared" si="14"/>
        <v>0</v>
      </c>
      <c r="R132" s="10" t="str">
        <f t="shared" si="10"/>
        <v/>
      </c>
    </row>
    <row r="133" spans="1:18" ht="19.899999999999999" customHeight="1" x14ac:dyDescent="0.25">
      <c r="A133" s="126">
        <v>47665</v>
      </c>
      <c r="B133" s="9">
        <f t="shared" si="11"/>
        <v>0</v>
      </c>
      <c r="C133" s="127"/>
      <c r="D133" s="4">
        <f t="shared" si="12"/>
        <v>0</v>
      </c>
      <c r="E133" s="128">
        <f t="shared" si="15"/>
        <v>0</v>
      </c>
      <c r="F133" s="4">
        <f t="shared" si="16"/>
        <v>0</v>
      </c>
      <c r="G133" s="19">
        <f>IF(AND(C133&lt;&gt;"",SUM(G$25:G132)&lt;D$17),$D$17/$D$21,0)</f>
        <v>0</v>
      </c>
      <c r="H133" s="4">
        <f t="shared" si="17"/>
        <v>0</v>
      </c>
      <c r="I133" s="4">
        <f t="shared" si="13"/>
        <v>0</v>
      </c>
      <c r="J133" s="25" t="str">
        <f t="shared" si="18"/>
        <v>2030–2031</v>
      </c>
      <c r="K133" s="27">
        <f t="shared" si="14"/>
        <v>0</v>
      </c>
      <c r="R133" s="10" t="str">
        <f t="shared" si="10"/>
        <v/>
      </c>
    </row>
    <row r="134" spans="1:18" ht="19.899999999999999" customHeight="1" x14ac:dyDescent="0.25">
      <c r="A134" s="126">
        <v>47696</v>
      </c>
      <c r="B134" s="9">
        <f t="shared" si="11"/>
        <v>0</v>
      </c>
      <c r="C134" s="127"/>
      <c r="D134" s="4">
        <f t="shared" si="12"/>
        <v>0</v>
      </c>
      <c r="E134" s="128">
        <f t="shared" si="15"/>
        <v>0</v>
      </c>
      <c r="F134" s="4">
        <f t="shared" si="16"/>
        <v>0</v>
      </c>
      <c r="G134" s="19">
        <f>IF(AND(C134&lt;&gt;"",SUM(G$25:G133)&lt;D$17),$D$17/$D$21,0)</f>
        <v>0</v>
      </c>
      <c r="H134" s="4">
        <f t="shared" si="17"/>
        <v>0</v>
      </c>
      <c r="I134" s="4">
        <f t="shared" si="13"/>
        <v>0</v>
      </c>
      <c r="J134" s="25" t="str">
        <f t="shared" si="18"/>
        <v>2030–2031</v>
      </c>
      <c r="K134" s="27">
        <f t="shared" si="14"/>
        <v>0</v>
      </c>
      <c r="R134" s="10" t="str">
        <f t="shared" si="10"/>
        <v/>
      </c>
    </row>
    <row r="135" spans="1:18" ht="19.899999999999999" customHeight="1" x14ac:dyDescent="0.25">
      <c r="A135" s="126">
        <v>47727</v>
      </c>
      <c r="B135" s="9">
        <f t="shared" si="11"/>
        <v>0</v>
      </c>
      <c r="C135" s="127"/>
      <c r="D135" s="4">
        <f t="shared" si="12"/>
        <v>0</v>
      </c>
      <c r="E135" s="128">
        <f t="shared" si="15"/>
        <v>0</v>
      </c>
      <c r="F135" s="4">
        <f t="shared" si="16"/>
        <v>0</v>
      </c>
      <c r="G135" s="19">
        <f>IF(AND(C135&lt;&gt;"",SUM(G$25:G134)&lt;D$17),$D$17/$D$21,0)</f>
        <v>0</v>
      </c>
      <c r="H135" s="4">
        <f t="shared" si="17"/>
        <v>0</v>
      </c>
      <c r="I135" s="4">
        <f t="shared" si="13"/>
        <v>0</v>
      </c>
      <c r="J135" s="25" t="str">
        <f t="shared" si="18"/>
        <v>2030–2031</v>
      </c>
      <c r="K135" s="27">
        <f t="shared" si="14"/>
        <v>0</v>
      </c>
      <c r="R135" s="10" t="str">
        <f t="shared" si="10"/>
        <v/>
      </c>
    </row>
    <row r="136" spans="1:18" ht="19.899999999999999" customHeight="1" x14ac:dyDescent="0.25">
      <c r="A136" s="126">
        <v>47757</v>
      </c>
      <c r="B136" s="9">
        <f t="shared" si="11"/>
        <v>0</v>
      </c>
      <c r="C136" s="127"/>
      <c r="D136" s="4">
        <f t="shared" si="12"/>
        <v>0</v>
      </c>
      <c r="E136" s="128">
        <f t="shared" si="15"/>
        <v>0</v>
      </c>
      <c r="F136" s="4">
        <f t="shared" si="16"/>
        <v>0</v>
      </c>
      <c r="G136" s="19">
        <f>IF(AND(C136&lt;&gt;"",SUM(G$25:G135)&lt;D$17),$D$17/$D$21,0)</f>
        <v>0</v>
      </c>
      <c r="H136" s="4">
        <f t="shared" si="17"/>
        <v>0</v>
      </c>
      <c r="I136" s="4">
        <f t="shared" si="13"/>
        <v>0</v>
      </c>
      <c r="J136" s="25" t="str">
        <f t="shared" si="18"/>
        <v>2030–2031</v>
      </c>
      <c r="K136" s="27">
        <f t="shared" si="14"/>
        <v>0</v>
      </c>
      <c r="R136" s="10" t="str">
        <f t="shared" si="10"/>
        <v/>
      </c>
    </row>
    <row r="137" spans="1:18" ht="19.899999999999999" customHeight="1" x14ac:dyDescent="0.25">
      <c r="A137" s="126">
        <v>47788</v>
      </c>
      <c r="B137" s="9">
        <f t="shared" si="11"/>
        <v>0</v>
      </c>
      <c r="C137" s="127"/>
      <c r="D137" s="4">
        <f t="shared" si="12"/>
        <v>0</v>
      </c>
      <c r="E137" s="128">
        <f t="shared" si="15"/>
        <v>0</v>
      </c>
      <c r="F137" s="4">
        <f t="shared" si="16"/>
        <v>0</v>
      </c>
      <c r="G137" s="19">
        <f>IF(AND(C137&lt;&gt;"",SUM(G$25:G136)&lt;D$17),$D$17/$D$21,0)</f>
        <v>0</v>
      </c>
      <c r="H137" s="4">
        <f t="shared" si="17"/>
        <v>0</v>
      </c>
      <c r="I137" s="4">
        <f t="shared" si="13"/>
        <v>0</v>
      </c>
      <c r="J137" s="25" t="str">
        <f t="shared" si="18"/>
        <v>2030–2031</v>
      </c>
      <c r="K137" s="27">
        <f t="shared" si="14"/>
        <v>0</v>
      </c>
      <c r="R137" s="10" t="str">
        <f t="shared" si="10"/>
        <v/>
      </c>
    </row>
    <row r="138" spans="1:18" ht="19.899999999999999" customHeight="1" x14ac:dyDescent="0.25">
      <c r="A138" s="126">
        <v>47818</v>
      </c>
      <c r="B138" s="9">
        <f t="shared" si="11"/>
        <v>0</v>
      </c>
      <c r="C138" s="127"/>
      <c r="D138" s="4">
        <f t="shared" si="12"/>
        <v>0</v>
      </c>
      <c r="E138" s="128">
        <f t="shared" si="15"/>
        <v>0</v>
      </c>
      <c r="F138" s="4">
        <f t="shared" si="16"/>
        <v>0</v>
      </c>
      <c r="G138" s="19">
        <f>IF(AND(C138&lt;&gt;"",SUM(G$25:G137)&lt;D$17),$D$17/$D$21,0)</f>
        <v>0</v>
      </c>
      <c r="H138" s="4">
        <f t="shared" si="17"/>
        <v>0</v>
      </c>
      <c r="I138" s="4">
        <f t="shared" si="13"/>
        <v>0</v>
      </c>
      <c r="J138" s="25" t="str">
        <f t="shared" si="18"/>
        <v>2030–2031</v>
      </c>
      <c r="K138" s="27">
        <f t="shared" si="14"/>
        <v>0</v>
      </c>
      <c r="R138" s="10" t="str">
        <f t="shared" si="10"/>
        <v/>
      </c>
    </row>
    <row r="139" spans="1:18" ht="19.899999999999999" customHeight="1" x14ac:dyDescent="0.25">
      <c r="A139" s="126">
        <v>47849</v>
      </c>
      <c r="B139" s="9">
        <f t="shared" si="11"/>
        <v>0</v>
      </c>
      <c r="C139" s="127"/>
      <c r="D139" s="4">
        <f t="shared" si="12"/>
        <v>0</v>
      </c>
      <c r="E139" s="128">
        <f t="shared" si="15"/>
        <v>0</v>
      </c>
      <c r="F139" s="4">
        <f t="shared" si="16"/>
        <v>0</v>
      </c>
      <c r="G139" s="19">
        <f>IF(AND(C139&lt;&gt;"",SUM(G$25:G138)&lt;D$17),$D$17/$D$21,0)</f>
        <v>0</v>
      </c>
      <c r="H139" s="4">
        <f t="shared" si="17"/>
        <v>0</v>
      </c>
      <c r="I139" s="4">
        <f t="shared" si="13"/>
        <v>0</v>
      </c>
      <c r="J139" s="25" t="str">
        <f t="shared" si="18"/>
        <v>2030–2031</v>
      </c>
      <c r="K139" s="27">
        <f t="shared" si="14"/>
        <v>0</v>
      </c>
      <c r="R139" s="10" t="str">
        <f t="shared" si="10"/>
        <v/>
      </c>
    </row>
    <row r="140" spans="1:18" ht="19.899999999999999" customHeight="1" x14ac:dyDescent="0.25">
      <c r="A140" s="126">
        <v>47880</v>
      </c>
      <c r="B140" s="9">
        <f t="shared" si="11"/>
        <v>0</v>
      </c>
      <c r="C140" s="127"/>
      <c r="D140" s="4">
        <f t="shared" si="12"/>
        <v>0</v>
      </c>
      <c r="E140" s="128">
        <f t="shared" si="15"/>
        <v>0</v>
      </c>
      <c r="F140" s="4">
        <f t="shared" si="16"/>
        <v>0</v>
      </c>
      <c r="G140" s="19">
        <f>IF(AND(C140&lt;&gt;"",SUM(G$25:G139)&lt;D$17),$D$17/$D$21,0)</f>
        <v>0</v>
      </c>
      <c r="H140" s="4">
        <f t="shared" si="17"/>
        <v>0</v>
      </c>
      <c r="I140" s="4">
        <f t="shared" si="13"/>
        <v>0</v>
      </c>
      <c r="J140" s="25" t="str">
        <f t="shared" si="18"/>
        <v>2030–2031</v>
      </c>
      <c r="K140" s="27">
        <f t="shared" si="14"/>
        <v>0</v>
      </c>
      <c r="R140" s="10" t="str">
        <f t="shared" si="10"/>
        <v/>
      </c>
    </row>
    <row r="141" spans="1:18" ht="19.899999999999999" customHeight="1" x14ac:dyDescent="0.25">
      <c r="A141" s="126">
        <v>47908</v>
      </c>
      <c r="B141" s="9">
        <f t="shared" si="11"/>
        <v>0</v>
      </c>
      <c r="C141" s="127"/>
      <c r="D141" s="4">
        <f t="shared" si="12"/>
        <v>0</v>
      </c>
      <c r="E141" s="128">
        <f t="shared" si="15"/>
        <v>0</v>
      </c>
      <c r="F141" s="4">
        <f t="shared" si="16"/>
        <v>0</v>
      </c>
      <c r="G141" s="19">
        <f>IF(AND(C141&lt;&gt;"",SUM(G$25:G140)&lt;D$17),$D$17/$D$21,0)</f>
        <v>0</v>
      </c>
      <c r="H141" s="4">
        <f t="shared" si="17"/>
        <v>0</v>
      </c>
      <c r="I141" s="4">
        <f t="shared" si="13"/>
        <v>0</v>
      </c>
      <c r="J141" s="25" t="str">
        <f t="shared" si="18"/>
        <v>2030–2031</v>
      </c>
      <c r="K141" s="27">
        <f t="shared" si="14"/>
        <v>0</v>
      </c>
      <c r="R141" s="10" t="str">
        <f t="shared" si="10"/>
        <v/>
      </c>
    </row>
    <row r="142" spans="1:18" ht="19.899999999999999" customHeight="1" x14ac:dyDescent="0.25">
      <c r="A142" s="126">
        <v>47939</v>
      </c>
      <c r="B142" s="9">
        <f t="shared" si="11"/>
        <v>0</v>
      </c>
      <c r="C142" s="127"/>
      <c r="D142" s="4">
        <f t="shared" si="12"/>
        <v>0</v>
      </c>
      <c r="E142" s="128">
        <f t="shared" si="15"/>
        <v>0</v>
      </c>
      <c r="F142" s="4">
        <f t="shared" si="16"/>
        <v>0</v>
      </c>
      <c r="G142" s="19">
        <f>IF(AND(C142&lt;&gt;"",SUM(G$25:G141)&lt;D$17),$D$17/$D$21,0)</f>
        <v>0</v>
      </c>
      <c r="H142" s="4">
        <f t="shared" si="17"/>
        <v>0</v>
      </c>
      <c r="I142" s="4">
        <f t="shared" si="13"/>
        <v>0</v>
      </c>
      <c r="J142" s="25" t="str">
        <f t="shared" si="18"/>
        <v>2030–2031</v>
      </c>
      <c r="K142" s="27">
        <f t="shared" si="14"/>
        <v>0</v>
      </c>
      <c r="R142" s="10" t="str">
        <f t="shared" si="10"/>
        <v/>
      </c>
    </row>
    <row r="143" spans="1:18" ht="19.899999999999999" customHeight="1" x14ac:dyDescent="0.25">
      <c r="A143" s="126">
        <v>47969</v>
      </c>
      <c r="B143" s="9">
        <f t="shared" si="11"/>
        <v>0</v>
      </c>
      <c r="C143" s="127"/>
      <c r="D143" s="4">
        <f t="shared" si="12"/>
        <v>0</v>
      </c>
      <c r="E143" s="128">
        <f t="shared" si="15"/>
        <v>0</v>
      </c>
      <c r="F143" s="4">
        <f t="shared" si="16"/>
        <v>0</v>
      </c>
      <c r="G143" s="19">
        <f>IF(AND(C143&lt;&gt;"",SUM(G$25:G142)&lt;D$17),$D$17/$D$21,0)</f>
        <v>0</v>
      </c>
      <c r="H143" s="4">
        <f t="shared" si="17"/>
        <v>0</v>
      </c>
      <c r="I143" s="4">
        <f t="shared" si="13"/>
        <v>0</v>
      </c>
      <c r="J143" s="25" t="str">
        <f t="shared" si="18"/>
        <v>2030–2031</v>
      </c>
      <c r="K143" s="27">
        <f t="shared" si="14"/>
        <v>0</v>
      </c>
      <c r="R143" s="10" t="str">
        <f t="shared" si="10"/>
        <v/>
      </c>
    </row>
    <row r="144" spans="1:18" ht="19.899999999999999" customHeight="1" x14ac:dyDescent="0.25">
      <c r="A144" s="126">
        <v>48000</v>
      </c>
      <c r="B144" s="9">
        <f t="shared" si="11"/>
        <v>0</v>
      </c>
      <c r="C144" s="127"/>
      <c r="D144" s="4">
        <f t="shared" si="12"/>
        <v>0</v>
      </c>
      <c r="E144" s="128">
        <f t="shared" si="15"/>
        <v>0</v>
      </c>
      <c r="F144" s="4">
        <f t="shared" si="16"/>
        <v>0</v>
      </c>
      <c r="G144" s="19">
        <f>IF(AND(C144&lt;&gt;"",SUM(G$25:G143)&lt;D$17),$D$17/$D$21,0)</f>
        <v>0</v>
      </c>
      <c r="H144" s="4">
        <f t="shared" si="17"/>
        <v>0</v>
      </c>
      <c r="I144" s="4">
        <f t="shared" si="13"/>
        <v>0</v>
      </c>
      <c r="J144" s="25" t="str">
        <f t="shared" si="18"/>
        <v>2030–2031</v>
      </c>
      <c r="K144" s="27">
        <f t="shared" si="14"/>
        <v>0</v>
      </c>
      <c r="R144" s="10" t="str">
        <f t="shared" si="10"/>
        <v/>
      </c>
    </row>
    <row r="145" spans="1:18" ht="19.899999999999999" customHeight="1" x14ac:dyDescent="0.25">
      <c r="A145" s="126">
        <v>48030</v>
      </c>
      <c r="B145" s="9">
        <f t="shared" si="11"/>
        <v>0</v>
      </c>
      <c r="C145" s="127"/>
      <c r="D145" s="4">
        <f t="shared" si="12"/>
        <v>0</v>
      </c>
      <c r="E145" s="128">
        <f t="shared" si="15"/>
        <v>0</v>
      </c>
      <c r="F145" s="4">
        <f t="shared" si="16"/>
        <v>0</v>
      </c>
      <c r="G145" s="19">
        <f>IF(AND(C145&lt;&gt;"",SUM(G$25:G144)&lt;D$17),$D$17/$D$21,0)</f>
        <v>0</v>
      </c>
      <c r="H145" s="4">
        <f t="shared" si="17"/>
        <v>0</v>
      </c>
      <c r="I145" s="4">
        <f t="shared" si="13"/>
        <v>0</v>
      </c>
      <c r="J145" s="25" t="str">
        <f t="shared" si="18"/>
        <v>2031–2032</v>
      </c>
      <c r="K145" s="27">
        <f t="shared" si="14"/>
        <v>0</v>
      </c>
      <c r="R145" s="10" t="str">
        <f t="shared" si="10"/>
        <v/>
      </c>
    </row>
    <row r="146" spans="1:18" ht="19.899999999999999" customHeight="1" x14ac:dyDescent="0.25">
      <c r="A146" s="126">
        <v>48061</v>
      </c>
      <c r="B146" s="9">
        <f t="shared" si="11"/>
        <v>0</v>
      </c>
      <c r="C146" s="127"/>
      <c r="D146" s="4">
        <f t="shared" si="12"/>
        <v>0</v>
      </c>
      <c r="E146" s="128">
        <f t="shared" si="15"/>
        <v>0</v>
      </c>
      <c r="F146" s="4">
        <f t="shared" si="16"/>
        <v>0</v>
      </c>
      <c r="G146" s="19">
        <f>IF(AND(C146&lt;&gt;"",SUM(G$25:G145)&lt;D$17),$D$17/$D$21,0)</f>
        <v>0</v>
      </c>
      <c r="H146" s="4">
        <f t="shared" si="17"/>
        <v>0</v>
      </c>
      <c r="I146" s="4">
        <f t="shared" si="13"/>
        <v>0</v>
      </c>
      <c r="J146" s="25" t="str">
        <f t="shared" si="18"/>
        <v>2031–2032</v>
      </c>
      <c r="K146" s="27">
        <f t="shared" si="14"/>
        <v>0</v>
      </c>
      <c r="R146" s="10" t="str">
        <f t="shared" si="10"/>
        <v/>
      </c>
    </row>
    <row r="147" spans="1:18" ht="19.899999999999999" customHeight="1" x14ac:dyDescent="0.25">
      <c r="A147" s="126">
        <v>48092</v>
      </c>
      <c r="B147" s="9">
        <f t="shared" si="11"/>
        <v>0</v>
      </c>
      <c r="C147" s="127"/>
      <c r="D147" s="4">
        <f t="shared" si="12"/>
        <v>0</v>
      </c>
      <c r="E147" s="128">
        <f t="shared" si="15"/>
        <v>0</v>
      </c>
      <c r="F147" s="4">
        <f t="shared" si="16"/>
        <v>0</v>
      </c>
      <c r="G147" s="19">
        <f>IF(AND(C147&lt;&gt;"",SUM(G$25:G146)&lt;D$17),$D$17/$D$21,0)</f>
        <v>0</v>
      </c>
      <c r="H147" s="4">
        <f t="shared" si="17"/>
        <v>0</v>
      </c>
      <c r="I147" s="4">
        <f t="shared" si="13"/>
        <v>0</v>
      </c>
      <c r="J147" s="25" t="str">
        <f t="shared" si="18"/>
        <v>2031–2032</v>
      </c>
      <c r="K147" s="27">
        <f t="shared" si="14"/>
        <v>0</v>
      </c>
      <c r="R147" s="10" t="str">
        <f t="shared" si="10"/>
        <v/>
      </c>
    </row>
    <row r="148" spans="1:18" ht="19.899999999999999" customHeight="1" x14ac:dyDescent="0.25">
      <c r="A148" s="126">
        <v>48122</v>
      </c>
      <c r="B148" s="9">
        <f t="shared" si="11"/>
        <v>0</v>
      </c>
      <c r="C148" s="127"/>
      <c r="D148" s="4">
        <f t="shared" si="12"/>
        <v>0</v>
      </c>
      <c r="E148" s="128">
        <f t="shared" si="15"/>
        <v>0</v>
      </c>
      <c r="F148" s="4">
        <f t="shared" si="16"/>
        <v>0</v>
      </c>
      <c r="G148" s="19">
        <f>IF(AND(C148&lt;&gt;"",SUM(G$25:G147)&lt;D$17),$D$17/$D$21,0)</f>
        <v>0</v>
      </c>
      <c r="H148" s="4">
        <f t="shared" si="17"/>
        <v>0</v>
      </c>
      <c r="I148" s="4">
        <f t="shared" si="13"/>
        <v>0</v>
      </c>
      <c r="J148" s="25" t="str">
        <f t="shared" si="18"/>
        <v>2031–2032</v>
      </c>
      <c r="K148" s="27">
        <f t="shared" si="14"/>
        <v>0</v>
      </c>
      <c r="R148" s="10" t="str">
        <f t="shared" si="10"/>
        <v/>
      </c>
    </row>
    <row r="149" spans="1:18" ht="19.899999999999999" customHeight="1" x14ac:dyDescent="0.25">
      <c r="A149" s="126">
        <v>48153</v>
      </c>
      <c r="B149" s="9">
        <f t="shared" si="11"/>
        <v>0</v>
      </c>
      <c r="C149" s="127"/>
      <c r="D149" s="4">
        <f t="shared" si="12"/>
        <v>0</v>
      </c>
      <c r="E149" s="128">
        <f t="shared" si="15"/>
        <v>0</v>
      </c>
      <c r="F149" s="4">
        <f t="shared" si="16"/>
        <v>0</v>
      </c>
      <c r="G149" s="19">
        <f>IF(AND(C149&lt;&gt;"",SUM(G$25:G148)&lt;D$17),$D$17/$D$21,0)</f>
        <v>0</v>
      </c>
      <c r="H149" s="4">
        <f t="shared" si="17"/>
        <v>0</v>
      </c>
      <c r="I149" s="4">
        <f t="shared" si="13"/>
        <v>0</v>
      </c>
      <c r="J149" s="25" t="str">
        <f t="shared" si="18"/>
        <v>2031–2032</v>
      </c>
      <c r="K149" s="27">
        <f t="shared" si="14"/>
        <v>0</v>
      </c>
      <c r="R149" s="10" t="str">
        <f t="shared" si="10"/>
        <v/>
      </c>
    </row>
    <row r="150" spans="1:18" ht="19.899999999999999" customHeight="1" x14ac:dyDescent="0.25">
      <c r="A150" s="126">
        <v>48183</v>
      </c>
      <c r="B150" s="9">
        <f t="shared" si="11"/>
        <v>0</v>
      </c>
      <c r="C150" s="127"/>
      <c r="D150" s="4">
        <f t="shared" si="12"/>
        <v>0</v>
      </c>
      <c r="E150" s="128">
        <f t="shared" si="15"/>
        <v>0</v>
      </c>
      <c r="F150" s="4">
        <f t="shared" si="16"/>
        <v>0</v>
      </c>
      <c r="G150" s="19">
        <f>IF(AND(C150&lt;&gt;"",SUM(G$25:G149)&lt;D$17),$D$17/$D$21,0)</f>
        <v>0</v>
      </c>
      <c r="H150" s="4">
        <f t="shared" si="17"/>
        <v>0</v>
      </c>
      <c r="I150" s="4">
        <f t="shared" si="13"/>
        <v>0</v>
      </c>
      <c r="J150" s="25" t="str">
        <f t="shared" si="18"/>
        <v>2031–2032</v>
      </c>
      <c r="K150" s="27">
        <f t="shared" si="14"/>
        <v>0</v>
      </c>
      <c r="R150" s="10" t="str">
        <f t="shared" si="10"/>
        <v/>
      </c>
    </row>
    <row r="151" spans="1:18" ht="19.899999999999999" customHeight="1" x14ac:dyDescent="0.25">
      <c r="A151" s="126">
        <v>48214</v>
      </c>
      <c r="B151" s="9">
        <f t="shared" si="11"/>
        <v>0</v>
      </c>
      <c r="C151" s="127"/>
      <c r="D151" s="4">
        <f t="shared" si="12"/>
        <v>0</v>
      </c>
      <c r="E151" s="128">
        <f t="shared" si="15"/>
        <v>0</v>
      </c>
      <c r="F151" s="4">
        <f t="shared" si="16"/>
        <v>0</v>
      </c>
      <c r="G151" s="19">
        <f>IF(AND(C151&lt;&gt;"",SUM(G$25:G150)&lt;D$17),$D$17/$D$21,0)</f>
        <v>0</v>
      </c>
      <c r="H151" s="4">
        <f t="shared" si="17"/>
        <v>0</v>
      </c>
      <c r="I151" s="4">
        <f t="shared" si="13"/>
        <v>0</v>
      </c>
      <c r="J151" s="25" t="str">
        <f t="shared" si="18"/>
        <v>2031–2032</v>
      </c>
      <c r="K151" s="27">
        <f t="shared" si="14"/>
        <v>0</v>
      </c>
      <c r="R151" s="10" t="str">
        <f t="shared" si="10"/>
        <v/>
      </c>
    </row>
    <row r="152" spans="1:18" ht="19.899999999999999" customHeight="1" x14ac:dyDescent="0.25">
      <c r="A152" s="126">
        <v>48245</v>
      </c>
      <c r="B152" s="9">
        <f t="shared" si="11"/>
        <v>0</v>
      </c>
      <c r="C152" s="127"/>
      <c r="D152" s="4">
        <f t="shared" si="12"/>
        <v>0</v>
      </c>
      <c r="E152" s="128">
        <f t="shared" si="15"/>
        <v>0</v>
      </c>
      <c r="F152" s="4">
        <f t="shared" si="16"/>
        <v>0</v>
      </c>
      <c r="G152" s="19">
        <f>IF(AND(C152&lt;&gt;"",SUM(G$25:G151)&lt;D$17),$D$17/$D$21,0)</f>
        <v>0</v>
      </c>
      <c r="H152" s="4">
        <f t="shared" si="17"/>
        <v>0</v>
      </c>
      <c r="I152" s="4">
        <f t="shared" si="13"/>
        <v>0</v>
      </c>
      <c r="J152" s="25" t="str">
        <f t="shared" si="18"/>
        <v>2031–2032</v>
      </c>
      <c r="K152" s="27">
        <f t="shared" si="14"/>
        <v>0</v>
      </c>
      <c r="R152" s="10" t="str">
        <f t="shared" si="10"/>
        <v/>
      </c>
    </row>
    <row r="153" spans="1:18" ht="19.899999999999999" customHeight="1" x14ac:dyDescent="0.25">
      <c r="A153" s="126">
        <v>48274</v>
      </c>
      <c r="B153" s="9">
        <f t="shared" si="11"/>
        <v>0</v>
      </c>
      <c r="C153" s="127"/>
      <c r="D153" s="4">
        <f t="shared" si="12"/>
        <v>0</v>
      </c>
      <c r="E153" s="128">
        <f t="shared" si="15"/>
        <v>0</v>
      </c>
      <c r="F153" s="4">
        <f t="shared" si="16"/>
        <v>0</v>
      </c>
      <c r="G153" s="19">
        <f>IF(AND(C153&lt;&gt;"",SUM(G$25:G152)&lt;D$17),$D$17/$D$21,0)</f>
        <v>0</v>
      </c>
      <c r="H153" s="4">
        <f t="shared" si="17"/>
        <v>0</v>
      </c>
      <c r="I153" s="4">
        <f t="shared" si="13"/>
        <v>0</v>
      </c>
      <c r="J153" s="25" t="str">
        <f t="shared" si="18"/>
        <v>2031–2032</v>
      </c>
      <c r="K153" s="27">
        <f t="shared" si="14"/>
        <v>0</v>
      </c>
      <c r="R153" s="10" t="str">
        <f t="shared" ref="R153:R216" si="19">IF(AND($D$13&lt;=$A153,DATE(YEAR($D$13),MONTH($D$13)+$D$19-1,DAY($D$13))&gt;=$A153),"X","")</f>
        <v/>
      </c>
    </row>
    <row r="154" spans="1:18" ht="19.899999999999999" customHeight="1" x14ac:dyDescent="0.25">
      <c r="A154" s="126">
        <v>48305</v>
      </c>
      <c r="B154" s="9">
        <f t="shared" ref="B154:B217" si="20">IF(C154&gt;0,C154*-1,C154)</f>
        <v>0</v>
      </c>
      <c r="C154" s="127"/>
      <c r="D154" s="4">
        <f t="shared" ref="D154:D217" si="21">IF(C154="",0,IF($D$14="Beginning",IF(C153&lt;&gt;"",$F153*$D$6/12,0),IF(C153&lt;&gt;"",$F153*$D$6/12,$D$15*$D$6/12)))</f>
        <v>0</v>
      </c>
      <c r="E154" s="128">
        <f t="shared" si="15"/>
        <v>0</v>
      </c>
      <c r="F154" s="4">
        <f t="shared" si="16"/>
        <v>0</v>
      </c>
      <c r="G154" s="19">
        <f>IF(AND(C154&lt;&gt;"",SUM(G$25:G153)&lt;D$17),$D$17/$D$21,0)</f>
        <v>0</v>
      </c>
      <c r="H154" s="4">
        <f t="shared" si="17"/>
        <v>0</v>
      </c>
      <c r="I154" s="4">
        <f t="shared" ref="I154:I217" si="22">IF(C154&lt;&gt;"",$D$17-H154,0)</f>
        <v>0</v>
      </c>
      <c r="J154" s="25" t="str">
        <f t="shared" si="18"/>
        <v>2031–2032</v>
      </c>
      <c r="K154" s="27">
        <f t="shared" ref="K154:K217" si="23">IF(AND(ROUND(H154,2)=ROUND($D$17,2),ROUND(F154,0)=0),ROUND($D$17,2),0)</f>
        <v>0</v>
      </c>
      <c r="R154" s="10" t="str">
        <f t="shared" si="19"/>
        <v/>
      </c>
    </row>
    <row r="155" spans="1:18" ht="19.899999999999999" customHeight="1" x14ac:dyDescent="0.25">
      <c r="A155" s="126">
        <v>48335</v>
      </c>
      <c r="B155" s="9">
        <f t="shared" si="20"/>
        <v>0</v>
      </c>
      <c r="C155" s="127"/>
      <c r="D155" s="4">
        <f t="shared" si="21"/>
        <v>0</v>
      </c>
      <c r="E155" s="128">
        <f t="shared" ref="E155:E218" si="24">C155-D155</f>
        <v>0</v>
      </c>
      <c r="F155" s="4">
        <f t="shared" ref="F155:F218" si="25">IF(C155="",0,IF(C154="",$D$15-E155,IF(C155&lt;&gt;"",F154-E155)))</f>
        <v>0</v>
      </c>
      <c r="G155" s="19">
        <f>IF(AND(C155&lt;&gt;"",SUM(G$25:G154)&lt;D$17),$D$17/$D$21,0)</f>
        <v>0</v>
      </c>
      <c r="H155" s="4">
        <f t="shared" ref="H155:H218" si="26">IF(C155&lt;&gt;"",G155+H154,0)</f>
        <v>0</v>
      </c>
      <c r="I155" s="4">
        <f t="shared" si="22"/>
        <v>0</v>
      </c>
      <c r="J155" s="25" t="str">
        <f t="shared" si="18"/>
        <v>2031–2032</v>
      </c>
      <c r="K155" s="27">
        <f t="shared" si="23"/>
        <v>0</v>
      </c>
      <c r="R155" s="10" t="str">
        <f t="shared" si="19"/>
        <v/>
      </c>
    </row>
    <row r="156" spans="1:18" ht="19.899999999999999" customHeight="1" x14ac:dyDescent="0.25">
      <c r="A156" s="126">
        <v>48366</v>
      </c>
      <c r="B156" s="9">
        <f t="shared" si="20"/>
        <v>0</v>
      </c>
      <c r="C156" s="127"/>
      <c r="D156" s="4">
        <f t="shared" si="21"/>
        <v>0</v>
      </c>
      <c r="E156" s="128">
        <f t="shared" si="24"/>
        <v>0</v>
      </c>
      <c r="F156" s="4">
        <f t="shared" si="25"/>
        <v>0</v>
      </c>
      <c r="G156" s="19">
        <f>IF(AND(C156&lt;&gt;"",SUM(G$25:G155)&lt;D$17),$D$17/$D$21,0)</f>
        <v>0</v>
      </c>
      <c r="H156" s="4">
        <f t="shared" si="26"/>
        <v>0</v>
      </c>
      <c r="I156" s="4">
        <f t="shared" si="22"/>
        <v>0</v>
      </c>
      <c r="J156" s="25" t="str">
        <f t="shared" si="18"/>
        <v>2031–2032</v>
      </c>
      <c r="K156" s="27">
        <f t="shared" si="23"/>
        <v>0</v>
      </c>
      <c r="R156" s="10" t="str">
        <f t="shared" si="19"/>
        <v/>
      </c>
    </row>
    <row r="157" spans="1:18" ht="19.899999999999999" customHeight="1" x14ac:dyDescent="0.25">
      <c r="A157" s="126">
        <v>48396</v>
      </c>
      <c r="B157" s="9">
        <f t="shared" si="20"/>
        <v>0</v>
      </c>
      <c r="C157" s="127"/>
      <c r="D157" s="4">
        <f t="shared" si="21"/>
        <v>0</v>
      </c>
      <c r="E157" s="128">
        <f t="shared" si="24"/>
        <v>0</v>
      </c>
      <c r="F157" s="4">
        <f t="shared" si="25"/>
        <v>0</v>
      </c>
      <c r="G157" s="19">
        <f>IF(AND(C157&lt;&gt;"",SUM(G$25:G156)&lt;D$17),$D$17/$D$21,0)</f>
        <v>0</v>
      </c>
      <c r="H157" s="4">
        <f t="shared" si="26"/>
        <v>0</v>
      </c>
      <c r="I157" s="4">
        <f t="shared" si="22"/>
        <v>0</v>
      </c>
      <c r="J157" s="25" t="str">
        <f t="shared" si="18"/>
        <v>2032–2033</v>
      </c>
      <c r="K157" s="27">
        <f t="shared" si="23"/>
        <v>0</v>
      </c>
      <c r="R157" s="10" t="str">
        <f t="shared" si="19"/>
        <v/>
      </c>
    </row>
    <row r="158" spans="1:18" ht="19.899999999999999" customHeight="1" x14ac:dyDescent="0.25">
      <c r="A158" s="126">
        <v>48427</v>
      </c>
      <c r="B158" s="9">
        <f t="shared" si="20"/>
        <v>0</v>
      </c>
      <c r="C158" s="127"/>
      <c r="D158" s="4">
        <f t="shared" si="21"/>
        <v>0</v>
      </c>
      <c r="E158" s="128">
        <f t="shared" si="24"/>
        <v>0</v>
      </c>
      <c r="F158" s="4">
        <f t="shared" si="25"/>
        <v>0</v>
      </c>
      <c r="G158" s="19">
        <f>IF(AND(C158&lt;&gt;"",SUM(G$25:G157)&lt;D$17),$D$17/$D$21,0)</f>
        <v>0</v>
      </c>
      <c r="H158" s="4">
        <f t="shared" si="26"/>
        <v>0</v>
      </c>
      <c r="I158" s="4">
        <f t="shared" si="22"/>
        <v>0</v>
      </c>
      <c r="J158" s="25" t="str">
        <f t="shared" si="18"/>
        <v>2032–2033</v>
      </c>
      <c r="K158" s="27">
        <f t="shared" si="23"/>
        <v>0</v>
      </c>
      <c r="R158" s="10" t="str">
        <f t="shared" si="19"/>
        <v/>
      </c>
    </row>
    <row r="159" spans="1:18" ht="19.899999999999999" customHeight="1" x14ac:dyDescent="0.25">
      <c r="A159" s="126">
        <v>48458</v>
      </c>
      <c r="B159" s="9">
        <f t="shared" si="20"/>
        <v>0</v>
      </c>
      <c r="C159" s="127"/>
      <c r="D159" s="4">
        <f t="shared" si="21"/>
        <v>0</v>
      </c>
      <c r="E159" s="128">
        <f t="shared" si="24"/>
        <v>0</v>
      </c>
      <c r="F159" s="4">
        <f t="shared" si="25"/>
        <v>0</v>
      </c>
      <c r="G159" s="19">
        <f>IF(AND(C159&lt;&gt;"",SUM(G$25:G158)&lt;D$17),$D$17/$D$21,0)</f>
        <v>0</v>
      </c>
      <c r="H159" s="4">
        <f t="shared" si="26"/>
        <v>0</v>
      </c>
      <c r="I159" s="4">
        <f t="shared" si="22"/>
        <v>0</v>
      </c>
      <c r="J159" s="25" t="str">
        <f t="shared" si="18"/>
        <v>2032–2033</v>
      </c>
      <c r="K159" s="27">
        <f t="shared" si="23"/>
        <v>0</v>
      </c>
      <c r="R159" s="10" t="str">
        <f t="shared" si="19"/>
        <v/>
      </c>
    </row>
    <row r="160" spans="1:18" ht="19.899999999999999" customHeight="1" x14ac:dyDescent="0.25">
      <c r="A160" s="126">
        <v>48488</v>
      </c>
      <c r="B160" s="9">
        <f t="shared" si="20"/>
        <v>0</v>
      </c>
      <c r="C160" s="127"/>
      <c r="D160" s="4">
        <f t="shared" si="21"/>
        <v>0</v>
      </c>
      <c r="E160" s="128">
        <f t="shared" si="24"/>
        <v>0</v>
      </c>
      <c r="F160" s="4">
        <f t="shared" si="25"/>
        <v>0</v>
      </c>
      <c r="G160" s="19">
        <f>IF(AND(C160&lt;&gt;"",SUM(G$25:G159)&lt;D$17),$D$17/$D$21,0)</f>
        <v>0</v>
      </c>
      <c r="H160" s="4">
        <f t="shared" si="26"/>
        <v>0</v>
      </c>
      <c r="I160" s="4">
        <f t="shared" si="22"/>
        <v>0</v>
      </c>
      <c r="J160" s="25" t="str">
        <f t="shared" si="18"/>
        <v>2032–2033</v>
      </c>
      <c r="K160" s="27">
        <f t="shared" si="23"/>
        <v>0</v>
      </c>
      <c r="R160" s="10" t="str">
        <f t="shared" si="19"/>
        <v/>
      </c>
    </row>
    <row r="161" spans="1:18" ht="19.899999999999999" customHeight="1" x14ac:dyDescent="0.25">
      <c r="A161" s="126">
        <v>48519</v>
      </c>
      <c r="B161" s="9">
        <f t="shared" si="20"/>
        <v>0</v>
      </c>
      <c r="C161" s="127"/>
      <c r="D161" s="4">
        <f t="shared" si="21"/>
        <v>0</v>
      </c>
      <c r="E161" s="128">
        <f t="shared" si="24"/>
        <v>0</v>
      </c>
      <c r="F161" s="4">
        <f t="shared" si="25"/>
        <v>0</v>
      </c>
      <c r="G161" s="19">
        <f>IF(AND(C161&lt;&gt;"",SUM(G$25:G160)&lt;D$17),$D$17/$D$21,0)</f>
        <v>0</v>
      </c>
      <c r="H161" s="4">
        <f t="shared" si="26"/>
        <v>0</v>
      </c>
      <c r="I161" s="4">
        <f t="shared" si="22"/>
        <v>0</v>
      </c>
      <c r="J161" s="25" t="str">
        <f t="shared" si="18"/>
        <v>2032–2033</v>
      </c>
      <c r="K161" s="27">
        <f t="shared" si="23"/>
        <v>0</v>
      </c>
      <c r="R161" s="10" t="str">
        <f t="shared" si="19"/>
        <v/>
      </c>
    </row>
    <row r="162" spans="1:18" ht="19.899999999999999" customHeight="1" x14ac:dyDescent="0.25">
      <c r="A162" s="126">
        <v>48549</v>
      </c>
      <c r="B162" s="9">
        <f t="shared" si="20"/>
        <v>0</v>
      </c>
      <c r="C162" s="127"/>
      <c r="D162" s="4">
        <f t="shared" si="21"/>
        <v>0</v>
      </c>
      <c r="E162" s="128">
        <f t="shared" si="24"/>
        <v>0</v>
      </c>
      <c r="F162" s="4">
        <f t="shared" si="25"/>
        <v>0</v>
      </c>
      <c r="G162" s="19">
        <f>IF(AND(C162&lt;&gt;"",SUM(G$25:G161)&lt;D$17),$D$17/$D$21,0)</f>
        <v>0</v>
      </c>
      <c r="H162" s="4">
        <f t="shared" si="26"/>
        <v>0</v>
      </c>
      <c r="I162" s="4">
        <f t="shared" si="22"/>
        <v>0</v>
      </c>
      <c r="J162" s="25" t="str">
        <f t="shared" si="18"/>
        <v>2032–2033</v>
      </c>
      <c r="K162" s="27">
        <f t="shared" si="23"/>
        <v>0</v>
      </c>
      <c r="R162" s="10" t="str">
        <f t="shared" si="19"/>
        <v/>
      </c>
    </row>
    <row r="163" spans="1:18" ht="19.899999999999999" customHeight="1" x14ac:dyDescent="0.25">
      <c r="A163" s="126">
        <v>48580</v>
      </c>
      <c r="B163" s="9">
        <f t="shared" si="20"/>
        <v>0</v>
      </c>
      <c r="C163" s="127"/>
      <c r="D163" s="4">
        <f t="shared" si="21"/>
        <v>0</v>
      </c>
      <c r="E163" s="128">
        <f t="shared" si="24"/>
        <v>0</v>
      </c>
      <c r="F163" s="4">
        <f t="shared" si="25"/>
        <v>0</v>
      </c>
      <c r="G163" s="19">
        <f>IF(AND(C163&lt;&gt;"",SUM(G$25:G162)&lt;D$17),$D$17/$D$21,0)</f>
        <v>0</v>
      </c>
      <c r="H163" s="4">
        <f t="shared" si="26"/>
        <v>0</v>
      </c>
      <c r="I163" s="4">
        <f t="shared" si="22"/>
        <v>0</v>
      </c>
      <c r="J163" s="25" t="str">
        <f t="shared" si="18"/>
        <v>2032–2033</v>
      </c>
      <c r="K163" s="27">
        <f t="shared" si="23"/>
        <v>0</v>
      </c>
      <c r="R163" s="10" t="str">
        <f t="shared" si="19"/>
        <v/>
      </c>
    </row>
    <row r="164" spans="1:18" ht="19.899999999999999" customHeight="1" x14ac:dyDescent="0.25">
      <c r="A164" s="126">
        <v>48611</v>
      </c>
      <c r="B164" s="9">
        <f t="shared" si="20"/>
        <v>0</v>
      </c>
      <c r="C164" s="127"/>
      <c r="D164" s="4">
        <f t="shared" si="21"/>
        <v>0</v>
      </c>
      <c r="E164" s="128">
        <f t="shared" si="24"/>
        <v>0</v>
      </c>
      <c r="F164" s="4">
        <f t="shared" si="25"/>
        <v>0</v>
      </c>
      <c r="G164" s="19">
        <f>IF(AND(C164&lt;&gt;"",SUM(G$25:G163)&lt;D$17),$D$17/$D$21,0)</f>
        <v>0</v>
      </c>
      <c r="H164" s="4">
        <f t="shared" si="26"/>
        <v>0</v>
      </c>
      <c r="I164" s="4">
        <f t="shared" si="22"/>
        <v>0</v>
      </c>
      <c r="J164" s="25" t="str">
        <f t="shared" si="18"/>
        <v>2032–2033</v>
      </c>
      <c r="K164" s="27">
        <f t="shared" si="23"/>
        <v>0</v>
      </c>
      <c r="R164" s="10" t="str">
        <f t="shared" si="19"/>
        <v/>
      </c>
    </row>
    <row r="165" spans="1:18" ht="19.899999999999999" customHeight="1" x14ac:dyDescent="0.25">
      <c r="A165" s="126">
        <v>48639</v>
      </c>
      <c r="B165" s="9">
        <f t="shared" si="20"/>
        <v>0</v>
      </c>
      <c r="C165" s="127"/>
      <c r="D165" s="4">
        <f t="shared" si="21"/>
        <v>0</v>
      </c>
      <c r="E165" s="128">
        <f t="shared" si="24"/>
        <v>0</v>
      </c>
      <c r="F165" s="4">
        <f t="shared" si="25"/>
        <v>0</v>
      </c>
      <c r="G165" s="19">
        <f>IF(AND(C165&lt;&gt;"",SUM(G$25:G164)&lt;D$17),$D$17/$D$21,0)</f>
        <v>0</v>
      </c>
      <c r="H165" s="4">
        <f t="shared" si="26"/>
        <v>0</v>
      </c>
      <c r="I165" s="4">
        <f t="shared" si="22"/>
        <v>0</v>
      </c>
      <c r="J165" s="25" t="str">
        <f t="shared" si="18"/>
        <v>2032–2033</v>
      </c>
      <c r="K165" s="27">
        <f t="shared" si="23"/>
        <v>0</v>
      </c>
      <c r="R165" s="10" t="str">
        <f t="shared" si="19"/>
        <v/>
      </c>
    </row>
    <row r="166" spans="1:18" ht="19.899999999999999" customHeight="1" x14ac:dyDescent="0.25">
      <c r="A166" s="126">
        <v>48670</v>
      </c>
      <c r="B166" s="9">
        <f t="shared" si="20"/>
        <v>0</v>
      </c>
      <c r="C166" s="127"/>
      <c r="D166" s="4">
        <f t="shared" si="21"/>
        <v>0</v>
      </c>
      <c r="E166" s="128">
        <f t="shared" si="24"/>
        <v>0</v>
      </c>
      <c r="F166" s="4">
        <f t="shared" si="25"/>
        <v>0</v>
      </c>
      <c r="G166" s="19">
        <f>IF(AND(C166&lt;&gt;"",SUM(G$25:G165)&lt;D$17),$D$17/$D$21,0)</f>
        <v>0</v>
      </c>
      <c r="H166" s="4">
        <f t="shared" si="26"/>
        <v>0</v>
      </c>
      <c r="I166" s="4">
        <f t="shared" si="22"/>
        <v>0</v>
      </c>
      <c r="J166" s="25" t="str">
        <f t="shared" ref="J166:J229" si="27">IF(OR(MONTH(A166)=1,MONTH(A166)=2,MONTH(A166)=3,MONTH(A166)=4,MONTH(A166)=5,MONTH(A166)=6),YEAR(A166)-1&amp;"–"&amp;YEAR(A166),YEAR(A166)&amp;"–"&amp;YEAR(A166)+1)</f>
        <v>2032–2033</v>
      </c>
      <c r="K166" s="27">
        <f t="shared" si="23"/>
        <v>0</v>
      </c>
      <c r="R166" s="10" t="str">
        <f t="shared" si="19"/>
        <v/>
      </c>
    </row>
    <row r="167" spans="1:18" ht="19.899999999999999" customHeight="1" x14ac:dyDescent="0.25">
      <c r="A167" s="126">
        <v>48700</v>
      </c>
      <c r="B167" s="9">
        <f t="shared" si="20"/>
        <v>0</v>
      </c>
      <c r="C167" s="127"/>
      <c r="D167" s="4">
        <f t="shared" si="21"/>
        <v>0</v>
      </c>
      <c r="E167" s="128">
        <f t="shared" si="24"/>
        <v>0</v>
      </c>
      <c r="F167" s="4">
        <f t="shared" si="25"/>
        <v>0</v>
      </c>
      <c r="G167" s="19">
        <f>IF(AND(C167&lt;&gt;"",SUM(G$25:G166)&lt;D$17),$D$17/$D$21,0)</f>
        <v>0</v>
      </c>
      <c r="H167" s="4">
        <f t="shared" si="26"/>
        <v>0</v>
      </c>
      <c r="I167" s="4">
        <f t="shared" si="22"/>
        <v>0</v>
      </c>
      <c r="J167" s="25" t="str">
        <f t="shared" si="27"/>
        <v>2032–2033</v>
      </c>
      <c r="K167" s="27">
        <f t="shared" si="23"/>
        <v>0</v>
      </c>
      <c r="R167" s="10" t="str">
        <f t="shared" si="19"/>
        <v/>
      </c>
    </row>
    <row r="168" spans="1:18" ht="19.899999999999999" customHeight="1" x14ac:dyDescent="0.25">
      <c r="A168" s="126">
        <v>48731</v>
      </c>
      <c r="B168" s="9">
        <f t="shared" si="20"/>
        <v>0</v>
      </c>
      <c r="C168" s="127"/>
      <c r="D168" s="4">
        <f t="shared" si="21"/>
        <v>0</v>
      </c>
      <c r="E168" s="128">
        <f t="shared" si="24"/>
        <v>0</v>
      </c>
      <c r="F168" s="4">
        <f t="shared" si="25"/>
        <v>0</v>
      </c>
      <c r="G168" s="19">
        <f>IF(AND(C168&lt;&gt;"",SUM(G$25:G167)&lt;D$17),$D$17/$D$21,0)</f>
        <v>0</v>
      </c>
      <c r="H168" s="4">
        <f t="shared" si="26"/>
        <v>0</v>
      </c>
      <c r="I168" s="4">
        <f t="shared" si="22"/>
        <v>0</v>
      </c>
      <c r="J168" s="25" t="str">
        <f t="shared" si="27"/>
        <v>2032–2033</v>
      </c>
      <c r="K168" s="27">
        <f t="shared" si="23"/>
        <v>0</v>
      </c>
      <c r="R168" s="10" t="str">
        <f t="shared" si="19"/>
        <v/>
      </c>
    </row>
    <row r="169" spans="1:18" ht="19.899999999999999" customHeight="1" x14ac:dyDescent="0.25">
      <c r="A169" s="126">
        <v>48761</v>
      </c>
      <c r="B169" s="9">
        <f t="shared" si="20"/>
        <v>0</v>
      </c>
      <c r="C169" s="127"/>
      <c r="D169" s="4">
        <f t="shared" si="21"/>
        <v>0</v>
      </c>
      <c r="E169" s="128">
        <f t="shared" si="24"/>
        <v>0</v>
      </c>
      <c r="F169" s="4">
        <f t="shared" si="25"/>
        <v>0</v>
      </c>
      <c r="G169" s="19">
        <f>IF(AND(C169&lt;&gt;"",SUM(G$25:G168)&lt;D$17),$D$17/$D$21,0)</f>
        <v>0</v>
      </c>
      <c r="H169" s="4">
        <f t="shared" si="26"/>
        <v>0</v>
      </c>
      <c r="I169" s="4">
        <f t="shared" si="22"/>
        <v>0</v>
      </c>
      <c r="J169" s="25" t="str">
        <f t="shared" si="27"/>
        <v>2033–2034</v>
      </c>
      <c r="K169" s="27">
        <f t="shared" si="23"/>
        <v>0</v>
      </c>
      <c r="R169" s="10" t="str">
        <f t="shared" si="19"/>
        <v/>
      </c>
    </row>
    <row r="170" spans="1:18" ht="19.899999999999999" customHeight="1" x14ac:dyDescent="0.25">
      <c r="A170" s="126">
        <v>48792</v>
      </c>
      <c r="B170" s="9">
        <f t="shared" si="20"/>
        <v>0</v>
      </c>
      <c r="C170" s="127"/>
      <c r="D170" s="4">
        <f t="shared" si="21"/>
        <v>0</v>
      </c>
      <c r="E170" s="128">
        <f t="shared" si="24"/>
        <v>0</v>
      </c>
      <c r="F170" s="4">
        <f t="shared" si="25"/>
        <v>0</v>
      </c>
      <c r="G170" s="19">
        <f>IF(AND(C170&lt;&gt;"",SUM(G$25:G169)&lt;D$17),$D$17/$D$21,0)</f>
        <v>0</v>
      </c>
      <c r="H170" s="4">
        <f t="shared" si="26"/>
        <v>0</v>
      </c>
      <c r="I170" s="4">
        <f t="shared" si="22"/>
        <v>0</v>
      </c>
      <c r="J170" s="25" t="str">
        <f t="shared" si="27"/>
        <v>2033–2034</v>
      </c>
      <c r="K170" s="27">
        <f t="shared" si="23"/>
        <v>0</v>
      </c>
      <c r="R170" s="10" t="str">
        <f t="shared" si="19"/>
        <v/>
      </c>
    </row>
    <row r="171" spans="1:18" ht="19.899999999999999" customHeight="1" x14ac:dyDescent="0.25">
      <c r="A171" s="126">
        <v>48823</v>
      </c>
      <c r="B171" s="9">
        <f t="shared" si="20"/>
        <v>0</v>
      </c>
      <c r="C171" s="127"/>
      <c r="D171" s="4">
        <f t="shared" si="21"/>
        <v>0</v>
      </c>
      <c r="E171" s="128">
        <f t="shared" si="24"/>
        <v>0</v>
      </c>
      <c r="F171" s="4">
        <f t="shared" si="25"/>
        <v>0</v>
      </c>
      <c r="G171" s="19">
        <f>IF(AND(C171&lt;&gt;"",SUM(G$25:G170)&lt;D$17),$D$17/$D$21,0)</f>
        <v>0</v>
      </c>
      <c r="H171" s="4">
        <f t="shared" si="26"/>
        <v>0</v>
      </c>
      <c r="I171" s="4">
        <f t="shared" si="22"/>
        <v>0</v>
      </c>
      <c r="J171" s="25" t="str">
        <f t="shared" si="27"/>
        <v>2033–2034</v>
      </c>
      <c r="K171" s="27">
        <f t="shared" si="23"/>
        <v>0</v>
      </c>
      <c r="R171" s="10" t="str">
        <f t="shared" si="19"/>
        <v/>
      </c>
    </row>
    <row r="172" spans="1:18" ht="19.899999999999999" customHeight="1" x14ac:dyDescent="0.25">
      <c r="A172" s="126">
        <v>48853</v>
      </c>
      <c r="B172" s="9">
        <f t="shared" si="20"/>
        <v>0</v>
      </c>
      <c r="C172" s="127"/>
      <c r="D172" s="4">
        <f t="shared" si="21"/>
        <v>0</v>
      </c>
      <c r="E172" s="128">
        <f t="shared" si="24"/>
        <v>0</v>
      </c>
      <c r="F172" s="4">
        <f t="shared" si="25"/>
        <v>0</v>
      </c>
      <c r="G172" s="19">
        <f>IF(AND(C172&lt;&gt;"",SUM(G$25:G171)&lt;D$17),$D$17/$D$21,0)</f>
        <v>0</v>
      </c>
      <c r="H172" s="4">
        <f t="shared" si="26"/>
        <v>0</v>
      </c>
      <c r="I172" s="4">
        <f t="shared" si="22"/>
        <v>0</v>
      </c>
      <c r="J172" s="25" t="str">
        <f t="shared" si="27"/>
        <v>2033–2034</v>
      </c>
      <c r="K172" s="27">
        <f t="shared" si="23"/>
        <v>0</v>
      </c>
      <c r="R172" s="10" t="str">
        <f t="shared" si="19"/>
        <v/>
      </c>
    </row>
    <row r="173" spans="1:18" ht="19.899999999999999" customHeight="1" x14ac:dyDescent="0.25">
      <c r="A173" s="126">
        <v>48884</v>
      </c>
      <c r="B173" s="9">
        <f t="shared" si="20"/>
        <v>0</v>
      </c>
      <c r="C173" s="127"/>
      <c r="D173" s="4">
        <f t="shared" si="21"/>
        <v>0</v>
      </c>
      <c r="E173" s="128">
        <f t="shared" si="24"/>
        <v>0</v>
      </c>
      <c r="F173" s="4">
        <f t="shared" si="25"/>
        <v>0</v>
      </c>
      <c r="G173" s="19">
        <f>IF(AND(C173&lt;&gt;"",SUM(G$25:G172)&lt;D$17),$D$17/$D$21,0)</f>
        <v>0</v>
      </c>
      <c r="H173" s="4">
        <f t="shared" si="26"/>
        <v>0</v>
      </c>
      <c r="I173" s="4">
        <f t="shared" si="22"/>
        <v>0</v>
      </c>
      <c r="J173" s="25" t="str">
        <f t="shared" si="27"/>
        <v>2033–2034</v>
      </c>
      <c r="K173" s="27">
        <f t="shared" si="23"/>
        <v>0</v>
      </c>
      <c r="R173" s="10" t="str">
        <f t="shared" si="19"/>
        <v/>
      </c>
    </row>
    <row r="174" spans="1:18" ht="19.899999999999999" customHeight="1" x14ac:dyDescent="0.25">
      <c r="A174" s="126">
        <v>48914</v>
      </c>
      <c r="B174" s="9">
        <f t="shared" si="20"/>
        <v>0</v>
      </c>
      <c r="C174" s="127"/>
      <c r="D174" s="4">
        <f t="shared" si="21"/>
        <v>0</v>
      </c>
      <c r="E174" s="128">
        <f t="shared" si="24"/>
        <v>0</v>
      </c>
      <c r="F174" s="4">
        <f t="shared" si="25"/>
        <v>0</v>
      </c>
      <c r="G174" s="19">
        <f>IF(AND(C174&lt;&gt;"",SUM(G$25:G173)&lt;D$17),$D$17/$D$21,0)</f>
        <v>0</v>
      </c>
      <c r="H174" s="4">
        <f t="shared" si="26"/>
        <v>0</v>
      </c>
      <c r="I174" s="4">
        <f t="shared" si="22"/>
        <v>0</v>
      </c>
      <c r="J174" s="25" t="str">
        <f t="shared" si="27"/>
        <v>2033–2034</v>
      </c>
      <c r="K174" s="27">
        <f t="shared" si="23"/>
        <v>0</v>
      </c>
      <c r="R174" s="10" t="str">
        <f t="shared" si="19"/>
        <v/>
      </c>
    </row>
    <row r="175" spans="1:18" ht="19.899999999999999" customHeight="1" x14ac:dyDescent="0.25">
      <c r="A175" s="126">
        <v>48945</v>
      </c>
      <c r="B175" s="9">
        <f t="shared" si="20"/>
        <v>0</v>
      </c>
      <c r="C175" s="127"/>
      <c r="D175" s="4">
        <f t="shared" si="21"/>
        <v>0</v>
      </c>
      <c r="E175" s="128">
        <f t="shared" si="24"/>
        <v>0</v>
      </c>
      <c r="F175" s="4">
        <f t="shared" si="25"/>
        <v>0</v>
      </c>
      <c r="G175" s="19">
        <f>IF(AND(C175&lt;&gt;"",SUM(G$25:G174)&lt;D$17),$D$17/$D$21,0)</f>
        <v>0</v>
      </c>
      <c r="H175" s="4">
        <f t="shared" si="26"/>
        <v>0</v>
      </c>
      <c r="I175" s="4">
        <f t="shared" si="22"/>
        <v>0</v>
      </c>
      <c r="J175" s="25" t="str">
        <f t="shared" si="27"/>
        <v>2033–2034</v>
      </c>
      <c r="K175" s="27">
        <f t="shared" si="23"/>
        <v>0</v>
      </c>
      <c r="R175" s="10" t="str">
        <f t="shared" si="19"/>
        <v/>
      </c>
    </row>
    <row r="176" spans="1:18" ht="19.899999999999999" customHeight="1" x14ac:dyDescent="0.25">
      <c r="A176" s="126">
        <v>48976</v>
      </c>
      <c r="B176" s="9">
        <f t="shared" si="20"/>
        <v>0</v>
      </c>
      <c r="C176" s="127"/>
      <c r="D176" s="4">
        <f t="shared" si="21"/>
        <v>0</v>
      </c>
      <c r="E176" s="128">
        <f t="shared" si="24"/>
        <v>0</v>
      </c>
      <c r="F176" s="4">
        <f t="shared" si="25"/>
        <v>0</v>
      </c>
      <c r="G176" s="19">
        <f>IF(AND(C176&lt;&gt;"",SUM(G$25:G175)&lt;D$17),$D$17/$D$21,0)</f>
        <v>0</v>
      </c>
      <c r="H176" s="4">
        <f t="shared" si="26"/>
        <v>0</v>
      </c>
      <c r="I176" s="4">
        <f t="shared" si="22"/>
        <v>0</v>
      </c>
      <c r="J176" s="25" t="str">
        <f t="shared" si="27"/>
        <v>2033–2034</v>
      </c>
      <c r="K176" s="27">
        <f t="shared" si="23"/>
        <v>0</v>
      </c>
      <c r="R176" s="10" t="str">
        <f t="shared" si="19"/>
        <v/>
      </c>
    </row>
    <row r="177" spans="1:18" ht="19.899999999999999" customHeight="1" x14ac:dyDescent="0.25">
      <c r="A177" s="126">
        <v>49004</v>
      </c>
      <c r="B177" s="9">
        <f t="shared" si="20"/>
        <v>0</v>
      </c>
      <c r="C177" s="127"/>
      <c r="D177" s="4">
        <f t="shared" si="21"/>
        <v>0</v>
      </c>
      <c r="E177" s="128">
        <f t="shared" si="24"/>
        <v>0</v>
      </c>
      <c r="F177" s="4">
        <f t="shared" si="25"/>
        <v>0</v>
      </c>
      <c r="G177" s="19">
        <f>IF(AND(C177&lt;&gt;"",SUM(G$25:G176)&lt;D$17),$D$17/$D$21,0)</f>
        <v>0</v>
      </c>
      <c r="H177" s="4">
        <f t="shared" si="26"/>
        <v>0</v>
      </c>
      <c r="I177" s="4">
        <f t="shared" si="22"/>
        <v>0</v>
      </c>
      <c r="J177" s="25" t="str">
        <f t="shared" si="27"/>
        <v>2033–2034</v>
      </c>
      <c r="K177" s="27">
        <f t="shared" si="23"/>
        <v>0</v>
      </c>
      <c r="R177" s="10" t="str">
        <f t="shared" si="19"/>
        <v/>
      </c>
    </row>
    <row r="178" spans="1:18" ht="19.899999999999999" customHeight="1" x14ac:dyDescent="0.25">
      <c r="A178" s="126">
        <v>49035</v>
      </c>
      <c r="B178" s="9">
        <f t="shared" si="20"/>
        <v>0</v>
      </c>
      <c r="C178" s="127"/>
      <c r="D178" s="4">
        <f t="shared" si="21"/>
        <v>0</v>
      </c>
      <c r="E178" s="128">
        <f t="shared" si="24"/>
        <v>0</v>
      </c>
      <c r="F178" s="4">
        <f t="shared" si="25"/>
        <v>0</v>
      </c>
      <c r="G178" s="19">
        <f>IF(AND(C178&lt;&gt;"",SUM(G$25:G177)&lt;D$17),$D$17/$D$21,0)</f>
        <v>0</v>
      </c>
      <c r="H178" s="4">
        <f t="shared" si="26"/>
        <v>0</v>
      </c>
      <c r="I178" s="4">
        <f t="shared" si="22"/>
        <v>0</v>
      </c>
      <c r="J178" s="25" t="str">
        <f t="shared" si="27"/>
        <v>2033–2034</v>
      </c>
      <c r="K178" s="27">
        <f t="shared" si="23"/>
        <v>0</v>
      </c>
      <c r="R178" s="10" t="str">
        <f t="shared" si="19"/>
        <v/>
      </c>
    </row>
    <row r="179" spans="1:18" ht="19.899999999999999" customHeight="1" x14ac:dyDescent="0.25">
      <c r="A179" s="126">
        <v>49065</v>
      </c>
      <c r="B179" s="9">
        <f t="shared" si="20"/>
        <v>0</v>
      </c>
      <c r="C179" s="127"/>
      <c r="D179" s="4">
        <f t="shared" si="21"/>
        <v>0</v>
      </c>
      <c r="E179" s="128">
        <f t="shared" si="24"/>
        <v>0</v>
      </c>
      <c r="F179" s="4">
        <f t="shared" si="25"/>
        <v>0</v>
      </c>
      <c r="G179" s="19">
        <f>IF(AND(C179&lt;&gt;"",SUM(G$25:G178)&lt;D$17),$D$17/$D$21,0)</f>
        <v>0</v>
      </c>
      <c r="H179" s="4">
        <f t="shared" si="26"/>
        <v>0</v>
      </c>
      <c r="I179" s="4">
        <f t="shared" si="22"/>
        <v>0</v>
      </c>
      <c r="J179" s="25" t="str">
        <f t="shared" si="27"/>
        <v>2033–2034</v>
      </c>
      <c r="K179" s="27">
        <f t="shared" si="23"/>
        <v>0</v>
      </c>
      <c r="R179" s="10" t="str">
        <f t="shared" si="19"/>
        <v/>
      </c>
    </row>
    <row r="180" spans="1:18" ht="19.899999999999999" customHeight="1" x14ac:dyDescent="0.25">
      <c r="A180" s="126">
        <v>49096</v>
      </c>
      <c r="B180" s="9">
        <f t="shared" si="20"/>
        <v>0</v>
      </c>
      <c r="C180" s="127"/>
      <c r="D180" s="4">
        <f t="shared" si="21"/>
        <v>0</v>
      </c>
      <c r="E180" s="128">
        <f t="shared" si="24"/>
        <v>0</v>
      </c>
      <c r="F180" s="4">
        <f t="shared" si="25"/>
        <v>0</v>
      </c>
      <c r="G180" s="19">
        <f>IF(AND(C180&lt;&gt;"",SUM(G$25:G179)&lt;D$17),$D$17/$D$21,0)</f>
        <v>0</v>
      </c>
      <c r="H180" s="4">
        <f t="shared" si="26"/>
        <v>0</v>
      </c>
      <c r="I180" s="4">
        <f t="shared" si="22"/>
        <v>0</v>
      </c>
      <c r="J180" s="25" t="str">
        <f t="shared" si="27"/>
        <v>2033–2034</v>
      </c>
      <c r="K180" s="27">
        <f t="shared" si="23"/>
        <v>0</v>
      </c>
      <c r="R180" s="10" t="str">
        <f t="shared" si="19"/>
        <v/>
      </c>
    </row>
    <row r="181" spans="1:18" ht="19.899999999999999" customHeight="1" x14ac:dyDescent="0.25">
      <c r="A181" s="126">
        <v>49126</v>
      </c>
      <c r="B181" s="9">
        <f t="shared" si="20"/>
        <v>0</v>
      </c>
      <c r="C181" s="127"/>
      <c r="D181" s="4">
        <f t="shared" si="21"/>
        <v>0</v>
      </c>
      <c r="E181" s="128">
        <f t="shared" si="24"/>
        <v>0</v>
      </c>
      <c r="F181" s="4">
        <f t="shared" si="25"/>
        <v>0</v>
      </c>
      <c r="G181" s="19">
        <f>IF(AND(C181&lt;&gt;"",SUM(G$25:G180)&lt;D$17),$D$17/$D$21,0)</f>
        <v>0</v>
      </c>
      <c r="H181" s="4">
        <f t="shared" si="26"/>
        <v>0</v>
      </c>
      <c r="I181" s="4">
        <f t="shared" si="22"/>
        <v>0</v>
      </c>
      <c r="J181" s="25" t="str">
        <f t="shared" si="27"/>
        <v>2034–2035</v>
      </c>
      <c r="K181" s="27">
        <f t="shared" si="23"/>
        <v>0</v>
      </c>
      <c r="R181" s="10" t="str">
        <f t="shared" si="19"/>
        <v/>
      </c>
    </row>
    <row r="182" spans="1:18" ht="19.899999999999999" customHeight="1" x14ac:dyDescent="0.25">
      <c r="A182" s="126">
        <v>49157</v>
      </c>
      <c r="B182" s="9">
        <f t="shared" si="20"/>
        <v>0</v>
      </c>
      <c r="C182" s="127"/>
      <c r="D182" s="4">
        <f t="shared" si="21"/>
        <v>0</v>
      </c>
      <c r="E182" s="128">
        <f t="shared" si="24"/>
        <v>0</v>
      </c>
      <c r="F182" s="4">
        <f t="shared" si="25"/>
        <v>0</v>
      </c>
      <c r="G182" s="19">
        <f>IF(AND(C182&lt;&gt;"",SUM(G$25:G181)&lt;D$17),$D$17/$D$21,0)</f>
        <v>0</v>
      </c>
      <c r="H182" s="4">
        <f t="shared" si="26"/>
        <v>0</v>
      </c>
      <c r="I182" s="4">
        <f t="shared" si="22"/>
        <v>0</v>
      </c>
      <c r="J182" s="25" t="str">
        <f t="shared" si="27"/>
        <v>2034–2035</v>
      </c>
      <c r="K182" s="27">
        <f t="shared" si="23"/>
        <v>0</v>
      </c>
      <c r="R182" s="10" t="str">
        <f t="shared" si="19"/>
        <v/>
      </c>
    </row>
    <row r="183" spans="1:18" ht="19.899999999999999" customHeight="1" x14ac:dyDescent="0.25">
      <c r="A183" s="126">
        <v>49188</v>
      </c>
      <c r="B183" s="9">
        <f t="shared" si="20"/>
        <v>0</v>
      </c>
      <c r="C183" s="127"/>
      <c r="D183" s="4">
        <f t="shared" si="21"/>
        <v>0</v>
      </c>
      <c r="E183" s="128">
        <f t="shared" si="24"/>
        <v>0</v>
      </c>
      <c r="F183" s="4">
        <f t="shared" si="25"/>
        <v>0</v>
      </c>
      <c r="G183" s="19">
        <f>IF(AND(C183&lt;&gt;"",SUM(G$25:G182)&lt;D$17),$D$17/$D$21,0)</f>
        <v>0</v>
      </c>
      <c r="H183" s="4">
        <f t="shared" si="26"/>
        <v>0</v>
      </c>
      <c r="I183" s="4">
        <f t="shared" si="22"/>
        <v>0</v>
      </c>
      <c r="J183" s="25" t="str">
        <f t="shared" si="27"/>
        <v>2034–2035</v>
      </c>
      <c r="K183" s="27">
        <f t="shared" si="23"/>
        <v>0</v>
      </c>
      <c r="R183" s="10" t="str">
        <f t="shared" si="19"/>
        <v/>
      </c>
    </row>
    <row r="184" spans="1:18" ht="19.899999999999999" customHeight="1" x14ac:dyDescent="0.25">
      <c r="A184" s="126">
        <v>49218</v>
      </c>
      <c r="B184" s="9">
        <f t="shared" si="20"/>
        <v>0</v>
      </c>
      <c r="C184" s="127"/>
      <c r="D184" s="4">
        <f t="shared" si="21"/>
        <v>0</v>
      </c>
      <c r="E184" s="128">
        <f t="shared" si="24"/>
        <v>0</v>
      </c>
      <c r="F184" s="4">
        <f t="shared" si="25"/>
        <v>0</v>
      </c>
      <c r="G184" s="19">
        <f>IF(AND(C184&lt;&gt;"",SUM(G$25:G183)&lt;D$17),$D$17/$D$21,0)</f>
        <v>0</v>
      </c>
      <c r="H184" s="4">
        <f t="shared" si="26"/>
        <v>0</v>
      </c>
      <c r="I184" s="4">
        <f t="shared" si="22"/>
        <v>0</v>
      </c>
      <c r="J184" s="25" t="str">
        <f t="shared" si="27"/>
        <v>2034–2035</v>
      </c>
      <c r="K184" s="27">
        <f t="shared" si="23"/>
        <v>0</v>
      </c>
      <c r="R184" s="10" t="str">
        <f t="shared" si="19"/>
        <v/>
      </c>
    </row>
    <row r="185" spans="1:18" ht="19.899999999999999" customHeight="1" x14ac:dyDescent="0.25">
      <c r="A185" s="126">
        <v>49249</v>
      </c>
      <c r="B185" s="9">
        <f t="shared" si="20"/>
        <v>0</v>
      </c>
      <c r="C185" s="127"/>
      <c r="D185" s="4">
        <f t="shared" si="21"/>
        <v>0</v>
      </c>
      <c r="E185" s="128">
        <f t="shared" si="24"/>
        <v>0</v>
      </c>
      <c r="F185" s="4">
        <f t="shared" si="25"/>
        <v>0</v>
      </c>
      <c r="G185" s="19">
        <f>IF(AND(C185&lt;&gt;"",SUM(G$25:G184)&lt;D$17),$D$17/$D$21,0)</f>
        <v>0</v>
      </c>
      <c r="H185" s="4">
        <f t="shared" si="26"/>
        <v>0</v>
      </c>
      <c r="I185" s="4">
        <f t="shared" si="22"/>
        <v>0</v>
      </c>
      <c r="J185" s="25" t="str">
        <f t="shared" si="27"/>
        <v>2034–2035</v>
      </c>
      <c r="K185" s="27">
        <f t="shared" si="23"/>
        <v>0</v>
      </c>
      <c r="R185" s="10" t="str">
        <f t="shared" si="19"/>
        <v/>
      </c>
    </row>
    <row r="186" spans="1:18" ht="19.899999999999999" customHeight="1" x14ac:dyDescent="0.25">
      <c r="A186" s="126">
        <v>49279</v>
      </c>
      <c r="B186" s="9">
        <f t="shared" si="20"/>
        <v>0</v>
      </c>
      <c r="C186" s="127"/>
      <c r="D186" s="4">
        <f t="shared" si="21"/>
        <v>0</v>
      </c>
      <c r="E186" s="128">
        <f t="shared" si="24"/>
        <v>0</v>
      </c>
      <c r="F186" s="4">
        <f t="shared" si="25"/>
        <v>0</v>
      </c>
      <c r="G186" s="19">
        <f>IF(AND(C186&lt;&gt;"",SUM(G$25:G185)&lt;D$17),$D$17/$D$21,0)</f>
        <v>0</v>
      </c>
      <c r="H186" s="4">
        <f t="shared" si="26"/>
        <v>0</v>
      </c>
      <c r="I186" s="4">
        <f t="shared" si="22"/>
        <v>0</v>
      </c>
      <c r="J186" s="25" t="str">
        <f t="shared" si="27"/>
        <v>2034–2035</v>
      </c>
      <c r="K186" s="27">
        <f t="shared" si="23"/>
        <v>0</v>
      </c>
      <c r="R186" s="10" t="str">
        <f t="shared" si="19"/>
        <v/>
      </c>
    </row>
    <row r="187" spans="1:18" ht="19.899999999999999" customHeight="1" x14ac:dyDescent="0.25">
      <c r="A187" s="126">
        <v>49310</v>
      </c>
      <c r="B187" s="9">
        <f t="shared" si="20"/>
        <v>0</v>
      </c>
      <c r="C187" s="127"/>
      <c r="D187" s="4">
        <f t="shared" si="21"/>
        <v>0</v>
      </c>
      <c r="E187" s="128">
        <f t="shared" si="24"/>
        <v>0</v>
      </c>
      <c r="F187" s="4">
        <f t="shared" si="25"/>
        <v>0</v>
      </c>
      <c r="G187" s="19">
        <f>IF(AND(C187&lt;&gt;"",SUM(G$25:G186)&lt;D$17),$D$17/$D$21,0)</f>
        <v>0</v>
      </c>
      <c r="H187" s="4">
        <f t="shared" si="26"/>
        <v>0</v>
      </c>
      <c r="I187" s="4">
        <f t="shared" si="22"/>
        <v>0</v>
      </c>
      <c r="J187" s="25" t="str">
        <f t="shared" si="27"/>
        <v>2034–2035</v>
      </c>
      <c r="K187" s="27">
        <f t="shared" si="23"/>
        <v>0</v>
      </c>
      <c r="R187" s="10" t="str">
        <f t="shared" si="19"/>
        <v/>
      </c>
    </row>
    <row r="188" spans="1:18" ht="19.899999999999999" customHeight="1" x14ac:dyDescent="0.25">
      <c r="A188" s="126">
        <v>49341</v>
      </c>
      <c r="B188" s="9">
        <f t="shared" si="20"/>
        <v>0</v>
      </c>
      <c r="C188" s="127"/>
      <c r="D188" s="4">
        <f t="shared" si="21"/>
        <v>0</v>
      </c>
      <c r="E188" s="128">
        <f t="shared" si="24"/>
        <v>0</v>
      </c>
      <c r="F188" s="4">
        <f t="shared" si="25"/>
        <v>0</v>
      </c>
      <c r="G188" s="19">
        <f>IF(AND(C188&lt;&gt;"",SUM(G$25:G187)&lt;D$17),$D$17/$D$21,0)</f>
        <v>0</v>
      </c>
      <c r="H188" s="4">
        <f t="shared" si="26"/>
        <v>0</v>
      </c>
      <c r="I188" s="4">
        <f t="shared" si="22"/>
        <v>0</v>
      </c>
      <c r="J188" s="25" t="str">
        <f t="shared" si="27"/>
        <v>2034–2035</v>
      </c>
      <c r="K188" s="27">
        <f t="shared" si="23"/>
        <v>0</v>
      </c>
      <c r="R188" s="10" t="str">
        <f t="shared" si="19"/>
        <v/>
      </c>
    </row>
    <row r="189" spans="1:18" ht="19.899999999999999" customHeight="1" x14ac:dyDescent="0.25">
      <c r="A189" s="126">
        <v>49369</v>
      </c>
      <c r="B189" s="9">
        <f t="shared" si="20"/>
        <v>0</v>
      </c>
      <c r="C189" s="127"/>
      <c r="D189" s="4">
        <f t="shared" si="21"/>
        <v>0</v>
      </c>
      <c r="E189" s="128">
        <f t="shared" si="24"/>
        <v>0</v>
      </c>
      <c r="F189" s="4">
        <f t="shared" si="25"/>
        <v>0</v>
      </c>
      <c r="G189" s="19">
        <f>IF(AND(C189&lt;&gt;"",SUM(G$25:G188)&lt;D$17),$D$17/$D$21,0)</f>
        <v>0</v>
      </c>
      <c r="H189" s="4">
        <f t="shared" si="26"/>
        <v>0</v>
      </c>
      <c r="I189" s="4">
        <f t="shared" si="22"/>
        <v>0</v>
      </c>
      <c r="J189" s="25" t="str">
        <f t="shared" si="27"/>
        <v>2034–2035</v>
      </c>
      <c r="K189" s="27">
        <f t="shared" si="23"/>
        <v>0</v>
      </c>
      <c r="R189" s="10" t="str">
        <f t="shared" si="19"/>
        <v/>
      </c>
    </row>
    <row r="190" spans="1:18" ht="19.899999999999999" customHeight="1" x14ac:dyDescent="0.25">
      <c r="A190" s="126">
        <v>49400</v>
      </c>
      <c r="B190" s="9">
        <f t="shared" si="20"/>
        <v>0</v>
      </c>
      <c r="C190" s="127"/>
      <c r="D190" s="4">
        <f t="shared" si="21"/>
        <v>0</v>
      </c>
      <c r="E190" s="128">
        <f t="shared" si="24"/>
        <v>0</v>
      </c>
      <c r="F190" s="4">
        <f t="shared" si="25"/>
        <v>0</v>
      </c>
      <c r="G190" s="19">
        <f>IF(AND(C190&lt;&gt;"",SUM(G$25:G189)&lt;D$17),$D$17/$D$21,0)</f>
        <v>0</v>
      </c>
      <c r="H190" s="4">
        <f t="shared" si="26"/>
        <v>0</v>
      </c>
      <c r="I190" s="4">
        <f t="shared" si="22"/>
        <v>0</v>
      </c>
      <c r="J190" s="25" t="str">
        <f t="shared" si="27"/>
        <v>2034–2035</v>
      </c>
      <c r="K190" s="27">
        <f t="shared" si="23"/>
        <v>0</v>
      </c>
      <c r="R190" s="10" t="str">
        <f t="shared" si="19"/>
        <v/>
      </c>
    </row>
    <row r="191" spans="1:18" ht="19.899999999999999" customHeight="1" x14ac:dyDescent="0.25">
      <c r="A191" s="126">
        <v>49430</v>
      </c>
      <c r="B191" s="9">
        <f t="shared" si="20"/>
        <v>0</v>
      </c>
      <c r="C191" s="127"/>
      <c r="D191" s="4">
        <f t="shared" si="21"/>
        <v>0</v>
      </c>
      <c r="E191" s="128">
        <f t="shared" si="24"/>
        <v>0</v>
      </c>
      <c r="F191" s="4">
        <f t="shared" si="25"/>
        <v>0</v>
      </c>
      <c r="G191" s="19">
        <f>IF(AND(C191&lt;&gt;"",SUM(G$25:G190)&lt;D$17),$D$17/$D$21,0)</f>
        <v>0</v>
      </c>
      <c r="H191" s="4">
        <f t="shared" si="26"/>
        <v>0</v>
      </c>
      <c r="I191" s="4">
        <f t="shared" si="22"/>
        <v>0</v>
      </c>
      <c r="J191" s="25" t="str">
        <f t="shared" si="27"/>
        <v>2034–2035</v>
      </c>
      <c r="K191" s="27">
        <f t="shared" si="23"/>
        <v>0</v>
      </c>
      <c r="R191" s="10" t="str">
        <f t="shared" si="19"/>
        <v/>
      </c>
    </row>
    <row r="192" spans="1:18" ht="19.899999999999999" customHeight="1" x14ac:dyDescent="0.25">
      <c r="A192" s="126">
        <v>49461</v>
      </c>
      <c r="B192" s="9">
        <f t="shared" si="20"/>
        <v>0</v>
      </c>
      <c r="C192" s="127"/>
      <c r="D192" s="4">
        <f t="shared" si="21"/>
        <v>0</v>
      </c>
      <c r="E192" s="128">
        <f t="shared" si="24"/>
        <v>0</v>
      </c>
      <c r="F192" s="4">
        <f t="shared" si="25"/>
        <v>0</v>
      </c>
      <c r="G192" s="19">
        <f>IF(AND(C192&lt;&gt;"",SUM(G$25:G191)&lt;D$17),$D$17/$D$21,0)</f>
        <v>0</v>
      </c>
      <c r="H192" s="4">
        <f t="shared" si="26"/>
        <v>0</v>
      </c>
      <c r="I192" s="4">
        <f t="shared" si="22"/>
        <v>0</v>
      </c>
      <c r="J192" s="25" t="str">
        <f t="shared" si="27"/>
        <v>2034–2035</v>
      </c>
      <c r="K192" s="27">
        <f t="shared" si="23"/>
        <v>0</v>
      </c>
      <c r="R192" s="10" t="str">
        <f t="shared" si="19"/>
        <v/>
      </c>
    </row>
    <row r="193" spans="1:18" ht="19.899999999999999" customHeight="1" x14ac:dyDescent="0.25">
      <c r="A193" s="126">
        <v>49491</v>
      </c>
      <c r="B193" s="9">
        <f t="shared" si="20"/>
        <v>0</v>
      </c>
      <c r="C193" s="127"/>
      <c r="D193" s="4">
        <f t="shared" si="21"/>
        <v>0</v>
      </c>
      <c r="E193" s="128">
        <f t="shared" si="24"/>
        <v>0</v>
      </c>
      <c r="F193" s="4">
        <f t="shared" si="25"/>
        <v>0</v>
      </c>
      <c r="G193" s="19">
        <f>IF(AND(C193&lt;&gt;"",SUM(G$25:G192)&lt;D$17),$D$17/$D$21,0)</f>
        <v>0</v>
      </c>
      <c r="H193" s="4">
        <f t="shared" si="26"/>
        <v>0</v>
      </c>
      <c r="I193" s="4">
        <f t="shared" si="22"/>
        <v>0</v>
      </c>
      <c r="J193" s="25" t="str">
        <f t="shared" si="27"/>
        <v>2035–2036</v>
      </c>
      <c r="K193" s="27">
        <f t="shared" si="23"/>
        <v>0</v>
      </c>
      <c r="R193" s="10" t="str">
        <f t="shared" si="19"/>
        <v/>
      </c>
    </row>
    <row r="194" spans="1:18" ht="19.899999999999999" customHeight="1" x14ac:dyDescent="0.25">
      <c r="A194" s="126">
        <v>49522</v>
      </c>
      <c r="B194" s="9">
        <f t="shared" si="20"/>
        <v>0</v>
      </c>
      <c r="C194" s="127"/>
      <c r="D194" s="4">
        <f t="shared" si="21"/>
        <v>0</v>
      </c>
      <c r="E194" s="128">
        <f t="shared" si="24"/>
        <v>0</v>
      </c>
      <c r="F194" s="4">
        <f t="shared" si="25"/>
        <v>0</v>
      </c>
      <c r="G194" s="19">
        <f>IF(AND(C194&lt;&gt;"",SUM(G$25:G193)&lt;D$17),$D$17/$D$21,0)</f>
        <v>0</v>
      </c>
      <c r="H194" s="4">
        <f t="shared" si="26"/>
        <v>0</v>
      </c>
      <c r="I194" s="4">
        <f t="shared" si="22"/>
        <v>0</v>
      </c>
      <c r="J194" s="25" t="str">
        <f t="shared" si="27"/>
        <v>2035–2036</v>
      </c>
      <c r="K194" s="27">
        <f t="shared" si="23"/>
        <v>0</v>
      </c>
      <c r="R194" s="10" t="str">
        <f t="shared" si="19"/>
        <v/>
      </c>
    </row>
    <row r="195" spans="1:18" ht="19.899999999999999" customHeight="1" x14ac:dyDescent="0.25">
      <c r="A195" s="126">
        <v>49553</v>
      </c>
      <c r="B195" s="9">
        <f t="shared" si="20"/>
        <v>0</v>
      </c>
      <c r="C195" s="127"/>
      <c r="D195" s="4">
        <f t="shared" si="21"/>
        <v>0</v>
      </c>
      <c r="E195" s="128">
        <f t="shared" si="24"/>
        <v>0</v>
      </c>
      <c r="F195" s="4">
        <f t="shared" si="25"/>
        <v>0</v>
      </c>
      <c r="G195" s="19">
        <f>IF(AND(C195&lt;&gt;"",SUM(G$25:G194)&lt;D$17),$D$17/$D$21,0)</f>
        <v>0</v>
      </c>
      <c r="H195" s="4">
        <f t="shared" si="26"/>
        <v>0</v>
      </c>
      <c r="I195" s="4">
        <f t="shared" si="22"/>
        <v>0</v>
      </c>
      <c r="J195" s="25" t="str">
        <f t="shared" si="27"/>
        <v>2035–2036</v>
      </c>
      <c r="K195" s="27">
        <f t="shared" si="23"/>
        <v>0</v>
      </c>
      <c r="R195" s="10" t="str">
        <f t="shared" si="19"/>
        <v/>
      </c>
    </row>
    <row r="196" spans="1:18" ht="19.899999999999999" customHeight="1" x14ac:dyDescent="0.25">
      <c r="A196" s="126">
        <v>49583</v>
      </c>
      <c r="B196" s="9">
        <f t="shared" si="20"/>
        <v>0</v>
      </c>
      <c r="C196" s="127"/>
      <c r="D196" s="4">
        <f t="shared" si="21"/>
        <v>0</v>
      </c>
      <c r="E196" s="128">
        <f t="shared" si="24"/>
        <v>0</v>
      </c>
      <c r="F196" s="4">
        <f t="shared" si="25"/>
        <v>0</v>
      </c>
      <c r="G196" s="19">
        <f>IF(AND(C196&lt;&gt;"",SUM(G$25:G195)&lt;D$17),$D$17/$D$21,0)</f>
        <v>0</v>
      </c>
      <c r="H196" s="4">
        <f t="shared" si="26"/>
        <v>0</v>
      </c>
      <c r="I196" s="4">
        <f t="shared" si="22"/>
        <v>0</v>
      </c>
      <c r="J196" s="25" t="str">
        <f t="shared" si="27"/>
        <v>2035–2036</v>
      </c>
      <c r="K196" s="27">
        <f t="shared" si="23"/>
        <v>0</v>
      </c>
      <c r="R196" s="10" t="str">
        <f t="shared" si="19"/>
        <v/>
      </c>
    </row>
    <row r="197" spans="1:18" ht="19.899999999999999" customHeight="1" x14ac:dyDescent="0.25">
      <c r="A197" s="126">
        <v>49614</v>
      </c>
      <c r="B197" s="9">
        <f t="shared" si="20"/>
        <v>0</v>
      </c>
      <c r="C197" s="127"/>
      <c r="D197" s="4">
        <f t="shared" si="21"/>
        <v>0</v>
      </c>
      <c r="E197" s="128">
        <f t="shared" si="24"/>
        <v>0</v>
      </c>
      <c r="F197" s="4">
        <f t="shared" si="25"/>
        <v>0</v>
      </c>
      <c r="G197" s="19">
        <f>IF(AND(C197&lt;&gt;"",SUM(G$25:G196)&lt;D$17),$D$17/$D$21,0)</f>
        <v>0</v>
      </c>
      <c r="H197" s="4">
        <f t="shared" si="26"/>
        <v>0</v>
      </c>
      <c r="I197" s="4">
        <f t="shared" si="22"/>
        <v>0</v>
      </c>
      <c r="J197" s="25" t="str">
        <f t="shared" si="27"/>
        <v>2035–2036</v>
      </c>
      <c r="K197" s="27">
        <f t="shared" si="23"/>
        <v>0</v>
      </c>
      <c r="R197" s="10" t="str">
        <f t="shared" si="19"/>
        <v/>
      </c>
    </row>
    <row r="198" spans="1:18" ht="19.899999999999999" customHeight="1" x14ac:dyDescent="0.25">
      <c r="A198" s="126">
        <v>49644</v>
      </c>
      <c r="B198" s="9">
        <f t="shared" si="20"/>
        <v>0</v>
      </c>
      <c r="C198" s="127"/>
      <c r="D198" s="4">
        <f t="shared" si="21"/>
        <v>0</v>
      </c>
      <c r="E198" s="128">
        <f t="shared" si="24"/>
        <v>0</v>
      </c>
      <c r="F198" s="4">
        <f t="shared" si="25"/>
        <v>0</v>
      </c>
      <c r="G198" s="19">
        <f>IF(AND(C198&lt;&gt;"",SUM(G$25:G197)&lt;D$17),$D$17/$D$21,0)</f>
        <v>0</v>
      </c>
      <c r="H198" s="4">
        <f t="shared" si="26"/>
        <v>0</v>
      </c>
      <c r="I198" s="4">
        <f t="shared" si="22"/>
        <v>0</v>
      </c>
      <c r="J198" s="25" t="str">
        <f t="shared" si="27"/>
        <v>2035–2036</v>
      </c>
      <c r="K198" s="27">
        <f t="shared" si="23"/>
        <v>0</v>
      </c>
      <c r="R198" s="10" t="str">
        <f t="shared" si="19"/>
        <v/>
      </c>
    </row>
    <row r="199" spans="1:18" ht="19.899999999999999" customHeight="1" x14ac:dyDescent="0.25">
      <c r="A199" s="126">
        <v>49675</v>
      </c>
      <c r="B199" s="9">
        <f t="shared" si="20"/>
        <v>0</v>
      </c>
      <c r="C199" s="127"/>
      <c r="D199" s="4">
        <f t="shared" si="21"/>
        <v>0</v>
      </c>
      <c r="E199" s="128">
        <f t="shared" si="24"/>
        <v>0</v>
      </c>
      <c r="F199" s="4">
        <f t="shared" si="25"/>
        <v>0</v>
      </c>
      <c r="G199" s="19">
        <f>IF(AND(C199&lt;&gt;"",SUM(G$25:G198)&lt;D$17),$D$17/$D$21,0)</f>
        <v>0</v>
      </c>
      <c r="H199" s="4">
        <f t="shared" si="26"/>
        <v>0</v>
      </c>
      <c r="I199" s="4">
        <f t="shared" si="22"/>
        <v>0</v>
      </c>
      <c r="J199" s="25" t="str">
        <f t="shared" si="27"/>
        <v>2035–2036</v>
      </c>
      <c r="K199" s="27">
        <f t="shared" si="23"/>
        <v>0</v>
      </c>
      <c r="R199" s="10" t="str">
        <f t="shared" si="19"/>
        <v/>
      </c>
    </row>
    <row r="200" spans="1:18" ht="19.899999999999999" customHeight="1" x14ac:dyDescent="0.25">
      <c r="A200" s="126">
        <v>49706</v>
      </c>
      <c r="B200" s="9">
        <f t="shared" si="20"/>
        <v>0</v>
      </c>
      <c r="C200" s="127"/>
      <c r="D200" s="4">
        <f t="shared" si="21"/>
        <v>0</v>
      </c>
      <c r="E200" s="128">
        <f t="shared" si="24"/>
        <v>0</v>
      </c>
      <c r="F200" s="4">
        <f t="shared" si="25"/>
        <v>0</v>
      </c>
      <c r="G200" s="19">
        <f>IF(AND(C200&lt;&gt;"",SUM(G$25:G199)&lt;D$17),$D$17/$D$21,0)</f>
        <v>0</v>
      </c>
      <c r="H200" s="4">
        <f t="shared" si="26"/>
        <v>0</v>
      </c>
      <c r="I200" s="4">
        <f t="shared" si="22"/>
        <v>0</v>
      </c>
      <c r="J200" s="25" t="str">
        <f t="shared" si="27"/>
        <v>2035–2036</v>
      </c>
      <c r="K200" s="27">
        <f t="shared" si="23"/>
        <v>0</v>
      </c>
      <c r="R200" s="10" t="str">
        <f t="shared" si="19"/>
        <v/>
      </c>
    </row>
    <row r="201" spans="1:18" ht="19.899999999999999" customHeight="1" x14ac:dyDescent="0.25">
      <c r="A201" s="126">
        <v>49735</v>
      </c>
      <c r="B201" s="9">
        <f t="shared" si="20"/>
        <v>0</v>
      </c>
      <c r="C201" s="127"/>
      <c r="D201" s="4">
        <f t="shared" si="21"/>
        <v>0</v>
      </c>
      <c r="E201" s="128">
        <f t="shared" si="24"/>
        <v>0</v>
      </c>
      <c r="F201" s="4">
        <f t="shared" si="25"/>
        <v>0</v>
      </c>
      <c r="G201" s="19">
        <f>IF(AND(C201&lt;&gt;"",SUM(G$25:G200)&lt;D$17),$D$17/$D$21,0)</f>
        <v>0</v>
      </c>
      <c r="H201" s="4">
        <f t="shared" si="26"/>
        <v>0</v>
      </c>
      <c r="I201" s="4">
        <f t="shared" si="22"/>
        <v>0</v>
      </c>
      <c r="J201" s="25" t="str">
        <f t="shared" si="27"/>
        <v>2035–2036</v>
      </c>
      <c r="K201" s="27">
        <f t="shared" si="23"/>
        <v>0</v>
      </c>
      <c r="R201" s="10" t="str">
        <f t="shared" si="19"/>
        <v/>
      </c>
    </row>
    <row r="202" spans="1:18" ht="19.899999999999999" customHeight="1" x14ac:dyDescent="0.25">
      <c r="A202" s="126">
        <v>49766</v>
      </c>
      <c r="B202" s="9">
        <f t="shared" si="20"/>
        <v>0</v>
      </c>
      <c r="C202" s="127"/>
      <c r="D202" s="4">
        <f t="shared" si="21"/>
        <v>0</v>
      </c>
      <c r="E202" s="128">
        <f t="shared" si="24"/>
        <v>0</v>
      </c>
      <c r="F202" s="4">
        <f t="shared" si="25"/>
        <v>0</v>
      </c>
      <c r="G202" s="19">
        <f>IF(AND(C202&lt;&gt;"",SUM(G$25:G201)&lt;D$17),$D$17/$D$21,0)</f>
        <v>0</v>
      </c>
      <c r="H202" s="4">
        <f t="shared" si="26"/>
        <v>0</v>
      </c>
      <c r="I202" s="4">
        <f t="shared" si="22"/>
        <v>0</v>
      </c>
      <c r="J202" s="25" t="str">
        <f t="shared" si="27"/>
        <v>2035–2036</v>
      </c>
      <c r="K202" s="27">
        <f t="shared" si="23"/>
        <v>0</v>
      </c>
      <c r="R202" s="10" t="str">
        <f t="shared" si="19"/>
        <v/>
      </c>
    </row>
    <row r="203" spans="1:18" ht="19.899999999999999" customHeight="1" x14ac:dyDescent="0.25">
      <c r="A203" s="126">
        <v>49796</v>
      </c>
      <c r="B203" s="9">
        <f t="shared" si="20"/>
        <v>0</v>
      </c>
      <c r="C203" s="127"/>
      <c r="D203" s="4">
        <f t="shared" si="21"/>
        <v>0</v>
      </c>
      <c r="E203" s="128">
        <f t="shared" si="24"/>
        <v>0</v>
      </c>
      <c r="F203" s="4">
        <f t="shared" si="25"/>
        <v>0</v>
      </c>
      <c r="G203" s="19">
        <f>IF(AND(C203&lt;&gt;"",SUM(G$25:G202)&lt;D$17),$D$17/$D$21,0)</f>
        <v>0</v>
      </c>
      <c r="H203" s="4">
        <f t="shared" si="26"/>
        <v>0</v>
      </c>
      <c r="I203" s="4">
        <f t="shared" si="22"/>
        <v>0</v>
      </c>
      <c r="J203" s="25" t="str">
        <f t="shared" si="27"/>
        <v>2035–2036</v>
      </c>
      <c r="K203" s="27">
        <f t="shared" si="23"/>
        <v>0</v>
      </c>
      <c r="R203" s="10" t="str">
        <f t="shared" si="19"/>
        <v/>
      </c>
    </row>
    <row r="204" spans="1:18" ht="19.899999999999999" customHeight="1" x14ac:dyDescent="0.25">
      <c r="A204" s="126">
        <v>49827</v>
      </c>
      <c r="B204" s="9">
        <f t="shared" si="20"/>
        <v>0</v>
      </c>
      <c r="C204" s="127"/>
      <c r="D204" s="4">
        <f t="shared" si="21"/>
        <v>0</v>
      </c>
      <c r="E204" s="128">
        <f t="shared" si="24"/>
        <v>0</v>
      </c>
      <c r="F204" s="4">
        <f t="shared" si="25"/>
        <v>0</v>
      </c>
      <c r="G204" s="19">
        <f>IF(AND(C204&lt;&gt;"",SUM(G$25:G203)&lt;D$17),$D$17/$D$21,0)</f>
        <v>0</v>
      </c>
      <c r="H204" s="4">
        <f t="shared" si="26"/>
        <v>0</v>
      </c>
      <c r="I204" s="4">
        <f t="shared" si="22"/>
        <v>0</v>
      </c>
      <c r="J204" s="25" t="str">
        <f t="shared" si="27"/>
        <v>2035–2036</v>
      </c>
      <c r="K204" s="27">
        <f t="shared" si="23"/>
        <v>0</v>
      </c>
      <c r="R204" s="10" t="str">
        <f t="shared" si="19"/>
        <v/>
      </c>
    </row>
    <row r="205" spans="1:18" ht="19.899999999999999" customHeight="1" x14ac:dyDescent="0.25">
      <c r="A205" s="126">
        <v>49857</v>
      </c>
      <c r="B205" s="9">
        <f t="shared" si="20"/>
        <v>0</v>
      </c>
      <c r="C205" s="127"/>
      <c r="D205" s="4">
        <f t="shared" si="21"/>
        <v>0</v>
      </c>
      <c r="E205" s="128">
        <f t="shared" si="24"/>
        <v>0</v>
      </c>
      <c r="F205" s="4">
        <f t="shared" si="25"/>
        <v>0</v>
      </c>
      <c r="G205" s="19">
        <f>IF(AND(C205&lt;&gt;"",SUM(G$25:G204)&lt;D$17),$D$17/$D$21,0)</f>
        <v>0</v>
      </c>
      <c r="H205" s="4">
        <f t="shared" si="26"/>
        <v>0</v>
      </c>
      <c r="I205" s="4">
        <f t="shared" si="22"/>
        <v>0</v>
      </c>
      <c r="J205" s="25" t="str">
        <f t="shared" si="27"/>
        <v>2036–2037</v>
      </c>
      <c r="K205" s="27">
        <f t="shared" si="23"/>
        <v>0</v>
      </c>
      <c r="R205" s="10" t="str">
        <f t="shared" si="19"/>
        <v/>
      </c>
    </row>
    <row r="206" spans="1:18" ht="19.899999999999999" customHeight="1" x14ac:dyDescent="0.25">
      <c r="A206" s="126">
        <v>49888</v>
      </c>
      <c r="B206" s="9">
        <f t="shared" si="20"/>
        <v>0</v>
      </c>
      <c r="C206" s="127"/>
      <c r="D206" s="4">
        <f t="shared" si="21"/>
        <v>0</v>
      </c>
      <c r="E206" s="128">
        <f t="shared" si="24"/>
        <v>0</v>
      </c>
      <c r="F206" s="4">
        <f t="shared" si="25"/>
        <v>0</v>
      </c>
      <c r="G206" s="19">
        <f>IF(AND(C206&lt;&gt;"",SUM(G$25:G205)&lt;D$17),$D$17/$D$21,0)</f>
        <v>0</v>
      </c>
      <c r="H206" s="4">
        <f t="shared" si="26"/>
        <v>0</v>
      </c>
      <c r="I206" s="4">
        <f t="shared" si="22"/>
        <v>0</v>
      </c>
      <c r="J206" s="25" t="str">
        <f t="shared" si="27"/>
        <v>2036–2037</v>
      </c>
      <c r="K206" s="27">
        <f t="shared" si="23"/>
        <v>0</v>
      </c>
      <c r="R206" s="10" t="str">
        <f t="shared" si="19"/>
        <v/>
      </c>
    </row>
    <row r="207" spans="1:18" ht="19.899999999999999" customHeight="1" x14ac:dyDescent="0.25">
      <c r="A207" s="126">
        <v>49919</v>
      </c>
      <c r="B207" s="9">
        <f t="shared" si="20"/>
        <v>0</v>
      </c>
      <c r="C207" s="127"/>
      <c r="D207" s="4">
        <f t="shared" si="21"/>
        <v>0</v>
      </c>
      <c r="E207" s="128">
        <f t="shared" si="24"/>
        <v>0</v>
      </c>
      <c r="F207" s="4">
        <f t="shared" si="25"/>
        <v>0</v>
      </c>
      <c r="G207" s="19">
        <f>IF(AND(C207&lt;&gt;"",SUM(G$25:G206)&lt;D$17),$D$17/$D$21,0)</f>
        <v>0</v>
      </c>
      <c r="H207" s="4">
        <f t="shared" si="26"/>
        <v>0</v>
      </c>
      <c r="I207" s="4">
        <f t="shared" si="22"/>
        <v>0</v>
      </c>
      <c r="J207" s="25" t="str">
        <f t="shared" si="27"/>
        <v>2036–2037</v>
      </c>
      <c r="K207" s="27">
        <f t="shared" si="23"/>
        <v>0</v>
      </c>
      <c r="R207" s="10" t="str">
        <f t="shared" si="19"/>
        <v/>
      </c>
    </row>
    <row r="208" spans="1:18" ht="19.899999999999999" customHeight="1" x14ac:dyDescent="0.25">
      <c r="A208" s="126">
        <v>49949</v>
      </c>
      <c r="B208" s="9">
        <f t="shared" si="20"/>
        <v>0</v>
      </c>
      <c r="C208" s="127"/>
      <c r="D208" s="4">
        <f t="shared" si="21"/>
        <v>0</v>
      </c>
      <c r="E208" s="128">
        <f t="shared" si="24"/>
        <v>0</v>
      </c>
      <c r="F208" s="4">
        <f t="shared" si="25"/>
        <v>0</v>
      </c>
      <c r="G208" s="19">
        <f>IF(AND(C208&lt;&gt;"",SUM(G$25:G207)&lt;D$17),$D$17/$D$21,0)</f>
        <v>0</v>
      </c>
      <c r="H208" s="4">
        <f t="shared" si="26"/>
        <v>0</v>
      </c>
      <c r="I208" s="4">
        <f t="shared" si="22"/>
        <v>0</v>
      </c>
      <c r="J208" s="25" t="str">
        <f t="shared" si="27"/>
        <v>2036–2037</v>
      </c>
      <c r="K208" s="27">
        <f t="shared" si="23"/>
        <v>0</v>
      </c>
      <c r="R208" s="10" t="str">
        <f t="shared" si="19"/>
        <v/>
      </c>
    </row>
    <row r="209" spans="1:18" ht="19.899999999999999" customHeight="1" x14ac:dyDescent="0.25">
      <c r="A209" s="126">
        <v>49980</v>
      </c>
      <c r="B209" s="9">
        <f t="shared" si="20"/>
        <v>0</v>
      </c>
      <c r="C209" s="127"/>
      <c r="D209" s="4">
        <f t="shared" si="21"/>
        <v>0</v>
      </c>
      <c r="E209" s="128">
        <f t="shared" si="24"/>
        <v>0</v>
      </c>
      <c r="F209" s="4">
        <f t="shared" si="25"/>
        <v>0</v>
      </c>
      <c r="G209" s="19">
        <f>IF(AND(C209&lt;&gt;"",SUM(G$25:G208)&lt;D$17),$D$17/$D$21,0)</f>
        <v>0</v>
      </c>
      <c r="H209" s="4">
        <f t="shared" si="26"/>
        <v>0</v>
      </c>
      <c r="I209" s="4">
        <f t="shared" si="22"/>
        <v>0</v>
      </c>
      <c r="J209" s="25" t="str">
        <f t="shared" si="27"/>
        <v>2036–2037</v>
      </c>
      <c r="K209" s="27">
        <f t="shared" si="23"/>
        <v>0</v>
      </c>
      <c r="R209" s="10" t="str">
        <f t="shared" si="19"/>
        <v/>
      </c>
    </row>
    <row r="210" spans="1:18" ht="19.899999999999999" customHeight="1" x14ac:dyDescent="0.25">
      <c r="A210" s="126">
        <v>50010</v>
      </c>
      <c r="B210" s="9">
        <f t="shared" si="20"/>
        <v>0</v>
      </c>
      <c r="C210" s="127"/>
      <c r="D210" s="4">
        <f t="shared" si="21"/>
        <v>0</v>
      </c>
      <c r="E210" s="128">
        <f t="shared" si="24"/>
        <v>0</v>
      </c>
      <c r="F210" s="4">
        <f t="shared" si="25"/>
        <v>0</v>
      </c>
      <c r="G210" s="19">
        <f>IF(AND(C210&lt;&gt;"",SUM(G$25:G209)&lt;D$17),$D$17/$D$21,0)</f>
        <v>0</v>
      </c>
      <c r="H210" s="4">
        <f t="shared" si="26"/>
        <v>0</v>
      </c>
      <c r="I210" s="4">
        <f t="shared" si="22"/>
        <v>0</v>
      </c>
      <c r="J210" s="25" t="str">
        <f t="shared" si="27"/>
        <v>2036–2037</v>
      </c>
      <c r="K210" s="27">
        <f t="shared" si="23"/>
        <v>0</v>
      </c>
      <c r="R210" s="10" t="str">
        <f t="shared" si="19"/>
        <v/>
      </c>
    </row>
    <row r="211" spans="1:18" ht="19.899999999999999" customHeight="1" x14ac:dyDescent="0.25">
      <c r="A211" s="126">
        <v>50041</v>
      </c>
      <c r="B211" s="9">
        <f t="shared" si="20"/>
        <v>0</v>
      </c>
      <c r="C211" s="127"/>
      <c r="D211" s="4">
        <f t="shared" si="21"/>
        <v>0</v>
      </c>
      <c r="E211" s="128">
        <f t="shared" si="24"/>
        <v>0</v>
      </c>
      <c r="F211" s="4">
        <f t="shared" si="25"/>
        <v>0</v>
      </c>
      <c r="G211" s="19">
        <f>IF(AND(C211&lt;&gt;"",SUM(G$25:G210)&lt;D$17),$D$17/$D$21,0)</f>
        <v>0</v>
      </c>
      <c r="H211" s="4">
        <f t="shared" si="26"/>
        <v>0</v>
      </c>
      <c r="I211" s="4">
        <f t="shared" si="22"/>
        <v>0</v>
      </c>
      <c r="J211" s="25" t="str">
        <f t="shared" si="27"/>
        <v>2036–2037</v>
      </c>
      <c r="K211" s="27">
        <f t="shared" si="23"/>
        <v>0</v>
      </c>
      <c r="R211" s="10" t="str">
        <f t="shared" si="19"/>
        <v/>
      </c>
    </row>
    <row r="212" spans="1:18" ht="19.899999999999999" customHeight="1" x14ac:dyDescent="0.25">
      <c r="A212" s="126">
        <v>50072</v>
      </c>
      <c r="B212" s="9">
        <f t="shared" si="20"/>
        <v>0</v>
      </c>
      <c r="C212" s="127"/>
      <c r="D212" s="4">
        <f t="shared" si="21"/>
        <v>0</v>
      </c>
      <c r="E212" s="128">
        <f t="shared" si="24"/>
        <v>0</v>
      </c>
      <c r="F212" s="4">
        <f t="shared" si="25"/>
        <v>0</v>
      </c>
      <c r="G212" s="19">
        <f>IF(AND(C212&lt;&gt;"",SUM(G$25:G211)&lt;D$17),$D$17/$D$21,0)</f>
        <v>0</v>
      </c>
      <c r="H212" s="4">
        <f t="shared" si="26"/>
        <v>0</v>
      </c>
      <c r="I212" s="4">
        <f t="shared" si="22"/>
        <v>0</v>
      </c>
      <c r="J212" s="25" t="str">
        <f t="shared" si="27"/>
        <v>2036–2037</v>
      </c>
      <c r="K212" s="27">
        <f t="shared" si="23"/>
        <v>0</v>
      </c>
      <c r="R212" s="10" t="str">
        <f t="shared" si="19"/>
        <v/>
      </c>
    </row>
    <row r="213" spans="1:18" ht="19.899999999999999" customHeight="1" x14ac:dyDescent="0.25">
      <c r="A213" s="126">
        <v>50100</v>
      </c>
      <c r="B213" s="9">
        <f t="shared" si="20"/>
        <v>0</v>
      </c>
      <c r="C213" s="127"/>
      <c r="D213" s="4">
        <f t="shared" si="21"/>
        <v>0</v>
      </c>
      <c r="E213" s="128">
        <f t="shared" si="24"/>
        <v>0</v>
      </c>
      <c r="F213" s="4">
        <f t="shared" si="25"/>
        <v>0</v>
      </c>
      <c r="G213" s="19">
        <f>IF(AND(C213&lt;&gt;"",SUM(G$25:G212)&lt;D$17),$D$17/$D$21,0)</f>
        <v>0</v>
      </c>
      <c r="H213" s="4">
        <f t="shared" si="26"/>
        <v>0</v>
      </c>
      <c r="I213" s="4">
        <f t="shared" si="22"/>
        <v>0</v>
      </c>
      <c r="J213" s="25" t="str">
        <f t="shared" si="27"/>
        <v>2036–2037</v>
      </c>
      <c r="K213" s="27">
        <f t="shared" si="23"/>
        <v>0</v>
      </c>
      <c r="R213" s="10" t="str">
        <f t="shared" si="19"/>
        <v/>
      </c>
    </row>
    <row r="214" spans="1:18" ht="19.899999999999999" customHeight="1" x14ac:dyDescent="0.25">
      <c r="A214" s="126">
        <v>50131</v>
      </c>
      <c r="B214" s="9">
        <f t="shared" si="20"/>
        <v>0</v>
      </c>
      <c r="C214" s="127"/>
      <c r="D214" s="4">
        <f t="shared" si="21"/>
        <v>0</v>
      </c>
      <c r="E214" s="128">
        <f t="shared" si="24"/>
        <v>0</v>
      </c>
      <c r="F214" s="4">
        <f t="shared" si="25"/>
        <v>0</v>
      </c>
      <c r="G214" s="19">
        <f>IF(AND(C214&lt;&gt;"",SUM(G$25:G213)&lt;D$17),$D$17/$D$21,0)</f>
        <v>0</v>
      </c>
      <c r="H214" s="4">
        <f t="shared" si="26"/>
        <v>0</v>
      </c>
      <c r="I214" s="4">
        <f t="shared" si="22"/>
        <v>0</v>
      </c>
      <c r="J214" s="25" t="str">
        <f t="shared" si="27"/>
        <v>2036–2037</v>
      </c>
      <c r="K214" s="27">
        <f t="shared" si="23"/>
        <v>0</v>
      </c>
      <c r="R214" s="10" t="str">
        <f t="shared" si="19"/>
        <v/>
      </c>
    </row>
    <row r="215" spans="1:18" ht="19.899999999999999" customHeight="1" x14ac:dyDescent="0.25">
      <c r="A215" s="126">
        <v>50161</v>
      </c>
      <c r="B215" s="9">
        <f t="shared" si="20"/>
        <v>0</v>
      </c>
      <c r="C215" s="127"/>
      <c r="D215" s="4">
        <f t="shared" si="21"/>
        <v>0</v>
      </c>
      <c r="E215" s="128">
        <f t="shared" si="24"/>
        <v>0</v>
      </c>
      <c r="F215" s="4">
        <f t="shared" si="25"/>
        <v>0</v>
      </c>
      <c r="G215" s="19">
        <f>IF(AND(C215&lt;&gt;"",SUM(G$25:G214)&lt;D$17),$D$17/$D$21,0)</f>
        <v>0</v>
      </c>
      <c r="H215" s="4">
        <f t="shared" si="26"/>
        <v>0</v>
      </c>
      <c r="I215" s="4">
        <f t="shared" si="22"/>
        <v>0</v>
      </c>
      <c r="J215" s="25" t="str">
        <f t="shared" si="27"/>
        <v>2036–2037</v>
      </c>
      <c r="K215" s="27">
        <f t="shared" si="23"/>
        <v>0</v>
      </c>
      <c r="R215" s="10" t="str">
        <f t="shared" si="19"/>
        <v/>
      </c>
    </row>
    <row r="216" spans="1:18" ht="19.899999999999999" customHeight="1" x14ac:dyDescent="0.25">
      <c r="A216" s="126">
        <v>50192</v>
      </c>
      <c r="B216" s="9">
        <f t="shared" si="20"/>
        <v>0</v>
      </c>
      <c r="C216" s="127"/>
      <c r="D216" s="4">
        <f t="shared" si="21"/>
        <v>0</v>
      </c>
      <c r="E216" s="128">
        <f t="shared" si="24"/>
        <v>0</v>
      </c>
      <c r="F216" s="4">
        <f t="shared" si="25"/>
        <v>0</v>
      </c>
      <c r="G216" s="19">
        <f>IF(AND(C216&lt;&gt;"",SUM(G$25:G215)&lt;D$17),$D$17/$D$21,0)</f>
        <v>0</v>
      </c>
      <c r="H216" s="4">
        <f t="shared" si="26"/>
        <v>0</v>
      </c>
      <c r="I216" s="4">
        <f t="shared" si="22"/>
        <v>0</v>
      </c>
      <c r="J216" s="25" t="str">
        <f t="shared" si="27"/>
        <v>2036–2037</v>
      </c>
      <c r="K216" s="27">
        <f t="shared" si="23"/>
        <v>0</v>
      </c>
      <c r="R216" s="10" t="str">
        <f t="shared" si="19"/>
        <v/>
      </c>
    </row>
    <row r="217" spans="1:18" ht="19.899999999999999" customHeight="1" x14ac:dyDescent="0.25">
      <c r="A217" s="126">
        <v>50222</v>
      </c>
      <c r="B217" s="9">
        <f t="shared" si="20"/>
        <v>0</v>
      </c>
      <c r="C217" s="127"/>
      <c r="D217" s="4">
        <f t="shared" si="21"/>
        <v>0</v>
      </c>
      <c r="E217" s="128">
        <f t="shared" si="24"/>
        <v>0</v>
      </c>
      <c r="F217" s="4">
        <f t="shared" si="25"/>
        <v>0</v>
      </c>
      <c r="G217" s="19">
        <f>IF(AND(C217&lt;&gt;"",SUM(G$25:G216)&lt;D$17),$D$17/$D$21,0)</f>
        <v>0</v>
      </c>
      <c r="H217" s="4">
        <f t="shared" si="26"/>
        <v>0</v>
      </c>
      <c r="I217" s="4">
        <f t="shared" si="22"/>
        <v>0</v>
      </c>
      <c r="J217" s="25" t="str">
        <f t="shared" si="27"/>
        <v>2037–2038</v>
      </c>
      <c r="K217" s="27">
        <f t="shared" si="23"/>
        <v>0</v>
      </c>
      <c r="R217" s="10" t="str">
        <f t="shared" ref="R217:R280" si="28">IF(AND($D$13&lt;=$A217,DATE(YEAR($D$13),MONTH($D$13)+$D$19-1,DAY($D$13))&gt;=$A217),"X","")</f>
        <v/>
      </c>
    </row>
    <row r="218" spans="1:18" ht="19.899999999999999" customHeight="1" x14ac:dyDescent="0.25">
      <c r="A218" s="126">
        <v>50253</v>
      </c>
      <c r="B218" s="9">
        <f t="shared" ref="B218:B281" si="29">IF(C218&gt;0,C218*-1,C218)</f>
        <v>0</v>
      </c>
      <c r="C218" s="127"/>
      <c r="D218" s="4">
        <f t="shared" ref="D218:D281" si="30">IF(C218="",0,IF($D$14="Beginning",IF(C217&lt;&gt;"",$F217*$D$6/12,0),IF(C217&lt;&gt;"",$F217*$D$6/12,$D$15*$D$6/12)))</f>
        <v>0</v>
      </c>
      <c r="E218" s="128">
        <f t="shared" si="24"/>
        <v>0</v>
      </c>
      <c r="F218" s="4">
        <f t="shared" si="25"/>
        <v>0</v>
      </c>
      <c r="G218" s="19">
        <f>IF(AND(C218&lt;&gt;"",SUM(G$25:G217)&lt;D$17),$D$17/$D$21,0)</f>
        <v>0</v>
      </c>
      <c r="H218" s="4">
        <f t="shared" si="26"/>
        <v>0</v>
      </c>
      <c r="I218" s="4">
        <f t="shared" ref="I218:I281" si="31">IF(C218&lt;&gt;"",$D$17-H218,0)</f>
        <v>0</v>
      </c>
      <c r="J218" s="25" t="str">
        <f t="shared" si="27"/>
        <v>2037–2038</v>
      </c>
      <c r="K218" s="27">
        <f t="shared" ref="K218:K281" si="32">IF(AND(ROUND(H218,2)=ROUND($D$17,2),ROUND(F218,0)=0),ROUND($D$17,2),0)</f>
        <v>0</v>
      </c>
      <c r="R218" s="10" t="str">
        <f t="shared" si="28"/>
        <v/>
      </c>
    </row>
    <row r="219" spans="1:18" ht="19.899999999999999" customHeight="1" x14ac:dyDescent="0.25">
      <c r="A219" s="126">
        <v>50284</v>
      </c>
      <c r="B219" s="9">
        <f t="shared" si="29"/>
        <v>0</v>
      </c>
      <c r="C219" s="127"/>
      <c r="D219" s="4">
        <f t="shared" si="30"/>
        <v>0</v>
      </c>
      <c r="E219" s="128">
        <f t="shared" ref="E219:E282" si="33">C219-D219</f>
        <v>0</v>
      </c>
      <c r="F219" s="4">
        <f t="shared" ref="F219:F282" si="34">IF(C219="",0,IF(C218="",$D$15-E219,IF(C219&lt;&gt;"",F218-E219)))</f>
        <v>0</v>
      </c>
      <c r="G219" s="19">
        <f>IF(AND(C219&lt;&gt;"",SUM(G$25:G218)&lt;D$17),$D$17/$D$21,0)</f>
        <v>0</v>
      </c>
      <c r="H219" s="4">
        <f t="shared" ref="H219:H282" si="35">IF(C219&lt;&gt;"",G219+H218,0)</f>
        <v>0</v>
      </c>
      <c r="I219" s="4">
        <f t="shared" si="31"/>
        <v>0</v>
      </c>
      <c r="J219" s="25" t="str">
        <f t="shared" si="27"/>
        <v>2037–2038</v>
      </c>
      <c r="K219" s="27">
        <f t="shared" si="32"/>
        <v>0</v>
      </c>
      <c r="R219" s="10" t="str">
        <f t="shared" si="28"/>
        <v/>
      </c>
    </row>
    <row r="220" spans="1:18" ht="19.899999999999999" customHeight="1" x14ac:dyDescent="0.25">
      <c r="A220" s="126">
        <v>50314</v>
      </c>
      <c r="B220" s="9">
        <f t="shared" si="29"/>
        <v>0</v>
      </c>
      <c r="C220" s="127"/>
      <c r="D220" s="4">
        <f t="shared" si="30"/>
        <v>0</v>
      </c>
      <c r="E220" s="128">
        <f t="shared" si="33"/>
        <v>0</v>
      </c>
      <c r="F220" s="4">
        <f t="shared" si="34"/>
        <v>0</v>
      </c>
      <c r="G220" s="19">
        <f>IF(AND(C220&lt;&gt;"",SUM(G$25:G219)&lt;D$17),$D$17/$D$21,0)</f>
        <v>0</v>
      </c>
      <c r="H220" s="4">
        <f t="shared" si="35"/>
        <v>0</v>
      </c>
      <c r="I220" s="4">
        <f t="shared" si="31"/>
        <v>0</v>
      </c>
      <c r="J220" s="25" t="str">
        <f t="shared" si="27"/>
        <v>2037–2038</v>
      </c>
      <c r="K220" s="27">
        <f t="shared" si="32"/>
        <v>0</v>
      </c>
      <c r="R220" s="10" t="str">
        <f t="shared" si="28"/>
        <v/>
      </c>
    </row>
    <row r="221" spans="1:18" ht="19.899999999999999" customHeight="1" x14ac:dyDescent="0.25">
      <c r="A221" s="126">
        <v>50345</v>
      </c>
      <c r="B221" s="9">
        <f t="shared" si="29"/>
        <v>0</v>
      </c>
      <c r="C221" s="127"/>
      <c r="D221" s="4">
        <f t="shared" si="30"/>
        <v>0</v>
      </c>
      <c r="E221" s="128">
        <f t="shared" si="33"/>
        <v>0</v>
      </c>
      <c r="F221" s="4">
        <f t="shared" si="34"/>
        <v>0</v>
      </c>
      <c r="G221" s="19">
        <f>IF(AND(C221&lt;&gt;"",SUM(G$25:G220)&lt;D$17),$D$17/$D$21,0)</f>
        <v>0</v>
      </c>
      <c r="H221" s="4">
        <f t="shared" si="35"/>
        <v>0</v>
      </c>
      <c r="I221" s="4">
        <f t="shared" si="31"/>
        <v>0</v>
      </c>
      <c r="J221" s="25" t="str">
        <f t="shared" si="27"/>
        <v>2037–2038</v>
      </c>
      <c r="K221" s="27">
        <f t="shared" si="32"/>
        <v>0</v>
      </c>
      <c r="R221" s="10" t="str">
        <f t="shared" si="28"/>
        <v/>
      </c>
    </row>
    <row r="222" spans="1:18" ht="19.899999999999999" customHeight="1" x14ac:dyDescent="0.25">
      <c r="A222" s="126">
        <v>50375</v>
      </c>
      <c r="B222" s="9">
        <f t="shared" si="29"/>
        <v>0</v>
      </c>
      <c r="C222" s="127"/>
      <c r="D222" s="4">
        <f t="shared" si="30"/>
        <v>0</v>
      </c>
      <c r="E222" s="128">
        <f t="shared" si="33"/>
        <v>0</v>
      </c>
      <c r="F222" s="4">
        <f t="shared" si="34"/>
        <v>0</v>
      </c>
      <c r="G222" s="19">
        <f>IF(AND(C222&lt;&gt;"",SUM(G$25:G221)&lt;D$17),$D$17/$D$21,0)</f>
        <v>0</v>
      </c>
      <c r="H222" s="4">
        <f t="shared" si="35"/>
        <v>0</v>
      </c>
      <c r="I222" s="4">
        <f t="shared" si="31"/>
        <v>0</v>
      </c>
      <c r="J222" s="25" t="str">
        <f t="shared" si="27"/>
        <v>2037–2038</v>
      </c>
      <c r="K222" s="27">
        <f t="shared" si="32"/>
        <v>0</v>
      </c>
      <c r="R222" s="10" t="str">
        <f t="shared" si="28"/>
        <v/>
      </c>
    </row>
    <row r="223" spans="1:18" ht="19.899999999999999" customHeight="1" x14ac:dyDescent="0.25">
      <c r="A223" s="126">
        <v>50406</v>
      </c>
      <c r="B223" s="9">
        <f t="shared" si="29"/>
        <v>0</v>
      </c>
      <c r="C223" s="127"/>
      <c r="D223" s="4">
        <f t="shared" si="30"/>
        <v>0</v>
      </c>
      <c r="E223" s="128">
        <f t="shared" si="33"/>
        <v>0</v>
      </c>
      <c r="F223" s="4">
        <f t="shared" si="34"/>
        <v>0</v>
      </c>
      <c r="G223" s="19">
        <f>IF(AND(C223&lt;&gt;"",SUM(G$25:G222)&lt;D$17),$D$17/$D$21,0)</f>
        <v>0</v>
      </c>
      <c r="H223" s="4">
        <f t="shared" si="35"/>
        <v>0</v>
      </c>
      <c r="I223" s="4">
        <f t="shared" si="31"/>
        <v>0</v>
      </c>
      <c r="J223" s="25" t="str">
        <f t="shared" si="27"/>
        <v>2037–2038</v>
      </c>
      <c r="K223" s="27">
        <f t="shared" si="32"/>
        <v>0</v>
      </c>
      <c r="R223" s="10" t="str">
        <f t="shared" si="28"/>
        <v/>
      </c>
    </row>
    <row r="224" spans="1:18" ht="19.899999999999999" customHeight="1" x14ac:dyDescent="0.25">
      <c r="A224" s="126">
        <v>50437</v>
      </c>
      <c r="B224" s="9">
        <f t="shared" si="29"/>
        <v>0</v>
      </c>
      <c r="C224" s="127"/>
      <c r="D224" s="4">
        <f t="shared" si="30"/>
        <v>0</v>
      </c>
      <c r="E224" s="128">
        <f t="shared" si="33"/>
        <v>0</v>
      </c>
      <c r="F224" s="4">
        <f t="shared" si="34"/>
        <v>0</v>
      </c>
      <c r="G224" s="19">
        <f>IF(AND(C224&lt;&gt;"",SUM(G$25:G223)&lt;D$17),$D$17/$D$21,0)</f>
        <v>0</v>
      </c>
      <c r="H224" s="4">
        <f t="shared" si="35"/>
        <v>0</v>
      </c>
      <c r="I224" s="4">
        <f t="shared" si="31"/>
        <v>0</v>
      </c>
      <c r="J224" s="25" t="str">
        <f t="shared" si="27"/>
        <v>2037–2038</v>
      </c>
      <c r="K224" s="27">
        <f t="shared" si="32"/>
        <v>0</v>
      </c>
      <c r="R224" s="10" t="str">
        <f t="shared" si="28"/>
        <v/>
      </c>
    </row>
    <row r="225" spans="1:18" ht="19.899999999999999" customHeight="1" x14ac:dyDescent="0.25">
      <c r="A225" s="126">
        <v>50465</v>
      </c>
      <c r="B225" s="9">
        <f t="shared" si="29"/>
        <v>0</v>
      </c>
      <c r="C225" s="127"/>
      <c r="D225" s="4">
        <f t="shared" si="30"/>
        <v>0</v>
      </c>
      <c r="E225" s="128">
        <f t="shared" si="33"/>
        <v>0</v>
      </c>
      <c r="F225" s="4">
        <f t="shared" si="34"/>
        <v>0</v>
      </c>
      <c r="G225" s="19">
        <f>IF(AND(C225&lt;&gt;"",SUM(G$25:G224)&lt;D$17),$D$17/$D$21,0)</f>
        <v>0</v>
      </c>
      <c r="H225" s="4">
        <f t="shared" si="35"/>
        <v>0</v>
      </c>
      <c r="I225" s="4">
        <f t="shared" si="31"/>
        <v>0</v>
      </c>
      <c r="J225" s="25" t="str">
        <f t="shared" si="27"/>
        <v>2037–2038</v>
      </c>
      <c r="K225" s="27">
        <f t="shared" si="32"/>
        <v>0</v>
      </c>
      <c r="R225" s="10" t="str">
        <f t="shared" si="28"/>
        <v/>
      </c>
    </row>
    <row r="226" spans="1:18" ht="19.899999999999999" customHeight="1" x14ac:dyDescent="0.25">
      <c r="A226" s="126">
        <v>50496</v>
      </c>
      <c r="B226" s="9">
        <f t="shared" si="29"/>
        <v>0</v>
      </c>
      <c r="C226" s="127"/>
      <c r="D226" s="4">
        <f t="shared" si="30"/>
        <v>0</v>
      </c>
      <c r="E226" s="128">
        <f t="shared" si="33"/>
        <v>0</v>
      </c>
      <c r="F226" s="4">
        <f t="shared" si="34"/>
        <v>0</v>
      </c>
      <c r="G226" s="19">
        <f>IF(AND(C226&lt;&gt;"",SUM(G$25:G225)&lt;D$17),$D$17/$D$21,0)</f>
        <v>0</v>
      </c>
      <c r="H226" s="4">
        <f t="shared" si="35"/>
        <v>0</v>
      </c>
      <c r="I226" s="4">
        <f t="shared" si="31"/>
        <v>0</v>
      </c>
      <c r="J226" s="25" t="str">
        <f t="shared" si="27"/>
        <v>2037–2038</v>
      </c>
      <c r="K226" s="27">
        <f t="shared" si="32"/>
        <v>0</v>
      </c>
      <c r="R226" s="10" t="str">
        <f t="shared" si="28"/>
        <v/>
      </c>
    </row>
    <row r="227" spans="1:18" ht="19.899999999999999" customHeight="1" x14ac:dyDescent="0.25">
      <c r="A227" s="126">
        <v>50526</v>
      </c>
      <c r="B227" s="9">
        <f t="shared" si="29"/>
        <v>0</v>
      </c>
      <c r="C227" s="127"/>
      <c r="D227" s="4">
        <f t="shared" si="30"/>
        <v>0</v>
      </c>
      <c r="E227" s="128">
        <f t="shared" si="33"/>
        <v>0</v>
      </c>
      <c r="F227" s="4">
        <f t="shared" si="34"/>
        <v>0</v>
      </c>
      <c r="G227" s="19">
        <f>IF(AND(C227&lt;&gt;"",SUM(G$25:G226)&lt;D$17),$D$17/$D$21,0)</f>
        <v>0</v>
      </c>
      <c r="H227" s="4">
        <f t="shared" si="35"/>
        <v>0</v>
      </c>
      <c r="I227" s="4">
        <f t="shared" si="31"/>
        <v>0</v>
      </c>
      <c r="J227" s="25" t="str">
        <f t="shared" si="27"/>
        <v>2037–2038</v>
      </c>
      <c r="K227" s="27">
        <f t="shared" si="32"/>
        <v>0</v>
      </c>
      <c r="R227" s="10" t="str">
        <f t="shared" si="28"/>
        <v/>
      </c>
    </row>
    <row r="228" spans="1:18" ht="19.899999999999999" customHeight="1" x14ac:dyDescent="0.25">
      <c r="A228" s="126">
        <v>50557</v>
      </c>
      <c r="B228" s="9">
        <f t="shared" si="29"/>
        <v>0</v>
      </c>
      <c r="C228" s="127"/>
      <c r="D228" s="4">
        <f t="shared" si="30"/>
        <v>0</v>
      </c>
      <c r="E228" s="128">
        <f t="shared" si="33"/>
        <v>0</v>
      </c>
      <c r="F228" s="4">
        <f t="shared" si="34"/>
        <v>0</v>
      </c>
      <c r="G228" s="19">
        <f>IF(AND(C228&lt;&gt;"",SUM(G$25:G227)&lt;D$17),$D$17/$D$21,0)</f>
        <v>0</v>
      </c>
      <c r="H228" s="4">
        <f t="shared" si="35"/>
        <v>0</v>
      </c>
      <c r="I228" s="4">
        <f t="shared" si="31"/>
        <v>0</v>
      </c>
      <c r="J228" s="25" t="str">
        <f t="shared" si="27"/>
        <v>2037–2038</v>
      </c>
      <c r="K228" s="27">
        <f t="shared" si="32"/>
        <v>0</v>
      </c>
      <c r="R228" s="10" t="str">
        <f t="shared" si="28"/>
        <v/>
      </c>
    </row>
    <row r="229" spans="1:18" ht="19.899999999999999" customHeight="1" x14ac:dyDescent="0.25">
      <c r="A229" s="126">
        <v>50587</v>
      </c>
      <c r="B229" s="9">
        <f t="shared" si="29"/>
        <v>0</v>
      </c>
      <c r="C229" s="127"/>
      <c r="D229" s="4">
        <f t="shared" si="30"/>
        <v>0</v>
      </c>
      <c r="E229" s="128">
        <f t="shared" si="33"/>
        <v>0</v>
      </c>
      <c r="F229" s="4">
        <f t="shared" si="34"/>
        <v>0</v>
      </c>
      <c r="G229" s="19">
        <f>IF(AND(C229&lt;&gt;"",SUM(G$25:G228)&lt;D$17),$D$17/$D$21,0)</f>
        <v>0</v>
      </c>
      <c r="H229" s="4">
        <f t="shared" si="35"/>
        <v>0</v>
      </c>
      <c r="I229" s="4">
        <f t="shared" si="31"/>
        <v>0</v>
      </c>
      <c r="J229" s="25" t="str">
        <f t="shared" si="27"/>
        <v>2038–2039</v>
      </c>
      <c r="K229" s="27">
        <f t="shared" si="32"/>
        <v>0</v>
      </c>
      <c r="R229" s="10" t="str">
        <f t="shared" si="28"/>
        <v/>
      </c>
    </row>
    <row r="230" spans="1:18" ht="19.899999999999999" customHeight="1" x14ac:dyDescent="0.25">
      <c r="A230" s="126">
        <v>50618</v>
      </c>
      <c r="B230" s="9">
        <f t="shared" si="29"/>
        <v>0</v>
      </c>
      <c r="C230" s="127"/>
      <c r="D230" s="4">
        <f t="shared" si="30"/>
        <v>0</v>
      </c>
      <c r="E230" s="128">
        <f t="shared" si="33"/>
        <v>0</v>
      </c>
      <c r="F230" s="4">
        <f t="shared" si="34"/>
        <v>0</v>
      </c>
      <c r="G230" s="19">
        <f>IF(AND(C230&lt;&gt;"",SUM(G$25:G229)&lt;D$17),$D$17/$D$21,0)</f>
        <v>0</v>
      </c>
      <c r="H230" s="4">
        <f t="shared" si="35"/>
        <v>0</v>
      </c>
      <c r="I230" s="4">
        <f t="shared" si="31"/>
        <v>0</v>
      </c>
      <c r="J230" s="25" t="str">
        <f t="shared" ref="J230:J293" si="36">IF(OR(MONTH(A230)=1,MONTH(A230)=2,MONTH(A230)=3,MONTH(A230)=4,MONTH(A230)=5,MONTH(A230)=6),YEAR(A230)-1&amp;"–"&amp;YEAR(A230),YEAR(A230)&amp;"–"&amp;YEAR(A230)+1)</f>
        <v>2038–2039</v>
      </c>
      <c r="K230" s="27">
        <f t="shared" si="32"/>
        <v>0</v>
      </c>
      <c r="R230" s="10" t="str">
        <f t="shared" si="28"/>
        <v/>
      </c>
    </row>
    <row r="231" spans="1:18" ht="19.899999999999999" customHeight="1" x14ac:dyDescent="0.25">
      <c r="A231" s="126">
        <v>50649</v>
      </c>
      <c r="B231" s="9">
        <f t="shared" si="29"/>
        <v>0</v>
      </c>
      <c r="C231" s="127"/>
      <c r="D231" s="4">
        <f t="shared" si="30"/>
        <v>0</v>
      </c>
      <c r="E231" s="128">
        <f t="shared" si="33"/>
        <v>0</v>
      </c>
      <c r="F231" s="4">
        <f t="shared" si="34"/>
        <v>0</v>
      </c>
      <c r="G231" s="19">
        <f>IF(AND(C231&lt;&gt;"",SUM(G$25:G230)&lt;D$17),$D$17/$D$21,0)</f>
        <v>0</v>
      </c>
      <c r="H231" s="4">
        <f t="shared" si="35"/>
        <v>0</v>
      </c>
      <c r="I231" s="4">
        <f t="shared" si="31"/>
        <v>0</v>
      </c>
      <c r="J231" s="25" t="str">
        <f t="shared" si="36"/>
        <v>2038–2039</v>
      </c>
      <c r="K231" s="27">
        <f t="shared" si="32"/>
        <v>0</v>
      </c>
      <c r="R231" s="10" t="str">
        <f t="shared" si="28"/>
        <v/>
      </c>
    </row>
    <row r="232" spans="1:18" ht="19.899999999999999" customHeight="1" x14ac:dyDescent="0.25">
      <c r="A232" s="126">
        <v>50679</v>
      </c>
      <c r="B232" s="9">
        <f t="shared" si="29"/>
        <v>0</v>
      </c>
      <c r="C232" s="127"/>
      <c r="D232" s="4">
        <f t="shared" si="30"/>
        <v>0</v>
      </c>
      <c r="E232" s="128">
        <f t="shared" si="33"/>
        <v>0</v>
      </c>
      <c r="F232" s="4">
        <f t="shared" si="34"/>
        <v>0</v>
      </c>
      <c r="G232" s="19">
        <f>IF(AND(C232&lt;&gt;"",SUM(G$25:G231)&lt;D$17),$D$17/$D$21,0)</f>
        <v>0</v>
      </c>
      <c r="H232" s="4">
        <f t="shared" si="35"/>
        <v>0</v>
      </c>
      <c r="I232" s="4">
        <f t="shared" si="31"/>
        <v>0</v>
      </c>
      <c r="J232" s="25" t="str">
        <f t="shared" si="36"/>
        <v>2038–2039</v>
      </c>
      <c r="K232" s="27">
        <f t="shared" si="32"/>
        <v>0</v>
      </c>
      <c r="R232" s="10" t="str">
        <f t="shared" si="28"/>
        <v/>
      </c>
    </row>
    <row r="233" spans="1:18" ht="19.899999999999999" customHeight="1" x14ac:dyDescent="0.25">
      <c r="A233" s="126">
        <v>50710</v>
      </c>
      <c r="B233" s="9">
        <f t="shared" si="29"/>
        <v>0</v>
      </c>
      <c r="C233" s="127"/>
      <c r="D233" s="4">
        <f t="shared" si="30"/>
        <v>0</v>
      </c>
      <c r="E233" s="128">
        <f t="shared" si="33"/>
        <v>0</v>
      </c>
      <c r="F233" s="4">
        <f t="shared" si="34"/>
        <v>0</v>
      </c>
      <c r="G233" s="19">
        <f>IF(AND(C233&lt;&gt;"",SUM(G$25:G232)&lt;D$17),$D$17/$D$21,0)</f>
        <v>0</v>
      </c>
      <c r="H233" s="4">
        <f t="shared" si="35"/>
        <v>0</v>
      </c>
      <c r="I233" s="4">
        <f t="shared" si="31"/>
        <v>0</v>
      </c>
      <c r="J233" s="25" t="str">
        <f t="shared" si="36"/>
        <v>2038–2039</v>
      </c>
      <c r="K233" s="27">
        <f t="shared" si="32"/>
        <v>0</v>
      </c>
      <c r="R233" s="10" t="str">
        <f t="shared" si="28"/>
        <v/>
      </c>
    </row>
    <row r="234" spans="1:18" ht="19.899999999999999" customHeight="1" x14ac:dyDescent="0.25">
      <c r="A234" s="126">
        <v>50740</v>
      </c>
      <c r="B234" s="9">
        <f t="shared" si="29"/>
        <v>0</v>
      </c>
      <c r="C234" s="127"/>
      <c r="D234" s="4">
        <f t="shared" si="30"/>
        <v>0</v>
      </c>
      <c r="E234" s="128">
        <f t="shared" si="33"/>
        <v>0</v>
      </c>
      <c r="F234" s="4">
        <f t="shared" si="34"/>
        <v>0</v>
      </c>
      <c r="G234" s="19">
        <f>IF(AND(C234&lt;&gt;"",SUM(G$25:G233)&lt;D$17),$D$17/$D$21,0)</f>
        <v>0</v>
      </c>
      <c r="H234" s="4">
        <f t="shared" si="35"/>
        <v>0</v>
      </c>
      <c r="I234" s="4">
        <f t="shared" si="31"/>
        <v>0</v>
      </c>
      <c r="J234" s="25" t="str">
        <f t="shared" si="36"/>
        <v>2038–2039</v>
      </c>
      <c r="K234" s="27">
        <f t="shared" si="32"/>
        <v>0</v>
      </c>
      <c r="R234" s="10" t="str">
        <f t="shared" si="28"/>
        <v/>
      </c>
    </row>
    <row r="235" spans="1:18" ht="19.899999999999999" customHeight="1" x14ac:dyDescent="0.25">
      <c r="A235" s="126">
        <v>50771</v>
      </c>
      <c r="B235" s="9">
        <f t="shared" si="29"/>
        <v>0</v>
      </c>
      <c r="C235" s="127"/>
      <c r="D235" s="4">
        <f t="shared" si="30"/>
        <v>0</v>
      </c>
      <c r="E235" s="128">
        <f t="shared" si="33"/>
        <v>0</v>
      </c>
      <c r="F235" s="4">
        <f t="shared" si="34"/>
        <v>0</v>
      </c>
      <c r="G235" s="19">
        <f>IF(AND(C235&lt;&gt;"",SUM(G$25:G234)&lt;D$17),$D$17/$D$21,0)</f>
        <v>0</v>
      </c>
      <c r="H235" s="4">
        <f t="shared" si="35"/>
        <v>0</v>
      </c>
      <c r="I235" s="4">
        <f t="shared" si="31"/>
        <v>0</v>
      </c>
      <c r="J235" s="25" t="str">
        <f t="shared" si="36"/>
        <v>2038–2039</v>
      </c>
      <c r="K235" s="27">
        <f t="shared" si="32"/>
        <v>0</v>
      </c>
      <c r="R235" s="10" t="str">
        <f t="shared" si="28"/>
        <v/>
      </c>
    </row>
    <row r="236" spans="1:18" ht="19.899999999999999" customHeight="1" x14ac:dyDescent="0.25">
      <c r="A236" s="126">
        <v>50802</v>
      </c>
      <c r="B236" s="9">
        <f t="shared" si="29"/>
        <v>0</v>
      </c>
      <c r="C236" s="127"/>
      <c r="D236" s="4">
        <f t="shared" si="30"/>
        <v>0</v>
      </c>
      <c r="E236" s="128">
        <f t="shared" si="33"/>
        <v>0</v>
      </c>
      <c r="F236" s="4">
        <f t="shared" si="34"/>
        <v>0</v>
      </c>
      <c r="G236" s="19">
        <f>IF(AND(C236&lt;&gt;"",SUM(G$25:G235)&lt;D$17),$D$17/$D$21,0)</f>
        <v>0</v>
      </c>
      <c r="H236" s="4">
        <f t="shared" si="35"/>
        <v>0</v>
      </c>
      <c r="I236" s="4">
        <f t="shared" si="31"/>
        <v>0</v>
      </c>
      <c r="J236" s="25" t="str">
        <f t="shared" si="36"/>
        <v>2038–2039</v>
      </c>
      <c r="K236" s="27">
        <f t="shared" si="32"/>
        <v>0</v>
      </c>
      <c r="R236" s="10" t="str">
        <f t="shared" si="28"/>
        <v/>
      </c>
    </row>
    <row r="237" spans="1:18" ht="19.899999999999999" customHeight="1" x14ac:dyDescent="0.25">
      <c r="A237" s="126">
        <v>50830</v>
      </c>
      <c r="B237" s="9">
        <f t="shared" si="29"/>
        <v>0</v>
      </c>
      <c r="C237" s="127"/>
      <c r="D237" s="4">
        <f t="shared" si="30"/>
        <v>0</v>
      </c>
      <c r="E237" s="128">
        <f t="shared" si="33"/>
        <v>0</v>
      </c>
      <c r="F237" s="4">
        <f t="shared" si="34"/>
        <v>0</v>
      </c>
      <c r="G237" s="19">
        <f>IF(AND(C237&lt;&gt;"",SUM(G$25:G236)&lt;D$17),$D$17/$D$21,0)</f>
        <v>0</v>
      </c>
      <c r="H237" s="4">
        <f t="shared" si="35"/>
        <v>0</v>
      </c>
      <c r="I237" s="4">
        <f t="shared" si="31"/>
        <v>0</v>
      </c>
      <c r="J237" s="25" t="str">
        <f t="shared" si="36"/>
        <v>2038–2039</v>
      </c>
      <c r="K237" s="27">
        <f t="shared" si="32"/>
        <v>0</v>
      </c>
      <c r="R237" s="10" t="str">
        <f t="shared" si="28"/>
        <v/>
      </c>
    </row>
    <row r="238" spans="1:18" ht="19.899999999999999" customHeight="1" x14ac:dyDescent="0.25">
      <c r="A238" s="126">
        <v>50861</v>
      </c>
      <c r="B238" s="9">
        <f t="shared" si="29"/>
        <v>0</v>
      </c>
      <c r="C238" s="127"/>
      <c r="D238" s="4">
        <f t="shared" si="30"/>
        <v>0</v>
      </c>
      <c r="E238" s="128">
        <f t="shared" si="33"/>
        <v>0</v>
      </c>
      <c r="F238" s="4">
        <f t="shared" si="34"/>
        <v>0</v>
      </c>
      <c r="G238" s="19">
        <f>IF(AND(C238&lt;&gt;"",SUM(G$25:G237)&lt;D$17),$D$17/$D$21,0)</f>
        <v>0</v>
      </c>
      <c r="H238" s="4">
        <f t="shared" si="35"/>
        <v>0</v>
      </c>
      <c r="I238" s="4">
        <f t="shared" si="31"/>
        <v>0</v>
      </c>
      <c r="J238" s="25" t="str">
        <f t="shared" si="36"/>
        <v>2038–2039</v>
      </c>
      <c r="K238" s="27">
        <f t="shared" si="32"/>
        <v>0</v>
      </c>
      <c r="R238" s="10" t="str">
        <f t="shared" si="28"/>
        <v/>
      </c>
    </row>
    <row r="239" spans="1:18" ht="19.899999999999999" customHeight="1" x14ac:dyDescent="0.25">
      <c r="A239" s="126">
        <v>50891</v>
      </c>
      <c r="B239" s="9">
        <f t="shared" si="29"/>
        <v>0</v>
      </c>
      <c r="C239" s="127"/>
      <c r="D239" s="4">
        <f t="shared" si="30"/>
        <v>0</v>
      </c>
      <c r="E239" s="128">
        <f t="shared" si="33"/>
        <v>0</v>
      </c>
      <c r="F239" s="4">
        <f t="shared" si="34"/>
        <v>0</v>
      </c>
      <c r="G239" s="19">
        <f>IF(AND(C239&lt;&gt;"",SUM(G$25:G238)&lt;D$17),$D$17/$D$21,0)</f>
        <v>0</v>
      </c>
      <c r="H239" s="4">
        <f t="shared" si="35"/>
        <v>0</v>
      </c>
      <c r="I239" s="4">
        <f t="shared" si="31"/>
        <v>0</v>
      </c>
      <c r="J239" s="25" t="str">
        <f t="shared" si="36"/>
        <v>2038–2039</v>
      </c>
      <c r="K239" s="27">
        <f t="shared" si="32"/>
        <v>0</v>
      </c>
      <c r="R239" s="10" t="str">
        <f t="shared" si="28"/>
        <v/>
      </c>
    </row>
    <row r="240" spans="1:18" ht="19.899999999999999" customHeight="1" x14ac:dyDescent="0.25">
      <c r="A240" s="126">
        <v>50922</v>
      </c>
      <c r="B240" s="9">
        <f t="shared" si="29"/>
        <v>0</v>
      </c>
      <c r="C240" s="127"/>
      <c r="D240" s="4">
        <f t="shared" si="30"/>
        <v>0</v>
      </c>
      <c r="E240" s="128">
        <f t="shared" si="33"/>
        <v>0</v>
      </c>
      <c r="F240" s="4">
        <f t="shared" si="34"/>
        <v>0</v>
      </c>
      <c r="G240" s="19">
        <f>IF(AND(C240&lt;&gt;"",SUM(G$25:G239)&lt;D$17),$D$17/$D$21,0)</f>
        <v>0</v>
      </c>
      <c r="H240" s="4">
        <f t="shared" si="35"/>
        <v>0</v>
      </c>
      <c r="I240" s="4">
        <f t="shared" si="31"/>
        <v>0</v>
      </c>
      <c r="J240" s="25" t="str">
        <f t="shared" si="36"/>
        <v>2038–2039</v>
      </c>
      <c r="K240" s="27">
        <f t="shared" si="32"/>
        <v>0</v>
      </c>
      <c r="R240" s="10" t="str">
        <f t="shared" si="28"/>
        <v/>
      </c>
    </row>
    <row r="241" spans="1:18" ht="19.899999999999999" customHeight="1" x14ac:dyDescent="0.25">
      <c r="A241" s="126">
        <v>50952</v>
      </c>
      <c r="B241" s="9">
        <f t="shared" si="29"/>
        <v>0</v>
      </c>
      <c r="C241" s="127"/>
      <c r="D241" s="4">
        <f t="shared" si="30"/>
        <v>0</v>
      </c>
      <c r="E241" s="128">
        <f t="shared" si="33"/>
        <v>0</v>
      </c>
      <c r="F241" s="4">
        <f t="shared" si="34"/>
        <v>0</v>
      </c>
      <c r="G241" s="19">
        <f>IF(AND(C241&lt;&gt;"",SUM(G$25:G240)&lt;D$17),$D$17/$D$21,0)</f>
        <v>0</v>
      </c>
      <c r="H241" s="4">
        <f t="shared" si="35"/>
        <v>0</v>
      </c>
      <c r="I241" s="4">
        <f t="shared" si="31"/>
        <v>0</v>
      </c>
      <c r="J241" s="25" t="str">
        <f t="shared" si="36"/>
        <v>2039–2040</v>
      </c>
      <c r="K241" s="27">
        <f t="shared" si="32"/>
        <v>0</v>
      </c>
      <c r="R241" s="10" t="str">
        <f t="shared" si="28"/>
        <v/>
      </c>
    </row>
    <row r="242" spans="1:18" ht="19.899999999999999" customHeight="1" x14ac:dyDescent="0.25">
      <c r="A242" s="126">
        <v>50983</v>
      </c>
      <c r="B242" s="9">
        <f t="shared" si="29"/>
        <v>0</v>
      </c>
      <c r="C242" s="127"/>
      <c r="D242" s="4">
        <f t="shared" si="30"/>
        <v>0</v>
      </c>
      <c r="E242" s="128">
        <f t="shared" si="33"/>
        <v>0</v>
      </c>
      <c r="F242" s="4">
        <f t="shared" si="34"/>
        <v>0</v>
      </c>
      <c r="G242" s="19">
        <f>IF(AND(C242&lt;&gt;"",SUM(G$25:G241)&lt;D$17),$D$17/$D$21,0)</f>
        <v>0</v>
      </c>
      <c r="H242" s="4">
        <f t="shared" si="35"/>
        <v>0</v>
      </c>
      <c r="I242" s="4">
        <f t="shared" si="31"/>
        <v>0</v>
      </c>
      <c r="J242" s="25" t="str">
        <f t="shared" si="36"/>
        <v>2039–2040</v>
      </c>
      <c r="K242" s="27">
        <f t="shared" si="32"/>
        <v>0</v>
      </c>
      <c r="R242" s="10" t="str">
        <f t="shared" si="28"/>
        <v/>
      </c>
    </row>
    <row r="243" spans="1:18" ht="19.899999999999999" customHeight="1" x14ac:dyDescent="0.25">
      <c r="A243" s="126">
        <v>51014</v>
      </c>
      <c r="B243" s="9">
        <f t="shared" si="29"/>
        <v>0</v>
      </c>
      <c r="C243" s="127"/>
      <c r="D243" s="4">
        <f t="shared" si="30"/>
        <v>0</v>
      </c>
      <c r="E243" s="128">
        <f t="shared" si="33"/>
        <v>0</v>
      </c>
      <c r="F243" s="4">
        <f t="shared" si="34"/>
        <v>0</v>
      </c>
      <c r="G243" s="19">
        <f>IF(AND(C243&lt;&gt;"",SUM(G$25:G242)&lt;D$17),$D$17/$D$21,0)</f>
        <v>0</v>
      </c>
      <c r="H243" s="4">
        <f t="shared" si="35"/>
        <v>0</v>
      </c>
      <c r="I243" s="4">
        <f t="shared" si="31"/>
        <v>0</v>
      </c>
      <c r="J243" s="25" t="str">
        <f t="shared" si="36"/>
        <v>2039–2040</v>
      </c>
      <c r="K243" s="27">
        <f t="shared" si="32"/>
        <v>0</v>
      </c>
      <c r="R243" s="10" t="str">
        <f t="shared" si="28"/>
        <v/>
      </c>
    </row>
    <row r="244" spans="1:18" ht="19.899999999999999" customHeight="1" x14ac:dyDescent="0.25">
      <c r="A244" s="126">
        <v>51044</v>
      </c>
      <c r="B244" s="9">
        <f t="shared" si="29"/>
        <v>0</v>
      </c>
      <c r="C244" s="127"/>
      <c r="D244" s="4">
        <f t="shared" si="30"/>
        <v>0</v>
      </c>
      <c r="E244" s="128">
        <f t="shared" si="33"/>
        <v>0</v>
      </c>
      <c r="F244" s="4">
        <f t="shared" si="34"/>
        <v>0</v>
      </c>
      <c r="G244" s="19">
        <f>IF(AND(C244&lt;&gt;"",SUM(G$25:G243)&lt;D$17),$D$17/$D$21,0)</f>
        <v>0</v>
      </c>
      <c r="H244" s="4">
        <f t="shared" si="35"/>
        <v>0</v>
      </c>
      <c r="I244" s="4">
        <f t="shared" si="31"/>
        <v>0</v>
      </c>
      <c r="J244" s="25" t="str">
        <f t="shared" si="36"/>
        <v>2039–2040</v>
      </c>
      <c r="K244" s="27">
        <f t="shared" si="32"/>
        <v>0</v>
      </c>
      <c r="R244" s="10" t="str">
        <f t="shared" si="28"/>
        <v/>
      </c>
    </row>
    <row r="245" spans="1:18" ht="19.899999999999999" customHeight="1" x14ac:dyDescent="0.25">
      <c r="A245" s="126">
        <v>51075</v>
      </c>
      <c r="B245" s="9">
        <f t="shared" si="29"/>
        <v>0</v>
      </c>
      <c r="C245" s="127"/>
      <c r="D245" s="4">
        <f t="shared" si="30"/>
        <v>0</v>
      </c>
      <c r="E245" s="128">
        <f t="shared" si="33"/>
        <v>0</v>
      </c>
      <c r="F245" s="4">
        <f t="shared" si="34"/>
        <v>0</v>
      </c>
      <c r="G245" s="19">
        <f>IF(AND(C245&lt;&gt;"",SUM(G$25:G244)&lt;D$17),$D$17/$D$21,0)</f>
        <v>0</v>
      </c>
      <c r="H245" s="4">
        <f t="shared" si="35"/>
        <v>0</v>
      </c>
      <c r="I245" s="4">
        <f t="shared" si="31"/>
        <v>0</v>
      </c>
      <c r="J245" s="25" t="str">
        <f t="shared" si="36"/>
        <v>2039–2040</v>
      </c>
      <c r="K245" s="27">
        <f t="shared" si="32"/>
        <v>0</v>
      </c>
      <c r="R245" s="10" t="str">
        <f t="shared" si="28"/>
        <v/>
      </c>
    </row>
    <row r="246" spans="1:18" ht="19.899999999999999" customHeight="1" x14ac:dyDescent="0.25">
      <c r="A246" s="126">
        <v>51105</v>
      </c>
      <c r="B246" s="9">
        <f t="shared" si="29"/>
        <v>0</v>
      </c>
      <c r="C246" s="127"/>
      <c r="D246" s="4">
        <f t="shared" si="30"/>
        <v>0</v>
      </c>
      <c r="E246" s="128">
        <f t="shared" si="33"/>
        <v>0</v>
      </c>
      <c r="F246" s="4">
        <f t="shared" si="34"/>
        <v>0</v>
      </c>
      <c r="G246" s="19">
        <f>IF(AND(C246&lt;&gt;"",SUM(G$25:G245)&lt;D$17),$D$17/$D$21,0)</f>
        <v>0</v>
      </c>
      <c r="H246" s="4">
        <f t="shared" si="35"/>
        <v>0</v>
      </c>
      <c r="I246" s="4">
        <f t="shared" si="31"/>
        <v>0</v>
      </c>
      <c r="J246" s="25" t="str">
        <f t="shared" si="36"/>
        <v>2039–2040</v>
      </c>
      <c r="K246" s="27">
        <f t="shared" si="32"/>
        <v>0</v>
      </c>
      <c r="R246" s="10" t="str">
        <f t="shared" si="28"/>
        <v/>
      </c>
    </row>
    <row r="247" spans="1:18" ht="19.899999999999999" customHeight="1" x14ac:dyDescent="0.25">
      <c r="A247" s="126">
        <v>51136</v>
      </c>
      <c r="B247" s="9">
        <f t="shared" si="29"/>
        <v>0</v>
      </c>
      <c r="C247" s="127"/>
      <c r="D247" s="4">
        <f t="shared" si="30"/>
        <v>0</v>
      </c>
      <c r="E247" s="128">
        <f t="shared" si="33"/>
        <v>0</v>
      </c>
      <c r="F247" s="4">
        <f t="shared" si="34"/>
        <v>0</v>
      </c>
      <c r="G247" s="19">
        <f>IF(AND(C247&lt;&gt;"",SUM(G$25:G246)&lt;D$17),$D$17/$D$21,0)</f>
        <v>0</v>
      </c>
      <c r="H247" s="4">
        <f t="shared" si="35"/>
        <v>0</v>
      </c>
      <c r="I247" s="4">
        <f t="shared" si="31"/>
        <v>0</v>
      </c>
      <c r="J247" s="25" t="str">
        <f t="shared" si="36"/>
        <v>2039–2040</v>
      </c>
      <c r="K247" s="27">
        <f t="shared" si="32"/>
        <v>0</v>
      </c>
      <c r="R247" s="10" t="str">
        <f t="shared" si="28"/>
        <v/>
      </c>
    </row>
    <row r="248" spans="1:18" ht="19.899999999999999" customHeight="1" x14ac:dyDescent="0.25">
      <c r="A248" s="126">
        <v>51167</v>
      </c>
      <c r="B248" s="9">
        <f t="shared" si="29"/>
        <v>0</v>
      </c>
      <c r="C248" s="127"/>
      <c r="D248" s="4">
        <f t="shared" si="30"/>
        <v>0</v>
      </c>
      <c r="E248" s="128">
        <f t="shared" si="33"/>
        <v>0</v>
      </c>
      <c r="F248" s="4">
        <f t="shared" si="34"/>
        <v>0</v>
      </c>
      <c r="G248" s="19">
        <f>IF(AND(C248&lt;&gt;"",SUM(G$25:G247)&lt;D$17),$D$17/$D$21,0)</f>
        <v>0</v>
      </c>
      <c r="H248" s="4">
        <f t="shared" si="35"/>
        <v>0</v>
      </c>
      <c r="I248" s="4">
        <f t="shared" si="31"/>
        <v>0</v>
      </c>
      <c r="J248" s="25" t="str">
        <f t="shared" si="36"/>
        <v>2039–2040</v>
      </c>
      <c r="K248" s="27">
        <f t="shared" si="32"/>
        <v>0</v>
      </c>
      <c r="R248" s="10" t="str">
        <f t="shared" si="28"/>
        <v/>
      </c>
    </row>
    <row r="249" spans="1:18" ht="19.899999999999999" customHeight="1" x14ac:dyDescent="0.25">
      <c r="A249" s="126">
        <v>51196</v>
      </c>
      <c r="B249" s="9">
        <f t="shared" si="29"/>
        <v>0</v>
      </c>
      <c r="C249" s="127"/>
      <c r="D249" s="4">
        <f t="shared" si="30"/>
        <v>0</v>
      </c>
      <c r="E249" s="128">
        <f t="shared" si="33"/>
        <v>0</v>
      </c>
      <c r="F249" s="4">
        <f t="shared" si="34"/>
        <v>0</v>
      </c>
      <c r="G249" s="19">
        <f>IF(AND(C249&lt;&gt;"",SUM(G$25:G248)&lt;D$17),$D$17/$D$21,0)</f>
        <v>0</v>
      </c>
      <c r="H249" s="4">
        <f t="shared" si="35"/>
        <v>0</v>
      </c>
      <c r="I249" s="4">
        <f t="shared" si="31"/>
        <v>0</v>
      </c>
      <c r="J249" s="25" t="str">
        <f t="shared" si="36"/>
        <v>2039–2040</v>
      </c>
      <c r="K249" s="27">
        <f t="shared" si="32"/>
        <v>0</v>
      </c>
      <c r="R249" s="10" t="str">
        <f t="shared" si="28"/>
        <v/>
      </c>
    </row>
    <row r="250" spans="1:18" ht="19.899999999999999" customHeight="1" x14ac:dyDescent="0.25">
      <c r="A250" s="126">
        <v>51227</v>
      </c>
      <c r="B250" s="9">
        <f t="shared" si="29"/>
        <v>0</v>
      </c>
      <c r="C250" s="127"/>
      <c r="D250" s="4">
        <f t="shared" si="30"/>
        <v>0</v>
      </c>
      <c r="E250" s="128">
        <f t="shared" si="33"/>
        <v>0</v>
      </c>
      <c r="F250" s="4">
        <f t="shared" si="34"/>
        <v>0</v>
      </c>
      <c r="G250" s="19">
        <f>IF(AND(C250&lt;&gt;"",SUM(G$25:G249)&lt;D$17),$D$17/$D$21,0)</f>
        <v>0</v>
      </c>
      <c r="H250" s="4">
        <f t="shared" si="35"/>
        <v>0</v>
      </c>
      <c r="I250" s="4">
        <f t="shared" si="31"/>
        <v>0</v>
      </c>
      <c r="J250" s="25" t="str">
        <f t="shared" si="36"/>
        <v>2039–2040</v>
      </c>
      <c r="K250" s="27">
        <f t="shared" si="32"/>
        <v>0</v>
      </c>
      <c r="R250" s="10" t="str">
        <f t="shared" si="28"/>
        <v/>
      </c>
    </row>
    <row r="251" spans="1:18" ht="19.899999999999999" customHeight="1" x14ac:dyDescent="0.25">
      <c r="A251" s="126">
        <v>51257</v>
      </c>
      <c r="B251" s="9">
        <f t="shared" si="29"/>
        <v>0</v>
      </c>
      <c r="C251" s="127"/>
      <c r="D251" s="4">
        <f t="shared" si="30"/>
        <v>0</v>
      </c>
      <c r="E251" s="128">
        <f t="shared" si="33"/>
        <v>0</v>
      </c>
      <c r="F251" s="4">
        <f t="shared" si="34"/>
        <v>0</v>
      </c>
      <c r="G251" s="19">
        <f>IF(AND(C251&lt;&gt;"",SUM(G$25:G250)&lt;D$17),$D$17/$D$21,0)</f>
        <v>0</v>
      </c>
      <c r="H251" s="4">
        <f t="shared" si="35"/>
        <v>0</v>
      </c>
      <c r="I251" s="4">
        <f t="shared" si="31"/>
        <v>0</v>
      </c>
      <c r="J251" s="25" t="str">
        <f t="shared" si="36"/>
        <v>2039–2040</v>
      </c>
      <c r="K251" s="27">
        <f t="shared" si="32"/>
        <v>0</v>
      </c>
      <c r="R251" s="10" t="str">
        <f t="shared" si="28"/>
        <v/>
      </c>
    </row>
    <row r="252" spans="1:18" ht="19.899999999999999" customHeight="1" x14ac:dyDescent="0.25">
      <c r="A252" s="126">
        <v>51288</v>
      </c>
      <c r="B252" s="9">
        <f t="shared" si="29"/>
        <v>0</v>
      </c>
      <c r="C252" s="127"/>
      <c r="D252" s="4">
        <f t="shared" si="30"/>
        <v>0</v>
      </c>
      <c r="E252" s="128">
        <f t="shared" si="33"/>
        <v>0</v>
      </c>
      <c r="F252" s="4">
        <f t="shared" si="34"/>
        <v>0</v>
      </c>
      <c r="G252" s="19">
        <f>IF(AND(C252&lt;&gt;"",SUM(G$25:G251)&lt;D$17),$D$17/$D$21,0)</f>
        <v>0</v>
      </c>
      <c r="H252" s="4">
        <f t="shared" si="35"/>
        <v>0</v>
      </c>
      <c r="I252" s="4">
        <f t="shared" si="31"/>
        <v>0</v>
      </c>
      <c r="J252" s="25" t="str">
        <f t="shared" si="36"/>
        <v>2039–2040</v>
      </c>
      <c r="K252" s="27">
        <f t="shared" si="32"/>
        <v>0</v>
      </c>
      <c r="R252" s="10" t="str">
        <f t="shared" si="28"/>
        <v/>
      </c>
    </row>
    <row r="253" spans="1:18" ht="19.899999999999999" customHeight="1" x14ac:dyDescent="0.25">
      <c r="A253" s="126">
        <v>51318</v>
      </c>
      <c r="B253" s="9">
        <f t="shared" si="29"/>
        <v>0</v>
      </c>
      <c r="C253" s="127"/>
      <c r="D253" s="4">
        <f t="shared" si="30"/>
        <v>0</v>
      </c>
      <c r="E253" s="128">
        <f t="shared" si="33"/>
        <v>0</v>
      </c>
      <c r="F253" s="4">
        <f t="shared" si="34"/>
        <v>0</v>
      </c>
      <c r="G253" s="19">
        <f>IF(AND(C253&lt;&gt;"",SUM(G$25:G252)&lt;D$17),$D$17/$D$21,0)</f>
        <v>0</v>
      </c>
      <c r="H253" s="4">
        <f t="shared" si="35"/>
        <v>0</v>
      </c>
      <c r="I253" s="4">
        <f t="shared" si="31"/>
        <v>0</v>
      </c>
      <c r="J253" s="25" t="str">
        <f t="shared" si="36"/>
        <v>2040–2041</v>
      </c>
      <c r="K253" s="27">
        <f t="shared" si="32"/>
        <v>0</v>
      </c>
      <c r="R253" s="10" t="str">
        <f t="shared" si="28"/>
        <v/>
      </c>
    </row>
    <row r="254" spans="1:18" ht="19.899999999999999" customHeight="1" x14ac:dyDescent="0.25">
      <c r="A254" s="126">
        <v>51349</v>
      </c>
      <c r="B254" s="9">
        <f t="shared" si="29"/>
        <v>0</v>
      </c>
      <c r="C254" s="127"/>
      <c r="D254" s="4">
        <f t="shared" si="30"/>
        <v>0</v>
      </c>
      <c r="E254" s="128">
        <f t="shared" si="33"/>
        <v>0</v>
      </c>
      <c r="F254" s="4">
        <f t="shared" si="34"/>
        <v>0</v>
      </c>
      <c r="G254" s="19">
        <f>IF(AND(C254&lt;&gt;"",SUM(G$25:G253)&lt;D$17),$D$17/$D$21,0)</f>
        <v>0</v>
      </c>
      <c r="H254" s="4">
        <f t="shared" si="35"/>
        <v>0</v>
      </c>
      <c r="I254" s="4">
        <f t="shared" si="31"/>
        <v>0</v>
      </c>
      <c r="J254" s="25" t="str">
        <f t="shared" si="36"/>
        <v>2040–2041</v>
      </c>
      <c r="K254" s="27">
        <f t="shared" si="32"/>
        <v>0</v>
      </c>
      <c r="R254" s="10" t="str">
        <f t="shared" si="28"/>
        <v/>
      </c>
    </row>
    <row r="255" spans="1:18" ht="19.899999999999999" customHeight="1" x14ac:dyDescent="0.25">
      <c r="A255" s="126">
        <v>51380</v>
      </c>
      <c r="B255" s="9">
        <f t="shared" si="29"/>
        <v>0</v>
      </c>
      <c r="C255" s="127"/>
      <c r="D255" s="4">
        <f t="shared" si="30"/>
        <v>0</v>
      </c>
      <c r="E255" s="128">
        <f t="shared" si="33"/>
        <v>0</v>
      </c>
      <c r="F255" s="4">
        <f t="shared" si="34"/>
        <v>0</v>
      </c>
      <c r="G255" s="19">
        <f>IF(AND(C255&lt;&gt;"",SUM(G$25:G254)&lt;D$17),$D$17/$D$21,0)</f>
        <v>0</v>
      </c>
      <c r="H255" s="4">
        <f t="shared" si="35"/>
        <v>0</v>
      </c>
      <c r="I255" s="4">
        <f t="shared" si="31"/>
        <v>0</v>
      </c>
      <c r="J255" s="25" t="str">
        <f t="shared" si="36"/>
        <v>2040–2041</v>
      </c>
      <c r="K255" s="27">
        <f t="shared" si="32"/>
        <v>0</v>
      </c>
      <c r="R255" s="10" t="str">
        <f t="shared" si="28"/>
        <v/>
      </c>
    </row>
    <row r="256" spans="1:18" ht="19.899999999999999" customHeight="1" x14ac:dyDescent="0.25">
      <c r="A256" s="126">
        <v>51410</v>
      </c>
      <c r="B256" s="9">
        <f t="shared" si="29"/>
        <v>0</v>
      </c>
      <c r="C256" s="127"/>
      <c r="D256" s="4">
        <f t="shared" si="30"/>
        <v>0</v>
      </c>
      <c r="E256" s="128">
        <f t="shared" si="33"/>
        <v>0</v>
      </c>
      <c r="F256" s="4">
        <f t="shared" si="34"/>
        <v>0</v>
      </c>
      <c r="G256" s="19">
        <f>IF(AND(C256&lt;&gt;"",SUM(G$25:G255)&lt;D$17),$D$17/$D$21,0)</f>
        <v>0</v>
      </c>
      <c r="H256" s="4">
        <f t="shared" si="35"/>
        <v>0</v>
      </c>
      <c r="I256" s="4">
        <f t="shared" si="31"/>
        <v>0</v>
      </c>
      <c r="J256" s="25" t="str">
        <f t="shared" si="36"/>
        <v>2040–2041</v>
      </c>
      <c r="K256" s="27">
        <f t="shared" si="32"/>
        <v>0</v>
      </c>
      <c r="R256" s="10" t="str">
        <f t="shared" si="28"/>
        <v/>
      </c>
    </row>
    <row r="257" spans="1:18" ht="19.899999999999999" customHeight="1" x14ac:dyDescent="0.25">
      <c r="A257" s="126">
        <v>51441</v>
      </c>
      <c r="B257" s="9">
        <f t="shared" si="29"/>
        <v>0</v>
      </c>
      <c r="C257" s="127"/>
      <c r="D257" s="4">
        <f t="shared" si="30"/>
        <v>0</v>
      </c>
      <c r="E257" s="128">
        <f t="shared" si="33"/>
        <v>0</v>
      </c>
      <c r="F257" s="4">
        <f t="shared" si="34"/>
        <v>0</v>
      </c>
      <c r="G257" s="19">
        <f>IF(AND(C257&lt;&gt;"",SUM(G$25:G256)&lt;D$17),$D$17/$D$21,0)</f>
        <v>0</v>
      </c>
      <c r="H257" s="4">
        <f t="shared" si="35"/>
        <v>0</v>
      </c>
      <c r="I257" s="4">
        <f t="shared" si="31"/>
        <v>0</v>
      </c>
      <c r="J257" s="25" t="str">
        <f t="shared" si="36"/>
        <v>2040–2041</v>
      </c>
      <c r="K257" s="27">
        <f t="shared" si="32"/>
        <v>0</v>
      </c>
      <c r="R257" s="10" t="str">
        <f t="shared" si="28"/>
        <v/>
      </c>
    </row>
    <row r="258" spans="1:18" ht="19.899999999999999" customHeight="1" x14ac:dyDescent="0.25">
      <c r="A258" s="126">
        <v>51471</v>
      </c>
      <c r="B258" s="9">
        <f t="shared" si="29"/>
        <v>0</v>
      </c>
      <c r="C258" s="127"/>
      <c r="D258" s="4">
        <f t="shared" si="30"/>
        <v>0</v>
      </c>
      <c r="E258" s="128">
        <f t="shared" si="33"/>
        <v>0</v>
      </c>
      <c r="F258" s="4">
        <f t="shared" si="34"/>
        <v>0</v>
      </c>
      <c r="G258" s="19">
        <f>IF(AND(C258&lt;&gt;"",SUM(G$25:G257)&lt;D$17),$D$17/$D$21,0)</f>
        <v>0</v>
      </c>
      <c r="H258" s="4">
        <f t="shared" si="35"/>
        <v>0</v>
      </c>
      <c r="I258" s="4">
        <f t="shared" si="31"/>
        <v>0</v>
      </c>
      <c r="J258" s="25" t="str">
        <f t="shared" si="36"/>
        <v>2040–2041</v>
      </c>
      <c r="K258" s="27">
        <f t="shared" si="32"/>
        <v>0</v>
      </c>
      <c r="R258" s="10" t="str">
        <f t="shared" si="28"/>
        <v/>
      </c>
    </row>
    <row r="259" spans="1:18" ht="19.899999999999999" customHeight="1" x14ac:dyDescent="0.25">
      <c r="A259" s="126">
        <v>51502</v>
      </c>
      <c r="B259" s="9">
        <f t="shared" si="29"/>
        <v>0</v>
      </c>
      <c r="C259" s="127"/>
      <c r="D259" s="4">
        <f t="shared" si="30"/>
        <v>0</v>
      </c>
      <c r="E259" s="128">
        <f t="shared" si="33"/>
        <v>0</v>
      </c>
      <c r="F259" s="4">
        <f t="shared" si="34"/>
        <v>0</v>
      </c>
      <c r="G259" s="19">
        <f>IF(AND(C259&lt;&gt;"",SUM(G$25:G258)&lt;D$17),$D$17/$D$21,0)</f>
        <v>0</v>
      </c>
      <c r="H259" s="4">
        <f t="shared" si="35"/>
        <v>0</v>
      </c>
      <c r="I259" s="4">
        <f t="shared" si="31"/>
        <v>0</v>
      </c>
      <c r="J259" s="25" t="str">
        <f t="shared" si="36"/>
        <v>2040–2041</v>
      </c>
      <c r="K259" s="27">
        <f t="shared" si="32"/>
        <v>0</v>
      </c>
      <c r="R259" s="10" t="str">
        <f t="shared" si="28"/>
        <v/>
      </c>
    </row>
    <row r="260" spans="1:18" ht="19.899999999999999" customHeight="1" x14ac:dyDescent="0.25">
      <c r="A260" s="126">
        <v>51533</v>
      </c>
      <c r="B260" s="9">
        <f t="shared" si="29"/>
        <v>0</v>
      </c>
      <c r="C260" s="127"/>
      <c r="D260" s="4">
        <f t="shared" si="30"/>
        <v>0</v>
      </c>
      <c r="E260" s="128">
        <f t="shared" si="33"/>
        <v>0</v>
      </c>
      <c r="F260" s="4">
        <f t="shared" si="34"/>
        <v>0</v>
      </c>
      <c r="G260" s="19">
        <f>IF(AND(C260&lt;&gt;"",SUM(G$25:G259)&lt;D$17),$D$17/$D$21,0)</f>
        <v>0</v>
      </c>
      <c r="H260" s="4">
        <f t="shared" si="35"/>
        <v>0</v>
      </c>
      <c r="I260" s="4">
        <f t="shared" si="31"/>
        <v>0</v>
      </c>
      <c r="J260" s="25" t="str">
        <f t="shared" si="36"/>
        <v>2040–2041</v>
      </c>
      <c r="K260" s="27">
        <f t="shared" si="32"/>
        <v>0</v>
      </c>
      <c r="R260" s="10" t="str">
        <f t="shared" si="28"/>
        <v/>
      </c>
    </row>
    <row r="261" spans="1:18" ht="19.899999999999999" customHeight="1" x14ac:dyDescent="0.25">
      <c r="A261" s="126">
        <v>51561</v>
      </c>
      <c r="B261" s="9">
        <f t="shared" si="29"/>
        <v>0</v>
      </c>
      <c r="C261" s="127"/>
      <c r="D261" s="4">
        <f t="shared" si="30"/>
        <v>0</v>
      </c>
      <c r="E261" s="128">
        <f t="shared" si="33"/>
        <v>0</v>
      </c>
      <c r="F261" s="4">
        <f t="shared" si="34"/>
        <v>0</v>
      </c>
      <c r="G261" s="19">
        <f>IF(AND(C261&lt;&gt;"",SUM(G$25:G260)&lt;D$17),$D$17/$D$21,0)</f>
        <v>0</v>
      </c>
      <c r="H261" s="4">
        <f t="shared" si="35"/>
        <v>0</v>
      </c>
      <c r="I261" s="4">
        <f t="shared" si="31"/>
        <v>0</v>
      </c>
      <c r="J261" s="25" t="str">
        <f t="shared" si="36"/>
        <v>2040–2041</v>
      </c>
      <c r="K261" s="27">
        <f t="shared" si="32"/>
        <v>0</v>
      </c>
      <c r="R261" s="10" t="str">
        <f t="shared" si="28"/>
        <v/>
      </c>
    </row>
    <row r="262" spans="1:18" ht="19.899999999999999" customHeight="1" x14ac:dyDescent="0.25">
      <c r="A262" s="126">
        <v>51592</v>
      </c>
      <c r="B262" s="9">
        <f t="shared" si="29"/>
        <v>0</v>
      </c>
      <c r="C262" s="127"/>
      <c r="D262" s="4">
        <f t="shared" si="30"/>
        <v>0</v>
      </c>
      <c r="E262" s="128">
        <f t="shared" si="33"/>
        <v>0</v>
      </c>
      <c r="F262" s="4">
        <f t="shared" si="34"/>
        <v>0</v>
      </c>
      <c r="G262" s="19">
        <f>IF(AND(C262&lt;&gt;"",SUM(G$25:G261)&lt;D$17),$D$17/$D$21,0)</f>
        <v>0</v>
      </c>
      <c r="H262" s="4">
        <f t="shared" si="35"/>
        <v>0</v>
      </c>
      <c r="I262" s="4">
        <f t="shared" si="31"/>
        <v>0</v>
      </c>
      <c r="J262" s="25" t="str">
        <f t="shared" si="36"/>
        <v>2040–2041</v>
      </c>
      <c r="K262" s="27">
        <f t="shared" si="32"/>
        <v>0</v>
      </c>
      <c r="R262" s="10" t="str">
        <f t="shared" si="28"/>
        <v/>
      </c>
    </row>
    <row r="263" spans="1:18" ht="19.899999999999999" customHeight="1" x14ac:dyDescent="0.25">
      <c r="A263" s="126">
        <v>51622</v>
      </c>
      <c r="B263" s="9">
        <f t="shared" si="29"/>
        <v>0</v>
      </c>
      <c r="C263" s="127"/>
      <c r="D263" s="4">
        <f t="shared" si="30"/>
        <v>0</v>
      </c>
      <c r="E263" s="128">
        <f t="shared" si="33"/>
        <v>0</v>
      </c>
      <c r="F263" s="4">
        <f t="shared" si="34"/>
        <v>0</v>
      </c>
      <c r="G263" s="19">
        <f>IF(AND(C263&lt;&gt;"",SUM(G$25:G262)&lt;D$17),$D$17/$D$21,0)</f>
        <v>0</v>
      </c>
      <c r="H263" s="4">
        <f t="shared" si="35"/>
        <v>0</v>
      </c>
      <c r="I263" s="4">
        <f t="shared" si="31"/>
        <v>0</v>
      </c>
      <c r="J263" s="25" t="str">
        <f t="shared" si="36"/>
        <v>2040–2041</v>
      </c>
      <c r="K263" s="27">
        <f t="shared" si="32"/>
        <v>0</v>
      </c>
      <c r="R263" s="10" t="str">
        <f t="shared" si="28"/>
        <v/>
      </c>
    </row>
    <row r="264" spans="1:18" ht="19.899999999999999" customHeight="1" x14ac:dyDescent="0.25">
      <c r="A264" s="126">
        <v>51653</v>
      </c>
      <c r="B264" s="9">
        <f t="shared" si="29"/>
        <v>0</v>
      </c>
      <c r="C264" s="127"/>
      <c r="D264" s="4">
        <f t="shared" si="30"/>
        <v>0</v>
      </c>
      <c r="E264" s="128">
        <f t="shared" si="33"/>
        <v>0</v>
      </c>
      <c r="F264" s="4">
        <f t="shared" si="34"/>
        <v>0</v>
      </c>
      <c r="G264" s="19">
        <f>IF(AND(C264&lt;&gt;"",SUM(G$25:G263)&lt;D$17),$D$17/$D$21,0)</f>
        <v>0</v>
      </c>
      <c r="H264" s="4">
        <f t="shared" si="35"/>
        <v>0</v>
      </c>
      <c r="I264" s="4">
        <f t="shared" si="31"/>
        <v>0</v>
      </c>
      <c r="J264" s="25" t="str">
        <f t="shared" si="36"/>
        <v>2040–2041</v>
      </c>
      <c r="K264" s="27">
        <f t="shared" si="32"/>
        <v>0</v>
      </c>
      <c r="R264" s="10" t="str">
        <f t="shared" si="28"/>
        <v/>
      </c>
    </row>
    <row r="265" spans="1:18" ht="19.899999999999999" customHeight="1" x14ac:dyDescent="0.25">
      <c r="A265" s="126">
        <v>51683</v>
      </c>
      <c r="B265" s="9">
        <f t="shared" si="29"/>
        <v>0</v>
      </c>
      <c r="C265" s="127"/>
      <c r="D265" s="4">
        <f t="shared" si="30"/>
        <v>0</v>
      </c>
      <c r="E265" s="128">
        <f t="shared" si="33"/>
        <v>0</v>
      </c>
      <c r="F265" s="4">
        <f t="shared" si="34"/>
        <v>0</v>
      </c>
      <c r="G265" s="19">
        <f>IF(AND(C265&lt;&gt;"",SUM(G$25:G264)&lt;D$17),$D$17/$D$21,0)</f>
        <v>0</v>
      </c>
      <c r="H265" s="4">
        <f t="shared" si="35"/>
        <v>0</v>
      </c>
      <c r="I265" s="4">
        <f t="shared" si="31"/>
        <v>0</v>
      </c>
      <c r="J265" s="25" t="str">
        <f t="shared" si="36"/>
        <v>2041–2042</v>
      </c>
      <c r="K265" s="27">
        <f t="shared" si="32"/>
        <v>0</v>
      </c>
      <c r="R265" s="10" t="str">
        <f t="shared" si="28"/>
        <v/>
      </c>
    </row>
    <row r="266" spans="1:18" ht="19.899999999999999" customHeight="1" x14ac:dyDescent="0.25">
      <c r="A266" s="126">
        <v>51714</v>
      </c>
      <c r="B266" s="9">
        <f t="shared" si="29"/>
        <v>0</v>
      </c>
      <c r="C266" s="127"/>
      <c r="D266" s="4">
        <f t="shared" si="30"/>
        <v>0</v>
      </c>
      <c r="E266" s="128">
        <f t="shared" si="33"/>
        <v>0</v>
      </c>
      <c r="F266" s="4">
        <f t="shared" si="34"/>
        <v>0</v>
      </c>
      <c r="G266" s="19">
        <f>IF(AND(C266&lt;&gt;"",SUM(G$25:G265)&lt;D$17),$D$17/$D$21,0)</f>
        <v>0</v>
      </c>
      <c r="H266" s="4">
        <f t="shared" si="35"/>
        <v>0</v>
      </c>
      <c r="I266" s="4">
        <f t="shared" si="31"/>
        <v>0</v>
      </c>
      <c r="J266" s="25" t="str">
        <f t="shared" si="36"/>
        <v>2041–2042</v>
      </c>
      <c r="K266" s="27">
        <f t="shared" si="32"/>
        <v>0</v>
      </c>
      <c r="R266" s="10" t="str">
        <f t="shared" si="28"/>
        <v/>
      </c>
    </row>
    <row r="267" spans="1:18" ht="19.899999999999999" customHeight="1" x14ac:dyDescent="0.25">
      <c r="A267" s="126">
        <v>51745</v>
      </c>
      <c r="B267" s="9">
        <f t="shared" si="29"/>
        <v>0</v>
      </c>
      <c r="C267" s="127"/>
      <c r="D267" s="4">
        <f t="shared" si="30"/>
        <v>0</v>
      </c>
      <c r="E267" s="128">
        <f t="shared" si="33"/>
        <v>0</v>
      </c>
      <c r="F267" s="4">
        <f t="shared" si="34"/>
        <v>0</v>
      </c>
      <c r="G267" s="19">
        <f>IF(AND(C267&lt;&gt;"",SUM(G$25:G266)&lt;D$17),$D$17/$D$21,0)</f>
        <v>0</v>
      </c>
      <c r="H267" s="4">
        <f t="shared" si="35"/>
        <v>0</v>
      </c>
      <c r="I267" s="4">
        <f t="shared" si="31"/>
        <v>0</v>
      </c>
      <c r="J267" s="25" t="str">
        <f t="shared" si="36"/>
        <v>2041–2042</v>
      </c>
      <c r="K267" s="27">
        <f t="shared" si="32"/>
        <v>0</v>
      </c>
      <c r="R267" s="10" t="str">
        <f t="shared" si="28"/>
        <v/>
      </c>
    </row>
    <row r="268" spans="1:18" ht="19.899999999999999" customHeight="1" x14ac:dyDescent="0.25">
      <c r="A268" s="126">
        <v>51775</v>
      </c>
      <c r="B268" s="9">
        <f t="shared" si="29"/>
        <v>0</v>
      </c>
      <c r="C268" s="127"/>
      <c r="D268" s="4">
        <f t="shared" si="30"/>
        <v>0</v>
      </c>
      <c r="E268" s="128">
        <f t="shared" si="33"/>
        <v>0</v>
      </c>
      <c r="F268" s="4">
        <f t="shared" si="34"/>
        <v>0</v>
      </c>
      <c r="G268" s="19">
        <f>IF(AND(C268&lt;&gt;"",SUM(G$25:G267)&lt;D$17),$D$17/$D$21,0)</f>
        <v>0</v>
      </c>
      <c r="H268" s="4">
        <f t="shared" si="35"/>
        <v>0</v>
      </c>
      <c r="I268" s="4">
        <f t="shared" si="31"/>
        <v>0</v>
      </c>
      <c r="J268" s="25" t="str">
        <f t="shared" si="36"/>
        <v>2041–2042</v>
      </c>
      <c r="K268" s="27">
        <f t="shared" si="32"/>
        <v>0</v>
      </c>
      <c r="R268" s="10" t="str">
        <f t="shared" si="28"/>
        <v/>
      </c>
    </row>
    <row r="269" spans="1:18" ht="19.899999999999999" customHeight="1" x14ac:dyDescent="0.25">
      <c r="A269" s="126">
        <v>51806</v>
      </c>
      <c r="B269" s="9">
        <f t="shared" si="29"/>
        <v>0</v>
      </c>
      <c r="C269" s="127"/>
      <c r="D269" s="4">
        <f t="shared" si="30"/>
        <v>0</v>
      </c>
      <c r="E269" s="128">
        <f t="shared" si="33"/>
        <v>0</v>
      </c>
      <c r="F269" s="4">
        <f t="shared" si="34"/>
        <v>0</v>
      </c>
      <c r="G269" s="19">
        <f>IF(AND(C269&lt;&gt;"",SUM(G$25:G268)&lt;D$17),$D$17/$D$21,0)</f>
        <v>0</v>
      </c>
      <c r="H269" s="4">
        <f t="shared" si="35"/>
        <v>0</v>
      </c>
      <c r="I269" s="4">
        <f t="shared" si="31"/>
        <v>0</v>
      </c>
      <c r="J269" s="25" t="str">
        <f t="shared" si="36"/>
        <v>2041–2042</v>
      </c>
      <c r="K269" s="27">
        <f t="shared" si="32"/>
        <v>0</v>
      </c>
      <c r="R269" s="10" t="str">
        <f t="shared" si="28"/>
        <v/>
      </c>
    </row>
    <row r="270" spans="1:18" ht="19.899999999999999" customHeight="1" x14ac:dyDescent="0.25">
      <c r="A270" s="126">
        <v>51836</v>
      </c>
      <c r="B270" s="9">
        <f t="shared" si="29"/>
        <v>0</v>
      </c>
      <c r="C270" s="127"/>
      <c r="D270" s="4">
        <f t="shared" si="30"/>
        <v>0</v>
      </c>
      <c r="E270" s="128">
        <f t="shared" si="33"/>
        <v>0</v>
      </c>
      <c r="F270" s="4">
        <f t="shared" si="34"/>
        <v>0</v>
      </c>
      <c r="G270" s="19">
        <f>IF(AND(C270&lt;&gt;"",SUM(G$25:G269)&lt;D$17),$D$17/$D$21,0)</f>
        <v>0</v>
      </c>
      <c r="H270" s="4">
        <f t="shared" si="35"/>
        <v>0</v>
      </c>
      <c r="I270" s="4">
        <f t="shared" si="31"/>
        <v>0</v>
      </c>
      <c r="J270" s="25" t="str">
        <f t="shared" si="36"/>
        <v>2041–2042</v>
      </c>
      <c r="K270" s="27">
        <f t="shared" si="32"/>
        <v>0</v>
      </c>
      <c r="R270" s="10" t="str">
        <f t="shared" si="28"/>
        <v/>
      </c>
    </row>
    <row r="271" spans="1:18" ht="19.899999999999999" customHeight="1" x14ac:dyDescent="0.25">
      <c r="A271" s="126">
        <v>51867</v>
      </c>
      <c r="B271" s="9">
        <f t="shared" si="29"/>
        <v>0</v>
      </c>
      <c r="C271" s="127"/>
      <c r="D271" s="4">
        <f t="shared" si="30"/>
        <v>0</v>
      </c>
      <c r="E271" s="128">
        <f t="shared" si="33"/>
        <v>0</v>
      </c>
      <c r="F271" s="4">
        <f t="shared" si="34"/>
        <v>0</v>
      </c>
      <c r="G271" s="19">
        <f>IF(AND(C271&lt;&gt;"",SUM(G$25:G270)&lt;D$17),$D$17/$D$21,0)</f>
        <v>0</v>
      </c>
      <c r="H271" s="4">
        <f t="shared" si="35"/>
        <v>0</v>
      </c>
      <c r="I271" s="4">
        <f t="shared" si="31"/>
        <v>0</v>
      </c>
      <c r="J271" s="25" t="str">
        <f t="shared" si="36"/>
        <v>2041–2042</v>
      </c>
      <c r="K271" s="27">
        <f t="shared" si="32"/>
        <v>0</v>
      </c>
      <c r="R271" s="10" t="str">
        <f t="shared" si="28"/>
        <v/>
      </c>
    </row>
    <row r="272" spans="1:18" ht="19.899999999999999" customHeight="1" x14ac:dyDescent="0.25">
      <c r="A272" s="126">
        <v>51898</v>
      </c>
      <c r="B272" s="9">
        <f t="shared" si="29"/>
        <v>0</v>
      </c>
      <c r="C272" s="127"/>
      <c r="D272" s="4">
        <f t="shared" si="30"/>
        <v>0</v>
      </c>
      <c r="E272" s="128">
        <f t="shared" si="33"/>
        <v>0</v>
      </c>
      <c r="F272" s="4">
        <f t="shared" si="34"/>
        <v>0</v>
      </c>
      <c r="G272" s="19">
        <f>IF(AND(C272&lt;&gt;"",SUM(G$25:G271)&lt;D$17),$D$17/$D$21,0)</f>
        <v>0</v>
      </c>
      <c r="H272" s="4">
        <f t="shared" si="35"/>
        <v>0</v>
      </c>
      <c r="I272" s="4">
        <f t="shared" si="31"/>
        <v>0</v>
      </c>
      <c r="J272" s="25" t="str">
        <f t="shared" si="36"/>
        <v>2041–2042</v>
      </c>
      <c r="K272" s="27">
        <f t="shared" si="32"/>
        <v>0</v>
      </c>
      <c r="R272" s="10" t="str">
        <f t="shared" si="28"/>
        <v/>
      </c>
    </row>
    <row r="273" spans="1:18" ht="19.899999999999999" customHeight="1" x14ac:dyDescent="0.25">
      <c r="A273" s="126">
        <v>51926</v>
      </c>
      <c r="B273" s="9">
        <f t="shared" si="29"/>
        <v>0</v>
      </c>
      <c r="C273" s="127"/>
      <c r="D273" s="4">
        <f t="shared" si="30"/>
        <v>0</v>
      </c>
      <c r="E273" s="128">
        <f t="shared" si="33"/>
        <v>0</v>
      </c>
      <c r="F273" s="4">
        <f t="shared" si="34"/>
        <v>0</v>
      </c>
      <c r="G273" s="19">
        <f>IF(AND(C273&lt;&gt;"",SUM(G$25:G272)&lt;D$17),$D$17/$D$21,0)</f>
        <v>0</v>
      </c>
      <c r="H273" s="4">
        <f t="shared" si="35"/>
        <v>0</v>
      </c>
      <c r="I273" s="4">
        <f t="shared" si="31"/>
        <v>0</v>
      </c>
      <c r="J273" s="25" t="str">
        <f t="shared" si="36"/>
        <v>2041–2042</v>
      </c>
      <c r="K273" s="27">
        <f t="shared" si="32"/>
        <v>0</v>
      </c>
      <c r="R273" s="10" t="str">
        <f t="shared" si="28"/>
        <v/>
      </c>
    </row>
    <row r="274" spans="1:18" ht="19.899999999999999" customHeight="1" x14ac:dyDescent="0.25">
      <c r="A274" s="126">
        <v>51957</v>
      </c>
      <c r="B274" s="9">
        <f t="shared" si="29"/>
        <v>0</v>
      </c>
      <c r="C274" s="127"/>
      <c r="D274" s="4">
        <f t="shared" si="30"/>
        <v>0</v>
      </c>
      <c r="E274" s="128">
        <f t="shared" si="33"/>
        <v>0</v>
      </c>
      <c r="F274" s="4">
        <f t="shared" si="34"/>
        <v>0</v>
      </c>
      <c r="G274" s="19">
        <f>IF(AND(C274&lt;&gt;"",SUM(G$25:G273)&lt;D$17),$D$17/$D$21,0)</f>
        <v>0</v>
      </c>
      <c r="H274" s="4">
        <f t="shared" si="35"/>
        <v>0</v>
      </c>
      <c r="I274" s="4">
        <f t="shared" si="31"/>
        <v>0</v>
      </c>
      <c r="J274" s="25" t="str">
        <f t="shared" si="36"/>
        <v>2041–2042</v>
      </c>
      <c r="K274" s="27">
        <f t="shared" si="32"/>
        <v>0</v>
      </c>
      <c r="R274" s="10" t="str">
        <f t="shared" si="28"/>
        <v/>
      </c>
    </row>
    <row r="275" spans="1:18" ht="19.899999999999999" customHeight="1" x14ac:dyDescent="0.25">
      <c r="A275" s="126">
        <v>51987</v>
      </c>
      <c r="B275" s="9">
        <f t="shared" si="29"/>
        <v>0</v>
      </c>
      <c r="C275" s="127"/>
      <c r="D275" s="4">
        <f t="shared" si="30"/>
        <v>0</v>
      </c>
      <c r="E275" s="128">
        <f t="shared" si="33"/>
        <v>0</v>
      </c>
      <c r="F275" s="4">
        <f t="shared" si="34"/>
        <v>0</v>
      </c>
      <c r="G275" s="19">
        <f>IF(AND(C275&lt;&gt;"",SUM(G$25:G274)&lt;D$17),$D$17/$D$21,0)</f>
        <v>0</v>
      </c>
      <c r="H275" s="4">
        <f t="shared" si="35"/>
        <v>0</v>
      </c>
      <c r="I275" s="4">
        <f t="shared" si="31"/>
        <v>0</v>
      </c>
      <c r="J275" s="25" t="str">
        <f t="shared" si="36"/>
        <v>2041–2042</v>
      </c>
      <c r="K275" s="27">
        <f t="shared" si="32"/>
        <v>0</v>
      </c>
      <c r="R275" s="10" t="str">
        <f t="shared" si="28"/>
        <v/>
      </c>
    </row>
    <row r="276" spans="1:18" ht="19.899999999999999" customHeight="1" x14ac:dyDescent="0.25">
      <c r="A276" s="126">
        <v>52018</v>
      </c>
      <c r="B276" s="9">
        <f t="shared" si="29"/>
        <v>0</v>
      </c>
      <c r="C276" s="127"/>
      <c r="D276" s="4">
        <f t="shared" si="30"/>
        <v>0</v>
      </c>
      <c r="E276" s="128">
        <f t="shared" si="33"/>
        <v>0</v>
      </c>
      <c r="F276" s="4">
        <f t="shared" si="34"/>
        <v>0</v>
      </c>
      <c r="G276" s="19">
        <f>IF(AND(C276&lt;&gt;"",SUM(G$25:G275)&lt;D$17),$D$17/$D$21,0)</f>
        <v>0</v>
      </c>
      <c r="H276" s="4">
        <f t="shared" si="35"/>
        <v>0</v>
      </c>
      <c r="I276" s="4">
        <f t="shared" si="31"/>
        <v>0</v>
      </c>
      <c r="J276" s="25" t="str">
        <f t="shared" si="36"/>
        <v>2041–2042</v>
      </c>
      <c r="K276" s="27">
        <f t="shared" si="32"/>
        <v>0</v>
      </c>
      <c r="R276" s="10" t="str">
        <f t="shared" si="28"/>
        <v/>
      </c>
    </row>
    <row r="277" spans="1:18" ht="19.899999999999999" customHeight="1" x14ac:dyDescent="0.25">
      <c r="A277" s="126">
        <v>52048</v>
      </c>
      <c r="B277" s="9">
        <f t="shared" si="29"/>
        <v>0</v>
      </c>
      <c r="C277" s="127"/>
      <c r="D277" s="4">
        <f t="shared" si="30"/>
        <v>0</v>
      </c>
      <c r="E277" s="128">
        <f t="shared" si="33"/>
        <v>0</v>
      </c>
      <c r="F277" s="4">
        <f t="shared" si="34"/>
        <v>0</v>
      </c>
      <c r="G277" s="19">
        <f>IF(AND(C277&lt;&gt;"",SUM(G$25:G276)&lt;D$17),$D$17/$D$21,0)</f>
        <v>0</v>
      </c>
      <c r="H277" s="4">
        <f t="shared" si="35"/>
        <v>0</v>
      </c>
      <c r="I277" s="4">
        <f t="shared" si="31"/>
        <v>0</v>
      </c>
      <c r="J277" s="25" t="str">
        <f t="shared" si="36"/>
        <v>2042–2043</v>
      </c>
      <c r="K277" s="27">
        <f t="shared" si="32"/>
        <v>0</v>
      </c>
      <c r="R277" s="10" t="str">
        <f t="shared" si="28"/>
        <v/>
      </c>
    </row>
    <row r="278" spans="1:18" ht="19.899999999999999" customHeight="1" x14ac:dyDescent="0.25">
      <c r="A278" s="126">
        <v>52079</v>
      </c>
      <c r="B278" s="9">
        <f t="shared" si="29"/>
        <v>0</v>
      </c>
      <c r="C278" s="127"/>
      <c r="D278" s="4">
        <f t="shared" si="30"/>
        <v>0</v>
      </c>
      <c r="E278" s="128">
        <f t="shared" si="33"/>
        <v>0</v>
      </c>
      <c r="F278" s="4">
        <f t="shared" si="34"/>
        <v>0</v>
      </c>
      <c r="G278" s="19">
        <f>IF(AND(C278&lt;&gt;"",SUM(G$25:G277)&lt;D$17),$D$17/$D$21,0)</f>
        <v>0</v>
      </c>
      <c r="H278" s="4">
        <f t="shared" si="35"/>
        <v>0</v>
      </c>
      <c r="I278" s="4">
        <f t="shared" si="31"/>
        <v>0</v>
      </c>
      <c r="J278" s="25" t="str">
        <f t="shared" si="36"/>
        <v>2042–2043</v>
      </c>
      <c r="K278" s="27">
        <f t="shared" si="32"/>
        <v>0</v>
      </c>
      <c r="R278" s="10" t="str">
        <f t="shared" si="28"/>
        <v/>
      </c>
    </row>
    <row r="279" spans="1:18" ht="19.899999999999999" customHeight="1" x14ac:dyDescent="0.25">
      <c r="A279" s="126">
        <v>52110</v>
      </c>
      <c r="B279" s="9">
        <f t="shared" si="29"/>
        <v>0</v>
      </c>
      <c r="C279" s="127"/>
      <c r="D279" s="4">
        <f t="shared" si="30"/>
        <v>0</v>
      </c>
      <c r="E279" s="128">
        <f t="shared" si="33"/>
        <v>0</v>
      </c>
      <c r="F279" s="4">
        <f t="shared" si="34"/>
        <v>0</v>
      </c>
      <c r="G279" s="19">
        <f>IF(AND(C279&lt;&gt;"",SUM(G$25:G278)&lt;D$17),$D$17/$D$21,0)</f>
        <v>0</v>
      </c>
      <c r="H279" s="4">
        <f t="shared" si="35"/>
        <v>0</v>
      </c>
      <c r="I279" s="4">
        <f t="shared" si="31"/>
        <v>0</v>
      </c>
      <c r="J279" s="25" t="str">
        <f t="shared" si="36"/>
        <v>2042–2043</v>
      </c>
      <c r="K279" s="27">
        <f t="shared" si="32"/>
        <v>0</v>
      </c>
      <c r="R279" s="10" t="str">
        <f t="shared" si="28"/>
        <v/>
      </c>
    </row>
    <row r="280" spans="1:18" ht="19.899999999999999" customHeight="1" x14ac:dyDescent="0.25">
      <c r="A280" s="126">
        <v>52140</v>
      </c>
      <c r="B280" s="9">
        <f t="shared" si="29"/>
        <v>0</v>
      </c>
      <c r="C280" s="127"/>
      <c r="D280" s="4">
        <f t="shared" si="30"/>
        <v>0</v>
      </c>
      <c r="E280" s="128">
        <f t="shared" si="33"/>
        <v>0</v>
      </c>
      <c r="F280" s="4">
        <f t="shared" si="34"/>
        <v>0</v>
      </c>
      <c r="G280" s="19">
        <f>IF(AND(C280&lt;&gt;"",SUM(G$25:G279)&lt;D$17),$D$17/$D$21,0)</f>
        <v>0</v>
      </c>
      <c r="H280" s="4">
        <f t="shared" si="35"/>
        <v>0</v>
      </c>
      <c r="I280" s="4">
        <f t="shared" si="31"/>
        <v>0</v>
      </c>
      <c r="J280" s="25" t="str">
        <f t="shared" si="36"/>
        <v>2042–2043</v>
      </c>
      <c r="K280" s="27">
        <f t="shared" si="32"/>
        <v>0</v>
      </c>
      <c r="R280" s="10" t="str">
        <f t="shared" si="28"/>
        <v/>
      </c>
    </row>
    <row r="281" spans="1:18" ht="19.899999999999999" customHeight="1" x14ac:dyDescent="0.25">
      <c r="A281" s="126">
        <v>52171</v>
      </c>
      <c r="B281" s="9">
        <f t="shared" si="29"/>
        <v>0</v>
      </c>
      <c r="C281" s="127"/>
      <c r="D281" s="4">
        <f t="shared" si="30"/>
        <v>0</v>
      </c>
      <c r="E281" s="128">
        <f t="shared" si="33"/>
        <v>0</v>
      </c>
      <c r="F281" s="4">
        <f t="shared" si="34"/>
        <v>0</v>
      </c>
      <c r="G281" s="19">
        <f>IF(AND(C281&lt;&gt;"",SUM(G$25:G280)&lt;D$17),$D$17/$D$21,0)</f>
        <v>0</v>
      </c>
      <c r="H281" s="4">
        <f t="shared" si="35"/>
        <v>0</v>
      </c>
      <c r="I281" s="4">
        <f t="shared" si="31"/>
        <v>0</v>
      </c>
      <c r="J281" s="25" t="str">
        <f t="shared" si="36"/>
        <v>2042–2043</v>
      </c>
      <c r="K281" s="27">
        <f t="shared" si="32"/>
        <v>0</v>
      </c>
      <c r="R281" s="10" t="str">
        <f t="shared" ref="R281:R344" si="37">IF(AND($D$13&lt;=$A281,DATE(YEAR($D$13),MONTH($D$13)+$D$19-1,DAY($D$13))&gt;=$A281),"X","")</f>
        <v/>
      </c>
    </row>
    <row r="282" spans="1:18" ht="19.899999999999999" customHeight="1" x14ac:dyDescent="0.25">
      <c r="A282" s="126">
        <v>52201</v>
      </c>
      <c r="B282" s="9">
        <f t="shared" ref="B282:B345" si="38">IF(C282&gt;0,C282*-1,C282)</f>
        <v>0</v>
      </c>
      <c r="C282" s="127"/>
      <c r="D282" s="4">
        <f t="shared" ref="D282:D345" si="39">IF(C282="",0,IF($D$14="Beginning",IF(C281&lt;&gt;"",$F281*$D$6/12,0),IF(C281&lt;&gt;"",$F281*$D$6/12,$D$15*$D$6/12)))</f>
        <v>0</v>
      </c>
      <c r="E282" s="128">
        <f t="shared" si="33"/>
        <v>0</v>
      </c>
      <c r="F282" s="4">
        <f t="shared" si="34"/>
        <v>0</v>
      </c>
      <c r="G282" s="19">
        <f>IF(AND(C282&lt;&gt;"",SUM(G$25:G281)&lt;D$17),$D$17/$D$21,0)</f>
        <v>0</v>
      </c>
      <c r="H282" s="4">
        <f t="shared" si="35"/>
        <v>0</v>
      </c>
      <c r="I282" s="4">
        <f t="shared" ref="I282:I345" si="40">IF(C282&lt;&gt;"",$D$17-H282,0)</f>
        <v>0</v>
      </c>
      <c r="J282" s="25" t="str">
        <f t="shared" si="36"/>
        <v>2042–2043</v>
      </c>
      <c r="K282" s="27">
        <f t="shared" ref="K282:K345" si="41">IF(AND(ROUND(H282,2)=ROUND($D$17,2),ROUND(F282,0)=0),ROUND($D$17,2),0)</f>
        <v>0</v>
      </c>
      <c r="R282" s="10" t="str">
        <f t="shared" si="37"/>
        <v/>
      </c>
    </row>
    <row r="283" spans="1:18" ht="19.899999999999999" customHeight="1" x14ac:dyDescent="0.25">
      <c r="A283" s="126">
        <v>52232</v>
      </c>
      <c r="B283" s="9">
        <f t="shared" si="38"/>
        <v>0</v>
      </c>
      <c r="C283" s="127"/>
      <c r="D283" s="4">
        <f t="shared" si="39"/>
        <v>0</v>
      </c>
      <c r="E283" s="128">
        <f t="shared" ref="E283:E346" si="42">C283-D283</f>
        <v>0</v>
      </c>
      <c r="F283" s="4">
        <f t="shared" ref="F283:F346" si="43">IF(C283="",0,IF(C282="",$D$15-E283,IF(C283&lt;&gt;"",F282-E283)))</f>
        <v>0</v>
      </c>
      <c r="G283" s="19">
        <f>IF(AND(C283&lt;&gt;"",SUM(G$25:G282)&lt;D$17),$D$17/$D$21,0)</f>
        <v>0</v>
      </c>
      <c r="H283" s="4">
        <f t="shared" ref="H283:H346" si="44">IF(C283&lt;&gt;"",G283+H282,0)</f>
        <v>0</v>
      </c>
      <c r="I283" s="4">
        <f t="shared" si="40"/>
        <v>0</v>
      </c>
      <c r="J283" s="25" t="str">
        <f t="shared" si="36"/>
        <v>2042–2043</v>
      </c>
      <c r="K283" s="27">
        <f t="shared" si="41"/>
        <v>0</v>
      </c>
      <c r="R283" s="10" t="str">
        <f t="shared" si="37"/>
        <v/>
      </c>
    </row>
    <row r="284" spans="1:18" ht="19.899999999999999" customHeight="1" x14ac:dyDescent="0.25">
      <c r="A284" s="126">
        <v>52263</v>
      </c>
      <c r="B284" s="9">
        <f t="shared" si="38"/>
        <v>0</v>
      </c>
      <c r="C284" s="127"/>
      <c r="D284" s="4">
        <f t="shared" si="39"/>
        <v>0</v>
      </c>
      <c r="E284" s="128">
        <f t="shared" si="42"/>
        <v>0</v>
      </c>
      <c r="F284" s="4">
        <f t="shared" si="43"/>
        <v>0</v>
      </c>
      <c r="G284" s="19">
        <f>IF(AND(C284&lt;&gt;"",SUM(G$25:G283)&lt;D$17),$D$17/$D$21,0)</f>
        <v>0</v>
      </c>
      <c r="H284" s="4">
        <f t="shared" si="44"/>
        <v>0</v>
      </c>
      <c r="I284" s="4">
        <f t="shared" si="40"/>
        <v>0</v>
      </c>
      <c r="J284" s="25" t="str">
        <f t="shared" si="36"/>
        <v>2042–2043</v>
      </c>
      <c r="K284" s="27">
        <f t="shared" si="41"/>
        <v>0</v>
      </c>
      <c r="R284" s="10" t="str">
        <f t="shared" si="37"/>
        <v/>
      </c>
    </row>
    <row r="285" spans="1:18" ht="19.899999999999999" customHeight="1" x14ac:dyDescent="0.25">
      <c r="A285" s="126">
        <v>52291</v>
      </c>
      <c r="B285" s="9">
        <f t="shared" si="38"/>
        <v>0</v>
      </c>
      <c r="C285" s="127"/>
      <c r="D285" s="4">
        <f t="shared" si="39"/>
        <v>0</v>
      </c>
      <c r="E285" s="128">
        <f t="shared" si="42"/>
        <v>0</v>
      </c>
      <c r="F285" s="4">
        <f t="shared" si="43"/>
        <v>0</v>
      </c>
      <c r="G285" s="19">
        <f>IF(AND(C285&lt;&gt;"",SUM(G$25:G284)&lt;D$17),$D$17/$D$21,0)</f>
        <v>0</v>
      </c>
      <c r="H285" s="4">
        <f t="shared" si="44"/>
        <v>0</v>
      </c>
      <c r="I285" s="4">
        <f t="shared" si="40"/>
        <v>0</v>
      </c>
      <c r="J285" s="25" t="str">
        <f t="shared" si="36"/>
        <v>2042–2043</v>
      </c>
      <c r="K285" s="27">
        <f t="shared" si="41"/>
        <v>0</v>
      </c>
      <c r="R285" s="10" t="str">
        <f t="shared" si="37"/>
        <v/>
      </c>
    </row>
    <row r="286" spans="1:18" ht="19.899999999999999" customHeight="1" x14ac:dyDescent="0.25">
      <c r="A286" s="126">
        <v>52322</v>
      </c>
      <c r="B286" s="9">
        <f t="shared" si="38"/>
        <v>0</v>
      </c>
      <c r="C286" s="127"/>
      <c r="D286" s="4">
        <f t="shared" si="39"/>
        <v>0</v>
      </c>
      <c r="E286" s="128">
        <f t="shared" si="42"/>
        <v>0</v>
      </c>
      <c r="F286" s="4">
        <f t="shared" si="43"/>
        <v>0</v>
      </c>
      <c r="G286" s="19">
        <f>IF(AND(C286&lt;&gt;"",SUM(G$25:G285)&lt;D$17),$D$17/$D$21,0)</f>
        <v>0</v>
      </c>
      <c r="H286" s="4">
        <f t="shared" si="44"/>
        <v>0</v>
      </c>
      <c r="I286" s="4">
        <f t="shared" si="40"/>
        <v>0</v>
      </c>
      <c r="J286" s="25" t="str">
        <f t="shared" si="36"/>
        <v>2042–2043</v>
      </c>
      <c r="K286" s="27">
        <f t="shared" si="41"/>
        <v>0</v>
      </c>
      <c r="R286" s="10" t="str">
        <f t="shared" si="37"/>
        <v/>
      </c>
    </row>
    <row r="287" spans="1:18" ht="19.899999999999999" customHeight="1" x14ac:dyDescent="0.25">
      <c r="A287" s="126">
        <v>52352</v>
      </c>
      <c r="B287" s="9">
        <f t="shared" si="38"/>
        <v>0</v>
      </c>
      <c r="C287" s="127"/>
      <c r="D287" s="4">
        <f t="shared" si="39"/>
        <v>0</v>
      </c>
      <c r="E287" s="128">
        <f t="shared" si="42"/>
        <v>0</v>
      </c>
      <c r="F287" s="4">
        <f t="shared" si="43"/>
        <v>0</v>
      </c>
      <c r="G287" s="19">
        <f>IF(AND(C287&lt;&gt;"",SUM(G$25:G286)&lt;D$17),$D$17/$D$21,0)</f>
        <v>0</v>
      </c>
      <c r="H287" s="4">
        <f t="shared" si="44"/>
        <v>0</v>
      </c>
      <c r="I287" s="4">
        <f t="shared" si="40"/>
        <v>0</v>
      </c>
      <c r="J287" s="25" t="str">
        <f t="shared" si="36"/>
        <v>2042–2043</v>
      </c>
      <c r="K287" s="27">
        <f t="shared" si="41"/>
        <v>0</v>
      </c>
      <c r="R287" s="10" t="str">
        <f t="shared" si="37"/>
        <v/>
      </c>
    </row>
    <row r="288" spans="1:18" ht="19.899999999999999" customHeight="1" x14ac:dyDescent="0.25">
      <c r="A288" s="126">
        <v>52383</v>
      </c>
      <c r="B288" s="9">
        <f t="shared" si="38"/>
        <v>0</v>
      </c>
      <c r="C288" s="127"/>
      <c r="D288" s="4">
        <f t="shared" si="39"/>
        <v>0</v>
      </c>
      <c r="E288" s="128">
        <f t="shared" si="42"/>
        <v>0</v>
      </c>
      <c r="F288" s="4">
        <f t="shared" si="43"/>
        <v>0</v>
      </c>
      <c r="G288" s="19">
        <f>IF(AND(C288&lt;&gt;"",SUM(G$25:G287)&lt;D$17),$D$17/$D$21,0)</f>
        <v>0</v>
      </c>
      <c r="H288" s="4">
        <f t="shared" si="44"/>
        <v>0</v>
      </c>
      <c r="I288" s="4">
        <f t="shared" si="40"/>
        <v>0</v>
      </c>
      <c r="J288" s="25" t="str">
        <f t="shared" si="36"/>
        <v>2042–2043</v>
      </c>
      <c r="K288" s="27">
        <f t="shared" si="41"/>
        <v>0</v>
      </c>
      <c r="R288" s="10" t="str">
        <f t="shared" si="37"/>
        <v/>
      </c>
    </row>
    <row r="289" spans="1:18" ht="19.899999999999999" customHeight="1" x14ac:dyDescent="0.25">
      <c r="A289" s="126">
        <v>52413</v>
      </c>
      <c r="B289" s="9">
        <f t="shared" si="38"/>
        <v>0</v>
      </c>
      <c r="C289" s="127"/>
      <c r="D289" s="4">
        <f t="shared" si="39"/>
        <v>0</v>
      </c>
      <c r="E289" s="128">
        <f t="shared" si="42"/>
        <v>0</v>
      </c>
      <c r="F289" s="4">
        <f t="shared" si="43"/>
        <v>0</v>
      </c>
      <c r="G289" s="19">
        <f>IF(AND(C289&lt;&gt;"",SUM(G$25:G288)&lt;D$17),$D$17/$D$21,0)</f>
        <v>0</v>
      </c>
      <c r="H289" s="4">
        <f t="shared" si="44"/>
        <v>0</v>
      </c>
      <c r="I289" s="4">
        <f t="shared" si="40"/>
        <v>0</v>
      </c>
      <c r="J289" s="25" t="str">
        <f t="shared" si="36"/>
        <v>2043–2044</v>
      </c>
      <c r="K289" s="27">
        <f t="shared" si="41"/>
        <v>0</v>
      </c>
      <c r="R289" s="10" t="str">
        <f t="shared" si="37"/>
        <v/>
      </c>
    </row>
    <row r="290" spans="1:18" ht="19.899999999999999" customHeight="1" x14ac:dyDescent="0.25">
      <c r="A290" s="126">
        <v>52444</v>
      </c>
      <c r="B290" s="9">
        <f t="shared" si="38"/>
        <v>0</v>
      </c>
      <c r="C290" s="127"/>
      <c r="D290" s="4">
        <f t="shared" si="39"/>
        <v>0</v>
      </c>
      <c r="E290" s="128">
        <f t="shared" si="42"/>
        <v>0</v>
      </c>
      <c r="F290" s="4">
        <f t="shared" si="43"/>
        <v>0</v>
      </c>
      <c r="G290" s="19">
        <f>IF(AND(C290&lt;&gt;"",SUM(G$25:G289)&lt;D$17),$D$17/$D$21,0)</f>
        <v>0</v>
      </c>
      <c r="H290" s="4">
        <f t="shared" si="44"/>
        <v>0</v>
      </c>
      <c r="I290" s="4">
        <f t="shared" si="40"/>
        <v>0</v>
      </c>
      <c r="J290" s="25" t="str">
        <f t="shared" si="36"/>
        <v>2043–2044</v>
      </c>
      <c r="K290" s="27">
        <f t="shared" si="41"/>
        <v>0</v>
      </c>
      <c r="R290" s="10" t="str">
        <f t="shared" si="37"/>
        <v/>
      </c>
    </row>
    <row r="291" spans="1:18" ht="19.899999999999999" customHeight="1" x14ac:dyDescent="0.25">
      <c r="A291" s="126">
        <v>52475</v>
      </c>
      <c r="B291" s="9">
        <f t="shared" si="38"/>
        <v>0</v>
      </c>
      <c r="C291" s="127"/>
      <c r="D291" s="4">
        <f t="shared" si="39"/>
        <v>0</v>
      </c>
      <c r="E291" s="128">
        <f t="shared" si="42"/>
        <v>0</v>
      </c>
      <c r="F291" s="4">
        <f t="shared" si="43"/>
        <v>0</v>
      </c>
      <c r="G291" s="19">
        <f>IF(AND(C291&lt;&gt;"",SUM(G$25:G290)&lt;D$17),$D$17/$D$21,0)</f>
        <v>0</v>
      </c>
      <c r="H291" s="4">
        <f t="shared" si="44"/>
        <v>0</v>
      </c>
      <c r="I291" s="4">
        <f t="shared" si="40"/>
        <v>0</v>
      </c>
      <c r="J291" s="25" t="str">
        <f t="shared" si="36"/>
        <v>2043–2044</v>
      </c>
      <c r="K291" s="27">
        <f t="shared" si="41"/>
        <v>0</v>
      </c>
      <c r="R291" s="10" t="str">
        <f t="shared" si="37"/>
        <v/>
      </c>
    </row>
    <row r="292" spans="1:18" ht="19.899999999999999" customHeight="1" x14ac:dyDescent="0.25">
      <c r="A292" s="126">
        <v>52505</v>
      </c>
      <c r="B292" s="9">
        <f t="shared" si="38"/>
        <v>0</v>
      </c>
      <c r="C292" s="127"/>
      <c r="D292" s="4">
        <f t="shared" si="39"/>
        <v>0</v>
      </c>
      <c r="E292" s="128">
        <f t="shared" si="42"/>
        <v>0</v>
      </c>
      <c r="F292" s="4">
        <f t="shared" si="43"/>
        <v>0</v>
      </c>
      <c r="G292" s="19">
        <f>IF(AND(C292&lt;&gt;"",SUM(G$25:G291)&lt;D$17),$D$17/$D$21,0)</f>
        <v>0</v>
      </c>
      <c r="H292" s="4">
        <f t="shared" si="44"/>
        <v>0</v>
      </c>
      <c r="I292" s="4">
        <f t="shared" si="40"/>
        <v>0</v>
      </c>
      <c r="J292" s="25" t="str">
        <f t="shared" si="36"/>
        <v>2043–2044</v>
      </c>
      <c r="K292" s="27">
        <f t="shared" si="41"/>
        <v>0</v>
      </c>
      <c r="R292" s="10" t="str">
        <f t="shared" si="37"/>
        <v/>
      </c>
    </row>
    <row r="293" spans="1:18" ht="19.899999999999999" customHeight="1" x14ac:dyDescent="0.25">
      <c r="A293" s="126">
        <v>52536</v>
      </c>
      <c r="B293" s="9">
        <f t="shared" si="38"/>
        <v>0</v>
      </c>
      <c r="C293" s="127"/>
      <c r="D293" s="4">
        <f t="shared" si="39"/>
        <v>0</v>
      </c>
      <c r="E293" s="128">
        <f t="shared" si="42"/>
        <v>0</v>
      </c>
      <c r="F293" s="4">
        <f t="shared" si="43"/>
        <v>0</v>
      </c>
      <c r="G293" s="19">
        <f>IF(AND(C293&lt;&gt;"",SUM(G$25:G292)&lt;D$17),$D$17/$D$21,0)</f>
        <v>0</v>
      </c>
      <c r="H293" s="4">
        <f t="shared" si="44"/>
        <v>0</v>
      </c>
      <c r="I293" s="4">
        <f t="shared" si="40"/>
        <v>0</v>
      </c>
      <c r="J293" s="25" t="str">
        <f t="shared" si="36"/>
        <v>2043–2044</v>
      </c>
      <c r="K293" s="27">
        <f t="shared" si="41"/>
        <v>0</v>
      </c>
      <c r="R293" s="10" t="str">
        <f t="shared" si="37"/>
        <v/>
      </c>
    </row>
    <row r="294" spans="1:18" ht="19.899999999999999" customHeight="1" x14ac:dyDescent="0.25">
      <c r="A294" s="126">
        <v>52566</v>
      </c>
      <c r="B294" s="9">
        <f t="shared" si="38"/>
        <v>0</v>
      </c>
      <c r="C294" s="127"/>
      <c r="D294" s="4">
        <f t="shared" si="39"/>
        <v>0</v>
      </c>
      <c r="E294" s="128">
        <f t="shared" si="42"/>
        <v>0</v>
      </c>
      <c r="F294" s="4">
        <f t="shared" si="43"/>
        <v>0</v>
      </c>
      <c r="G294" s="19">
        <f>IF(AND(C294&lt;&gt;"",SUM(G$25:G293)&lt;D$17),$D$17/$D$21,0)</f>
        <v>0</v>
      </c>
      <c r="H294" s="4">
        <f t="shared" si="44"/>
        <v>0</v>
      </c>
      <c r="I294" s="4">
        <f t="shared" si="40"/>
        <v>0</v>
      </c>
      <c r="J294" s="25" t="str">
        <f t="shared" ref="J294:J357" si="45">IF(OR(MONTH(A294)=1,MONTH(A294)=2,MONTH(A294)=3,MONTH(A294)=4,MONTH(A294)=5,MONTH(A294)=6),YEAR(A294)-1&amp;"–"&amp;YEAR(A294),YEAR(A294)&amp;"–"&amp;YEAR(A294)+1)</f>
        <v>2043–2044</v>
      </c>
      <c r="K294" s="27">
        <f t="shared" si="41"/>
        <v>0</v>
      </c>
      <c r="R294" s="10" t="str">
        <f t="shared" si="37"/>
        <v/>
      </c>
    </row>
    <row r="295" spans="1:18" ht="19.899999999999999" customHeight="1" x14ac:dyDescent="0.25">
      <c r="A295" s="126">
        <v>52597</v>
      </c>
      <c r="B295" s="9">
        <f t="shared" si="38"/>
        <v>0</v>
      </c>
      <c r="C295" s="127"/>
      <c r="D295" s="4">
        <f t="shared" si="39"/>
        <v>0</v>
      </c>
      <c r="E295" s="128">
        <f t="shared" si="42"/>
        <v>0</v>
      </c>
      <c r="F295" s="4">
        <f t="shared" si="43"/>
        <v>0</v>
      </c>
      <c r="G295" s="19">
        <f>IF(AND(C295&lt;&gt;"",SUM(G$25:G294)&lt;D$17),$D$17/$D$21,0)</f>
        <v>0</v>
      </c>
      <c r="H295" s="4">
        <f t="shared" si="44"/>
        <v>0</v>
      </c>
      <c r="I295" s="4">
        <f t="shared" si="40"/>
        <v>0</v>
      </c>
      <c r="J295" s="25" t="str">
        <f t="shared" si="45"/>
        <v>2043–2044</v>
      </c>
      <c r="K295" s="27">
        <f t="shared" si="41"/>
        <v>0</v>
      </c>
      <c r="R295" s="10" t="str">
        <f t="shared" si="37"/>
        <v/>
      </c>
    </row>
    <row r="296" spans="1:18" ht="19.899999999999999" customHeight="1" x14ac:dyDescent="0.25">
      <c r="A296" s="126">
        <v>52628</v>
      </c>
      <c r="B296" s="9">
        <f t="shared" si="38"/>
        <v>0</v>
      </c>
      <c r="C296" s="127"/>
      <c r="D296" s="4">
        <f t="shared" si="39"/>
        <v>0</v>
      </c>
      <c r="E296" s="128">
        <f t="shared" si="42"/>
        <v>0</v>
      </c>
      <c r="F296" s="4">
        <f t="shared" si="43"/>
        <v>0</v>
      </c>
      <c r="G296" s="19">
        <f>IF(AND(C296&lt;&gt;"",SUM(G$25:G295)&lt;D$17),$D$17/$D$21,0)</f>
        <v>0</v>
      </c>
      <c r="H296" s="4">
        <f t="shared" si="44"/>
        <v>0</v>
      </c>
      <c r="I296" s="4">
        <f t="shared" si="40"/>
        <v>0</v>
      </c>
      <c r="J296" s="25" t="str">
        <f t="shared" si="45"/>
        <v>2043–2044</v>
      </c>
      <c r="K296" s="27">
        <f t="shared" si="41"/>
        <v>0</v>
      </c>
      <c r="R296" s="10" t="str">
        <f t="shared" si="37"/>
        <v/>
      </c>
    </row>
    <row r="297" spans="1:18" ht="19.899999999999999" customHeight="1" x14ac:dyDescent="0.25">
      <c r="A297" s="126">
        <v>52657</v>
      </c>
      <c r="B297" s="9">
        <f t="shared" si="38"/>
        <v>0</v>
      </c>
      <c r="C297" s="127"/>
      <c r="D297" s="4">
        <f t="shared" si="39"/>
        <v>0</v>
      </c>
      <c r="E297" s="128">
        <f t="shared" si="42"/>
        <v>0</v>
      </c>
      <c r="F297" s="4">
        <f t="shared" si="43"/>
        <v>0</v>
      </c>
      <c r="G297" s="19">
        <f>IF(AND(C297&lt;&gt;"",SUM(G$25:G296)&lt;D$17),$D$17/$D$21,0)</f>
        <v>0</v>
      </c>
      <c r="H297" s="4">
        <f t="shared" si="44"/>
        <v>0</v>
      </c>
      <c r="I297" s="4">
        <f t="shared" si="40"/>
        <v>0</v>
      </c>
      <c r="J297" s="25" t="str">
        <f t="shared" si="45"/>
        <v>2043–2044</v>
      </c>
      <c r="K297" s="27">
        <f t="shared" si="41"/>
        <v>0</v>
      </c>
      <c r="R297" s="10" t="str">
        <f t="shared" si="37"/>
        <v/>
      </c>
    </row>
    <row r="298" spans="1:18" ht="19.899999999999999" customHeight="1" x14ac:dyDescent="0.25">
      <c r="A298" s="126">
        <v>52688</v>
      </c>
      <c r="B298" s="9">
        <f t="shared" si="38"/>
        <v>0</v>
      </c>
      <c r="C298" s="127"/>
      <c r="D298" s="4">
        <f t="shared" si="39"/>
        <v>0</v>
      </c>
      <c r="E298" s="128">
        <f t="shared" si="42"/>
        <v>0</v>
      </c>
      <c r="F298" s="4">
        <f t="shared" si="43"/>
        <v>0</v>
      </c>
      <c r="G298" s="19">
        <f>IF(AND(C298&lt;&gt;"",SUM(G$25:G297)&lt;D$17),$D$17/$D$21,0)</f>
        <v>0</v>
      </c>
      <c r="H298" s="4">
        <f t="shared" si="44"/>
        <v>0</v>
      </c>
      <c r="I298" s="4">
        <f t="shared" si="40"/>
        <v>0</v>
      </c>
      <c r="J298" s="25" t="str">
        <f t="shared" si="45"/>
        <v>2043–2044</v>
      </c>
      <c r="K298" s="27">
        <f t="shared" si="41"/>
        <v>0</v>
      </c>
      <c r="R298" s="10" t="str">
        <f t="shared" si="37"/>
        <v/>
      </c>
    </row>
    <row r="299" spans="1:18" ht="19.899999999999999" customHeight="1" x14ac:dyDescent="0.25">
      <c r="A299" s="126">
        <v>52718</v>
      </c>
      <c r="B299" s="9">
        <f t="shared" si="38"/>
        <v>0</v>
      </c>
      <c r="C299" s="127"/>
      <c r="D299" s="4">
        <f t="shared" si="39"/>
        <v>0</v>
      </c>
      <c r="E299" s="128">
        <f t="shared" si="42"/>
        <v>0</v>
      </c>
      <c r="F299" s="4">
        <f t="shared" si="43"/>
        <v>0</v>
      </c>
      <c r="G299" s="19">
        <f>IF(AND(C299&lt;&gt;"",SUM(G$25:G298)&lt;D$17),$D$17/$D$21,0)</f>
        <v>0</v>
      </c>
      <c r="H299" s="4">
        <f t="shared" si="44"/>
        <v>0</v>
      </c>
      <c r="I299" s="4">
        <f t="shared" si="40"/>
        <v>0</v>
      </c>
      <c r="J299" s="25" t="str">
        <f t="shared" si="45"/>
        <v>2043–2044</v>
      </c>
      <c r="K299" s="27">
        <f t="shared" si="41"/>
        <v>0</v>
      </c>
      <c r="R299" s="10" t="str">
        <f t="shared" si="37"/>
        <v/>
      </c>
    </row>
    <row r="300" spans="1:18" ht="19.899999999999999" customHeight="1" x14ac:dyDescent="0.25">
      <c r="A300" s="126">
        <v>52749</v>
      </c>
      <c r="B300" s="9">
        <f t="shared" si="38"/>
        <v>0</v>
      </c>
      <c r="C300" s="127"/>
      <c r="D300" s="4">
        <f t="shared" si="39"/>
        <v>0</v>
      </c>
      <c r="E300" s="128">
        <f t="shared" si="42"/>
        <v>0</v>
      </c>
      <c r="F300" s="4">
        <f t="shared" si="43"/>
        <v>0</v>
      </c>
      <c r="G300" s="19">
        <f>IF(AND(C300&lt;&gt;"",SUM(G$25:G299)&lt;D$17),$D$17/$D$21,0)</f>
        <v>0</v>
      </c>
      <c r="H300" s="4">
        <f t="shared" si="44"/>
        <v>0</v>
      </c>
      <c r="I300" s="4">
        <f t="shared" si="40"/>
        <v>0</v>
      </c>
      <c r="J300" s="25" t="str">
        <f t="shared" si="45"/>
        <v>2043–2044</v>
      </c>
      <c r="K300" s="27">
        <f t="shared" si="41"/>
        <v>0</v>
      </c>
      <c r="R300" s="10" t="str">
        <f t="shared" si="37"/>
        <v/>
      </c>
    </row>
    <row r="301" spans="1:18" ht="19.899999999999999" customHeight="1" x14ac:dyDescent="0.25">
      <c r="A301" s="126">
        <v>52779</v>
      </c>
      <c r="B301" s="9">
        <f t="shared" si="38"/>
        <v>0</v>
      </c>
      <c r="C301" s="127"/>
      <c r="D301" s="4">
        <f t="shared" si="39"/>
        <v>0</v>
      </c>
      <c r="E301" s="128">
        <f t="shared" si="42"/>
        <v>0</v>
      </c>
      <c r="F301" s="4">
        <f t="shared" si="43"/>
        <v>0</v>
      </c>
      <c r="G301" s="19">
        <f>IF(AND(C301&lt;&gt;"",SUM(G$25:G300)&lt;D$17),$D$17/$D$21,0)</f>
        <v>0</v>
      </c>
      <c r="H301" s="4">
        <f t="shared" si="44"/>
        <v>0</v>
      </c>
      <c r="I301" s="4">
        <f t="shared" si="40"/>
        <v>0</v>
      </c>
      <c r="J301" s="25" t="str">
        <f t="shared" si="45"/>
        <v>2044–2045</v>
      </c>
      <c r="K301" s="27">
        <f t="shared" si="41"/>
        <v>0</v>
      </c>
      <c r="R301" s="10" t="str">
        <f t="shared" si="37"/>
        <v/>
      </c>
    </row>
    <row r="302" spans="1:18" ht="19.899999999999999" customHeight="1" x14ac:dyDescent="0.25">
      <c r="A302" s="126">
        <v>52810</v>
      </c>
      <c r="B302" s="9">
        <f t="shared" si="38"/>
        <v>0</v>
      </c>
      <c r="C302" s="127"/>
      <c r="D302" s="4">
        <f t="shared" si="39"/>
        <v>0</v>
      </c>
      <c r="E302" s="128">
        <f t="shared" si="42"/>
        <v>0</v>
      </c>
      <c r="F302" s="4">
        <f t="shared" si="43"/>
        <v>0</v>
      </c>
      <c r="G302" s="19">
        <f>IF(AND(C302&lt;&gt;"",SUM(G$25:G301)&lt;D$17),$D$17/$D$21,0)</f>
        <v>0</v>
      </c>
      <c r="H302" s="4">
        <f t="shared" si="44"/>
        <v>0</v>
      </c>
      <c r="I302" s="4">
        <f t="shared" si="40"/>
        <v>0</v>
      </c>
      <c r="J302" s="25" t="str">
        <f t="shared" si="45"/>
        <v>2044–2045</v>
      </c>
      <c r="K302" s="27">
        <f t="shared" si="41"/>
        <v>0</v>
      </c>
      <c r="R302" s="10" t="str">
        <f t="shared" si="37"/>
        <v/>
      </c>
    </row>
    <row r="303" spans="1:18" ht="19.899999999999999" customHeight="1" x14ac:dyDescent="0.25">
      <c r="A303" s="126">
        <v>52841</v>
      </c>
      <c r="B303" s="9">
        <f t="shared" si="38"/>
        <v>0</v>
      </c>
      <c r="C303" s="127"/>
      <c r="D303" s="4">
        <f t="shared" si="39"/>
        <v>0</v>
      </c>
      <c r="E303" s="128">
        <f t="shared" si="42"/>
        <v>0</v>
      </c>
      <c r="F303" s="4">
        <f t="shared" si="43"/>
        <v>0</v>
      </c>
      <c r="G303" s="19">
        <f>IF(AND(C303&lt;&gt;"",SUM(G$25:G302)&lt;D$17),$D$17/$D$21,0)</f>
        <v>0</v>
      </c>
      <c r="H303" s="4">
        <f t="shared" si="44"/>
        <v>0</v>
      </c>
      <c r="I303" s="4">
        <f t="shared" si="40"/>
        <v>0</v>
      </c>
      <c r="J303" s="25" t="str">
        <f t="shared" si="45"/>
        <v>2044–2045</v>
      </c>
      <c r="K303" s="27">
        <f t="shared" si="41"/>
        <v>0</v>
      </c>
      <c r="R303" s="10" t="str">
        <f t="shared" si="37"/>
        <v/>
      </c>
    </row>
    <row r="304" spans="1:18" ht="19.899999999999999" customHeight="1" x14ac:dyDescent="0.25">
      <c r="A304" s="126">
        <v>52871</v>
      </c>
      <c r="B304" s="9">
        <f t="shared" si="38"/>
        <v>0</v>
      </c>
      <c r="C304" s="127"/>
      <c r="D304" s="4">
        <f t="shared" si="39"/>
        <v>0</v>
      </c>
      <c r="E304" s="128">
        <f t="shared" si="42"/>
        <v>0</v>
      </c>
      <c r="F304" s="4">
        <f t="shared" si="43"/>
        <v>0</v>
      </c>
      <c r="G304" s="19">
        <f>IF(AND(C304&lt;&gt;"",SUM(G$25:G303)&lt;D$17),$D$17/$D$21,0)</f>
        <v>0</v>
      </c>
      <c r="H304" s="4">
        <f t="shared" si="44"/>
        <v>0</v>
      </c>
      <c r="I304" s="4">
        <f t="shared" si="40"/>
        <v>0</v>
      </c>
      <c r="J304" s="25" t="str">
        <f t="shared" si="45"/>
        <v>2044–2045</v>
      </c>
      <c r="K304" s="27">
        <f t="shared" si="41"/>
        <v>0</v>
      </c>
      <c r="R304" s="10" t="str">
        <f t="shared" si="37"/>
        <v/>
      </c>
    </row>
    <row r="305" spans="1:18" ht="19.899999999999999" customHeight="1" x14ac:dyDescent="0.25">
      <c r="A305" s="126">
        <v>52902</v>
      </c>
      <c r="B305" s="9">
        <f t="shared" si="38"/>
        <v>0</v>
      </c>
      <c r="C305" s="127"/>
      <c r="D305" s="4">
        <f t="shared" si="39"/>
        <v>0</v>
      </c>
      <c r="E305" s="128">
        <f t="shared" si="42"/>
        <v>0</v>
      </c>
      <c r="F305" s="4">
        <f t="shared" si="43"/>
        <v>0</v>
      </c>
      <c r="G305" s="19">
        <f>IF(AND(C305&lt;&gt;"",SUM(G$25:G304)&lt;D$17),$D$17/$D$21,0)</f>
        <v>0</v>
      </c>
      <c r="H305" s="4">
        <f t="shared" si="44"/>
        <v>0</v>
      </c>
      <c r="I305" s="4">
        <f t="shared" si="40"/>
        <v>0</v>
      </c>
      <c r="J305" s="25" t="str">
        <f t="shared" si="45"/>
        <v>2044–2045</v>
      </c>
      <c r="K305" s="27">
        <f t="shared" si="41"/>
        <v>0</v>
      </c>
      <c r="R305" s="10" t="str">
        <f t="shared" si="37"/>
        <v/>
      </c>
    </row>
    <row r="306" spans="1:18" ht="19.899999999999999" customHeight="1" x14ac:dyDescent="0.25">
      <c r="A306" s="126">
        <v>52932</v>
      </c>
      <c r="B306" s="9">
        <f t="shared" si="38"/>
        <v>0</v>
      </c>
      <c r="C306" s="127"/>
      <c r="D306" s="4">
        <f t="shared" si="39"/>
        <v>0</v>
      </c>
      <c r="E306" s="128">
        <f t="shared" si="42"/>
        <v>0</v>
      </c>
      <c r="F306" s="4">
        <f t="shared" si="43"/>
        <v>0</v>
      </c>
      <c r="G306" s="19">
        <f>IF(AND(C306&lt;&gt;"",SUM(G$25:G305)&lt;D$17),$D$17/$D$21,0)</f>
        <v>0</v>
      </c>
      <c r="H306" s="4">
        <f t="shared" si="44"/>
        <v>0</v>
      </c>
      <c r="I306" s="4">
        <f t="shared" si="40"/>
        <v>0</v>
      </c>
      <c r="J306" s="25" t="str">
        <f t="shared" si="45"/>
        <v>2044–2045</v>
      </c>
      <c r="K306" s="27">
        <f t="shared" si="41"/>
        <v>0</v>
      </c>
      <c r="R306" s="10" t="str">
        <f t="shared" si="37"/>
        <v/>
      </c>
    </row>
    <row r="307" spans="1:18" ht="19.899999999999999" customHeight="1" x14ac:dyDescent="0.25">
      <c r="A307" s="126">
        <v>52963</v>
      </c>
      <c r="B307" s="9">
        <f t="shared" si="38"/>
        <v>0</v>
      </c>
      <c r="C307" s="127"/>
      <c r="D307" s="4">
        <f t="shared" si="39"/>
        <v>0</v>
      </c>
      <c r="E307" s="128">
        <f t="shared" si="42"/>
        <v>0</v>
      </c>
      <c r="F307" s="4">
        <f t="shared" si="43"/>
        <v>0</v>
      </c>
      <c r="G307" s="19">
        <f>IF(AND(C307&lt;&gt;"",SUM(G$25:G306)&lt;D$17),$D$17/$D$21,0)</f>
        <v>0</v>
      </c>
      <c r="H307" s="4">
        <f t="shared" si="44"/>
        <v>0</v>
      </c>
      <c r="I307" s="4">
        <f t="shared" si="40"/>
        <v>0</v>
      </c>
      <c r="J307" s="25" t="str">
        <f t="shared" si="45"/>
        <v>2044–2045</v>
      </c>
      <c r="K307" s="27">
        <f t="shared" si="41"/>
        <v>0</v>
      </c>
      <c r="R307" s="10" t="str">
        <f t="shared" si="37"/>
        <v/>
      </c>
    </row>
    <row r="308" spans="1:18" ht="19.899999999999999" customHeight="1" x14ac:dyDescent="0.25">
      <c r="A308" s="126">
        <v>52994</v>
      </c>
      <c r="B308" s="9">
        <f t="shared" si="38"/>
        <v>0</v>
      </c>
      <c r="C308" s="127"/>
      <c r="D308" s="4">
        <f t="shared" si="39"/>
        <v>0</v>
      </c>
      <c r="E308" s="128">
        <f t="shared" si="42"/>
        <v>0</v>
      </c>
      <c r="F308" s="4">
        <f t="shared" si="43"/>
        <v>0</v>
      </c>
      <c r="G308" s="19">
        <f>IF(AND(C308&lt;&gt;"",SUM(G$25:G307)&lt;D$17),$D$17/$D$21,0)</f>
        <v>0</v>
      </c>
      <c r="H308" s="4">
        <f t="shared" si="44"/>
        <v>0</v>
      </c>
      <c r="I308" s="4">
        <f t="shared" si="40"/>
        <v>0</v>
      </c>
      <c r="J308" s="25" t="str">
        <f t="shared" si="45"/>
        <v>2044–2045</v>
      </c>
      <c r="K308" s="27">
        <f t="shared" si="41"/>
        <v>0</v>
      </c>
      <c r="R308" s="10" t="str">
        <f t="shared" si="37"/>
        <v/>
      </c>
    </row>
    <row r="309" spans="1:18" ht="19.899999999999999" customHeight="1" x14ac:dyDescent="0.25">
      <c r="A309" s="126">
        <v>53022</v>
      </c>
      <c r="B309" s="9">
        <f t="shared" si="38"/>
        <v>0</v>
      </c>
      <c r="C309" s="127"/>
      <c r="D309" s="4">
        <f t="shared" si="39"/>
        <v>0</v>
      </c>
      <c r="E309" s="128">
        <f t="shared" si="42"/>
        <v>0</v>
      </c>
      <c r="F309" s="4">
        <f t="shared" si="43"/>
        <v>0</v>
      </c>
      <c r="G309" s="19">
        <f>IF(AND(C309&lt;&gt;"",SUM(G$25:G308)&lt;D$17),$D$17/$D$21,0)</f>
        <v>0</v>
      </c>
      <c r="H309" s="4">
        <f t="shared" si="44"/>
        <v>0</v>
      </c>
      <c r="I309" s="4">
        <f t="shared" si="40"/>
        <v>0</v>
      </c>
      <c r="J309" s="25" t="str">
        <f t="shared" si="45"/>
        <v>2044–2045</v>
      </c>
      <c r="K309" s="27">
        <f t="shared" si="41"/>
        <v>0</v>
      </c>
      <c r="R309" s="10" t="str">
        <f t="shared" si="37"/>
        <v/>
      </c>
    </row>
    <row r="310" spans="1:18" ht="19.899999999999999" customHeight="1" x14ac:dyDescent="0.25">
      <c r="A310" s="126">
        <v>53053</v>
      </c>
      <c r="B310" s="9">
        <f t="shared" si="38"/>
        <v>0</v>
      </c>
      <c r="C310" s="127"/>
      <c r="D310" s="4">
        <f t="shared" si="39"/>
        <v>0</v>
      </c>
      <c r="E310" s="128">
        <f t="shared" si="42"/>
        <v>0</v>
      </c>
      <c r="F310" s="4">
        <f t="shared" si="43"/>
        <v>0</v>
      </c>
      <c r="G310" s="19">
        <f>IF(AND(C310&lt;&gt;"",SUM(G$25:G309)&lt;D$17),$D$17/$D$21,0)</f>
        <v>0</v>
      </c>
      <c r="H310" s="4">
        <f t="shared" si="44"/>
        <v>0</v>
      </c>
      <c r="I310" s="4">
        <f t="shared" si="40"/>
        <v>0</v>
      </c>
      <c r="J310" s="25" t="str">
        <f t="shared" si="45"/>
        <v>2044–2045</v>
      </c>
      <c r="K310" s="27">
        <f t="shared" si="41"/>
        <v>0</v>
      </c>
      <c r="R310" s="10" t="str">
        <f t="shared" si="37"/>
        <v/>
      </c>
    </row>
    <row r="311" spans="1:18" ht="19.899999999999999" customHeight="1" x14ac:dyDescent="0.25">
      <c r="A311" s="126">
        <v>53083</v>
      </c>
      <c r="B311" s="9">
        <f t="shared" si="38"/>
        <v>0</v>
      </c>
      <c r="C311" s="127"/>
      <c r="D311" s="4">
        <f t="shared" si="39"/>
        <v>0</v>
      </c>
      <c r="E311" s="128">
        <f t="shared" si="42"/>
        <v>0</v>
      </c>
      <c r="F311" s="4">
        <f t="shared" si="43"/>
        <v>0</v>
      </c>
      <c r="G311" s="19">
        <f>IF(AND(C311&lt;&gt;"",SUM(G$25:G310)&lt;D$17),$D$17/$D$21,0)</f>
        <v>0</v>
      </c>
      <c r="H311" s="4">
        <f t="shared" si="44"/>
        <v>0</v>
      </c>
      <c r="I311" s="4">
        <f t="shared" si="40"/>
        <v>0</v>
      </c>
      <c r="J311" s="25" t="str">
        <f t="shared" si="45"/>
        <v>2044–2045</v>
      </c>
      <c r="K311" s="27">
        <f t="shared" si="41"/>
        <v>0</v>
      </c>
      <c r="R311" s="10" t="str">
        <f t="shared" si="37"/>
        <v/>
      </c>
    </row>
    <row r="312" spans="1:18" ht="19.899999999999999" customHeight="1" x14ac:dyDescent="0.25">
      <c r="A312" s="126">
        <v>53114</v>
      </c>
      <c r="B312" s="9">
        <f t="shared" si="38"/>
        <v>0</v>
      </c>
      <c r="C312" s="127"/>
      <c r="D312" s="4">
        <f t="shared" si="39"/>
        <v>0</v>
      </c>
      <c r="E312" s="128">
        <f t="shared" si="42"/>
        <v>0</v>
      </c>
      <c r="F312" s="4">
        <f t="shared" si="43"/>
        <v>0</v>
      </c>
      <c r="G312" s="19">
        <f>IF(AND(C312&lt;&gt;"",SUM(G$25:G311)&lt;D$17),$D$17/$D$21,0)</f>
        <v>0</v>
      </c>
      <c r="H312" s="4">
        <f t="shared" si="44"/>
        <v>0</v>
      </c>
      <c r="I312" s="4">
        <f t="shared" si="40"/>
        <v>0</v>
      </c>
      <c r="J312" s="25" t="str">
        <f t="shared" si="45"/>
        <v>2044–2045</v>
      </c>
      <c r="K312" s="27">
        <f t="shared" si="41"/>
        <v>0</v>
      </c>
      <c r="R312" s="10" t="str">
        <f t="shared" si="37"/>
        <v/>
      </c>
    </row>
    <row r="313" spans="1:18" ht="19.899999999999999" customHeight="1" x14ac:dyDescent="0.25">
      <c r="A313" s="126">
        <v>53144</v>
      </c>
      <c r="B313" s="9">
        <f t="shared" si="38"/>
        <v>0</v>
      </c>
      <c r="C313" s="127"/>
      <c r="D313" s="4">
        <f t="shared" si="39"/>
        <v>0</v>
      </c>
      <c r="E313" s="128">
        <f t="shared" si="42"/>
        <v>0</v>
      </c>
      <c r="F313" s="4">
        <f t="shared" si="43"/>
        <v>0</v>
      </c>
      <c r="G313" s="19">
        <f>IF(AND(C313&lt;&gt;"",SUM(G$25:G312)&lt;D$17),$D$17/$D$21,0)</f>
        <v>0</v>
      </c>
      <c r="H313" s="4">
        <f t="shared" si="44"/>
        <v>0</v>
      </c>
      <c r="I313" s="4">
        <f t="shared" si="40"/>
        <v>0</v>
      </c>
      <c r="J313" s="25" t="str">
        <f t="shared" si="45"/>
        <v>2045–2046</v>
      </c>
      <c r="K313" s="27">
        <f t="shared" si="41"/>
        <v>0</v>
      </c>
      <c r="R313" s="10" t="str">
        <f t="shared" si="37"/>
        <v/>
      </c>
    </row>
    <row r="314" spans="1:18" ht="19.899999999999999" customHeight="1" x14ac:dyDescent="0.25">
      <c r="A314" s="126">
        <v>53175</v>
      </c>
      <c r="B314" s="9">
        <f t="shared" si="38"/>
        <v>0</v>
      </c>
      <c r="C314" s="127"/>
      <c r="D314" s="4">
        <f t="shared" si="39"/>
        <v>0</v>
      </c>
      <c r="E314" s="128">
        <f t="shared" si="42"/>
        <v>0</v>
      </c>
      <c r="F314" s="4">
        <f t="shared" si="43"/>
        <v>0</v>
      </c>
      <c r="G314" s="19">
        <f>IF(AND(C314&lt;&gt;"",SUM(G$25:G313)&lt;D$17),$D$17/$D$21,0)</f>
        <v>0</v>
      </c>
      <c r="H314" s="4">
        <f t="shared" si="44"/>
        <v>0</v>
      </c>
      <c r="I314" s="4">
        <f t="shared" si="40"/>
        <v>0</v>
      </c>
      <c r="J314" s="25" t="str">
        <f t="shared" si="45"/>
        <v>2045–2046</v>
      </c>
      <c r="K314" s="27">
        <f t="shared" si="41"/>
        <v>0</v>
      </c>
      <c r="R314" s="10" t="str">
        <f t="shared" si="37"/>
        <v/>
      </c>
    </row>
    <row r="315" spans="1:18" ht="19.899999999999999" customHeight="1" x14ac:dyDescent="0.25">
      <c r="A315" s="126">
        <v>53206</v>
      </c>
      <c r="B315" s="9">
        <f t="shared" si="38"/>
        <v>0</v>
      </c>
      <c r="C315" s="127"/>
      <c r="D315" s="4">
        <f t="shared" si="39"/>
        <v>0</v>
      </c>
      <c r="E315" s="128">
        <f t="shared" si="42"/>
        <v>0</v>
      </c>
      <c r="F315" s="4">
        <f t="shared" si="43"/>
        <v>0</v>
      </c>
      <c r="G315" s="19">
        <f>IF(AND(C315&lt;&gt;"",SUM(G$25:G314)&lt;D$17),$D$17/$D$21,0)</f>
        <v>0</v>
      </c>
      <c r="H315" s="4">
        <f t="shared" si="44"/>
        <v>0</v>
      </c>
      <c r="I315" s="4">
        <f t="shared" si="40"/>
        <v>0</v>
      </c>
      <c r="J315" s="25" t="str">
        <f t="shared" si="45"/>
        <v>2045–2046</v>
      </c>
      <c r="K315" s="27">
        <f t="shared" si="41"/>
        <v>0</v>
      </c>
      <c r="R315" s="10" t="str">
        <f t="shared" si="37"/>
        <v/>
      </c>
    </row>
    <row r="316" spans="1:18" ht="19.899999999999999" customHeight="1" x14ac:dyDescent="0.25">
      <c r="A316" s="126">
        <v>53236</v>
      </c>
      <c r="B316" s="9">
        <f t="shared" si="38"/>
        <v>0</v>
      </c>
      <c r="C316" s="127"/>
      <c r="D316" s="4">
        <f t="shared" si="39"/>
        <v>0</v>
      </c>
      <c r="E316" s="128">
        <f t="shared" si="42"/>
        <v>0</v>
      </c>
      <c r="F316" s="4">
        <f t="shared" si="43"/>
        <v>0</v>
      </c>
      <c r="G316" s="19">
        <f>IF(AND(C316&lt;&gt;"",SUM(G$25:G315)&lt;D$17),$D$17/$D$21,0)</f>
        <v>0</v>
      </c>
      <c r="H316" s="4">
        <f t="shared" si="44"/>
        <v>0</v>
      </c>
      <c r="I316" s="4">
        <f t="shared" si="40"/>
        <v>0</v>
      </c>
      <c r="J316" s="25" t="str">
        <f t="shared" si="45"/>
        <v>2045–2046</v>
      </c>
      <c r="K316" s="27">
        <f t="shared" si="41"/>
        <v>0</v>
      </c>
      <c r="R316" s="10" t="str">
        <f t="shared" si="37"/>
        <v/>
      </c>
    </row>
    <row r="317" spans="1:18" ht="19.899999999999999" customHeight="1" x14ac:dyDescent="0.25">
      <c r="A317" s="126">
        <v>53267</v>
      </c>
      <c r="B317" s="9">
        <f t="shared" si="38"/>
        <v>0</v>
      </c>
      <c r="C317" s="127"/>
      <c r="D317" s="4">
        <f t="shared" si="39"/>
        <v>0</v>
      </c>
      <c r="E317" s="128">
        <f t="shared" si="42"/>
        <v>0</v>
      </c>
      <c r="F317" s="4">
        <f t="shared" si="43"/>
        <v>0</v>
      </c>
      <c r="G317" s="19">
        <f>IF(AND(C317&lt;&gt;"",SUM(G$25:G316)&lt;D$17),$D$17/$D$21,0)</f>
        <v>0</v>
      </c>
      <c r="H317" s="4">
        <f t="shared" si="44"/>
        <v>0</v>
      </c>
      <c r="I317" s="4">
        <f t="shared" si="40"/>
        <v>0</v>
      </c>
      <c r="J317" s="25" t="str">
        <f t="shared" si="45"/>
        <v>2045–2046</v>
      </c>
      <c r="K317" s="27">
        <f t="shared" si="41"/>
        <v>0</v>
      </c>
      <c r="R317" s="10" t="str">
        <f t="shared" si="37"/>
        <v/>
      </c>
    </row>
    <row r="318" spans="1:18" ht="19.899999999999999" customHeight="1" x14ac:dyDescent="0.25">
      <c r="A318" s="126">
        <v>53297</v>
      </c>
      <c r="B318" s="9">
        <f t="shared" si="38"/>
        <v>0</v>
      </c>
      <c r="C318" s="127"/>
      <c r="D318" s="4">
        <f t="shared" si="39"/>
        <v>0</v>
      </c>
      <c r="E318" s="128">
        <f t="shared" si="42"/>
        <v>0</v>
      </c>
      <c r="F318" s="4">
        <f t="shared" si="43"/>
        <v>0</v>
      </c>
      <c r="G318" s="19">
        <f>IF(AND(C318&lt;&gt;"",SUM(G$25:G317)&lt;D$17),$D$17/$D$21,0)</f>
        <v>0</v>
      </c>
      <c r="H318" s="4">
        <f t="shared" si="44"/>
        <v>0</v>
      </c>
      <c r="I318" s="4">
        <f t="shared" si="40"/>
        <v>0</v>
      </c>
      <c r="J318" s="25" t="str">
        <f t="shared" si="45"/>
        <v>2045–2046</v>
      </c>
      <c r="K318" s="27">
        <f t="shared" si="41"/>
        <v>0</v>
      </c>
      <c r="R318" s="10" t="str">
        <f t="shared" si="37"/>
        <v/>
      </c>
    </row>
    <row r="319" spans="1:18" ht="19.899999999999999" customHeight="1" x14ac:dyDescent="0.25">
      <c r="A319" s="126">
        <v>53328</v>
      </c>
      <c r="B319" s="9">
        <f t="shared" si="38"/>
        <v>0</v>
      </c>
      <c r="C319" s="127"/>
      <c r="D319" s="4">
        <f t="shared" si="39"/>
        <v>0</v>
      </c>
      <c r="E319" s="128">
        <f t="shared" si="42"/>
        <v>0</v>
      </c>
      <c r="F319" s="4">
        <f t="shared" si="43"/>
        <v>0</v>
      </c>
      <c r="G319" s="19">
        <f>IF(AND(C319&lt;&gt;"",SUM(G$25:G318)&lt;D$17),$D$17/$D$21,0)</f>
        <v>0</v>
      </c>
      <c r="H319" s="4">
        <f t="shared" si="44"/>
        <v>0</v>
      </c>
      <c r="I319" s="4">
        <f t="shared" si="40"/>
        <v>0</v>
      </c>
      <c r="J319" s="25" t="str">
        <f t="shared" si="45"/>
        <v>2045–2046</v>
      </c>
      <c r="K319" s="27">
        <f t="shared" si="41"/>
        <v>0</v>
      </c>
      <c r="R319" s="10" t="str">
        <f t="shared" si="37"/>
        <v/>
      </c>
    </row>
    <row r="320" spans="1:18" ht="19.899999999999999" customHeight="1" x14ac:dyDescent="0.25">
      <c r="A320" s="126">
        <v>53359</v>
      </c>
      <c r="B320" s="9">
        <f t="shared" si="38"/>
        <v>0</v>
      </c>
      <c r="C320" s="127"/>
      <c r="D320" s="4">
        <f t="shared" si="39"/>
        <v>0</v>
      </c>
      <c r="E320" s="128">
        <f t="shared" si="42"/>
        <v>0</v>
      </c>
      <c r="F320" s="4">
        <f t="shared" si="43"/>
        <v>0</v>
      </c>
      <c r="G320" s="19">
        <f>IF(AND(C320&lt;&gt;"",SUM(G$25:G319)&lt;D$17),$D$17/$D$21,0)</f>
        <v>0</v>
      </c>
      <c r="H320" s="4">
        <f t="shared" si="44"/>
        <v>0</v>
      </c>
      <c r="I320" s="4">
        <f t="shared" si="40"/>
        <v>0</v>
      </c>
      <c r="J320" s="25" t="str">
        <f t="shared" si="45"/>
        <v>2045–2046</v>
      </c>
      <c r="K320" s="27">
        <f t="shared" si="41"/>
        <v>0</v>
      </c>
      <c r="R320" s="10" t="str">
        <f t="shared" si="37"/>
        <v/>
      </c>
    </row>
    <row r="321" spans="1:18" ht="19.899999999999999" customHeight="1" x14ac:dyDescent="0.25">
      <c r="A321" s="126">
        <v>53387</v>
      </c>
      <c r="B321" s="9">
        <f t="shared" si="38"/>
        <v>0</v>
      </c>
      <c r="C321" s="127"/>
      <c r="D321" s="4">
        <f t="shared" si="39"/>
        <v>0</v>
      </c>
      <c r="E321" s="128">
        <f t="shared" si="42"/>
        <v>0</v>
      </c>
      <c r="F321" s="4">
        <f t="shared" si="43"/>
        <v>0</v>
      </c>
      <c r="G321" s="19">
        <f>IF(AND(C321&lt;&gt;"",SUM(G$25:G320)&lt;D$17),$D$17/$D$21,0)</f>
        <v>0</v>
      </c>
      <c r="H321" s="4">
        <f t="shared" si="44"/>
        <v>0</v>
      </c>
      <c r="I321" s="4">
        <f t="shared" si="40"/>
        <v>0</v>
      </c>
      <c r="J321" s="25" t="str">
        <f t="shared" si="45"/>
        <v>2045–2046</v>
      </c>
      <c r="K321" s="27">
        <f t="shared" si="41"/>
        <v>0</v>
      </c>
      <c r="R321" s="10" t="str">
        <f t="shared" si="37"/>
        <v/>
      </c>
    </row>
    <row r="322" spans="1:18" ht="19.899999999999999" customHeight="1" x14ac:dyDescent="0.25">
      <c r="A322" s="126">
        <v>53418</v>
      </c>
      <c r="B322" s="9">
        <f t="shared" si="38"/>
        <v>0</v>
      </c>
      <c r="C322" s="127"/>
      <c r="D322" s="4">
        <f t="shared" si="39"/>
        <v>0</v>
      </c>
      <c r="E322" s="128">
        <f t="shared" si="42"/>
        <v>0</v>
      </c>
      <c r="F322" s="4">
        <f t="shared" si="43"/>
        <v>0</v>
      </c>
      <c r="G322" s="19">
        <f>IF(AND(C322&lt;&gt;"",SUM(G$25:G321)&lt;D$17),$D$17/$D$21,0)</f>
        <v>0</v>
      </c>
      <c r="H322" s="4">
        <f t="shared" si="44"/>
        <v>0</v>
      </c>
      <c r="I322" s="4">
        <f t="shared" si="40"/>
        <v>0</v>
      </c>
      <c r="J322" s="25" t="str">
        <f t="shared" si="45"/>
        <v>2045–2046</v>
      </c>
      <c r="K322" s="27">
        <f t="shared" si="41"/>
        <v>0</v>
      </c>
      <c r="R322" s="10" t="str">
        <f t="shared" si="37"/>
        <v/>
      </c>
    </row>
    <row r="323" spans="1:18" ht="19.899999999999999" customHeight="1" x14ac:dyDescent="0.25">
      <c r="A323" s="126">
        <v>53448</v>
      </c>
      <c r="B323" s="9">
        <f t="shared" si="38"/>
        <v>0</v>
      </c>
      <c r="C323" s="127"/>
      <c r="D323" s="4">
        <f t="shared" si="39"/>
        <v>0</v>
      </c>
      <c r="E323" s="128">
        <f t="shared" si="42"/>
        <v>0</v>
      </c>
      <c r="F323" s="4">
        <f t="shared" si="43"/>
        <v>0</v>
      </c>
      <c r="G323" s="19">
        <f>IF(AND(C323&lt;&gt;"",SUM(G$25:G322)&lt;D$17),$D$17/$D$21,0)</f>
        <v>0</v>
      </c>
      <c r="H323" s="4">
        <f t="shared" si="44"/>
        <v>0</v>
      </c>
      <c r="I323" s="4">
        <f t="shared" si="40"/>
        <v>0</v>
      </c>
      <c r="J323" s="25" t="str">
        <f t="shared" si="45"/>
        <v>2045–2046</v>
      </c>
      <c r="K323" s="27">
        <f t="shared" si="41"/>
        <v>0</v>
      </c>
      <c r="R323" s="10" t="str">
        <f t="shared" si="37"/>
        <v/>
      </c>
    </row>
    <row r="324" spans="1:18" ht="19.899999999999999" customHeight="1" x14ac:dyDescent="0.25">
      <c r="A324" s="126">
        <v>53479</v>
      </c>
      <c r="B324" s="9">
        <f t="shared" si="38"/>
        <v>0</v>
      </c>
      <c r="C324" s="127"/>
      <c r="D324" s="4">
        <f t="shared" si="39"/>
        <v>0</v>
      </c>
      <c r="E324" s="128">
        <f t="shared" si="42"/>
        <v>0</v>
      </c>
      <c r="F324" s="4">
        <f t="shared" si="43"/>
        <v>0</v>
      </c>
      <c r="G324" s="19">
        <f>IF(AND(C324&lt;&gt;"",SUM(G$25:G323)&lt;D$17),$D$17/$D$21,0)</f>
        <v>0</v>
      </c>
      <c r="H324" s="4">
        <f t="shared" si="44"/>
        <v>0</v>
      </c>
      <c r="I324" s="4">
        <f t="shared" si="40"/>
        <v>0</v>
      </c>
      <c r="J324" s="25" t="str">
        <f t="shared" si="45"/>
        <v>2045–2046</v>
      </c>
      <c r="K324" s="27">
        <f t="shared" si="41"/>
        <v>0</v>
      </c>
      <c r="R324" s="10" t="str">
        <f t="shared" si="37"/>
        <v/>
      </c>
    </row>
    <row r="325" spans="1:18" ht="19.899999999999999" customHeight="1" x14ac:dyDescent="0.25">
      <c r="A325" s="126">
        <v>53509</v>
      </c>
      <c r="B325" s="9">
        <f t="shared" si="38"/>
        <v>0</v>
      </c>
      <c r="C325" s="127"/>
      <c r="D325" s="4">
        <f t="shared" si="39"/>
        <v>0</v>
      </c>
      <c r="E325" s="128">
        <f t="shared" si="42"/>
        <v>0</v>
      </c>
      <c r="F325" s="4">
        <f t="shared" si="43"/>
        <v>0</v>
      </c>
      <c r="G325" s="19">
        <f>IF(AND(C325&lt;&gt;"",SUM(G$25:G324)&lt;D$17),$D$17/$D$21,0)</f>
        <v>0</v>
      </c>
      <c r="H325" s="4">
        <f t="shared" si="44"/>
        <v>0</v>
      </c>
      <c r="I325" s="4">
        <f t="shared" si="40"/>
        <v>0</v>
      </c>
      <c r="J325" s="25" t="str">
        <f t="shared" si="45"/>
        <v>2046–2047</v>
      </c>
      <c r="K325" s="27">
        <f t="shared" si="41"/>
        <v>0</v>
      </c>
      <c r="R325" s="10" t="str">
        <f t="shared" si="37"/>
        <v/>
      </c>
    </row>
    <row r="326" spans="1:18" ht="19.899999999999999" customHeight="1" x14ac:dyDescent="0.25">
      <c r="A326" s="126">
        <v>53540</v>
      </c>
      <c r="B326" s="9">
        <f t="shared" si="38"/>
        <v>0</v>
      </c>
      <c r="C326" s="127"/>
      <c r="D326" s="4">
        <f t="shared" si="39"/>
        <v>0</v>
      </c>
      <c r="E326" s="128">
        <f t="shared" si="42"/>
        <v>0</v>
      </c>
      <c r="F326" s="4">
        <f t="shared" si="43"/>
        <v>0</v>
      </c>
      <c r="G326" s="19">
        <f>IF(AND(C326&lt;&gt;"",SUM(G$25:G325)&lt;D$17),$D$17/$D$21,0)</f>
        <v>0</v>
      </c>
      <c r="H326" s="4">
        <f t="shared" si="44"/>
        <v>0</v>
      </c>
      <c r="I326" s="4">
        <f t="shared" si="40"/>
        <v>0</v>
      </c>
      <c r="J326" s="25" t="str">
        <f t="shared" si="45"/>
        <v>2046–2047</v>
      </c>
      <c r="K326" s="27">
        <f t="shared" si="41"/>
        <v>0</v>
      </c>
      <c r="R326" s="10" t="str">
        <f t="shared" si="37"/>
        <v/>
      </c>
    </row>
    <row r="327" spans="1:18" ht="19.899999999999999" customHeight="1" x14ac:dyDescent="0.25">
      <c r="A327" s="126">
        <v>53571</v>
      </c>
      <c r="B327" s="9">
        <f t="shared" si="38"/>
        <v>0</v>
      </c>
      <c r="C327" s="127"/>
      <c r="D327" s="4">
        <f t="shared" si="39"/>
        <v>0</v>
      </c>
      <c r="E327" s="128">
        <f t="shared" si="42"/>
        <v>0</v>
      </c>
      <c r="F327" s="4">
        <f t="shared" si="43"/>
        <v>0</v>
      </c>
      <c r="G327" s="19">
        <f>IF(AND(C327&lt;&gt;"",SUM(G$25:G326)&lt;D$17),$D$17/$D$21,0)</f>
        <v>0</v>
      </c>
      <c r="H327" s="4">
        <f t="shared" si="44"/>
        <v>0</v>
      </c>
      <c r="I327" s="4">
        <f t="shared" si="40"/>
        <v>0</v>
      </c>
      <c r="J327" s="25" t="str">
        <f t="shared" si="45"/>
        <v>2046–2047</v>
      </c>
      <c r="K327" s="27">
        <f t="shared" si="41"/>
        <v>0</v>
      </c>
      <c r="R327" s="10" t="str">
        <f t="shared" si="37"/>
        <v/>
      </c>
    </row>
    <row r="328" spans="1:18" ht="19.899999999999999" customHeight="1" x14ac:dyDescent="0.25">
      <c r="A328" s="126">
        <v>53601</v>
      </c>
      <c r="B328" s="9">
        <f t="shared" si="38"/>
        <v>0</v>
      </c>
      <c r="C328" s="127"/>
      <c r="D328" s="4">
        <f t="shared" si="39"/>
        <v>0</v>
      </c>
      <c r="E328" s="128">
        <f t="shared" si="42"/>
        <v>0</v>
      </c>
      <c r="F328" s="4">
        <f t="shared" si="43"/>
        <v>0</v>
      </c>
      <c r="G328" s="19">
        <f>IF(AND(C328&lt;&gt;"",SUM(G$25:G327)&lt;D$17),$D$17/$D$21,0)</f>
        <v>0</v>
      </c>
      <c r="H328" s="4">
        <f t="shared" si="44"/>
        <v>0</v>
      </c>
      <c r="I328" s="4">
        <f t="shared" si="40"/>
        <v>0</v>
      </c>
      <c r="J328" s="25" t="str">
        <f t="shared" si="45"/>
        <v>2046–2047</v>
      </c>
      <c r="K328" s="27">
        <f t="shared" si="41"/>
        <v>0</v>
      </c>
      <c r="R328" s="10" t="str">
        <f t="shared" si="37"/>
        <v/>
      </c>
    </row>
    <row r="329" spans="1:18" ht="19.899999999999999" customHeight="1" x14ac:dyDescent="0.25">
      <c r="A329" s="126">
        <v>53632</v>
      </c>
      <c r="B329" s="9">
        <f t="shared" si="38"/>
        <v>0</v>
      </c>
      <c r="C329" s="127"/>
      <c r="D329" s="4">
        <f t="shared" si="39"/>
        <v>0</v>
      </c>
      <c r="E329" s="128">
        <f t="shared" si="42"/>
        <v>0</v>
      </c>
      <c r="F329" s="4">
        <f t="shared" si="43"/>
        <v>0</v>
      </c>
      <c r="G329" s="19">
        <f>IF(AND(C329&lt;&gt;"",SUM(G$25:G328)&lt;D$17),$D$17/$D$21,0)</f>
        <v>0</v>
      </c>
      <c r="H329" s="4">
        <f t="shared" si="44"/>
        <v>0</v>
      </c>
      <c r="I329" s="4">
        <f t="shared" si="40"/>
        <v>0</v>
      </c>
      <c r="J329" s="25" t="str">
        <f t="shared" si="45"/>
        <v>2046–2047</v>
      </c>
      <c r="K329" s="27">
        <f t="shared" si="41"/>
        <v>0</v>
      </c>
      <c r="R329" s="10" t="str">
        <f t="shared" si="37"/>
        <v/>
      </c>
    </row>
    <row r="330" spans="1:18" ht="19.899999999999999" customHeight="1" x14ac:dyDescent="0.25">
      <c r="A330" s="126">
        <v>53662</v>
      </c>
      <c r="B330" s="9">
        <f t="shared" si="38"/>
        <v>0</v>
      </c>
      <c r="C330" s="127"/>
      <c r="D330" s="4">
        <f t="shared" si="39"/>
        <v>0</v>
      </c>
      <c r="E330" s="128">
        <f t="shared" si="42"/>
        <v>0</v>
      </c>
      <c r="F330" s="4">
        <f t="shared" si="43"/>
        <v>0</v>
      </c>
      <c r="G330" s="19">
        <f>IF(AND(C330&lt;&gt;"",SUM(G$25:G329)&lt;D$17),$D$17/$D$21,0)</f>
        <v>0</v>
      </c>
      <c r="H330" s="4">
        <f t="shared" si="44"/>
        <v>0</v>
      </c>
      <c r="I330" s="4">
        <f t="shared" si="40"/>
        <v>0</v>
      </c>
      <c r="J330" s="25" t="str">
        <f t="shared" si="45"/>
        <v>2046–2047</v>
      </c>
      <c r="K330" s="27">
        <f t="shared" si="41"/>
        <v>0</v>
      </c>
      <c r="R330" s="10" t="str">
        <f t="shared" si="37"/>
        <v/>
      </c>
    </row>
    <row r="331" spans="1:18" ht="19.899999999999999" customHeight="1" x14ac:dyDescent="0.25">
      <c r="A331" s="126">
        <v>53693</v>
      </c>
      <c r="B331" s="9">
        <f t="shared" si="38"/>
        <v>0</v>
      </c>
      <c r="C331" s="127"/>
      <c r="D331" s="4">
        <f t="shared" si="39"/>
        <v>0</v>
      </c>
      <c r="E331" s="128">
        <f t="shared" si="42"/>
        <v>0</v>
      </c>
      <c r="F331" s="4">
        <f t="shared" si="43"/>
        <v>0</v>
      </c>
      <c r="G331" s="19">
        <f>IF(AND(C331&lt;&gt;"",SUM(G$25:G330)&lt;D$17),$D$17/$D$21,0)</f>
        <v>0</v>
      </c>
      <c r="H331" s="4">
        <f t="shared" si="44"/>
        <v>0</v>
      </c>
      <c r="I331" s="4">
        <f t="shared" si="40"/>
        <v>0</v>
      </c>
      <c r="J331" s="25" t="str">
        <f t="shared" si="45"/>
        <v>2046–2047</v>
      </c>
      <c r="K331" s="27">
        <f t="shared" si="41"/>
        <v>0</v>
      </c>
      <c r="R331" s="10" t="str">
        <f t="shared" si="37"/>
        <v/>
      </c>
    </row>
    <row r="332" spans="1:18" ht="19.899999999999999" customHeight="1" x14ac:dyDescent="0.25">
      <c r="A332" s="126">
        <v>53724</v>
      </c>
      <c r="B332" s="9">
        <f t="shared" si="38"/>
        <v>0</v>
      </c>
      <c r="C332" s="127"/>
      <c r="D332" s="4">
        <f t="shared" si="39"/>
        <v>0</v>
      </c>
      <c r="E332" s="128">
        <f t="shared" si="42"/>
        <v>0</v>
      </c>
      <c r="F332" s="4">
        <f t="shared" si="43"/>
        <v>0</v>
      </c>
      <c r="G332" s="19">
        <f>IF(AND(C332&lt;&gt;"",SUM(G$25:G331)&lt;D$17),$D$17/$D$21,0)</f>
        <v>0</v>
      </c>
      <c r="H332" s="4">
        <f t="shared" si="44"/>
        <v>0</v>
      </c>
      <c r="I332" s="4">
        <f t="shared" si="40"/>
        <v>0</v>
      </c>
      <c r="J332" s="25" t="str">
        <f t="shared" si="45"/>
        <v>2046–2047</v>
      </c>
      <c r="K332" s="27">
        <f t="shared" si="41"/>
        <v>0</v>
      </c>
      <c r="R332" s="10" t="str">
        <f t="shared" si="37"/>
        <v/>
      </c>
    </row>
    <row r="333" spans="1:18" ht="19.899999999999999" customHeight="1" x14ac:dyDescent="0.25">
      <c r="A333" s="126">
        <v>53752</v>
      </c>
      <c r="B333" s="9">
        <f t="shared" si="38"/>
        <v>0</v>
      </c>
      <c r="C333" s="127"/>
      <c r="D333" s="4">
        <f t="shared" si="39"/>
        <v>0</v>
      </c>
      <c r="E333" s="128">
        <f t="shared" si="42"/>
        <v>0</v>
      </c>
      <c r="F333" s="4">
        <f t="shared" si="43"/>
        <v>0</v>
      </c>
      <c r="G333" s="19">
        <f>IF(AND(C333&lt;&gt;"",SUM(G$25:G332)&lt;D$17),$D$17/$D$21,0)</f>
        <v>0</v>
      </c>
      <c r="H333" s="4">
        <f t="shared" si="44"/>
        <v>0</v>
      </c>
      <c r="I333" s="4">
        <f t="shared" si="40"/>
        <v>0</v>
      </c>
      <c r="J333" s="25" t="str">
        <f t="shared" si="45"/>
        <v>2046–2047</v>
      </c>
      <c r="K333" s="27">
        <f t="shared" si="41"/>
        <v>0</v>
      </c>
      <c r="R333" s="10" t="str">
        <f t="shared" si="37"/>
        <v/>
      </c>
    </row>
    <row r="334" spans="1:18" ht="19.899999999999999" customHeight="1" x14ac:dyDescent="0.25">
      <c r="A334" s="126">
        <v>53783</v>
      </c>
      <c r="B334" s="9">
        <f t="shared" si="38"/>
        <v>0</v>
      </c>
      <c r="C334" s="127"/>
      <c r="D334" s="4">
        <f t="shared" si="39"/>
        <v>0</v>
      </c>
      <c r="E334" s="128">
        <f t="shared" si="42"/>
        <v>0</v>
      </c>
      <c r="F334" s="4">
        <f t="shared" si="43"/>
        <v>0</v>
      </c>
      <c r="G334" s="19">
        <f>IF(AND(C334&lt;&gt;"",SUM(G$25:G333)&lt;D$17),$D$17/$D$21,0)</f>
        <v>0</v>
      </c>
      <c r="H334" s="4">
        <f t="shared" si="44"/>
        <v>0</v>
      </c>
      <c r="I334" s="4">
        <f t="shared" si="40"/>
        <v>0</v>
      </c>
      <c r="J334" s="25" t="str">
        <f t="shared" si="45"/>
        <v>2046–2047</v>
      </c>
      <c r="K334" s="27">
        <f t="shared" si="41"/>
        <v>0</v>
      </c>
      <c r="R334" s="10" t="str">
        <f t="shared" si="37"/>
        <v/>
      </c>
    </row>
    <row r="335" spans="1:18" ht="19.899999999999999" customHeight="1" x14ac:dyDescent="0.25">
      <c r="A335" s="126">
        <v>53813</v>
      </c>
      <c r="B335" s="9">
        <f t="shared" si="38"/>
        <v>0</v>
      </c>
      <c r="C335" s="127"/>
      <c r="D335" s="4">
        <f t="shared" si="39"/>
        <v>0</v>
      </c>
      <c r="E335" s="128">
        <f t="shared" si="42"/>
        <v>0</v>
      </c>
      <c r="F335" s="4">
        <f t="shared" si="43"/>
        <v>0</v>
      </c>
      <c r="G335" s="19">
        <f>IF(AND(C335&lt;&gt;"",SUM(G$25:G334)&lt;D$17),$D$17/$D$21,0)</f>
        <v>0</v>
      </c>
      <c r="H335" s="4">
        <f t="shared" si="44"/>
        <v>0</v>
      </c>
      <c r="I335" s="4">
        <f t="shared" si="40"/>
        <v>0</v>
      </c>
      <c r="J335" s="25" t="str">
        <f t="shared" si="45"/>
        <v>2046–2047</v>
      </c>
      <c r="K335" s="27">
        <f t="shared" si="41"/>
        <v>0</v>
      </c>
      <c r="R335" s="10" t="str">
        <f t="shared" si="37"/>
        <v/>
      </c>
    </row>
    <row r="336" spans="1:18" ht="19.899999999999999" customHeight="1" x14ac:dyDescent="0.25">
      <c r="A336" s="126">
        <v>53844</v>
      </c>
      <c r="B336" s="9">
        <f t="shared" si="38"/>
        <v>0</v>
      </c>
      <c r="C336" s="127"/>
      <c r="D336" s="4">
        <f t="shared" si="39"/>
        <v>0</v>
      </c>
      <c r="E336" s="128">
        <f t="shared" si="42"/>
        <v>0</v>
      </c>
      <c r="F336" s="4">
        <f t="shared" si="43"/>
        <v>0</v>
      </c>
      <c r="G336" s="19">
        <f>IF(AND(C336&lt;&gt;"",SUM(G$25:G335)&lt;D$17),$D$17/$D$21,0)</f>
        <v>0</v>
      </c>
      <c r="H336" s="4">
        <f t="shared" si="44"/>
        <v>0</v>
      </c>
      <c r="I336" s="4">
        <f t="shared" si="40"/>
        <v>0</v>
      </c>
      <c r="J336" s="25" t="str">
        <f t="shared" si="45"/>
        <v>2046–2047</v>
      </c>
      <c r="K336" s="27">
        <f t="shared" si="41"/>
        <v>0</v>
      </c>
      <c r="R336" s="10" t="str">
        <f t="shared" si="37"/>
        <v/>
      </c>
    </row>
    <row r="337" spans="1:18" ht="19.899999999999999" customHeight="1" x14ac:dyDescent="0.25">
      <c r="A337" s="126">
        <v>53874</v>
      </c>
      <c r="B337" s="9">
        <f t="shared" si="38"/>
        <v>0</v>
      </c>
      <c r="C337" s="127"/>
      <c r="D337" s="4">
        <f t="shared" si="39"/>
        <v>0</v>
      </c>
      <c r="E337" s="128">
        <f t="shared" si="42"/>
        <v>0</v>
      </c>
      <c r="F337" s="4">
        <f t="shared" si="43"/>
        <v>0</v>
      </c>
      <c r="G337" s="19">
        <f>IF(AND(C337&lt;&gt;"",SUM(G$25:G336)&lt;D$17),$D$17/$D$21,0)</f>
        <v>0</v>
      </c>
      <c r="H337" s="4">
        <f t="shared" si="44"/>
        <v>0</v>
      </c>
      <c r="I337" s="4">
        <f t="shared" si="40"/>
        <v>0</v>
      </c>
      <c r="J337" s="25" t="str">
        <f t="shared" si="45"/>
        <v>2047–2048</v>
      </c>
      <c r="K337" s="27">
        <f t="shared" si="41"/>
        <v>0</v>
      </c>
      <c r="R337" s="10" t="str">
        <f t="shared" si="37"/>
        <v/>
      </c>
    </row>
    <row r="338" spans="1:18" ht="19.899999999999999" customHeight="1" x14ac:dyDescent="0.25">
      <c r="A338" s="126">
        <v>53905</v>
      </c>
      <c r="B338" s="9">
        <f t="shared" si="38"/>
        <v>0</v>
      </c>
      <c r="C338" s="127"/>
      <c r="D338" s="4">
        <f t="shared" si="39"/>
        <v>0</v>
      </c>
      <c r="E338" s="128">
        <f t="shared" si="42"/>
        <v>0</v>
      </c>
      <c r="F338" s="4">
        <f t="shared" si="43"/>
        <v>0</v>
      </c>
      <c r="G338" s="19">
        <f>IF(AND(C338&lt;&gt;"",SUM(G$25:G337)&lt;D$17),$D$17/$D$21,0)</f>
        <v>0</v>
      </c>
      <c r="H338" s="4">
        <f t="shared" si="44"/>
        <v>0</v>
      </c>
      <c r="I338" s="4">
        <f t="shared" si="40"/>
        <v>0</v>
      </c>
      <c r="J338" s="25" t="str">
        <f t="shared" si="45"/>
        <v>2047–2048</v>
      </c>
      <c r="K338" s="27">
        <f t="shared" si="41"/>
        <v>0</v>
      </c>
      <c r="R338" s="10" t="str">
        <f t="shared" si="37"/>
        <v/>
      </c>
    </row>
    <row r="339" spans="1:18" ht="19.899999999999999" customHeight="1" x14ac:dyDescent="0.25">
      <c r="A339" s="126">
        <v>53936</v>
      </c>
      <c r="B339" s="9">
        <f t="shared" si="38"/>
        <v>0</v>
      </c>
      <c r="C339" s="127"/>
      <c r="D339" s="4">
        <f t="shared" si="39"/>
        <v>0</v>
      </c>
      <c r="E339" s="128">
        <f t="shared" si="42"/>
        <v>0</v>
      </c>
      <c r="F339" s="4">
        <f t="shared" si="43"/>
        <v>0</v>
      </c>
      <c r="G339" s="19">
        <f>IF(AND(C339&lt;&gt;"",SUM(G$25:G338)&lt;D$17),$D$17/$D$21,0)</f>
        <v>0</v>
      </c>
      <c r="H339" s="4">
        <f t="shared" si="44"/>
        <v>0</v>
      </c>
      <c r="I339" s="4">
        <f t="shared" si="40"/>
        <v>0</v>
      </c>
      <c r="J339" s="25" t="str">
        <f t="shared" si="45"/>
        <v>2047–2048</v>
      </c>
      <c r="K339" s="27">
        <f t="shared" si="41"/>
        <v>0</v>
      </c>
      <c r="R339" s="10" t="str">
        <f t="shared" si="37"/>
        <v/>
      </c>
    </row>
    <row r="340" spans="1:18" ht="19.899999999999999" customHeight="1" x14ac:dyDescent="0.25">
      <c r="A340" s="126">
        <v>53966</v>
      </c>
      <c r="B340" s="9">
        <f t="shared" si="38"/>
        <v>0</v>
      </c>
      <c r="C340" s="127"/>
      <c r="D340" s="4">
        <f t="shared" si="39"/>
        <v>0</v>
      </c>
      <c r="E340" s="128">
        <f t="shared" si="42"/>
        <v>0</v>
      </c>
      <c r="F340" s="4">
        <f t="shared" si="43"/>
        <v>0</v>
      </c>
      <c r="G340" s="19">
        <f>IF(AND(C340&lt;&gt;"",SUM(G$25:G339)&lt;D$17),$D$17/$D$21,0)</f>
        <v>0</v>
      </c>
      <c r="H340" s="4">
        <f t="shared" si="44"/>
        <v>0</v>
      </c>
      <c r="I340" s="4">
        <f t="shared" si="40"/>
        <v>0</v>
      </c>
      <c r="J340" s="25" t="str">
        <f t="shared" si="45"/>
        <v>2047–2048</v>
      </c>
      <c r="K340" s="27">
        <f t="shared" si="41"/>
        <v>0</v>
      </c>
      <c r="R340" s="10" t="str">
        <f t="shared" si="37"/>
        <v/>
      </c>
    </row>
    <row r="341" spans="1:18" ht="19.899999999999999" customHeight="1" x14ac:dyDescent="0.25">
      <c r="A341" s="126">
        <v>53997</v>
      </c>
      <c r="B341" s="9">
        <f t="shared" si="38"/>
        <v>0</v>
      </c>
      <c r="C341" s="127"/>
      <c r="D341" s="4">
        <f t="shared" si="39"/>
        <v>0</v>
      </c>
      <c r="E341" s="128">
        <f t="shared" si="42"/>
        <v>0</v>
      </c>
      <c r="F341" s="4">
        <f t="shared" si="43"/>
        <v>0</v>
      </c>
      <c r="G341" s="19">
        <f>IF(AND(C341&lt;&gt;"",SUM(G$25:G340)&lt;D$17),$D$17/$D$21,0)</f>
        <v>0</v>
      </c>
      <c r="H341" s="4">
        <f t="shared" si="44"/>
        <v>0</v>
      </c>
      <c r="I341" s="4">
        <f t="shared" si="40"/>
        <v>0</v>
      </c>
      <c r="J341" s="25" t="str">
        <f t="shared" si="45"/>
        <v>2047–2048</v>
      </c>
      <c r="K341" s="27">
        <f t="shared" si="41"/>
        <v>0</v>
      </c>
      <c r="R341" s="10" t="str">
        <f t="shared" si="37"/>
        <v/>
      </c>
    </row>
    <row r="342" spans="1:18" ht="19.899999999999999" customHeight="1" x14ac:dyDescent="0.25">
      <c r="A342" s="126">
        <v>54027</v>
      </c>
      <c r="B342" s="9">
        <f t="shared" si="38"/>
        <v>0</v>
      </c>
      <c r="C342" s="127"/>
      <c r="D342" s="4">
        <f t="shared" si="39"/>
        <v>0</v>
      </c>
      <c r="E342" s="128">
        <f t="shared" si="42"/>
        <v>0</v>
      </c>
      <c r="F342" s="4">
        <f t="shared" si="43"/>
        <v>0</v>
      </c>
      <c r="G342" s="19">
        <f>IF(AND(C342&lt;&gt;"",SUM(G$25:G341)&lt;D$17),$D$17/$D$21,0)</f>
        <v>0</v>
      </c>
      <c r="H342" s="4">
        <f t="shared" si="44"/>
        <v>0</v>
      </c>
      <c r="I342" s="4">
        <f t="shared" si="40"/>
        <v>0</v>
      </c>
      <c r="J342" s="25" t="str">
        <f t="shared" si="45"/>
        <v>2047–2048</v>
      </c>
      <c r="K342" s="27">
        <f t="shared" si="41"/>
        <v>0</v>
      </c>
      <c r="R342" s="10" t="str">
        <f t="shared" si="37"/>
        <v/>
      </c>
    </row>
    <row r="343" spans="1:18" ht="19.899999999999999" customHeight="1" x14ac:dyDescent="0.25">
      <c r="A343" s="126">
        <v>54058</v>
      </c>
      <c r="B343" s="9">
        <f t="shared" si="38"/>
        <v>0</v>
      </c>
      <c r="C343" s="127"/>
      <c r="D343" s="4">
        <f t="shared" si="39"/>
        <v>0</v>
      </c>
      <c r="E343" s="128">
        <f t="shared" si="42"/>
        <v>0</v>
      </c>
      <c r="F343" s="4">
        <f t="shared" si="43"/>
        <v>0</v>
      </c>
      <c r="G343" s="19">
        <f>IF(AND(C343&lt;&gt;"",SUM(G$25:G342)&lt;D$17),$D$17/$D$21,0)</f>
        <v>0</v>
      </c>
      <c r="H343" s="4">
        <f t="shared" si="44"/>
        <v>0</v>
      </c>
      <c r="I343" s="4">
        <f t="shared" si="40"/>
        <v>0</v>
      </c>
      <c r="J343" s="25" t="str">
        <f t="shared" si="45"/>
        <v>2047–2048</v>
      </c>
      <c r="K343" s="27">
        <f t="shared" si="41"/>
        <v>0</v>
      </c>
      <c r="R343" s="10" t="str">
        <f t="shared" si="37"/>
        <v/>
      </c>
    </row>
    <row r="344" spans="1:18" ht="19.899999999999999" customHeight="1" x14ac:dyDescent="0.25">
      <c r="A344" s="126">
        <v>54089</v>
      </c>
      <c r="B344" s="9">
        <f t="shared" si="38"/>
        <v>0</v>
      </c>
      <c r="C344" s="127"/>
      <c r="D344" s="4">
        <f t="shared" si="39"/>
        <v>0</v>
      </c>
      <c r="E344" s="128">
        <f t="shared" si="42"/>
        <v>0</v>
      </c>
      <c r="F344" s="4">
        <f t="shared" si="43"/>
        <v>0</v>
      </c>
      <c r="G344" s="19">
        <f>IF(AND(C344&lt;&gt;"",SUM(G$25:G343)&lt;D$17),$D$17/$D$21,0)</f>
        <v>0</v>
      </c>
      <c r="H344" s="4">
        <f t="shared" si="44"/>
        <v>0</v>
      </c>
      <c r="I344" s="4">
        <f t="shared" si="40"/>
        <v>0</v>
      </c>
      <c r="J344" s="25" t="str">
        <f t="shared" si="45"/>
        <v>2047–2048</v>
      </c>
      <c r="K344" s="27">
        <f t="shared" si="41"/>
        <v>0</v>
      </c>
      <c r="R344" s="10" t="str">
        <f t="shared" si="37"/>
        <v/>
      </c>
    </row>
    <row r="345" spans="1:18" ht="19.899999999999999" customHeight="1" x14ac:dyDescent="0.25">
      <c r="A345" s="126">
        <v>54118</v>
      </c>
      <c r="B345" s="9">
        <f t="shared" si="38"/>
        <v>0</v>
      </c>
      <c r="C345" s="127"/>
      <c r="D345" s="4">
        <f t="shared" si="39"/>
        <v>0</v>
      </c>
      <c r="E345" s="128">
        <f t="shared" si="42"/>
        <v>0</v>
      </c>
      <c r="F345" s="4">
        <f t="shared" si="43"/>
        <v>0</v>
      </c>
      <c r="G345" s="19">
        <f>IF(AND(C345&lt;&gt;"",SUM(G$25:G344)&lt;D$17),$D$17/$D$21,0)</f>
        <v>0</v>
      </c>
      <c r="H345" s="4">
        <f t="shared" si="44"/>
        <v>0</v>
      </c>
      <c r="I345" s="4">
        <f t="shared" si="40"/>
        <v>0</v>
      </c>
      <c r="J345" s="25" t="str">
        <f t="shared" si="45"/>
        <v>2047–2048</v>
      </c>
      <c r="K345" s="27">
        <f t="shared" si="41"/>
        <v>0</v>
      </c>
      <c r="R345" s="10" t="str">
        <f t="shared" ref="R345:R408" si="46">IF(AND($D$13&lt;=$A345,DATE(YEAR($D$13),MONTH($D$13)+$D$19-1,DAY($D$13))&gt;=$A345),"X","")</f>
        <v/>
      </c>
    </row>
    <row r="346" spans="1:18" ht="19.899999999999999" customHeight="1" x14ac:dyDescent="0.25">
      <c r="A346" s="126">
        <v>54149</v>
      </c>
      <c r="B346" s="9">
        <f t="shared" ref="B346:B409" si="47">IF(C346&gt;0,C346*-1,C346)</f>
        <v>0</v>
      </c>
      <c r="C346" s="127"/>
      <c r="D346" s="4">
        <f t="shared" ref="D346:D409" si="48">IF(C346="",0,IF($D$14="Beginning",IF(C345&lt;&gt;"",$F345*$D$6/12,0),IF(C345&lt;&gt;"",$F345*$D$6/12,$D$15*$D$6/12)))</f>
        <v>0</v>
      </c>
      <c r="E346" s="128">
        <f t="shared" si="42"/>
        <v>0</v>
      </c>
      <c r="F346" s="4">
        <f t="shared" si="43"/>
        <v>0</v>
      </c>
      <c r="G346" s="19">
        <f>IF(AND(C346&lt;&gt;"",SUM(G$25:G345)&lt;D$17),$D$17/$D$21,0)</f>
        <v>0</v>
      </c>
      <c r="H346" s="4">
        <f t="shared" si="44"/>
        <v>0</v>
      </c>
      <c r="I346" s="4">
        <f t="shared" ref="I346:I409" si="49">IF(C346&lt;&gt;"",$D$17-H346,0)</f>
        <v>0</v>
      </c>
      <c r="J346" s="25" t="str">
        <f t="shared" si="45"/>
        <v>2047–2048</v>
      </c>
      <c r="K346" s="27">
        <f t="shared" ref="K346:K409" si="50">IF(AND(ROUND(H346,2)=ROUND($D$17,2),ROUND(F346,0)=0),ROUND($D$17,2),0)</f>
        <v>0</v>
      </c>
      <c r="R346" s="10" t="str">
        <f t="shared" si="46"/>
        <v/>
      </c>
    </row>
    <row r="347" spans="1:18" ht="19.899999999999999" customHeight="1" x14ac:dyDescent="0.25">
      <c r="A347" s="126">
        <v>54179</v>
      </c>
      <c r="B347" s="9">
        <f t="shared" si="47"/>
        <v>0</v>
      </c>
      <c r="C347" s="127"/>
      <c r="D347" s="4">
        <f t="shared" si="48"/>
        <v>0</v>
      </c>
      <c r="E347" s="128">
        <f t="shared" ref="E347:E410" si="51">C347-D347</f>
        <v>0</v>
      </c>
      <c r="F347" s="4">
        <f t="shared" ref="F347:F410" si="52">IF(C347="",0,IF(C346="",$D$15-E347,IF(C347&lt;&gt;"",F346-E347)))</f>
        <v>0</v>
      </c>
      <c r="G347" s="19">
        <f>IF(AND(C347&lt;&gt;"",SUM(G$25:G346)&lt;D$17),$D$17/$D$21,0)</f>
        <v>0</v>
      </c>
      <c r="H347" s="4">
        <f t="shared" ref="H347:H410" si="53">IF(C347&lt;&gt;"",G347+H346,0)</f>
        <v>0</v>
      </c>
      <c r="I347" s="4">
        <f t="shared" si="49"/>
        <v>0</v>
      </c>
      <c r="J347" s="25" t="str">
        <f t="shared" si="45"/>
        <v>2047–2048</v>
      </c>
      <c r="K347" s="27">
        <f t="shared" si="50"/>
        <v>0</v>
      </c>
      <c r="R347" s="10" t="str">
        <f t="shared" si="46"/>
        <v/>
      </c>
    </row>
    <row r="348" spans="1:18" ht="19.899999999999999" customHeight="1" x14ac:dyDescent="0.25">
      <c r="A348" s="126">
        <v>54210</v>
      </c>
      <c r="B348" s="9">
        <f t="shared" si="47"/>
        <v>0</v>
      </c>
      <c r="C348" s="127"/>
      <c r="D348" s="4">
        <f t="shared" si="48"/>
        <v>0</v>
      </c>
      <c r="E348" s="128">
        <f t="shared" si="51"/>
        <v>0</v>
      </c>
      <c r="F348" s="4">
        <f t="shared" si="52"/>
        <v>0</v>
      </c>
      <c r="G348" s="19">
        <f>IF(AND(C348&lt;&gt;"",SUM(G$25:G347)&lt;D$17),$D$17/$D$21,0)</f>
        <v>0</v>
      </c>
      <c r="H348" s="4">
        <f t="shared" si="53"/>
        <v>0</v>
      </c>
      <c r="I348" s="4">
        <f t="shared" si="49"/>
        <v>0</v>
      </c>
      <c r="J348" s="25" t="str">
        <f t="shared" si="45"/>
        <v>2047–2048</v>
      </c>
      <c r="K348" s="27">
        <f t="shared" si="50"/>
        <v>0</v>
      </c>
      <c r="R348" s="10" t="str">
        <f t="shared" si="46"/>
        <v/>
      </c>
    </row>
    <row r="349" spans="1:18" ht="19.899999999999999" customHeight="1" x14ac:dyDescent="0.25">
      <c r="A349" s="126">
        <v>54240</v>
      </c>
      <c r="B349" s="9">
        <f t="shared" si="47"/>
        <v>0</v>
      </c>
      <c r="C349" s="127"/>
      <c r="D349" s="4">
        <f t="shared" si="48"/>
        <v>0</v>
      </c>
      <c r="E349" s="128">
        <f t="shared" si="51"/>
        <v>0</v>
      </c>
      <c r="F349" s="4">
        <f t="shared" si="52"/>
        <v>0</v>
      </c>
      <c r="G349" s="19">
        <f>IF(AND(C349&lt;&gt;"",SUM(G$25:G348)&lt;D$17),$D$17/$D$21,0)</f>
        <v>0</v>
      </c>
      <c r="H349" s="4">
        <f t="shared" si="53"/>
        <v>0</v>
      </c>
      <c r="I349" s="4">
        <f t="shared" si="49"/>
        <v>0</v>
      </c>
      <c r="J349" s="25" t="str">
        <f t="shared" si="45"/>
        <v>2048–2049</v>
      </c>
      <c r="K349" s="27">
        <f t="shared" si="50"/>
        <v>0</v>
      </c>
      <c r="R349" s="10" t="str">
        <f t="shared" si="46"/>
        <v/>
      </c>
    </row>
    <row r="350" spans="1:18" ht="19.899999999999999" customHeight="1" x14ac:dyDescent="0.25">
      <c r="A350" s="126">
        <v>54271</v>
      </c>
      <c r="B350" s="9">
        <f t="shared" si="47"/>
        <v>0</v>
      </c>
      <c r="C350" s="127"/>
      <c r="D350" s="4">
        <f t="shared" si="48"/>
        <v>0</v>
      </c>
      <c r="E350" s="128">
        <f t="shared" si="51"/>
        <v>0</v>
      </c>
      <c r="F350" s="4">
        <f t="shared" si="52"/>
        <v>0</v>
      </c>
      <c r="G350" s="19">
        <f>IF(AND(C350&lt;&gt;"",SUM(G$25:G349)&lt;D$17),$D$17/$D$21,0)</f>
        <v>0</v>
      </c>
      <c r="H350" s="4">
        <f t="shared" si="53"/>
        <v>0</v>
      </c>
      <c r="I350" s="4">
        <f t="shared" si="49"/>
        <v>0</v>
      </c>
      <c r="J350" s="25" t="str">
        <f t="shared" si="45"/>
        <v>2048–2049</v>
      </c>
      <c r="K350" s="27">
        <f t="shared" si="50"/>
        <v>0</v>
      </c>
      <c r="R350" s="10" t="str">
        <f t="shared" si="46"/>
        <v/>
      </c>
    </row>
    <row r="351" spans="1:18" ht="19.899999999999999" customHeight="1" x14ac:dyDescent="0.25">
      <c r="A351" s="126">
        <v>54302</v>
      </c>
      <c r="B351" s="9">
        <f t="shared" si="47"/>
        <v>0</v>
      </c>
      <c r="C351" s="127"/>
      <c r="D351" s="4">
        <f t="shared" si="48"/>
        <v>0</v>
      </c>
      <c r="E351" s="128">
        <f t="shared" si="51"/>
        <v>0</v>
      </c>
      <c r="F351" s="4">
        <f t="shared" si="52"/>
        <v>0</v>
      </c>
      <c r="G351" s="19">
        <f>IF(AND(C351&lt;&gt;"",SUM(G$25:G350)&lt;D$17),$D$17/$D$21,0)</f>
        <v>0</v>
      </c>
      <c r="H351" s="4">
        <f t="shared" si="53"/>
        <v>0</v>
      </c>
      <c r="I351" s="4">
        <f t="shared" si="49"/>
        <v>0</v>
      </c>
      <c r="J351" s="25" t="str">
        <f t="shared" si="45"/>
        <v>2048–2049</v>
      </c>
      <c r="K351" s="27">
        <f t="shared" si="50"/>
        <v>0</v>
      </c>
      <c r="R351" s="10" t="str">
        <f t="shared" si="46"/>
        <v/>
      </c>
    </row>
    <row r="352" spans="1:18" ht="19.899999999999999" customHeight="1" x14ac:dyDescent="0.25">
      <c r="A352" s="126">
        <v>54332</v>
      </c>
      <c r="B352" s="9">
        <f t="shared" si="47"/>
        <v>0</v>
      </c>
      <c r="C352" s="127"/>
      <c r="D352" s="4">
        <f t="shared" si="48"/>
        <v>0</v>
      </c>
      <c r="E352" s="128">
        <f t="shared" si="51"/>
        <v>0</v>
      </c>
      <c r="F352" s="4">
        <f t="shared" si="52"/>
        <v>0</v>
      </c>
      <c r="G352" s="19">
        <f>IF(AND(C352&lt;&gt;"",SUM(G$25:G351)&lt;D$17),$D$17/$D$21,0)</f>
        <v>0</v>
      </c>
      <c r="H352" s="4">
        <f t="shared" si="53"/>
        <v>0</v>
      </c>
      <c r="I352" s="4">
        <f t="shared" si="49"/>
        <v>0</v>
      </c>
      <c r="J352" s="25" t="str">
        <f t="shared" si="45"/>
        <v>2048–2049</v>
      </c>
      <c r="K352" s="27">
        <f t="shared" si="50"/>
        <v>0</v>
      </c>
      <c r="R352" s="10" t="str">
        <f t="shared" si="46"/>
        <v/>
      </c>
    </row>
    <row r="353" spans="1:18" ht="19.899999999999999" customHeight="1" x14ac:dyDescent="0.25">
      <c r="A353" s="126">
        <v>54363</v>
      </c>
      <c r="B353" s="9">
        <f t="shared" si="47"/>
        <v>0</v>
      </c>
      <c r="C353" s="127"/>
      <c r="D353" s="4">
        <f t="shared" si="48"/>
        <v>0</v>
      </c>
      <c r="E353" s="128">
        <f t="shared" si="51"/>
        <v>0</v>
      </c>
      <c r="F353" s="4">
        <f t="shared" si="52"/>
        <v>0</v>
      </c>
      <c r="G353" s="19">
        <f>IF(AND(C353&lt;&gt;"",SUM(G$25:G352)&lt;D$17),$D$17/$D$21,0)</f>
        <v>0</v>
      </c>
      <c r="H353" s="4">
        <f t="shared" si="53"/>
        <v>0</v>
      </c>
      <c r="I353" s="4">
        <f t="shared" si="49"/>
        <v>0</v>
      </c>
      <c r="J353" s="25" t="str">
        <f t="shared" si="45"/>
        <v>2048–2049</v>
      </c>
      <c r="K353" s="27">
        <f t="shared" si="50"/>
        <v>0</v>
      </c>
      <c r="R353" s="10" t="str">
        <f t="shared" si="46"/>
        <v/>
      </c>
    </row>
    <row r="354" spans="1:18" ht="19.899999999999999" customHeight="1" x14ac:dyDescent="0.25">
      <c r="A354" s="126">
        <v>54393</v>
      </c>
      <c r="B354" s="9">
        <f t="shared" si="47"/>
        <v>0</v>
      </c>
      <c r="C354" s="127"/>
      <c r="D354" s="4">
        <f t="shared" si="48"/>
        <v>0</v>
      </c>
      <c r="E354" s="128">
        <f t="shared" si="51"/>
        <v>0</v>
      </c>
      <c r="F354" s="4">
        <f t="shared" si="52"/>
        <v>0</v>
      </c>
      <c r="G354" s="19">
        <f>IF(AND(C354&lt;&gt;"",SUM(G$25:G353)&lt;D$17),$D$17/$D$21,0)</f>
        <v>0</v>
      </c>
      <c r="H354" s="4">
        <f t="shared" si="53"/>
        <v>0</v>
      </c>
      <c r="I354" s="4">
        <f t="shared" si="49"/>
        <v>0</v>
      </c>
      <c r="J354" s="25" t="str">
        <f t="shared" si="45"/>
        <v>2048–2049</v>
      </c>
      <c r="K354" s="27">
        <f t="shared" si="50"/>
        <v>0</v>
      </c>
      <c r="R354" s="10" t="str">
        <f t="shared" si="46"/>
        <v/>
      </c>
    </row>
    <row r="355" spans="1:18" ht="19.899999999999999" customHeight="1" x14ac:dyDescent="0.25">
      <c r="A355" s="126">
        <v>54424</v>
      </c>
      <c r="B355" s="9">
        <f t="shared" si="47"/>
        <v>0</v>
      </c>
      <c r="C355" s="127"/>
      <c r="D355" s="4">
        <f t="shared" si="48"/>
        <v>0</v>
      </c>
      <c r="E355" s="128">
        <f t="shared" si="51"/>
        <v>0</v>
      </c>
      <c r="F355" s="4">
        <f t="shared" si="52"/>
        <v>0</v>
      </c>
      <c r="G355" s="19">
        <f>IF(AND(C355&lt;&gt;"",SUM(G$25:G354)&lt;D$17),$D$17/$D$21,0)</f>
        <v>0</v>
      </c>
      <c r="H355" s="4">
        <f t="shared" si="53"/>
        <v>0</v>
      </c>
      <c r="I355" s="4">
        <f t="shared" si="49"/>
        <v>0</v>
      </c>
      <c r="J355" s="25" t="str">
        <f t="shared" si="45"/>
        <v>2048–2049</v>
      </c>
      <c r="K355" s="27">
        <f t="shared" si="50"/>
        <v>0</v>
      </c>
      <c r="R355" s="10" t="str">
        <f t="shared" si="46"/>
        <v/>
      </c>
    </row>
    <row r="356" spans="1:18" ht="19.899999999999999" customHeight="1" x14ac:dyDescent="0.25">
      <c r="A356" s="126">
        <v>54455</v>
      </c>
      <c r="B356" s="9">
        <f t="shared" si="47"/>
        <v>0</v>
      </c>
      <c r="C356" s="127"/>
      <c r="D356" s="4">
        <f t="shared" si="48"/>
        <v>0</v>
      </c>
      <c r="E356" s="128">
        <f t="shared" si="51"/>
        <v>0</v>
      </c>
      <c r="F356" s="4">
        <f t="shared" si="52"/>
        <v>0</v>
      </c>
      <c r="G356" s="19">
        <f>IF(AND(C356&lt;&gt;"",SUM(G$25:G355)&lt;D$17),$D$17/$D$21,0)</f>
        <v>0</v>
      </c>
      <c r="H356" s="4">
        <f t="shared" si="53"/>
        <v>0</v>
      </c>
      <c r="I356" s="4">
        <f t="shared" si="49"/>
        <v>0</v>
      </c>
      <c r="J356" s="25" t="str">
        <f t="shared" si="45"/>
        <v>2048–2049</v>
      </c>
      <c r="K356" s="27">
        <f t="shared" si="50"/>
        <v>0</v>
      </c>
      <c r="R356" s="10" t="str">
        <f t="shared" si="46"/>
        <v/>
      </c>
    </row>
    <row r="357" spans="1:18" ht="19.899999999999999" customHeight="1" x14ac:dyDescent="0.25">
      <c r="A357" s="126">
        <v>54483</v>
      </c>
      <c r="B357" s="9">
        <f t="shared" si="47"/>
        <v>0</v>
      </c>
      <c r="C357" s="127"/>
      <c r="D357" s="4">
        <f t="shared" si="48"/>
        <v>0</v>
      </c>
      <c r="E357" s="128">
        <f t="shared" si="51"/>
        <v>0</v>
      </c>
      <c r="F357" s="4">
        <f t="shared" si="52"/>
        <v>0</v>
      </c>
      <c r="G357" s="19">
        <f>IF(AND(C357&lt;&gt;"",SUM(G$25:G356)&lt;D$17),$D$17/$D$21,0)</f>
        <v>0</v>
      </c>
      <c r="H357" s="4">
        <f t="shared" si="53"/>
        <v>0</v>
      </c>
      <c r="I357" s="4">
        <f t="shared" si="49"/>
        <v>0</v>
      </c>
      <c r="J357" s="25" t="str">
        <f t="shared" si="45"/>
        <v>2048–2049</v>
      </c>
      <c r="K357" s="27">
        <f t="shared" si="50"/>
        <v>0</v>
      </c>
      <c r="R357" s="10" t="str">
        <f t="shared" si="46"/>
        <v/>
      </c>
    </row>
    <row r="358" spans="1:18" ht="19.899999999999999" customHeight="1" x14ac:dyDescent="0.25">
      <c r="A358" s="126">
        <v>54514</v>
      </c>
      <c r="B358" s="9">
        <f t="shared" si="47"/>
        <v>0</v>
      </c>
      <c r="C358" s="127"/>
      <c r="D358" s="4">
        <f t="shared" si="48"/>
        <v>0</v>
      </c>
      <c r="E358" s="128">
        <f t="shared" si="51"/>
        <v>0</v>
      </c>
      <c r="F358" s="4">
        <f t="shared" si="52"/>
        <v>0</v>
      </c>
      <c r="G358" s="19">
        <f>IF(AND(C358&lt;&gt;"",SUM(G$25:G357)&lt;D$17),$D$17/$D$21,0)</f>
        <v>0</v>
      </c>
      <c r="H358" s="4">
        <f t="shared" si="53"/>
        <v>0</v>
      </c>
      <c r="I358" s="4">
        <f t="shared" si="49"/>
        <v>0</v>
      </c>
      <c r="J358" s="25" t="str">
        <f t="shared" ref="J358:J421" si="54">IF(OR(MONTH(A358)=1,MONTH(A358)=2,MONTH(A358)=3,MONTH(A358)=4,MONTH(A358)=5,MONTH(A358)=6),YEAR(A358)-1&amp;"–"&amp;YEAR(A358),YEAR(A358)&amp;"–"&amp;YEAR(A358)+1)</f>
        <v>2048–2049</v>
      </c>
      <c r="K358" s="27">
        <f t="shared" si="50"/>
        <v>0</v>
      </c>
      <c r="R358" s="10" t="str">
        <f t="shared" si="46"/>
        <v/>
      </c>
    </row>
    <row r="359" spans="1:18" ht="19.899999999999999" customHeight="1" x14ac:dyDescent="0.25">
      <c r="A359" s="126">
        <v>54544</v>
      </c>
      <c r="B359" s="9">
        <f t="shared" si="47"/>
        <v>0</v>
      </c>
      <c r="C359" s="127"/>
      <c r="D359" s="4">
        <f t="shared" si="48"/>
        <v>0</v>
      </c>
      <c r="E359" s="128">
        <f t="shared" si="51"/>
        <v>0</v>
      </c>
      <c r="F359" s="4">
        <f t="shared" si="52"/>
        <v>0</v>
      </c>
      <c r="G359" s="19">
        <f>IF(AND(C359&lt;&gt;"",SUM(G$25:G358)&lt;D$17),$D$17/$D$21,0)</f>
        <v>0</v>
      </c>
      <c r="H359" s="4">
        <f t="shared" si="53"/>
        <v>0</v>
      </c>
      <c r="I359" s="4">
        <f t="shared" si="49"/>
        <v>0</v>
      </c>
      <c r="J359" s="25" t="str">
        <f t="shared" si="54"/>
        <v>2048–2049</v>
      </c>
      <c r="K359" s="27">
        <f t="shared" si="50"/>
        <v>0</v>
      </c>
      <c r="R359" s="10" t="str">
        <f t="shared" si="46"/>
        <v/>
      </c>
    </row>
    <row r="360" spans="1:18" ht="19.899999999999999" customHeight="1" x14ac:dyDescent="0.25">
      <c r="A360" s="126">
        <v>54575</v>
      </c>
      <c r="B360" s="9">
        <f t="shared" si="47"/>
        <v>0</v>
      </c>
      <c r="C360" s="127"/>
      <c r="D360" s="4">
        <f t="shared" si="48"/>
        <v>0</v>
      </c>
      <c r="E360" s="128">
        <f t="shared" si="51"/>
        <v>0</v>
      </c>
      <c r="F360" s="4">
        <f t="shared" si="52"/>
        <v>0</v>
      </c>
      <c r="G360" s="19">
        <f>IF(AND(C360&lt;&gt;"",SUM(G$25:G359)&lt;D$17),$D$17/$D$21,0)</f>
        <v>0</v>
      </c>
      <c r="H360" s="4">
        <f t="shared" si="53"/>
        <v>0</v>
      </c>
      <c r="I360" s="4">
        <f t="shared" si="49"/>
        <v>0</v>
      </c>
      <c r="J360" s="25" t="str">
        <f t="shared" si="54"/>
        <v>2048–2049</v>
      </c>
      <c r="K360" s="27">
        <f t="shared" si="50"/>
        <v>0</v>
      </c>
      <c r="R360" s="10" t="str">
        <f t="shared" si="46"/>
        <v/>
      </c>
    </row>
    <row r="361" spans="1:18" ht="19.899999999999999" customHeight="1" x14ac:dyDescent="0.25">
      <c r="A361" s="126">
        <v>54605</v>
      </c>
      <c r="B361" s="9">
        <f t="shared" si="47"/>
        <v>0</v>
      </c>
      <c r="C361" s="127"/>
      <c r="D361" s="4">
        <f t="shared" si="48"/>
        <v>0</v>
      </c>
      <c r="E361" s="128">
        <f t="shared" si="51"/>
        <v>0</v>
      </c>
      <c r="F361" s="4">
        <f t="shared" si="52"/>
        <v>0</v>
      </c>
      <c r="G361" s="19">
        <f>IF(AND(C361&lt;&gt;"",SUM(G$25:G360)&lt;D$17),$D$17/$D$21,0)</f>
        <v>0</v>
      </c>
      <c r="H361" s="4">
        <f t="shared" si="53"/>
        <v>0</v>
      </c>
      <c r="I361" s="4">
        <f t="shared" si="49"/>
        <v>0</v>
      </c>
      <c r="J361" s="25" t="str">
        <f t="shared" si="54"/>
        <v>2049–2050</v>
      </c>
      <c r="K361" s="27">
        <f t="shared" si="50"/>
        <v>0</v>
      </c>
      <c r="R361" s="10" t="str">
        <f t="shared" si="46"/>
        <v/>
      </c>
    </row>
    <row r="362" spans="1:18" ht="19.899999999999999" customHeight="1" x14ac:dyDescent="0.25">
      <c r="A362" s="126">
        <v>54636</v>
      </c>
      <c r="B362" s="9">
        <f t="shared" si="47"/>
        <v>0</v>
      </c>
      <c r="C362" s="127"/>
      <c r="D362" s="4">
        <f t="shared" si="48"/>
        <v>0</v>
      </c>
      <c r="E362" s="128">
        <f t="shared" si="51"/>
        <v>0</v>
      </c>
      <c r="F362" s="4">
        <f t="shared" si="52"/>
        <v>0</v>
      </c>
      <c r="G362" s="19">
        <f>IF(AND(C362&lt;&gt;"",SUM(G$25:G361)&lt;D$17),$D$17/$D$21,0)</f>
        <v>0</v>
      </c>
      <c r="H362" s="4">
        <f t="shared" si="53"/>
        <v>0</v>
      </c>
      <c r="I362" s="4">
        <f t="shared" si="49"/>
        <v>0</v>
      </c>
      <c r="J362" s="25" t="str">
        <f t="shared" si="54"/>
        <v>2049–2050</v>
      </c>
      <c r="K362" s="27">
        <f t="shared" si="50"/>
        <v>0</v>
      </c>
      <c r="R362" s="10" t="str">
        <f t="shared" si="46"/>
        <v/>
      </c>
    </row>
    <row r="363" spans="1:18" ht="19.899999999999999" customHeight="1" x14ac:dyDescent="0.25">
      <c r="A363" s="126">
        <v>54667</v>
      </c>
      <c r="B363" s="9">
        <f t="shared" si="47"/>
        <v>0</v>
      </c>
      <c r="C363" s="127"/>
      <c r="D363" s="4">
        <f t="shared" si="48"/>
        <v>0</v>
      </c>
      <c r="E363" s="128">
        <f t="shared" si="51"/>
        <v>0</v>
      </c>
      <c r="F363" s="4">
        <f t="shared" si="52"/>
        <v>0</v>
      </c>
      <c r="G363" s="19">
        <f>IF(AND(C363&lt;&gt;"",SUM(G$25:G362)&lt;D$17),$D$17/$D$21,0)</f>
        <v>0</v>
      </c>
      <c r="H363" s="4">
        <f t="shared" si="53"/>
        <v>0</v>
      </c>
      <c r="I363" s="4">
        <f t="shared" si="49"/>
        <v>0</v>
      </c>
      <c r="J363" s="25" t="str">
        <f t="shared" si="54"/>
        <v>2049–2050</v>
      </c>
      <c r="K363" s="27">
        <f t="shared" si="50"/>
        <v>0</v>
      </c>
      <c r="R363" s="10" t="str">
        <f t="shared" si="46"/>
        <v/>
      </c>
    </row>
    <row r="364" spans="1:18" ht="19.899999999999999" customHeight="1" x14ac:dyDescent="0.25">
      <c r="A364" s="126">
        <v>54697</v>
      </c>
      <c r="B364" s="9">
        <f t="shared" si="47"/>
        <v>0</v>
      </c>
      <c r="C364" s="127"/>
      <c r="D364" s="4">
        <f t="shared" si="48"/>
        <v>0</v>
      </c>
      <c r="E364" s="128">
        <f t="shared" si="51"/>
        <v>0</v>
      </c>
      <c r="F364" s="4">
        <f t="shared" si="52"/>
        <v>0</v>
      </c>
      <c r="G364" s="19">
        <f>IF(AND(C364&lt;&gt;"",SUM(G$25:G363)&lt;D$17),$D$17/$D$21,0)</f>
        <v>0</v>
      </c>
      <c r="H364" s="4">
        <f t="shared" si="53"/>
        <v>0</v>
      </c>
      <c r="I364" s="4">
        <f t="shared" si="49"/>
        <v>0</v>
      </c>
      <c r="J364" s="25" t="str">
        <f t="shared" si="54"/>
        <v>2049–2050</v>
      </c>
      <c r="K364" s="27">
        <f t="shared" si="50"/>
        <v>0</v>
      </c>
      <c r="R364" s="10" t="str">
        <f t="shared" si="46"/>
        <v/>
      </c>
    </row>
    <row r="365" spans="1:18" ht="19.899999999999999" customHeight="1" x14ac:dyDescent="0.25">
      <c r="A365" s="126">
        <v>54728</v>
      </c>
      <c r="B365" s="9">
        <f t="shared" si="47"/>
        <v>0</v>
      </c>
      <c r="C365" s="127"/>
      <c r="D365" s="4">
        <f t="shared" si="48"/>
        <v>0</v>
      </c>
      <c r="E365" s="128">
        <f t="shared" si="51"/>
        <v>0</v>
      </c>
      <c r="F365" s="4">
        <f t="shared" si="52"/>
        <v>0</v>
      </c>
      <c r="G365" s="19">
        <f>IF(AND(C365&lt;&gt;"",SUM(G$25:G364)&lt;D$17),$D$17/$D$21,0)</f>
        <v>0</v>
      </c>
      <c r="H365" s="4">
        <f t="shared" si="53"/>
        <v>0</v>
      </c>
      <c r="I365" s="4">
        <f t="shared" si="49"/>
        <v>0</v>
      </c>
      <c r="J365" s="25" t="str">
        <f t="shared" si="54"/>
        <v>2049–2050</v>
      </c>
      <c r="K365" s="27">
        <f t="shared" si="50"/>
        <v>0</v>
      </c>
      <c r="R365" s="10" t="str">
        <f t="shared" si="46"/>
        <v/>
      </c>
    </row>
    <row r="366" spans="1:18" ht="19.899999999999999" customHeight="1" x14ac:dyDescent="0.25">
      <c r="A366" s="126">
        <v>54758</v>
      </c>
      <c r="B366" s="9">
        <f t="shared" si="47"/>
        <v>0</v>
      </c>
      <c r="C366" s="127"/>
      <c r="D366" s="4">
        <f t="shared" si="48"/>
        <v>0</v>
      </c>
      <c r="E366" s="128">
        <f t="shared" si="51"/>
        <v>0</v>
      </c>
      <c r="F366" s="4">
        <f t="shared" si="52"/>
        <v>0</v>
      </c>
      <c r="G366" s="19">
        <f>IF(AND(C366&lt;&gt;"",SUM(G$25:G365)&lt;D$17),$D$17/$D$21,0)</f>
        <v>0</v>
      </c>
      <c r="H366" s="4">
        <f t="shared" si="53"/>
        <v>0</v>
      </c>
      <c r="I366" s="4">
        <f t="shared" si="49"/>
        <v>0</v>
      </c>
      <c r="J366" s="25" t="str">
        <f t="shared" si="54"/>
        <v>2049–2050</v>
      </c>
      <c r="K366" s="27">
        <f t="shared" si="50"/>
        <v>0</v>
      </c>
      <c r="R366" s="10" t="str">
        <f t="shared" si="46"/>
        <v/>
      </c>
    </row>
    <row r="367" spans="1:18" ht="19.899999999999999" customHeight="1" x14ac:dyDescent="0.25">
      <c r="A367" s="126">
        <v>54789</v>
      </c>
      <c r="B367" s="9">
        <f t="shared" si="47"/>
        <v>0</v>
      </c>
      <c r="C367" s="127"/>
      <c r="D367" s="4">
        <f t="shared" si="48"/>
        <v>0</v>
      </c>
      <c r="E367" s="128">
        <f t="shared" si="51"/>
        <v>0</v>
      </c>
      <c r="F367" s="4">
        <f t="shared" si="52"/>
        <v>0</v>
      </c>
      <c r="G367" s="19">
        <f>IF(AND(C367&lt;&gt;"",SUM(G$25:G366)&lt;D$17),$D$17/$D$21,0)</f>
        <v>0</v>
      </c>
      <c r="H367" s="4">
        <f t="shared" si="53"/>
        <v>0</v>
      </c>
      <c r="I367" s="4">
        <f t="shared" si="49"/>
        <v>0</v>
      </c>
      <c r="J367" s="25" t="str">
        <f t="shared" si="54"/>
        <v>2049–2050</v>
      </c>
      <c r="K367" s="27">
        <f t="shared" si="50"/>
        <v>0</v>
      </c>
      <c r="R367" s="10" t="str">
        <f t="shared" si="46"/>
        <v/>
      </c>
    </row>
    <row r="368" spans="1:18" ht="19.899999999999999" customHeight="1" x14ac:dyDescent="0.25">
      <c r="A368" s="126">
        <v>54820</v>
      </c>
      <c r="B368" s="9">
        <f t="shared" si="47"/>
        <v>0</v>
      </c>
      <c r="C368" s="127"/>
      <c r="D368" s="4">
        <f t="shared" si="48"/>
        <v>0</v>
      </c>
      <c r="E368" s="128">
        <f t="shared" si="51"/>
        <v>0</v>
      </c>
      <c r="F368" s="4">
        <f t="shared" si="52"/>
        <v>0</v>
      </c>
      <c r="G368" s="19">
        <f>IF(AND(C368&lt;&gt;"",SUM(G$25:G367)&lt;D$17),$D$17/$D$21,0)</f>
        <v>0</v>
      </c>
      <c r="H368" s="4">
        <f t="shared" si="53"/>
        <v>0</v>
      </c>
      <c r="I368" s="4">
        <f t="shared" si="49"/>
        <v>0</v>
      </c>
      <c r="J368" s="25" t="str">
        <f t="shared" si="54"/>
        <v>2049–2050</v>
      </c>
      <c r="K368" s="27">
        <f t="shared" si="50"/>
        <v>0</v>
      </c>
      <c r="R368" s="10" t="str">
        <f t="shared" si="46"/>
        <v/>
      </c>
    </row>
    <row r="369" spans="1:18" ht="19.899999999999999" customHeight="1" x14ac:dyDescent="0.25">
      <c r="A369" s="126">
        <v>54848</v>
      </c>
      <c r="B369" s="9">
        <f t="shared" si="47"/>
        <v>0</v>
      </c>
      <c r="C369" s="127"/>
      <c r="D369" s="4">
        <f t="shared" si="48"/>
        <v>0</v>
      </c>
      <c r="E369" s="128">
        <f t="shared" si="51"/>
        <v>0</v>
      </c>
      <c r="F369" s="4">
        <f t="shared" si="52"/>
        <v>0</v>
      </c>
      <c r="G369" s="19">
        <f>IF(AND(C369&lt;&gt;"",SUM(G$25:G368)&lt;D$17),$D$17/$D$21,0)</f>
        <v>0</v>
      </c>
      <c r="H369" s="4">
        <f t="shared" si="53"/>
        <v>0</v>
      </c>
      <c r="I369" s="4">
        <f t="shared" si="49"/>
        <v>0</v>
      </c>
      <c r="J369" s="25" t="str">
        <f t="shared" si="54"/>
        <v>2049–2050</v>
      </c>
      <c r="K369" s="27">
        <f t="shared" si="50"/>
        <v>0</v>
      </c>
      <c r="R369" s="10" t="str">
        <f t="shared" si="46"/>
        <v/>
      </c>
    </row>
    <row r="370" spans="1:18" ht="19.899999999999999" customHeight="1" x14ac:dyDescent="0.25">
      <c r="A370" s="126">
        <v>54879</v>
      </c>
      <c r="B370" s="9">
        <f t="shared" si="47"/>
        <v>0</v>
      </c>
      <c r="C370" s="127"/>
      <c r="D370" s="4">
        <f t="shared" si="48"/>
        <v>0</v>
      </c>
      <c r="E370" s="128">
        <f t="shared" si="51"/>
        <v>0</v>
      </c>
      <c r="F370" s="4">
        <f t="shared" si="52"/>
        <v>0</v>
      </c>
      <c r="G370" s="19">
        <f>IF(AND(C370&lt;&gt;"",SUM(G$25:G369)&lt;D$17),$D$17/$D$21,0)</f>
        <v>0</v>
      </c>
      <c r="H370" s="4">
        <f t="shared" si="53"/>
        <v>0</v>
      </c>
      <c r="I370" s="4">
        <f t="shared" si="49"/>
        <v>0</v>
      </c>
      <c r="J370" s="25" t="str">
        <f t="shared" si="54"/>
        <v>2049–2050</v>
      </c>
      <c r="K370" s="27">
        <f t="shared" si="50"/>
        <v>0</v>
      </c>
      <c r="R370" s="10" t="str">
        <f t="shared" si="46"/>
        <v/>
      </c>
    </row>
    <row r="371" spans="1:18" ht="19.899999999999999" customHeight="1" x14ac:dyDescent="0.25">
      <c r="A371" s="126">
        <v>54909</v>
      </c>
      <c r="B371" s="9">
        <f t="shared" si="47"/>
        <v>0</v>
      </c>
      <c r="C371" s="127"/>
      <c r="D371" s="4">
        <f t="shared" si="48"/>
        <v>0</v>
      </c>
      <c r="E371" s="128">
        <f t="shared" si="51"/>
        <v>0</v>
      </c>
      <c r="F371" s="4">
        <f t="shared" si="52"/>
        <v>0</v>
      </c>
      <c r="G371" s="19">
        <f>IF(AND(C371&lt;&gt;"",SUM(G$25:G370)&lt;D$17),$D$17/$D$21,0)</f>
        <v>0</v>
      </c>
      <c r="H371" s="4">
        <f t="shared" si="53"/>
        <v>0</v>
      </c>
      <c r="I371" s="4">
        <f t="shared" si="49"/>
        <v>0</v>
      </c>
      <c r="J371" s="25" t="str">
        <f t="shared" si="54"/>
        <v>2049–2050</v>
      </c>
      <c r="K371" s="27">
        <f t="shared" si="50"/>
        <v>0</v>
      </c>
      <c r="R371" s="10" t="str">
        <f t="shared" si="46"/>
        <v/>
      </c>
    </row>
    <row r="372" spans="1:18" ht="19.899999999999999" customHeight="1" x14ac:dyDescent="0.25">
      <c r="A372" s="126">
        <v>54940</v>
      </c>
      <c r="B372" s="9">
        <f t="shared" si="47"/>
        <v>0</v>
      </c>
      <c r="C372" s="127"/>
      <c r="D372" s="4">
        <f t="shared" si="48"/>
        <v>0</v>
      </c>
      <c r="E372" s="128">
        <f t="shared" si="51"/>
        <v>0</v>
      </c>
      <c r="F372" s="4">
        <f t="shared" si="52"/>
        <v>0</v>
      </c>
      <c r="G372" s="19">
        <f>IF(AND(C372&lt;&gt;"",SUM(G$25:G371)&lt;D$17),$D$17/$D$21,0)</f>
        <v>0</v>
      </c>
      <c r="H372" s="4">
        <f t="shared" si="53"/>
        <v>0</v>
      </c>
      <c r="I372" s="4">
        <f t="shared" si="49"/>
        <v>0</v>
      </c>
      <c r="J372" s="25" t="str">
        <f t="shared" si="54"/>
        <v>2049–2050</v>
      </c>
      <c r="K372" s="27">
        <f t="shared" si="50"/>
        <v>0</v>
      </c>
      <c r="R372" s="10" t="str">
        <f t="shared" si="46"/>
        <v/>
      </c>
    </row>
    <row r="373" spans="1:18" ht="19.899999999999999" customHeight="1" x14ac:dyDescent="0.25">
      <c r="A373" s="126">
        <v>54970</v>
      </c>
      <c r="B373" s="9">
        <f t="shared" si="47"/>
        <v>0</v>
      </c>
      <c r="C373" s="127"/>
      <c r="D373" s="4">
        <f t="shared" si="48"/>
        <v>0</v>
      </c>
      <c r="E373" s="128">
        <f t="shared" si="51"/>
        <v>0</v>
      </c>
      <c r="F373" s="4">
        <f t="shared" si="52"/>
        <v>0</v>
      </c>
      <c r="G373" s="19">
        <f>IF(AND(C373&lt;&gt;"",SUM(G$25:G372)&lt;D$17),$D$17/$D$21,0)</f>
        <v>0</v>
      </c>
      <c r="H373" s="4">
        <f t="shared" si="53"/>
        <v>0</v>
      </c>
      <c r="I373" s="4">
        <f t="shared" si="49"/>
        <v>0</v>
      </c>
      <c r="J373" s="25" t="str">
        <f t="shared" si="54"/>
        <v>2050–2051</v>
      </c>
      <c r="K373" s="27">
        <f t="shared" si="50"/>
        <v>0</v>
      </c>
      <c r="R373" s="10" t="str">
        <f t="shared" si="46"/>
        <v/>
      </c>
    </row>
    <row r="374" spans="1:18" ht="19.899999999999999" customHeight="1" x14ac:dyDescent="0.25">
      <c r="A374" s="126">
        <v>55001</v>
      </c>
      <c r="B374" s="9">
        <f t="shared" si="47"/>
        <v>0</v>
      </c>
      <c r="C374" s="127"/>
      <c r="D374" s="4">
        <f t="shared" si="48"/>
        <v>0</v>
      </c>
      <c r="E374" s="128">
        <f t="shared" si="51"/>
        <v>0</v>
      </c>
      <c r="F374" s="4">
        <f t="shared" si="52"/>
        <v>0</v>
      </c>
      <c r="G374" s="19">
        <f>IF(AND(C374&lt;&gt;"",SUM(G$25:G373)&lt;D$17),$D$17/$D$21,0)</f>
        <v>0</v>
      </c>
      <c r="H374" s="4">
        <f t="shared" si="53"/>
        <v>0</v>
      </c>
      <c r="I374" s="4">
        <f t="shared" si="49"/>
        <v>0</v>
      </c>
      <c r="J374" s="25" t="str">
        <f t="shared" si="54"/>
        <v>2050–2051</v>
      </c>
      <c r="K374" s="27">
        <f t="shared" si="50"/>
        <v>0</v>
      </c>
      <c r="R374" s="10" t="str">
        <f t="shared" si="46"/>
        <v/>
      </c>
    </row>
    <row r="375" spans="1:18" ht="19.899999999999999" customHeight="1" x14ac:dyDescent="0.25">
      <c r="A375" s="126">
        <v>55032</v>
      </c>
      <c r="B375" s="9">
        <f t="shared" si="47"/>
        <v>0</v>
      </c>
      <c r="C375" s="127"/>
      <c r="D375" s="4">
        <f t="shared" si="48"/>
        <v>0</v>
      </c>
      <c r="E375" s="128">
        <f t="shared" si="51"/>
        <v>0</v>
      </c>
      <c r="F375" s="4">
        <f t="shared" si="52"/>
        <v>0</v>
      </c>
      <c r="G375" s="19">
        <f>IF(AND(C375&lt;&gt;"",SUM(G$25:G374)&lt;D$17),$D$17/$D$21,0)</f>
        <v>0</v>
      </c>
      <c r="H375" s="4">
        <f t="shared" si="53"/>
        <v>0</v>
      </c>
      <c r="I375" s="4">
        <f t="shared" si="49"/>
        <v>0</v>
      </c>
      <c r="J375" s="25" t="str">
        <f t="shared" si="54"/>
        <v>2050–2051</v>
      </c>
      <c r="K375" s="27">
        <f t="shared" si="50"/>
        <v>0</v>
      </c>
      <c r="R375" s="10" t="str">
        <f t="shared" si="46"/>
        <v/>
      </c>
    </row>
    <row r="376" spans="1:18" ht="19.899999999999999" customHeight="1" x14ac:dyDescent="0.25">
      <c r="A376" s="126">
        <v>55062</v>
      </c>
      <c r="B376" s="9">
        <f t="shared" si="47"/>
        <v>0</v>
      </c>
      <c r="C376" s="127"/>
      <c r="D376" s="4">
        <f t="shared" si="48"/>
        <v>0</v>
      </c>
      <c r="E376" s="128">
        <f t="shared" si="51"/>
        <v>0</v>
      </c>
      <c r="F376" s="4">
        <f t="shared" si="52"/>
        <v>0</v>
      </c>
      <c r="G376" s="19">
        <f>IF(AND(C376&lt;&gt;"",SUM(G$25:G375)&lt;D$17),$D$17/$D$21,0)</f>
        <v>0</v>
      </c>
      <c r="H376" s="4">
        <f t="shared" si="53"/>
        <v>0</v>
      </c>
      <c r="I376" s="4">
        <f t="shared" si="49"/>
        <v>0</v>
      </c>
      <c r="J376" s="25" t="str">
        <f t="shared" si="54"/>
        <v>2050–2051</v>
      </c>
      <c r="K376" s="27">
        <f t="shared" si="50"/>
        <v>0</v>
      </c>
      <c r="R376" s="10" t="str">
        <f t="shared" si="46"/>
        <v/>
      </c>
    </row>
    <row r="377" spans="1:18" ht="19.899999999999999" customHeight="1" x14ac:dyDescent="0.25">
      <c r="A377" s="126">
        <v>55093</v>
      </c>
      <c r="B377" s="9">
        <f t="shared" si="47"/>
        <v>0</v>
      </c>
      <c r="C377" s="127"/>
      <c r="D377" s="4">
        <f t="shared" si="48"/>
        <v>0</v>
      </c>
      <c r="E377" s="128">
        <f t="shared" si="51"/>
        <v>0</v>
      </c>
      <c r="F377" s="4">
        <f t="shared" si="52"/>
        <v>0</v>
      </c>
      <c r="G377" s="19">
        <f>IF(AND(C377&lt;&gt;"",SUM(G$25:G376)&lt;D$17),$D$17/$D$21,0)</f>
        <v>0</v>
      </c>
      <c r="H377" s="4">
        <f t="shared" si="53"/>
        <v>0</v>
      </c>
      <c r="I377" s="4">
        <f t="shared" si="49"/>
        <v>0</v>
      </c>
      <c r="J377" s="25" t="str">
        <f t="shared" si="54"/>
        <v>2050–2051</v>
      </c>
      <c r="K377" s="27">
        <f t="shared" si="50"/>
        <v>0</v>
      </c>
      <c r="R377" s="10" t="str">
        <f t="shared" si="46"/>
        <v/>
      </c>
    </row>
    <row r="378" spans="1:18" ht="19.899999999999999" customHeight="1" x14ac:dyDescent="0.25">
      <c r="A378" s="126">
        <v>55123</v>
      </c>
      <c r="B378" s="9">
        <f t="shared" si="47"/>
        <v>0</v>
      </c>
      <c r="C378" s="127"/>
      <c r="D378" s="4">
        <f t="shared" si="48"/>
        <v>0</v>
      </c>
      <c r="E378" s="128">
        <f t="shared" si="51"/>
        <v>0</v>
      </c>
      <c r="F378" s="4">
        <f t="shared" si="52"/>
        <v>0</v>
      </c>
      <c r="G378" s="19">
        <f>IF(AND(C378&lt;&gt;"",SUM(G$25:G377)&lt;D$17),$D$17/$D$21,0)</f>
        <v>0</v>
      </c>
      <c r="H378" s="4">
        <f t="shared" si="53"/>
        <v>0</v>
      </c>
      <c r="I378" s="4">
        <f t="shared" si="49"/>
        <v>0</v>
      </c>
      <c r="J378" s="25" t="str">
        <f t="shared" si="54"/>
        <v>2050–2051</v>
      </c>
      <c r="K378" s="27">
        <f t="shared" si="50"/>
        <v>0</v>
      </c>
      <c r="R378" s="10" t="str">
        <f t="shared" si="46"/>
        <v/>
      </c>
    </row>
    <row r="379" spans="1:18" ht="19.899999999999999" customHeight="1" x14ac:dyDescent="0.25">
      <c r="A379" s="126">
        <v>55154</v>
      </c>
      <c r="B379" s="9">
        <f t="shared" si="47"/>
        <v>0</v>
      </c>
      <c r="C379" s="127"/>
      <c r="D379" s="4">
        <f t="shared" si="48"/>
        <v>0</v>
      </c>
      <c r="E379" s="128">
        <f t="shared" si="51"/>
        <v>0</v>
      </c>
      <c r="F379" s="4">
        <f t="shared" si="52"/>
        <v>0</v>
      </c>
      <c r="G379" s="19">
        <f>IF(AND(C379&lt;&gt;"",SUM(G$25:G378)&lt;D$17),$D$17/$D$21,0)</f>
        <v>0</v>
      </c>
      <c r="H379" s="4">
        <f t="shared" si="53"/>
        <v>0</v>
      </c>
      <c r="I379" s="4">
        <f t="shared" si="49"/>
        <v>0</v>
      </c>
      <c r="J379" s="25" t="str">
        <f t="shared" si="54"/>
        <v>2050–2051</v>
      </c>
      <c r="K379" s="27">
        <f t="shared" si="50"/>
        <v>0</v>
      </c>
      <c r="R379" s="10" t="str">
        <f t="shared" si="46"/>
        <v/>
      </c>
    </row>
    <row r="380" spans="1:18" ht="19.899999999999999" customHeight="1" x14ac:dyDescent="0.25">
      <c r="A380" s="126">
        <v>55185</v>
      </c>
      <c r="B380" s="9">
        <f t="shared" si="47"/>
        <v>0</v>
      </c>
      <c r="C380" s="127"/>
      <c r="D380" s="4">
        <f t="shared" si="48"/>
        <v>0</v>
      </c>
      <c r="E380" s="128">
        <f t="shared" si="51"/>
        <v>0</v>
      </c>
      <c r="F380" s="4">
        <f t="shared" si="52"/>
        <v>0</v>
      </c>
      <c r="G380" s="19">
        <f>IF(AND(C380&lt;&gt;"",SUM(G$25:G379)&lt;D$17),$D$17/$D$21,0)</f>
        <v>0</v>
      </c>
      <c r="H380" s="4">
        <f t="shared" si="53"/>
        <v>0</v>
      </c>
      <c r="I380" s="4">
        <f t="shared" si="49"/>
        <v>0</v>
      </c>
      <c r="J380" s="25" t="str">
        <f t="shared" si="54"/>
        <v>2050–2051</v>
      </c>
      <c r="K380" s="27">
        <f t="shared" si="50"/>
        <v>0</v>
      </c>
      <c r="R380" s="10" t="str">
        <f t="shared" si="46"/>
        <v/>
      </c>
    </row>
    <row r="381" spans="1:18" ht="19.899999999999999" customHeight="1" x14ac:dyDescent="0.25">
      <c r="A381" s="126">
        <v>55213</v>
      </c>
      <c r="B381" s="9">
        <f t="shared" si="47"/>
        <v>0</v>
      </c>
      <c r="C381" s="127"/>
      <c r="D381" s="4">
        <f t="shared" si="48"/>
        <v>0</v>
      </c>
      <c r="E381" s="128">
        <f t="shared" si="51"/>
        <v>0</v>
      </c>
      <c r="F381" s="4">
        <f t="shared" si="52"/>
        <v>0</v>
      </c>
      <c r="G381" s="19">
        <f>IF(AND(C381&lt;&gt;"",SUM(G$25:G380)&lt;D$17),$D$17/$D$21,0)</f>
        <v>0</v>
      </c>
      <c r="H381" s="4">
        <f t="shared" si="53"/>
        <v>0</v>
      </c>
      <c r="I381" s="4">
        <f t="shared" si="49"/>
        <v>0</v>
      </c>
      <c r="J381" s="25" t="str">
        <f t="shared" si="54"/>
        <v>2050–2051</v>
      </c>
      <c r="K381" s="27">
        <f t="shared" si="50"/>
        <v>0</v>
      </c>
      <c r="R381" s="10" t="str">
        <f t="shared" si="46"/>
        <v/>
      </c>
    </row>
    <row r="382" spans="1:18" ht="19.899999999999999" customHeight="1" x14ac:dyDescent="0.25">
      <c r="A382" s="126">
        <v>55244</v>
      </c>
      <c r="B382" s="9">
        <f t="shared" si="47"/>
        <v>0</v>
      </c>
      <c r="C382" s="127"/>
      <c r="D382" s="4">
        <f t="shared" si="48"/>
        <v>0</v>
      </c>
      <c r="E382" s="128">
        <f t="shared" si="51"/>
        <v>0</v>
      </c>
      <c r="F382" s="4">
        <f t="shared" si="52"/>
        <v>0</v>
      </c>
      <c r="G382" s="19">
        <f>IF(AND(C382&lt;&gt;"",SUM(G$25:G381)&lt;D$17),$D$17/$D$21,0)</f>
        <v>0</v>
      </c>
      <c r="H382" s="4">
        <f t="shared" si="53"/>
        <v>0</v>
      </c>
      <c r="I382" s="4">
        <f t="shared" si="49"/>
        <v>0</v>
      </c>
      <c r="J382" s="25" t="str">
        <f t="shared" si="54"/>
        <v>2050–2051</v>
      </c>
      <c r="K382" s="27">
        <f t="shared" si="50"/>
        <v>0</v>
      </c>
      <c r="R382" s="10" t="str">
        <f t="shared" si="46"/>
        <v/>
      </c>
    </row>
    <row r="383" spans="1:18" ht="19.899999999999999" customHeight="1" x14ac:dyDescent="0.25">
      <c r="A383" s="126">
        <v>55274</v>
      </c>
      <c r="B383" s="9">
        <f t="shared" si="47"/>
        <v>0</v>
      </c>
      <c r="C383" s="127"/>
      <c r="D383" s="4">
        <f t="shared" si="48"/>
        <v>0</v>
      </c>
      <c r="E383" s="128">
        <f t="shared" si="51"/>
        <v>0</v>
      </c>
      <c r="F383" s="4">
        <f t="shared" si="52"/>
        <v>0</v>
      </c>
      <c r="G383" s="19">
        <f>IF(AND(C383&lt;&gt;"",SUM(G$25:G382)&lt;D$17),$D$17/$D$21,0)</f>
        <v>0</v>
      </c>
      <c r="H383" s="4">
        <f t="shared" si="53"/>
        <v>0</v>
      </c>
      <c r="I383" s="4">
        <f t="shared" si="49"/>
        <v>0</v>
      </c>
      <c r="J383" s="25" t="str">
        <f t="shared" si="54"/>
        <v>2050–2051</v>
      </c>
      <c r="K383" s="27">
        <f t="shared" si="50"/>
        <v>0</v>
      </c>
      <c r="R383" s="10" t="str">
        <f t="shared" si="46"/>
        <v/>
      </c>
    </row>
    <row r="384" spans="1:18" ht="19.899999999999999" customHeight="1" x14ac:dyDescent="0.25">
      <c r="A384" s="126">
        <v>55305</v>
      </c>
      <c r="B384" s="9">
        <f t="shared" si="47"/>
        <v>0</v>
      </c>
      <c r="C384" s="127"/>
      <c r="D384" s="4">
        <f t="shared" si="48"/>
        <v>0</v>
      </c>
      <c r="E384" s="128">
        <f t="shared" si="51"/>
        <v>0</v>
      </c>
      <c r="F384" s="4">
        <f t="shared" si="52"/>
        <v>0</v>
      </c>
      <c r="G384" s="19">
        <f>IF(AND(C384&lt;&gt;"",SUM(G$25:G383)&lt;D$17),$D$17/$D$21,0)</f>
        <v>0</v>
      </c>
      <c r="H384" s="4">
        <f t="shared" si="53"/>
        <v>0</v>
      </c>
      <c r="I384" s="4">
        <f t="shared" si="49"/>
        <v>0</v>
      </c>
      <c r="J384" s="25" t="str">
        <f t="shared" si="54"/>
        <v>2050–2051</v>
      </c>
      <c r="K384" s="27">
        <f t="shared" si="50"/>
        <v>0</v>
      </c>
      <c r="R384" s="10" t="str">
        <f t="shared" si="46"/>
        <v/>
      </c>
    </row>
    <row r="385" spans="1:18" ht="19.899999999999999" customHeight="1" x14ac:dyDescent="0.25">
      <c r="A385" s="126">
        <v>55335</v>
      </c>
      <c r="B385" s="9">
        <f t="shared" si="47"/>
        <v>0</v>
      </c>
      <c r="C385" s="127"/>
      <c r="D385" s="4">
        <f t="shared" si="48"/>
        <v>0</v>
      </c>
      <c r="E385" s="128">
        <f t="shared" si="51"/>
        <v>0</v>
      </c>
      <c r="F385" s="4">
        <f t="shared" si="52"/>
        <v>0</v>
      </c>
      <c r="G385" s="19">
        <f>IF(AND(C385&lt;&gt;"",SUM(G$25:G384)&lt;D$17),$D$17/$D$21,0)</f>
        <v>0</v>
      </c>
      <c r="H385" s="4">
        <f t="shared" si="53"/>
        <v>0</v>
      </c>
      <c r="I385" s="4">
        <f t="shared" si="49"/>
        <v>0</v>
      </c>
      <c r="J385" s="25" t="str">
        <f t="shared" si="54"/>
        <v>2051–2052</v>
      </c>
      <c r="K385" s="27">
        <f t="shared" si="50"/>
        <v>0</v>
      </c>
      <c r="R385" s="10" t="str">
        <f t="shared" si="46"/>
        <v/>
      </c>
    </row>
    <row r="386" spans="1:18" ht="19.899999999999999" customHeight="1" x14ac:dyDescent="0.25">
      <c r="A386" s="126">
        <v>55366</v>
      </c>
      <c r="B386" s="9">
        <f t="shared" si="47"/>
        <v>0</v>
      </c>
      <c r="C386" s="127"/>
      <c r="D386" s="4">
        <f t="shared" si="48"/>
        <v>0</v>
      </c>
      <c r="E386" s="128">
        <f t="shared" si="51"/>
        <v>0</v>
      </c>
      <c r="F386" s="4">
        <f t="shared" si="52"/>
        <v>0</v>
      </c>
      <c r="G386" s="19">
        <f>IF(AND(C386&lt;&gt;"",SUM(G$25:G385)&lt;D$17),$D$17/$D$21,0)</f>
        <v>0</v>
      </c>
      <c r="H386" s="4">
        <f t="shared" si="53"/>
        <v>0</v>
      </c>
      <c r="I386" s="4">
        <f t="shared" si="49"/>
        <v>0</v>
      </c>
      <c r="J386" s="25" t="str">
        <f t="shared" si="54"/>
        <v>2051–2052</v>
      </c>
      <c r="K386" s="27">
        <f t="shared" si="50"/>
        <v>0</v>
      </c>
      <c r="R386" s="10" t="str">
        <f t="shared" si="46"/>
        <v/>
      </c>
    </row>
    <row r="387" spans="1:18" ht="19.899999999999999" customHeight="1" x14ac:dyDescent="0.25">
      <c r="A387" s="126">
        <v>55397</v>
      </c>
      <c r="B387" s="9">
        <f t="shared" si="47"/>
        <v>0</v>
      </c>
      <c r="C387" s="127"/>
      <c r="D387" s="4">
        <f t="shared" si="48"/>
        <v>0</v>
      </c>
      <c r="E387" s="128">
        <f t="shared" si="51"/>
        <v>0</v>
      </c>
      <c r="F387" s="4">
        <f t="shared" si="52"/>
        <v>0</v>
      </c>
      <c r="G387" s="19">
        <f>IF(AND(C387&lt;&gt;"",SUM(G$25:G386)&lt;D$17),$D$17/$D$21,0)</f>
        <v>0</v>
      </c>
      <c r="H387" s="4">
        <f t="shared" si="53"/>
        <v>0</v>
      </c>
      <c r="I387" s="4">
        <f t="shared" si="49"/>
        <v>0</v>
      </c>
      <c r="J387" s="25" t="str">
        <f t="shared" si="54"/>
        <v>2051–2052</v>
      </c>
      <c r="K387" s="27">
        <f t="shared" si="50"/>
        <v>0</v>
      </c>
      <c r="R387" s="10" t="str">
        <f t="shared" si="46"/>
        <v/>
      </c>
    </row>
    <row r="388" spans="1:18" ht="19.899999999999999" customHeight="1" x14ac:dyDescent="0.25">
      <c r="A388" s="126">
        <v>55427</v>
      </c>
      <c r="B388" s="9">
        <f t="shared" si="47"/>
        <v>0</v>
      </c>
      <c r="C388" s="127"/>
      <c r="D388" s="4">
        <f t="shared" si="48"/>
        <v>0</v>
      </c>
      <c r="E388" s="128">
        <f t="shared" si="51"/>
        <v>0</v>
      </c>
      <c r="F388" s="4">
        <f t="shared" si="52"/>
        <v>0</v>
      </c>
      <c r="G388" s="19">
        <f>IF(AND(C388&lt;&gt;"",SUM(G$25:G387)&lt;D$17),$D$17/$D$21,0)</f>
        <v>0</v>
      </c>
      <c r="H388" s="4">
        <f t="shared" si="53"/>
        <v>0</v>
      </c>
      <c r="I388" s="4">
        <f t="shared" si="49"/>
        <v>0</v>
      </c>
      <c r="J388" s="25" t="str">
        <f t="shared" si="54"/>
        <v>2051–2052</v>
      </c>
      <c r="K388" s="27">
        <f t="shared" si="50"/>
        <v>0</v>
      </c>
      <c r="R388" s="10" t="str">
        <f t="shared" si="46"/>
        <v/>
      </c>
    </row>
    <row r="389" spans="1:18" ht="19.899999999999999" customHeight="1" x14ac:dyDescent="0.25">
      <c r="A389" s="126">
        <v>55458</v>
      </c>
      <c r="B389" s="9">
        <f t="shared" si="47"/>
        <v>0</v>
      </c>
      <c r="C389" s="127"/>
      <c r="D389" s="4">
        <f t="shared" si="48"/>
        <v>0</v>
      </c>
      <c r="E389" s="128">
        <f t="shared" si="51"/>
        <v>0</v>
      </c>
      <c r="F389" s="4">
        <f t="shared" si="52"/>
        <v>0</v>
      </c>
      <c r="G389" s="19">
        <f>IF(AND(C389&lt;&gt;"",SUM(G$25:G388)&lt;D$17),$D$17/$D$21,0)</f>
        <v>0</v>
      </c>
      <c r="H389" s="4">
        <f t="shared" si="53"/>
        <v>0</v>
      </c>
      <c r="I389" s="4">
        <f t="shared" si="49"/>
        <v>0</v>
      </c>
      <c r="J389" s="25" t="str">
        <f t="shared" si="54"/>
        <v>2051–2052</v>
      </c>
      <c r="K389" s="27">
        <f t="shared" si="50"/>
        <v>0</v>
      </c>
      <c r="R389" s="10" t="str">
        <f t="shared" si="46"/>
        <v/>
      </c>
    </row>
    <row r="390" spans="1:18" ht="19.899999999999999" customHeight="1" x14ac:dyDescent="0.25">
      <c r="A390" s="126">
        <v>55488</v>
      </c>
      <c r="B390" s="9">
        <f t="shared" si="47"/>
        <v>0</v>
      </c>
      <c r="C390" s="127"/>
      <c r="D390" s="4">
        <f t="shared" si="48"/>
        <v>0</v>
      </c>
      <c r="E390" s="128">
        <f t="shared" si="51"/>
        <v>0</v>
      </c>
      <c r="F390" s="4">
        <f t="shared" si="52"/>
        <v>0</v>
      </c>
      <c r="G390" s="19">
        <f>IF(AND(C390&lt;&gt;"",SUM(G$25:G389)&lt;D$17),$D$17/$D$21,0)</f>
        <v>0</v>
      </c>
      <c r="H390" s="4">
        <f t="shared" si="53"/>
        <v>0</v>
      </c>
      <c r="I390" s="4">
        <f t="shared" si="49"/>
        <v>0</v>
      </c>
      <c r="J390" s="25" t="str">
        <f t="shared" si="54"/>
        <v>2051–2052</v>
      </c>
      <c r="K390" s="27">
        <f t="shared" si="50"/>
        <v>0</v>
      </c>
      <c r="R390" s="10" t="str">
        <f t="shared" si="46"/>
        <v/>
      </c>
    </row>
    <row r="391" spans="1:18" ht="19.899999999999999" customHeight="1" x14ac:dyDescent="0.25">
      <c r="A391" s="126">
        <v>55519</v>
      </c>
      <c r="B391" s="9">
        <f t="shared" si="47"/>
        <v>0</v>
      </c>
      <c r="C391" s="127"/>
      <c r="D391" s="4">
        <f t="shared" si="48"/>
        <v>0</v>
      </c>
      <c r="E391" s="128">
        <f t="shared" si="51"/>
        <v>0</v>
      </c>
      <c r="F391" s="4">
        <f t="shared" si="52"/>
        <v>0</v>
      </c>
      <c r="G391" s="19">
        <f>IF(AND(C391&lt;&gt;"",SUM(G$25:G390)&lt;D$17),$D$17/$D$21,0)</f>
        <v>0</v>
      </c>
      <c r="H391" s="4">
        <f t="shared" si="53"/>
        <v>0</v>
      </c>
      <c r="I391" s="4">
        <f t="shared" si="49"/>
        <v>0</v>
      </c>
      <c r="J391" s="25" t="str">
        <f t="shared" si="54"/>
        <v>2051–2052</v>
      </c>
      <c r="K391" s="27">
        <f t="shared" si="50"/>
        <v>0</v>
      </c>
      <c r="R391" s="10" t="str">
        <f t="shared" si="46"/>
        <v/>
      </c>
    </row>
    <row r="392" spans="1:18" ht="19.899999999999999" customHeight="1" x14ac:dyDescent="0.25">
      <c r="A392" s="126">
        <v>55550</v>
      </c>
      <c r="B392" s="9">
        <f t="shared" si="47"/>
        <v>0</v>
      </c>
      <c r="C392" s="127"/>
      <c r="D392" s="4">
        <f t="shared" si="48"/>
        <v>0</v>
      </c>
      <c r="E392" s="128">
        <f t="shared" si="51"/>
        <v>0</v>
      </c>
      <c r="F392" s="4">
        <f t="shared" si="52"/>
        <v>0</v>
      </c>
      <c r="G392" s="19">
        <f>IF(AND(C392&lt;&gt;"",SUM(G$25:G391)&lt;D$17),$D$17/$D$21,0)</f>
        <v>0</v>
      </c>
      <c r="H392" s="4">
        <f t="shared" si="53"/>
        <v>0</v>
      </c>
      <c r="I392" s="4">
        <f t="shared" si="49"/>
        <v>0</v>
      </c>
      <c r="J392" s="25" t="str">
        <f t="shared" si="54"/>
        <v>2051–2052</v>
      </c>
      <c r="K392" s="27">
        <f t="shared" si="50"/>
        <v>0</v>
      </c>
      <c r="R392" s="10" t="str">
        <f t="shared" si="46"/>
        <v/>
      </c>
    </row>
    <row r="393" spans="1:18" ht="19.899999999999999" customHeight="1" x14ac:dyDescent="0.25">
      <c r="A393" s="126">
        <v>55579</v>
      </c>
      <c r="B393" s="9">
        <f t="shared" si="47"/>
        <v>0</v>
      </c>
      <c r="C393" s="127"/>
      <c r="D393" s="4">
        <f t="shared" si="48"/>
        <v>0</v>
      </c>
      <c r="E393" s="128">
        <f t="shared" si="51"/>
        <v>0</v>
      </c>
      <c r="F393" s="4">
        <f t="shared" si="52"/>
        <v>0</v>
      </c>
      <c r="G393" s="19">
        <f>IF(AND(C393&lt;&gt;"",SUM(G$25:G392)&lt;D$17),$D$17/$D$21,0)</f>
        <v>0</v>
      </c>
      <c r="H393" s="4">
        <f t="shared" si="53"/>
        <v>0</v>
      </c>
      <c r="I393" s="4">
        <f t="shared" si="49"/>
        <v>0</v>
      </c>
      <c r="J393" s="25" t="str">
        <f t="shared" si="54"/>
        <v>2051–2052</v>
      </c>
      <c r="K393" s="27">
        <f t="shared" si="50"/>
        <v>0</v>
      </c>
      <c r="R393" s="10" t="str">
        <f t="shared" si="46"/>
        <v/>
      </c>
    </row>
    <row r="394" spans="1:18" ht="19.899999999999999" customHeight="1" x14ac:dyDescent="0.25">
      <c r="A394" s="126">
        <v>55610</v>
      </c>
      <c r="B394" s="9">
        <f t="shared" si="47"/>
        <v>0</v>
      </c>
      <c r="C394" s="127"/>
      <c r="D394" s="4">
        <f t="shared" si="48"/>
        <v>0</v>
      </c>
      <c r="E394" s="128">
        <f t="shared" si="51"/>
        <v>0</v>
      </c>
      <c r="F394" s="4">
        <f t="shared" si="52"/>
        <v>0</v>
      </c>
      <c r="G394" s="19">
        <f>IF(AND(C394&lt;&gt;"",SUM(G$25:G393)&lt;D$17),$D$17/$D$21,0)</f>
        <v>0</v>
      </c>
      <c r="H394" s="4">
        <f t="shared" si="53"/>
        <v>0</v>
      </c>
      <c r="I394" s="4">
        <f t="shared" si="49"/>
        <v>0</v>
      </c>
      <c r="J394" s="25" t="str">
        <f t="shared" si="54"/>
        <v>2051–2052</v>
      </c>
      <c r="K394" s="27">
        <f t="shared" si="50"/>
        <v>0</v>
      </c>
      <c r="R394" s="10" t="str">
        <f t="shared" si="46"/>
        <v/>
      </c>
    </row>
    <row r="395" spans="1:18" ht="19.899999999999999" customHeight="1" x14ac:dyDescent="0.25">
      <c r="A395" s="126">
        <v>55640</v>
      </c>
      <c r="B395" s="9">
        <f t="shared" si="47"/>
        <v>0</v>
      </c>
      <c r="C395" s="127"/>
      <c r="D395" s="4">
        <f t="shared" si="48"/>
        <v>0</v>
      </c>
      <c r="E395" s="128">
        <f t="shared" si="51"/>
        <v>0</v>
      </c>
      <c r="F395" s="4">
        <f t="shared" si="52"/>
        <v>0</v>
      </c>
      <c r="G395" s="19">
        <f>IF(AND(C395&lt;&gt;"",SUM(G$25:G394)&lt;D$17),$D$17/$D$21,0)</f>
        <v>0</v>
      </c>
      <c r="H395" s="4">
        <f t="shared" si="53"/>
        <v>0</v>
      </c>
      <c r="I395" s="4">
        <f t="shared" si="49"/>
        <v>0</v>
      </c>
      <c r="J395" s="25" t="str">
        <f t="shared" si="54"/>
        <v>2051–2052</v>
      </c>
      <c r="K395" s="27">
        <f t="shared" si="50"/>
        <v>0</v>
      </c>
      <c r="R395" s="10" t="str">
        <f t="shared" si="46"/>
        <v/>
      </c>
    </row>
    <row r="396" spans="1:18" ht="19.899999999999999" customHeight="1" x14ac:dyDescent="0.25">
      <c r="A396" s="126">
        <v>55671</v>
      </c>
      <c r="B396" s="9">
        <f t="shared" si="47"/>
        <v>0</v>
      </c>
      <c r="C396" s="127"/>
      <c r="D396" s="4">
        <f t="shared" si="48"/>
        <v>0</v>
      </c>
      <c r="E396" s="128">
        <f t="shared" si="51"/>
        <v>0</v>
      </c>
      <c r="F396" s="4">
        <f t="shared" si="52"/>
        <v>0</v>
      </c>
      <c r="G396" s="19">
        <f>IF(AND(C396&lt;&gt;"",SUM(G$25:G395)&lt;D$17),$D$17/$D$21,0)</f>
        <v>0</v>
      </c>
      <c r="H396" s="4">
        <f t="shared" si="53"/>
        <v>0</v>
      </c>
      <c r="I396" s="4">
        <f t="shared" si="49"/>
        <v>0</v>
      </c>
      <c r="J396" s="25" t="str">
        <f t="shared" si="54"/>
        <v>2051–2052</v>
      </c>
      <c r="K396" s="27">
        <f t="shared" si="50"/>
        <v>0</v>
      </c>
      <c r="R396" s="10" t="str">
        <f t="shared" si="46"/>
        <v/>
      </c>
    </row>
    <row r="397" spans="1:18" ht="19.899999999999999" customHeight="1" x14ac:dyDescent="0.25">
      <c r="A397" s="126">
        <v>55701</v>
      </c>
      <c r="B397" s="9">
        <f t="shared" si="47"/>
        <v>0</v>
      </c>
      <c r="C397" s="127"/>
      <c r="D397" s="4">
        <f t="shared" si="48"/>
        <v>0</v>
      </c>
      <c r="E397" s="128">
        <f t="shared" si="51"/>
        <v>0</v>
      </c>
      <c r="F397" s="4">
        <f t="shared" si="52"/>
        <v>0</v>
      </c>
      <c r="G397" s="19">
        <f>IF(AND(C397&lt;&gt;"",SUM(G$25:G396)&lt;D$17),$D$17/$D$21,0)</f>
        <v>0</v>
      </c>
      <c r="H397" s="4">
        <f t="shared" si="53"/>
        <v>0</v>
      </c>
      <c r="I397" s="4">
        <f t="shared" si="49"/>
        <v>0</v>
      </c>
      <c r="J397" s="25" t="str">
        <f t="shared" si="54"/>
        <v>2052–2053</v>
      </c>
      <c r="K397" s="27">
        <f t="shared" si="50"/>
        <v>0</v>
      </c>
      <c r="R397" s="10" t="str">
        <f t="shared" si="46"/>
        <v/>
      </c>
    </row>
    <row r="398" spans="1:18" ht="19.899999999999999" customHeight="1" x14ac:dyDescent="0.25">
      <c r="A398" s="126">
        <v>55732</v>
      </c>
      <c r="B398" s="9">
        <f t="shared" si="47"/>
        <v>0</v>
      </c>
      <c r="C398" s="127"/>
      <c r="D398" s="4">
        <f t="shared" si="48"/>
        <v>0</v>
      </c>
      <c r="E398" s="128">
        <f t="shared" si="51"/>
        <v>0</v>
      </c>
      <c r="F398" s="4">
        <f t="shared" si="52"/>
        <v>0</v>
      </c>
      <c r="G398" s="19">
        <f>IF(AND(C398&lt;&gt;"",SUM(G$25:G397)&lt;D$17),$D$17/$D$21,0)</f>
        <v>0</v>
      </c>
      <c r="H398" s="4">
        <f t="shared" si="53"/>
        <v>0</v>
      </c>
      <c r="I398" s="4">
        <f t="shared" si="49"/>
        <v>0</v>
      </c>
      <c r="J398" s="25" t="str">
        <f t="shared" si="54"/>
        <v>2052–2053</v>
      </c>
      <c r="K398" s="27">
        <f t="shared" si="50"/>
        <v>0</v>
      </c>
      <c r="R398" s="10" t="str">
        <f t="shared" si="46"/>
        <v/>
      </c>
    </row>
    <row r="399" spans="1:18" ht="19.899999999999999" customHeight="1" x14ac:dyDescent="0.25">
      <c r="A399" s="126">
        <v>55763</v>
      </c>
      <c r="B399" s="9">
        <f t="shared" si="47"/>
        <v>0</v>
      </c>
      <c r="C399" s="127"/>
      <c r="D399" s="4">
        <f t="shared" si="48"/>
        <v>0</v>
      </c>
      <c r="E399" s="128">
        <f t="shared" si="51"/>
        <v>0</v>
      </c>
      <c r="F399" s="4">
        <f t="shared" si="52"/>
        <v>0</v>
      </c>
      <c r="G399" s="19">
        <f>IF(AND(C399&lt;&gt;"",SUM(G$25:G398)&lt;D$17),$D$17/$D$21,0)</f>
        <v>0</v>
      </c>
      <c r="H399" s="4">
        <f t="shared" si="53"/>
        <v>0</v>
      </c>
      <c r="I399" s="4">
        <f t="shared" si="49"/>
        <v>0</v>
      </c>
      <c r="J399" s="25" t="str">
        <f t="shared" si="54"/>
        <v>2052–2053</v>
      </c>
      <c r="K399" s="27">
        <f t="shared" si="50"/>
        <v>0</v>
      </c>
      <c r="R399" s="10" t="str">
        <f t="shared" si="46"/>
        <v/>
      </c>
    </row>
    <row r="400" spans="1:18" ht="19.899999999999999" customHeight="1" x14ac:dyDescent="0.25">
      <c r="A400" s="126">
        <v>55793</v>
      </c>
      <c r="B400" s="9">
        <f t="shared" si="47"/>
        <v>0</v>
      </c>
      <c r="C400" s="127"/>
      <c r="D400" s="4">
        <f t="shared" si="48"/>
        <v>0</v>
      </c>
      <c r="E400" s="128">
        <f t="shared" si="51"/>
        <v>0</v>
      </c>
      <c r="F400" s="4">
        <f t="shared" si="52"/>
        <v>0</v>
      </c>
      <c r="G400" s="19">
        <f>IF(AND(C400&lt;&gt;"",SUM(G$25:G399)&lt;D$17),$D$17/$D$21,0)</f>
        <v>0</v>
      </c>
      <c r="H400" s="4">
        <f t="shared" si="53"/>
        <v>0</v>
      </c>
      <c r="I400" s="4">
        <f t="shared" si="49"/>
        <v>0</v>
      </c>
      <c r="J400" s="25" t="str">
        <f t="shared" si="54"/>
        <v>2052–2053</v>
      </c>
      <c r="K400" s="27">
        <f t="shared" si="50"/>
        <v>0</v>
      </c>
      <c r="R400" s="10" t="str">
        <f t="shared" si="46"/>
        <v/>
      </c>
    </row>
    <row r="401" spans="1:18" ht="19.899999999999999" customHeight="1" x14ac:dyDescent="0.25">
      <c r="A401" s="126">
        <v>55824</v>
      </c>
      <c r="B401" s="9">
        <f t="shared" si="47"/>
        <v>0</v>
      </c>
      <c r="C401" s="127"/>
      <c r="D401" s="4">
        <f t="shared" si="48"/>
        <v>0</v>
      </c>
      <c r="E401" s="128">
        <f t="shared" si="51"/>
        <v>0</v>
      </c>
      <c r="F401" s="4">
        <f t="shared" si="52"/>
        <v>0</v>
      </c>
      <c r="G401" s="19">
        <f>IF(AND(C401&lt;&gt;"",SUM(G$25:G400)&lt;D$17),$D$17/$D$21,0)</f>
        <v>0</v>
      </c>
      <c r="H401" s="4">
        <f t="shared" si="53"/>
        <v>0</v>
      </c>
      <c r="I401" s="4">
        <f t="shared" si="49"/>
        <v>0</v>
      </c>
      <c r="J401" s="25" t="str">
        <f t="shared" si="54"/>
        <v>2052–2053</v>
      </c>
      <c r="K401" s="27">
        <f t="shared" si="50"/>
        <v>0</v>
      </c>
      <c r="R401" s="10" t="str">
        <f t="shared" si="46"/>
        <v/>
      </c>
    </row>
    <row r="402" spans="1:18" ht="19.899999999999999" customHeight="1" x14ac:dyDescent="0.25">
      <c r="A402" s="126">
        <v>55854</v>
      </c>
      <c r="B402" s="9">
        <f t="shared" si="47"/>
        <v>0</v>
      </c>
      <c r="C402" s="127"/>
      <c r="D402" s="4">
        <f t="shared" si="48"/>
        <v>0</v>
      </c>
      <c r="E402" s="128">
        <f t="shared" si="51"/>
        <v>0</v>
      </c>
      <c r="F402" s="4">
        <f t="shared" si="52"/>
        <v>0</v>
      </c>
      <c r="G402" s="19">
        <f>IF(AND(C402&lt;&gt;"",SUM(G$25:G401)&lt;D$17),$D$17/$D$21,0)</f>
        <v>0</v>
      </c>
      <c r="H402" s="4">
        <f t="shared" si="53"/>
        <v>0</v>
      </c>
      <c r="I402" s="4">
        <f t="shared" si="49"/>
        <v>0</v>
      </c>
      <c r="J402" s="25" t="str">
        <f t="shared" si="54"/>
        <v>2052–2053</v>
      </c>
      <c r="K402" s="27">
        <f t="shared" si="50"/>
        <v>0</v>
      </c>
      <c r="R402" s="10" t="str">
        <f t="shared" si="46"/>
        <v/>
      </c>
    </row>
    <row r="403" spans="1:18" ht="19.899999999999999" customHeight="1" x14ac:dyDescent="0.25">
      <c r="A403" s="126">
        <v>55885</v>
      </c>
      <c r="B403" s="9">
        <f t="shared" si="47"/>
        <v>0</v>
      </c>
      <c r="C403" s="127"/>
      <c r="D403" s="4">
        <f t="shared" si="48"/>
        <v>0</v>
      </c>
      <c r="E403" s="128">
        <f t="shared" si="51"/>
        <v>0</v>
      </c>
      <c r="F403" s="4">
        <f t="shared" si="52"/>
        <v>0</v>
      </c>
      <c r="G403" s="19">
        <f>IF(AND(C403&lt;&gt;"",SUM(G$25:G402)&lt;D$17),$D$17/$D$21,0)</f>
        <v>0</v>
      </c>
      <c r="H403" s="4">
        <f t="shared" si="53"/>
        <v>0</v>
      </c>
      <c r="I403" s="4">
        <f t="shared" si="49"/>
        <v>0</v>
      </c>
      <c r="J403" s="25" t="str">
        <f t="shared" si="54"/>
        <v>2052–2053</v>
      </c>
      <c r="K403" s="27">
        <f t="shared" si="50"/>
        <v>0</v>
      </c>
      <c r="R403" s="10" t="str">
        <f t="shared" si="46"/>
        <v/>
      </c>
    </row>
    <row r="404" spans="1:18" ht="19.899999999999999" customHeight="1" x14ac:dyDescent="0.25">
      <c r="A404" s="126">
        <v>55916</v>
      </c>
      <c r="B404" s="9">
        <f t="shared" si="47"/>
        <v>0</v>
      </c>
      <c r="C404" s="127"/>
      <c r="D404" s="4">
        <f t="shared" si="48"/>
        <v>0</v>
      </c>
      <c r="E404" s="128">
        <f t="shared" si="51"/>
        <v>0</v>
      </c>
      <c r="F404" s="4">
        <f t="shared" si="52"/>
        <v>0</v>
      </c>
      <c r="G404" s="19">
        <f>IF(AND(C404&lt;&gt;"",SUM(G$25:G403)&lt;D$17),$D$17/$D$21,0)</f>
        <v>0</v>
      </c>
      <c r="H404" s="4">
        <f t="shared" si="53"/>
        <v>0</v>
      </c>
      <c r="I404" s="4">
        <f t="shared" si="49"/>
        <v>0</v>
      </c>
      <c r="J404" s="25" t="str">
        <f t="shared" si="54"/>
        <v>2052–2053</v>
      </c>
      <c r="K404" s="27">
        <f t="shared" si="50"/>
        <v>0</v>
      </c>
      <c r="R404" s="10" t="str">
        <f t="shared" si="46"/>
        <v/>
      </c>
    </row>
    <row r="405" spans="1:18" ht="19.899999999999999" customHeight="1" x14ac:dyDescent="0.25">
      <c r="A405" s="126">
        <v>55944</v>
      </c>
      <c r="B405" s="9">
        <f t="shared" si="47"/>
        <v>0</v>
      </c>
      <c r="C405" s="127"/>
      <c r="D405" s="4">
        <f t="shared" si="48"/>
        <v>0</v>
      </c>
      <c r="E405" s="128">
        <f t="shared" si="51"/>
        <v>0</v>
      </c>
      <c r="F405" s="4">
        <f t="shared" si="52"/>
        <v>0</v>
      </c>
      <c r="G405" s="19">
        <f>IF(AND(C405&lt;&gt;"",SUM(G$25:G404)&lt;D$17),$D$17/$D$21,0)</f>
        <v>0</v>
      </c>
      <c r="H405" s="4">
        <f t="shared" si="53"/>
        <v>0</v>
      </c>
      <c r="I405" s="4">
        <f t="shared" si="49"/>
        <v>0</v>
      </c>
      <c r="J405" s="25" t="str">
        <f t="shared" si="54"/>
        <v>2052–2053</v>
      </c>
      <c r="K405" s="27">
        <f t="shared" si="50"/>
        <v>0</v>
      </c>
      <c r="R405" s="10" t="str">
        <f t="shared" si="46"/>
        <v/>
      </c>
    </row>
    <row r="406" spans="1:18" ht="19.899999999999999" customHeight="1" x14ac:dyDescent="0.25">
      <c r="A406" s="126">
        <v>55975</v>
      </c>
      <c r="B406" s="9">
        <f t="shared" si="47"/>
        <v>0</v>
      </c>
      <c r="C406" s="127"/>
      <c r="D406" s="4">
        <f t="shared" si="48"/>
        <v>0</v>
      </c>
      <c r="E406" s="128">
        <f t="shared" si="51"/>
        <v>0</v>
      </c>
      <c r="F406" s="4">
        <f t="shared" si="52"/>
        <v>0</v>
      </c>
      <c r="G406" s="19">
        <f>IF(AND(C406&lt;&gt;"",SUM(G$25:G405)&lt;D$17),$D$17/$D$21,0)</f>
        <v>0</v>
      </c>
      <c r="H406" s="4">
        <f t="shared" si="53"/>
        <v>0</v>
      </c>
      <c r="I406" s="4">
        <f t="shared" si="49"/>
        <v>0</v>
      </c>
      <c r="J406" s="25" t="str">
        <f t="shared" si="54"/>
        <v>2052–2053</v>
      </c>
      <c r="K406" s="27">
        <f t="shared" si="50"/>
        <v>0</v>
      </c>
      <c r="R406" s="10" t="str">
        <f t="shared" si="46"/>
        <v/>
      </c>
    </row>
    <row r="407" spans="1:18" ht="19.899999999999999" customHeight="1" x14ac:dyDescent="0.25">
      <c r="A407" s="126">
        <v>56005</v>
      </c>
      <c r="B407" s="9">
        <f t="shared" si="47"/>
        <v>0</v>
      </c>
      <c r="C407" s="127"/>
      <c r="D407" s="4">
        <f t="shared" si="48"/>
        <v>0</v>
      </c>
      <c r="E407" s="128">
        <f t="shared" si="51"/>
        <v>0</v>
      </c>
      <c r="F407" s="4">
        <f t="shared" si="52"/>
        <v>0</v>
      </c>
      <c r="G407" s="19">
        <f>IF(AND(C407&lt;&gt;"",SUM(G$25:G406)&lt;D$17),$D$17/$D$21,0)</f>
        <v>0</v>
      </c>
      <c r="H407" s="4">
        <f t="shared" si="53"/>
        <v>0</v>
      </c>
      <c r="I407" s="4">
        <f t="shared" si="49"/>
        <v>0</v>
      </c>
      <c r="J407" s="25" t="str">
        <f t="shared" si="54"/>
        <v>2052–2053</v>
      </c>
      <c r="K407" s="27">
        <f t="shared" si="50"/>
        <v>0</v>
      </c>
      <c r="R407" s="10" t="str">
        <f t="shared" si="46"/>
        <v/>
      </c>
    </row>
    <row r="408" spans="1:18" ht="19.899999999999999" customHeight="1" x14ac:dyDescent="0.25">
      <c r="A408" s="126">
        <v>56036</v>
      </c>
      <c r="B408" s="9">
        <f t="shared" si="47"/>
        <v>0</v>
      </c>
      <c r="C408" s="127"/>
      <c r="D408" s="4">
        <f t="shared" si="48"/>
        <v>0</v>
      </c>
      <c r="E408" s="128">
        <f t="shared" si="51"/>
        <v>0</v>
      </c>
      <c r="F408" s="4">
        <f t="shared" si="52"/>
        <v>0</v>
      </c>
      <c r="G408" s="19">
        <f>IF(AND(C408&lt;&gt;"",SUM(G$25:G407)&lt;D$17),$D$17/$D$21,0)</f>
        <v>0</v>
      </c>
      <c r="H408" s="4">
        <f t="shared" si="53"/>
        <v>0</v>
      </c>
      <c r="I408" s="4">
        <f t="shared" si="49"/>
        <v>0</v>
      </c>
      <c r="J408" s="25" t="str">
        <f t="shared" si="54"/>
        <v>2052–2053</v>
      </c>
      <c r="K408" s="27">
        <f t="shared" si="50"/>
        <v>0</v>
      </c>
      <c r="R408" s="10" t="str">
        <f t="shared" si="46"/>
        <v/>
      </c>
    </row>
    <row r="409" spans="1:18" ht="19.899999999999999" customHeight="1" x14ac:dyDescent="0.25">
      <c r="A409" s="126">
        <v>56066</v>
      </c>
      <c r="B409" s="9">
        <f t="shared" si="47"/>
        <v>0</v>
      </c>
      <c r="C409" s="127"/>
      <c r="D409" s="4">
        <f t="shared" si="48"/>
        <v>0</v>
      </c>
      <c r="E409" s="128">
        <f t="shared" si="51"/>
        <v>0</v>
      </c>
      <c r="F409" s="4">
        <f t="shared" si="52"/>
        <v>0</v>
      </c>
      <c r="G409" s="19">
        <f>IF(AND(C409&lt;&gt;"",SUM(G$25:G408)&lt;D$17),$D$17/$D$21,0)</f>
        <v>0</v>
      </c>
      <c r="H409" s="4">
        <f t="shared" si="53"/>
        <v>0</v>
      </c>
      <c r="I409" s="4">
        <f t="shared" si="49"/>
        <v>0</v>
      </c>
      <c r="J409" s="25" t="str">
        <f t="shared" si="54"/>
        <v>2053–2054</v>
      </c>
      <c r="K409" s="27">
        <f t="shared" si="50"/>
        <v>0</v>
      </c>
      <c r="R409" s="10" t="str">
        <f t="shared" ref="R409:R472" si="55">IF(AND($D$13&lt;=$A409,DATE(YEAR($D$13),MONTH($D$13)+$D$19-1,DAY($D$13))&gt;=$A409),"X","")</f>
        <v/>
      </c>
    </row>
    <row r="410" spans="1:18" ht="19.899999999999999" customHeight="1" x14ac:dyDescent="0.25">
      <c r="A410" s="126">
        <v>56097</v>
      </c>
      <c r="B410" s="9">
        <f t="shared" ref="B410:B473" si="56">IF(C410&gt;0,C410*-1,C410)</f>
        <v>0</v>
      </c>
      <c r="C410" s="127"/>
      <c r="D410" s="4">
        <f t="shared" ref="D410:D473" si="57">IF(C410="",0,IF($D$14="Beginning",IF(C409&lt;&gt;"",$F409*$D$6/12,0),IF(C409&lt;&gt;"",$F409*$D$6/12,$D$15*$D$6/12)))</f>
        <v>0</v>
      </c>
      <c r="E410" s="128">
        <f t="shared" si="51"/>
        <v>0</v>
      </c>
      <c r="F410" s="4">
        <f t="shared" si="52"/>
        <v>0</v>
      </c>
      <c r="G410" s="19">
        <f>IF(AND(C410&lt;&gt;"",SUM(G$25:G409)&lt;D$17),$D$17/$D$21,0)</f>
        <v>0</v>
      </c>
      <c r="H410" s="4">
        <f t="shared" si="53"/>
        <v>0</v>
      </c>
      <c r="I410" s="4">
        <f t="shared" ref="I410:I473" si="58">IF(C410&lt;&gt;"",$D$17-H410,0)</f>
        <v>0</v>
      </c>
      <c r="J410" s="25" t="str">
        <f t="shared" si="54"/>
        <v>2053–2054</v>
      </c>
      <c r="K410" s="27">
        <f t="shared" ref="K410:K473" si="59">IF(AND(ROUND(H410,2)=ROUND($D$17,2),ROUND(F410,0)=0),ROUND($D$17,2),0)</f>
        <v>0</v>
      </c>
      <c r="R410" s="10" t="str">
        <f t="shared" si="55"/>
        <v/>
      </c>
    </row>
    <row r="411" spans="1:18" ht="19.899999999999999" customHeight="1" x14ac:dyDescent="0.25">
      <c r="A411" s="126">
        <v>56128</v>
      </c>
      <c r="B411" s="9">
        <f t="shared" si="56"/>
        <v>0</v>
      </c>
      <c r="C411" s="127"/>
      <c r="D411" s="4">
        <f t="shared" si="57"/>
        <v>0</v>
      </c>
      <c r="E411" s="128">
        <f t="shared" ref="E411:E474" si="60">C411-D411</f>
        <v>0</v>
      </c>
      <c r="F411" s="4">
        <f t="shared" ref="F411:F474" si="61">IF(C411="",0,IF(C410="",$D$15-E411,IF(C411&lt;&gt;"",F410-E411)))</f>
        <v>0</v>
      </c>
      <c r="G411" s="19">
        <f>IF(AND(C411&lt;&gt;"",SUM(G$25:G410)&lt;D$17),$D$17/$D$21,0)</f>
        <v>0</v>
      </c>
      <c r="H411" s="4">
        <f t="shared" ref="H411:H474" si="62">IF(C411&lt;&gt;"",G411+H410,0)</f>
        <v>0</v>
      </c>
      <c r="I411" s="4">
        <f t="shared" si="58"/>
        <v>0</v>
      </c>
      <c r="J411" s="25" t="str">
        <f t="shared" si="54"/>
        <v>2053–2054</v>
      </c>
      <c r="K411" s="27">
        <f t="shared" si="59"/>
        <v>0</v>
      </c>
      <c r="R411" s="10" t="str">
        <f t="shared" si="55"/>
        <v/>
      </c>
    </row>
    <row r="412" spans="1:18" ht="19.899999999999999" customHeight="1" x14ac:dyDescent="0.25">
      <c r="A412" s="126">
        <v>56158</v>
      </c>
      <c r="B412" s="9">
        <f t="shared" si="56"/>
        <v>0</v>
      </c>
      <c r="C412" s="127"/>
      <c r="D412" s="4">
        <f t="shared" si="57"/>
        <v>0</v>
      </c>
      <c r="E412" s="128">
        <f t="shared" si="60"/>
        <v>0</v>
      </c>
      <c r="F412" s="4">
        <f t="shared" si="61"/>
        <v>0</v>
      </c>
      <c r="G412" s="19">
        <f>IF(AND(C412&lt;&gt;"",SUM(G$25:G411)&lt;D$17),$D$17/$D$21,0)</f>
        <v>0</v>
      </c>
      <c r="H412" s="4">
        <f t="shared" si="62"/>
        <v>0</v>
      </c>
      <c r="I412" s="4">
        <f t="shared" si="58"/>
        <v>0</v>
      </c>
      <c r="J412" s="25" t="str">
        <f t="shared" si="54"/>
        <v>2053–2054</v>
      </c>
      <c r="K412" s="27">
        <f t="shared" si="59"/>
        <v>0</v>
      </c>
      <c r="R412" s="10" t="str">
        <f t="shared" si="55"/>
        <v/>
      </c>
    </row>
    <row r="413" spans="1:18" ht="19.899999999999999" customHeight="1" x14ac:dyDescent="0.25">
      <c r="A413" s="126">
        <v>56189</v>
      </c>
      <c r="B413" s="9">
        <f t="shared" si="56"/>
        <v>0</v>
      </c>
      <c r="C413" s="127"/>
      <c r="D413" s="4">
        <f t="shared" si="57"/>
        <v>0</v>
      </c>
      <c r="E413" s="128">
        <f t="shared" si="60"/>
        <v>0</v>
      </c>
      <c r="F413" s="4">
        <f t="shared" si="61"/>
        <v>0</v>
      </c>
      <c r="G413" s="19">
        <f>IF(AND(C413&lt;&gt;"",SUM(G$25:G412)&lt;D$17),$D$17/$D$21,0)</f>
        <v>0</v>
      </c>
      <c r="H413" s="4">
        <f t="shared" si="62"/>
        <v>0</v>
      </c>
      <c r="I413" s="4">
        <f t="shared" si="58"/>
        <v>0</v>
      </c>
      <c r="J413" s="25" t="str">
        <f t="shared" si="54"/>
        <v>2053–2054</v>
      </c>
      <c r="K413" s="27">
        <f t="shared" si="59"/>
        <v>0</v>
      </c>
      <c r="R413" s="10" t="str">
        <f t="shared" si="55"/>
        <v/>
      </c>
    </row>
    <row r="414" spans="1:18" ht="19.899999999999999" customHeight="1" x14ac:dyDescent="0.25">
      <c r="A414" s="126">
        <v>56219</v>
      </c>
      <c r="B414" s="9">
        <f t="shared" si="56"/>
        <v>0</v>
      </c>
      <c r="C414" s="127"/>
      <c r="D414" s="4">
        <f t="shared" si="57"/>
        <v>0</v>
      </c>
      <c r="E414" s="128">
        <f t="shared" si="60"/>
        <v>0</v>
      </c>
      <c r="F414" s="4">
        <f t="shared" si="61"/>
        <v>0</v>
      </c>
      <c r="G414" s="19">
        <f>IF(AND(C414&lt;&gt;"",SUM(G$25:G413)&lt;D$17),$D$17/$D$21,0)</f>
        <v>0</v>
      </c>
      <c r="H414" s="4">
        <f t="shared" si="62"/>
        <v>0</v>
      </c>
      <c r="I414" s="4">
        <f t="shared" si="58"/>
        <v>0</v>
      </c>
      <c r="J414" s="25" t="str">
        <f t="shared" si="54"/>
        <v>2053–2054</v>
      </c>
      <c r="K414" s="27">
        <f t="shared" si="59"/>
        <v>0</v>
      </c>
      <c r="R414" s="10" t="str">
        <f t="shared" si="55"/>
        <v/>
      </c>
    </row>
    <row r="415" spans="1:18" ht="19.899999999999999" customHeight="1" x14ac:dyDescent="0.25">
      <c r="A415" s="126">
        <v>56250</v>
      </c>
      <c r="B415" s="9">
        <f t="shared" si="56"/>
        <v>0</v>
      </c>
      <c r="C415" s="127"/>
      <c r="D415" s="4">
        <f t="shared" si="57"/>
        <v>0</v>
      </c>
      <c r="E415" s="128">
        <f t="shared" si="60"/>
        <v>0</v>
      </c>
      <c r="F415" s="4">
        <f t="shared" si="61"/>
        <v>0</v>
      </c>
      <c r="G415" s="19">
        <f>IF(AND(C415&lt;&gt;"",SUM(G$25:G414)&lt;D$17),$D$17/$D$21,0)</f>
        <v>0</v>
      </c>
      <c r="H415" s="4">
        <f t="shared" si="62"/>
        <v>0</v>
      </c>
      <c r="I415" s="4">
        <f t="shared" si="58"/>
        <v>0</v>
      </c>
      <c r="J415" s="25" t="str">
        <f t="shared" si="54"/>
        <v>2053–2054</v>
      </c>
      <c r="K415" s="27">
        <f t="shared" si="59"/>
        <v>0</v>
      </c>
      <c r="R415" s="10" t="str">
        <f t="shared" si="55"/>
        <v/>
      </c>
    </row>
    <row r="416" spans="1:18" ht="19.899999999999999" customHeight="1" x14ac:dyDescent="0.25">
      <c r="A416" s="126">
        <v>56281</v>
      </c>
      <c r="B416" s="9">
        <f t="shared" si="56"/>
        <v>0</v>
      </c>
      <c r="C416" s="127"/>
      <c r="D416" s="4">
        <f t="shared" si="57"/>
        <v>0</v>
      </c>
      <c r="E416" s="128">
        <f t="shared" si="60"/>
        <v>0</v>
      </c>
      <c r="F416" s="4">
        <f t="shared" si="61"/>
        <v>0</v>
      </c>
      <c r="G416" s="19">
        <f>IF(AND(C416&lt;&gt;"",SUM(G$25:G415)&lt;D$17),$D$17/$D$21,0)</f>
        <v>0</v>
      </c>
      <c r="H416" s="4">
        <f t="shared" si="62"/>
        <v>0</v>
      </c>
      <c r="I416" s="4">
        <f t="shared" si="58"/>
        <v>0</v>
      </c>
      <c r="J416" s="25" t="str">
        <f t="shared" si="54"/>
        <v>2053–2054</v>
      </c>
      <c r="K416" s="27">
        <f t="shared" si="59"/>
        <v>0</v>
      </c>
      <c r="R416" s="10" t="str">
        <f t="shared" si="55"/>
        <v/>
      </c>
    </row>
    <row r="417" spans="1:18" ht="19.899999999999999" customHeight="1" x14ac:dyDescent="0.25">
      <c r="A417" s="126">
        <v>56309</v>
      </c>
      <c r="B417" s="9">
        <f t="shared" si="56"/>
        <v>0</v>
      </c>
      <c r="C417" s="127"/>
      <c r="D417" s="4">
        <f t="shared" si="57"/>
        <v>0</v>
      </c>
      <c r="E417" s="128">
        <f t="shared" si="60"/>
        <v>0</v>
      </c>
      <c r="F417" s="4">
        <f t="shared" si="61"/>
        <v>0</v>
      </c>
      <c r="G417" s="19">
        <f>IF(AND(C417&lt;&gt;"",SUM(G$25:G416)&lt;D$17),$D$17/$D$21,0)</f>
        <v>0</v>
      </c>
      <c r="H417" s="4">
        <f t="shared" si="62"/>
        <v>0</v>
      </c>
      <c r="I417" s="4">
        <f t="shared" si="58"/>
        <v>0</v>
      </c>
      <c r="J417" s="25" t="str">
        <f t="shared" si="54"/>
        <v>2053–2054</v>
      </c>
      <c r="K417" s="27">
        <f t="shared" si="59"/>
        <v>0</v>
      </c>
      <c r="R417" s="10" t="str">
        <f t="shared" si="55"/>
        <v/>
      </c>
    </row>
    <row r="418" spans="1:18" ht="19.899999999999999" customHeight="1" x14ac:dyDescent="0.25">
      <c r="A418" s="126">
        <v>56340</v>
      </c>
      <c r="B418" s="9">
        <f t="shared" si="56"/>
        <v>0</v>
      </c>
      <c r="C418" s="127"/>
      <c r="D418" s="4">
        <f t="shared" si="57"/>
        <v>0</v>
      </c>
      <c r="E418" s="128">
        <f t="shared" si="60"/>
        <v>0</v>
      </c>
      <c r="F418" s="4">
        <f t="shared" si="61"/>
        <v>0</v>
      </c>
      <c r="G418" s="19">
        <f>IF(AND(C418&lt;&gt;"",SUM(G$25:G417)&lt;D$17),$D$17/$D$21,0)</f>
        <v>0</v>
      </c>
      <c r="H418" s="4">
        <f t="shared" si="62"/>
        <v>0</v>
      </c>
      <c r="I418" s="4">
        <f t="shared" si="58"/>
        <v>0</v>
      </c>
      <c r="J418" s="25" t="str">
        <f t="shared" si="54"/>
        <v>2053–2054</v>
      </c>
      <c r="K418" s="27">
        <f t="shared" si="59"/>
        <v>0</v>
      </c>
      <c r="R418" s="10" t="str">
        <f t="shared" si="55"/>
        <v/>
      </c>
    </row>
    <row r="419" spans="1:18" ht="19.899999999999999" customHeight="1" x14ac:dyDescent="0.25">
      <c r="A419" s="126">
        <v>56370</v>
      </c>
      <c r="B419" s="9">
        <f t="shared" si="56"/>
        <v>0</v>
      </c>
      <c r="C419" s="127"/>
      <c r="D419" s="4">
        <f t="shared" si="57"/>
        <v>0</v>
      </c>
      <c r="E419" s="128">
        <f t="shared" si="60"/>
        <v>0</v>
      </c>
      <c r="F419" s="4">
        <f t="shared" si="61"/>
        <v>0</v>
      </c>
      <c r="G419" s="19">
        <f>IF(AND(C419&lt;&gt;"",SUM(G$25:G418)&lt;D$17),$D$17/$D$21,0)</f>
        <v>0</v>
      </c>
      <c r="H419" s="4">
        <f t="shared" si="62"/>
        <v>0</v>
      </c>
      <c r="I419" s="4">
        <f t="shared" si="58"/>
        <v>0</v>
      </c>
      <c r="J419" s="25" t="str">
        <f t="shared" si="54"/>
        <v>2053–2054</v>
      </c>
      <c r="K419" s="27">
        <f t="shared" si="59"/>
        <v>0</v>
      </c>
      <c r="R419" s="10" t="str">
        <f t="shared" si="55"/>
        <v/>
      </c>
    </row>
    <row r="420" spans="1:18" ht="19.899999999999999" customHeight="1" x14ac:dyDescent="0.25">
      <c r="A420" s="126">
        <v>56401</v>
      </c>
      <c r="B420" s="9">
        <f t="shared" si="56"/>
        <v>0</v>
      </c>
      <c r="C420" s="127"/>
      <c r="D420" s="4">
        <f t="shared" si="57"/>
        <v>0</v>
      </c>
      <c r="E420" s="128">
        <f t="shared" si="60"/>
        <v>0</v>
      </c>
      <c r="F420" s="4">
        <f t="shared" si="61"/>
        <v>0</v>
      </c>
      <c r="G420" s="19">
        <f>IF(AND(C420&lt;&gt;"",SUM(G$25:G419)&lt;D$17),$D$17/$D$21,0)</f>
        <v>0</v>
      </c>
      <c r="H420" s="4">
        <f t="shared" si="62"/>
        <v>0</v>
      </c>
      <c r="I420" s="4">
        <f t="shared" si="58"/>
        <v>0</v>
      </c>
      <c r="J420" s="25" t="str">
        <f t="shared" si="54"/>
        <v>2053–2054</v>
      </c>
      <c r="K420" s="27">
        <f t="shared" si="59"/>
        <v>0</v>
      </c>
      <c r="R420" s="10" t="str">
        <f t="shared" si="55"/>
        <v/>
      </c>
    </row>
    <row r="421" spans="1:18" ht="19.899999999999999" customHeight="1" x14ac:dyDescent="0.25">
      <c r="A421" s="126">
        <v>56431</v>
      </c>
      <c r="B421" s="9">
        <f t="shared" si="56"/>
        <v>0</v>
      </c>
      <c r="C421" s="127"/>
      <c r="D421" s="4">
        <f t="shared" si="57"/>
        <v>0</v>
      </c>
      <c r="E421" s="128">
        <f t="shared" si="60"/>
        <v>0</v>
      </c>
      <c r="F421" s="4">
        <f t="shared" si="61"/>
        <v>0</v>
      </c>
      <c r="G421" s="19">
        <f>IF(AND(C421&lt;&gt;"",SUM(G$25:G420)&lt;D$17),$D$17/$D$21,0)</f>
        <v>0</v>
      </c>
      <c r="H421" s="4">
        <f t="shared" si="62"/>
        <v>0</v>
      </c>
      <c r="I421" s="4">
        <f t="shared" si="58"/>
        <v>0</v>
      </c>
      <c r="J421" s="25" t="str">
        <f t="shared" si="54"/>
        <v>2054–2055</v>
      </c>
      <c r="K421" s="27">
        <f t="shared" si="59"/>
        <v>0</v>
      </c>
      <c r="R421" s="10" t="str">
        <f t="shared" si="55"/>
        <v/>
      </c>
    </row>
    <row r="422" spans="1:18" ht="19.899999999999999" customHeight="1" x14ac:dyDescent="0.25">
      <c r="A422" s="126">
        <v>56462</v>
      </c>
      <c r="B422" s="9">
        <f t="shared" si="56"/>
        <v>0</v>
      </c>
      <c r="C422" s="127"/>
      <c r="D422" s="4">
        <f t="shared" si="57"/>
        <v>0</v>
      </c>
      <c r="E422" s="128">
        <f t="shared" si="60"/>
        <v>0</v>
      </c>
      <c r="F422" s="4">
        <f t="shared" si="61"/>
        <v>0</v>
      </c>
      <c r="G422" s="19">
        <f>IF(AND(C422&lt;&gt;"",SUM(G$25:G421)&lt;D$17),$D$17/$D$21,0)</f>
        <v>0</v>
      </c>
      <c r="H422" s="4">
        <f t="shared" si="62"/>
        <v>0</v>
      </c>
      <c r="I422" s="4">
        <f t="shared" si="58"/>
        <v>0</v>
      </c>
      <c r="J422" s="25" t="str">
        <f t="shared" ref="J422:J485" si="63">IF(OR(MONTH(A422)=1,MONTH(A422)=2,MONTH(A422)=3,MONTH(A422)=4,MONTH(A422)=5,MONTH(A422)=6),YEAR(A422)-1&amp;"–"&amp;YEAR(A422),YEAR(A422)&amp;"–"&amp;YEAR(A422)+1)</f>
        <v>2054–2055</v>
      </c>
      <c r="K422" s="27">
        <f t="shared" si="59"/>
        <v>0</v>
      </c>
      <c r="R422" s="10" t="str">
        <f t="shared" si="55"/>
        <v/>
      </c>
    </row>
    <row r="423" spans="1:18" ht="19.899999999999999" customHeight="1" x14ac:dyDescent="0.25">
      <c r="A423" s="126">
        <v>56493</v>
      </c>
      <c r="B423" s="9">
        <f t="shared" si="56"/>
        <v>0</v>
      </c>
      <c r="C423" s="127"/>
      <c r="D423" s="4">
        <f t="shared" si="57"/>
        <v>0</v>
      </c>
      <c r="E423" s="128">
        <f t="shared" si="60"/>
        <v>0</v>
      </c>
      <c r="F423" s="4">
        <f t="shared" si="61"/>
        <v>0</v>
      </c>
      <c r="G423" s="19">
        <f>IF(AND(C423&lt;&gt;"",SUM(G$25:G422)&lt;D$17),$D$17/$D$21,0)</f>
        <v>0</v>
      </c>
      <c r="H423" s="4">
        <f t="shared" si="62"/>
        <v>0</v>
      </c>
      <c r="I423" s="4">
        <f t="shared" si="58"/>
        <v>0</v>
      </c>
      <c r="J423" s="25" t="str">
        <f t="shared" si="63"/>
        <v>2054–2055</v>
      </c>
      <c r="K423" s="27">
        <f t="shared" si="59"/>
        <v>0</v>
      </c>
      <c r="R423" s="10" t="str">
        <f t="shared" si="55"/>
        <v/>
      </c>
    </row>
    <row r="424" spans="1:18" ht="19.899999999999999" customHeight="1" x14ac:dyDescent="0.25">
      <c r="A424" s="126">
        <v>56523</v>
      </c>
      <c r="B424" s="9">
        <f t="shared" si="56"/>
        <v>0</v>
      </c>
      <c r="C424" s="127"/>
      <c r="D424" s="4">
        <f t="shared" si="57"/>
        <v>0</v>
      </c>
      <c r="E424" s="128">
        <f t="shared" si="60"/>
        <v>0</v>
      </c>
      <c r="F424" s="4">
        <f t="shared" si="61"/>
        <v>0</v>
      </c>
      <c r="G424" s="19">
        <f>IF(AND(C424&lt;&gt;"",SUM(G$25:G423)&lt;D$17),$D$17/$D$21,0)</f>
        <v>0</v>
      </c>
      <c r="H424" s="4">
        <f t="shared" si="62"/>
        <v>0</v>
      </c>
      <c r="I424" s="4">
        <f t="shared" si="58"/>
        <v>0</v>
      </c>
      <c r="J424" s="25" t="str">
        <f t="shared" si="63"/>
        <v>2054–2055</v>
      </c>
      <c r="K424" s="27">
        <f t="shared" si="59"/>
        <v>0</v>
      </c>
      <c r="R424" s="10" t="str">
        <f t="shared" si="55"/>
        <v/>
      </c>
    </row>
    <row r="425" spans="1:18" ht="19.899999999999999" customHeight="1" x14ac:dyDescent="0.25">
      <c r="A425" s="126">
        <v>56554</v>
      </c>
      <c r="B425" s="9">
        <f t="shared" si="56"/>
        <v>0</v>
      </c>
      <c r="C425" s="127"/>
      <c r="D425" s="4">
        <f t="shared" si="57"/>
        <v>0</v>
      </c>
      <c r="E425" s="128">
        <f t="shared" si="60"/>
        <v>0</v>
      </c>
      <c r="F425" s="4">
        <f t="shared" si="61"/>
        <v>0</v>
      </c>
      <c r="G425" s="19">
        <f>IF(AND(C425&lt;&gt;"",SUM(G$25:G424)&lt;D$17),$D$17/$D$21,0)</f>
        <v>0</v>
      </c>
      <c r="H425" s="4">
        <f t="shared" si="62"/>
        <v>0</v>
      </c>
      <c r="I425" s="4">
        <f t="shared" si="58"/>
        <v>0</v>
      </c>
      <c r="J425" s="25" t="str">
        <f t="shared" si="63"/>
        <v>2054–2055</v>
      </c>
      <c r="K425" s="27">
        <f t="shared" si="59"/>
        <v>0</v>
      </c>
      <c r="R425" s="10" t="str">
        <f t="shared" si="55"/>
        <v/>
      </c>
    </row>
    <row r="426" spans="1:18" ht="19.899999999999999" customHeight="1" x14ac:dyDescent="0.25">
      <c r="A426" s="126">
        <v>56584</v>
      </c>
      <c r="B426" s="9">
        <f t="shared" si="56"/>
        <v>0</v>
      </c>
      <c r="C426" s="127"/>
      <c r="D426" s="4">
        <f t="shared" si="57"/>
        <v>0</v>
      </c>
      <c r="E426" s="128">
        <f t="shared" si="60"/>
        <v>0</v>
      </c>
      <c r="F426" s="4">
        <f t="shared" si="61"/>
        <v>0</v>
      </c>
      <c r="G426" s="19">
        <f>IF(AND(C426&lt;&gt;"",SUM(G$25:G425)&lt;D$17),$D$17/$D$21,0)</f>
        <v>0</v>
      </c>
      <c r="H426" s="4">
        <f t="shared" si="62"/>
        <v>0</v>
      </c>
      <c r="I426" s="4">
        <f t="shared" si="58"/>
        <v>0</v>
      </c>
      <c r="J426" s="25" t="str">
        <f t="shared" si="63"/>
        <v>2054–2055</v>
      </c>
      <c r="K426" s="27">
        <f t="shared" si="59"/>
        <v>0</v>
      </c>
      <c r="R426" s="10" t="str">
        <f t="shared" si="55"/>
        <v/>
      </c>
    </row>
    <row r="427" spans="1:18" ht="19.899999999999999" customHeight="1" x14ac:dyDescent="0.25">
      <c r="A427" s="126">
        <v>56615</v>
      </c>
      <c r="B427" s="9">
        <f t="shared" si="56"/>
        <v>0</v>
      </c>
      <c r="C427" s="127"/>
      <c r="D427" s="4">
        <f t="shared" si="57"/>
        <v>0</v>
      </c>
      <c r="E427" s="128">
        <f t="shared" si="60"/>
        <v>0</v>
      </c>
      <c r="F427" s="4">
        <f t="shared" si="61"/>
        <v>0</v>
      </c>
      <c r="G427" s="19">
        <f>IF(AND(C427&lt;&gt;"",SUM(G$25:G426)&lt;D$17),$D$17/$D$21,0)</f>
        <v>0</v>
      </c>
      <c r="H427" s="4">
        <f t="shared" si="62"/>
        <v>0</v>
      </c>
      <c r="I427" s="4">
        <f t="shared" si="58"/>
        <v>0</v>
      </c>
      <c r="J427" s="25" t="str">
        <f t="shared" si="63"/>
        <v>2054–2055</v>
      </c>
      <c r="K427" s="27">
        <f t="shared" si="59"/>
        <v>0</v>
      </c>
      <c r="R427" s="10" t="str">
        <f t="shared" si="55"/>
        <v/>
      </c>
    </row>
    <row r="428" spans="1:18" ht="19.899999999999999" customHeight="1" x14ac:dyDescent="0.25">
      <c r="A428" s="126">
        <v>56646</v>
      </c>
      <c r="B428" s="9">
        <f t="shared" si="56"/>
        <v>0</v>
      </c>
      <c r="C428" s="127"/>
      <c r="D428" s="4">
        <f t="shared" si="57"/>
        <v>0</v>
      </c>
      <c r="E428" s="128">
        <f t="shared" si="60"/>
        <v>0</v>
      </c>
      <c r="F428" s="4">
        <f t="shared" si="61"/>
        <v>0</v>
      </c>
      <c r="G428" s="19">
        <f>IF(AND(C428&lt;&gt;"",SUM(G$25:G427)&lt;D$17),$D$17/$D$21,0)</f>
        <v>0</v>
      </c>
      <c r="H428" s="4">
        <f t="shared" si="62"/>
        <v>0</v>
      </c>
      <c r="I428" s="4">
        <f t="shared" si="58"/>
        <v>0</v>
      </c>
      <c r="J428" s="25" t="str">
        <f t="shared" si="63"/>
        <v>2054–2055</v>
      </c>
      <c r="K428" s="27">
        <f t="shared" si="59"/>
        <v>0</v>
      </c>
      <c r="R428" s="10" t="str">
        <f t="shared" si="55"/>
        <v/>
      </c>
    </row>
    <row r="429" spans="1:18" ht="19.899999999999999" customHeight="1" x14ac:dyDescent="0.25">
      <c r="A429" s="126">
        <v>56674</v>
      </c>
      <c r="B429" s="9">
        <f t="shared" si="56"/>
        <v>0</v>
      </c>
      <c r="C429" s="127"/>
      <c r="D429" s="4">
        <f t="shared" si="57"/>
        <v>0</v>
      </c>
      <c r="E429" s="128">
        <f t="shared" si="60"/>
        <v>0</v>
      </c>
      <c r="F429" s="4">
        <f t="shared" si="61"/>
        <v>0</v>
      </c>
      <c r="G429" s="19">
        <f>IF(AND(C429&lt;&gt;"",SUM(G$25:G428)&lt;D$17),$D$17/$D$21,0)</f>
        <v>0</v>
      </c>
      <c r="H429" s="4">
        <f t="shared" si="62"/>
        <v>0</v>
      </c>
      <c r="I429" s="4">
        <f t="shared" si="58"/>
        <v>0</v>
      </c>
      <c r="J429" s="25" t="str">
        <f t="shared" si="63"/>
        <v>2054–2055</v>
      </c>
      <c r="K429" s="27">
        <f t="shared" si="59"/>
        <v>0</v>
      </c>
      <c r="R429" s="10" t="str">
        <f t="shared" si="55"/>
        <v/>
      </c>
    </row>
    <row r="430" spans="1:18" ht="19.899999999999999" customHeight="1" x14ac:dyDescent="0.25">
      <c r="A430" s="126">
        <v>56705</v>
      </c>
      <c r="B430" s="9">
        <f t="shared" si="56"/>
        <v>0</v>
      </c>
      <c r="C430" s="127"/>
      <c r="D430" s="4">
        <f t="shared" si="57"/>
        <v>0</v>
      </c>
      <c r="E430" s="128">
        <f t="shared" si="60"/>
        <v>0</v>
      </c>
      <c r="F430" s="4">
        <f t="shared" si="61"/>
        <v>0</v>
      </c>
      <c r="G430" s="19">
        <f>IF(AND(C430&lt;&gt;"",SUM(G$25:G429)&lt;D$17),$D$17/$D$21,0)</f>
        <v>0</v>
      </c>
      <c r="H430" s="4">
        <f t="shared" si="62"/>
        <v>0</v>
      </c>
      <c r="I430" s="4">
        <f t="shared" si="58"/>
        <v>0</v>
      </c>
      <c r="J430" s="25" t="str">
        <f t="shared" si="63"/>
        <v>2054–2055</v>
      </c>
      <c r="K430" s="27">
        <f t="shared" si="59"/>
        <v>0</v>
      </c>
      <c r="R430" s="10" t="str">
        <f t="shared" si="55"/>
        <v/>
      </c>
    </row>
    <row r="431" spans="1:18" ht="19.899999999999999" customHeight="1" x14ac:dyDescent="0.25">
      <c r="A431" s="126">
        <v>56735</v>
      </c>
      <c r="B431" s="9">
        <f t="shared" si="56"/>
        <v>0</v>
      </c>
      <c r="C431" s="127"/>
      <c r="D431" s="4">
        <f t="shared" si="57"/>
        <v>0</v>
      </c>
      <c r="E431" s="128">
        <f t="shared" si="60"/>
        <v>0</v>
      </c>
      <c r="F431" s="4">
        <f t="shared" si="61"/>
        <v>0</v>
      </c>
      <c r="G431" s="19">
        <f>IF(AND(C431&lt;&gt;"",SUM(G$25:G430)&lt;D$17),$D$17/$D$21,0)</f>
        <v>0</v>
      </c>
      <c r="H431" s="4">
        <f t="shared" si="62"/>
        <v>0</v>
      </c>
      <c r="I431" s="4">
        <f t="shared" si="58"/>
        <v>0</v>
      </c>
      <c r="J431" s="25" t="str">
        <f t="shared" si="63"/>
        <v>2054–2055</v>
      </c>
      <c r="K431" s="27">
        <f t="shared" si="59"/>
        <v>0</v>
      </c>
      <c r="R431" s="10" t="str">
        <f t="shared" si="55"/>
        <v/>
      </c>
    </row>
    <row r="432" spans="1:18" ht="19.899999999999999" customHeight="1" x14ac:dyDescent="0.25">
      <c r="A432" s="126">
        <v>56766</v>
      </c>
      <c r="B432" s="9">
        <f t="shared" si="56"/>
        <v>0</v>
      </c>
      <c r="C432" s="127"/>
      <c r="D432" s="4">
        <f t="shared" si="57"/>
        <v>0</v>
      </c>
      <c r="E432" s="128">
        <f t="shared" si="60"/>
        <v>0</v>
      </c>
      <c r="F432" s="4">
        <f t="shared" si="61"/>
        <v>0</v>
      </c>
      <c r="G432" s="19">
        <f>IF(AND(C432&lt;&gt;"",SUM(G$25:G431)&lt;D$17),$D$17/$D$21,0)</f>
        <v>0</v>
      </c>
      <c r="H432" s="4">
        <f t="shared" si="62"/>
        <v>0</v>
      </c>
      <c r="I432" s="4">
        <f t="shared" si="58"/>
        <v>0</v>
      </c>
      <c r="J432" s="25" t="str">
        <f t="shared" si="63"/>
        <v>2054–2055</v>
      </c>
      <c r="K432" s="27">
        <f t="shared" si="59"/>
        <v>0</v>
      </c>
      <c r="R432" s="10" t="str">
        <f t="shared" si="55"/>
        <v/>
      </c>
    </row>
    <row r="433" spans="1:18" ht="19.899999999999999" customHeight="1" x14ac:dyDescent="0.25">
      <c r="A433" s="126">
        <v>56796</v>
      </c>
      <c r="B433" s="9">
        <f t="shared" si="56"/>
        <v>0</v>
      </c>
      <c r="C433" s="127"/>
      <c r="D433" s="4">
        <f t="shared" si="57"/>
        <v>0</v>
      </c>
      <c r="E433" s="128">
        <f t="shared" si="60"/>
        <v>0</v>
      </c>
      <c r="F433" s="4">
        <f t="shared" si="61"/>
        <v>0</v>
      </c>
      <c r="G433" s="19">
        <f>IF(AND(C433&lt;&gt;"",SUM(G$25:G432)&lt;D$17),$D$17/$D$21,0)</f>
        <v>0</v>
      </c>
      <c r="H433" s="4">
        <f t="shared" si="62"/>
        <v>0</v>
      </c>
      <c r="I433" s="4">
        <f t="shared" si="58"/>
        <v>0</v>
      </c>
      <c r="J433" s="25" t="str">
        <f t="shared" si="63"/>
        <v>2055–2056</v>
      </c>
      <c r="K433" s="27">
        <f t="shared" si="59"/>
        <v>0</v>
      </c>
      <c r="R433" s="10" t="str">
        <f t="shared" si="55"/>
        <v/>
      </c>
    </row>
    <row r="434" spans="1:18" ht="19.899999999999999" customHeight="1" x14ac:dyDescent="0.25">
      <c r="A434" s="126">
        <v>56827</v>
      </c>
      <c r="B434" s="9">
        <f t="shared" si="56"/>
        <v>0</v>
      </c>
      <c r="C434" s="127"/>
      <c r="D434" s="4">
        <f t="shared" si="57"/>
        <v>0</v>
      </c>
      <c r="E434" s="128">
        <f t="shared" si="60"/>
        <v>0</v>
      </c>
      <c r="F434" s="4">
        <f t="shared" si="61"/>
        <v>0</v>
      </c>
      <c r="G434" s="19">
        <f>IF(AND(C434&lt;&gt;"",SUM(G$25:G433)&lt;D$17),$D$17/$D$21,0)</f>
        <v>0</v>
      </c>
      <c r="H434" s="4">
        <f t="shared" si="62"/>
        <v>0</v>
      </c>
      <c r="I434" s="4">
        <f t="shared" si="58"/>
        <v>0</v>
      </c>
      <c r="J434" s="25" t="str">
        <f t="shared" si="63"/>
        <v>2055–2056</v>
      </c>
      <c r="K434" s="27">
        <f t="shared" si="59"/>
        <v>0</v>
      </c>
      <c r="R434" s="10" t="str">
        <f t="shared" si="55"/>
        <v/>
      </c>
    </row>
    <row r="435" spans="1:18" ht="19.899999999999999" customHeight="1" x14ac:dyDescent="0.25">
      <c r="A435" s="126">
        <v>56858</v>
      </c>
      <c r="B435" s="9">
        <f t="shared" si="56"/>
        <v>0</v>
      </c>
      <c r="C435" s="127"/>
      <c r="D435" s="4">
        <f t="shared" si="57"/>
        <v>0</v>
      </c>
      <c r="E435" s="128">
        <f t="shared" si="60"/>
        <v>0</v>
      </c>
      <c r="F435" s="4">
        <f t="shared" si="61"/>
        <v>0</v>
      </c>
      <c r="G435" s="19">
        <f>IF(AND(C435&lt;&gt;"",SUM(G$25:G434)&lt;D$17),$D$17/$D$21,0)</f>
        <v>0</v>
      </c>
      <c r="H435" s="4">
        <f t="shared" si="62"/>
        <v>0</v>
      </c>
      <c r="I435" s="4">
        <f t="shared" si="58"/>
        <v>0</v>
      </c>
      <c r="J435" s="25" t="str">
        <f t="shared" si="63"/>
        <v>2055–2056</v>
      </c>
      <c r="K435" s="27">
        <f t="shared" si="59"/>
        <v>0</v>
      </c>
      <c r="R435" s="10" t="str">
        <f t="shared" si="55"/>
        <v/>
      </c>
    </row>
    <row r="436" spans="1:18" ht="19.899999999999999" customHeight="1" x14ac:dyDescent="0.25">
      <c r="A436" s="126">
        <v>56888</v>
      </c>
      <c r="B436" s="9">
        <f t="shared" si="56"/>
        <v>0</v>
      </c>
      <c r="C436" s="127"/>
      <c r="D436" s="4">
        <f t="shared" si="57"/>
        <v>0</v>
      </c>
      <c r="E436" s="128">
        <f t="shared" si="60"/>
        <v>0</v>
      </c>
      <c r="F436" s="4">
        <f t="shared" si="61"/>
        <v>0</v>
      </c>
      <c r="G436" s="19">
        <f>IF(AND(C436&lt;&gt;"",SUM(G$25:G435)&lt;D$17),$D$17/$D$21,0)</f>
        <v>0</v>
      </c>
      <c r="H436" s="4">
        <f t="shared" si="62"/>
        <v>0</v>
      </c>
      <c r="I436" s="4">
        <f t="shared" si="58"/>
        <v>0</v>
      </c>
      <c r="J436" s="25" t="str">
        <f t="shared" si="63"/>
        <v>2055–2056</v>
      </c>
      <c r="K436" s="27">
        <f t="shared" si="59"/>
        <v>0</v>
      </c>
      <c r="R436" s="10" t="str">
        <f t="shared" si="55"/>
        <v/>
      </c>
    </row>
    <row r="437" spans="1:18" ht="19.899999999999999" customHeight="1" x14ac:dyDescent="0.25">
      <c r="A437" s="126">
        <v>56919</v>
      </c>
      <c r="B437" s="9">
        <f t="shared" si="56"/>
        <v>0</v>
      </c>
      <c r="C437" s="127"/>
      <c r="D437" s="4">
        <f t="shared" si="57"/>
        <v>0</v>
      </c>
      <c r="E437" s="128">
        <f t="shared" si="60"/>
        <v>0</v>
      </c>
      <c r="F437" s="4">
        <f t="shared" si="61"/>
        <v>0</v>
      </c>
      <c r="G437" s="19">
        <f>IF(AND(C437&lt;&gt;"",SUM(G$25:G436)&lt;D$17),$D$17/$D$21,0)</f>
        <v>0</v>
      </c>
      <c r="H437" s="4">
        <f t="shared" si="62"/>
        <v>0</v>
      </c>
      <c r="I437" s="4">
        <f t="shared" si="58"/>
        <v>0</v>
      </c>
      <c r="J437" s="25" t="str">
        <f t="shared" si="63"/>
        <v>2055–2056</v>
      </c>
      <c r="K437" s="27">
        <f t="shared" si="59"/>
        <v>0</v>
      </c>
      <c r="R437" s="10" t="str">
        <f t="shared" si="55"/>
        <v/>
      </c>
    </row>
    <row r="438" spans="1:18" ht="19.899999999999999" customHeight="1" x14ac:dyDescent="0.25">
      <c r="A438" s="126">
        <v>56949</v>
      </c>
      <c r="B438" s="9">
        <f t="shared" si="56"/>
        <v>0</v>
      </c>
      <c r="C438" s="127"/>
      <c r="D438" s="4">
        <f t="shared" si="57"/>
        <v>0</v>
      </c>
      <c r="E438" s="128">
        <f t="shared" si="60"/>
        <v>0</v>
      </c>
      <c r="F438" s="4">
        <f t="shared" si="61"/>
        <v>0</v>
      </c>
      <c r="G438" s="19">
        <f>IF(AND(C438&lt;&gt;"",SUM(G$25:G437)&lt;D$17),$D$17/$D$21,0)</f>
        <v>0</v>
      </c>
      <c r="H438" s="4">
        <f t="shared" si="62"/>
        <v>0</v>
      </c>
      <c r="I438" s="4">
        <f t="shared" si="58"/>
        <v>0</v>
      </c>
      <c r="J438" s="25" t="str">
        <f t="shared" si="63"/>
        <v>2055–2056</v>
      </c>
      <c r="K438" s="27">
        <f t="shared" si="59"/>
        <v>0</v>
      </c>
      <c r="R438" s="10" t="str">
        <f t="shared" si="55"/>
        <v/>
      </c>
    </row>
    <row r="439" spans="1:18" ht="19.899999999999999" customHeight="1" x14ac:dyDescent="0.25">
      <c r="A439" s="126">
        <v>56980</v>
      </c>
      <c r="B439" s="9">
        <f t="shared" si="56"/>
        <v>0</v>
      </c>
      <c r="C439" s="127"/>
      <c r="D439" s="4">
        <f t="shared" si="57"/>
        <v>0</v>
      </c>
      <c r="E439" s="128">
        <f t="shared" si="60"/>
        <v>0</v>
      </c>
      <c r="F439" s="4">
        <f t="shared" si="61"/>
        <v>0</v>
      </c>
      <c r="G439" s="19">
        <f>IF(AND(C439&lt;&gt;"",SUM(G$25:G438)&lt;D$17),$D$17/$D$21,0)</f>
        <v>0</v>
      </c>
      <c r="H439" s="4">
        <f t="shared" si="62"/>
        <v>0</v>
      </c>
      <c r="I439" s="4">
        <f t="shared" si="58"/>
        <v>0</v>
      </c>
      <c r="J439" s="25" t="str">
        <f t="shared" si="63"/>
        <v>2055–2056</v>
      </c>
      <c r="K439" s="27">
        <f t="shared" si="59"/>
        <v>0</v>
      </c>
      <c r="R439" s="10" t="str">
        <f t="shared" si="55"/>
        <v/>
      </c>
    </row>
    <row r="440" spans="1:18" ht="19.899999999999999" customHeight="1" x14ac:dyDescent="0.25">
      <c r="A440" s="126">
        <v>57011</v>
      </c>
      <c r="B440" s="9">
        <f t="shared" si="56"/>
        <v>0</v>
      </c>
      <c r="C440" s="127"/>
      <c r="D440" s="4">
        <f t="shared" si="57"/>
        <v>0</v>
      </c>
      <c r="E440" s="128">
        <f t="shared" si="60"/>
        <v>0</v>
      </c>
      <c r="F440" s="4">
        <f t="shared" si="61"/>
        <v>0</v>
      </c>
      <c r="G440" s="19">
        <f>IF(AND(C440&lt;&gt;"",SUM(G$25:G439)&lt;D$17),$D$17/$D$21,0)</f>
        <v>0</v>
      </c>
      <c r="H440" s="4">
        <f t="shared" si="62"/>
        <v>0</v>
      </c>
      <c r="I440" s="4">
        <f t="shared" si="58"/>
        <v>0</v>
      </c>
      <c r="J440" s="25" t="str">
        <f t="shared" si="63"/>
        <v>2055–2056</v>
      </c>
      <c r="K440" s="27">
        <f t="shared" si="59"/>
        <v>0</v>
      </c>
      <c r="R440" s="10" t="str">
        <f t="shared" si="55"/>
        <v/>
      </c>
    </row>
    <row r="441" spans="1:18" ht="19.899999999999999" customHeight="1" x14ac:dyDescent="0.25">
      <c r="A441" s="126">
        <v>57040</v>
      </c>
      <c r="B441" s="9">
        <f t="shared" si="56"/>
        <v>0</v>
      </c>
      <c r="C441" s="127"/>
      <c r="D441" s="4">
        <f t="shared" si="57"/>
        <v>0</v>
      </c>
      <c r="E441" s="128">
        <f t="shared" si="60"/>
        <v>0</v>
      </c>
      <c r="F441" s="4">
        <f t="shared" si="61"/>
        <v>0</v>
      </c>
      <c r="G441" s="19">
        <f>IF(AND(C441&lt;&gt;"",SUM(G$25:G440)&lt;D$17),$D$17/$D$21,0)</f>
        <v>0</v>
      </c>
      <c r="H441" s="4">
        <f t="shared" si="62"/>
        <v>0</v>
      </c>
      <c r="I441" s="4">
        <f t="shared" si="58"/>
        <v>0</v>
      </c>
      <c r="J441" s="25" t="str">
        <f t="shared" si="63"/>
        <v>2055–2056</v>
      </c>
      <c r="K441" s="27">
        <f t="shared" si="59"/>
        <v>0</v>
      </c>
      <c r="R441" s="10" t="str">
        <f t="shared" si="55"/>
        <v/>
      </c>
    </row>
    <row r="442" spans="1:18" ht="19.899999999999999" customHeight="1" x14ac:dyDescent="0.25">
      <c r="A442" s="126">
        <v>57071</v>
      </c>
      <c r="B442" s="9">
        <f t="shared" si="56"/>
        <v>0</v>
      </c>
      <c r="C442" s="127"/>
      <c r="D442" s="4">
        <f t="shared" si="57"/>
        <v>0</v>
      </c>
      <c r="E442" s="128">
        <f t="shared" si="60"/>
        <v>0</v>
      </c>
      <c r="F442" s="4">
        <f t="shared" si="61"/>
        <v>0</v>
      </c>
      <c r="G442" s="19">
        <f>IF(AND(C442&lt;&gt;"",SUM(G$25:G441)&lt;D$17),$D$17/$D$21,0)</f>
        <v>0</v>
      </c>
      <c r="H442" s="4">
        <f t="shared" si="62"/>
        <v>0</v>
      </c>
      <c r="I442" s="4">
        <f t="shared" si="58"/>
        <v>0</v>
      </c>
      <c r="J442" s="25" t="str">
        <f t="shared" si="63"/>
        <v>2055–2056</v>
      </c>
      <c r="K442" s="27">
        <f t="shared" si="59"/>
        <v>0</v>
      </c>
      <c r="R442" s="10" t="str">
        <f t="shared" si="55"/>
        <v/>
      </c>
    </row>
    <row r="443" spans="1:18" ht="19.899999999999999" customHeight="1" x14ac:dyDescent="0.25">
      <c r="A443" s="126">
        <v>57101</v>
      </c>
      <c r="B443" s="9">
        <f t="shared" si="56"/>
        <v>0</v>
      </c>
      <c r="C443" s="127"/>
      <c r="D443" s="4">
        <f t="shared" si="57"/>
        <v>0</v>
      </c>
      <c r="E443" s="128">
        <f t="shared" si="60"/>
        <v>0</v>
      </c>
      <c r="F443" s="4">
        <f t="shared" si="61"/>
        <v>0</v>
      </c>
      <c r="G443" s="19">
        <f>IF(AND(C443&lt;&gt;"",SUM(G$25:G442)&lt;D$17),$D$17/$D$21,0)</f>
        <v>0</v>
      </c>
      <c r="H443" s="4">
        <f t="shared" si="62"/>
        <v>0</v>
      </c>
      <c r="I443" s="4">
        <f t="shared" si="58"/>
        <v>0</v>
      </c>
      <c r="J443" s="25" t="str">
        <f t="shared" si="63"/>
        <v>2055–2056</v>
      </c>
      <c r="K443" s="27">
        <f t="shared" si="59"/>
        <v>0</v>
      </c>
      <c r="R443" s="10" t="str">
        <f t="shared" si="55"/>
        <v/>
      </c>
    </row>
    <row r="444" spans="1:18" ht="19.899999999999999" customHeight="1" x14ac:dyDescent="0.25">
      <c r="A444" s="126">
        <v>57132</v>
      </c>
      <c r="B444" s="9">
        <f t="shared" si="56"/>
        <v>0</v>
      </c>
      <c r="C444" s="127"/>
      <c r="D444" s="4">
        <f t="shared" si="57"/>
        <v>0</v>
      </c>
      <c r="E444" s="128">
        <f t="shared" si="60"/>
        <v>0</v>
      </c>
      <c r="F444" s="4">
        <f t="shared" si="61"/>
        <v>0</v>
      </c>
      <c r="G444" s="19">
        <f>IF(AND(C444&lt;&gt;"",SUM(G$25:G443)&lt;D$17),$D$17/$D$21,0)</f>
        <v>0</v>
      </c>
      <c r="H444" s="4">
        <f t="shared" si="62"/>
        <v>0</v>
      </c>
      <c r="I444" s="4">
        <f t="shared" si="58"/>
        <v>0</v>
      </c>
      <c r="J444" s="25" t="str">
        <f t="shared" si="63"/>
        <v>2055–2056</v>
      </c>
      <c r="K444" s="27">
        <f t="shared" si="59"/>
        <v>0</v>
      </c>
      <c r="R444" s="10" t="str">
        <f t="shared" si="55"/>
        <v/>
      </c>
    </row>
    <row r="445" spans="1:18" ht="19.899999999999999" customHeight="1" x14ac:dyDescent="0.25">
      <c r="A445" s="126">
        <v>57162</v>
      </c>
      <c r="B445" s="9">
        <f t="shared" si="56"/>
        <v>0</v>
      </c>
      <c r="C445" s="127"/>
      <c r="D445" s="4">
        <f t="shared" si="57"/>
        <v>0</v>
      </c>
      <c r="E445" s="128">
        <f t="shared" si="60"/>
        <v>0</v>
      </c>
      <c r="F445" s="4">
        <f t="shared" si="61"/>
        <v>0</v>
      </c>
      <c r="G445" s="19">
        <f>IF(AND(C445&lt;&gt;"",SUM(G$25:G444)&lt;D$17),$D$17/$D$21,0)</f>
        <v>0</v>
      </c>
      <c r="H445" s="4">
        <f t="shared" si="62"/>
        <v>0</v>
      </c>
      <c r="I445" s="4">
        <f t="shared" si="58"/>
        <v>0</v>
      </c>
      <c r="J445" s="25" t="str">
        <f t="shared" si="63"/>
        <v>2056–2057</v>
      </c>
      <c r="K445" s="27">
        <f t="shared" si="59"/>
        <v>0</v>
      </c>
      <c r="R445" s="10" t="str">
        <f t="shared" si="55"/>
        <v/>
      </c>
    </row>
    <row r="446" spans="1:18" ht="19.899999999999999" customHeight="1" x14ac:dyDescent="0.25">
      <c r="A446" s="126">
        <v>57193</v>
      </c>
      <c r="B446" s="9">
        <f t="shared" si="56"/>
        <v>0</v>
      </c>
      <c r="C446" s="127"/>
      <c r="D446" s="4">
        <f t="shared" si="57"/>
        <v>0</v>
      </c>
      <c r="E446" s="128">
        <f t="shared" si="60"/>
        <v>0</v>
      </c>
      <c r="F446" s="4">
        <f t="shared" si="61"/>
        <v>0</v>
      </c>
      <c r="G446" s="19">
        <f>IF(AND(C446&lt;&gt;"",SUM(G$25:G445)&lt;D$17),$D$17/$D$21,0)</f>
        <v>0</v>
      </c>
      <c r="H446" s="4">
        <f t="shared" si="62"/>
        <v>0</v>
      </c>
      <c r="I446" s="4">
        <f t="shared" si="58"/>
        <v>0</v>
      </c>
      <c r="J446" s="25" t="str">
        <f t="shared" si="63"/>
        <v>2056–2057</v>
      </c>
      <c r="K446" s="27">
        <f t="shared" si="59"/>
        <v>0</v>
      </c>
      <c r="R446" s="10" t="str">
        <f t="shared" si="55"/>
        <v/>
      </c>
    </row>
    <row r="447" spans="1:18" ht="19.899999999999999" customHeight="1" x14ac:dyDescent="0.25">
      <c r="A447" s="126">
        <v>57224</v>
      </c>
      <c r="B447" s="9">
        <f t="shared" si="56"/>
        <v>0</v>
      </c>
      <c r="C447" s="127"/>
      <c r="D447" s="4">
        <f t="shared" si="57"/>
        <v>0</v>
      </c>
      <c r="E447" s="128">
        <f t="shared" si="60"/>
        <v>0</v>
      </c>
      <c r="F447" s="4">
        <f t="shared" si="61"/>
        <v>0</v>
      </c>
      <c r="G447" s="19">
        <f>IF(AND(C447&lt;&gt;"",SUM(G$25:G446)&lt;D$17),$D$17/$D$21,0)</f>
        <v>0</v>
      </c>
      <c r="H447" s="4">
        <f t="shared" si="62"/>
        <v>0</v>
      </c>
      <c r="I447" s="4">
        <f t="shared" si="58"/>
        <v>0</v>
      </c>
      <c r="J447" s="25" t="str">
        <f t="shared" si="63"/>
        <v>2056–2057</v>
      </c>
      <c r="K447" s="27">
        <f t="shared" si="59"/>
        <v>0</v>
      </c>
      <c r="R447" s="10" t="str">
        <f t="shared" si="55"/>
        <v/>
      </c>
    </row>
    <row r="448" spans="1:18" ht="19.899999999999999" customHeight="1" x14ac:dyDescent="0.25">
      <c r="A448" s="126">
        <v>57254</v>
      </c>
      <c r="B448" s="9">
        <f t="shared" si="56"/>
        <v>0</v>
      </c>
      <c r="C448" s="127"/>
      <c r="D448" s="4">
        <f t="shared" si="57"/>
        <v>0</v>
      </c>
      <c r="E448" s="128">
        <f t="shared" si="60"/>
        <v>0</v>
      </c>
      <c r="F448" s="4">
        <f t="shared" si="61"/>
        <v>0</v>
      </c>
      <c r="G448" s="19">
        <f>IF(AND(C448&lt;&gt;"",SUM(G$25:G447)&lt;D$17),$D$17/$D$21,0)</f>
        <v>0</v>
      </c>
      <c r="H448" s="4">
        <f t="shared" si="62"/>
        <v>0</v>
      </c>
      <c r="I448" s="4">
        <f t="shared" si="58"/>
        <v>0</v>
      </c>
      <c r="J448" s="25" t="str">
        <f t="shared" si="63"/>
        <v>2056–2057</v>
      </c>
      <c r="K448" s="27">
        <f t="shared" si="59"/>
        <v>0</v>
      </c>
      <c r="R448" s="10" t="str">
        <f t="shared" si="55"/>
        <v/>
      </c>
    </row>
    <row r="449" spans="1:18" ht="19.899999999999999" customHeight="1" x14ac:dyDescent="0.25">
      <c r="A449" s="126">
        <v>57285</v>
      </c>
      <c r="B449" s="9">
        <f t="shared" si="56"/>
        <v>0</v>
      </c>
      <c r="C449" s="127"/>
      <c r="D449" s="4">
        <f t="shared" si="57"/>
        <v>0</v>
      </c>
      <c r="E449" s="128">
        <f t="shared" si="60"/>
        <v>0</v>
      </c>
      <c r="F449" s="4">
        <f t="shared" si="61"/>
        <v>0</v>
      </c>
      <c r="G449" s="19">
        <f>IF(AND(C449&lt;&gt;"",SUM(G$25:G448)&lt;D$17),$D$17/$D$21,0)</f>
        <v>0</v>
      </c>
      <c r="H449" s="4">
        <f t="shared" si="62"/>
        <v>0</v>
      </c>
      <c r="I449" s="4">
        <f t="shared" si="58"/>
        <v>0</v>
      </c>
      <c r="J449" s="25" t="str">
        <f t="shared" si="63"/>
        <v>2056–2057</v>
      </c>
      <c r="K449" s="27">
        <f t="shared" si="59"/>
        <v>0</v>
      </c>
      <c r="R449" s="10" t="str">
        <f t="shared" si="55"/>
        <v/>
      </c>
    </row>
    <row r="450" spans="1:18" ht="19.899999999999999" customHeight="1" x14ac:dyDescent="0.25">
      <c r="A450" s="126">
        <v>57315</v>
      </c>
      <c r="B450" s="9">
        <f t="shared" si="56"/>
        <v>0</v>
      </c>
      <c r="C450" s="127"/>
      <c r="D450" s="4">
        <f t="shared" si="57"/>
        <v>0</v>
      </c>
      <c r="E450" s="128">
        <f t="shared" si="60"/>
        <v>0</v>
      </c>
      <c r="F450" s="4">
        <f t="shared" si="61"/>
        <v>0</v>
      </c>
      <c r="G450" s="19">
        <f>IF(AND(C450&lt;&gt;"",SUM(G$25:G449)&lt;D$17),$D$17/$D$21,0)</f>
        <v>0</v>
      </c>
      <c r="H450" s="4">
        <f t="shared" si="62"/>
        <v>0</v>
      </c>
      <c r="I450" s="4">
        <f t="shared" si="58"/>
        <v>0</v>
      </c>
      <c r="J450" s="25" t="str">
        <f t="shared" si="63"/>
        <v>2056–2057</v>
      </c>
      <c r="K450" s="27">
        <f t="shared" si="59"/>
        <v>0</v>
      </c>
      <c r="R450" s="10" t="str">
        <f t="shared" si="55"/>
        <v/>
      </c>
    </row>
    <row r="451" spans="1:18" ht="19.899999999999999" customHeight="1" x14ac:dyDescent="0.25">
      <c r="A451" s="126">
        <v>57346</v>
      </c>
      <c r="B451" s="9">
        <f t="shared" si="56"/>
        <v>0</v>
      </c>
      <c r="C451" s="127"/>
      <c r="D451" s="4">
        <f t="shared" si="57"/>
        <v>0</v>
      </c>
      <c r="E451" s="128">
        <f t="shared" si="60"/>
        <v>0</v>
      </c>
      <c r="F451" s="4">
        <f t="shared" si="61"/>
        <v>0</v>
      </c>
      <c r="G451" s="19">
        <f>IF(AND(C451&lt;&gt;"",SUM(G$25:G450)&lt;D$17),$D$17/$D$21,0)</f>
        <v>0</v>
      </c>
      <c r="H451" s="4">
        <f t="shared" si="62"/>
        <v>0</v>
      </c>
      <c r="I451" s="4">
        <f t="shared" si="58"/>
        <v>0</v>
      </c>
      <c r="J451" s="25" t="str">
        <f t="shared" si="63"/>
        <v>2056–2057</v>
      </c>
      <c r="K451" s="27">
        <f t="shared" si="59"/>
        <v>0</v>
      </c>
      <c r="R451" s="10" t="str">
        <f t="shared" si="55"/>
        <v/>
      </c>
    </row>
    <row r="452" spans="1:18" ht="19.899999999999999" customHeight="1" x14ac:dyDescent="0.25">
      <c r="A452" s="126">
        <v>57377</v>
      </c>
      <c r="B452" s="9">
        <f t="shared" si="56"/>
        <v>0</v>
      </c>
      <c r="C452" s="127"/>
      <c r="D452" s="4">
        <f t="shared" si="57"/>
        <v>0</v>
      </c>
      <c r="E452" s="128">
        <f t="shared" si="60"/>
        <v>0</v>
      </c>
      <c r="F452" s="4">
        <f t="shared" si="61"/>
        <v>0</v>
      </c>
      <c r="G452" s="19">
        <f>IF(AND(C452&lt;&gt;"",SUM(G$25:G451)&lt;D$17),$D$17/$D$21,0)</f>
        <v>0</v>
      </c>
      <c r="H452" s="4">
        <f t="shared" si="62"/>
        <v>0</v>
      </c>
      <c r="I452" s="4">
        <f t="shared" si="58"/>
        <v>0</v>
      </c>
      <c r="J452" s="25" t="str">
        <f t="shared" si="63"/>
        <v>2056–2057</v>
      </c>
      <c r="K452" s="27">
        <f t="shared" si="59"/>
        <v>0</v>
      </c>
      <c r="R452" s="10" t="str">
        <f t="shared" si="55"/>
        <v/>
      </c>
    </row>
    <row r="453" spans="1:18" ht="19.899999999999999" customHeight="1" x14ac:dyDescent="0.25">
      <c r="A453" s="126">
        <v>57405</v>
      </c>
      <c r="B453" s="9">
        <f t="shared" si="56"/>
        <v>0</v>
      </c>
      <c r="C453" s="127"/>
      <c r="D453" s="4">
        <f t="shared" si="57"/>
        <v>0</v>
      </c>
      <c r="E453" s="128">
        <f t="shared" si="60"/>
        <v>0</v>
      </c>
      <c r="F453" s="4">
        <f t="shared" si="61"/>
        <v>0</v>
      </c>
      <c r="G453" s="19">
        <f>IF(AND(C453&lt;&gt;"",SUM(G$25:G452)&lt;D$17),$D$17/$D$21,0)</f>
        <v>0</v>
      </c>
      <c r="H453" s="4">
        <f t="shared" si="62"/>
        <v>0</v>
      </c>
      <c r="I453" s="4">
        <f t="shared" si="58"/>
        <v>0</v>
      </c>
      <c r="J453" s="25" t="str">
        <f t="shared" si="63"/>
        <v>2056–2057</v>
      </c>
      <c r="K453" s="27">
        <f t="shared" si="59"/>
        <v>0</v>
      </c>
      <c r="R453" s="10" t="str">
        <f t="shared" si="55"/>
        <v/>
      </c>
    </row>
    <row r="454" spans="1:18" ht="19.899999999999999" customHeight="1" x14ac:dyDescent="0.25">
      <c r="A454" s="126">
        <v>57436</v>
      </c>
      <c r="B454" s="9">
        <f t="shared" si="56"/>
        <v>0</v>
      </c>
      <c r="C454" s="127"/>
      <c r="D454" s="4">
        <f t="shared" si="57"/>
        <v>0</v>
      </c>
      <c r="E454" s="128">
        <f t="shared" si="60"/>
        <v>0</v>
      </c>
      <c r="F454" s="4">
        <f t="shared" si="61"/>
        <v>0</v>
      </c>
      <c r="G454" s="19">
        <f>IF(AND(C454&lt;&gt;"",SUM(G$25:G453)&lt;D$17),$D$17/$D$21,0)</f>
        <v>0</v>
      </c>
      <c r="H454" s="4">
        <f t="shared" si="62"/>
        <v>0</v>
      </c>
      <c r="I454" s="4">
        <f t="shared" si="58"/>
        <v>0</v>
      </c>
      <c r="J454" s="25" t="str">
        <f t="shared" si="63"/>
        <v>2056–2057</v>
      </c>
      <c r="K454" s="27">
        <f t="shared" si="59"/>
        <v>0</v>
      </c>
      <c r="R454" s="10" t="str">
        <f t="shared" si="55"/>
        <v/>
      </c>
    </row>
    <row r="455" spans="1:18" ht="19.899999999999999" customHeight="1" x14ac:dyDescent="0.25">
      <c r="A455" s="126">
        <v>57466</v>
      </c>
      <c r="B455" s="9">
        <f t="shared" si="56"/>
        <v>0</v>
      </c>
      <c r="C455" s="127"/>
      <c r="D455" s="4">
        <f t="shared" si="57"/>
        <v>0</v>
      </c>
      <c r="E455" s="128">
        <f t="shared" si="60"/>
        <v>0</v>
      </c>
      <c r="F455" s="4">
        <f t="shared" si="61"/>
        <v>0</v>
      </c>
      <c r="G455" s="19">
        <f>IF(AND(C455&lt;&gt;"",SUM(G$25:G454)&lt;D$17),$D$17/$D$21,0)</f>
        <v>0</v>
      </c>
      <c r="H455" s="4">
        <f t="shared" si="62"/>
        <v>0</v>
      </c>
      <c r="I455" s="4">
        <f t="shared" si="58"/>
        <v>0</v>
      </c>
      <c r="J455" s="25" t="str">
        <f t="shared" si="63"/>
        <v>2056–2057</v>
      </c>
      <c r="K455" s="27">
        <f t="shared" si="59"/>
        <v>0</v>
      </c>
      <c r="R455" s="10" t="str">
        <f t="shared" si="55"/>
        <v/>
      </c>
    </row>
    <row r="456" spans="1:18" ht="19.899999999999999" customHeight="1" x14ac:dyDescent="0.25">
      <c r="A456" s="126">
        <v>57497</v>
      </c>
      <c r="B456" s="9">
        <f t="shared" si="56"/>
        <v>0</v>
      </c>
      <c r="C456" s="127"/>
      <c r="D456" s="4">
        <f t="shared" si="57"/>
        <v>0</v>
      </c>
      <c r="E456" s="128">
        <f t="shared" si="60"/>
        <v>0</v>
      </c>
      <c r="F456" s="4">
        <f t="shared" si="61"/>
        <v>0</v>
      </c>
      <c r="G456" s="19">
        <f>IF(AND(C456&lt;&gt;"",SUM(G$25:G455)&lt;D$17),$D$17/$D$21,0)</f>
        <v>0</v>
      </c>
      <c r="H456" s="4">
        <f t="shared" si="62"/>
        <v>0</v>
      </c>
      <c r="I456" s="4">
        <f t="shared" si="58"/>
        <v>0</v>
      </c>
      <c r="J456" s="25" t="str">
        <f t="shared" si="63"/>
        <v>2056–2057</v>
      </c>
      <c r="K456" s="27">
        <f t="shared" si="59"/>
        <v>0</v>
      </c>
      <c r="R456" s="10" t="str">
        <f t="shared" si="55"/>
        <v/>
      </c>
    </row>
    <row r="457" spans="1:18" ht="19.899999999999999" customHeight="1" x14ac:dyDescent="0.25">
      <c r="A457" s="126">
        <v>57527</v>
      </c>
      <c r="B457" s="9">
        <f t="shared" si="56"/>
        <v>0</v>
      </c>
      <c r="C457" s="127"/>
      <c r="D457" s="4">
        <f t="shared" si="57"/>
        <v>0</v>
      </c>
      <c r="E457" s="128">
        <f t="shared" si="60"/>
        <v>0</v>
      </c>
      <c r="F457" s="4">
        <f t="shared" si="61"/>
        <v>0</v>
      </c>
      <c r="G457" s="19">
        <f>IF(AND(C457&lt;&gt;"",SUM(G$25:G456)&lt;D$17),$D$17/$D$21,0)</f>
        <v>0</v>
      </c>
      <c r="H457" s="4">
        <f t="shared" si="62"/>
        <v>0</v>
      </c>
      <c r="I457" s="4">
        <f t="shared" si="58"/>
        <v>0</v>
      </c>
      <c r="J457" s="25" t="str">
        <f t="shared" si="63"/>
        <v>2057–2058</v>
      </c>
      <c r="K457" s="27">
        <f t="shared" si="59"/>
        <v>0</v>
      </c>
      <c r="R457" s="10" t="str">
        <f t="shared" si="55"/>
        <v/>
      </c>
    </row>
    <row r="458" spans="1:18" ht="19.899999999999999" customHeight="1" x14ac:dyDescent="0.25">
      <c r="A458" s="126">
        <v>57558</v>
      </c>
      <c r="B458" s="9">
        <f t="shared" si="56"/>
        <v>0</v>
      </c>
      <c r="C458" s="127"/>
      <c r="D458" s="4">
        <f t="shared" si="57"/>
        <v>0</v>
      </c>
      <c r="E458" s="128">
        <f t="shared" si="60"/>
        <v>0</v>
      </c>
      <c r="F458" s="4">
        <f t="shared" si="61"/>
        <v>0</v>
      </c>
      <c r="G458" s="19">
        <f>IF(AND(C458&lt;&gt;"",SUM(G$25:G457)&lt;D$17),$D$17/$D$21,0)</f>
        <v>0</v>
      </c>
      <c r="H458" s="4">
        <f t="shared" si="62"/>
        <v>0</v>
      </c>
      <c r="I458" s="4">
        <f t="shared" si="58"/>
        <v>0</v>
      </c>
      <c r="J458" s="25" t="str">
        <f t="shared" si="63"/>
        <v>2057–2058</v>
      </c>
      <c r="K458" s="27">
        <f t="shared" si="59"/>
        <v>0</v>
      </c>
      <c r="R458" s="10" t="str">
        <f t="shared" si="55"/>
        <v/>
      </c>
    </row>
    <row r="459" spans="1:18" ht="19.899999999999999" customHeight="1" x14ac:dyDescent="0.25">
      <c r="A459" s="126">
        <v>57589</v>
      </c>
      <c r="B459" s="9">
        <f t="shared" si="56"/>
        <v>0</v>
      </c>
      <c r="C459" s="127"/>
      <c r="D459" s="4">
        <f t="shared" si="57"/>
        <v>0</v>
      </c>
      <c r="E459" s="128">
        <f t="shared" si="60"/>
        <v>0</v>
      </c>
      <c r="F459" s="4">
        <f t="shared" si="61"/>
        <v>0</v>
      </c>
      <c r="G459" s="19">
        <f>IF(AND(C459&lt;&gt;"",SUM(G$25:G458)&lt;D$17),$D$17/$D$21,0)</f>
        <v>0</v>
      </c>
      <c r="H459" s="4">
        <f t="shared" si="62"/>
        <v>0</v>
      </c>
      <c r="I459" s="4">
        <f t="shared" si="58"/>
        <v>0</v>
      </c>
      <c r="J459" s="25" t="str">
        <f t="shared" si="63"/>
        <v>2057–2058</v>
      </c>
      <c r="K459" s="27">
        <f t="shared" si="59"/>
        <v>0</v>
      </c>
      <c r="R459" s="10" t="str">
        <f t="shared" si="55"/>
        <v/>
      </c>
    </row>
    <row r="460" spans="1:18" ht="19.899999999999999" customHeight="1" x14ac:dyDescent="0.25">
      <c r="A460" s="126">
        <v>57619</v>
      </c>
      <c r="B460" s="9">
        <f t="shared" si="56"/>
        <v>0</v>
      </c>
      <c r="C460" s="127"/>
      <c r="D460" s="4">
        <f t="shared" si="57"/>
        <v>0</v>
      </c>
      <c r="E460" s="128">
        <f t="shared" si="60"/>
        <v>0</v>
      </c>
      <c r="F460" s="4">
        <f t="shared" si="61"/>
        <v>0</v>
      </c>
      <c r="G460" s="19">
        <f>IF(AND(C460&lt;&gt;"",SUM(G$25:G459)&lt;D$17),$D$17/$D$21,0)</f>
        <v>0</v>
      </c>
      <c r="H460" s="4">
        <f t="shared" si="62"/>
        <v>0</v>
      </c>
      <c r="I460" s="4">
        <f t="shared" si="58"/>
        <v>0</v>
      </c>
      <c r="J460" s="25" t="str">
        <f t="shared" si="63"/>
        <v>2057–2058</v>
      </c>
      <c r="K460" s="27">
        <f t="shared" si="59"/>
        <v>0</v>
      </c>
      <c r="R460" s="10" t="str">
        <f t="shared" si="55"/>
        <v/>
      </c>
    </row>
    <row r="461" spans="1:18" ht="19.899999999999999" customHeight="1" x14ac:dyDescent="0.25">
      <c r="A461" s="126">
        <v>57650</v>
      </c>
      <c r="B461" s="9">
        <f t="shared" si="56"/>
        <v>0</v>
      </c>
      <c r="C461" s="127"/>
      <c r="D461" s="4">
        <f t="shared" si="57"/>
        <v>0</v>
      </c>
      <c r="E461" s="128">
        <f t="shared" si="60"/>
        <v>0</v>
      </c>
      <c r="F461" s="4">
        <f t="shared" si="61"/>
        <v>0</v>
      </c>
      <c r="G461" s="19">
        <f>IF(AND(C461&lt;&gt;"",SUM(G$25:G460)&lt;D$17),$D$17/$D$21,0)</f>
        <v>0</v>
      </c>
      <c r="H461" s="4">
        <f t="shared" si="62"/>
        <v>0</v>
      </c>
      <c r="I461" s="4">
        <f t="shared" si="58"/>
        <v>0</v>
      </c>
      <c r="J461" s="25" t="str">
        <f t="shared" si="63"/>
        <v>2057–2058</v>
      </c>
      <c r="K461" s="27">
        <f t="shared" si="59"/>
        <v>0</v>
      </c>
      <c r="R461" s="10" t="str">
        <f t="shared" si="55"/>
        <v/>
      </c>
    </row>
    <row r="462" spans="1:18" ht="19.899999999999999" customHeight="1" x14ac:dyDescent="0.25">
      <c r="A462" s="126">
        <v>57680</v>
      </c>
      <c r="B462" s="9">
        <f t="shared" si="56"/>
        <v>0</v>
      </c>
      <c r="C462" s="127"/>
      <c r="D462" s="4">
        <f t="shared" si="57"/>
        <v>0</v>
      </c>
      <c r="E462" s="128">
        <f t="shared" si="60"/>
        <v>0</v>
      </c>
      <c r="F462" s="4">
        <f t="shared" si="61"/>
        <v>0</v>
      </c>
      <c r="G462" s="19">
        <f>IF(AND(C462&lt;&gt;"",SUM(G$25:G461)&lt;D$17),$D$17/$D$21,0)</f>
        <v>0</v>
      </c>
      <c r="H462" s="4">
        <f t="shared" si="62"/>
        <v>0</v>
      </c>
      <c r="I462" s="4">
        <f t="shared" si="58"/>
        <v>0</v>
      </c>
      <c r="J462" s="25" t="str">
        <f t="shared" si="63"/>
        <v>2057–2058</v>
      </c>
      <c r="K462" s="27">
        <f t="shared" si="59"/>
        <v>0</v>
      </c>
      <c r="R462" s="10" t="str">
        <f t="shared" si="55"/>
        <v/>
      </c>
    </row>
    <row r="463" spans="1:18" ht="19.899999999999999" customHeight="1" x14ac:dyDescent="0.25">
      <c r="A463" s="126">
        <v>57711</v>
      </c>
      <c r="B463" s="9">
        <f t="shared" si="56"/>
        <v>0</v>
      </c>
      <c r="C463" s="127"/>
      <c r="D463" s="4">
        <f t="shared" si="57"/>
        <v>0</v>
      </c>
      <c r="E463" s="128">
        <f t="shared" si="60"/>
        <v>0</v>
      </c>
      <c r="F463" s="4">
        <f t="shared" si="61"/>
        <v>0</v>
      </c>
      <c r="G463" s="19">
        <f>IF(AND(C463&lt;&gt;"",SUM(G$25:G462)&lt;D$17),$D$17/$D$21,0)</f>
        <v>0</v>
      </c>
      <c r="H463" s="4">
        <f t="shared" si="62"/>
        <v>0</v>
      </c>
      <c r="I463" s="4">
        <f t="shared" si="58"/>
        <v>0</v>
      </c>
      <c r="J463" s="25" t="str">
        <f t="shared" si="63"/>
        <v>2057–2058</v>
      </c>
      <c r="K463" s="27">
        <f t="shared" si="59"/>
        <v>0</v>
      </c>
      <c r="R463" s="10" t="str">
        <f t="shared" si="55"/>
        <v/>
      </c>
    </row>
    <row r="464" spans="1:18" ht="19.899999999999999" customHeight="1" x14ac:dyDescent="0.25">
      <c r="A464" s="126">
        <v>57742</v>
      </c>
      <c r="B464" s="9">
        <f t="shared" si="56"/>
        <v>0</v>
      </c>
      <c r="C464" s="127"/>
      <c r="D464" s="4">
        <f t="shared" si="57"/>
        <v>0</v>
      </c>
      <c r="E464" s="128">
        <f t="shared" si="60"/>
        <v>0</v>
      </c>
      <c r="F464" s="4">
        <f t="shared" si="61"/>
        <v>0</v>
      </c>
      <c r="G464" s="19">
        <f>IF(AND(C464&lt;&gt;"",SUM(G$25:G463)&lt;D$17),$D$17/$D$21,0)</f>
        <v>0</v>
      </c>
      <c r="H464" s="4">
        <f t="shared" si="62"/>
        <v>0</v>
      </c>
      <c r="I464" s="4">
        <f t="shared" si="58"/>
        <v>0</v>
      </c>
      <c r="J464" s="25" t="str">
        <f t="shared" si="63"/>
        <v>2057–2058</v>
      </c>
      <c r="K464" s="27">
        <f t="shared" si="59"/>
        <v>0</v>
      </c>
      <c r="R464" s="10" t="str">
        <f t="shared" si="55"/>
        <v/>
      </c>
    </row>
    <row r="465" spans="1:18" ht="19.899999999999999" customHeight="1" x14ac:dyDescent="0.25">
      <c r="A465" s="126">
        <v>57770</v>
      </c>
      <c r="B465" s="9">
        <f t="shared" si="56"/>
        <v>0</v>
      </c>
      <c r="C465" s="127"/>
      <c r="D465" s="4">
        <f t="shared" si="57"/>
        <v>0</v>
      </c>
      <c r="E465" s="128">
        <f t="shared" si="60"/>
        <v>0</v>
      </c>
      <c r="F465" s="4">
        <f t="shared" si="61"/>
        <v>0</v>
      </c>
      <c r="G465" s="19">
        <f>IF(AND(C465&lt;&gt;"",SUM(G$25:G464)&lt;D$17),$D$17/$D$21,0)</f>
        <v>0</v>
      </c>
      <c r="H465" s="4">
        <f t="shared" si="62"/>
        <v>0</v>
      </c>
      <c r="I465" s="4">
        <f t="shared" si="58"/>
        <v>0</v>
      </c>
      <c r="J465" s="25" t="str">
        <f t="shared" si="63"/>
        <v>2057–2058</v>
      </c>
      <c r="K465" s="27">
        <f t="shared" si="59"/>
        <v>0</v>
      </c>
      <c r="R465" s="10" t="str">
        <f t="shared" si="55"/>
        <v/>
      </c>
    </row>
    <row r="466" spans="1:18" ht="19.899999999999999" customHeight="1" x14ac:dyDescent="0.25">
      <c r="A466" s="126">
        <v>57801</v>
      </c>
      <c r="B466" s="9">
        <f t="shared" si="56"/>
        <v>0</v>
      </c>
      <c r="C466" s="127"/>
      <c r="D466" s="4">
        <f t="shared" si="57"/>
        <v>0</v>
      </c>
      <c r="E466" s="128">
        <f t="shared" si="60"/>
        <v>0</v>
      </c>
      <c r="F466" s="4">
        <f t="shared" si="61"/>
        <v>0</v>
      </c>
      <c r="G466" s="19">
        <f>IF(AND(C466&lt;&gt;"",SUM(G$25:G465)&lt;D$17),$D$17/$D$21,0)</f>
        <v>0</v>
      </c>
      <c r="H466" s="4">
        <f t="shared" si="62"/>
        <v>0</v>
      </c>
      <c r="I466" s="4">
        <f t="shared" si="58"/>
        <v>0</v>
      </c>
      <c r="J466" s="25" t="str">
        <f t="shared" si="63"/>
        <v>2057–2058</v>
      </c>
      <c r="K466" s="27">
        <f t="shared" si="59"/>
        <v>0</v>
      </c>
      <c r="R466" s="10" t="str">
        <f t="shared" si="55"/>
        <v/>
      </c>
    </row>
    <row r="467" spans="1:18" ht="19.899999999999999" customHeight="1" x14ac:dyDescent="0.25">
      <c r="A467" s="126">
        <v>57831</v>
      </c>
      <c r="B467" s="9">
        <f t="shared" si="56"/>
        <v>0</v>
      </c>
      <c r="C467" s="127"/>
      <c r="D467" s="4">
        <f t="shared" si="57"/>
        <v>0</v>
      </c>
      <c r="E467" s="128">
        <f t="shared" si="60"/>
        <v>0</v>
      </c>
      <c r="F467" s="4">
        <f t="shared" si="61"/>
        <v>0</v>
      </c>
      <c r="G467" s="19">
        <f>IF(AND(C467&lt;&gt;"",SUM(G$25:G466)&lt;D$17),$D$17/$D$21,0)</f>
        <v>0</v>
      </c>
      <c r="H467" s="4">
        <f t="shared" si="62"/>
        <v>0</v>
      </c>
      <c r="I467" s="4">
        <f t="shared" si="58"/>
        <v>0</v>
      </c>
      <c r="J467" s="25" t="str">
        <f t="shared" si="63"/>
        <v>2057–2058</v>
      </c>
      <c r="K467" s="27">
        <f t="shared" si="59"/>
        <v>0</v>
      </c>
      <c r="R467" s="10" t="str">
        <f t="shared" si="55"/>
        <v/>
      </c>
    </row>
    <row r="468" spans="1:18" ht="19.899999999999999" customHeight="1" x14ac:dyDescent="0.25">
      <c r="A468" s="126">
        <v>57862</v>
      </c>
      <c r="B468" s="9">
        <f t="shared" si="56"/>
        <v>0</v>
      </c>
      <c r="C468" s="127"/>
      <c r="D468" s="4">
        <f t="shared" si="57"/>
        <v>0</v>
      </c>
      <c r="E468" s="128">
        <f t="shared" si="60"/>
        <v>0</v>
      </c>
      <c r="F468" s="4">
        <f t="shared" si="61"/>
        <v>0</v>
      </c>
      <c r="G468" s="19">
        <f>IF(AND(C468&lt;&gt;"",SUM(G$25:G467)&lt;D$17),$D$17/$D$21,0)</f>
        <v>0</v>
      </c>
      <c r="H468" s="4">
        <f t="shared" si="62"/>
        <v>0</v>
      </c>
      <c r="I468" s="4">
        <f t="shared" si="58"/>
        <v>0</v>
      </c>
      <c r="J468" s="25" t="str">
        <f t="shared" si="63"/>
        <v>2057–2058</v>
      </c>
      <c r="K468" s="27">
        <f t="shared" si="59"/>
        <v>0</v>
      </c>
      <c r="R468" s="10" t="str">
        <f t="shared" si="55"/>
        <v/>
      </c>
    </row>
    <row r="469" spans="1:18" ht="19.899999999999999" customHeight="1" x14ac:dyDescent="0.25">
      <c r="A469" s="126">
        <v>57892</v>
      </c>
      <c r="B469" s="9">
        <f t="shared" si="56"/>
        <v>0</v>
      </c>
      <c r="C469" s="127"/>
      <c r="D469" s="4">
        <f t="shared" si="57"/>
        <v>0</v>
      </c>
      <c r="E469" s="128">
        <f t="shared" si="60"/>
        <v>0</v>
      </c>
      <c r="F469" s="4">
        <f t="shared" si="61"/>
        <v>0</v>
      </c>
      <c r="G469" s="19">
        <f>IF(AND(C469&lt;&gt;"",SUM(G$25:G468)&lt;D$17),$D$17/$D$21,0)</f>
        <v>0</v>
      </c>
      <c r="H469" s="4">
        <f t="shared" si="62"/>
        <v>0</v>
      </c>
      <c r="I469" s="4">
        <f t="shared" si="58"/>
        <v>0</v>
      </c>
      <c r="J469" s="25" t="str">
        <f t="shared" si="63"/>
        <v>2058–2059</v>
      </c>
      <c r="K469" s="27">
        <f t="shared" si="59"/>
        <v>0</v>
      </c>
      <c r="R469" s="10" t="str">
        <f t="shared" si="55"/>
        <v/>
      </c>
    </row>
    <row r="470" spans="1:18" ht="19.899999999999999" customHeight="1" x14ac:dyDescent="0.25">
      <c r="A470" s="126">
        <v>57923</v>
      </c>
      <c r="B470" s="9">
        <f t="shared" si="56"/>
        <v>0</v>
      </c>
      <c r="C470" s="127"/>
      <c r="D470" s="4">
        <f t="shared" si="57"/>
        <v>0</v>
      </c>
      <c r="E470" s="128">
        <f t="shared" si="60"/>
        <v>0</v>
      </c>
      <c r="F470" s="4">
        <f t="shared" si="61"/>
        <v>0</v>
      </c>
      <c r="G470" s="19">
        <f>IF(AND(C470&lt;&gt;"",SUM(G$25:G469)&lt;D$17),$D$17/$D$21,0)</f>
        <v>0</v>
      </c>
      <c r="H470" s="4">
        <f t="shared" si="62"/>
        <v>0</v>
      </c>
      <c r="I470" s="4">
        <f t="shared" si="58"/>
        <v>0</v>
      </c>
      <c r="J470" s="25" t="str">
        <f t="shared" si="63"/>
        <v>2058–2059</v>
      </c>
      <c r="K470" s="27">
        <f t="shared" si="59"/>
        <v>0</v>
      </c>
      <c r="R470" s="10" t="str">
        <f t="shared" si="55"/>
        <v/>
      </c>
    </row>
    <row r="471" spans="1:18" ht="19.899999999999999" customHeight="1" x14ac:dyDescent="0.25">
      <c r="A471" s="126">
        <v>57954</v>
      </c>
      <c r="B471" s="9">
        <f t="shared" si="56"/>
        <v>0</v>
      </c>
      <c r="C471" s="127"/>
      <c r="D471" s="4">
        <f t="shared" si="57"/>
        <v>0</v>
      </c>
      <c r="E471" s="128">
        <f t="shared" si="60"/>
        <v>0</v>
      </c>
      <c r="F471" s="4">
        <f t="shared" si="61"/>
        <v>0</v>
      </c>
      <c r="G471" s="19">
        <f>IF(AND(C471&lt;&gt;"",SUM(G$25:G470)&lt;D$17),$D$17/$D$21,0)</f>
        <v>0</v>
      </c>
      <c r="H471" s="4">
        <f t="shared" si="62"/>
        <v>0</v>
      </c>
      <c r="I471" s="4">
        <f t="shared" si="58"/>
        <v>0</v>
      </c>
      <c r="J471" s="25" t="str">
        <f t="shared" si="63"/>
        <v>2058–2059</v>
      </c>
      <c r="K471" s="27">
        <f t="shared" si="59"/>
        <v>0</v>
      </c>
      <c r="R471" s="10" t="str">
        <f t="shared" si="55"/>
        <v/>
      </c>
    </row>
    <row r="472" spans="1:18" ht="19.899999999999999" customHeight="1" x14ac:dyDescent="0.25">
      <c r="A472" s="126">
        <v>57984</v>
      </c>
      <c r="B472" s="9">
        <f t="shared" si="56"/>
        <v>0</v>
      </c>
      <c r="C472" s="127"/>
      <c r="D472" s="4">
        <f t="shared" si="57"/>
        <v>0</v>
      </c>
      <c r="E472" s="128">
        <f t="shared" si="60"/>
        <v>0</v>
      </c>
      <c r="F472" s="4">
        <f t="shared" si="61"/>
        <v>0</v>
      </c>
      <c r="G472" s="19">
        <f>IF(AND(C472&lt;&gt;"",SUM(G$25:G471)&lt;D$17),$D$17/$D$21,0)</f>
        <v>0</v>
      </c>
      <c r="H472" s="4">
        <f t="shared" si="62"/>
        <v>0</v>
      </c>
      <c r="I472" s="4">
        <f t="shared" si="58"/>
        <v>0</v>
      </c>
      <c r="J472" s="25" t="str">
        <f t="shared" si="63"/>
        <v>2058–2059</v>
      </c>
      <c r="K472" s="27">
        <f t="shared" si="59"/>
        <v>0</v>
      </c>
      <c r="R472" s="10" t="str">
        <f t="shared" si="55"/>
        <v/>
      </c>
    </row>
    <row r="473" spans="1:18" ht="19.899999999999999" customHeight="1" x14ac:dyDescent="0.25">
      <c r="A473" s="126">
        <v>58015</v>
      </c>
      <c r="B473" s="9">
        <f t="shared" si="56"/>
        <v>0</v>
      </c>
      <c r="C473" s="127"/>
      <c r="D473" s="4">
        <f t="shared" si="57"/>
        <v>0</v>
      </c>
      <c r="E473" s="128">
        <f t="shared" si="60"/>
        <v>0</v>
      </c>
      <c r="F473" s="4">
        <f t="shared" si="61"/>
        <v>0</v>
      </c>
      <c r="G473" s="19">
        <f>IF(AND(C473&lt;&gt;"",SUM(G$25:G472)&lt;D$17),$D$17/$D$21,0)</f>
        <v>0</v>
      </c>
      <c r="H473" s="4">
        <f t="shared" si="62"/>
        <v>0</v>
      </c>
      <c r="I473" s="4">
        <f t="shared" si="58"/>
        <v>0</v>
      </c>
      <c r="J473" s="25" t="str">
        <f t="shared" si="63"/>
        <v>2058–2059</v>
      </c>
      <c r="K473" s="27">
        <f t="shared" si="59"/>
        <v>0</v>
      </c>
      <c r="R473" s="10" t="str">
        <f t="shared" ref="R473:R536" si="64">IF(AND($D$13&lt;=$A473,DATE(YEAR($D$13),MONTH($D$13)+$D$19-1,DAY($D$13))&gt;=$A473),"X","")</f>
        <v/>
      </c>
    </row>
    <row r="474" spans="1:18" ht="19.899999999999999" customHeight="1" x14ac:dyDescent="0.25">
      <c r="A474" s="126">
        <v>58045</v>
      </c>
      <c r="B474" s="9">
        <f t="shared" ref="B474:B537" si="65">IF(C474&gt;0,C474*-1,C474)</f>
        <v>0</v>
      </c>
      <c r="C474" s="127"/>
      <c r="D474" s="4">
        <f t="shared" ref="D474:D537" si="66">IF(C474="",0,IF($D$14="Beginning",IF(C473&lt;&gt;"",$F473*$D$6/12,0),IF(C473&lt;&gt;"",$F473*$D$6/12,$D$15*$D$6/12)))</f>
        <v>0</v>
      </c>
      <c r="E474" s="128">
        <f t="shared" si="60"/>
        <v>0</v>
      </c>
      <c r="F474" s="4">
        <f t="shared" si="61"/>
        <v>0</v>
      </c>
      <c r="G474" s="19">
        <f>IF(AND(C474&lt;&gt;"",SUM(G$25:G473)&lt;D$17),$D$17/$D$21,0)</f>
        <v>0</v>
      </c>
      <c r="H474" s="4">
        <f t="shared" si="62"/>
        <v>0</v>
      </c>
      <c r="I474" s="4">
        <f t="shared" ref="I474:I537" si="67">IF(C474&lt;&gt;"",$D$17-H474,0)</f>
        <v>0</v>
      </c>
      <c r="J474" s="25" t="str">
        <f t="shared" si="63"/>
        <v>2058–2059</v>
      </c>
      <c r="K474" s="27">
        <f t="shared" ref="K474:K537" si="68">IF(AND(ROUND(H474,2)=ROUND($D$17,2),ROUND(F474,0)=0),ROUND($D$17,2),0)</f>
        <v>0</v>
      </c>
      <c r="R474" s="10" t="str">
        <f t="shared" si="64"/>
        <v/>
      </c>
    </row>
    <row r="475" spans="1:18" ht="19.899999999999999" customHeight="1" x14ac:dyDescent="0.25">
      <c r="A475" s="126">
        <v>58076</v>
      </c>
      <c r="B475" s="9">
        <f t="shared" si="65"/>
        <v>0</v>
      </c>
      <c r="C475" s="127"/>
      <c r="D475" s="4">
        <f t="shared" si="66"/>
        <v>0</v>
      </c>
      <c r="E475" s="128">
        <f t="shared" ref="E475:E538" si="69">C475-D475</f>
        <v>0</v>
      </c>
      <c r="F475" s="4">
        <f t="shared" ref="F475:F538" si="70">IF(C475="",0,IF(C474="",$D$15-E475,IF(C475&lt;&gt;"",F474-E475)))</f>
        <v>0</v>
      </c>
      <c r="G475" s="19">
        <f>IF(AND(C475&lt;&gt;"",SUM(G$25:G474)&lt;D$17),$D$17/$D$21,0)</f>
        <v>0</v>
      </c>
      <c r="H475" s="4">
        <f t="shared" ref="H475:H538" si="71">IF(C475&lt;&gt;"",G475+H474,0)</f>
        <v>0</v>
      </c>
      <c r="I475" s="4">
        <f t="shared" si="67"/>
        <v>0</v>
      </c>
      <c r="J475" s="25" t="str">
        <f t="shared" si="63"/>
        <v>2058–2059</v>
      </c>
      <c r="K475" s="27">
        <f t="shared" si="68"/>
        <v>0</v>
      </c>
      <c r="R475" s="10" t="str">
        <f t="shared" si="64"/>
        <v/>
      </c>
    </row>
    <row r="476" spans="1:18" ht="19.899999999999999" customHeight="1" x14ac:dyDescent="0.25">
      <c r="A476" s="126">
        <v>58107</v>
      </c>
      <c r="B476" s="9">
        <f t="shared" si="65"/>
        <v>0</v>
      </c>
      <c r="C476" s="127"/>
      <c r="D476" s="4">
        <f t="shared" si="66"/>
        <v>0</v>
      </c>
      <c r="E476" s="128">
        <f t="shared" si="69"/>
        <v>0</v>
      </c>
      <c r="F476" s="4">
        <f t="shared" si="70"/>
        <v>0</v>
      </c>
      <c r="G476" s="19">
        <f>IF(AND(C476&lt;&gt;"",SUM(G$25:G475)&lt;D$17),$D$17/$D$21,0)</f>
        <v>0</v>
      </c>
      <c r="H476" s="4">
        <f t="shared" si="71"/>
        <v>0</v>
      </c>
      <c r="I476" s="4">
        <f t="shared" si="67"/>
        <v>0</v>
      </c>
      <c r="J476" s="25" t="str">
        <f t="shared" si="63"/>
        <v>2058–2059</v>
      </c>
      <c r="K476" s="27">
        <f t="shared" si="68"/>
        <v>0</v>
      </c>
      <c r="R476" s="10" t="str">
        <f t="shared" si="64"/>
        <v/>
      </c>
    </row>
    <row r="477" spans="1:18" ht="19.899999999999999" customHeight="1" x14ac:dyDescent="0.25">
      <c r="A477" s="126">
        <v>58135</v>
      </c>
      <c r="B477" s="9">
        <f t="shared" si="65"/>
        <v>0</v>
      </c>
      <c r="C477" s="127"/>
      <c r="D477" s="4">
        <f t="shared" si="66"/>
        <v>0</v>
      </c>
      <c r="E477" s="128">
        <f t="shared" si="69"/>
        <v>0</v>
      </c>
      <c r="F477" s="4">
        <f t="shared" si="70"/>
        <v>0</v>
      </c>
      <c r="G477" s="19">
        <f>IF(AND(C477&lt;&gt;"",SUM(G$25:G476)&lt;D$17),$D$17/$D$21,0)</f>
        <v>0</v>
      </c>
      <c r="H477" s="4">
        <f t="shared" si="71"/>
        <v>0</v>
      </c>
      <c r="I477" s="4">
        <f t="shared" si="67"/>
        <v>0</v>
      </c>
      <c r="J477" s="25" t="str">
        <f t="shared" si="63"/>
        <v>2058–2059</v>
      </c>
      <c r="K477" s="27">
        <f t="shared" si="68"/>
        <v>0</v>
      </c>
      <c r="R477" s="10" t="str">
        <f t="shared" si="64"/>
        <v/>
      </c>
    </row>
    <row r="478" spans="1:18" ht="19.899999999999999" customHeight="1" x14ac:dyDescent="0.25">
      <c r="A478" s="126">
        <v>58166</v>
      </c>
      <c r="B478" s="9">
        <f t="shared" si="65"/>
        <v>0</v>
      </c>
      <c r="C478" s="127"/>
      <c r="D478" s="4">
        <f t="shared" si="66"/>
        <v>0</v>
      </c>
      <c r="E478" s="128">
        <f t="shared" si="69"/>
        <v>0</v>
      </c>
      <c r="F478" s="4">
        <f t="shared" si="70"/>
        <v>0</v>
      </c>
      <c r="G478" s="19">
        <f>IF(AND(C478&lt;&gt;"",SUM(G$25:G477)&lt;D$17),$D$17/$D$21,0)</f>
        <v>0</v>
      </c>
      <c r="H478" s="4">
        <f t="shared" si="71"/>
        <v>0</v>
      </c>
      <c r="I478" s="4">
        <f t="shared" si="67"/>
        <v>0</v>
      </c>
      <c r="J478" s="25" t="str">
        <f t="shared" si="63"/>
        <v>2058–2059</v>
      </c>
      <c r="K478" s="27">
        <f t="shared" si="68"/>
        <v>0</v>
      </c>
      <c r="R478" s="10" t="str">
        <f t="shared" si="64"/>
        <v/>
      </c>
    </row>
    <row r="479" spans="1:18" ht="19.899999999999999" customHeight="1" x14ac:dyDescent="0.25">
      <c r="A479" s="126">
        <v>58196</v>
      </c>
      <c r="B479" s="9">
        <f t="shared" si="65"/>
        <v>0</v>
      </c>
      <c r="C479" s="127"/>
      <c r="D479" s="4">
        <f t="shared" si="66"/>
        <v>0</v>
      </c>
      <c r="E479" s="128">
        <f t="shared" si="69"/>
        <v>0</v>
      </c>
      <c r="F479" s="4">
        <f t="shared" si="70"/>
        <v>0</v>
      </c>
      <c r="G479" s="19">
        <f>IF(AND(C479&lt;&gt;"",SUM(G$25:G478)&lt;D$17),$D$17/$D$21,0)</f>
        <v>0</v>
      </c>
      <c r="H479" s="4">
        <f t="shared" si="71"/>
        <v>0</v>
      </c>
      <c r="I479" s="4">
        <f t="shared" si="67"/>
        <v>0</v>
      </c>
      <c r="J479" s="25" t="str">
        <f t="shared" si="63"/>
        <v>2058–2059</v>
      </c>
      <c r="K479" s="27">
        <f t="shared" si="68"/>
        <v>0</v>
      </c>
      <c r="R479" s="10" t="str">
        <f t="shared" si="64"/>
        <v/>
      </c>
    </row>
    <row r="480" spans="1:18" ht="19.899999999999999" customHeight="1" x14ac:dyDescent="0.25">
      <c r="A480" s="126">
        <v>58227</v>
      </c>
      <c r="B480" s="9">
        <f t="shared" si="65"/>
        <v>0</v>
      </c>
      <c r="C480" s="127"/>
      <c r="D480" s="4">
        <f t="shared" si="66"/>
        <v>0</v>
      </c>
      <c r="E480" s="128">
        <f t="shared" si="69"/>
        <v>0</v>
      </c>
      <c r="F480" s="4">
        <f t="shared" si="70"/>
        <v>0</v>
      </c>
      <c r="G480" s="19">
        <f>IF(AND(C480&lt;&gt;"",SUM(G$25:G479)&lt;D$17),$D$17/$D$21,0)</f>
        <v>0</v>
      </c>
      <c r="H480" s="4">
        <f t="shared" si="71"/>
        <v>0</v>
      </c>
      <c r="I480" s="4">
        <f t="shared" si="67"/>
        <v>0</v>
      </c>
      <c r="J480" s="25" t="str">
        <f t="shared" si="63"/>
        <v>2058–2059</v>
      </c>
      <c r="K480" s="27">
        <f t="shared" si="68"/>
        <v>0</v>
      </c>
      <c r="R480" s="10" t="str">
        <f t="shared" si="64"/>
        <v/>
      </c>
    </row>
    <row r="481" spans="1:18" ht="19.899999999999999" customHeight="1" x14ac:dyDescent="0.25">
      <c r="A481" s="126">
        <v>58257</v>
      </c>
      <c r="B481" s="9">
        <f t="shared" si="65"/>
        <v>0</v>
      </c>
      <c r="C481" s="127"/>
      <c r="D481" s="4">
        <f t="shared" si="66"/>
        <v>0</v>
      </c>
      <c r="E481" s="128">
        <f t="shared" si="69"/>
        <v>0</v>
      </c>
      <c r="F481" s="4">
        <f t="shared" si="70"/>
        <v>0</v>
      </c>
      <c r="G481" s="19">
        <f>IF(AND(C481&lt;&gt;"",SUM(G$25:G480)&lt;D$17),$D$17/$D$21,0)</f>
        <v>0</v>
      </c>
      <c r="H481" s="4">
        <f t="shared" si="71"/>
        <v>0</v>
      </c>
      <c r="I481" s="4">
        <f t="shared" si="67"/>
        <v>0</v>
      </c>
      <c r="J481" s="25" t="str">
        <f t="shared" si="63"/>
        <v>2059–2060</v>
      </c>
      <c r="K481" s="27">
        <f t="shared" si="68"/>
        <v>0</v>
      </c>
      <c r="R481" s="10" t="str">
        <f t="shared" si="64"/>
        <v/>
      </c>
    </row>
    <row r="482" spans="1:18" ht="19.899999999999999" customHeight="1" x14ac:dyDescent="0.25">
      <c r="A482" s="126">
        <v>58288</v>
      </c>
      <c r="B482" s="9">
        <f t="shared" si="65"/>
        <v>0</v>
      </c>
      <c r="C482" s="127"/>
      <c r="D482" s="4">
        <f t="shared" si="66"/>
        <v>0</v>
      </c>
      <c r="E482" s="128">
        <f t="shared" si="69"/>
        <v>0</v>
      </c>
      <c r="F482" s="4">
        <f t="shared" si="70"/>
        <v>0</v>
      </c>
      <c r="G482" s="19">
        <f>IF(AND(C482&lt;&gt;"",SUM(G$25:G481)&lt;D$17),$D$17/$D$21,0)</f>
        <v>0</v>
      </c>
      <c r="H482" s="4">
        <f t="shared" si="71"/>
        <v>0</v>
      </c>
      <c r="I482" s="4">
        <f t="shared" si="67"/>
        <v>0</v>
      </c>
      <c r="J482" s="25" t="str">
        <f t="shared" si="63"/>
        <v>2059–2060</v>
      </c>
      <c r="K482" s="27">
        <f t="shared" si="68"/>
        <v>0</v>
      </c>
      <c r="R482" s="10" t="str">
        <f t="shared" si="64"/>
        <v/>
      </c>
    </row>
    <row r="483" spans="1:18" ht="19.899999999999999" customHeight="1" x14ac:dyDescent="0.25">
      <c r="A483" s="126">
        <v>58319</v>
      </c>
      <c r="B483" s="9">
        <f t="shared" si="65"/>
        <v>0</v>
      </c>
      <c r="C483" s="127"/>
      <c r="D483" s="4">
        <f t="shared" si="66"/>
        <v>0</v>
      </c>
      <c r="E483" s="128">
        <f t="shared" si="69"/>
        <v>0</v>
      </c>
      <c r="F483" s="4">
        <f t="shared" si="70"/>
        <v>0</v>
      </c>
      <c r="G483" s="19">
        <f>IF(AND(C483&lt;&gt;"",SUM(G$25:G482)&lt;D$17),$D$17/$D$21,0)</f>
        <v>0</v>
      </c>
      <c r="H483" s="4">
        <f t="shared" si="71"/>
        <v>0</v>
      </c>
      <c r="I483" s="4">
        <f t="shared" si="67"/>
        <v>0</v>
      </c>
      <c r="J483" s="25" t="str">
        <f t="shared" si="63"/>
        <v>2059–2060</v>
      </c>
      <c r="K483" s="27">
        <f t="shared" si="68"/>
        <v>0</v>
      </c>
      <c r="R483" s="10" t="str">
        <f t="shared" si="64"/>
        <v/>
      </c>
    </row>
    <row r="484" spans="1:18" ht="19.899999999999999" customHeight="1" x14ac:dyDescent="0.25">
      <c r="A484" s="126">
        <v>58349</v>
      </c>
      <c r="B484" s="9">
        <f t="shared" si="65"/>
        <v>0</v>
      </c>
      <c r="C484" s="127"/>
      <c r="D484" s="4">
        <f t="shared" si="66"/>
        <v>0</v>
      </c>
      <c r="E484" s="128">
        <f t="shared" si="69"/>
        <v>0</v>
      </c>
      <c r="F484" s="4">
        <f t="shared" si="70"/>
        <v>0</v>
      </c>
      <c r="G484" s="19">
        <f>IF(AND(C484&lt;&gt;"",SUM(G$25:G483)&lt;D$17),$D$17/$D$21,0)</f>
        <v>0</v>
      </c>
      <c r="H484" s="4">
        <f t="shared" si="71"/>
        <v>0</v>
      </c>
      <c r="I484" s="4">
        <f t="shared" si="67"/>
        <v>0</v>
      </c>
      <c r="J484" s="25" t="str">
        <f t="shared" si="63"/>
        <v>2059–2060</v>
      </c>
      <c r="K484" s="27">
        <f t="shared" si="68"/>
        <v>0</v>
      </c>
      <c r="R484" s="10" t="str">
        <f t="shared" si="64"/>
        <v/>
      </c>
    </row>
    <row r="485" spans="1:18" ht="19.899999999999999" customHeight="1" x14ac:dyDescent="0.25">
      <c r="A485" s="126">
        <v>58380</v>
      </c>
      <c r="B485" s="9">
        <f t="shared" si="65"/>
        <v>0</v>
      </c>
      <c r="C485" s="127"/>
      <c r="D485" s="4">
        <f t="shared" si="66"/>
        <v>0</v>
      </c>
      <c r="E485" s="128">
        <f t="shared" si="69"/>
        <v>0</v>
      </c>
      <c r="F485" s="4">
        <f t="shared" si="70"/>
        <v>0</v>
      </c>
      <c r="G485" s="19">
        <f>IF(AND(C485&lt;&gt;"",SUM(G$25:G484)&lt;D$17),$D$17/$D$21,0)</f>
        <v>0</v>
      </c>
      <c r="H485" s="4">
        <f t="shared" si="71"/>
        <v>0</v>
      </c>
      <c r="I485" s="4">
        <f t="shared" si="67"/>
        <v>0</v>
      </c>
      <c r="J485" s="25" t="str">
        <f t="shared" si="63"/>
        <v>2059–2060</v>
      </c>
      <c r="K485" s="27">
        <f t="shared" si="68"/>
        <v>0</v>
      </c>
      <c r="R485" s="10" t="str">
        <f t="shared" si="64"/>
        <v/>
      </c>
    </row>
    <row r="486" spans="1:18" ht="19.899999999999999" customHeight="1" x14ac:dyDescent="0.25">
      <c r="A486" s="126">
        <v>58410</v>
      </c>
      <c r="B486" s="9">
        <f t="shared" si="65"/>
        <v>0</v>
      </c>
      <c r="C486" s="127"/>
      <c r="D486" s="4">
        <f t="shared" si="66"/>
        <v>0</v>
      </c>
      <c r="E486" s="128">
        <f t="shared" si="69"/>
        <v>0</v>
      </c>
      <c r="F486" s="4">
        <f t="shared" si="70"/>
        <v>0</v>
      </c>
      <c r="G486" s="19">
        <f>IF(AND(C486&lt;&gt;"",SUM(G$25:G485)&lt;D$17),$D$17/$D$21,0)</f>
        <v>0</v>
      </c>
      <c r="H486" s="4">
        <f t="shared" si="71"/>
        <v>0</v>
      </c>
      <c r="I486" s="4">
        <f t="shared" si="67"/>
        <v>0</v>
      </c>
      <c r="J486" s="25" t="str">
        <f t="shared" ref="J486:J549" si="72">IF(OR(MONTH(A486)=1,MONTH(A486)=2,MONTH(A486)=3,MONTH(A486)=4,MONTH(A486)=5,MONTH(A486)=6),YEAR(A486)-1&amp;"–"&amp;YEAR(A486),YEAR(A486)&amp;"–"&amp;YEAR(A486)+1)</f>
        <v>2059–2060</v>
      </c>
      <c r="K486" s="27">
        <f t="shared" si="68"/>
        <v>0</v>
      </c>
      <c r="R486" s="10" t="str">
        <f t="shared" si="64"/>
        <v/>
      </c>
    </row>
    <row r="487" spans="1:18" ht="19.899999999999999" customHeight="1" x14ac:dyDescent="0.25">
      <c r="A487" s="126">
        <v>58441</v>
      </c>
      <c r="B487" s="9">
        <f t="shared" si="65"/>
        <v>0</v>
      </c>
      <c r="C487" s="127"/>
      <c r="D487" s="4">
        <f t="shared" si="66"/>
        <v>0</v>
      </c>
      <c r="E487" s="128">
        <f t="shared" si="69"/>
        <v>0</v>
      </c>
      <c r="F487" s="4">
        <f t="shared" si="70"/>
        <v>0</v>
      </c>
      <c r="G487" s="19">
        <f>IF(AND(C487&lt;&gt;"",SUM(G$25:G486)&lt;D$17),$D$17/$D$21,0)</f>
        <v>0</v>
      </c>
      <c r="H487" s="4">
        <f t="shared" si="71"/>
        <v>0</v>
      </c>
      <c r="I487" s="4">
        <f t="shared" si="67"/>
        <v>0</v>
      </c>
      <c r="J487" s="25" t="str">
        <f t="shared" si="72"/>
        <v>2059–2060</v>
      </c>
      <c r="K487" s="27">
        <f t="shared" si="68"/>
        <v>0</v>
      </c>
      <c r="R487" s="10" t="str">
        <f t="shared" si="64"/>
        <v/>
      </c>
    </row>
    <row r="488" spans="1:18" ht="19.899999999999999" customHeight="1" x14ac:dyDescent="0.25">
      <c r="A488" s="126">
        <v>58472</v>
      </c>
      <c r="B488" s="9">
        <f t="shared" si="65"/>
        <v>0</v>
      </c>
      <c r="C488" s="127"/>
      <c r="D488" s="4">
        <f t="shared" si="66"/>
        <v>0</v>
      </c>
      <c r="E488" s="128">
        <f t="shared" si="69"/>
        <v>0</v>
      </c>
      <c r="F488" s="4">
        <f t="shared" si="70"/>
        <v>0</v>
      </c>
      <c r="G488" s="19">
        <f>IF(AND(C488&lt;&gt;"",SUM(G$25:G487)&lt;D$17),$D$17/$D$21,0)</f>
        <v>0</v>
      </c>
      <c r="H488" s="4">
        <f t="shared" si="71"/>
        <v>0</v>
      </c>
      <c r="I488" s="4">
        <f t="shared" si="67"/>
        <v>0</v>
      </c>
      <c r="J488" s="25" t="str">
        <f t="shared" si="72"/>
        <v>2059–2060</v>
      </c>
      <c r="K488" s="27">
        <f t="shared" si="68"/>
        <v>0</v>
      </c>
      <c r="R488" s="10" t="str">
        <f t="shared" si="64"/>
        <v/>
      </c>
    </row>
    <row r="489" spans="1:18" ht="19.899999999999999" customHeight="1" x14ac:dyDescent="0.25">
      <c r="A489" s="126">
        <v>58501</v>
      </c>
      <c r="B489" s="9">
        <f t="shared" si="65"/>
        <v>0</v>
      </c>
      <c r="C489" s="127"/>
      <c r="D489" s="4">
        <f t="shared" si="66"/>
        <v>0</v>
      </c>
      <c r="E489" s="128">
        <f t="shared" si="69"/>
        <v>0</v>
      </c>
      <c r="F489" s="4">
        <f t="shared" si="70"/>
        <v>0</v>
      </c>
      <c r="G489" s="19">
        <f>IF(AND(C489&lt;&gt;"",SUM(G$25:G488)&lt;D$17),$D$17/$D$21,0)</f>
        <v>0</v>
      </c>
      <c r="H489" s="4">
        <f t="shared" si="71"/>
        <v>0</v>
      </c>
      <c r="I489" s="4">
        <f t="shared" si="67"/>
        <v>0</v>
      </c>
      <c r="J489" s="25" t="str">
        <f t="shared" si="72"/>
        <v>2059–2060</v>
      </c>
      <c r="K489" s="27">
        <f t="shared" si="68"/>
        <v>0</v>
      </c>
      <c r="R489" s="10" t="str">
        <f t="shared" si="64"/>
        <v/>
      </c>
    </row>
    <row r="490" spans="1:18" ht="19.899999999999999" customHeight="1" x14ac:dyDescent="0.25">
      <c r="A490" s="126">
        <v>58532</v>
      </c>
      <c r="B490" s="9">
        <f t="shared" si="65"/>
        <v>0</v>
      </c>
      <c r="C490" s="127"/>
      <c r="D490" s="4">
        <f t="shared" si="66"/>
        <v>0</v>
      </c>
      <c r="E490" s="128">
        <f t="shared" si="69"/>
        <v>0</v>
      </c>
      <c r="F490" s="4">
        <f t="shared" si="70"/>
        <v>0</v>
      </c>
      <c r="G490" s="19">
        <f>IF(AND(C490&lt;&gt;"",SUM(G$25:G489)&lt;D$17),$D$17/$D$21,0)</f>
        <v>0</v>
      </c>
      <c r="H490" s="4">
        <f t="shared" si="71"/>
        <v>0</v>
      </c>
      <c r="I490" s="4">
        <f t="shared" si="67"/>
        <v>0</v>
      </c>
      <c r="J490" s="25" t="str">
        <f t="shared" si="72"/>
        <v>2059–2060</v>
      </c>
      <c r="K490" s="27">
        <f t="shared" si="68"/>
        <v>0</v>
      </c>
      <c r="R490" s="10" t="str">
        <f t="shared" si="64"/>
        <v/>
      </c>
    </row>
    <row r="491" spans="1:18" ht="19.899999999999999" customHeight="1" x14ac:dyDescent="0.25">
      <c r="A491" s="126">
        <v>58562</v>
      </c>
      <c r="B491" s="9">
        <f t="shared" si="65"/>
        <v>0</v>
      </c>
      <c r="C491" s="127"/>
      <c r="D491" s="4">
        <f t="shared" si="66"/>
        <v>0</v>
      </c>
      <c r="E491" s="128">
        <f t="shared" si="69"/>
        <v>0</v>
      </c>
      <c r="F491" s="4">
        <f t="shared" si="70"/>
        <v>0</v>
      </c>
      <c r="G491" s="19">
        <f>IF(AND(C491&lt;&gt;"",SUM(G$25:G490)&lt;D$17),$D$17/$D$21,0)</f>
        <v>0</v>
      </c>
      <c r="H491" s="4">
        <f t="shared" si="71"/>
        <v>0</v>
      </c>
      <c r="I491" s="4">
        <f t="shared" si="67"/>
        <v>0</v>
      </c>
      <c r="J491" s="25" t="str">
        <f t="shared" si="72"/>
        <v>2059–2060</v>
      </c>
      <c r="K491" s="27">
        <f t="shared" si="68"/>
        <v>0</v>
      </c>
      <c r="R491" s="10" t="str">
        <f t="shared" si="64"/>
        <v/>
      </c>
    </row>
    <row r="492" spans="1:18" ht="19.899999999999999" customHeight="1" x14ac:dyDescent="0.25">
      <c r="A492" s="126">
        <v>58593</v>
      </c>
      <c r="B492" s="9">
        <f t="shared" si="65"/>
        <v>0</v>
      </c>
      <c r="C492" s="127"/>
      <c r="D492" s="4">
        <f t="shared" si="66"/>
        <v>0</v>
      </c>
      <c r="E492" s="128">
        <f t="shared" si="69"/>
        <v>0</v>
      </c>
      <c r="F492" s="4">
        <f t="shared" si="70"/>
        <v>0</v>
      </c>
      <c r="G492" s="19">
        <f>IF(AND(C492&lt;&gt;"",SUM(G$25:G491)&lt;D$17),$D$17/$D$21,0)</f>
        <v>0</v>
      </c>
      <c r="H492" s="4">
        <f t="shared" si="71"/>
        <v>0</v>
      </c>
      <c r="I492" s="4">
        <f t="shared" si="67"/>
        <v>0</v>
      </c>
      <c r="J492" s="25" t="str">
        <f t="shared" si="72"/>
        <v>2059–2060</v>
      </c>
      <c r="K492" s="27">
        <f t="shared" si="68"/>
        <v>0</v>
      </c>
      <c r="R492" s="10" t="str">
        <f t="shared" si="64"/>
        <v/>
      </c>
    </row>
    <row r="493" spans="1:18" ht="19.899999999999999" customHeight="1" x14ac:dyDescent="0.25">
      <c r="A493" s="126">
        <v>58623</v>
      </c>
      <c r="B493" s="9">
        <f t="shared" si="65"/>
        <v>0</v>
      </c>
      <c r="C493" s="127"/>
      <c r="D493" s="4">
        <f t="shared" si="66"/>
        <v>0</v>
      </c>
      <c r="E493" s="128">
        <f t="shared" si="69"/>
        <v>0</v>
      </c>
      <c r="F493" s="4">
        <f t="shared" si="70"/>
        <v>0</v>
      </c>
      <c r="G493" s="19">
        <f>IF(AND(C493&lt;&gt;"",SUM(G$25:G492)&lt;D$17),$D$17/$D$21,0)</f>
        <v>0</v>
      </c>
      <c r="H493" s="4">
        <f t="shared" si="71"/>
        <v>0</v>
      </c>
      <c r="I493" s="4">
        <f t="shared" si="67"/>
        <v>0</v>
      </c>
      <c r="J493" s="25" t="str">
        <f t="shared" si="72"/>
        <v>2060–2061</v>
      </c>
      <c r="K493" s="27">
        <f t="shared" si="68"/>
        <v>0</v>
      </c>
      <c r="R493" s="10" t="str">
        <f t="shared" si="64"/>
        <v/>
      </c>
    </row>
    <row r="494" spans="1:18" ht="19.899999999999999" customHeight="1" x14ac:dyDescent="0.25">
      <c r="A494" s="126">
        <v>58654</v>
      </c>
      <c r="B494" s="9">
        <f t="shared" si="65"/>
        <v>0</v>
      </c>
      <c r="C494" s="127"/>
      <c r="D494" s="4">
        <f t="shared" si="66"/>
        <v>0</v>
      </c>
      <c r="E494" s="128">
        <f t="shared" si="69"/>
        <v>0</v>
      </c>
      <c r="F494" s="4">
        <f t="shared" si="70"/>
        <v>0</v>
      </c>
      <c r="G494" s="19">
        <f>IF(AND(C494&lt;&gt;"",SUM(G$25:G493)&lt;D$17),$D$17/$D$21,0)</f>
        <v>0</v>
      </c>
      <c r="H494" s="4">
        <f t="shared" si="71"/>
        <v>0</v>
      </c>
      <c r="I494" s="4">
        <f t="shared" si="67"/>
        <v>0</v>
      </c>
      <c r="J494" s="25" t="str">
        <f t="shared" si="72"/>
        <v>2060–2061</v>
      </c>
      <c r="K494" s="27">
        <f t="shared" si="68"/>
        <v>0</v>
      </c>
      <c r="R494" s="10" t="str">
        <f t="shared" si="64"/>
        <v/>
      </c>
    </row>
    <row r="495" spans="1:18" ht="19.899999999999999" customHeight="1" x14ac:dyDescent="0.25">
      <c r="A495" s="126">
        <v>58685</v>
      </c>
      <c r="B495" s="9">
        <f t="shared" si="65"/>
        <v>0</v>
      </c>
      <c r="C495" s="127"/>
      <c r="D495" s="4">
        <f t="shared" si="66"/>
        <v>0</v>
      </c>
      <c r="E495" s="128">
        <f t="shared" si="69"/>
        <v>0</v>
      </c>
      <c r="F495" s="4">
        <f t="shared" si="70"/>
        <v>0</v>
      </c>
      <c r="G495" s="19">
        <f>IF(AND(C495&lt;&gt;"",SUM(G$25:G494)&lt;D$17),$D$17/$D$21,0)</f>
        <v>0</v>
      </c>
      <c r="H495" s="4">
        <f t="shared" si="71"/>
        <v>0</v>
      </c>
      <c r="I495" s="4">
        <f t="shared" si="67"/>
        <v>0</v>
      </c>
      <c r="J495" s="25" t="str">
        <f t="shared" si="72"/>
        <v>2060–2061</v>
      </c>
      <c r="K495" s="27">
        <f t="shared" si="68"/>
        <v>0</v>
      </c>
      <c r="R495" s="10" t="str">
        <f t="shared" si="64"/>
        <v/>
      </c>
    </row>
    <row r="496" spans="1:18" ht="19.899999999999999" customHeight="1" x14ac:dyDescent="0.25">
      <c r="A496" s="126">
        <v>58715</v>
      </c>
      <c r="B496" s="9">
        <f t="shared" si="65"/>
        <v>0</v>
      </c>
      <c r="C496" s="127"/>
      <c r="D496" s="4">
        <f t="shared" si="66"/>
        <v>0</v>
      </c>
      <c r="E496" s="128">
        <f t="shared" si="69"/>
        <v>0</v>
      </c>
      <c r="F496" s="4">
        <f t="shared" si="70"/>
        <v>0</v>
      </c>
      <c r="G496" s="19">
        <f>IF(AND(C496&lt;&gt;"",SUM(G$25:G495)&lt;D$17),$D$17/$D$21,0)</f>
        <v>0</v>
      </c>
      <c r="H496" s="4">
        <f t="shared" si="71"/>
        <v>0</v>
      </c>
      <c r="I496" s="4">
        <f t="shared" si="67"/>
        <v>0</v>
      </c>
      <c r="J496" s="25" t="str">
        <f t="shared" si="72"/>
        <v>2060–2061</v>
      </c>
      <c r="K496" s="27">
        <f t="shared" si="68"/>
        <v>0</v>
      </c>
      <c r="R496" s="10" t="str">
        <f t="shared" si="64"/>
        <v/>
      </c>
    </row>
    <row r="497" spans="1:18" ht="19.899999999999999" customHeight="1" x14ac:dyDescent="0.25">
      <c r="A497" s="126">
        <v>58746</v>
      </c>
      <c r="B497" s="9">
        <f t="shared" si="65"/>
        <v>0</v>
      </c>
      <c r="C497" s="127"/>
      <c r="D497" s="4">
        <f t="shared" si="66"/>
        <v>0</v>
      </c>
      <c r="E497" s="128">
        <f t="shared" si="69"/>
        <v>0</v>
      </c>
      <c r="F497" s="4">
        <f t="shared" si="70"/>
        <v>0</v>
      </c>
      <c r="G497" s="19">
        <f>IF(AND(C497&lt;&gt;"",SUM(G$25:G496)&lt;D$17),$D$17/$D$21,0)</f>
        <v>0</v>
      </c>
      <c r="H497" s="4">
        <f t="shared" si="71"/>
        <v>0</v>
      </c>
      <c r="I497" s="4">
        <f t="shared" si="67"/>
        <v>0</v>
      </c>
      <c r="J497" s="25" t="str">
        <f t="shared" si="72"/>
        <v>2060–2061</v>
      </c>
      <c r="K497" s="27">
        <f t="shared" si="68"/>
        <v>0</v>
      </c>
      <c r="R497" s="10" t="str">
        <f t="shared" si="64"/>
        <v/>
      </c>
    </row>
    <row r="498" spans="1:18" ht="19.899999999999999" customHeight="1" x14ac:dyDescent="0.25">
      <c r="A498" s="126">
        <v>58776</v>
      </c>
      <c r="B498" s="9">
        <f t="shared" si="65"/>
        <v>0</v>
      </c>
      <c r="C498" s="127"/>
      <c r="D498" s="4">
        <f t="shared" si="66"/>
        <v>0</v>
      </c>
      <c r="E498" s="128">
        <f t="shared" si="69"/>
        <v>0</v>
      </c>
      <c r="F498" s="4">
        <f t="shared" si="70"/>
        <v>0</v>
      </c>
      <c r="G498" s="19">
        <f>IF(AND(C498&lt;&gt;"",SUM(G$25:G497)&lt;D$17),$D$17/$D$21,0)</f>
        <v>0</v>
      </c>
      <c r="H498" s="4">
        <f t="shared" si="71"/>
        <v>0</v>
      </c>
      <c r="I498" s="4">
        <f t="shared" si="67"/>
        <v>0</v>
      </c>
      <c r="J498" s="25" t="str">
        <f t="shared" si="72"/>
        <v>2060–2061</v>
      </c>
      <c r="K498" s="27">
        <f t="shared" si="68"/>
        <v>0</v>
      </c>
      <c r="R498" s="10" t="str">
        <f t="shared" si="64"/>
        <v/>
      </c>
    </row>
    <row r="499" spans="1:18" ht="19.899999999999999" customHeight="1" x14ac:dyDescent="0.25">
      <c r="A499" s="126">
        <v>58807</v>
      </c>
      <c r="B499" s="9">
        <f t="shared" si="65"/>
        <v>0</v>
      </c>
      <c r="C499" s="127"/>
      <c r="D499" s="4">
        <f t="shared" si="66"/>
        <v>0</v>
      </c>
      <c r="E499" s="128">
        <f t="shared" si="69"/>
        <v>0</v>
      </c>
      <c r="F499" s="4">
        <f t="shared" si="70"/>
        <v>0</v>
      </c>
      <c r="G499" s="19">
        <f>IF(AND(C499&lt;&gt;"",SUM(G$25:G498)&lt;D$17),$D$17/$D$21,0)</f>
        <v>0</v>
      </c>
      <c r="H499" s="4">
        <f t="shared" si="71"/>
        <v>0</v>
      </c>
      <c r="I499" s="4">
        <f t="shared" si="67"/>
        <v>0</v>
      </c>
      <c r="J499" s="25" t="str">
        <f t="shared" si="72"/>
        <v>2060–2061</v>
      </c>
      <c r="K499" s="27">
        <f t="shared" si="68"/>
        <v>0</v>
      </c>
      <c r="R499" s="10" t="str">
        <f t="shared" si="64"/>
        <v/>
      </c>
    </row>
    <row r="500" spans="1:18" ht="19.899999999999999" customHeight="1" x14ac:dyDescent="0.25">
      <c r="A500" s="126">
        <v>58838</v>
      </c>
      <c r="B500" s="9">
        <f t="shared" si="65"/>
        <v>0</v>
      </c>
      <c r="C500" s="127"/>
      <c r="D500" s="4">
        <f t="shared" si="66"/>
        <v>0</v>
      </c>
      <c r="E500" s="128">
        <f t="shared" si="69"/>
        <v>0</v>
      </c>
      <c r="F500" s="4">
        <f t="shared" si="70"/>
        <v>0</v>
      </c>
      <c r="G500" s="19">
        <f>IF(AND(C500&lt;&gt;"",SUM(G$25:G499)&lt;D$17),$D$17/$D$21,0)</f>
        <v>0</v>
      </c>
      <c r="H500" s="4">
        <f t="shared" si="71"/>
        <v>0</v>
      </c>
      <c r="I500" s="4">
        <f t="shared" si="67"/>
        <v>0</v>
      </c>
      <c r="J500" s="25" t="str">
        <f t="shared" si="72"/>
        <v>2060–2061</v>
      </c>
      <c r="K500" s="27">
        <f t="shared" si="68"/>
        <v>0</v>
      </c>
      <c r="R500" s="10" t="str">
        <f t="shared" si="64"/>
        <v/>
      </c>
    </row>
    <row r="501" spans="1:18" ht="19.899999999999999" customHeight="1" x14ac:dyDescent="0.25">
      <c r="A501" s="126">
        <v>58866</v>
      </c>
      <c r="B501" s="9">
        <f t="shared" si="65"/>
        <v>0</v>
      </c>
      <c r="C501" s="127"/>
      <c r="D501" s="4">
        <f t="shared" si="66"/>
        <v>0</v>
      </c>
      <c r="E501" s="128">
        <f t="shared" si="69"/>
        <v>0</v>
      </c>
      <c r="F501" s="4">
        <f t="shared" si="70"/>
        <v>0</v>
      </c>
      <c r="G501" s="19">
        <f>IF(AND(C501&lt;&gt;"",SUM(G$25:G500)&lt;D$17),$D$17/$D$21,0)</f>
        <v>0</v>
      </c>
      <c r="H501" s="4">
        <f t="shared" si="71"/>
        <v>0</v>
      </c>
      <c r="I501" s="4">
        <f t="shared" si="67"/>
        <v>0</v>
      </c>
      <c r="J501" s="25" t="str">
        <f t="shared" si="72"/>
        <v>2060–2061</v>
      </c>
      <c r="K501" s="27">
        <f t="shared" si="68"/>
        <v>0</v>
      </c>
      <c r="R501" s="10" t="str">
        <f t="shared" si="64"/>
        <v/>
      </c>
    </row>
    <row r="502" spans="1:18" ht="19.899999999999999" customHeight="1" x14ac:dyDescent="0.25">
      <c r="A502" s="126">
        <v>58897</v>
      </c>
      <c r="B502" s="9">
        <f t="shared" si="65"/>
        <v>0</v>
      </c>
      <c r="C502" s="127"/>
      <c r="D502" s="4">
        <f t="shared" si="66"/>
        <v>0</v>
      </c>
      <c r="E502" s="128">
        <f t="shared" si="69"/>
        <v>0</v>
      </c>
      <c r="F502" s="4">
        <f t="shared" si="70"/>
        <v>0</v>
      </c>
      <c r="G502" s="19">
        <f>IF(AND(C502&lt;&gt;"",SUM(G$25:G501)&lt;D$17),$D$17/$D$21,0)</f>
        <v>0</v>
      </c>
      <c r="H502" s="4">
        <f t="shared" si="71"/>
        <v>0</v>
      </c>
      <c r="I502" s="4">
        <f t="shared" si="67"/>
        <v>0</v>
      </c>
      <c r="J502" s="25" t="str">
        <f t="shared" si="72"/>
        <v>2060–2061</v>
      </c>
      <c r="K502" s="27">
        <f t="shared" si="68"/>
        <v>0</v>
      </c>
      <c r="R502" s="10" t="str">
        <f t="shared" si="64"/>
        <v/>
      </c>
    </row>
    <row r="503" spans="1:18" ht="19.899999999999999" customHeight="1" x14ac:dyDescent="0.25">
      <c r="A503" s="126">
        <v>58927</v>
      </c>
      <c r="B503" s="9">
        <f t="shared" si="65"/>
        <v>0</v>
      </c>
      <c r="C503" s="127"/>
      <c r="D503" s="4">
        <f t="shared" si="66"/>
        <v>0</v>
      </c>
      <c r="E503" s="128">
        <f t="shared" si="69"/>
        <v>0</v>
      </c>
      <c r="F503" s="4">
        <f t="shared" si="70"/>
        <v>0</v>
      </c>
      <c r="G503" s="19">
        <f>IF(AND(C503&lt;&gt;"",SUM(G$25:G502)&lt;D$17),$D$17/$D$21,0)</f>
        <v>0</v>
      </c>
      <c r="H503" s="4">
        <f t="shared" si="71"/>
        <v>0</v>
      </c>
      <c r="I503" s="4">
        <f t="shared" si="67"/>
        <v>0</v>
      </c>
      <c r="J503" s="25" t="str">
        <f t="shared" si="72"/>
        <v>2060–2061</v>
      </c>
      <c r="K503" s="27">
        <f t="shared" si="68"/>
        <v>0</v>
      </c>
      <c r="R503" s="10" t="str">
        <f t="shared" si="64"/>
        <v/>
      </c>
    </row>
    <row r="504" spans="1:18" ht="19.899999999999999" customHeight="1" x14ac:dyDescent="0.25">
      <c r="A504" s="126">
        <v>58958</v>
      </c>
      <c r="B504" s="9">
        <f t="shared" si="65"/>
        <v>0</v>
      </c>
      <c r="C504" s="127"/>
      <c r="D504" s="4">
        <f t="shared" si="66"/>
        <v>0</v>
      </c>
      <c r="E504" s="128">
        <f t="shared" si="69"/>
        <v>0</v>
      </c>
      <c r="F504" s="4">
        <f t="shared" si="70"/>
        <v>0</v>
      </c>
      <c r="G504" s="19">
        <f>IF(AND(C504&lt;&gt;"",SUM(G$25:G503)&lt;D$17),$D$17/$D$21,0)</f>
        <v>0</v>
      </c>
      <c r="H504" s="4">
        <f t="shared" si="71"/>
        <v>0</v>
      </c>
      <c r="I504" s="4">
        <f t="shared" si="67"/>
        <v>0</v>
      </c>
      <c r="J504" s="25" t="str">
        <f t="shared" si="72"/>
        <v>2060–2061</v>
      </c>
      <c r="K504" s="27">
        <f t="shared" si="68"/>
        <v>0</v>
      </c>
      <c r="R504" s="10" t="str">
        <f t="shared" si="64"/>
        <v/>
      </c>
    </row>
    <row r="505" spans="1:18" ht="19.899999999999999" customHeight="1" x14ac:dyDescent="0.25">
      <c r="A505" s="126">
        <v>58988</v>
      </c>
      <c r="B505" s="9">
        <f t="shared" si="65"/>
        <v>0</v>
      </c>
      <c r="C505" s="127"/>
      <c r="D505" s="4">
        <f t="shared" si="66"/>
        <v>0</v>
      </c>
      <c r="E505" s="128">
        <f t="shared" si="69"/>
        <v>0</v>
      </c>
      <c r="F505" s="4">
        <f t="shared" si="70"/>
        <v>0</v>
      </c>
      <c r="G505" s="19">
        <f>IF(AND(C505&lt;&gt;"",SUM(G$25:G504)&lt;D$17),$D$17/$D$21,0)</f>
        <v>0</v>
      </c>
      <c r="H505" s="4">
        <f t="shared" si="71"/>
        <v>0</v>
      </c>
      <c r="I505" s="4">
        <f t="shared" si="67"/>
        <v>0</v>
      </c>
      <c r="J505" s="25" t="str">
        <f t="shared" si="72"/>
        <v>2061–2062</v>
      </c>
      <c r="K505" s="27">
        <f t="shared" si="68"/>
        <v>0</v>
      </c>
      <c r="R505" s="10" t="str">
        <f t="shared" si="64"/>
        <v/>
      </c>
    </row>
    <row r="506" spans="1:18" ht="19.899999999999999" customHeight="1" x14ac:dyDescent="0.25">
      <c r="A506" s="126">
        <v>59019</v>
      </c>
      <c r="B506" s="9">
        <f t="shared" si="65"/>
        <v>0</v>
      </c>
      <c r="C506" s="127"/>
      <c r="D506" s="4">
        <f t="shared" si="66"/>
        <v>0</v>
      </c>
      <c r="E506" s="128">
        <f t="shared" si="69"/>
        <v>0</v>
      </c>
      <c r="F506" s="4">
        <f t="shared" si="70"/>
        <v>0</v>
      </c>
      <c r="G506" s="19">
        <f>IF(AND(C506&lt;&gt;"",SUM(G$25:G505)&lt;D$17),$D$17/$D$21,0)</f>
        <v>0</v>
      </c>
      <c r="H506" s="4">
        <f t="shared" si="71"/>
        <v>0</v>
      </c>
      <c r="I506" s="4">
        <f t="shared" si="67"/>
        <v>0</v>
      </c>
      <c r="J506" s="25" t="str">
        <f t="shared" si="72"/>
        <v>2061–2062</v>
      </c>
      <c r="K506" s="27">
        <f t="shared" si="68"/>
        <v>0</v>
      </c>
      <c r="R506" s="10" t="str">
        <f t="shared" si="64"/>
        <v/>
      </c>
    </row>
    <row r="507" spans="1:18" ht="19.899999999999999" customHeight="1" x14ac:dyDescent="0.25">
      <c r="A507" s="126">
        <v>59050</v>
      </c>
      <c r="B507" s="9">
        <f t="shared" si="65"/>
        <v>0</v>
      </c>
      <c r="C507" s="127"/>
      <c r="D507" s="4">
        <f t="shared" si="66"/>
        <v>0</v>
      </c>
      <c r="E507" s="128">
        <f t="shared" si="69"/>
        <v>0</v>
      </c>
      <c r="F507" s="4">
        <f t="shared" si="70"/>
        <v>0</v>
      </c>
      <c r="G507" s="19">
        <f>IF(AND(C507&lt;&gt;"",SUM(G$25:G506)&lt;D$17),$D$17/$D$21,0)</f>
        <v>0</v>
      </c>
      <c r="H507" s="4">
        <f t="shared" si="71"/>
        <v>0</v>
      </c>
      <c r="I507" s="4">
        <f t="shared" si="67"/>
        <v>0</v>
      </c>
      <c r="J507" s="25" t="str">
        <f t="shared" si="72"/>
        <v>2061–2062</v>
      </c>
      <c r="K507" s="27">
        <f t="shared" si="68"/>
        <v>0</v>
      </c>
      <c r="R507" s="10" t="str">
        <f t="shared" si="64"/>
        <v/>
      </c>
    </row>
    <row r="508" spans="1:18" ht="19.899999999999999" customHeight="1" x14ac:dyDescent="0.25">
      <c r="A508" s="126">
        <v>59080</v>
      </c>
      <c r="B508" s="9">
        <f t="shared" si="65"/>
        <v>0</v>
      </c>
      <c r="C508" s="127"/>
      <c r="D508" s="4">
        <f t="shared" si="66"/>
        <v>0</v>
      </c>
      <c r="E508" s="128">
        <f t="shared" si="69"/>
        <v>0</v>
      </c>
      <c r="F508" s="4">
        <f t="shared" si="70"/>
        <v>0</v>
      </c>
      <c r="G508" s="19">
        <f>IF(AND(C508&lt;&gt;"",SUM(G$25:G507)&lt;D$17),$D$17/$D$21,0)</f>
        <v>0</v>
      </c>
      <c r="H508" s="4">
        <f t="shared" si="71"/>
        <v>0</v>
      </c>
      <c r="I508" s="4">
        <f t="shared" si="67"/>
        <v>0</v>
      </c>
      <c r="J508" s="25" t="str">
        <f t="shared" si="72"/>
        <v>2061–2062</v>
      </c>
      <c r="K508" s="27">
        <f t="shared" si="68"/>
        <v>0</v>
      </c>
      <c r="R508" s="10" t="str">
        <f t="shared" si="64"/>
        <v/>
      </c>
    </row>
    <row r="509" spans="1:18" ht="19.899999999999999" customHeight="1" x14ac:dyDescent="0.25">
      <c r="A509" s="126">
        <v>59111</v>
      </c>
      <c r="B509" s="9">
        <f t="shared" si="65"/>
        <v>0</v>
      </c>
      <c r="C509" s="127"/>
      <c r="D509" s="4">
        <f t="shared" si="66"/>
        <v>0</v>
      </c>
      <c r="E509" s="128">
        <f t="shared" si="69"/>
        <v>0</v>
      </c>
      <c r="F509" s="4">
        <f t="shared" si="70"/>
        <v>0</v>
      </c>
      <c r="G509" s="19">
        <f>IF(AND(C509&lt;&gt;"",SUM(G$25:G508)&lt;D$17),$D$17/$D$21,0)</f>
        <v>0</v>
      </c>
      <c r="H509" s="4">
        <f t="shared" si="71"/>
        <v>0</v>
      </c>
      <c r="I509" s="4">
        <f t="shared" si="67"/>
        <v>0</v>
      </c>
      <c r="J509" s="25" t="str">
        <f t="shared" si="72"/>
        <v>2061–2062</v>
      </c>
      <c r="K509" s="27">
        <f t="shared" si="68"/>
        <v>0</v>
      </c>
      <c r="R509" s="10" t="str">
        <f t="shared" si="64"/>
        <v/>
      </c>
    </row>
    <row r="510" spans="1:18" ht="19.899999999999999" customHeight="1" x14ac:dyDescent="0.25">
      <c r="A510" s="126">
        <v>59141</v>
      </c>
      <c r="B510" s="9">
        <f t="shared" si="65"/>
        <v>0</v>
      </c>
      <c r="C510" s="127"/>
      <c r="D510" s="4">
        <f t="shared" si="66"/>
        <v>0</v>
      </c>
      <c r="E510" s="128">
        <f t="shared" si="69"/>
        <v>0</v>
      </c>
      <c r="F510" s="4">
        <f t="shared" si="70"/>
        <v>0</v>
      </c>
      <c r="G510" s="19">
        <f>IF(AND(C510&lt;&gt;"",SUM(G$25:G509)&lt;D$17),$D$17/$D$21,0)</f>
        <v>0</v>
      </c>
      <c r="H510" s="4">
        <f t="shared" si="71"/>
        <v>0</v>
      </c>
      <c r="I510" s="4">
        <f t="shared" si="67"/>
        <v>0</v>
      </c>
      <c r="J510" s="25" t="str">
        <f t="shared" si="72"/>
        <v>2061–2062</v>
      </c>
      <c r="K510" s="27">
        <f t="shared" si="68"/>
        <v>0</v>
      </c>
      <c r="R510" s="10" t="str">
        <f t="shared" si="64"/>
        <v/>
      </c>
    </row>
    <row r="511" spans="1:18" ht="19.899999999999999" customHeight="1" x14ac:dyDescent="0.25">
      <c r="A511" s="126">
        <v>59172</v>
      </c>
      <c r="B511" s="9">
        <f t="shared" si="65"/>
        <v>0</v>
      </c>
      <c r="C511" s="127"/>
      <c r="D511" s="4">
        <f t="shared" si="66"/>
        <v>0</v>
      </c>
      <c r="E511" s="128">
        <f t="shared" si="69"/>
        <v>0</v>
      </c>
      <c r="F511" s="4">
        <f t="shared" si="70"/>
        <v>0</v>
      </c>
      <c r="G511" s="19">
        <f>IF(AND(C511&lt;&gt;"",SUM(G$25:G510)&lt;D$17),$D$17/$D$21,0)</f>
        <v>0</v>
      </c>
      <c r="H511" s="4">
        <f t="shared" si="71"/>
        <v>0</v>
      </c>
      <c r="I511" s="4">
        <f t="shared" si="67"/>
        <v>0</v>
      </c>
      <c r="J511" s="25" t="str">
        <f t="shared" si="72"/>
        <v>2061–2062</v>
      </c>
      <c r="K511" s="27">
        <f t="shared" si="68"/>
        <v>0</v>
      </c>
      <c r="R511" s="10" t="str">
        <f t="shared" si="64"/>
        <v/>
      </c>
    </row>
    <row r="512" spans="1:18" ht="19.899999999999999" customHeight="1" x14ac:dyDescent="0.25">
      <c r="A512" s="126">
        <v>59203</v>
      </c>
      <c r="B512" s="9">
        <f t="shared" si="65"/>
        <v>0</v>
      </c>
      <c r="C512" s="127"/>
      <c r="D512" s="4">
        <f t="shared" si="66"/>
        <v>0</v>
      </c>
      <c r="E512" s="128">
        <f t="shared" si="69"/>
        <v>0</v>
      </c>
      <c r="F512" s="4">
        <f t="shared" si="70"/>
        <v>0</v>
      </c>
      <c r="G512" s="19">
        <f>IF(AND(C512&lt;&gt;"",SUM(G$25:G511)&lt;D$17),$D$17/$D$21,0)</f>
        <v>0</v>
      </c>
      <c r="H512" s="4">
        <f t="shared" si="71"/>
        <v>0</v>
      </c>
      <c r="I512" s="4">
        <f t="shared" si="67"/>
        <v>0</v>
      </c>
      <c r="J512" s="25" t="str">
        <f t="shared" si="72"/>
        <v>2061–2062</v>
      </c>
      <c r="K512" s="27">
        <f t="shared" si="68"/>
        <v>0</v>
      </c>
      <c r="R512" s="10" t="str">
        <f t="shared" si="64"/>
        <v/>
      </c>
    </row>
    <row r="513" spans="1:18" ht="19.899999999999999" customHeight="1" x14ac:dyDescent="0.25">
      <c r="A513" s="126">
        <v>59231</v>
      </c>
      <c r="B513" s="9">
        <f t="shared" si="65"/>
        <v>0</v>
      </c>
      <c r="C513" s="127"/>
      <c r="D513" s="4">
        <f t="shared" si="66"/>
        <v>0</v>
      </c>
      <c r="E513" s="128">
        <f t="shared" si="69"/>
        <v>0</v>
      </c>
      <c r="F513" s="4">
        <f t="shared" si="70"/>
        <v>0</v>
      </c>
      <c r="G513" s="19">
        <f>IF(AND(C513&lt;&gt;"",SUM(G$25:G512)&lt;D$17),$D$17/$D$21,0)</f>
        <v>0</v>
      </c>
      <c r="H513" s="4">
        <f t="shared" si="71"/>
        <v>0</v>
      </c>
      <c r="I513" s="4">
        <f t="shared" si="67"/>
        <v>0</v>
      </c>
      <c r="J513" s="25" t="str">
        <f t="shared" si="72"/>
        <v>2061–2062</v>
      </c>
      <c r="K513" s="27">
        <f t="shared" si="68"/>
        <v>0</v>
      </c>
      <c r="R513" s="10" t="str">
        <f t="shared" si="64"/>
        <v/>
      </c>
    </row>
    <row r="514" spans="1:18" ht="19.899999999999999" customHeight="1" x14ac:dyDescent="0.25">
      <c r="A514" s="126">
        <v>59262</v>
      </c>
      <c r="B514" s="9">
        <f t="shared" si="65"/>
        <v>0</v>
      </c>
      <c r="C514" s="127"/>
      <c r="D514" s="4">
        <f t="shared" si="66"/>
        <v>0</v>
      </c>
      <c r="E514" s="128">
        <f t="shared" si="69"/>
        <v>0</v>
      </c>
      <c r="F514" s="4">
        <f t="shared" si="70"/>
        <v>0</v>
      </c>
      <c r="G514" s="19">
        <f>IF(AND(C514&lt;&gt;"",SUM(G$25:G513)&lt;D$17),$D$17/$D$21,0)</f>
        <v>0</v>
      </c>
      <c r="H514" s="4">
        <f t="shared" si="71"/>
        <v>0</v>
      </c>
      <c r="I514" s="4">
        <f t="shared" si="67"/>
        <v>0</v>
      </c>
      <c r="J514" s="25" t="str">
        <f t="shared" si="72"/>
        <v>2061–2062</v>
      </c>
      <c r="K514" s="27">
        <f t="shared" si="68"/>
        <v>0</v>
      </c>
      <c r="R514" s="10" t="str">
        <f t="shared" si="64"/>
        <v/>
      </c>
    </row>
    <row r="515" spans="1:18" ht="19.899999999999999" customHeight="1" x14ac:dyDescent="0.25">
      <c r="A515" s="126">
        <v>59292</v>
      </c>
      <c r="B515" s="9">
        <f t="shared" si="65"/>
        <v>0</v>
      </c>
      <c r="C515" s="127"/>
      <c r="D515" s="4">
        <f t="shared" si="66"/>
        <v>0</v>
      </c>
      <c r="E515" s="128">
        <f t="shared" si="69"/>
        <v>0</v>
      </c>
      <c r="F515" s="4">
        <f t="shared" si="70"/>
        <v>0</v>
      </c>
      <c r="G515" s="19">
        <f>IF(AND(C515&lt;&gt;"",SUM(G$25:G514)&lt;D$17),$D$17/$D$21,0)</f>
        <v>0</v>
      </c>
      <c r="H515" s="4">
        <f t="shared" si="71"/>
        <v>0</v>
      </c>
      <c r="I515" s="4">
        <f t="shared" si="67"/>
        <v>0</v>
      </c>
      <c r="J515" s="25" t="str">
        <f t="shared" si="72"/>
        <v>2061–2062</v>
      </c>
      <c r="K515" s="27">
        <f t="shared" si="68"/>
        <v>0</v>
      </c>
      <c r="R515" s="10" t="str">
        <f t="shared" si="64"/>
        <v/>
      </c>
    </row>
    <row r="516" spans="1:18" ht="19.899999999999999" customHeight="1" x14ac:dyDescent="0.25">
      <c r="A516" s="126">
        <v>59323</v>
      </c>
      <c r="B516" s="9">
        <f t="shared" si="65"/>
        <v>0</v>
      </c>
      <c r="C516" s="127"/>
      <c r="D516" s="4">
        <f t="shared" si="66"/>
        <v>0</v>
      </c>
      <c r="E516" s="128">
        <f t="shared" si="69"/>
        <v>0</v>
      </c>
      <c r="F516" s="4">
        <f t="shared" si="70"/>
        <v>0</v>
      </c>
      <c r="G516" s="19">
        <f>IF(AND(C516&lt;&gt;"",SUM(G$25:G515)&lt;D$17),$D$17/$D$21,0)</f>
        <v>0</v>
      </c>
      <c r="H516" s="4">
        <f t="shared" si="71"/>
        <v>0</v>
      </c>
      <c r="I516" s="4">
        <f t="shared" si="67"/>
        <v>0</v>
      </c>
      <c r="J516" s="25" t="str">
        <f t="shared" si="72"/>
        <v>2061–2062</v>
      </c>
      <c r="K516" s="27">
        <f t="shared" si="68"/>
        <v>0</v>
      </c>
      <c r="R516" s="10" t="str">
        <f t="shared" si="64"/>
        <v/>
      </c>
    </row>
    <row r="517" spans="1:18" ht="19.899999999999999" customHeight="1" x14ac:dyDescent="0.25">
      <c r="A517" s="126">
        <v>59353</v>
      </c>
      <c r="B517" s="9">
        <f t="shared" si="65"/>
        <v>0</v>
      </c>
      <c r="C517" s="127"/>
      <c r="D517" s="4">
        <f t="shared" si="66"/>
        <v>0</v>
      </c>
      <c r="E517" s="128">
        <f t="shared" si="69"/>
        <v>0</v>
      </c>
      <c r="F517" s="4">
        <f t="shared" si="70"/>
        <v>0</v>
      </c>
      <c r="G517" s="19">
        <f>IF(AND(C517&lt;&gt;"",SUM(G$25:G516)&lt;D$17),$D$17/$D$21,0)</f>
        <v>0</v>
      </c>
      <c r="H517" s="4">
        <f t="shared" si="71"/>
        <v>0</v>
      </c>
      <c r="I517" s="4">
        <f t="shared" si="67"/>
        <v>0</v>
      </c>
      <c r="J517" s="25" t="str">
        <f t="shared" si="72"/>
        <v>2062–2063</v>
      </c>
      <c r="K517" s="27">
        <f t="shared" si="68"/>
        <v>0</v>
      </c>
      <c r="R517" s="10" t="str">
        <f t="shared" si="64"/>
        <v/>
      </c>
    </row>
    <row r="518" spans="1:18" ht="19.899999999999999" customHeight="1" x14ac:dyDescent="0.25">
      <c r="A518" s="126">
        <v>59384</v>
      </c>
      <c r="B518" s="9">
        <f t="shared" si="65"/>
        <v>0</v>
      </c>
      <c r="C518" s="127"/>
      <c r="D518" s="4">
        <f t="shared" si="66"/>
        <v>0</v>
      </c>
      <c r="E518" s="128">
        <f t="shared" si="69"/>
        <v>0</v>
      </c>
      <c r="F518" s="4">
        <f t="shared" si="70"/>
        <v>0</v>
      </c>
      <c r="G518" s="19">
        <f>IF(AND(C518&lt;&gt;"",SUM(G$25:G517)&lt;D$17),$D$17/$D$21,0)</f>
        <v>0</v>
      </c>
      <c r="H518" s="4">
        <f t="shared" si="71"/>
        <v>0</v>
      </c>
      <c r="I518" s="4">
        <f t="shared" si="67"/>
        <v>0</v>
      </c>
      <c r="J518" s="25" t="str">
        <f t="shared" si="72"/>
        <v>2062–2063</v>
      </c>
      <c r="K518" s="27">
        <f t="shared" si="68"/>
        <v>0</v>
      </c>
      <c r="R518" s="10" t="str">
        <f t="shared" si="64"/>
        <v/>
      </c>
    </row>
    <row r="519" spans="1:18" ht="19.899999999999999" customHeight="1" x14ac:dyDescent="0.25">
      <c r="A519" s="126">
        <v>59415</v>
      </c>
      <c r="B519" s="9">
        <f t="shared" si="65"/>
        <v>0</v>
      </c>
      <c r="C519" s="127"/>
      <c r="D519" s="4">
        <f t="shared" si="66"/>
        <v>0</v>
      </c>
      <c r="E519" s="128">
        <f t="shared" si="69"/>
        <v>0</v>
      </c>
      <c r="F519" s="4">
        <f t="shared" si="70"/>
        <v>0</v>
      </c>
      <c r="G519" s="19">
        <f>IF(AND(C519&lt;&gt;"",SUM(G$25:G518)&lt;D$17),$D$17/$D$21,0)</f>
        <v>0</v>
      </c>
      <c r="H519" s="4">
        <f t="shared" si="71"/>
        <v>0</v>
      </c>
      <c r="I519" s="4">
        <f t="shared" si="67"/>
        <v>0</v>
      </c>
      <c r="J519" s="25" t="str">
        <f t="shared" si="72"/>
        <v>2062–2063</v>
      </c>
      <c r="K519" s="27">
        <f t="shared" si="68"/>
        <v>0</v>
      </c>
      <c r="R519" s="10" t="str">
        <f t="shared" si="64"/>
        <v/>
      </c>
    </row>
    <row r="520" spans="1:18" ht="19.899999999999999" customHeight="1" x14ac:dyDescent="0.25">
      <c r="A520" s="126">
        <v>59445</v>
      </c>
      <c r="B520" s="9">
        <f t="shared" si="65"/>
        <v>0</v>
      </c>
      <c r="C520" s="127"/>
      <c r="D520" s="4">
        <f t="shared" si="66"/>
        <v>0</v>
      </c>
      <c r="E520" s="128">
        <f t="shared" si="69"/>
        <v>0</v>
      </c>
      <c r="F520" s="4">
        <f t="shared" si="70"/>
        <v>0</v>
      </c>
      <c r="G520" s="19">
        <f>IF(AND(C520&lt;&gt;"",SUM(G$25:G519)&lt;D$17),$D$17/$D$21,0)</f>
        <v>0</v>
      </c>
      <c r="H520" s="4">
        <f t="shared" si="71"/>
        <v>0</v>
      </c>
      <c r="I520" s="4">
        <f t="shared" si="67"/>
        <v>0</v>
      </c>
      <c r="J520" s="25" t="str">
        <f t="shared" si="72"/>
        <v>2062–2063</v>
      </c>
      <c r="K520" s="27">
        <f t="shared" si="68"/>
        <v>0</v>
      </c>
      <c r="R520" s="10" t="str">
        <f t="shared" si="64"/>
        <v/>
      </c>
    </row>
    <row r="521" spans="1:18" ht="19.899999999999999" customHeight="1" x14ac:dyDescent="0.25">
      <c r="A521" s="126">
        <v>59476</v>
      </c>
      <c r="B521" s="9">
        <f t="shared" si="65"/>
        <v>0</v>
      </c>
      <c r="C521" s="127"/>
      <c r="D521" s="4">
        <f t="shared" si="66"/>
        <v>0</v>
      </c>
      <c r="E521" s="128">
        <f t="shared" si="69"/>
        <v>0</v>
      </c>
      <c r="F521" s="4">
        <f t="shared" si="70"/>
        <v>0</v>
      </c>
      <c r="G521" s="19">
        <f>IF(AND(C521&lt;&gt;"",SUM(G$25:G520)&lt;D$17),$D$17/$D$21,0)</f>
        <v>0</v>
      </c>
      <c r="H521" s="4">
        <f t="shared" si="71"/>
        <v>0</v>
      </c>
      <c r="I521" s="4">
        <f t="shared" si="67"/>
        <v>0</v>
      </c>
      <c r="J521" s="25" t="str">
        <f t="shared" si="72"/>
        <v>2062–2063</v>
      </c>
      <c r="K521" s="27">
        <f t="shared" si="68"/>
        <v>0</v>
      </c>
      <c r="R521" s="10" t="str">
        <f t="shared" si="64"/>
        <v/>
      </c>
    </row>
    <row r="522" spans="1:18" ht="19.899999999999999" customHeight="1" x14ac:dyDescent="0.25">
      <c r="A522" s="126">
        <v>59506</v>
      </c>
      <c r="B522" s="9">
        <f t="shared" si="65"/>
        <v>0</v>
      </c>
      <c r="C522" s="127"/>
      <c r="D522" s="4">
        <f t="shared" si="66"/>
        <v>0</v>
      </c>
      <c r="E522" s="128">
        <f t="shared" si="69"/>
        <v>0</v>
      </c>
      <c r="F522" s="4">
        <f t="shared" si="70"/>
        <v>0</v>
      </c>
      <c r="G522" s="19">
        <f>IF(AND(C522&lt;&gt;"",SUM(G$25:G521)&lt;D$17),$D$17/$D$21,0)</f>
        <v>0</v>
      </c>
      <c r="H522" s="4">
        <f t="shared" si="71"/>
        <v>0</v>
      </c>
      <c r="I522" s="4">
        <f t="shared" si="67"/>
        <v>0</v>
      </c>
      <c r="J522" s="25" t="str">
        <f t="shared" si="72"/>
        <v>2062–2063</v>
      </c>
      <c r="K522" s="27">
        <f t="shared" si="68"/>
        <v>0</v>
      </c>
      <c r="R522" s="10" t="str">
        <f t="shared" si="64"/>
        <v/>
      </c>
    </row>
    <row r="523" spans="1:18" ht="19.899999999999999" customHeight="1" x14ac:dyDescent="0.25">
      <c r="A523" s="126">
        <v>59537</v>
      </c>
      <c r="B523" s="9">
        <f t="shared" si="65"/>
        <v>0</v>
      </c>
      <c r="C523" s="127"/>
      <c r="D523" s="4">
        <f t="shared" si="66"/>
        <v>0</v>
      </c>
      <c r="E523" s="128">
        <f t="shared" si="69"/>
        <v>0</v>
      </c>
      <c r="F523" s="4">
        <f t="shared" si="70"/>
        <v>0</v>
      </c>
      <c r="G523" s="19">
        <f>IF(AND(C523&lt;&gt;"",SUM(G$25:G522)&lt;D$17),$D$17/$D$21,0)</f>
        <v>0</v>
      </c>
      <c r="H523" s="4">
        <f t="shared" si="71"/>
        <v>0</v>
      </c>
      <c r="I523" s="4">
        <f t="shared" si="67"/>
        <v>0</v>
      </c>
      <c r="J523" s="25" t="str">
        <f t="shared" si="72"/>
        <v>2062–2063</v>
      </c>
      <c r="K523" s="27">
        <f t="shared" si="68"/>
        <v>0</v>
      </c>
      <c r="R523" s="10" t="str">
        <f t="shared" si="64"/>
        <v/>
      </c>
    </row>
    <row r="524" spans="1:18" ht="19.899999999999999" customHeight="1" x14ac:dyDescent="0.25">
      <c r="A524" s="126">
        <v>59568</v>
      </c>
      <c r="B524" s="9">
        <f t="shared" si="65"/>
        <v>0</v>
      </c>
      <c r="C524" s="127"/>
      <c r="D524" s="4">
        <f t="shared" si="66"/>
        <v>0</v>
      </c>
      <c r="E524" s="128">
        <f t="shared" si="69"/>
        <v>0</v>
      </c>
      <c r="F524" s="4">
        <f t="shared" si="70"/>
        <v>0</v>
      </c>
      <c r="G524" s="19">
        <f>IF(AND(C524&lt;&gt;"",SUM(G$25:G523)&lt;D$17),$D$17/$D$21,0)</f>
        <v>0</v>
      </c>
      <c r="H524" s="4">
        <f t="shared" si="71"/>
        <v>0</v>
      </c>
      <c r="I524" s="4">
        <f t="shared" si="67"/>
        <v>0</v>
      </c>
      <c r="J524" s="25" t="str">
        <f t="shared" si="72"/>
        <v>2062–2063</v>
      </c>
      <c r="K524" s="27">
        <f t="shared" si="68"/>
        <v>0</v>
      </c>
      <c r="R524" s="10" t="str">
        <f t="shared" si="64"/>
        <v/>
      </c>
    </row>
    <row r="525" spans="1:18" ht="19.899999999999999" customHeight="1" x14ac:dyDescent="0.25">
      <c r="A525" s="126">
        <v>59596</v>
      </c>
      <c r="B525" s="9">
        <f t="shared" si="65"/>
        <v>0</v>
      </c>
      <c r="C525" s="127"/>
      <c r="D525" s="4">
        <f t="shared" si="66"/>
        <v>0</v>
      </c>
      <c r="E525" s="128">
        <f t="shared" si="69"/>
        <v>0</v>
      </c>
      <c r="F525" s="4">
        <f t="shared" si="70"/>
        <v>0</v>
      </c>
      <c r="G525" s="19">
        <f>IF(AND(C525&lt;&gt;"",SUM(G$25:G524)&lt;D$17),$D$17/$D$21,0)</f>
        <v>0</v>
      </c>
      <c r="H525" s="4">
        <f t="shared" si="71"/>
        <v>0</v>
      </c>
      <c r="I525" s="4">
        <f t="shared" si="67"/>
        <v>0</v>
      </c>
      <c r="J525" s="25" t="str">
        <f t="shared" si="72"/>
        <v>2062–2063</v>
      </c>
      <c r="K525" s="27">
        <f t="shared" si="68"/>
        <v>0</v>
      </c>
      <c r="R525" s="10" t="str">
        <f t="shared" si="64"/>
        <v/>
      </c>
    </row>
    <row r="526" spans="1:18" ht="19.899999999999999" customHeight="1" x14ac:dyDescent="0.25">
      <c r="A526" s="126">
        <v>59627</v>
      </c>
      <c r="B526" s="9">
        <f t="shared" si="65"/>
        <v>0</v>
      </c>
      <c r="C526" s="127"/>
      <c r="D526" s="4">
        <f t="shared" si="66"/>
        <v>0</v>
      </c>
      <c r="E526" s="128">
        <f t="shared" si="69"/>
        <v>0</v>
      </c>
      <c r="F526" s="4">
        <f t="shared" si="70"/>
        <v>0</v>
      </c>
      <c r="G526" s="19">
        <f>IF(AND(C526&lt;&gt;"",SUM(G$25:G525)&lt;D$17),$D$17/$D$21,0)</f>
        <v>0</v>
      </c>
      <c r="H526" s="4">
        <f t="shared" si="71"/>
        <v>0</v>
      </c>
      <c r="I526" s="4">
        <f t="shared" si="67"/>
        <v>0</v>
      </c>
      <c r="J526" s="25" t="str">
        <f t="shared" si="72"/>
        <v>2062–2063</v>
      </c>
      <c r="K526" s="27">
        <f t="shared" si="68"/>
        <v>0</v>
      </c>
      <c r="R526" s="10" t="str">
        <f t="shared" si="64"/>
        <v/>
      </c>
    </row>
    <row r="527" spans="1:18" ht="19.899999999999999" customHeight="1" x14ac:dyDescent="0.25">
      <c r="A527" s="126">
        <v>59657</v>
      </c>
      <c r="B527" s="9">
        <f t="shared" si="65"/>
        <v>0</v>
      </c>
      <c r="C527" s="127"/>
      <c r="D527" s="4">
        <f t="shared" si="66"/>
        <v>0</v>
      </c>
      <c r="E527" s="128">
        <f t="shared" si="69"/>
        <v>0</v>
      </c>
      <c r="F527" s="4">
        <f t="shared" si="70"/>
        <v>0</v>
      </c>
      <c r="G527" s="19">
        <f>IF(AND(C527&lt;&gt;"",SUM(G$25:G526)&lt;D$17),$D$17/$D$21,0)</f>
        <v>0</v>
      </c>
      <c r="H527" s="4">
        <f t="shared" si="71"/>
        <v>0</v>
      </c>
      <c r="I527" s="4">
        <f t="shared" si="67"/>
        <v>0</v>
      </c>
      <c r="J527" s="25" t="str">
        <f t="shared" si="72"/>
        <v>2062–2063</v>
      </c>
      <c r="K527" s="27">
        <f t="shared" si="68"/>
        <v>0</v>
      </c>
      <c r="R527" s="10" t="str">
        <f t="shared" si="64"/>
        <v/>
      </c>
    </row>
    <row r="528" spans="1:18" ht="19.899999999999999" customHeight="1" x14ac:dyDescent="0.25">
      <c r="A528" s="126">
        <v>59688</v>
      </c>
      <c r="B528" s="9">
        <f t="shared" si="65"/>
        <v>0</v>
      </c>
      <c r="C528" s="127"/>
      <c r="D528" s="4">
        <f t="shared" si="66"/>
        <v>0</v>
      </c>
      <c r="E528" s="128">
        <f t="shared" si="69"/>
        <v>0</v>
      </c>
      <c r="F528" s="4">
        <f t="shared" si="70"/>
        <v>0</v>
      </c>
      <c r="G528" s="19">
        <f>IF(AND(C528&lt;&gt;"",SUM(G$25:G527)&lt;D$17),$D$17/$D$21,0)</f>
        <v>0</v>
      </c>
      <c r="H528" s="4">
        <f t="shared" si="71"/>
        <v>0</v>
      </c>
      <c r="I528" s="4">
        <f t="shared" si="67"/>
        <v>0</v>
      </c>
      <c r="J528" s="25" t="str">
        <f t="shared" si="72"/>
        <v>2062–2063</v>
      </c>
      <c r="K528" s="27">
        <f t="shared" si="68"/>
        <v>0</v>
      </c>
      <c r="R528" s="10" t="str">
        <f t="shared" si="64"/>
        <v/>
      </c>
    </row>
    <row r="529" spans="1:18" ht="19.899999999999999" customHeight="1" x14ac:dyDescent="0.25">
      <c r="A529" s="126">
        <v>59718</v>
      </c>
      <c r="B529" s="9">
        <f t="shared" si="65"/>
        <v>0</v>
      </c>
      <c r="C529" s="127"/>
      <c r="D529" s="4">
        <f t="shared" si="66"/>
        <v>0</v>
      </c>
      <c r="E529" s="128">
        <f t="shared" si="69"/>
        <v>0</v>
      </c>
      <c r="F529" s="4">
        <f t="shared" si="70"/>
        <v>0</v>
      </c>
      <c r="G529" s="19">
        <f>IF(AND(C529&lt;&gt;"",SUM(G$25:G528)&lt;D$17),$D$17/$D$21,0)</f>
        <v>0</v>
      </c>
      <c r="H529" s="4">
        <f t="shared" si="71"/>
        <v>0</v>
      </c>
      <c r="I529" s="4">
        <f t="shared" si="67"/>
        <v>0</v>
      </c>
      <c r="J529" s="25" t="str">
        <f t="shared" si="72"/>
        <v>2063–2064</v>
      </c>
      <c r="K529" s="27">
        <f t="shared" si="68"/>
        <v>0</v>
      </c>
      <c r="R529" s="10" t="str">
        <f t="shared" si="64"/>
        <v/>
      </c>
    </row>
    <row r="530" spans="1:18" ht="19.899999999999999" customHeight="1" x14ac:dyDescent="0.25">
      <c r="A530" s="126">
        <v>59749</v>
      </c>
      <c r="B530" s="9">
        <f t="shared" si="65"/>
        <v>0</v>
      </c>
      <c r="C530" s="127"/>
      <c r="D530" s="4">
        <f t="shared" si="66"/>
        <v>0</v>
      </c>
      <c r="E530" s="128">
        <f t="shared" si="69"/>
        <v>0</v>
      </c>
      <c r="F530" s="4">
        <f t="shared" si="70"/>
        <v>0</v>
      </c>
      <c r="G530" s="19">
        <f>IF(AND(C530&lt;&gt;"",SUM(G$25:G529)&lt;D$17),$D$17/$D$21,0)</f>
        <v>0</v>
      </c>
      <c r="H530" s="4">
        <f t="shared" si="71"/>
        <v>0</v>
      </c>
      <c r="I530" s="4">
        <f t="shared" si="67"/>
        <v>0</v>
      </c>
      <c r="J530" s="25" t="str">
        <f t="shared" si="72"/>
        <v>2063–2064</v>
      </c>
      <c r="K530" s="27">
        <f t="shared" si="68"/>
        <v>0</v>
      </c>
      <c r="R530" s="10" t="str">
        <f t="shared" si="64"/>
        <v/>
      </c>
    </row>
    <row r="531" spans="1:18" ht="19.899999999999999" customHeight="1" x14ac:dyDescent="0.25">
      <c r="A531" s="126">
        <v>59780</v>
      </c>
      <c r="B531" s="9">
        <f t="shared" si="65"/>
        <v>0</v>
      </c>
      <c r="C531" s="127"/>
      <c r="D531" s="4">
        <f t="shared" si="66"/>
        <v>0</v>
      </c>
      <c r="E531" s="128">
        <f t="shared" si="69"/>
        <v>0</v>
      </c>
      <c r="F531" s="4">
        <f t="shared" si="70"/>
        <v>0</v>
      </c>
      <c r="G531" s="19">
        <f>IF(AND(C531&lt;&gt;"",SUM(G$25:G530)&lt;D$17),$D$17/$D$21,0)</f>
        <v>0</v>
      </c>
      <c r="H531" s="4">
        <f t="shared" si="71"/>
        <v>0</v>
      </c>
      <c r="I531" s="4">
        <f t="shared" si="67"/>
        <v>0</v>
      </c>
      <c r="J531" s="25" t="str">
        <f t="shared" si="72"/>
        <v>2063–2064</v>
      </c>
      <c r="K531" s="27">
        <f t="shared" si="68"/>
        <v>0</v>
      </c>
      <c r="R531" s="10" t="str">
        <f t="shared" si="64"/>
        <v/>
      </c>
    </row>
    <row r="532" spans="1:18" ht="19.899999999999999" customHeight="1" x14ac:dyDescent="0.25">
      <c r="A532" s="126">
        <v>59810</v>
      </c>
      <c r="B532" s="9">
        <f t="shared" si="65"/>
        <v>0</v>
      </c>
      <c r="C532" s="127"/>
      <c r="D532" s="4">
        <f t="shared" si="66"/>
        <v>0</v>
      </c>
      <c r="E532" s="128">
        <f t="shared" si="69"/>
        <v>0</v>
      </c>
      <c r="F532" s="4">
        <f t="shared" si="70"/>
        <v>0</v>
      </c>
      <c r="G532" s="19">
        <f>IF(AND(C532&lt;&gt;"",SUM(G$25:G531)&lt;D$17),$D$17/$D$21,0)</f>
        <v>0</v>
      </c>
      <c r="H532" s="4">
        <f t="shared" si="71"/>
        <v>0</v>
      </c>
      <c r="I532" s="4">
        <f t="shared" si="67"/>
        <v>0</v>
      </c>
      <c r="J532" s="25" t="str">
        <f t="shared" si="72"/>
        <v>2063–2064</v>
      </c>
      <c r="K532" s="27">
        <f t="shared" si="68"/>
        <v>0</v>
      </c>
      <c r="R532" s="10" t="str">
        <f t="shared" si="64"/>
        <v/>
      </c>
    </row>
    <row r="533" spans="1:18" ht="19.899999999999999" customHeight="1" x14ac:dyDescent="0.25">
      <c r="A533" s="126">
        <v>59841</v>
      </c>
      <c r="B533" s="9">
        <f t="shared" si="65"/>
        <v>0</v>
      </c>
      <c r="C533" s="127"/>
      <c r="D533" s="4">
        <f t="shared" si="66"/>
        <v>0</v>
      </c>
      <c r="E533" s="128">
        <f t="shared" si="69"/>
        <v>0</v>
      </c>
      <c r="F533" s="4">
        <f t="shared" si="70"/>
        <v>0</v>
      </c>
      <c r="G533" s="19">
        <f>IF(AND(C533&lt;&gt;"",SUM(G$25:G532)&lt;D$17),$D$17/$D$21,0)</f>
        <v>0</v>
      </c>
      <c r="H533" s="4">
        <f t="shared" si="71"/>
        <v>0</v>
      </c>
      <c r="I533" s="4">
        <f t="shared" si="67"/>
        <v>0</v>
      </c>
      <c r="J533" s="25" t="str">
        <f t="shared" si="72"/>
        <v>2063–2064</v>
      </c>
      <c r="K533" s="27">
        <f t="shared" si="68"/>
        <v>0</v>
      </c>
      <c r="R533" s="10" t="str">
        <f t="shared" si="64"/>
        <v/>
      </c>
    </row>
    <row r="534" spans="1:18" ht="19.899999999999999" customHeight="1" x14ac:dyDescent="0.25">
      <c r="A534" s="126">
        <v>59871</v>
      </c>
      <c r="B534" s="9">
        <f t="shared" si="65"/>
        <v>0</v>
      </c>
      <c r="C534" s="127"/>
      <c r="D534" s="4">
        <f t="shared" si="66"/>
        <v>0</v>
      </c>
      <c r="E534" s="128">
        <f t="shared" si="69"/>
        <v>0</v>
      </c>
      <c r="F534" s="4">
        <f t="shared" si="70"/>
        <v>0</v>
      </c>
      <c r="G534" s="19">
        <f>IF(AND(C534&lt;&gt;"",SUM(G$25:G533)&lt;D$17),$D$17/$D$21,0)</f>
        <v>0</v>
      </c>
      <c r="H534" s="4">
        <f t="shared" si="71"/>
        <v>0</v>
      </c>
      <c r="I534" s="4">
        <f t="shared" si="67"/>
        <v>0</v>
      </c>
      <c r="J534" s="25" t="str">
        <f t="shared" si="72"/>
        <v>2063–2064</v>
      </c>
      <c r="K534" s="27">
        <f t="shared" si="68"/>
        <v>0</v>
      </c>
      <c r="R534" s="10" t="str">
        <f t="shared" si="64"/>
        <v/>
      </c>
    </row>
    <row r="535" spans="1:18" ht="19.899999999999999" customHeight="1" x14ac:dyDescent="0.25">
      <c r="A535" s="126">
        <v>59902</v>
      </c>
      <c r="B535" s="9">
        <f t="shared" si="65"/>
        <v>0</v>
      </c>
      <c r="C535" s="127"/>
      <c r="D535" s="4">
        <f t="shared" si="66"/>
        <v>0</v>
      </c>
      <c r="E535" s="128">
        <f t="shared" si="69"/>
        <v>0</v>
      </c>
      <c r="F535" s="4">
        <f t="shared" si="70"/>
        <v>0</v>
      </c>
      <c r="G535" s="19">
        <f>IF(AND(C535&lt;&gt;"",SUM(G$25:G534)&lt;D$17),$D$17/$D$21,0)</f>
        <v>0</v>
      </c>
      <c r="H535" s="4">
        <f t="shared" si="71"/>
        <v>0</v>
      </c>
      <c r="I535" s="4">
        <f t="shared" si="67"/>
        <v>0</v>
      </c>
      <c r="J535" s="25" t="str">
        <f t="shared" si="72"/>
        <v>2063–2064</v>
      </c>
      <c r="K535" s="27">
        <f t="shared" si="68"/>
        <v>0</v>
      </c>
      <c r="R535" s="10" t="str">
        <f t="shared" si="64"/>
        <v/>
      </c>
    </row>
    <row r="536" spans="1:18" ht="19.899999999999999" customHeight="1" x14ac:dyDescent="0.25">
      <c r="A536" s="126">
        <v>59933</v>
      </c>
      <c r="B536" s="9">
        <f t="shared" si="65"/>
        <v>0</v>
      </c>
      <c r="C536" s="127"/>
      <c r="D536" s="4">
        <f t="shared" si="66"/>
        <v>0</v>
      </c>
      <c r="E536" s="128">
        <f t="shared" si="69"/>
        <v>0</v>
      </c>
      <c r="F536" s="4">
        <f t="shared" si="70"/>
        <v>0</v>
      </c>
      <c r="G536" s="19">
        <f>IF(AND(C536&lt;&gt;"",SUM(G$25:G535)&lt;D$17),$D$17/$D$21,0)</f>
        <v>0</v>
      </c>
      <c r="H536" s="4">
        <f t="shared" si="71"/>
        <v>0</v>
      </c>
      <c r="I536" s="4">
        <f t="shared" si="67"/>
        <v>0</v>
      </c>
      <c r="J536" s="25" t="str">
        <f t="shared" si="72"/>
        <v>2063–2064</v>
      </c>
      <c r="K536" s="27">
        <f t="shared" si="68"/>
        <v>0</v>
      </c>
      <c r="R536" s="10" t="str">
        <f t="shared" si="64"/>
        <v/>
      </c>
    </row>
    <row r="537" spans="1:18" ht="19.899999999999999" customHeight="1" x14ac:dyDescent="0.25">
      <c r="A537" s="126">
        <v>59962</v>
      </c>
      <c r="B537" s="9">
        <f t="shared" si="65"/>
        <v>0</v>
      </c>
      <c r="C537" s="127"/>
      <c r="D537" s="4">
        <f t="shared" si="66"/>
        <v>0</v>
      </c>
      <c r="E537" s="128">
        <f t="shared" si="69"/>
        <v>0</v>
      </c>
      <c r="F537" s="4">
        <f t="shared" si="70"/>
        <v>0</v>
      </c>
      <c r="G537" s="19">
        <f>IF(AND(C537&lt;&gt;"",SUM(G$25:G536)&lt;D$17),$D$17/$D$21,0)</f>
        <v>0</v>
      </c>
      <c r="H537" s="4">
        <f t="shared" si="71"/>
        <v>0</v>
      </c>
      <c r="I537" s="4">
        <f t="shared" si="67"/>
        <v>0</v>
      </c>
      <c r="J537" s="25" t="str">
        <f t="shared" si="72"/>
        <v>2063–2064</v>
      </c>
      <c r="K537" s="27">
        <f t="shared" si="68"/>
        <v>0</v>
      </c>
      <c r="R537" s="10" t="str">
        <f t="shared" ref="R537:R600" si="73">IF(AND($D$13&lt;=$A537,DATE(YEAR($D$13),MONTH($D$13)+$D$19-1,DAY($D$13))&gt;=$A537),"X","")</f>
        <v/>
      </c>
    </row>
    <row r="538" spans="1:18" ht="19.899999999999999" customHeight="1" x14ac:dyDescent="0.25">
      <c r="A538" s="126">
        <v>59993</v>
      </c>
      <c r="B538" s="9">
        <f t="shared" ref="B538:B601" si="74">IF(C538&gt;0,C538*-1,C538)</f>
        <v>0</v>
      </c>
      <c r="C538" s="127"/>
      <c r="D538" s="4">
        <f t="shared" ref="D538:D601" si="75">IF(C538="",0,IF($D$14="Beginning",IF(C537&lt;&gt;"",$F537*$D$6/12,0),IF(C537&lt;&gt;"",$F537*$D$6/12,$D$15*$D$6/12)))</f>
        <v>0</v>
      </c>
      <c r="E538" s="128">
        <f t="shared" si="69"/>
        <v>0</v>
      </c>
      <c r="F538" s="4">
        <f t="shared" si="70"/>
        <v>0</v>
      </c>
      <c r="G538" s="19">
        <f>IF(AND(C538&lt;&gt;"",SUM(G$25:G537)&lt;D$17),$D$17/$D$21,0)</f>
        <v>0</v>
      </c>
      <c r="H538" s="4">
        <f t="shared" si="71"/>
        <v>0</v>
      </c>
      <c r="I538" s="4">
        <f t="shared" ref="I538:I601" si="76">IF(C538&lt;&gt;"",$D$17-H538,0)</f>
        <v>0</v>
      </c>
      <c r="J538" s="25" t="str">
        <f t="shared" si="72"/>
        <v>2063–2064</v>
      </c>
      <c r="K538" s="27">
        <f t="shared" ref="K538:K601" si="77">IF(AND(ROUND(H538,2)=ROUND($D$17,2),ROUND(F538,0)=0),ROUND($D$17,2),0)</f>
        <v>0</v>
      </c>
      <c r="R538" s="10" t="str">
        <f t="shared" si="73"/>
        <v/>
      </c>
    </row>
    <row r="539" spans="1:18" ht="19.899999999999999" customHeight="1" x14ac:dyDescent="0.25">
      <c r="A539" s="126">
        <v>60023</v>
      </c>
      <c r="B539" s="9">
        <f t="shared" si="74"/>
        <v>0</v>
      </c>
      <c r="C539" s="127"/>
      <c r="D539" s="4">
        <f t="shared" si="75"/>
        <v>0</v>
      </c>
      <c r="E539" s="128">
        <f t="shared" ref="E539:E602" si="78">C539-D539</f>
        <v>0</v>
      </c>
      <c r="F539" s="4">
        <f t="shared" ref="F539:F602" si="79">IF(C539="",0,IF(C538="",$D$15-E539,IF(C539&lt;&gt;"",F538-E539)))</f>
        <v>0</v>
      </c>
      <c r="G539" s="19">
        <f>IF(AND(C539&lt;&gt;"",SUM(G$25:G538)&lt;D$17),$D$17/$D$21,0)</f>
        <v>0</v>
      </c>
      <c r="H539" s="4">
        <f t="shared" ref="H539:H602" si="80">IF(C539&lt;&gt;"",G539+H538,0)</f>
        <v>0</v>
      </c>
      <c r="I539" s="4">
        <f t="shared" si="76"/>
        <v>0</v>
      </c>
      <c r="J539" s="25" t="str">
        <f t="shared" si="72"/>
        <v>2063–2064</v>
      </c>
      <c r="K539" s="27">
        <f t="shared" si="77"/>
        <v>0</v>
      </c>
      <c r="R539" s="10" t="str">
        <f t="shared" si="73"/>
        <v/>
      </c>
    </row>
    <row r="540" spans="1:18" ht="19.899999999999999" customHeight="1" x14ac:dyDescent="0.25">
      <c r="A540" s="126">
        <v>60054</v>
      </c>
      <c r="B540" s="9">
        <f t="shared" si="74"/>
        <v>0</v>
      </c>
      <c r="C540" s="127"/>
      <c r="D540" s="4">
        <f t="shared" si="75"/>
        <v>0</v>
      </c>
      <c r="E540" s="128">
        <f t="shared" si="78"/>
        <v>0</v>
      </c>
      <c r="F540" s="4">
        <f t="shared" si="79"/>
        <v>0</v>
      </c>
      <c r="G540" s="19">
        <f>IF(AND(C540&lt;&gt;"",SUM(G$25:G539)&lt;D$17),$D$17/$D$21,0)</f>
        <v>0</v>
      </c>
      <c r="H540" s="4">
        <f t="shared" si="80"/>
        <v>0</v>
      </c>
      <c r="I540" s="4">
        <f t="shared" si="76"/>
        <v>0</v>
      </c>
      <c r="J540" s="25" t="str">
        <f t="shared" si="72"/>
        <v>2063–2064</v>
      </c>
      <c r="K540" s="27">
        <f t="shared" si="77"/>
        <v>0</v>
      </c>
      <c r="R540" s="10" t="str">
        <f t="shared" si="73"/>
        <v/>
      </c>
    </row>
    <row r="541" spans="1:18" ht="19.899999999999999" customHeight="1" x14ac:dyDescent="0.25">
      <c r="A541" s="126">
        <v>60084</v>
      </c>
      <c r="B541" s="9">
        <f t="shared" si="74"/>
        <v>0</v>
      </c>
      <c r="C541" s="127"/>
      <c r="D541" s="4">
        <f t="shared" si="75"/>
        <v>0</v>
      </c>
      <c r="E541" s="128">
        <f t="shared" si="78"/>
        <v>0</v>
      </c>
      <c r="F541" s="4">
        <f t="shared" si="79"/>
        <v>0</v>
      </c>
      <c r="G541" s="19">
        <f>IF(AND(C541&lt;&gt;"",SUM(G$25:G540)&lt;D$17),$D$17/$D$21,0)</f>
        <v>0</v>
      </c>
      <c r="H541" s="4">
        <f t="shared" si="80"/>
        <v>0</v>
      </c>
      <c r="I541" s="4">
        <f t="shared" si="76"/>
        <v>0</v>
      </c>
      <c r="J541" s="25" t="str">
        <f t="shared" si="72"/>
        <v>2064–2065</v>
      </c>
      <c r="K541" s="27">
        <f t="shared" si="77"/>
        <v>0</v>
      </c>
      <c r="R541" s="10" t="str">
        <f t="shared" si="73"/>
        <v/>
      </c>
    </row>
    <row r="542" spans="1:18" ht="19.899999999999999" customHeight="1" x14ac:dyDescent="0.25">
      <c r="A542" s="126">
        <v>60115</v>
      </c>
      <c r="B542" s="9">
        <f t="shared" si="74"/>
        <v>0</v>
      </c>
      <c r="C542" s="127"/>
      <c r="D542" s="4">
        <f t="shared" si="75"/>
        <v>0</v>
      </c>
      <c r="E542" s="128">
        <f t="shared" si="78"/>
        <v>0</v>
      </c>
      <c r="F542" s="4">
        <f t="shared" si="79"/>
        <v>0</v>
      </c>
      <c r="G542" s="19">
        <f>IF(AND(C542&lt;&gt;"",SUM(G$25:G541)&lt;D$17),$D$17/$D$21,0)</f>
        <v>0</v>
      </c>
      <c r="H542" s="4">
        <f t="shared" si="80"/>
        <v>0</v>
      </c>
      <c r="I542" s="4">
        <f t="shared" si="76"/>
        <v>0</v>
      </c>
      <c r="J542" s="25" t="str">
        <f t="shared" si="72"/>
        <v>2064–2065</v>
      </c>
      <c r="K542" s="27">
        <f t="shared" si="77"/>
        <v>0</v>
      </c>
      <c r="R542" s="10" t="str">
        <f t="shared" si="73"/>
        <v/>
      </c>
    </row>
    <row r="543" spans="1:18" ht="19.899999999999999" customHeight="1" x14ac:dyDescent="0.25">
      <c r="A543" s="126">
        <v>60146</v>
      </c>
      <c r="B543" s="9">
        <f t="shared" si="74"/>
        <v>0</v>
      </c>
      <c r="C543" s="127"/>
      <c r="D543" s="4">
        <f t="shared" si="75"/>
        <v>0</v>
      </c>
      <c r="E543" s="128">
        <f t="shared" si="78"/>
        <v>0</v>
      </c>
      <c r="F543" s="4">
        <f t="shared" si="79"/>
        <v>0</v>
      </c>
      <c r="G543" s="19">
        <f>IF(AND(C543&lt;&gt;"",SUM(G$25:G542)&lt;D$17),$D$17/$D$21,0)</f>
        <v>0</v>
      </c>
      <c r="H543" s="4">
        <f t="shared" si="80"/>
        <v>0</v>
      </c>
      <c r="I543" s="4">
        <f t="shared" si="76"/>
        <v>0</v>
      </c>
      <c r="J543" s="25" t="str">
        <f t="shared" si="72"/>
        <v>2064–2065</v>
      </c>
      <c r="K543" s="27">
        <f t="shared" si="77"/>
        <v>0</v>
      </c>
      <c r="R543" s="10" t="str">
        <f t="shared" si="73"/>
        <v/>
      </c>
    </row>
    <row r="544" spans="1:18" ht="19.899999999999999" customHeight="1" x14ac:dyDescent="0.25">
      <c r="A544" s="126">
        <v>60176</v>
      </c>
      <c r="B544" s="9">
        <f t="shared" si="74"/>
        <v>0</v>
      </c>
      <c r="C544" s="127"/>
      <c r="D544" s="4">
        <f t="shared" si="75"/>
        <v>0</v>
      </c>
      <c r="E544" s="128">
        <f t="shared" si="78"/>
        <v>0</v>
      </c>
      <c r="F544" s="4">
        <f t="shared" si="79"/>
        <v>0</v>
      </c>
      <c r="G544" s="19">
        <f>IF(AND(C544&lt;&gt;"",SUM(G$25:G543)&lt;D$17),$D$17/$D$21,0)</f>
        <v>0</v>
      </c>
      <c r="H544" s="4">
        <f t="shared" si="80"/>
        <v>0</v>
      </c>
      <c r="I544" s="4">
        <f t="shared" si="76"/>
        <v>0</v>
      </c>
      <c r="J544" s="25" t="str">
        <f t="shared" si="72"/>
        <v>2064–2065</v>
      </c>
      <c r="K544" s="27">
        <f t="shared" si="77"/>
        <v>0</v>
      </c>
      <c r="R544" s="10" t="str">
        <f t="shared" si="73"/>
        <v/>
      </c>
    </row>
    <row r="545" spans="1:18" ht="19.899999999999999" customHeight="1" x14ac:dyDescent="0.25">
      <c r="A545" s="126">
        <v>60207</v>
      </c>
      <c r="B545" s="9">
        <f t="shared" si="74"/>
        <v>0</v>
      </c>
      <c r="C545" s="127"/>
      <c r="D545" s="4">
        <f t="shared" si="75"/>
        <v>0</v>
      </c>
      <c r="E545" s="128">
        <f t="shared" si="78"/>
        <v>0</v>
      </c>
      <c r="F545" s="4">
        <f t="shared" si="79"/>
        <v>0</v>
      </c>
      <c r="G545" s="19">
        <f>IF(AND(C545&lt;&gt;"",SUM(G$25:G544)&lt;D$17),$D$17/$D$21,0)</f>
        <v>0</v>
      </c>
      <c r="H545" s="4">
        <f t="shared" si="80"/>
        <v>0</v>
      </c>
      <c r="I545" s="4">
        <f t="shared" si="76"/>
        <v>0</v>
      </c>
      <c r="J545" s="25" t="str">
        <f t="shared" si="72"/>
        <v>2064–2065</v>
      </c>
      <c r="K545" s="27">
        <f t="shared" si="77"/>
        <v>0</v>
      </c>
      <c r="R545" s="10" t="str">
        <f t="shared" si="73"/>
        <v/>
      </c>
    </row>
    <row r="546" spans="1:18" ht="19.899999999999999" customHeight="1" x14ac:dyDescent="0.25">
      <c r="A546" s="126">
        <v>60237</v>
      </c>
      <c r="B546" s="9">
        <f t="shared" si="74"/>
        <v>0</v>
      </c>
      <c r="C546" s="127"/>
      <c r="D546" s="4">
        <f t="shared" si="75"/>
        <v>0</v>
      </c>
      <c r="E546" s="128">
        <f t="shared" si="78"/>
        <v>0</v>
      </c>
      <c r="F546" s="4">
        <f t="shared" si="79"/>
        <v>0</v>
      </c>
      <c r="G546" s="19">
        <f>IF(AND(C546&lt;&gt;"",SUM(G$25:G545)&lt;D$17),$D$17/$D$21,0)</f>
        <v>0</v>
      </c>
      <c r="H546" s="4">
        <f t="shared" si="80"/>
        <v>0</v>
      </c>
      <c r="I546" s="4">
        <f t="shared" si="76"/>
        <v>0</v>
      </c>
      <c r="J546" s="25" t="str">
        <f t="shared" si="72"/>
        <v>2064–2065</v>
      </c>
      <c r="K546" s="27">
        <f t="shared" si="77"/>
        <v>0</v>
      </c>
      <c r="R546" s="10" t="str">
        <f t="shared" si="73"/>
        <v/>
      </c>
    </row>
    <row r="547" spans="1:18" ht="19.899999999999999" customHeight="1" x14ac:dyDescent="0.25">
      <c r="A547" s="126">
        <v>60268</v>
      </c>
      <c r="B547" s="9">
        <f t="shared" si="74"/>
        <v>0</v>
      </c>
      <c r="C547" s="127"/>
      <c r="D547" s="4">
        <f t="shared" si="75"/>
        <v>0</v>
      </c>
      <c r="E547" s="128">
        <f t="shared" si="78"/>
        <v>0</v>
      </c>
      <c r="F547" s="4">
        <f t="shared" si="79"/>
        <v>0</v>
      </c>
      <c r="G547" s="19">
        <f>IF(AND(C547&lt;&gt;"",SUM(G$25:G546)&lt;D$17),$D$17/$D$21,0)</f>
        <v>0</v>
      </c>
      <c r="H547" s="4">
        <f t="shared" si="80"/>
        <v>0</v>
      </c>
      <c r="I547" s="4">
        <f t="shared" si="76"/>
        <v>0</v>
      </c>
      <c r="J547" s="25" t="str">
        <f t="shared" si="72"/>
        <v>2064–2065</v>
      </c>
      <c r="K547" s="27">
        <f t="shared" si="77"/>
        <v>0</v>
      </c>
      <c r="R547" s="10" t="str">
        <f t="shared" si="73"/>
        <v/>
      </c>
    </row>
    <row r="548" spans="1:18" ht="19.899999999999999" customHeight="1" x14ac:dyDescent="0.25">
      <c r="A548" s="126">
        <v>60299</v>
      </c>
      <c r="B548" s="9">
        <f t="shared" si="74"/>
        <v>0</v>
      </c>
      <c r="C548" s="127"/>
      <c r="D548" s="4">
        <f t="shared" si="75"/>
        <v>0</v>
      </c>
      <c r="E548" s="128">
        <f t="shared" si="78"/>
        <v>0</v>
      </c>
      <c r="F548" s="4">
        <f t="shared" si="79"/>
        <v>0</v>
      </c>
      <c r="G548" s="19">
        <f>IF(AND(C548&lt;&gt;"",SUM(G$25:G547)&lt;D$17),$D$17/$D$21,0)</f>
        <v>0</v>
      </c>
      <c r="H548" s="4">
        <f t="shared" si="80"/>
        <v>0</v>
      </c>
      <c r="I548" s="4">
        <f t="shared" si="76"/>
        <v>0</v>
      </c>
      <c r="J548" s="25" t="str">
        <f t="shared" si="72"/>
        <v>2064–2065</v>
      </c>
      <c r="K548" s="27">
        <f t="shared" si="77"/>
        <v>0</v>
      </c>
      <c r="R548" s="10" t="str">
        <f t="shared" si="73"/>
        <v/>
      </c>
    </row>
    <row r="549" spans="1:18" ht="19.899999999999999" customHeight="1" x14ac:dyDescent="0.25">
      <c r="A549" s="126">
        <v>60327</v>
      </c>
      <c r="B549" s="9">
        <f t="shared" si="74"/>
        <v>0</v>
      </c>
      <c r="C549" s="127"/>
      <c r="D549" s="4">
        <f t="shared" si="75"/>
        <v>0</v>
      </c>
      <c r="E549" s="128">
        <f t="shared" si="78"/>
        <v>0</v>
      </c>
      <c r="F549" s="4">
        <f t="shared" si="79"/>
        <v>0</v>
      </c>
      <c r="G549" s="19">
        <f>IF(AND(C549&lt;&gt;"",SUM(G$25:G548)&lt;D$17),$D$17/$D$21,0)</f>
        <v>0</v>
      </c>
      <c r="H549" s="4">
        <f t="shared" si="80"/>
        <v>0</v>
      </c>
      <c r="I549" s="4">
        <f t="shared" si="76"/>
        <v>0</v>
      </c>
      <c r="J549" s="25" t="str">
        <f t="shared" si="72"/>
        <v>2064–2065</v>
      </c>
      <c r="K549" s="27">
        <f t="shared" si="77"/>
        <v>0</v>
      </c>
      <c r="R549" s="10" t="str">
        <f t="shared" si="73"/>
        <v/>
      </c>
    </row>
    <row r="550" spans="1:18" ht="19.899999999999999" customHeight="1" x14ac:dyDescent="0.25">
      <c r="A550" s="126">
        <v>60358</v>
      </c>
      <c r="B550" s="9">
        <f t="shared" si="74"/>
        <v>0</v>
      </c>
      <c r="C550" s="127"/>
      <c r="D550" s="4">
        <f t="shared" si="75"/>
        <v>0</v>
      </c>
      <c r="E550" s="128">
        <f t="shared" si="78"/>
        <v>0</v>
      </c>
      <c r="F550" s="4">
        <f t="shared" si="79"/>
        <v>0</v>
      </c>
      <c r="G550" s="19">
        <f>IF(AND(C550&lt;&gt;"",SUM(G$25:G549)&lt;D$17),$D$17/$D$21,0)</f>
        <v>0</v>
      </c>
      <c r="H550" s="4">
        <f t="shared" si="80"/>
        <v>0</v>
      </c>
      <c r="I550" s="4">
        <f t="shared" si="76"/>
        <v>0</v>
      </c>
      <c r="J550" s="25" t="str">
        <f t="shared" ref="J550:J613" si="81">IF(OR(MONTH(A550)=1,MONTH(A550)=2,MONTH(A550)=3,MONTH(A550)=4,MONTH(A550)=5,MONTH(A550)=6),YEAR(A550)-1&amp;"–"&amp;YEAR(A550),YEAR(A550)&amp;"–"&amp;YEAR(A550)+1)</f>
        <v>2064–2065</v>
      </c>
      <c r="K550" s="27">
        <f t="shared" si="77"/>
        <v>0</v>
      </c>
      <c r="R550" s="10" t="str">
        <f t="shared" si="73"/>
        <v/>
      </c>
    </row>
    <row r="551" spans="1:18" ht="19.899999999999999" customHeight="1" x14ac:dyDescent="0.25">
      <c r="A551" s="126">
        <v>60388</v>
      </c>
      <c r="B551" s="9">
        <f t="shared" si="74"/>
        <v>0</v>
      </c>
      <c r="C551" s="127"/>
      <c r="D551" s="4">
        <f t="shared" si="75"/>
        <v>0</v>
      </c>
      <c r="E551" s="128">
        <f t="shared" si="78"/>
        <v>0</v>
      </c>
      <c r="F551" s="4">
        <f t="shared" si="79"/>
        <v>0</v>
      </c>
      <c r="G551" s="19">
        <f>IF(AND(C551&lt;&gt;"",SUM(G$25:G550)&lt;D$17),$D$17/$D$21,0)</f>
        <v>0</v>
      </c>
      <c r="H551" s="4">
        <f t="shared" si="80"/>
        <v>0</v>
      </c>
      <c r="I551" s="4">
        <f t="shared" si="76"/>
        <v>0</v>
      </c>
      <c r="J551" s="25" t="str">
        <f t="shared" si="81"/>
        <v>2064–2065</v>
      </c>
      <c r="K551" s="27">
        <f t="shared" si="77"/>
        <v>0</v>
      </c>
      <c r="R551" s="10" t="str">
        <f t="shared" si="73"/>
        <v/>
      </c>
    </row>
    <row r="552" spans="1:18" ht="19.899999999999999" customHeight="1" x14ac:dyDescent="0.25">
      <c r="A552" s="126">
        <v>60419</v>
      </c>
      <c r="B552" s="9">
        <f t="shared" si="74"/>
        <v>0</v>
      </c>
      <c r="C552" s="127"/>
      <c r="D552" s="4">
        <f t="shared" si="75"/>
        <v>0</v>
      </c>
      <c r="E552" s="128">
        <f t="shared" si="78"/>
        <v>0</v>
      </c>
      <c r="F552" s="4">
        <f t="shared" si="79"/>
        <v>0</v>
      </c>
      <c r="G552" s="19">
        <f>IF(AND(C552&lt;&gt;"",SUM(G$25:G551)&lt;D$17),$D$17/$D$21,0)</f>
        <v>0</v>
      </c>
      <c r="H552" s="4">
        <f t="shared" si="80"/>
        <v>0</v>
      </c>
      <c r="I552" s="4">
        <f t="shared" si="76"/>
        <v>0</v>
      </c>
      <c r="J552" s="25" t="str">
        <f t="shared" si="81"/>
        <v>2064–2065</v>
      </c>
      <c r="K552" s="27">
        <f t="shared" si="77"/>
        <v>0</v>
      </c>
      <c r="R552" s="10" t="str">
        <f t="shared" si="73"/>
        <v/>
      </c>
    </row>
    <row r="553" spans="1:18" ht="19.899999999999999" customHeight="1" x14ac:dyDescent="0.25">
      <c r="A553" s="126">
        <v>60449</v>
      </c>
      <c r="B553" s="9">
        <f t="shared" si="74"/>
        <v>0</v>
      </c>
      <c r="C553" s="127"/>
      <c r="D553" s="4">
        <f t="shared" si="75"/>
        <v>0</v>
      </c>
      <c r="E553" s="128">
        <f t="shared" si="78"/>
        <v>0</v>
      </c>
      <c r="F553" s="4">
        <f t="shared" si="79"/>
        <v>0</v>
      </c>
      <c r="G553" s="19">
        <f>IF(AND(C553&lt;&gt;"",SUM(G$25:G552)&lt;D$17),$D$17/$D$21,0)</f>
        <v>0</v>
      </c>
      <c r="H553" s="4">
        <f t="shared" si="80"/>
        <v>0</v>
      </c>
      <c r="I553" s="4">
        <f t="shared" si="76"/>
        <v>0</v>
      </c>
      <c r="J553" s="25" t="str">
        <f t="shared" si="81"/>
        <v>2065–2066</v>
      </c>
      <c r="K553" s="27">
        <f t="shared" si="77"/>
        <v>0</v>
      </c>
      <c r="R553" s="10" t="str">
        <f t="shared" si="73"/>
        <v/>
      </c>
    </row>
    <row r="554" spans="1:18" ht="19.899999999999999" customHeight="1" x14ac:dyDescent="0.25">
      <c r="A554" s="126">
        <v>60480</v>
      </c>
      <c r="B554" s="9">
        <f t="shared" si="74"/>
        <v>0</v>
      </c>
      <c r="C554" s="127"/>
      <c r="D554" s="4">
        <f t="shared" si="75"/>
        <v>0</v>
      </c>
      <c r="E554" s="128">
        <f t="shared" si="78"/>
        <v>0</v>
      </c>
      <c r="F554" s="4">
        <f t="shared" si="79"/>
        <v>0</v>
      </c>
      <c r="G554" s="19">
        <f>IF(AND(C554&lt;&gt;"",SUM(G$25:G553)&lt;D$17),$D$17/$D$21,0)</f>
        <v>0</v>
      </c>
      <c r="H554" s="4">
        <f t="shared" si="80"/>
        <v>0</v>
      </c>
      <c r="I554" s="4">
        <f t="shared" si="76"/>
        <v>0</v>
      </c>
      <c r="J554" s="25" t="str">
        <f t="shared" si="81"/>
        <v>2065–2066</v>
      </c>
      <c r="K554" s="27">
        <f t="shared" si="77"/>
        <v>0</v>
      </c>
      <c r="R554" s="10" t="str">
        <f t="shared" si="73"/>
        <v/>
      </c>
    </row>
    <row r="555" spans="1:18" ht="19.899999999999999" customHeight="1" x14ac:dyDescent="0.25">
      <c r="A555" s="126">
        <v>60511</v>
      </c>
      <c r="B555" s="9">
        <f t="shared" si="74"/>
        <v>0</v>
      </c>
      <c r="C555" s="127"/>
      <c r="D555" s="4">
        <f t="shared" si="75"/>
        <v>0</v>
      </c>
      <c r="E555" s="128">
        <f t="shared" si="78"/>
        <v>0</v>
      </c>
      <c r="F555" s="4">
        <f t="shared" si="79"/>
        <v>0</v>
      </c>
      <c r="G555" s="19">
        <f>IF(AND(C555&lt;&gt;"",SUM(G$25:G554)&lt;D$17),$D$17/$D$21,0)</f>
        <v>0</v>
      </c>
      <c r="H555" s="4">
        <f t="shared" si="80"/>
        <v>0</v>
      </c>
      <c r="I555" s="4">
        <f t="shared" si="76"/>
        <v>0</v>
      </c>
      <c r="J555" s="25" t="str">
        <f t="shared" si="81"/>
        <v>2065–2066</v>
      </c>
      <c r="K555" s="27">
        <f t="shared" si="77"/>
        <v>0</v>
      </c>
      <c r="R555" s="10" t="str">
        <f t="shared" si="73"/>
        <v/>
      </c>
    </row>
    <row r="556" spans="1:18" ht="19.899999999999999" customHeight="1" x14ac:dyDescent="0.25">
      <c r="A556" s="126">
        <v>60541</v>
      </c>
      <c r="B556" s="9">
        <f t="shared" si="74"/>
        <v>0</v>
      </c>
      <c r="C556" s="127"/>
      <c r="D556" s="4">
        <f t="shared" si="75"/>
        <v>0</v>
      </c>
      <c r="E556" s="128">
        <f t="shared" si="78"/>
        <v>0</v>
      </c>
      <c r="F556" s="4">
        <f t="shared" si="79"/>
        <v>0</v>
      </c>
      <c r="G556" s="19">
        <f>IF(AND(C556&lt;&gt;"",SUM(G$25:G555)&lt;D$17),$D$17/$D$21,0)</f>
        <v>0</v>
      </c>
      <c r="H556" s="4">
        <f t="shared" si="80"/>
        <v>0</v>
      </c>
      <c r="I556" s="4">
        <f t="shared" si="76"/>
        <v>0</v>
      </c>
      <c r="J556" s="25" t="str">
        <f t="shared" si="81"/>
        <v>2065–2066</v>
      </c>
      <c r="K556" s="27">
        <f t="shared" si="77"/>
        <v>0</v>
      </c>
      <c r="R556" s="10" t="str">
        <f t="shared" si="73"/>
        <v/>
      </c>
    </row>
    <row r="557" spans="1:18" ht="19.899999999999999" customHeight="1" x14ac:dyDescent="0.25">
      <c r="A557" s="126">
        <v>60572</v>
      </c>
      <c r="B557" s="9">
        <f t="shared" si="74"/>
        <v>0</v>
      </c>
      <c r="C557" s="127"/>
      <c r="D557" s="4">
        <f t="shared" si="75"/>
        <v>0</v>
      </c>
      <c r="E557" s="128">
        <f t="shared" si="78"/>
        <v>0</v>
      </c>
      <c r="F557" s="4">
        <f t="shared" si="79"/>
        <v>0</v>
      </c>
      <c r="G557" s="19">
        <f>IF(AND(C557&lt;&gt;"",SUM(G$25:G556)&lt;D$17),$D$17/$D$21,0)</f>
        <v>0</v>
      </c>
      <c r="H557" s="4">
        <f t="shared" si="80"/>
        <v>0</v>
      </c>
      <c r="I557" s="4">
        <f t="shared" si="76"/>
        <v>0</v>
      </c>
      <c r="J557" s="25" t="str">
        <f t="shared" si="81"/>
        <v>2065–2066</v>
      </c>
      <c r="K557" s="27">
        <f t="shared" si="77"/>
        <v>0</v>
      </c>
      <c r="R557" s="10" t="str">
        <f t="shared" si="73"/>
        <v/>
      </c>
    </row>
    <row r="558" spans="1:18" ht="19.899999999999999" customHeight="1" x14ac:dyDescent="0.25">
      <c r="A558" s="126">
        <v>60602</v>
      </c>
      <c r="B558" s="9">
        <f t="shared" si="74"/>
        <v>0</v>
      </c>
      <c r="C558" s="127"/>
      <c r="D558" s="4">
        <f t="shared" si="75"/>
        <v>0</v>
      </c>
      <c r="E558" s="128">
        <f t="shared" si="78"/>
        <v>0</v>
      </c>
      <c r="F558" s="4">
        <f t="shared" si="79"/>
        <v>0</v>
      </c>
      <c r="G558" s="19">
        <f>IF(AND(C558&lt;&gt;"",SUM(G$25:G557)&lt;D$17),$D$17/$D$21,0)</f>
        <v>0</v>
      </c>
      <c r="H558" s="4">
        <f t="shared" si="80"/>
        <v>0</v>
      </c>
      <c r="I558" s="4">
        <f t="shared" si="76"/>
        <v>0</v>
      </c>
      <c r="J558" s="25" t="str">
        <f t="shared" si="81"/>
        <v>2065–2066</v>
      </c>
      <c r="K558" s="27">
        <f t="shared" si="77"/>
        <v>0</v>
      </c>
      <c r="R558" s="10" t="str">
        <f t="shared" si="73"/>
        <v/>
      </c>
    </row>
    <row r="559" spans="1:18" ht="19.899999999999999" customHeight="1" x14ac:dyDescent="0.25">
      <c r="A559" s="126">
        <v>60633</v>
      </c>
      <c r="B559" s="9">
        <f t="shared" si="74"/>
        <v>0</v>
      </c>
      <c r="C559" s="127"/>
      <c r="D559" s="4">
        <f t="shared" si="75"/>
        <v>0</v>
      </c>
      <c r="E559" s="128">
        <f t="shared" si="78"/>
        <v>0</v>
      </c>
      <c r="F559" s="4">
        <f t="shared" si="79"/>
        <v>0</v>
      </c>
      <c r="G559" s="19">
        <f>IF(AND(C559&lt;&gt;"",SUM(G$25:G558)&lt;D$17),$D$17/$D$21,0)</f>
        <v>0</v>
      </c>
      <c r="H559" s="4">
        <f t="shared" si="80"/>
        <v>0</v>
      </c>
      <c r="I559" s="4">
        <f t="shared" si="76"/>
        <v>0</v>
      </c>
      <c r="J559" s="25" t="str">
        <f t="shared" si="81"/>
        <v>2065–2066</v>
      </c>
      <c r="K559" s="27">
        <f t="shared" si="77"/>
        <v>0</v>
      </c>
      <c r="R559" s="10" t="str">
        <f t="shared" si="73"/>
        <v/>
      </c>
    </row>
    <row r="560" spans="1:18" ht="19.899999999999999" customHeight="1" x14ac:dyDescent="0.25">
      <c r="A560" s="126">
        <v>60664</v>
      </c>
      <c r="B560" s="9">
        <f t="shared" si="74"/>
        <v>0</v>
      </c>
      <c r="C560" s="127"/>
      <c r="D560" s="4">
        <f t="shared" si="75"/>
        <v>0</v>
      </c>
      <c r="E560" s="128">
        <f t="shared" si="78"/>
        <v>0</v>
      </c>
      <c r="F560" s="4">
        <f t="shared" si="79"/>
        <v>0</v>
      </c>
      <c r="G560" s="19">
        <f>IF(AND(C560&lt;&gt;"",SUM(G$25:G559)&lt;D$17),$D$17/$D$21,0)</f>
        <v>0</v>
      </c>
      <c r="H560" s="4">
        <f t="shared" si="80"/>
        <v>0</v>
      </c>
      <c r="I560" s="4">
        <f t="shared" si="76"/>
        <v>0</v>
      </c>
      <c r="J560" s="25" t="str">
        <f t="shared" si="81"/>
        <v>2065–2066</v>
      </c>
      <c r="K560" s="27">
        <f t="shared" si="77"/>
        <v>0</v>
      </c>
      <c r="R560" s="10" t="str">
        <f t="shared" si="73"/>
        <v/>
      </c>
    </row>
    <row r="561" spans="1:18" ht="19.899999999999999" customHeight="1" x14ac:dyDescent="0.25">
      <c r="A561" s="126">
        <v>60692</v>
      </c>
      <c r="B561" s="9">
        <f t="shared" si="74"/>
        <v>0</v>
      </c>
      <c r="C561" s="127"/>
      <c r="D561" s="4">
        <f t="shared" si="75"/>
        <v>0</v>
      </c>
      <c r="E561" s="128">
        <f t="shared" si="78"/>
        <v>0</v>
      </c>
      <c r="F561" s="4">
        <f t="shared" si="79"/>
        <v>0</v>
      </c>
      <c r="G561" s="19">
        <f>IF(AND(C561&lt;&gt;"",SUM(G$25:G560)&lt;D$17),$D$17/$D$21,0)</f>
        <v>0</v>
      </c>
      <c r="H561" s="4">
        <f t="shared" si="80"/>
        <v>0</v>
      </c>
      <c r="I561" s="4">
        <f t="shared" si="76"/>
        <v>0</v>
      </c>
      <c r="J561" s="25" t="str">
        <f t="shared" si="81"/>
        <v>2065–2066</v>
      </c>
      <c r="K561" s="27">
        <f t="shared" si="77"/>
        <v>0</v>
      </c>
      <c r="R561" s="10" t="str">
        <f t="shared" si="73"/>
        <v/>
      </c>
    </row>
    <row r="562" spans="1:18" ht="19.899999999999999" customHeight="1" x14ac:dyDescent="0.25">
      <c r="A562" s="126">
        <v>60723</v>
      </c>
      <c r="B562" s="9">
        <f t="shared" si="74"/>
        <v>0</v>
      </c>
      <c r="C562" s="127"/>
      <c r="D562" s="4">
        <f t="shared" si="75"/>
        <v>0</v>
      </c>
      <c r="E562" s="128">
        <f t="shared" si="78"/>
        <v>0</v>
      </c>
      <c r="F562" s="4">
        <f t="shared" si="79"/>
        <v>0</v>
      </c>
      <c r="G562" s="19">
        <f>IF(AND(C562&lt;&gt;"",SUM(G$25:G561)&lt;D$17),$D$17/$D$21,0)</f>
        <v>0</v>
      </c>
      <c r="H562" s="4">
        <f t="shared" si="80"/>
        <v>0</v>
      </c>
      <c r="I562" s="4">
        <f t="shared" si="76"/>
        <v>0</v>
      </c>
      <c r="J562" s="25" t="str">
        <f t="shared" si="81"/>
        <v>2065–2066</v>
      </c>
      <c r="K562" s="27">
        <f t="shared" si="77"/>
        <v>0</v>
      </c>
      <c r="R562" s="10" t="str">
        <f t="shared" si="73"/>
        <v/>
      </c>
    </row>
    <row r="563" spans="1:18" ht="19.899999999999999" customHeight="1" x14ac:dyDescent="0.25">
      <c r="A563" s="126">
        <v>60753</v>
      </c>
      <c r="B563" s="9">
        <f t="shared" si="74"/>
        <v>0</v>
      </c>
      <c r="C563" s="127"/>
      <c r="D563" s="4">
        <f t="shared" si="75"/>
        <v>0</v>
      </c>
      <c r="E563" s="128">
        <f t="shared" si="78"/>
        <v>0</v>
      </c>
      <c r="F563" s="4">
        <f t="shared" si="79"/>
        <v>0</v>
      </c>
      <c r="G563" s="19">
        <f>IF(AND(C563&lt;&gt;"",SUM(G$25:G562)&lt;D$17),$D$17/$D$21,0)</f>
        <v>0</v>
      </c>
      <c r="H563" s="4">
        <f t="shared" si="80"/>
        <v>0</v>
      </c>
      <c r="I563" s="4">
        <f t="shared" si="76"/>
        <v>0</v>
      </c>
      <c r="J563" s="25" t="str">
        <f t="shared" si="81"/>
        <v>2065–2066</v>
      </c>
      <c r="K563" s="27">
        <f t="shared" si="77"/>
        <v>0</v>
      </c>
      <c r="R563" s="10" t="str">
        <f t="shared" si="73"/>
        <v/>
      </c>
    </row>
    <row r="564" spans="1:18" ht="19.899999999999999" customHeight="1" x14ac:dyDescent="0.25">
      <c r="A564" s="126">
        <v>60784</v>
      </c>
      <c r="B564" s="9">
        <f t="shared" si="74"/>
        <v>0</v>
      </c>
      <c r="C564" s="127"/>
      <c r="D564" s="4">
        <f t="shared" si="75"/>
        <v>0</v>
      </c>
      <c r="E564" s="128">
        <f t="shared" si="78"/>
        <v>0</v>
      </c>
      <c r="F564" s="4">
        <f t="shared" si="79"/>
        <v>0</v>
      </c>
      <c r="G564" s="19">
        <f>IF(AND(C564&lt;&gt;"",SUM(G$25:G563)&lt;D$17),$D$17/$D$21,0)</f>
        <v>0</v>
      </c>
      <c r="H564" s="4">
        <f t="shared" si="80"/>
        <v>0</v>
      </c>
      <c r="I564" s="4">
        <f t="shared" si="76"/>
        <v>0</v>
      </c>
      <c r="J564" s="25" t="str">
        <f t="shared" si="81"/>
        <v>2065–2066</v>
      </c>
      <c r="K564" s="27">
        <f t="shared" si="77"/>
        <v>0</v>
      </c>
      <c r="R564" s="10" t="str">
        <f t="shared" si="73"/>
        <v/>
      </c>
    </row>
    <row r="565" spans="1:18" ht="19.899999999999999" customHeight="1" x14ac:dyDescent="0.25">
      <c r="A565" s="126">
        <v>60814</v>
      </c>
      <c r="B565" s="9">
        <f t="shared" si="74"/>
        <v>0</v>
      </c>
      <c r="C565" s="127"/>
      <c r="D565" s="4">
        <f t="shared" si="75"/>
        <v>0</v>
      </c>
      <c r="E565" s="128">
        <f t="shared" si="78"/>
        <v>0</v>
      </c>
      <c r="F565" s="4">
        <f t="shared" si="79"/>
        <v>0</v>
      </c>
      <c r="G565" s="19">
        <f>IF(AND(C565&lt;&gt;"",SUM(G$25:G564)&lt;D$17),$D$17/$D$21,0)</f>
        <v>0</v>
      </c>
      <c r="H565" s="4">
        <f t="shared" si="80"/>
        <v>0</v>
      </c>
      <c r="I565" s="4">
        <f t="shared" si="76"/>
        <v>0</v>
      </c>
      <c r="J565" s="25" t="str">
        <f t="shared" si="81"/>
        <v>2066–2067</v>
      </c>
      <c r="K565" s="27">
        <f t="shared" si="77"/>
        <v>0</v>
      </c>
      <c r="R565" s="10" t="str">
        <f t="shared" si="73"/>
        <v/>
      </c>
    </row>
    <row r="566" spans="1:18" ht="19.899999999999999" customHeight="1" x14ac:dyDescent="0.25">
      <c r="A566" s="126">
        <v>60845</v>
      </c>
      <c r="B566" s="9">
        <f t="shared" si="74"/>
        <v>0</v>
      </c>
      <c r="C566" s="127"/>
      <c r="D566" s="4">
        <f t="shared" si="75"/>
        <v>0</v>
      </c>
      <c r="E566" s="128">
        <f t="shared" si="78"/>
        <v>0</v>
      </c>
      <c r="F566" s="4">
        <f t="shared" si="79"/>
        <v>0</v>
      </c>
      <c r="G566" s="19">
        <f>IF(AND(C566&lt;&gt;"",SUM(G$25:G565)&lt;D$17),$D$17/$D$21,0)</f>
        <v>0</v>
      </c>
      <c r="H566" s="4">
        <f t="shared" si="80"/>
        <v>0</v>
      </c>
      <c r="I566" s="4">
        <f t="shared" si="76"/>
        <v>0</v>
      </c>
      <c r="J566" s="25" t="str">
        <f t="shared" si="81"/>
        <v>2066–2067</v>
      </c>
      <c r="K566" s="27">
        <f t="shared" si="77"/>
        <v>0</v>
      </c>
      <c r="R566" s="10" t="str">
        <f t="shared" si="73"/>
        <v/>
      </c>
    </row>
    <row r="567" spans="1:18" ht="19.899999999999999" customHeight="1" x14ac:dyDescent="0.25">
      <c r="A567" s="126">
        <v>60876</v>
      </c>
      <c r="B567" s="9">
        <f t="shared" si="74"/>
        <v>0</v>
      </c>
      <c r="C567" s="127"/>
      <c r="D567" s="4">
        <f t="shared" si="75"/>
        <v>0</v>
      </c>
      <c r="E567" s="128">
        <f t="shared" si="78"/>
        <v>0</v>
      </c>
      <c r="F567" s="4">
        <f t="shared" si="79"/>
        <v>0</v>
      </c>
      <c r="G567" s="19">
        <f>IF(AND(C567&lt;&gt;"",SUM(G$25:G566)&lt;D$17),$D$17/$D$21,0)</f>
        <v>0</v>
      </c>
      <c r="H567" s="4">
        <f t="shared" si="80"/>
        <v>0</v>
      </c>
      <c r="I567" s="4">
        <f t="shared" si="76"/>
        <v>0</v>
      </c>
      <c r="J567" s="25" t="str">
        <f t="shared" si="81"/>
        <v>2066–2067</v>
      </c>
      <c r="K567" s="27">
        <f t="shared" si="77"/>
        <v>0</v>
      </c>
      <c r="R567" s="10" t="str">
        <f t="shared" si="73"/>
        <v/>
      </c>
    </row>
    <row r="568" spans="1:18" ht="19.899999999999999" customHeight="1" x14ac:dyDescent="0.25">
      <c r="A568" s="126">
        <v>60906</v>
      </c>
      <c r="B568" s="9">
        <f t="shared" si="74"/>
        <v>0</v>
      </c>
      <c r="C568" s="127"/>
      <c r="D568" s="4">
        <f t="shared" si="75"/>
        <v>0</v>
      </c>
      <c r="E568" s="128">
        <f t="shared" si="78"/>
        <v>0</v>
      </c>
      <c r="F568" s="4">
        <f t="shared" si="79"/>
        <v>0</v>
      </c>
      <c r="G568" s="19">
        <f>IF(AND(C568&lt;&gt;"",SUM(G$25:G567)&lt;D$17),$D$17/$D$21,0)</f>
        <v>0</v>
      </c>
      <c r="H568" s="4">
        <f t="shared" si="80"/>
        <v>0</v>
      </c>
      <c r="I568" s="4">
        <f t="shared" si="76"/>
        <v>0</v>
      </c>
      <c r="J568" s="25" t="str">
        <f t="shared" si="81"/>
        <v>2066–2067</v>
      </c>
      <c r="K568" s="27">
        <f t="shared" si="77"/>
        <v>0</v>
      </c>
      <c r="R568" s="10" t="str">
        <f t="shared" si="73"/>
        <v/>
      </c>
    </row>
    <row r="569" spans="1:18" ht="19.899999999999999" customHeight="1" x14ac:dyDescent="0.25">
      <c r="A569" s="126">
        <v>60937</v>
      </c>
      <c r="B569" s="9">
        <f t="shared" si="74"/>
        <v>0</v>
      </c>
      <c r="C569" s="127"/>
      <c r="D569" s="4">
        <f t="shared" si="75"/>
        <v>0</v>
      </c>
      <c r="E569" s="128">
        <f t="shared" si="78"/>
        <v>0</v>
      </c>
      <c r="F569" s="4">
        <f t="shared" si="79"/>
        <v>0</v>
      </c>
      <c r="G569" s="19">
        <f>IF(AND(C569&lt;&gt;"",SUM(G$25:G568)&lt;D$17),$D$17/$D$21,0)</f>
        <v>0</v>
      </c>
      <c r="H569" s="4">
        <f t="shared" si="80"/>
        <v>0</v>
      </c>
      <c r="I569" s="4">
        <f t="shared" si="76"/>
        <v>0</v>
      </c>
      <c r="J569" s="25" t="str">
        <f t="shared" si="81"/>
        <v>2066–2067</v>
      </c>
      <c r="K569" s="27">
        <f t="shared" si="77"/>
        <v>0</v>
      </c>
      <c r="R569" s="10" t="str">
        <f t="shared" si="73"/>
        <v/>
      </c>
    </row>
    <row r="570" spans="1:18" ht="19.899999999999999" customHeight="1" x14ac:dyDescent="0.25">
      <c r="A570" s="126">
        <v>60967</v>
      </c>
      <c r="B570" s="9">
        <f t="shared" si="74"/>
        <v>0</v>
      </c>
      <c r="C570" s="127"/>
      <c r="D570" s="4">
        <f t="shared" si="75"/>
        <v>0</v>
      </c>
      <c r="E570" s="128">
        <f t="shared" si="78"/>
        <v>0</v>
      </c>
      <c r="F570" s="4">
        <f t="shared" si="79"/>
        <v>0</v>
      </c>
      <c r="G570" s="19">
        <f>IF(AND(C570&lt;&gt;"",SUM(G$25:G569)&lt;D$17),$D$17/$D$21,0)</f>
        <v>0</v>
      </c>
      <c r="H570" s="4">
        <f t="shared" si="80"/>
        <v>0</v>
      </c>
      <c r="I570" s="4">
        <f t="shared" si="76"/>
        <v>0</v>
      </c>
      <c r="J570" s="25" t="str">
        <f t="shared" si="81"/>
        <v>2066–2067</v>
      </c>
      <c r="K570" s="27">
        <f t="shared" si="77"/>
        <v>0</v>
      </c>
      <c r="R570" s="10" t="str">
        <f t="shared" si="73"/>
        <v/>
      </c>
    </row>
    <row r="571" spans="1:18" ht="19.899999999999999" customHeight="1" x14ac:dyDescent="0.25">
      <c r="A571" s="126">
        <v>60998</v>
      </c>
      <c r="B571" s="9">
        <f t="shared" si="74"/>
        <v>0</v>
      </c>
      <c r="C571" s="127"/>
      <c r="D571" s="4">
        <f t="shared" si="75"/>
        <v>0</v>
      </c>
      <c r="E571" s="128">
        <f t="shared" si="78"/>
        <v>0</v>
      </c>
      <c r="F571" s="4">
        <f t="shared" si="79"/>
        <v>0</v>
      </c>
      <c r="G571" s="19">
        <f>IF(AND(C571&lt;&gt;"",SUM(G$25:G570)&lt;D$17),$D$17/$D$21,0)</f>
        <v>0</v>
      </c>
      <c r="H571" s="4">
        <f t="shared" si="80"/>
        <v>0</v>
      </c>
      <c r="I571" s="4">
        <f t="shared" si="76"/>
        <v>0</v>
      </c>
      <c r="J571" s="25" t="str">
        <f t="shared" si="81"/>
        <v>2066–2067</v>
      </c>
      <c r="K571" s="27">
        <f t="shared" si="77"/>
        <v>0</v>
      </c>
      <c r="R571" s="10" t="str">
        <f t="shared" si="73"/>
        <v/>
      </c>
    </row>
    <row r="572" spans="1:18" ht="19.899999999999999" customHeight="1" x14ac:dyDescent="0.25">
      <c r="A572" s="126">
        <v>61029</v>
      </c>
      <c r="B572" s="9">
        <f t="shared" si="74"/>
        <v>0</v>
      </c>
      <c r="C572" s="127"/>
      <c r="D572" s="4">
        <f t="shared" si="75"/>
        <v>0</v>
      </c>
      <c r="E572" s="128">
        <f t="shared" si="78"/>
        <v>0</v>
      </c>
      <c r="F572" s="4">
        <f t="shared" si="79"/>
        <v>0</v>
      </c>
      <c r="G572" s="19">
        <f>IF(AND(C572&lt;&gt;"",SUM(G$25:G571)&lt;D$17),$D$17/$D$21,0)</f>
        <v>0</v>
      </c>
      <c r="H572" s="4">
        <f t="shared" si="80"/>
        <v>0</v>
      </c>
      <c r="I572" s="4">
        <f t="shared" si="76"/>
        <v>0</v>
      </c>
      <c r="J572" s="25" t="str">
        <f t="shared" si="81"/>
        <v>2066–2067</v>
      </c>
      <c r="K572" s="27">
        <f t="shared" si="77"/>
        <v>0</v>
      </c>
      <c r="R572" s="10" t="str">
        <f t="shared" si="73"/>
        <v/>
      </c>
    </row>
    <row r="573" spans="1:18" ht="19.899999999999999" customHeight="1" x14ac:dyDescent="0.25">
      <c r="A573" s="126">
        <v>61057</v>
      </c>
      <c r="B573" s="9">
        <f t="shared" si="74"/>
        <v>0</v>
      </c>
      <c r="C573" s="127"/>
      <c r="D573" s="4">
        <f t="shared" si="75"/>
        <v>0</v>
      </c>
      <c r="E573" s="128">
        <f t="shared" si="78"/>
        <v>0</v>
      </c>
      <c r="F573" s="4">
        <f t="shared" si="79"/>
        <v>0</v>
      </c>
      <c r="G573" s="19">
        <f>IF(AND(C573&lt;&gt;"",SUM(G$25:G572)&lt;D$17),$D$17/$D$21,0)</f>
        <v>0</v>
      </c>
      <c r="H573" s="4">
        <f t="shared" si="80"/>
        <v>0</v>
      </c>
      <c r="I573" s="4">
        <f t="shared" si="76"/>
        <v>0</v>
      </c>
      <c r="J573" s="25" t="str">
        <f t="shared" si="81"/>
        <v>2066–2067</v>
      </c>
      <c r="K573" s="27">
        <f t="shared" si="77"/>
        <v>0</v>
      </c>
      <c r="R573" s="10" t="str">
        <f t="shared" si="73"/>
        <v/>
      </c>
    </row>
    <row r="574" spans="1:18" ht="19.899999999999999" customHeight="1" x14ac:dyDescent="0.25">
      <c r="A574" s="126">
        <v>61088</v>
      </c>
      <c r="B574" s="9">
        <f t="shared" si="74"/>
        <v>0</v>
      </c>
      <c r="C574" s="127"/>
      <c r="D574" s="4">
        <f t="shared" si="75"/>
        <v>0</v>
      </c>
      <c r="E574" s="128">
        <f t="shared" si="78"/>
        <v>0</v>
      </c>
      <c r="F574" s="4">
        <f t="shared" si="79"/>
        <v>0</v>
      </c>
      <c r="G574" s="19">
        <f>IF(AND(C574&lt;&gt;"",SUM(G$25:G573)&lt;D$17),$D$17/$D$21,0)</f>
        <v>0</v>
      </c>
      <c r="H574" s="4">
        <f t="shared" si="80"/>
        <v>0</v>
      </c>
      <c r="I574" s="4">
        <f t="shared" si="76"/>
        <v>0</v>
      </c>
      <c r="J574" s="25" t="str">
        <f t="shared" si="81"/>
        <v>2066–2067</v>
      </c>
      <c r="K574" s="27">
        <f t="shared" si="77"/>
        <v>0</v>
      </c>
      <c r="R574" s="10" t="str">
        <f t="shared" si="73"/>
        <v/>
      </c>
    </row>
    <row r="575" spans="1:18" ht="19.899999999999999" customHeight="1" x14ac:dyDescent="0.25">
      <c r="A575" s="126">
        <v>61118</v>
      </c>
      <c r="B575" s="9">
        <f t="shared" si="74"/>
        <v>0</v>
      </c>
      <c r="C575" s="127"/>
      <c r="D575" s="4">
        <f t="shared" si="75"/>
        <v>0</v>
      </c>
      <c r="E575" s="128">
        <f t="shared" si="78"/>
        <v>0</v>
      </c>
      <c r="F575" s="4">
        <f t="shared" si="79"/>
        <v>0</v>
      </c>
      <c r="G575" s="19">
        <f>IF(AND(C575&lt;&gt;"",SUM(G$25:G574)&lt;D$17),$D$17/$D$21,0)</f>
        <v>0</v>
      </c>
      <c r="H575" s="4">
        <f t="shared" si="80"/>
        <v>0</v>
      </c>
      <c r="I575" s="4">
        <f t="shared" si="76"/>
        <v>0</v>
      </c>
      <c r="J575" s="25" t="str">
        <f t="shared" si="81"/>
        <v>2066–2067</v>
      </c>
      <c r="K575" s="27">
        <f t="shared" si="77"/>
        <v>0</v>
      </c>
      <c r="R575" s="10" t="str">
        <f t="shared" si="73"/>
        <v/>
      </c>
    </row>
    <row r="576" spans="1:18" ht="19.899999999999999" customHeight="1" x14ac:dyDescent="0.25">
      <c r="A576" s="126">
        <v>61149</v>
      </c>
      <c r="B576" s="9">
        <f t="shared" si="74"/>
        <v>0</v>
      </c>
      <c r="C576" s="127"/>
      <c r="D576" s="4">
        <f t="shared" si="75"/>
        <v>0</v>
      </c>
      <c r="E576" s="128">
        <f t="shared" si="78"/>
        <v>0</v>
      </c>
      <c r="F576" s="4">
        <f t="shared" si="79"/>
        <v>0</v>
      </c>
      <c r="G576" s="19">
        <f>IF(AND(C576&lt;&gt;"",SUM(G$25:G575)&lt;D$17),$D$17/$D$21,0)</f>
        <v>0</v>
      </c>
      <c r="H576" s="4">
        <f t="shared" si="80"/>
        <v>0</v>
      </c>
      <c r="I576" s="4">
        <f t="shared" si="76"/>
        <v>0</v>
      </c>
      <c r="J576" s="25" t="str">
        <f t="shared" si="81"/>
        <v>2066–2067</v>
      </c>
      <c r="K576" s="27">
        <f t="shared" si="77"/>
        <v>0</v>
      </c>
      <c r="R576" s="10" t="str">
        <f t="shared" si="73"/>
        <v/>
      </c>
    </row>
    <row r="577" spans="1:18" ht="19.899999999999999" customHeight="1" x14ac:dyDescent="0.25">
      <c r="A577" s="126">
        <v>61179</v>
      </c>
      <c r="B577" s="9">
        <f t="shared" si="74"/>
        <v>0</v>
      </c>
      <c r="C577" s="127"/>
      <c r="D577" s="4">
        <f t="shared" si="75"/>
        <v>0</v>
      </c>
      <c r="E577" s="128">
        <f t="shared" si="78"/>
        <v>0</v>
      </c>
      <c r="F577" s="4">
        <f t="shared" si="79"/>
        <v>0</v>
      </c>
      <c r="G577" s="19">
        <f>IF(AND(C577&lt;&gt;"",SUM(G$25:G576)&lt;D$17),$D$17/$D$21,0)</f>
        <v>0</v>
      </c>
      <c r="H577" s="4">
        <f t="shared" si="80"/>
        <v>0</v>
      </c>
      <c r="I577" s="4">
        <f t="shared" si="76"/>
        <v>0</v>
      </c>
      <c r="J577" s="25" t="str">
        <f t="shared" si="81"/>
        <v>2067–2068</v>
      </c>
      <c r="K577" s="27">
        <f t="shared" si="77"/>
        <v>0</v>
      </c>
      <c r="R577" s="10" t="str">
        <f t="shared" si="73"/>
        <v/>
      </c>
    </row>
    <row r="578" spans="1:18" ht="19.899999999999999" customHeight="1" x14ac:dyDescent="0.25">
      <c r="A578" s="126">
        <v>61210</v>
      </c>
      <c r="B578" s="9">
        <f t="shared" si="74"/>
        <v>0</v>
      </c>
      <c r="C578" s="127"/>
      <c r="D578" s="4">
        <f t="shared" si="75"/>
        <v>0</v>
      </c>
      <c r="E578" s="128">
        <f t="shared" si="78"/>
        <v>0</v>
      </c>
      <c r="F578" s="4">
        <f t="shared" si="79"/>
        <v>0</v>
      </c>
      <c r="G578" s="19">
        <f>IF(AND(C578&lt;&gt;"",SUM(G$25:G577)&lt;D$17),$D$17/$D$21,0)</f>
        <v>0</v>
      </c>
      <c r="H578" s="4">
        <f t="shared" si="80"/>
        <v>0</v>
      </c>
      <c r="I578" s="4">
        <f t="shared" si="76"/>
        <v>0</v>
      </c>
      <c r="J578" s="25" t="str">
        <f t="shared" si="81"/>
        <v>2067–2068</v>
      </c>
      <c r="K578" s="27">
        <f t="shared" si="77"/>
        <v>0</v>
      </c>
      <c r="R578" s="10" t="str">
        <f t="shared" si="73"/>
        <v/>
      </c>
    </row>
    <row r="579" spans="1:18" ht="19.899999999999999" customHeight="1" x14ac:dyDescent="0.25">
      <c r="A579" s="126">
        <v>61241</v>
      </c>
      <c r="B579" s="9">
        <f t="shared" si="74"/>
        <v>0</v>
      </c>
      <c r="C579" s="127"/>
      <c r="D579" s="4">
        <f t="shared" si="75"/>
        <v>0</v>
      </c>
      <c r="E579" s="128">
        <f t="shared" si="78"/>
        <v>0</v>
      </c>
      <c r="F579" s="4">
        <f t="shared" si="79"/>
        <v>0</v>
      </c>
      <c r="G579" s="19">
        <f>IF(AND(C579&lt;&gt;"",SUM(G$25:G578)&lt;D$17),$D$17/$D$21,0)</f>
        <v>0</v>
      </c>
      <c r="H579" s="4">
        <f t="shared" si="80"/>
        <v>0</v>
      </c>
      <c r="I579" s="4">
        <f t="shared" si="76"/>
        <v>0</v>
      </c>
      <c r="J579" s="25" t="str">
        <f t="shared" si="81"/>
        <v>2067–2068</v>
      </c>
      <c r="K579" s="27">
        <f t="shared" si="77"/>
        <v>0</v>
      </c>
      <c r="R579" s="10" t="str">
        <f t="shared" si="73"/>
        <v/>
      </c>
    </row>
    <row r="580" spans="1:18" ht="19.899999999999999" customHeight="1" x14ac:dyDescent="0.25">
      <c r="A580" s="126">
        <v>61271</v>
      </c>
      <c r="B580" s="9">
        <f t="shared" si="74"/>
        <v>0</v>
      </c>
      <c r="C580" s="127"/>
      <c r="D580" s="4">
        <f t="shared" si="75"/>
        <v>0</v>
      </c>
      <c r="E580" s="128">
        <f t="shared" si="78"/>
        <v>0</v>
      </c>
      <c r="F580" s="4">
        <f t="shared" si="79"/>
        <v>0</v>
      </c>
      <c r="G580" s="19">
        <f>IF(AND(C580&lt;&gt;"",SUM(G$25:G579)&lt;D$17),$D$17/$D$21,0)</f>
        <v>0</v>
      </c>
      <c r="H580" s="4">
        <f t="shared" si="80"/>
        <v>0</v>
      </c>
      <c r="I580" s="4">
        <f t="shared" si="76"/>
        <v>0</v>
      </c>
      <c r="J580" s="25" t="str">
        <f t="shared" si="81"/>
        <v>2067–2068</v>
      </c>
      <c r="K580" s="27">
        <f t="shared" si="77"/>
        <v>0</v>
      </c>
      <c r="R580" s="10" t="str">
        <f t="shared" si="73"/>
        <v/>
      </c>
    </row>
    <row r="581" spans="1:18" ht="19.899999999999999" customHeight="1" x14ac:dyDescent="0.25">
      <c r="A581" s="126">
        <v>61302</v>
      </c>
      <c r="B581" s="9">
        <f t="shared" si="74"/>
        <v>0</v>
      </c>
      <c r="C581" s="127"/>
      <c r="D581" s="4">
        <f t="shared" si="75"/>
        <v>0</v>
      </c>
      <c r="E581" s="128">
        <f t="shared" si="78"/>
        <v>0</v>
      </c>
      <c r="F581" s="4">
        <f t="shared" si="79"/>
        <v>0</v>
      </c>
      <c r="G581" s="19">
        <f>IF(AND(C581&lt;&gt;"",SUM(G$25:G580)&lt;D$17),$D$17/$D$21,0)</f>
        <v>0</v>
      </c>
      <c r="H581" s="4">
        <f t="shared" si="80"/>
        <v>0</v>
      </c>
      <c r="I581" s="4">
        <f t="shared" si="76"/>
        <v>0</v>
      </c>
      <c r="J581" s="25" t="str">
        <f t="shared" si="81"/>
        <v>2067–2068</v>
      </c>
      <c r="K581" s="27">
        <f t="shared" si="77"/>
        <v>0</v>
      </c>
      <c r="R581" s="10" t="str">
        <f t="shared" si="73"/>
        <v/>
      </c>
    </row>
    <row r="582" spans="1:18" ht="19.899999999999999" customHeight="1" x14ac:dyDescent="0.25">
      <c r="A582" s="126">
        <v>61332</v>
      </c>
      <c r="B582" s="9">
        <f t="shared" si="74"/>
        <v>0</v>
      </c>
      <c r="C582" s="127"/>
      <c r="D582" s="4">
        <f t="shared" si="75"/>
        <v>0</v>
      </c>
      <c r="E582" s="128">
        <f t="shared" si="78"/>
        <v>0</v>
      </c>
      <c r="F582" s="4">
        <f t="shared" si="79"/>
        <v>0</v>
      </c>
      <c r="G582" s="19">
        <f>IF(AND(C582&lt;&gt;"",SUM(G$25:G581)&lt;D$17),$D$17/$D$21,0)</f>
        <v>0</v>
      </c>
      <c r="H582" s="4">
        <f t="shared" si="80"/>
        <v>0</v>
      </c>
      <c r="I582" s="4">
        <f t="shared" si="76"/>
        <v>0</v>
      </c>
      <c r="J582" s="25" t="str">
        <f t="shared" si="81"/>
        <v>2067–2068</v>
      </c>
      <c r="K582" s="27">
        <f t="shared" si="77"/>
        <v>0</v>
      </c>
      <c r="R582" s="10" t="str">
        <f t="shared" si="73"/>
        <v/>
      </c>
    </row>
    <row r="583" spans="1:18" ht="19.899999999999999" customHeight="1" x14ac:dyDescent="0.25">
      <c r="A583" s="126">
        <v>61363</v>
      </c>
      <c r="B583" s="9">
        <f t="shared" si="74"/>
        <v>0</v>
      </c>
      <c r="C583" s="127"/>
      <c r="D583" s="4">
        <f t="shared" si="75"/>
        <v>0</v>
      </c>
      <c r="E583" s="128">
        <f t="shared" si="78"/>
        <v>0</v>
      </c>
      <c r="F583" s="4">
        <f t="shared" si="79"/>
        <v>0</v>
      </c>
      <c r="G583" s="19">
        <f>IF(AND(C583&lt;&gt;"",SUM(G$25:G582)&lt;D$17),$D$17/$D$21,0)</f>
        <v>0</v>
      </c>
      <c r="H583" s="4">
        <f t="shared" si="80"/>
        <v>0</v>
      </c>
      <c r="I583" s="4">
        <f t="shared" si="76"/>
        <v>0</v>
      </c>
      <c r="J583" s="25" t="str">
        <f t="shared" si="81"/>
        <v>2067–2068</v>
      </c>
      <c r="K583" s="27">
        <f t="shared" si="77"/>
        <v>0</v>
      </c>
      <c r="R583" s="10" t="str">
        <f t="shared" si="73"/>
        <v/>
      </c>
    </row>
    <row r="584" spans="1:18" ht="19.899999999999999" customHeight="1" x14ac:dyDescent="0.25">
      <c r="A584" s="126">
        <v>61394</v>
      </c>
      <c r="B584" s="9">
        <f t="shared" si="74"/>
        <v>0</v>
      </c>
      <c r="C584" s="127"/>
      <c r="D584" s="4">
        <f t="shared" si="75"/>
        <v>0</v>
      </c>
      <c r="E584" s="128">
        <f t="shared" si="78"/>
        <v>0</v>
      </c>
      <c r="F584" s="4">
        <f t="shared" si="79"/>
        <v>0</v>
      </c>
      <c r="G584" s="19">
        <f>IF(AND(C584&lt;&gt;"",SUM(G$25:G583)&lt;D$17),$D$17/$D$21,0)</f>
        <v>0</v>
      </c>
      <c r="H584" s="4">
        <f t="shared" si="80"/>
        <v>0</v>
      </c>
      <c r="I584" s="4">
        <f t="shared" si="76"/>
        <v>0</v>
      </c>
      <c r="J584" s="25" t="str">
        <f t="shared" si="81"/>
        <v>2067–2068</v>
      </c>
      <c r="K584" s="27">
        <f t="shared" si="77"/>
        <v>0</v>
      </c>
      <c r="R584" s="10" t="str">
        <f t="shared" si="73"/>
        <v/>
      </c>
    </row>
    <row r="585" spans="1:18" ht="19.899999999999999" customHeight="1" x14ac:dyDescent="0.25">
      <c r="A585" s="126">
        <v>61423</v>
      </c>
      <c r="B585" s="9">
        <f t="shared" si="74"/>
        <v>0</v>
      </c>
      <c r="C585" s="127"/>
      <c r="D585" s="4">
        <f t="shared" si="75"/>
        <v>0</v>
      </c>
      <c r="E585" s="128">
        <f t="shared" si="78"/>
        <v>0</v>
      </c>
      <c r="F585" s="4">
        <f t="shared" si="79"/>
        <v>0</v>
      </c>
      <c r="G585" s="19">
        <f>IF(AND(C585&lt;&gt;"",SUM(G$25:G584)&lt;D$17),$D$17/$D$21,0)</f>
        <v>0</v>
      </c>
      <c r="H585" s="4">
        <f t="shared" si="80"/>
        <v>0</v>
      </c>
      <c r="I585" s="4">
        <f t="shared" si="76"/>
        <v>0</v>
      </c>
      <c r="J585" s="25" t="str">
        <f t="shared" si="81"/>
        <v>2067–2068</v>
      </c>
      <c r="K585" s="27">
        <f t="shared" si="77"/>
        <v>0</v>
      </c>
      <c r="R585" s="10" t="str">
        <f t="shared" si="73"/>
        <v/>
      </c>
    </row>
    <row r="586" spans="1:18" ht="19.899999999999999" customHeight="1" x14ac:dyDescent="0.25">
      <c r="A586" s="126">
        <v>61454</v>
      </c>
      <c r="B586" s="9">
        <f t="shared" si="74"/>
        <v>0</v>
      </c>
      <c r="C586" s="127"/>
      <c r="D586" s="4">
        <f t="shared" si="75"/>
        <v>0</v>
      </c>
      <c r="E586" s="128">
        <f t="shared" si="78"/>
        <v>0</v>
      </c>
      <c r="F586" s="4">
        <f t="shared" si="79"/>
        <v>0</v>
      </c>
      <c r="G586" s="19">
        <f>IF(AND(C586&lt;&gt;"",SUM(G$25:G585)&lt;D$17),$D$17/$D$21,0)</f>
        <v>0</v>
      </c>
      <c r="H586" s="4">
        <f t="shared" si="80"/>
        <v>0</v>
      </c>
      <c r="I586" s="4">
        <f t="shared" si="76"/>
        <v>0</v>
      </c>
      <c r="J586" s="25" t="str">
        <f t="shared" si="81"/>
        <v>2067–2068</v>
      </c>
      <c r="K586" s="27">
        <f t="shared" si="77"/>
        <v>0</v>
      </c>
      <c r="R586" s="10" t="str">
        <f t="shared" si="73"/>
        <v/>
      </c>
    </row>
    <row r="587" spans="1:18" ht="19.899999999999999" customHeight="1" x14ac:dyDescent="0.25">
      <c r="A587" s="126">
        <v>61484</v>
      </c>
      <c r="B587" s="9">
        <f t="shared" si="74"/>
        <v>0</v>
      </c>
      <c r="C587" s="127"/>
      <c r="D587" s="4">
        <f t="shared" si="75"/>
        <v>0</v>
      </c>
      <c r="E587" s="128">
        <f t="shared" si="78"/>
        <v>0</v>
      </c>
      <c r="F587" s="4">
        <f t="shared" si="79"/>
        <v>0</v>
      </c>
      <c r="G587" s="19">
        <f>IF(AND(C587&lt;&gt;"",SUM(G$25:G586)&lt;D$17),$D$17/$D$21,0)</f>
        <v>0</v>
      </c>
      <c r="H587" s="4">
        <f t="shared" si="80"/>
        <v>0</v>
      </c>
      <c r="I587" s="4">
        <f t="shared" si="76"/>
        <v>0</v>
      </c>
      <c r="J587" s="25" t="str">
        <f t="shared" si="81"/>
        <v>2067–2068</v>
      </c>
      <c r="K587" s="27">
        <f t="shared" si="77"/>
        <v>0</v>
      </c>
      <c r="R587" s="10" t="str">
        <f t="shared" si="73"/>
        <v/>
      </c>
    </row>
    <row r="588" spans="1:18" ht="19.899999999999999" customHeight="1" x14ac:dyDescent="0.25">
      <c r="A588" s="126">
        <v>61515</v>
      </c>
      <c r="B588" s="9">
        <f t="shared" si="74"/>
        <v>0</v>
      </c>
      <c r="C588" s="127"/>
      <c r="D588" s="4">
        <f t="shared" si="75"/>
        <v>0</v>
      </c>
      <c r="E588" s="128">
        <f t="shared" si="78"/>
        <v>0</v>
      </c>
      <c r="F588" s="4">
        <f t="shared" si="79"/>
        <v>0</v>
      </c>
      <c r="G588" s="19">
        <f>IF(AND(C588&lt;&gt;"",SUM(G$25:G587)&lt;D$17),$D$17/$D$21,0)</f>
        <v>0</v>
      </c>
      <c r="H588" s="4">
        <f t="shared" si="80"/>
        <v>0</v>
      </c>
      <c r="I588" s="4">
        <f t="shared" si="76"/>
        <v>0</v>
      </c>
      <c r="J588" s="25" t="str">
        <f t="shared" si="81"/>
        <v>2067–2068</v>
      </c>
      <c r="K588" s="27">
        <f t="shared" si="77"/>
        <v>0</v>
      </c>
      <c r="R588" s="10" t="str">
        <f t="shared" si="73"/>
        <v/>
      </c>
    </row>
    <row r="589" spans="1:18" ht="19.899999999999999" customHeight="1" x14ac:dyDescent="0.25">
      <c r="A589" s="126">
        <v>61545</v>
      </c>
      <c r="B589" s="9">
        <f t="shared" si="74"/>
        <v>0</v>
      </c>
      <c r="C589" s="127"/>
      <c r="D589" s="4">
        <f t="shared" si="75"/>
        <v>0</v>
      </c>
      <c r="E589" s="128">
        <f t="shared" si="78"/>
        <v>0</v>
      </c>
      <c r="F589" s="4">
        <f t="shared" si="79"/>
        <v>0</v>
      </c>
      <c r="G589" s="19">
        <f>IF(AND(C589&lt;&gt;"",SUM(G$25:G588)&lt;D$17),$D$17/$D$21,0)</f>
        <v>0</v>
      </c>
      <c r="H589" s="4">
        <f t="shared" si="80"/>
        <v>0</v>
      </c>
      <c r="I589" s="4">
        <f t="shared" si="76"/>
        <v>0</v>
      </c>
      <c r="J589" s="25" t="str">
        <f t="shared" si="81"/>
        <v>2068–2069</v>
      </c>
      <c r="K589" s="27">
        <f t="shared" si="77"/>
        <v>0</v>
      </c>
      <c r="R589" s="10" t="str">
        <f t="shared" si="73"/>
        <v/>
      </c>
    </row>
    <row r="590" spans="1:18" ht="19.899999999999999" customHeight="1" x14ac:dyDescent="0.25">
      <c r="A590" s="126">
        <v>61576</v>
      </c>
      <c r="B590" s="9">
        <f t="shared" si="74"/>
        <v>0</v>
      </c>
      <c r="C590" s="127"/>
      <c r="D590" s="4">
        <f t="shared" si="75"/>
        <v>0</v>
      </c>
      <c r="E590" s="128">
        <f t="shared" si="78"/>
        <v>0</v>
      </c>
      <c r="F590" s="4">
        <f t="shared" si="79"/>
        <v>0</v>
      </c>
      <c r="G590" s="19">
        <f>IF(AND(C590&lt;&gt;"",SUM(G$25:G589)&lt;D$17),$D$17/$D$21,0)</f>
        <v>0</v>
      </c>
      <c r="H590" s="4">
        <f t="shared" si="80"/>
        <v>0</v>
      </c>
      <c r="I590" s="4">
        <f t="shared" si="76"/>
        <v>0</v>
      </c>
      <c r="J590" s="25" t="str">
        <f t="shared" si="81"/>
        <v>2068–2069</v>
      </c>
      <c r="K590" s="27">
        <f t="shared" si="77"/>
        <v>0</v>
      </c>
      <c r="R590" s="10" t="str">
        <f t="shared" si="73"/>
        <v/>
      </c>
    </row>
    <row r="591" spans="1:18" ht="19.899999999999999" customHeight="1" x14ac:dyDescent="0.25">
      <c r="A591" s="126">
        <v>61607</v>
      </c>
      <c r="B591" s="9">
        <f t="shared" si="74"/>
        <v>0</v>
      </c>
      <c r="C591" s="127"/>
      <c r="D591" s="4">
        <f t="shared" si="75"/>
        <v>0</v>
      </c>
      <c r="E591" s="128">
        <f t="shared" si="78"/>
        <v>0</v>
      </c>
      <c r="F591" s="4">
        <f t="shared" si="79"/>
        <v>0</v>
      </c>
      <c r="G591" s="19">
        <f>IF(AND(C591&lt;&gt;"",SUM(G$25:G590)&lt;D$17),$D$17/$D$21,0)</f>
        <v>0</v>
      </c>
      <c r="H591" s="4">
        <f t="shared" si="80"/>
        <v>0</v>
      </c>
      <c r="I591" s="4">
        <f t="shared" si="76"/>
        <v>0</v>
      </c>
      <c r="J591" s="25" t="str">
        <f t="shared" si="81"/>
        <v>2068–2069</v>
      </c>
      <c r="K591" s="27">
        <f t="shared" si="77"/>
        <v>0</v>
      </c>
      <c r="R591" s="10" t="str">
        <f t="shared" si="73"/>
        <v/>
      </c>
    </row>
    <row r="592" spans="1:18" ht="19.899999999999999" customHeight="1" x14ac:dyDescent="0.25">
      <c r="A592" s="126">
        <v>61637</v>
      </c>
      <c r="B592" s="9">
        <f t="shared" si="74"/>
        <v>0</v>
      </c>
      <c r="C592" s="127"/>
      <c r="D592" s="4">
        <f t="shared" si="75"/>
        <v>0</v>
      </c>
      <c r="E592" s="128">
        <f t="shared" si="78"/>
        <v>0</v>
      </c>
      <c r="F592" s="4">
        <f t="shared" si="79"/>
        <v>0</v>
      </c>
      <c r="G592" s="19">
        <f>IF(AND(C592&lt;&gt;"",SUM(G$25:G591)&lt;D$17),$D$17/$D$21,0)</f>
        <v>0</v>
      </c>
      <c r="H592" s="4">
        <f t="shared" si="80"/>
        <v>0</v>
      </c>
      <c r="I592" s="4">
        <f t="shared" si="76"/>
        <v>0</v>
      </c>
      <c r="J592" s="25" t="str">
        <f t="shared" si="81"/>
        <v>2068–2069</v>
      </c>
      <c r="K592" s="27">
        <f t="shared" si="77"/>
        <v>0</v>
      </c>
      <c r="R592" s="10" t="str">
        <f t="shared" si="73"/>
        <v/>
      </c>
    </row>
    <row r="593" spans="1:18" ht="19.899999999999999" customHeight="1" x14ac:dyDescent="0.25">
      <c r="A593" s="126">
        <v>61668</v>
      </c>
      <c r="B593" s="9">
        <f t="shared" si="74"/>
        <v>0</v>
      </c>
      <c r="C593" s="127"/>
      <c r="D593" s="4">
        <f t="shared" si="75"/>
        <v>0</v>
      </c>
      <c r="E593" s="128">
        <f t="shared" si="78"/>
        <v>0</v>
      </c>
      <c r="F593" s="4">
        <f t="shared" si="79"/>
        <v>0</v>
      </c>
      <c r="G593" s="19">
        <f>IF(AND(C593&lt;&gt;"",SUM(G$25:G592)&lt;D$17),$D$17/$D$21,0)</f>
        <v>0</v>
      </c>
      <c r="H593" s="4">
        <f t="shared" si="80"/>
        <v>0</v>
      </c>
      <c r="I593" s="4">
        <f t="shared" si="76"/>
        <v>0</v>
      </c>
      <c r="J593" s="25" t="str">
        <f t="shared" si="81"/>
        <v>2068–2069</v>
      </c>
      <c r="K593" s="27">
        <f t="shared" si="77"/>
        <v>0</v>
      </c>
      <c r="R593" s="10" t="str">
        <f t="shared" si="73"/>
        <v/>
      </c>
    </row>
    <row r="594" spans="1:18" ht="19.899999999999999" customHeight="1" x14ac:dyDescent="0.25">
      <c r="A594" s="126">
        <v>61698</v>
      </c>
      <c r="B594" s="9">
        <f t="shared" si="74"/>
        <v>0</v>
      </c>
      <c r="C594" s="127"/>
      <c r="D594" s="4">
        <f t="shared" si="75"/>
        <v>0</v>
      </c>
      <c r="E594" s="128">
        <f t="shared" si="78"/>
        <v>0</v>
      </c>
      <c r="F594" s="4">
        <f t="shared" si="79"/>
        <v>0</v>
      </c>
      <c r="G594" s="19">
        <f>IF(AND(C594&lt;&gt;"",SUM(G$25:G593)&lt;D$17),$D$17/$D$21,0)</f>
        <v>0</v>
      </c>
      <c r="H594" s="4">
        <f t="shared" si="80"/>
        <v>0</v>
      </c>
      <c r="I594" s="4">
        <f t="shared" si="76"/>
        <v>0</v>
      </c>
      <c r="J594" s="25" t="str">
        <f t="shared" si="81"/>
        <v>2068–2069</v>
      </c>
      <c r="K594" s="27">
        <f t="shared" si="77"/>
        <v>0</v>
      </c>
      <c r="R594" s="10" t="str">
        <f t="shared" si="73"/>
        <v/>
      </c>
    </row>
    <row r="595" spans="1:18" ht="19.899999999999999" customHeight="1" x14ac:dyDescent="0.25">
      <c r="A595" s="126">
        <v>61729</v>
      </c>
      <c r="B595" s="9">
        <f t="shared" si="74"/>
        <v>0</v>
      </c>
      <c r="C595" s="127"/>
      <c r="D595" s="4">
        <f t="shared" si="75"/>
        <v>0</v>
      </c>
      <c r="E595" s="128">
        <f t="shared" si="78"/>
        <v>0</v>
      </c>
      <c r="F595" s="4">
        <f t="shared" si="79"/>
        <v>0</v>
      </c>
      <c r="G595" s="19">
        <f>IF(AND(C595&lt;&gt;"",SUM(G$25:G594)&lt;D$17),$D$17/$D$21,0)</f>
        <v>0</v>
      </c>
      <c r="H595" s="4">
        <f t="shared" si="80"/>
        <v>0</v>
      </c>
      <c r="I595" s="4">
        <f t="shared" si="76"/>
        <v>0</v>
      </c>
      <c r="J595" s="25" t="str">
        <f t="shared" si="81"/>
        <v>2068–2069</v>
      </c>
      <c r="K595" s="27">
        <f t="shared" si="77"/>
        <v>0</v>
      </c>
      <c r="R595" s="10" t="str">
        <f t="shared" si="73"/>
        <v/>
      </c>
    </row>
    <row r="596" spans="1:18" ht="19.899999999999999" customHeight="1" x14ac:dyDescent="0.25">
      <c r="A596" s="126">
        <v>61760</v>
      </c>
      <c r="B596" s="9">
        <f t="shared" si="74"/>
        <v>0</v>
      </c>
      <c r="C596" s="127"/>
      <c r="D596" s="4">
        <f t="shared" si="75"/>
        <v>0</v>
      </c>
      <c r="E596" s="128">
        <f t="shared" si="78"/>
        <v>0</v>
      </c>
      <c r="F596" s="4">
        <f t="shared" si="79"/>
        <v>0</v>
      </c>
      <c r="G596" s="19">
        <f>IF(AND(C596&lt;&gt;"",SUM(G$25:G595)&lt;D$17),$D$17/$D$21,0)</f>
        <v>0</v>
      </c>
      <c r="H596" s="4">
        <f t="shared" si="80"/>
        <v>0</v>
      </c>
      <c r="I596" s="4">
        <f t="shared" si="76"/>
        <v>0</v>
      </c>
      <c r="J596" s="25" t="str">
        <f t="shared" si="81"/>
        <v>2068–2069</v>
      </c>
      <c r="K596" s="27">
        <f t="shared" si="77"/>
        <v>0</v>
      </c>
      <c r="R596" s="10" t="str">
        <f t="shared" si="73"/>
        <v/>
      </c>
    </row>
    <row r="597" spans="1:18" ht="19.899999999999999" customHeight="1" x14ac:dyDescent="0.25">
      <c r="A597" s="126">
        <v>61788</v>
      </c>
      <c r="B597" s="9">
        <f t="shared" si="74"/>
        <v>0</v>
      </c>
      <c r="C597" s="127"/>
      <c r="D597" s="4">
        <f t="shared" si="75"/>
        <v>0</v>
      </c>
      <c r="E597" s="128">
        <f t="shared" si="78"/>
        <v>0</v>
      </c>
      <c r="F597" s="4">
        <f t="shared" si="79"/>
        <v>0</v>
      </c>
      <c r="G597" s="19">
        <f>IF(AND(C597&lt;&gt;"",SUM(G$25:G596)&lt;D$17),$D$17/$D$21,0)</f>
        <v>0</v>
      </c>
      <c r="H597" s="4">
        <f t="shared" si="80"/>
        <v>0</v>
      </c>
      <c r="I597" s="4">
        <f t="shared" si="76"/>
        <v>0</v>
      </c>
      <c r="J597" s="25" t="str">
        <f t="shared" si="81"/>
        <v>2068–2069</v>
      </c>
      <c r="K597" s="27">
        <f t="shared" si="77"/>
        <v>0</v>
      </c>
      <c r="R597" s="10" t="str">
        <f t="shared" si="73"/>
        <v/>
      </c>
    </row>
    <row r="598" spans="1:18" ht="19.899999999999999" customHeight="1" x14ac:dyDescent="0.25">
      <c r="A598" s="126">
        <v>61819</v>
      </c>
      <c r="B598" s="9">
        <f t="shared" si="74"/>
        <v>0</v>
      </c>
      <c r="C598" s="127"/>
      <c r="D598" s="4">
        <f t="shared" si="75"/>
        <v>0</v>
      </c>
      <c r="E598" s="128">
        <f t="shared" si="78"/>
        <v>0</v>
      </c>
      <c r="F598" s="4">
        <f t="shared" si="79"/>
        <v>0</v>
      </c>
      <c r="G598" s="19">
        <f>IF(AND(C598&lt;&gt;"",SUM(G$25:G597)&lt;D$17),$D$17/$D$21,0)</f>
        <v>0</v>
      </c>
      <c r="H598" s="4">
        <f t="shared" si="80"/>
        <v>0</v>
      </c>
      <c r="I598" s="4">
        <f t="shared" si="76"/>
        <v>0</v>
      </c>
      <c r="J598" s="25" t="str">
        <f t="shared" si="81"/>
        <v>2068–2069</v>
      </c>
      <c r="K598" s="27">
        <f t="shared" si="77"/>
        <v>0</v>
      </c>
      <c r="R598" s="10" t="str">
        <f t="shared" si="73"/>
        <v/>
      </c>
    </row>
    <row r="599" spans="1:18" ht="19.899999999999999" customHeight="1" x14ac:dyDescent="0.25">
      <c r="A599" s="126">
        <v>61849</v>
      </c>
      <c r="B599" s="9">
        <f t="shared" si="74"/>
        <v>0</v>
      </c>
      <c r="C599" s="127"/>
      <c r="D599" s="4">
        <f t="shared" si="75"/>
        <v>0</v>
      </c>
      <c r="E599" s="128">
        <f t="shared" si="78"/>
        <v>0</v>
      </c>
      <c r="F599" s="4">
        <f t="shared" si="79"/>
        <v>0</v>
      </c>
      <c r="G599" s="19">
        <f>IF(AND(C599&lt;&gt;"",SUM(G$25:G598)&lt;D$17),$D$17/$D$21,0)</f>
        <v>0</v>
      </c>
      <c r="H599" s="4">
        <f t="shared" si="80"/>
        <v>0</v>
      </c>
      <c r="I599" s="4">
        <f t="shared" si="76"/>
        <v>0</v>
      </c>
      <c r="J599" s="25" t="str">
        <f t="shared" si="81"/>
        <v>2068–2069</v>
      </c>
      <c r="K599" s="27">
        <f t="shared" si="77"/>
        <v>0</v>
      </c>
      <c r="R599" s="10" t="str">
        <f t="shared" si="73"/>
        <v/>
      </c>
    </row>
    <row r="600" spans="1:18" ht="19.899999999999999" customHeight="1" x14ac:dyDescent="0.25">
      <c r="A600" s="126">
        <v>61880</v>
      </c>
      <c r="B600" s="9">
        <f t="shared" si="74"/>
        <v>0</v>
      </c>
      <c r="C600" s="127"/>
      <c r="D600" s="4">
        <f t="shared" si="75"/>
        <v>0</v>
      </c>
      <c r="E600" s="128">
        <f t="shared" si="78"/>
        <v>0</v>
      </c>
      <c r="F600" s="4">
        <f t="shared" si="79"/>
        <v>0</v>
      </c>
      <c r="G600" s="19">
        <f>IF(AND(C600&lt;&gt;"",SUM(G$25:G599)&lt;D$17),$D$17/$D$21,0)</f>
        <v>0</v>
      </c>
      <c r="H600" s="4">
        <f t="shared" si="80"/>
        <v>0</v>
      </c>
      <c r="I600" s="4">
        <f t="shared" si="76"/>
        <v>0</v>
      </c>
      <c r="J600" s="25" t="str">
        <f t="shared" si="81"/>
        <v>2068–2069</v>
      </c>
      <c r="K600" s="27">
        <f t="shared" si="77"/>
        <v>0</v>
      </c>
      <c r="R600" s="10" t="str">
        <f t="shared" si="73"/>
        <v/>
      </c>
    </row>
    <row r="601" spans="1:18" ht="19.899999999999999" customHeight="1" x14ac:dyDescent="0.25">
      <c r="A601" s="126">
        <v>61910</v>
      </c>
      <c r="B601" s="9">
        <f t="shared" si="74"/>
        <v>0</v>
      </c>
      <c r="C601" s="127"/>
      <c r="D601" s="4">
        <f t="shared" si="75"/>
        <v>0</v>
      </c>
      <c r="E601" s="128">
        <f t="shared" si="78"/>
        <v>0</v>
      </c>
      <c r="F601" s="4">
        <f t="shared" si="79"/>
        <v>0</v>
      </c>
      <c r="G601" s="19">
        <f>IF(AND(C601&lt;&gt;"",SUM(G$25:G600)&lt;D$17),$D$17/$D$21,0)</f>
        <v>0</v>
      </c>
      <c r="H601" s="4">
        <f t="shared" si="80"/>
        <v>0</v>
      </c>
      <c r="I601" s="4">
        <f t="shared" si="76"/>
        <v>0</v>
      </c>
      <c r="J601" s="25" t="str">
        <f t="shared" si="81"/>
        <v>2069–2070</v>
      </c>
      <c r="K601" s="27">
        <f t="shared" si="77"/>
        <v>0</v>
      </c>
      <c r="R601" s="10" t="str">
        <f t="shared" ref="R601:R664" si="82">IF(AND($D$13&lt;=$A601,DATE(YEAR($D$13),MONTH($D$13)+$D$19-1,DAY($D$13))&gt;=$A601),"X","")</f>
        <v/>
      </c>
    </row>
    <row r="602" spans="1:18" ht="19.899999999999999" customHeight="1" x14ac:dyDescent="0.25">
      <c r="A602" s="126">
        <v>61941</v>
      </c>
      <c r="B602" s="9">
        <f t="shared" ref="B602:B665" si="83">IF(C602&gt;0,C602*-1,C602)</f>
        <v>0</v>
      </c>
      <c r="C602" s="127"/>
      <c r="D602" s="4">
        <f t="shared" ref="D602:D665" si="84">IF(C602="",0,IF($D$14="Beginning",IF(C601&lt;&gt;"",$F601*$D$6/12,0),IF(C601&lt;&gt;"",$F601*$D$6/12,$D$15*$D$6/12)))</f>
        <v>0</v>
      </c>
      <c r="E602" s="128">
        <f t="shared" si="78"/>
        <v>0</v>
      </c>
      <c r="F602" s="4">
        <f t="shared" si="79"/>
        <v>0</v>
      </c>
      <c r="G602" s="19">
        <f>IF(AND(C602&lt;&gt;"",SUM(G$25:G601)&lt;D$17),$D$17/$D$21,0)</f>
        <v>0</v>
      </c>
      <c r="H602" s="4">
        <f t="shared" si="80"/>
        <v>0</v>
      </c>
      <c r="I602" s="4">
        <f t="shared" ref="I602:I665" si="85">IF(C602&lt;&gt;"",$D$17-H602,0)</f>
        <v>0</v>
      </c>
      <c r="J602" s="25" t="str">
        <f t="shared" si="81"/>
        <v>2069–2070</v>
      </c>
      <c r="K602" s="27">
        <f t="shared" ref="K602:K665" si="86">IF(AND(ROUND(H602,2)=ROUND($D$17,2),ROUND(F602,0)=0),ROUND($D$17,2),0)</f>
        <v>0</v>
      </c>
      <c r="R602" s="10" t="str">
        <f t="shared" si="82"/>
        <v/>
      </c>
    </row>
    <row r="603" spans="1:18" ht="19.899999999999999" customHeight="1" x14ac:dyDescent="0.25">
      <c r="A603" s="126">
        <v>61972</v>
      </c>
      <c r="B603" s="9">
        <f t="shared" si="83"/>
        <v>0</v>
      </c>
      <c r="C603" s="127"/>
      <c r="D603" s="4">
        <f t="shared" si="84"/>
        <v>0</v>
      </c>
      <c r="E603" s="128">
        <f t="shared" ref="E603:E666" si="87">C603-D603</f>
        <v>0</v>
      </c>
      <c r="F603" s="4">
        <f t="shared" ref="F603:F666" si="88">IF(C603="",0,IF(C602="",$D$15-E603,IF(C603&lt;&gt;"",F602-E603)))</f>
        <v>0</v>
      </c>
      <c r="G603" s="19">
        <f>IF(AND(C603&lt;&gt;"",SUM(G$25:G602)&lt;D$17),$D$17/$D$21,0)</f>
        <v>0</v>
      </c>
      <c r="H603" s="4">
        <f t="shared" ref="H603:H666" si="89">IF(C603&lt;&gt;"",G603+H602,0)</f>
        <v>0</v>
      </c>
      <c r="I603" s="4">
        <f t="shared" si="85"/>
        <v>0</v>
      </c>
      <c r="J603" s="25" t="str">
        <f t="shared" si="81"/>
        <v>2069–2070</v>
      </c>
      <c r="K603" s="27">
        <f t="shared" si="86"/>
        <v>0</v>
      </c>
      <c r="R603" s="10" t="str">
        <f t="shared" si="82"/>
        <v/>
      </c>
    </row>
    <row r="604" spans="1:18" ht="19.899999999999999" customHeight="1" x14ac:dyDescent="0.25">
      <c r="A604" s="126">
        <v>62002</v>
      </c>
      <c r="B604" s="9">
        <f t="shared" si="83"/>
        <v>0</v>
      </c>
      <c r="C604" s="127"/>
      <c r="D604" s="4">
        <f t="shared" si="84"/>
        <v>0</v>
      </c>
      <c r="E604" s="128">
        <f t="shared" si="87"/>
        <v>0</v>
      </c>
      <c r="F604" s="4">
        <f t="shared" si="88"/>
        <v>0</v>
      </c>
      <c r="G604" s="19">
        <f>IF(AND(C604&lt;&gt;"",SUM(G$25:G603)&lt;D$17),$D$17/$D$21,0)</f>
        <v>0</v>
      </c>
      <c r="H604" s="4">
        <f t="shared" si="89"/>
        <v>0</v>
      </c>
      <c r="I604" s="4">
        <f t="shared" si="85"/>
        <v>0</v>
      </c>
      <c r="J604" s="25" t="str">
        <f t="shared" si="81"/>
        <v>2069–2070</v>
      </c>
      <c r="K604" s="27">
        <f t="shared" si="86"/>
        <v>0</v>
      </c>
      <c r="R604" s="10" t="str">
        <f t="shared" si="82"/>
        <v/>
      </c>
    </row>
    <row r="605" spans="1:18" ht="19.899999999999999" customHeight="1" x14ac:dyDescent="0.25">
      <c r="A605" s="126">
        <v>62033</v>
      </c>
      <c r="B605" s="9">
        <f t="shared" si="83"/>
        <v>0</v>
      </c>
      <c r="C605" s="127"/>
      <c r="D605" s="4">
        <f t="shared" si="84"/>
        <v>0</v>
      </c>
      <c r="E605" s="128">
        <f t="shared" si="87"/>
        <v>0</v>
      </c>
      <c r="F605" s="4">
        <f t="shared" si="88"/>
        <v>0</v>
      </c>
      <c r="G605" s="19">
        <f>IF(AND(C605&lt;&gt;"",SUM(G$25:G604)&lt;D$17),$D$17/$D$21,0)</f>
        <v>0</v>
      </c>
      <c r="H605" s="4">
        <f t="shared" si="89"/>
        <v>0</v>
      </c>
      <c r="I605" s="4">
        <f t="shared" si="85"/>
        <v>0</v>
      </c>
      <c r="J605" s="25" t="str">
        <f t="shared" si="81"/>
        <v>2069–2070</v>
      </c>
      <c r="K605" s="27">
        <f t="shared" si="86"/>
        <v>0</v>
      </c>
      <c r="R605" s="10" t="str">
        <f t="shared" si="82"/>
        <v/>
      </c>
    </row>
    <row r="606" spans="1:18" ht="19.899999999999999" customHeight="1" x14ac:dyDescent="0.25">
      <c r="A606" s="126">
        <v>62063</v>
      </c>
      <c r="B606" s="9">
        <f t="shared" si="83"/>
        <v>0</v>
      </c>
      <c r="C606" s="127"/>
      <c r="D606" s="4">
        <f t="shared" si="84"/>
        <v>0</v>
      </c>
      <c r="E606" s="128">
        <f t="shared" si="87"/>
        <v>0</v>
      </c>
      <c r="F606" s="4">
        <f t="shared" si="88"/>
        <v>0</v>
      </c>
      <c r="G606" s="19">
        <f>IF(AND(C606&lt;&gt;"",SUM(G$25:G605)&lt;D$17),$D$17/$D$21,0)</f>
        <v>0</v>
      </c>
      <c r="H606" s="4">
        <f t="shared" si="89"/>
        <v>0</v>
      </c>
      <c r="I606" s="4">
        <f t="shared" si="85"/>
        <v>0</v>
      </c>
      <c r="J606" s="25" t="str">
        <f t="shared" si="81"/>
        <v>2069–2070</v>
      </c>
      <c r="K606" s="27">
        <f t="shared" si="86"/>
        <v>0</v>
      </c>
      <c r="R606" s="10" t="str">
        <f t="shared" si="82"/>
        <v/>
      </c>
    </row>
    <row r="607" spans="1:18" ht="19.899999999999999" customHeight="1" x14ac:dyDescent="0.25">
      <c r="A607" s="126">
        <v>62094</v>
      </c>
      <c r="B607" s="9">
        <f t="shared" si="83"/>
        <v>0</v>
      </c>
      <c r="C607" s="127"/>
      <c r="D607" s="4">
        <f t="shared" si="84"/>
        <v>0</v>
      </c>
      <c r="E607" s="128">
        <f t="shared" si="87"/>
        <v>0</v>
      </c>
      <c r="F607" s="4">
        <f t="shared" si="88"/>
        <v>0</v>
      </c>
      <c r="G607" s="19">
        <f>IF(AND(C607&lt;&gt;"",SUM(G$25:G606)&lt;D$17),$D$17/$D$21,0)</f>
        <v>0</v>
      </c>
      <c r="H607" s="4">
        <f t="shared" si="89"/>
        <v>0</v>
      </c>
      <c r="I607" s="4">
        <f t="shared" si="85"/>
        <v>0</v>
      </c>
      <c r="J607" s="25" t="str">
        <f t="shared" si="81"/>
        <v>2069–2070</v>
      </c>
      <c r="K607" s="27">
        <f t="shared" si="86"/>
        <v>0</v>
      </c>
      <c r="R607" s="10" t="str">
        <f t="shared" si="82"/>
        <v/>
      </c>
    </row>
    <row r="608" spans="1:18" ht="19.899999999999999" customHeight="1" x14ac:dyDescent="0.25">
      <c r="A608" s="126">
        <v>62125</v>
      </c>
      <c r="B608" s="9">
        <f t="shared" si="83"/>
        <v>0</v>
      </c>
      <c r="C608" s="127"/>
      <c r="D608" s="4">
        <f t="shared" si="84"/>
        <v>0</v>
      </c>
      <c r="E608" s="128">
        <f t="shared" si="87"/>
        <v>0</v>
      </c>
      <c r="F608" s="4">
        <f t="shared" si="88"/>
        <v>0</v>
      </c>
      <c r="G608" s="19">
        <f>IF(AND(C608&lt;&gt;"",SUM(G$25:G607)&lt;D$17),$D$17/$D$21,0)</f>
        <v>0</v>
      </c>
      <c r="H608" s="4">
        <f t="shared" si="89"/>
        <v>0</v>
      </c>
      <c r="I608" s="4">
        <f t="shared" si="85"/>
        <v>0</v>
      </c>
      <c r="J608" s="25" t="str">
        <f t="shared" si="81"/>
        <v>2069–2070</v>
      </c>
      <c r="K608" s="27">
        <f t="shared" si="86"/>
        <v>0</v>
      </c>
      <c r="R608" s="10" t="str">
        <f t="shared" si="82"/>
        <v/>
      </c>
    </row>
    <row r="609" spans="1:18" ht="19.899999999999999" customHeight="1" x14ac:dyDescent="0.25">
      <c r="A609" s="126">
        <v>62153</v>
      </c>
      <c r="B609" s="9">
        <f t="shared" si="83"/>
        <v>0</v>
      </c>
      <c r="C609" s="127"/>
      <c r="D609" s="4">
        <f t="shared" si="84"/>
        <v>0</v>
      </c>
      <c r="E609" s="128">
        <f t="shared" si="87"/>
        <v>0</v>
      </c>
      <c r="F609" s="4">
        <f t="shared" si="88"/>
        <v>0</v>
      </c>
      <c r="G609" s="19">
        <f>IF(AND(C609&lt;&gt;"",SUM(G$25:G608)&lt;D$17),$D$17/$D$21,0)</f>
        <v>0</v>
      </c>
      <c r="H609" s="4">
        <f t="shared" si="89"/>
        <v>0</v>
      </c>
      <c r="I609" s="4">
        <f t="shared" si="85"/>
        <v>0</v>
      </c>
      <c r="J609" s="25" t="str">
        <f t="shared" si="81"/>
        <v>2069–2070</v>
      </c>
      <c r="K609" s="27">
        <f t="shared" si="86"/>
        <v>0</v>
      </c>
      <c r="R609" s="10" t="str">
        <f t="shared" si="82"/>
        <v/>
      </c>
    </row>
    <row r="610" spans="1:18" ht="19.899999999999999" customHeight="1" x14ac:dyDescent="0.25">
      <c r="A610" s="126">
        <v>62184</v>
      </c>
      <c r="B610" s="9">
        <f t="shared" si="83"/>
        <v>0</v>
      </c>
      <c r="C610" s="127"/>
      <c r="D610" s="4">
        <f t="shared" si="84"/>
        <v>0</v>
      </c>
      <c r="E610" s="128">
        <f t="shared" si="87"/>
        <v>0</v>
      </c>
      <c r="F610" s="4">
        <f t="shared" si="88"/>
        <v>0</v>
      </c>
      <c r="G610" s="19">
        <f>IF(AND(C610&lt;&gt;"",SUM(G$25:G609)&lt;D$17),$D$17/$D$21,0)</f>
        <v>0</v>
      </c>
      <c r="H610" s="4">
        <f t="shared" si="89"/>
        <v>0</v>
      </c>
      <c r="I610" s="4">
        <f t="shared" si="85"/>
        <v>0</v>
      </c>
      <c r="J610" s="25" t="str">
        <f t="shared" si="81"/>
        <v>2069–2070</v>
      </c>
      <c r="K610" s="27">
        <f t="shared" si="86"/>
        <v>0</v>
      </c>
      <c r="R610" s="10" t="str">
        <f t="shared" si="82"/>
        <v/>
      </c>
    </row>
    <row r="611" spans="1:18" ht="19.899999999999999" customHeight="1" x14ac:dyDescent="0.25">
      <c r="A611" s="126">
        <v>62214</v>
      </c>
      <c r="B611" s="9">
        <f t="shared" si="83"/>
        <v>0</v>
      </c>
      <c r="C611" s="127"/>
      <c r="D611" s="4">
        <f t="shared" si="84"/>
        <v>0</v>
      </c>
      <c r="E611" s="128">
        <f t="shared" si="87"/>
        <v>0</v>
      </c>
      <c r="F611" s="4">
        <f t="shared" si="88"/>
        <v>0</v>
      </c>
      <c r="G611" s="19">
        <f>IF(AND(C611&lt;&gt;"",SUM(G$25:G610)&lt;D$17),$D$17/$D$21,0)</f>
        <v>0</v>
      </c>
      <c r="H611" s="4">
        <f t="shared" si="89"/>
        <v>0</v>
      </c>
      <c r="I611" s="4">
        <f t="shared" si="85"/>
        <v>0</v>
      </c>
      <c r="J611" s="25" t="str">
        <f t="shared" si="81"/>
        <v>2069–2070</v>
      </c>
      <c r="K611" s="27">
        <f t="shared" si="86"/>
        <v>0</v>
      </c>
      <c r="R611" s="10" t="str">
        <f t="shared" si="82"/>
        <v/>
      </c>
    </row>
    <row r="612" spans="1:18" ht="19.899999999999999" customHeight="1" x14ac:dyDescent="0.25">
      <c r="A612" s="126">
        <v>62245</v>
      </c>
      <c r="B612" s="9">
        <f t="shared" si="83"/>
        <v>0</v>
      </c>
      <c r="C612" s="127"/>
      <c r="D612" s="4">
        <f t="shared" si="84"/>
        <v>0</v>
      </c>
      <c r="E612" s="128">
        <f t="shared" si="87"/>
        <v>0</v>
      </c>
      <c r="F612" s="4">
        <f t="shared" si="88"/>
        <v>0</v>
      </c>
      <c r="G612" s="19">
        <f>IF(AND(C612&lt;&gt;"",SUM(G$25:G611)&lt;D$17),$D$17/$D$21,0)</f>
        <v>0</v>
      </c>
      <c r="H612" s="4">
        <f t="shared" si="89"/>
        <v>0</v>
      </c>
      <c r="I612" s="4">
        <f t="shared" si="85"/>
        <v>0</v>
      </c>
      <c r="J612" s="25" t="str">
        <f t="shared" si="81"/>
        <v>2069–2070</v>
      </c>
      <c r="K612" s="27">
        <f t="shared" si="86"/>
        <v>0</v>
      </c>
      <c r="R612" s="10" t="str">
        <f t="shared" si="82"/>
        <v/>
      </c>
    </row>
    <row r="613" spans="1:18" ht="19.899999999999999" customHeight="1" x14ac:dyDescent="0.25">
      <c r="A613" s="126">
        <v>62275</v>
      </c>
      <c r="B613" s="9">
        <f t="shared" si="83"/>
        <v>0</v>
      </c>
      <c r="C613" s="127"/>
      <c r="D613" s="4">
        <f t="shared" si="84"/>
        <v>0</v>
      </c>
      <c r="E613" s="128">
        <f t="shared" si="87"/>
        <v>0</v>
      </c>
      <c r="F613" s="4">
        <f t="shared" si="88"/>
        <v>0</v>
      </c>
      <c r="G613" s="19">
        <f>IF(AND(C613&lt;&gt;"",SUM(G$25:G612)&lt;D$17),$D$17/$D$21,0)</f>
        <v>0</v>
      </c>
      <c r="H613" s="4">
        <f t="shared" si="89"/>
        <v>0</v>
      </c>
      <c r="I613" s="4">
        <f t="shared" si="85"/>
        <v>0</v>
      </c>
      <c r="J613" s="25" t="str">
        <f t="shared" si="81"/>
        <v>2070–2071</v>
      </c>
      <c r="K613" s="27">
        <f t="shared" si="86"/>
        <v>0</v>
      </c>
      <c r="R613" s="10" t="str">
        <f t="shared" si="82"/>
        <v/>
      </c>
    </row>
    <row r="614" spans="1:18" ht="19.899999999999999" customHeight="1" x14ac:dyDescent="0.25">
      <c r="A614" s="126">
        <v>62306</v>
      </c>
      <c r="B614" s="9">
        <f t="shared" si="83"/>
        <v>0</v>
      </c>
      <c r="C614" s="127"/>
      <c r="D614" s="4">
        <f t="shared" si="84"/>
        <v>0</v>
      </c>
      <c r="E614" s="128">
        <f t="shared" si="87"/>
        <v>0</v>
      </c>
      <c r="F614" s="4">
        <f t="shared" si="88"/>
        <v>0</v>
      </c>
      <c r="G614" s="19">
        <f>IF(AND(C614&lt;&gt;"",SUM(G$25:G613)&lt;D$17),$D$17/$D$21,0)</f>
        <v>0</v>
      </c>
      <c r="H614" s="4">
        <f t="shared" si="89"/>
        <v>0</v>
      </c>
      <c r="I614" s="4">
        <f t="shared" si="85"/>
        <v>0</v>
      </c>
      <c r="J614" s="25" t="str">
        <f t="shared" ref="J614:J677" si="90">IF(OR(MONTH(A614)=1,MONTH(A614)=2,MONTH(A614)=3,MONTH(A614)=4,MONTH(A614)=5,MONTH(A614)=6),YEAR(A614)-1&amp;"–"&amp;YEAR(A614),YEAR(A614)&amp;"–"&amp;YEAR(A614)+1)</f>
        <v>2070–2071</v>
      </c>
      <c r="K614" s="27">
        <f t="shared" si="86"/>
        <v>0</v>
      </c>
      <c r="R614" s="10" t="str">
        <f t="shared" si="82"/>
        <v/>
      </c>
    </row>
    <row r="615" spans="1:18" ht="19.899999999999999" customHeight="1" x14ac:dyDescent="0.25">
      <c r="A615" s="126">
        <v>62337</v>
      </c>
      <c r="B615" s="9">
        <f t="shared" si="83"/>
        <v>0</v>
      </c>
      <c r="C615" s="127"/>
      <c r="D615" s="4">
        <f t="shared" si="84"/>
        <v>0</v>
      </c>
      <c r="E615" s="128">
        <f t="shared" si="87"/>
        <v>0</v>
      </c>
      <c r="F615" s="4">
        <f t="shared" si="88"/>
        <v>0</v>
      </c>
      <c r="G615" s="19">
        <f>IF(AND(C615&lt;&gt;"",SUM(G$25:G614)&lt;D$17),$D$17/$D$21,0)</f>
        <v>0</v>
      </c>
      <c r="H615" s="4">
        <f t="shared" si="89"/>
        <v>0</v>
      </c>
      <c r="I615" s="4">
        <f t="shared" si="85"/>
        <v>0</v>
      </c>
      <c r="J615" s="25" t="str">
        <f t="shared" si="90"/>
        <v>2070–2071</v>
      </c>
      <c r="K615" s="27">
        <f t="shared" si="86"/>
        <v>0</v>
      </c>
      <c r="R615" s="10" t="str">
        <f t="shared" si="82"/>
        <v/>
      </c>
    </row>
    <row r="616" spans="1:18" ht="19.899999999999999" customHeight="1" x14ac:dyDescent="0.25">
      <c r="A616" s="126">
        <v>62367</v>
      </c>
      <c r="B616" s="9">
        <f t="shared" si="83"/>
        <v>0</v>
      </c>
      <c r="C616" s="127"/>
      <c r="D616" s="4">
        <f t="shared" si="84"/>
        <v>0</v>
      </c>
      <c r="E616" s="128">
        <f t="shared" si="87"/>
        <v>0</v>
      </c>
      <c r="F616" s="4">
        <f t="shared" si="88"/>
        <v>0</v>
      </c>
      <c r="G616" s="19">
        <f>IF(AND(C616&lt;&gt;"",SUM(G$25:G615)&lt;D$17),$D$17/$D$21,0)</f>
        <v>0</v>
      </c>
      <c r="H616" s="4">
        <f t="shared" si="89"/>
        <v>0</v>
      </c>
      <c r="I616" s="4">
        <f t="shared" si="85"/>
        <v>0</v>
      </c>
      <c r="J616" s="25" t="str">
        <f t="shared" si="90"/>
        <v>2070–2071</v>
      </c>
      <c r="K616" s="27">
        <f t="shared" si="86"/>
        <v>0</v>
      </c>
      <c r="R616" s="10" t="str">
        <f t="shared" si="82"/>
        <v/>
      </c>
    </row>
    <row r="617" spans="1:18" ht="19.899999999999999" customHeight="1" x14ac:dyDescent="0.25">
      <c r="A617" s="126">
        <v>62398</v>
      </c>
      <c r="B617" s="9">
        <f t="shared" si="83"/>
        <v>0</v>
      </c>
      <c r="C617" s="127"/>
      <c r="D617" s="4">
        <f t="shared" si="84"/>
        <v>0</v>
      </c>
      <c r="E617" s="128">
        <f t="shared" si="87"/>
        <v>0</v>
      </c>
      <c r="F617" s="4">
        <f t="shared" si="88"/>
        <v>0</v>
      </c>
      <c r="G617" s="19">
        <f>IF(AND(C617&lt;&gt;"",SUM(G$25:G616)&lt;D$17),$D$17/$D$21,0)</f>
        <v>0</v>
      </c>
      <c r="H617" s="4">
        <f t="shared" si="89"/>
        <v>0</v>
      </c>
      <c r="I617" s="4">
        <f t="shared" si="85"/>
        <v>0</v>
      </c>
      <c r="J617" s="25" t="str">
        <f t="shared" si="90"/>
        <v>2070–2071</v>
      </c>
      <c r="K617" s="27">
        <f t="shared" si="86"/>
        <v>0</v>
      </c>
      <c r="R617" s="10" t="str">
        <f t="shared" si="82"/>
        <v/>
      </c>
    </row>
    <row r="618" spans="1:18" ht="19.899999999999999" customHeight="1" x14ac:dyDescent="0.25">
      <c r="A618" s="126">
        <v>62428</v>
      </c>
      <c r="B618" s="9">
        <f t="shared" si="83"/>
        <v>0</v>
      </c>
      <c r="C618" s="127"/>
      <c r="D618" s="4">
        <f t="shared" si="84"/>
        <v>0</v>
      </c>
      <c r="E618" s="128">
        <f t="shared" si="87"/>
        <v>0</v>
      </c>
      <c r="F618" s="4">
        <f t="shared" si="88"/>
        <v>0</v>
      </c>
      <c r="G618" s="19">
        <f>IF(AND(C618&lt;&gt;"",SUM(G$25:G617)&lt;D$17),$D$17/$D$21,0)</f>
        <v>0</v>
      </c>
      <c r="H618" s="4">
        <f t="shared" si="89"/>
        <v>0</v>
      </c>
      <c r="I618" s="4">
        <f t="shared" si="85"/>
        <v>0</v>
      </c>
      <c r="J618" s="25" t="str">
        <f t="shared" si="90"/>
        <v>2070–2071</v>
      </c>
      <c r="K618" s="27">
        <f t="shared" si="86"/>
        <v>0</v>
      </c>
      <c r="R618" s="10" t="str">
        <f t="shared" si="82"/>
        <v/>
      </c>
    </row>
    <row r="619" spans="1:18" ht="19.899999999999999" customHeight="1" x14ac:dyDescent="0.25">
      <c r="A619" s="126">
        <v>62459</v>
      </c>
      <c r="B619" s="9">
        <f t="shared" si="83"/>
        <v>0</v>
      </c>
      <c r="C619" s="127"/>
      <c r="D619" s="4">
        <f t="shared" si="84"/>
        <v>0</v>
      </c>
      <c r="E619" s="128">
        <f t="shared" si="87"/>
        <v>0</v>
      </c>
      <c r="F619" s="4">
        <f t="shared" si="88"/>
        <v>0</v>
      </c>
      <c r="G619" s="19">
        <f>IF(AND(C619&lt;&gt;"",SUM(G$25:G618)&lt;D$17),$D$17/$D$21,0)</f>
        <v>0</v>
      </c>
      <c r="H619" s="4">
        <f t="shared" si="89"/>
        <v>0</v>
      </c>
      <c r="I619" s="4">
        <f t="shared" si="85"/>
        <v>0</v>
      </c>
      <c r="J619" s="25" t="str">
        <f t="shared" si="90"/>
        <v>2070–2071</v>
      </c>
      <c r="K619" s="27">
        <f t="shared" si="86"/>
        <v>0</v>
      </c>
      <c r="R619" s="10" t="str">
        <f t="shared" si="82"/>
        <v/>
      </c>
    </row>
    <row r="620" spans="1:18" ht="19.899999999999999" customHeight="1" x14ac:dyDescent="0.25">
      <c r="A620" s="126">
        <v>62490</v>
      </c>
      <c r="B620" s="9">
        <f t="shared" si="83"/>
        <v>0</v>
      </c>
      <c r="C620" s="127"/>
      <c r="D620" s="4">
        <f t="shared" si="84"/>
        <v>0</v>
      </c>
      <c r="E620" s="128">
        <f t="shared" si="87"/>
        <v>0</v>
      </c>
      <c r="F620" s="4">
        <f t="shared" si="88"/>
        <v>0</v>
      </c>
      <c r="G620" s="19">
        <f>IF(AND(C620&lt;&gt;"",SUM(G$25:G619)&lt;D$17),$D$17/$D$21,0)</f>
        <v>0</v>
      </c>
      <c r="H620" s="4">
        <f t="shared" si="89"/>
        <v>0</v>
      </c>
      <c r="I620" s="4">
        <f t="shared" si="85"/>
        <v>0</v>
      </c>
      <c r="J620" s="25" t="str">
        <f t="shared" si="90"/>
        <v>2070–2071</v>
      </c>
      <c r="K620" s="27">
        <f t="shared" si="86"/>
        <v>0</v>
      </c>
      <c r="R620" s="10" t="str">
        <f t="shared" si="82"/>
        <v/>
      </c>
    </row>
    <row r="621" spans="1:18" ht="19.899999999999999" customHeight="1" x14ac:dyDescent="0.25">
      <c r="A621" s="126">
        <v>62518</v>
      </c>
      <c r="B621" s="9">
        <f t="shared" si="83"/>
        <v>0</v>
      </c>
      <c r="C621" s="127"/>
      <c r="D621" s="4">
        <f t="shared" si="84"/>
        <v>0</v>
      </c>
      <c r="E621" s="128">
        <f t="shared" si="87"/>
        <v>0</v>
      </c>
      <c r="F621" s="4">
        <f t="shared" si="88"/>
        <v>0</v>
      </c>
      <c r="G621" s="19">
        <f>IF(AND(C621&lt;&gt;"",SUM(G$25:G620)&lt;D$17),$D$17/$D$21,0)</f>
        <v>0</v>
      </c>
      <c r="H621" s="4">
        <f t="shared" si="89"/>
        <v>0</v>
      </c>
      <c r="I621" s="4">
        <f t="shared" si="85"/>
        <v>0</v>
      </c>
      <c r="J621" s="25" t="str">
        <f t="shared" si="90"/>
        <v>2070–2071</v>
      </c>
      <c r="K621" s="27">
        <f t="shared" si="86"/>
        <v>0</v>
      </c>
      <c r="R621" s="10" t="str">
        <f t="shared" si="82"/>
        <v/>
      </c>
    </row>
    <row r="622" spans="1:18" ht="19.899999999999999" customHeight="1" x14ac:dyDescent="0.25">
      <c r="A622" s="126">
        <v>62549</v>
      </c>
      <c r="B622" s="9">
        <f t="shared" si="83"/>
        <v>0</v>
      </c>
      <c r="C622" s="127"/>
      <c r="D622" s="4">
        <f t="shared" si="84"/>
        <v>0</v>
      </c>
      <c r="E622" s="128">
        <f t="shared" si="87"/>
        <v>0</v>
      </c>
      <c r="F622" s="4">
        <f t="shared" si="88"/>
        <v>0</v>
      </c>
      <c r="G622" s="19">
        <f>IF(AND(C622&lt;&gt;"",SUM(G$25:G621)&lt;D$17),$D$17/$D$21,0)</f>
        <v>0</v>
      </c>
      <c r="H622" s="4">
        <f t="shared" si="89"/>
        <v>0</v>
      </c>
      <c r="I622" s="4">
        <f t="shared" si="85"/>
        <v>0</v>
      </c>
      <c r="J622" s="25" t="str">
        <f t="shared" si="90"/>
        <v>2070–2071</v>
      </c>
      <c r="K622" s="27">
        <f t="shared" si="86"/>
        <v>0</v>
      </c>
      <c r="R622" s="10" t="str">
        <f t="shared" si="82"/>
        <v/>
      </c>
    </row>
    <row r="623" spans="1:18" ht="19.899999999999999" customHeight="1" x14ac:dyDescent="0.25">
      <c r="A623" s="126">
        <v>62579</v>
      </c>
      <c r="B623" s="9">
        <f t="shared" si="83"/>
        <v>0</v>
      </c>
      <c r="C623" s="127"/>
      <c r="D623" s="4">
        <f t="shared" si="84"/>
        <v>0</v>
      </c>
      <c r="E623" s="128">
        <f t="shared" si="87"/>
        <v>0</v>
      </c>
      <c r="F623" s="4">
        <f t="shared" si="88"/>
        <v>0</v>
      </c>
      <c r="G623" s="19">
        <f>IF(AND(C623&lt;&gt;"",SUM(G$25:G622)&lt;D$17),$D$17/$D$21,0)</f>
        <v>0</v>
      </c>
      <c r="H623" s="4">
        <f t="shared" si="89"/>
        <v>0</v>
      </c>
      <c r="I623" s="4">
        <f t="shared" si="85"/>
        <v>0</v>
      </c>
      <c r="J623" s="25" t="str">
        <f t="shared" si="90"/>
        <v>2070–2071</v>
      </c>
      <c r="K623" s="27">
        <f t="shared" si="86"/>
        <v>0</v>
      </c>
      <c r="R623" s="10" t="str">
        <f t="shared" si="82"/>
        <v/>
      </c>
    </row>
    <row r="624" spans="1:18" ht="19.899999999999999" customHeight="1" x14ac:dyDescent="0.25">
      <c r="A624" s="126">
        <v>62610</v>
      </c>
      <c r="B624" s="9">
        <f t="shared" si="83"/>
        <v>0</v>
      </c>
      <c r="C624" s="127"/>
      <c r="D624" s="4">
        <f t="shared" si="84"/>
        <v>0</v>
      </c>
      <c r="E624" s="128">
        <f t="shared" si="87"/>
        <v>0</v>
      </c>
      <c r="F624" s="4">
        <f t="shared" si="88"/>
        <v>0</v>
      </c>
      <c r="G624" s="19">
        <f>IF(AND(C624&lt;&gt;"",SUM(G$25:G623)&lt;D$17),$D$17/$D$21,0)</f>
        <v>0</v>
      </c>
      <c r="H624" s="4">
        <f t="shared" si="89"/>
        <v>0</v>
      </c>
      <c r="I624" s="4">
        <f t="shared" si="85"/>
        <v>0</v>
      </c>
      <c r="J624" s="25" t="str">
        <f t="shared" si="90"/>
        <v>2070–2071</v>
      </c>
      <c r="K624" s="27">
        <f t="shared" si="86"/>
        <v>0</v>
      </c>
      <c r="R624" s="10" t="str">
        <f t="shared" si="82"/>
        <v/>
      </c>
    </row>
    <row r="625" spans="1:18" ht="19.899999999999999" customHeight="1" x14ac:dyDescent="0.25">
      <c r="A625" s="126">
        <v>62640</v>
      </c>
      <c r="B625" s="9">
        <f t="shared" si="83"/>
        <v>0</v>
      </c>
      <c r="C625" s="127"/>
      <c r="D625" s="4">
        <f t="shared" si="84"/>
        <v>0</v>
      </c>
      <c r="E625" s="128">
        <f t="shared" si="87"/>
        <v>0</v>
      </c>
      <c r="F625" s="4">
        <f t="shared" si="88"/>
        <v>0</v>
      </c>
      <c r="G625" s="19">
        <f>IF(AND(C625&lt;&gt;"",SUM(G$25:G624)&lt;D$17),$D$17/$D$21,0)</f>
        <v>0</v>
      </c>
      <c r="H625" s="4">
        <f t="shared" si="89"/>
        <v>0</v>
      </c>
      <c r="I625" s="4">
        <f t="shared" si="85"/>
        <v>0</v>
      </c>
      <c r="J625" s="25" t="str">
        <f t="shared" si="90"/>
        <v>2071–2072</v>
      </c>
      <c r="K625" s="27">
        <f t="shared" si="86"/>
        <v>0</v>
      </c>
      <c r="R625" s="10" t="str">
        <f t="shared" si="82"/>
        <v/>
      </c>
    </row>
    <row r="626" spans="1:18" ht="19.899999999999999" customHeight="1" x14ac:dyDescent="0.25">
      <c r="A626" s="126">
        <v>62671</v>
      </c>
      <c r="B626" s="9">
        <f t="shared" si="83"/>
        <v>0</v>
      </c>
      <c r="C626" s="127"/>
      <c r="D626" s="4">
        <f t="shared" si="84"/>
        <v>0</v>
      </c>
      <c r="E626" s="128">
        <f t="shared" si="87"/>
        <v>0</v>
      </c>
      <c r="F626" s="4">
        <f t="shared" si="88"/>
        <v>0</v>
      </c>
      <c r="G626" s="19">
        <f>IF(AND(C626&lt;&gt;"",SUM(G$25:G625)&lt;D$17),$D$17/$D$21,0)</f>
        <v>0</v>
      </c>
      <c r="H626" s="4">
        <f t="shared" si="89"/>
        <v>0</v>
      </c>
      <c r="I626" s="4">
        <f t="shared" si="85"/>
        <v>0</v>
      </c>
      <c r="J626" s="25" t="str">
        <f t="shared" si="90"/>
        <v>2071–2072</v>
      </c>
      <c r="K626" s="27">
        <f t="shared" si="86"/>
        <v>0</v>
      </c>
      <c r="R626" s="10" t="str">
        <f t="shared" si="82"/>
        <v/>
      </c>
    </row>
    <row r="627" spans="1:18" ht="19.899999999999999" customHeight="1" x14ac:dyDescent="0.25">
      <c r="A627" s="126">
        <v>62702</v>
      </c>
      <c r="B627" s="9">
        <f t="shared" si="83"/>
        <v>0</v>
      </c>
      <c r="C627" s="127"/>
      <c r="D627" s="4">
        <f t="shared" si="84"/>
        <v>0</v>
      </c>
      <c r="E627" s="128">
        <f t="shared" si="87"/>
        <v>0</v>
      </c>
      <c r="F627" s="4">
        <f t="shared" si="88"/>
        <v>0</v>
      </c>
      <c r="G627" s="19">
        <f>IF(AND(C627&lt;&gt;"",SUM(G$25:G626)&lt;D$17),$D$17/$D$21,0)</f>
        <v>0</v>
      </c>
      <c r="H627" s="4">
        <f t="shared" si="89"/>
        <v>0</v>
      </c>
      <c r="I627" s="4">
        <f t="shared" si="85"/>
        <v>0</v>
      </c>
      <c r="J627" s="25" t="str">
        <f t="shared" si="90"/>
        <v>2071–2072</v>
      </c>
      <c r="K627" s="27">
        <f t="shared" si="86"/>
        <v>0</v>
      </c>
      <c r="R627" s="10" t="str">
        <f t="shared" si="82"/>
        <v/>
      </c>
    </row>
    <row r="628" spans="1:18" ht="19.899999999999999" customHeight="1" x14ac:dyDescent="0.25">
      <c r="A628" s="126">
        <v>62732</v>
      </c>
      <c r="B628" s="9">
        <f t="shared" si="83"/>
        <v>0</v>
      </c>
      <c r="C628" s="127"/>
      <c r="D628" s="4">
        <f t="shared" si="84"/>
        <v>0</v>
      </c>
      <c r="E628" s="128">
        <f t="shared" si="87"/>
        <v>0</v>
      </c>
      <c r="F628" s="4">
        <f t="shared" si="88"/>
        <v>0</v>
      </c>
      <c r="G628" s="19">
        <f>IF(AND(C628&lt;&gt;"",SUM(G$25:G627)&lt;D$17),$D$17/$D$21,0)</f>
        <v>0</v>
      </c>
      <c r="H628" s="4">
        <f t="shared" si="89"/>
        <v>0</v>
      </c>
      <c r="I628" s="4">
        <f t="shared" si="85"/>
        <v>0</v>
      </c>
      <c r="J628" s="25" t="str">
        <f t="shared" si="90"/>
        <v>2071–2072</v>
      </c>
      <c r="K628" s="27">
        <f t="shared" si="86"/>
        <v>0</v>
      </c>
      <c r="R628" s="10" t="str">
        <f t="shared" si="82"/>
        <v/>
      </c>
    </row>
    <row r="629" spans="1:18" ht="19.899999999999999" customHeight="1" x14ac:dyDescent="0.25">
      <c r="A629" s="126">
        <v>62763</v>
      </c>
      <c r="B629" s="9">
        <f t="shared" si="83"/>
        <v>0</v>
      </c>
      <c r="C629" s="127"/>
      <c r="D629" s="4">
        <f t="shared" si="84"/>
        <v>0</v>
      </c>
      <c r="E629" s="128">
        <f t="shared" si="87"/>
        <v>0</v>
      </c>
      <c r="F629" s="4">
        <f t="shared" si="88"/>
        <v>0</v>
      </c>
      <c r="G629" s="19">
        <f>IF(AND(C629&lt;&gt;"",SUM(G$25:G628)&lt;D$17),$D$17/$D$21,0)</f>
        <v>0</v>
      </c>
      <c r="H629" s="4">
        <f t="shared" si="89"/>
        <v>0</v>
      </c>
      <c r="I629" s="4">
        <f t="shared" si="85"/>
        <v>0</v>
      </c>
      <c r="J629" s="25" t="str">
        <f t="shared" si="90"/>
        <v>2071–2072</v>
      </c>
      <c r="K629" s="27">
        <f t="shared" si="86"/>
        <v>0</v>
      </c>
      <c r="R629" s="10" t="str">
        <f t="shared" si="82"/>
        <v/>
      </c>
    </row>
    <row r="630" spans="1:18" ht="19.899999999999999" customHeight="1" x14ac:dyDescent="0.25">
      <c r="A630" s="126">
        <v>62793</v>
      </c>
      <c r="B630" s="9">
        <f t="shared" si="83"/>
        <v>0</v>
      </c>
      <c r="C630" s="127"/>
      <c r="D630" s="4">
        <f t="shared" si="84"/>
        <v>0</v>
      </c>
      <c r="E630" s="128">
        <f t="shared" si="87"/>
        <v>0</v>
      </c>
      <c r="F630" s="4">
        <f t="shared" si="88"/>
        <v>0</v>
      </c>
      <c r="G630" s="19">
        <f>IF(AND(C630&lt;&gt;"",SUM(G$25:G629)&lt;D$17),$D$17/$D$21,0)</f>
        <v>0</v>
      </c>
      <c r="H630" s="4">
        <f t="shared" si="89"/>
        <v>0</v>
      </c>
      <c r="I630" s="4">
        <f t="shared" si="85"/>
        <v>0</v>
      </c>
      <c r="J630" s="25" t="str">
        <f t="shared" si="90"/>
        <v>2071–2072</v>
      </c>
      <c r="K630" s="27">
        <f t="shared" si="86"/>
        <v>0</v>
      </c>
      <c r="R630" s="10" t="str">
        <f t="shared" si="82"/>
        <v/>
      </c>
    </row>
    <row r="631" spans="1:18" ht="19.899999999999999" customHeight="1" x14ac:dyDescent="0.25">
      <c r="A631" s="126">
        <v>62824</v>
      </c>
      <c r="B631" s="9">
        <f t="shared" si="83"/>
        <v>0</v>
      </c>
      <c r="C631" s="127"/>
      <c r="D631" s="4">
        <f t="shared" si="84"/>
        <v>0</v>
      </c>
      <c r="E631" s="128">
        <f t="shared" si="87"/>
        <v>0</v>
      </c>
      <c r="F631" s="4">
        <f t="shared" si="88"/>
        <v>0</v>
      </c>
      <c r="G631" s="19">
        <f>IF(AND(C631&lt;&gt;"",SUM(G$25:G630)&lt;D$17),$D$17/$D$21,0)</f>
        <v>0</v>
      </c>
      <c r="H631" s="4">
        <f t="shared" si="89"/>
        <v>0</v>
      </c>
      <c r="I631" s="4">
        <f t="shared" si="85"/>
        <v>0</v>
      </c>
      <c r="J631" s="25" t="str">
        <f t="shared" si="90"/>
        <v>2071–2072</v>
      </c>
      <c r="K631" s="27">
        <f t="shared" si="86"/>
        <v>0</v>
      </c>
      <c r="R631" s="10" t="str">
        <f t="shared" si="82"/>
        <v/>
      </c>
    </row>
    <row r="632" spans="1:18" ht="19.899999999999999" customHeight="1" x14ac:dyDescent="0.25">
      <c r="A632" s="126">
        <v>62855</v>
      </c>
      <c r="B632" s="9">
        <f t="shared" si="83"/>
        <v>0</v>
      </c>
      <c r="C632" s="127"/>
      <c r="D632" s="4">
        <f t="shared" si="84"/>
        <v>0</v>
      </c>
      <c r="E632" s="128">
        <f t="shared" si="87"/>
        <v>0</v>
      </c>
      <c r="F632" s="4">
        <f t="shared" si="88"/>
        <v>0</v>
      </c>
      <c r="G632" s="19">
        <f>IF(AND(C632&lt;&gt;"",SUM(G$25:G631)&lt;D$17),$D$17/$D$21,0)</f>
        <v>0</v>
      </c>
      <c r="H632" s="4">
        <f t="shared" si="89"/>
        <v>0</v>
      </c>
      <c r="I632" s="4">
        <f t="shared" si="85"/>
        <v>0</v>
      </c>
      <c r="J632" s="25" t="str">
        <f t="shared" si="90"/>
        <v>2071–2072</v>
      </c>
      <c r="K632" s="27">
        <f t="shared" si="86"/>
        <v>0</v>
      </c>
      <c r="R632" s="10" t="str">
        <f t="shared" si="82"/>
        <v/>
      </c>
    </row>
    <row r="633" spans="1:18" ht="19.899999999999999" customHeight="1" x14ac:dyDescent="0.25">
      <c r="A633" s="126">
        <v>62884</v>
      </c>
      <c r="B633" s="9">
        <f t="shared" si="83"/>
        <v>0</v>
      </c>
      <c r="C633" s="127"/>
      <c r="D633" s="4">
        <f t="shared" si="84"/>
        <v>0</v>
      </c>
      <c r="E633" s="128">
        <f t="shared" si="87"/>
        <v>0</v>
      </c>
      <c r="F633" s="4">
        <f t="shared" si="88"/>
        <v>0</v>
      </c>
      <c r="G633" s="19">
        <f>IF(AND(C633&lt;&gt;"",SUM(G$25:G632)&lt;D$17),$D$17/$D$21,0)</f>
        <v>0</v>
      </c>
      <c r="H633" s="4">
        <f t="shared" si="89"/>
        <v>0</v>
      </c>
      <c r="I633" s="4">
        <f t="shared" si="85"/>
        <v>0</v>
      </c>
      <c r="J633" s="25" t="str">
        <f t="shared" si="90"/>
        <v>2071–2072</v>
      </c>
      <c r="K633" s="27">
        <f t="shared" si="86"/>
        <v>0</v>
      </c>
      <c r="R633" s="10" t="str">
        <f t="shared" si="82"/>
        <v/>
      </c>
    </row>
    <row r="634" spans="1:18" ht="19.899999999999999" customHeight="1" x14ac:dyDescent="0.25">
      <c r="A634" s="126">
        <v>62915</v>
      </c>
      <c r="B634" s="9">
        <f t="shared" si="83"/>
        <v>0</v>
      </c>
      <c r="C634" s="127"/>
      <c r="D634" s="4">
        <f t="shared" si="84"/>
        <v>0</v>
      </c>
      <c r="E634" s="128">
        <f t="shared" si="87"/>
        <v>0</v>
      </c>
      <c r="F634" s="4">
        <f t="shared" si="88"/>
        <v>0</v>
      </c>
      <c r="G634" s="19">
        <f>IF(AND(C634&lt;&gt;"",SUM(G$25:G633)&lt;D$17),$D$17/$D$21,0)</f>
        <v>0</v>
      </c>
      <c r="H634" s="4">
        <f t="shared" si="89"/>
        <v>0</v>
      </c>
      <c r="I634" s="4">
        <f t="shared" si="85"/>
        <v>0</v>
      </c>
      <c r="J634" s="25" t="str">
        <f t="shared" si="90"/>
        <v>2071–2072</v>
      </c>
      <c r="K634" s="27">
        <f t="shared" si="86"/>
        <v>0</v>
      </c>
      <c r="R634" s="10" t="str">
        <f t="shared" si="82"/>
        <v/>
      </c>
    </row>
    <row r="635" spans="1:18" ht="19.899999999999999" customHeight="1" x14ac:dyDescent="0.25">
      <c r="A635" s="126">
        <v>62945</v>
      </c>
      <c r="B635" s="9">
        <f t="shared" si="83"/>
        <v>0</v>
      </c>
      <c r="C635" s="127"/>
      <c r="D635" s="4">
        <f t="shared" si="84"/>
        <v>0</v>
      </c>
      <c r="E635" s="128">
        <f t="shared" si="87"/>
        <v>0</v>
      </c>
      <c r="F635" s="4">
        <f t="shared" si="88"/>
        <v>0</v>
      </c>
      <c r="G635" s="19">
        <f>IF(AND(C635&lt;&gt;"",SUM(G$25:G634)&lt;D$17),$D$17/$D$21,0)</f>
        <v>0</v>
      </c>
      <c r="H635" s="4">
        <f t="shared" si="89"/>
        <v>0</v>
      </c>
      <c r="I635" s="4">
        <f t="shared" si="85"/>
        <v>0</v>
      </c>
      <c r="J635" s="25" t="str">
        <f t="shared" si="90"/>
        <v>2071–2072</v>
      </c>
      <c r="K635" s="27">
        <f t="shared" si="86"/>
        <v>0</v>
      </c>
      <c r="R635" s="10" t="str">
        <f t="shared" si="82"/>
        <v/>
      </c>
    </row>
    <row r="636" spans="1:18" ht="19.899999999999999" customHeight="1" x14ac:dyDescent="0.25">
      <c r="A636" s="126">
        <v>62976</v>
      </c>
      <c r="B636" s="9">
        <f t="shared" si="83"/>
        <v>0</v>
      </c>
      <c r="C636" s="127"/>
      <c r="D636" s="4">
        <f t="shared" si="84"/>
        <v>0</v>
      </c>
      <c r="E636" s="128">
        <f t="shared" si="87"/>
        <v>0</v>
      </c>
      <c r="F636" s="4">
        <f t="shared" si="88"/>
        <v>0</v>
      </c>
      <c r="G636" s="19">
        <f>IF(AND(C636&lt;&gt;"",SUM(G$25:G635)&lt;D$17),$D$17/$D$21,0)</f>
        <v>0</v>
      </c>
      <c r="H636" s="4">
        <f t="shared" si="89"/>
        <v>0</v>
      </c>
      <c r="I636" s="4">
        <f t="shared" si="85"/>
        <v>0</v>
      </c>
      <c r="J636" s="25" t="str">
        <f t="shared" si="90"/>
        <v>2071–2072</v>
      </c>
      <c r="K636" s="27">
        <f t="shared" si="86"/>
        <v>0</v>
      </c>
      <c r="R636" s="10" t="str">
        <f t="shared" si="82"/>
        <v/>
      </c>
    </row>
    <row r="637" spans="1:18" ht="19.899999999999999" customHeight="1" x14ac:dyDescent="0.25">
      <c r="A637" s="126">
        <v>63006</v>
      </c>
      <c r="B637" s="9">
        <f t="shared" si="83"/>
        <v>0</v>
      </c>
      <c r="C637" s="127"/>
      <c r="D637" s="4">
        <f t="shared" si="84"/>
        <v>0</v>
      </c>
      <c r="E637" s="128">
        <f t="shared" si="87"/>
        <v>0</v>
      </c>
      <c r="F637" s="4">
        <f t="shared" si="88"/>
        <v>0</v>
      </c>
      <c r="G637" s="19">
        <f>IF(AND(C637&lt;&gt;"",SUM(G$25:G636)&lt;D$17),$D$17/$D$21,0)</f>
        <v>0</v>
      </c>
      <c r="H637" s="4">
        <f t="shared" si="89"/>
        <v>0</v>
      </c>
      <c r="I637" s="4">
        <f t="shared" si="85"/>
        <v>0</v>
      </c>
      <c r="J637" s="25" t="str">
        <f t="shared" si="90"/>
        <v>2072–2073</v>
      </c>
      <c r="K637" s="27">
        <f t="shared" si="86"/>
        <v>0</v>
      </c>
      <c r="R637" s="10" t="str">
        <f t="shared" si="82"/>
        <v/>
      </c>
    </row>
    <row r="638" spans="1:18" ht="19.899999999999999" customHeight="1" x14ac:dyDescent="0.25">
      <c r="A638" s="126">
        <v>63037</v>
      </c>
      <c r="B638" s="9">
        <f t="shared" si="83"/>
        <v>0</v>
      </c>
      <c r="C638" s="127"/>
      <c r="D638" s="4">
        <f t="shared" si="84"/>
        <v>0</v>
      </c>
      <c r="E638" s="128">
        <f t="shared" si="87"/>
        <v>0</v>
      </c>
      <c r="F638" s="4">
        <f t="shared" si="88"/>
        <v>0</v>
      </c>
      <c r="G638" s="19">
        <f>IF(AND(C638&lt;&gt;"",SUM(G$25:G637)&lt;D$17),$D$17/$D$21,0)</f>
        <v>0</v>
      </c>
      <c r="H638" s="4">
        <f t="shared" si="89"/>
        <v>0</v>
      </c>
      <c r="I638" s="4">
        <f t="shared" si="85"/>
        <v>0</v>
      </c>
      <c r="J638" s="25" t="str">
        <f t="shared" si="90"/>
        <v>2072–2073</v>
      </c>
      <c r="K638" s="27">
        <f t="shared" si="86"/>
        <v>0</v>
      </c>
      <c r="R638" s="10" t="str">
        <f t="shared" si="82"/>
        <v/>
      </c>
    </row>
    <row r="639" spans="1:18" ht="19.899999999999999" customHeight="1" x14ac:dyDescent="0.25">
      <c r="A639" s="126">
        <v>63068</v>
      </c>
      <c r="B639" s="9">
        <f t="shared" si="83"/>
        <v>0</v>
      </c>
      <c r="C639" s="127"/>
      <c r="D639" s="4">
        <f t="shared" si="84"/>
        <v>0</v>
      </c>
      <c r="E639" s="128">
        <f t="shared" si="87"/>
        <v>0</v>
      </c>
      <c r="F639" s="4">
        <f t="shared" si="88"/>
        <v>0</v>
      </c>
      <c r="G639" s="19">
        <f>IF(AND(C639&lt;&gt;"",SUM(G$25:G638)&lt;D$17),$D$17/$D$21,0)</f>
        <v>0</v>
      </c>
      <c r="H639" s="4">
        <f t="shared" si="89"/>
        <v>0</v>
      </c>
      <c r="I639" s="4">
        <f t="shared" si="85"/>
        <v>0</v>
      </c>
      <c r="J639" s="25" t="str">
        <f t="shared" si="90"/>
        <v>2072–2073</v>
      </c>
      <c r="K639" s="27">
        <f t="shared" si="86"/>
        <v>0</v>
      </c>
      <c r="R639" s="10" t="str">
        <f t="shared" si="82"/>
        <v/>
      </c>
    </row>
    <row r="640" spans="1:18" ht="19.899999999999999" customHeight="1" x14ac:dyDescent="0.25">
      <c r="A640" s="126">
        <v>63098</v>
      </c>
      <c r="B640" s="9">
        <f t="shared" si="83"/>
        <v>0</v>
      </c>
      <c r="C640" s="127"/>
      <c r="D640" s="4">
        <f t="shared" si="84"/>
        <v>0</v>
      </c>
      <c r="E640" s="128">
        <f t="shared" si="87"/>
        <v>0</v>
      </c>
      <c r="F640" s="4">
        <f t="shared" si="88"/>
        <v>0</v>
      </c>
      <c r="G640" s="19">
        <f>IF(AND(C640&lt;&gt;"",SUM(G$25:G639)&lt;D$17),$D$17/$D$21,0)</f>
        <v>0</v>
      </c>
      <c r="H640" s="4">
        <f t="shared" si="89"/>
        <v>0</v>
      </c>
      <c r="I640" s="4">
        <f t="shared" si="85"/>
        <v>0</v>
      </c>
      <c r="J640" s="25" t="str">
        <f t="shared" si="90"/>
        <v>2072–2073</v>
      </c>
      <c r="K640" s="27">
        <f t="shared" si="86"/>
        <v>0</v>
      </c>
      <c r="R640" s="10" t="str">
        <f t="shared" si="82"/>
        <v/>
      </c>
    </row>
    <row r="641" spans="1:18" ht="19.899999999999999" customHeight="1" x14ac:dyDescent="0.25">
      <c r="A641" s="126">
        <v>63129</v>
      </c>
      <c r="B641" s="9">
        <f t="shared" si="83"/>
        <v>0</v>
      </c>
      <c r="C641" s="127"/>
      <c r="D641" s="4">
        <f t="shared" si="84"/>
        <v>0</v>
      </c>
      <c r="E641" s="128">
        <f t="shared" si="87"/>
        <v>0</v>
      </c>
      <c r="F641" s="4">
        <f t="shared" si="88"/>
        <v>0</v>
      </c>
      <c r="G641" s="19">
        <f>IF(AND(C641&lt;&gt;"",SUM(G$25:G640)&lt;D$17),$D$17/$D$21,0)</f>
        <v>0</v>
      </c>
      <c r="H641" s="4">
        <f t="shared" si="89"/>
        <v>0</v>
      </c>
      <c r="I641" s="4">
        <f t="shared" si="85"/>
        <v>0</v>
      </c>
      <c r="J641" s="25" t="str">
        <f t="shared" si="90"/>
        <v>2072–2073</v>
      </c>
      <c r="K641" s="27">
        <f t="shared" si="86"/>
        <v>0</v>
      </c>
      <c r="R641" s="10" t="str">
        <f t="shared" si="82"/>
        <v/>
      </c>
    </row>
    <row r="642" spans="1:18" ht="19.899999999999999" customHeight="1" x14ac:dyDescent="0.25">
      <c r="A642" s="126">
        <v>63159</v>
      </c>
      <c r="B642" s="9">
        <f t="shared" si="83"/>
        <v>0</v>
      </c>
      <c r="C642" s="127"/>
      <c r="D642" s="4">
        <f t="shared" si="84"/>
        <v>0</v>
      </c>
      <c r="E642" s="128">
        <f t="shared" si="87"/>
        <v>0</v>
      </c>
      <c r="F642" s="4">
        <f t="shared" si="88"/>
        <v>0</v>
      </c>
      <c r="G642" s="19">
        <f>IF(AND(C642&lt;&gt;"",SUM(G$25:G641)&lt;D$17),$D$17/$D$21,0)</f>
        <v>0</v>
      </c>
      <c r="H642" s="4">
        <f t="shared" si="89"/>
        <v>0</v>
      </c>
      <c r="I642" s="4">
        <f t="shared" si="85"/>
        <v>0</v>
      </c>
      <c r="J642" s="25" t="str">
        <f t="shared" si="90"/>
        <v>2072–2073</v>
      </c>
      <c r="K642" s="27">
        <f t="shared" si="86"/>
        <v>0</v>
      </c>
      <c r="R642" s="10" t="str">
        <f t="shared" si="82"/>
        <v/>
      </c>
    </row>
    <row r="643" spans="1:18" ht="19.899999999999999" customHeight="1" x14ac:dyDescent="0.25">
      <c r="A643" s="126">
        <v>63190</v>
      </c>
      <c r="B643" s="9">
        <f t="shared" si="83"/>
        <v>0</v>
      </c>
      <c r="C643" s="127"/>
      <c r="D643" s="4">
        <f t="shared" si="84"/>
        <v>0</v>
      </c>
      <c r="E643" s="128">
        <f t="shared" si="87"/>
        <v>0</v>
      </c>
      <c r="F643" s="4">
        <f t="shared" si="88"/>
        <v>0</v>
      </c>
      <c r="G643" s="19">
        <f>IF(AND(C643&lt;&gt;"",SUM(G$25:G642)&lt;D$17),$D$17/$D$21,0)</f>
        <v>0</v>
      </c>
      <c r="H643" s="4">
        <f t="shared" si="89"/>
        <v>0</v>
      </c>
      <c r="I643" s="4">
        <f t="shared" si="85"/>
        <v>0</v>
      </c>
      <c r="J643" s="25" t="str">
        <f t="shared" si="90"/>
        <v>2072–2073</v>
      </c>
      <c r="K643" s="27">
        <f t="shared" si="86"/>
        <v>0</v>
      </c>
      <c r="R643" s="10" t="str">
        <f t="shared" si="82"/>
        <v/>
      </c>
    </row>
    <row r="644" spans="1:18" ht="19.899999999999999" customHeight="1" x14ac:dyDescent="0.25">
      <c r="A644" s="126">
        <v>63221</v>
      </c>
      <c r="B644" s="9">
        <f t="shared" si="83"/>
        <v>0</v>
      </c>
      <c r="C644" s="127"/>
      <c r="D644" s="4">
        <f t="shared" si="84"/>
        <v>0</v>
      </c>
      <c r="E644" s="128">
        <f t="shared" si="87"/>
        <v>0</v>
      </c>
      <c r="F644" s="4">
        <f t="shared" si="88"/>
        <v>0</v>
      </c>
      <c r="G644" s="19">
        <f>IF(AND(C644&lt;&gt;"",SUM(G$25:G643)&lt;D$17),$D$17/$D$21,0)</f>
        <v>0</v>
      </c>
      <c r="H644" s="4">
        <f t="shared" si="89"/>
        <v>0</v>
      </c>
      <c r="I644" s="4">
        <f t="shared" si="85"/>
        <v>0</v>
      </c>
      <c r="J644" s="25" t="str">
        <f t="shared" si="90"/>
        <v>2072–2073</v>
      </c>
      <c r="K644" s="27">
        <f t="shared" si="86"/>
        <v>0</v>
      </c>
      <c r="R644" s="10" t="str">
        <f t="shared" si="82"/>
        <v/>
      </c>
    </row>
    <row r="645" spans="1:18" ht="19.899999999999999" customHeight="1" x14ac:dyDescent="0.25">
      <c r="A645" s="126">
        <v>63249</v>
      </c>
      <c r="B645" s="9">
        <f t="shared" si="83"/>
        <v>0</v>
      </c>
      <c r="C645" s="127"/>
      <c r="D645" s="4">
        <f t="shared" si="84"/>
        <v>0</v>
      </c>
      <c r="E645" s="128">
        <f t="shared" si="87"/>
        <v>0</v>
      </c>
      <c r="F645" s="4">
        <f t="shared" si="88"/>
        <v>0</v>
      </c>
      <c r="G645" s="19">
        <f>IF(AND(C645&lt;&gt;"",SUM(G$25:G644)&lt;D$17),$D$17/$D$21,0)</f>
        <v>0</v>
      </c>
      <c r="H645" s="4">
        <f t="shared" si="89"/>
        <v>0</v>
      </c>
      <c r="I645" s="4">
        <f t="shared" si="85"/>
        <v>0</v>
      </c>
      <c r="J645" s="25" t="str">
        <f t="shared" si="90"/>
        <v>2072–2073</v>
      </c>
      <c r="K645" s="27">
        <f t="shared" si="86"/>
        <v>0</v>
      </c>
      <c r="R645" s="10" t="str">
        <f t="shared" si="82"/>
        <v/>
      </c>
    </row>
    <row r="646" spans="1:18" ht="19.899999999999999" customHeight="1" x14ac:dyDescent="0.25">
      <c r="A646" s="126">
        <v>63280</v>
      </c>
      <c r="B646" s="9">
        <f t="shared" si="83"/>
        <v>0</v>
      </c>
      <c r="C646" s="127"/>
      <c r="D646" s="4">
        <f t="shared" si="84"/>
        <v>0</v>
      </c>
      <c r="E646" s="128">
        <f t="shared" si="87"/>
        <v>0</v>
      </c>
      <c r="F646" s="4">
        <f t="shared" si="88"/>
        <v>0</v>
      </c>
      <c r="G646" s="19">
        <f>IF(AND(C646&lt;&gt;"",SUM(G$25:G645)&lt;D$17),$D$17/$D$21,0)</f>
        <v>0</v>
      </c>
      <c r="H646" s="4">
        <f t="shared" si="89"/>
        <v>0</v>
      </c>
      <c r="I646" s="4">
        <f t="shared" si="85"/>
        <v>0</v>
      </c>
      <c r="J646" s="25" t="str">
        <f t="shared" si="90"/>
        <v>2072–2073</v>
      </c>
      <c r="K646" s="27">
        <f t="shared" si="86"/>
        <v>0</v>
      </c>
      <c r="R646" s="10" t="str">
        <f t="shared" si="82"/>
        <v/>
      </c>
    </row>
    <row r="647" spans="1:18" ht="19.899999999999999" customHeight="1" x14ac:dyDescent="0.25">
      <c r="A647" s="126">
        <v>63310</v>
      </c>
      <c r="B647" s="9">
        <f t="shared" si="83"/>
        <v>0</v>
      </c>
      <c r="C647" s="127"/>
      <c r="D647" s="4">
        <f t="shared" si="84"/>
        <v>0</v>
      </c>
      <c r="E647" s="128">
        <f t="shared" si="87"/>
        <v>0</v>
      </c>
      <c r="F647" s="4">
        <f t="shared" si="88"/>
        <v>0</v>
      </c>
      <c r="G647" s="19">
        <f>IF(AND(C647&lt;&gt;"",SUM(G$25:G646)&lt;D$17),$D$17/$D$21,0)</f>
        <v>0</v>
      </c>
      <c r="H647" s="4">
        <f t="shared" si="89"/>
        <v>0</v>
      </c>
      <c r="I647" s="4">
        <f t="shared" si="85"/>
        <v>0</v>
      </c>
      <c r="J647" s="25" t="str">
        <f t="shared" si="90"/>
        <v>2072–2073</v>
      </c>
      <c r="K647" s="27">
        <f t="shared" si="86"/>
        <v>0</v>
      </c>
      <c r="R647" s="10" t="str">
        <f t="shared" si="82"/>
        <v/>
      </c>
    </row>
    <row r="648" spans="1:18" ht="19.899999999999999" customHeight="1" x14ac:dyDescent="0.25">
      <c r="A648" s="126">
        <v>63341</v>
      </c>
      <c r="B648" s="9">
        <f t="shared" si="83"/>
        <v>0</v>
      </c>
      <c r="C648" s="127"/>
      <c r="D648" s="4">
        <f t="shared" si="84"/>
        <v>0</v>
      </c>
      <c r="E648" s="128">
        <f t="shared" si="87"/>
        <v>0</v>
      </c>
      <c r="F648" s="4">
        <f t="shared" si="88"/>
        <v>0</v>
      </c>
      <c r="G648" s="19">
        <f>IF(AND(C648&lt;&gt;"",SUM(G$25:G647)&lt;D$17),$D$17/$D$21,0)</f>
        <v>0</v>
      </c>
      <c r="H648" s="4">
        <f t="shared" si="89"/>
        <v>0</v>
      </c>
      <c r="I648" s="4">
        <f t="shared" si="85"/>
        <v>0</v>
      </c>
      <c r="J648" s="25" t="str">
        <f t="shared" si="90"/>
        <v>2072–2073</v>
      </c>
      <c r="K648" s="27">
        <f t="shared" si="86"/>
        <v>0</v>
      </c>
      <c r="R648" s="10" t="str">
        <f t="shared" si="82"/>
        <v/>
      </c>
    </row>
    <row r="649" spans="1:18" ht="19.899999999999999" customHeight="1" x14ac:dyDescent="0.25">
      <c r="A649" s="126">
        <v>63371</v>
      </c>
      <c r="B649" s="9">
        <f t="shared" si="83"/>
        <v>0</v>
      </c>
      <c r="C649" s="127"/>
      <c r="D649" s="4">
        <f t="shared" si="84"/>
        <v>0</v>
      </c>
      <c r="E649" s="128">
        <f t="shared" si="87"/>
        <v>0</v>
      </c>
      <c r="F649" s="4">
        <f t="shared" si="88"/>
        <v>0</v>
      </c>
      <c r="G649" s="19">
        <f>IF(AND(C649&lt;&gt;"",SUM(G$25:G648)&lt;D$17),$D$17/$D$21,0)</f>
        <v>0</v>
      </c>
      <c r="H649" s="4">
        <f t="shared" si="89"/>
        <v>0</v>
      </c>
      <c r="I649" s="4">
        <f t="shared" si="85"/>
        <v>0</v>
      </c>
      <c r="J649" s="25" t="str">
        <f t="shared" si="90"/>
        <v>2073–2074</v>
      </c>
      <c r="K649" s="27">
        <f t="shared" si="86"/>
        <v>0</v>
      </c>
      <c r="R649" s="10" t="str">
        <f t="shared" si="82"/>
        <v/>
      </c>
    </row>
    <row r="650" spans="1:18" ht="19.899999999999999" customHeight="1" x14ac:dyDescent="0.25">
      <c r="A650" s="126">
        <v>63402</v>
      </c>
      <c r="B650" s="9">
        <f t="shared" si="83"/>
        <v>0</v>
      </c>
      <c r="C650" s="127"/>
      <c r="D650" s="4">
        <f t="shared" si="84"/>
        <v>0</v>
      </c>
      <c r="E650" s="128">
        <f t="shared" si="87"/>
        <v>0</v>
      </c>
      <c r="F650" s="4">
        <f t="shared" si="88"/>
        <v>0</v>
      </c>
      <c r="G650" s="19">
        <f>IF(AND(C650&lt;&gt;"",SUM(G$25:G649)&lt;D$17),$D$17/$D$21,0)</f>
        <v>0</v>
      </c>
      <c r="H650" s="4">
        <f t="shared" si="89"/>
        <v>0</v>
      </c>
      <c r="I650" s="4">
        <f t="shared" si="85"/>
        <v>0</v>
      </c>
      <c r="J650" s="25" t="str">
        <f t="shared" si="90"/>
        <v>2073–2074</v>
      </c>
      <c r="K650" s="27">
        <f t="shared" si="86"/>
        <v>0</v>
      </c>
      <c r="R650" s="10" t="str">
        <f t="shared" si="82"/>
        <v/>
      </c>
    </row>
    <row r="651" spans="1:18" ht="19.899999999999999" customHeight="1" x14ac:dyDescent="0.25">
      <c r="A651" s="126">
        <v>63433</v>
      </c>
      <c r="B651" s="9">
        <f t="shared" si="83"/>
        <v>0</v>
      </c>
      <c r="C651" s="127"/>
      <c r="D651" s="4">
        <f t="shared" si="84"/>
        <v>0</v>
      </c>
      <c r="E651" s="128">
        <f t="shared" si="87"/>
        <v>0</v>
      </c>
      <c r="F651" s="4">
        <f t="shared" si="88"/>
        <v>0</v>
      </c>
      <c r="G651" s="19">
        <f>IF(AND(C651&lt;&gt;"",SUM(G$25:G650)&lt;D$17),$D$17/$D$21,0)</f>
        <v>0</v>
      </c>
      <c r="H651" s="4">
        <f t="shared" si="89"/>
        <v>0</v>
      </c>
      <c r="I651" s="4">
        <f t="shared" si="85"/>
        <v>0</v>
      </c>
      <c r="J651" s="25" t="str">
        <f t="shared" si="90"/>
        <v>2073–2074</v>
      </c>
      <c r="K651" s="27">
        <f t="shared" si="86"/>
        <v>0</v>
      </c>
      <c r="R651" s="10" t="str">
        <f t="shared" si="82"/>
        <v/>
      </c>
    </row>
    <row r="652" spans="1:18" ht="19.899999999999999" customHeight="1" x14ac:dyDescent="0.25">
      <c r="A652" s="126">
        <v>63463</v>
      </c>
      <c r="B652" s="9">
        <f t="shared" si="83"/>
        <v>0</v>
      </c>
      <c r="C652" s="127"/>
      <c r="D652" s="4">
        <f t="shared" si="84"/>
        <v>0</v>
      </c>
      <c r="E652" s="128">
        <f t="shared" si="87"/>
        <v>0</v>
      </c>
      <c r="F652" s="4">
        <f t="shared" si="88"/>
        <v>0</v>
      </c>
      <c r="G652" s="19">
        <f>IF(AND(C652&lt;&gt;"",SUM(G$25:G651)&lt;D$17),$D$17/$D$21,0)</f>
        <v>0</v>
      </c>
      <c r="H652" s="4">
        <f t="shared" si="89"/>
        <v>0</v>
      </c>
      <c r="I652" s="4">
        <f t="shared" si="85"/>
        <v>0</v>
      </c>
      <c r="J652" s="25" t="str">
        <f t="shared" si="90"/>
        <v>2073–2074</v>
      </c>
      <c r="K652" s="27">
        <f t="shared" si="86"/>
        <v>0</v>
      </c>
      <c r="R652" s="10" t="str">
        <f t="shared" si="82"/>
        <v/>
      </c>
    </row>
    <row r="653" spans="1:18" ht="19.899999999999999" customHeight="1" x14ac:dyDescent="0.25">
      <c r="A653" s="126">
        <v>63494</v>
      </c>
      <c r="B653" s="9">
        <f t="shared" si="83"/>
        <v>0</v>
      </c>
      <c r="C653" s="127"/>
      <c r="D653" s="4">
        <f t="shared" si="84"/>
        <v>0</v>
      </c>
      <c r="E653" s="128">
        <f t="shared" si="87"/>
        <v>0</v>
      </c>
      <c r="F653" s="4">
        <f t="shared" si="88"/>
        <v>0</v>
      </c>
      <c r="G653" s="19">
        <f>IF(AND(C653&lt;&gt;"",SUM(G$25:G652)&lt;D$17),$D$17/$D$21,0)</f>
        <v>0</v>
      </c>
      <c r="H653" s="4">
        <f t="shared" si="89"/>
        <v>0</v>
      </c>
      <c r="I653" s="4">
        <f t="shared" si="85"/>
        <v>0</v>
      </c>
      <c r="J653" s="25" t="str">
        <f t="shared" si="90"/>
        <v>2073–2074</v>
      </c>
      <c r="K653" s="27">
        <f t="shared" si="86"/>
        <v>0</v>
      </c>
      <c r="R653" s="10" t="str">
        <f t="shared" si="82"/>
        <v/>
      </c>
    </row>
    <row r="654" spans="1:18" ht="19.899999999999999" customHeight="1" x14ac:dyDescent="0.25">
      <c r="A654" s="126">
        <v>63524</v>
      </c>
      <c r="B654" s="9">
        <f t="shared" si="83"/>
        <v>0</v>
      </c>
      <c r="C654" s="127"/>
      <c r="D654" s="4">
        <f t="shared" si="84"/>
        <v>0</v>
      </c>
      <c r="E654" s="128">
        <f t="shared" si="87"/>
        <v>0</v>
      </c>
      <c r="F654" s="4">
        <f t="shared" si="88"/>
        <v>0</v>
      </c>
      <c r="G654" s="19">
        <f>IF(AND(C654&lt;&gt;"",SUM(G$25:G653)&lt;D$17),$D$17/$D$21,0)</f>
        <v>0</v>
      </c>
      <c r="H654" s="4">
        <f t="shared" si="89"/>
        <v>0</v>
      </c>
      <c r="I654" s="4">
        <f t="shared" si="85"/>
        <v>0</v>
      </c>
      <c r="J654" s="25" t="str">
        <f t="shared" si="90"/>
        <v>2073–2074</v>
      </c>
      <c r="K654" s="27">
        <f t="shared" si="86"/>
        <v>0</v>
      </c>
      <c r="R654" s="10" t="str">
        <f t="shared" si="82"/>
        <v/>
      </c>
    </row>
    <row r="655" spans="1:18" ht="19.899999999999999" customHeight="1" x14ac:dyDescent="0.25">
      <c r="A655" s="126">
        <v>63555</v>
      </c>
      <c r="B655" s="9">
        <f t="shared" si="83"/>
        <v>0</v>
      </c>
      <c r="C655" s="127"/>
      <c r="D655" s="4">
        <f t="shared" si="84"/>
        <v>0</v>
      </c>
      <c r="E655" s="128">
        <f t="shared" si="87"/>
        <v>0</v>
      </c>
      <c r="F655" s="4">
        <f t="shared" si="88"/>
        <v>0</v>
      </c>
      <c r="G655" s="19">
        <f>IF(AND(C655&lt;&gt;"",SUM(G$25:G654)&lt;D$17),$D$17/$D$21,0)</f>
        <v>0</v>
      </c>
      <c r="H655" s="4">
        <f t="shared" si="89"/>
        <v>0</v>
      </c>
      <c r="I655" s="4">
        <f t="shared" si="85"/>
        <v>0</v>
      </c>
      <c r="J655" s="25" t="str">
        <f t="shared" si="90"/>
        <v>2073–2074</v>
      </c>
      <c r="K655" s="27">
        <f t="shared" si="86"/>
        <v>0</v>
      </c>
      <c r="R655" s="10" t="str">
        <f t="shared" si="82"/>
        <v/>
      </c>
    </row>
    <row r="656" spans="1:18" ht="19.899999999999999" customHeight="1" x14ac:dyDescent="0.25">
      <c r="A656" s="126">
        <v>63586</v>
      </c>
      <c r="B656" s="9">
        <f t="shared" si="83"/>
        <v>0</v>
      </c>
      <c r="C656" s="127"/>
      <c r="D656" s="4">
        <f t="shared" si="84"/>
        <v>0</v>
      </c>
      <c r="E656" s="128">
        <f t="shared" si="87"/>
        <v>0</v>
      </c>
      <c r="F656" s="4">
        <f t="shared" si="88"/>
        <v>0</v>
      </c>
      <c r="G656" s="19">
        <f>IF(AND(C656&lt;&gt;"",SUM(G$25:G655)&lt;D$17),$D$17/$D$21,0)</f>
        <v>0</v>
      </c>
      <c r="H656" s="4">
        <f t="shared" si="89"/>
        <v>0</v>
      </c>
      <c r="I656" s="4">
        <f t="shared" si="85"/>
        <v>0</v>
      </c>
      <c r="J656" s="25" t="str">
        <f t="shared" si="90"/>
        <v>2073–2074</v>
      </c>
      <c r="K656" s="27">
        <f t="shared" si="86"/>
        <v>0</v>
      </c>
      <c r="R656" s="10" t="str">
        <f t="shared" si="82"/>
        <v/>
      </c>
    </row>
    <row r="657" spans="1:18" ht="19.899999999999999" customHeight="1" x14ac:dyDescent="0.25">
      <c r="A657" s="126">
        <v>63614</v>
      </c>
      <c r="B657" s="9">
        <f t="shared" si="83"/>
        <v>0</v>
      </c>
      <c r="C657" s="127"/>
      <c r="D657" s="4">
        <f t="shared" si="84"/>
        <v>0</v>
      </c>
      <c r="E657" s="128">
        <f t="shared" si="87"/>
        <v>0</v>
      </c>
      <c r="F657" s="4">
        <f t="shared" si="88"/>
        <v>0</v>
      </c>
      <c r="G657" s="19">
        <f>IF(AND(C657&lt;&gt;"",SUM(G$25:G656)&lt;D$17),$D$17/$D$21,0)</f>
        <v>0</v>
      </c>
      <c r="H657" s="4">
        <f t="shared" si="89"/>
        <v>0</v>
      </c>
      <c r="I657" s="4">
        <f t="shared" si="85"/>
        <v>0</v>
      </c>
      <c r="J657" s="25" t="str">
        <f t="shared" si="90"/>
        <v>2073–2074</v>
      </c>
      <c r="K657" s="27">
        <f t="shared" si="86"/>
        <v>0</v>
      </c>
      <c r="R657" s="10" t="str">
        <f t="shared" si="82"/>
        <v/>
      </c>
    </row>
    <row r="658" spans="1:18" ht="19.899999999999999" customHeight="1" x14ac:dyDescent="0.25">
      <c r="A658" s="126">
        <v>63645</v>
      </c>
      <c r="B658" s="9">
        <f t="shared" si="83"/>
        <v>0</v>
      </c>
      <c r="C658" s="127"/>
      <c r="D658" s="4">
        <f t="shared" si="84"/>
        <v>0</v>
      </c>
      <c r="E658" s="128">
        <f t="shared" si="87"/>
        <v>0</v>
      </c>
      <c r="F658" s="4">
        <f t="shared" si="88"/>
        <v>0</v>
      </c>
      <c r="G658" s="19">
        <f>IF(AND(C658&lt;&gt;"",SUM(G$25:G657)&lt;D$17),$D$17/$D$21,0)</f>
        <v>0</v>
      </c>
      <c r="H658" s="4">
        <f t="shared" si="89"/>
        <v>0</v>
      </c>
      <c r="I658" s="4">
        <f t="shared" si="85"/>
        <v>0</v>
      </c>
      <c r="J658" s="25" t="str">
        <f t="shared" si="90"/>
        <v>2073–2074</v>
      </c>
      <c r="K658" s="27">
        <f t="shared" si="86"/>
        <v>0</v>
      </c>
      <c r="R658" s="10" t="str">
        <f t="shared" si="82"/>
        <v/>
      </c>
    </row>
    <row r="659" spans="1:18" ht="19.899999999999999" customHeight="1" x14ac:dyDescent="0.25">
      <c r="A659" s="126">
        <v>63675</v>
      </c>
      <c r="B659" s="9">
        <f t="shared" si="83"/>
        <v>0</v>
      </c>
      <c r="C659" s="127"/>
      <c r="D659" s="4">
        <f t="shared" si="84"/>
        <v>0</v>
      </c>
      <c r="E659" s="128">
        <f t="shared" si="87"/>
        <v>0</v>
      </c>
      <c r="F659" s="4">
        <f t="shared" si="88"/>
        <v>0</v>
      </c>
      <c r="G659" s="19">
        <f>IF(AND(C659&lt;&gt;"",SUM(G$25:G658)&lt;D$17),$D$17/$D$21,0)</f>
        <v>0</v>
      </c>
      <c r="H659" s="4">
        <f t="shared" si="89"/>
        <v>0</v>
      </c>
      <c r="I659" s="4">
        <f t="shared" si="85"/>
        <v>0</v>
      </c>
      <c r="J659" s="25" t="str">
        <f t="shared" si="90"/>
        <v>2073–2074</v>
      </c>
      <c r="K659" s="27">
        <f t="shared" si="86"/>
        <v>0</v>
      </c>
      <c r="R659" s="10" t="str">
        <f t="shared" si="82"/>
        <v/>
      </c>
    </row>
    <row r="660" spans="1:18" ht="19.899999999999999" customHeight="1" x14ac:dyDescent="0.25">
      <c r="A660" s="126">
        <v>63706</v>
      </c>
      <c r="B660" s="9">
        <f t="shared" si="83"/>
        <v>0</v>
      </c>
      <c r="C660" s="127"/>
      <c r="D660" s="4">
        <f t="shared" si="84"/>
        <v>0</v>
      </c>
      <c r="E660" s="128">
        <f t="shared" si="87"/>
        <v>0</v>
      </c>
      <c r="F660" s="4">
        <f t="shared" si="88"/>
        <v>0</v>
      </c>
      <c r="G660" s="19">
        <f>IF(AND(C660&lt;&gt;"",SUM(G$25:G659)&lt;D$17),$D$17/$D$21,0)</f>
        <v>0</v>
      </c>
      <c r="H660" s="4">
        <f t="shared" si="89"/>
        <v>0</v>
      </c>
      <c r="I660" s="4">
        <f t="shared" si="85"/>
        <v>0</v>
      </c>
      <c r="J660" s="25" t="str">
        <f t="shared" si="90"/>
        <v>2073–2074</v>
      </c>
      <c r="K660" s="27">
        <f t="shared" si="86"/>
        <v>0</v>
      </c>
      <c r="R660" s="10" t="str">
        <f t="shared" si="82"/>
        <v/>
      </c>
    </row>
    <row r="661" spans="1:18" ht="19.899999999999999" customHeight="1" x14ac:dyDescent="0.25">
      <c r="A661" s="126">
        <v>63736</v>
      </c>
      <c r="B661" s="9">
        <f t="shared" si="83"/>
        <v>0</v>
      </c>
      <c r="C661" s="127"/>
      <c r="D661" s="4">
        <f t="shared" si="84"/>
        <v>0</v>
      </c>
      <c r="E661" s="128">
        <f t="shared" si="87"/>
        <v>0</v>
      </c>
      <c r="F661" s="4">
        <f t="shared" si="88"/>
        <v>0</v>
      </c>
      <c r="G661" s="19">
        <f>IF(AND(C661&lt;&gt;"",SUM(G$25:G660)&lt;D$17),$D$17/$D$21,0)</f>
        <v>0</v>
      </c>
      <c r="H661" s="4">
        <f t="shared" si="89"/>
        <v>0</v>
      </c>
      <c r="I661" s="4">
        <f t="shared" si="85"/>
        <v>0</v>
      </c>
      <c r="J661" s="25" t="str">
        <f t="shared" si="90"/>
        <v>2074–2075</v>
      </c>
      <c r="K661" s="27">
        <f t="shared" si="86"/>
        <v>0</v>
      </c>
      <c r="R661" s="10" t="str">
        <f t="shared" si="82"/>
        <v/>
      </c>
    </row>
    <row r="662" spans="1:18" ht="19.899999999999999" customHeight="1" x14ac:dyDescent="0.25">
      <c r="A662" s="126">
        <v>63767</v>
      </c>
      <c r="B662" s="9">
        <f t="shared" si="83"/>
        <v>0</v>
      </c>
      <c r="C662" s="127"/>
      <c r="D662" s="4">
        <f t="shared" si="84"/>
        <v>0</v>
      </c>
      <c r="E662" s="128">
        <f t="shared" si="87"/>
        <v>0</v>
      </c>
      <c r="F662" s="4">
        <f t="shared" si="88"/>
        <v>0</v>
      </c>
      <c r="G662" s="19">
        <f>IF(AND(C662&lt;&gt;"",SUM(G$25:G661)&lt;D$17),$D$17/$D$21,0)</f>
        <v>0</v>
      </c>
      <c r="H662" s="4">
        <f t="shared" si="89"/>
        <v>0</v>
      </c>
      <c r="I662" s="4">
        <f t="shared" si="85"/>
        <v>0</v>
      </c>
      <c r="J662" s="25" t="str">
        <f t="shared" si="90"/>
        <v>2074–2075</v>
      </c>
      <c r="K662" s="27">
        <f t="shared" si="86"/>
        <v>0</v>
      </c>
      <c r="R662" s="10" t="str">
        <f t="shared" si="82"/>
        <v/>
      </c>
    </row>
    <row r="663" spans="1:18" ht="19.899999999999999" customHeight="1" x14ac:dyDescent="0.25">
      <c r="A663" s="126">
        <v>63798</v>
      </c>
      <c r="B663" s="9">
        <f t="shared" si="83"/>
        <v>0</v>
      </c>
      <c r="C663" s="127"/>
      <c r="D663" s="4">
        <f t="shared" si="84"/>
        <v>0</v>
      </c>
      <c r="E663" s="128">
        <f t="shared" si="87"/>
        <v>0</v>
      </c>
      <c r="F663" s="4">
        <f t="shared" si="88"/>
        <v>0</v>
      </c>
      <c r="G663" s="19">
        <f>IF(AND(C663&lt;&gt;"",SUM(G$25:G662)&lt;D$17),$D$17/$D$21,0)</f>
        <v>0</v>
      </c>
      <c r="H663" s="4">
        <f t="shared" si="89"/>
        <v>0</v>
      </c>
      <c r="I663" s="4">
        <f t="shared" si="85"/>
        <v>0</v>
      </c>
      <c r="J663" s="25" t="str">
        <f t="shared" si="90"/>
        <v>2074–2075</v>
      </c>
      <c r="K663" s="27">
        <f t="shared" si="86"/>
        <v>0</v>
      </c>
      <c r="R663" s="10" t="str">
        <f t="shared" si="82"/>
        <v/>
      </c>
    </row>
    <row r="664" spans="1:18" ht="19.899999999999999" customHeight="1" x14ac:dyDescent="0.25">
      <c r="A664" s="126">
        <v>63828</v>
      </c>
      <c r="B664" s="9">
        <f t="shared" si="83"/>
        <v>0</v>
      </c>
      <c r="C664" s="127"/>
      <c r="D664" s="4">
        <f t="shared" si="84"/>
        <v>0</v>
      </c>
      <c r="E664" s="128">
        <f t="shared" si="87"/>
        <v>0</v>
      </c>
      <c r="F664" s="4">
        <f t="shared" si="88"/>
        <v>0</v>
      </c>
      <c r="G664" s="19">
        <f>IF(AND(C664&lt;&gt;"",SUM(G$25:G663)&lt;D$17),$D$17/$D$21,0)</f>
        <v>0</v>
      </c>
      <c r="H664" s="4">
        <f t="shared" si="89"/>
        <v>0</v>
      </c>
      <c r="I664" s="4">
        <f t="shared" si="85"/>
        <v>0</v>
      </c>
      <c r="J664" s="25" t="str">
        <f t="shared" si="90"/>
        <v>2074–2075</v>
      </c>
      <c r="K664" s="27">
        <f t="shared" si="86"/>
        <v>0</v>
      </c>
      <c r="R664" s="10" t="str">
        <f t="shared" si="82"/>
        <v/>
      </c>
    </row>
    <row r="665" spans="1:18" ht="19.899999999999999" customHeight="1" x14ac:dyDescent="0.25">
      <c r="A665" s="126">
        <v>63859</v>
      </c>
      <c r="B665" s="9">
        <f t="shared" si="83"/>
        <v>0</v>
      </c>
      <c r="C665" s="127"/>
      <c r="D665" s="4">
        <f t="shared" si="84"/>
        <v>0</v>
      </c>
      <c r="E665" s="128">
        <f t="shared" si="87"/>
        <v>0</v>
      </c>
      <c r="F665" s="4">
        <f t="shared" si="88"/>
        <v>0</v>
      </c>
      <c r="G665" s="19">
        <f>IF(AND(C665&lt;&gt;"",SUM(G$25:G664)&lt;D$17),$D$17/$D$21,0)</f>
        <v>0</v>
      </c>
      <c r="H665" s="4">
        <f t="shared" si="89"/>
        <v>0</v>
      </c>
      <c r="I665" s="4">
        <f t="shared" si="85"/>
        <v>0</v>
      </c>
      <c r="J665" s="25" t="str">
        <f t="shared" si="90"/>
        <v>2074–2075</v>
      </c>
      <c r="K665" s="27">
        <f t="shared" si="86"/>
        <v>0</v>
      </c>
      <c r="R665" s="10" t="str">
        <f t="shared" ref="R665:R728" si="91">IF(AND($D$13&lt;=$A665,DATE(YEAR($D$13),MONTH($D$13)+$D$19-1,DAY($D$13))&gt;=$A665),"X","")</f>
        <v/>
      </c>
    </row>
    <row r="666" spans="1:18" ht="19.899999999999999" customHeight="1" x14ac:dyDescent="0.25">
      <c r="A666" s="126">
        <v>63889</v>
      </c>
      <c r="B666" s="9">
        <f t="shared" ref="B666:B729" si="92">IF(C666&gt;0,C666*-1,C666)</f>
        <v>0</v>
      </c>
      <c r="C666" s="127"/>
      <c r="D666" s="4">
        <f t="shared" ref="D666:D729" si="93">IF(C666="",0,IF($D$14="Beginning",IF(C665&lt;&gt;"",$F665*$D$6/12,0),IF(C665&lt;&gt;"",$F665*$D$6/12,$D$15*$D$6/12)))</f>
        <v>0</v>
      </c>
      <c r="E666" s="128">
        <f t="shared" si="87"/>
        <v>0</v>
      </c>
      <c r="F666" s="4">
        <f t="shared" si="88"/>
        <v>0</v>
      </c>
      <c r="G666" s="19">
        <f>IF(AND(C666&lt;&gt;"",SUM(G$25:G665)&lt;D$17),$D$17/$D$21,0)</f>
        <v>0</v>
      </c>
      <c r="H666" s="4">
        <f t="shared" si="89"/>
        <v>0</v>
      </c>
      <c r="I666" s="4">
        <f t="shared" ref="I666:I729" si="94">IF(C666&lt;&gt;"",$D$17-H666,0)</f>
        <v>0</v>
      </c>
      <c r="J666" s="25" t="str">
        <f t="shared" si="90"/>
        <v>2074–2075</v>
      </c>
      <c r="K666" s="27">
        <f t="shared" ref="K666:K729" si="95">IF(AND(ROUND(H666,2)=ROUND($D$17,2),ROUND(F666,0)=0),ROUND($D$17,2),0)</f>
        <v>0</v>
      </c>
      <c r="R666" s="10" t="str">
        <f t="shared" si="91"/>
        <v/>
      </c>
    </row>
    <row r="667" spans="1:18" ht="19.899999999999999" customHeight="1" x14ac:dyDescent="0.25">
      <c r="A667" s="126">
        <v>63920</v>
      </c>
      <c r="B667" s="9">
        <f t="shared" si="92"/>
        <v>0</v>
      </c>
      <c r="C667" s="127"/>
      <c r="D667" s="4">
        <f t="shared" si="93"/>
        <v>0</v>
      </c>
      <c r="E667" s="128">
        <f t="shared" ref="E667:E730" si="96">C667-D667</f>
        <v>0</v>
      </c>
      <c r="F667" s="4">
        <f t="shared" ref="F667:F730" si="97">IF(C667="",0,IF(C666="",$D$15-E667,IF(C667&lt;&gt;"",F666-E667)))</f>
        <v>0</v>
      </c>
      <c r="G667" s="19">
        <f>IF(AND(C667&lt;&gt;"",SUM(G$25:G666)&lt;D$17),$D$17/$D$21,0)</f>
        <v>0</v>
      </c>
      <c r="H667" s="4">
        <f t="shared" ref="H667:H730" si="98">IF(C667&lt;&gt;"",G667+H666,0)</f>
        <v>0</v>
      </c>
      <c r="I667" s="4">
        <f t="shared" si="94"/>
        <v>0</v>
      </c>
      <c r="J667" s="25" t="str">
        <f t="shared" si="90"/>
        <v>2074–2075</v>
      </c>
      <c r="K667" s="27">
        <f t="shared" si="95"/>
        <v>0</v>
      </c>
      <c r="R667" s="10" t="str">
        <f t="shared" si="91"/>
        <v/>
      </c>
    </row>
    <row r="668" spans="1:18" ht="19.899999999999999" customHeight="1" x14ac:dyDescent="0.25">
      <c r="A668" s="126">
        <v>63951</v>
      </c>
      <c r="B668" s="9">
        <f t="shared" si="92"/>
        <v>0</v>
      </c>
      <c r="C668" s="127"/>
      <c r="D668" s="4">
        <f t="shared" si="93"/>
        <v>0</v>
      </c>
      <c r="E668" s="128">
        <f t="shared" si="96"/>
        <v>0</v>
      </c>
      <c r="F668" s="4">
        <f t="shared" si="97"/>
        <v>0</v>
      </c>
      <c r="G668" s="19">
        <f>IF(AND(C668&lt;&gt;"",SUM(G$25:G667)&lt;D$17),$D$17/$D$21,0)</f>
        <v>0</v>
      </c>
      <c r="H668" s="4">
        <f t="shared" si="98"/>
        <v>0</v>
      </c>
      <c r="I668" s="4">
        <f t="shared" si="94"/>
        <v>0</v>
      </c>
      <c r="J668" s="25" t="str">
        <f t="shared" si="90"/>
        <v>2074–2075</v>
      </c>
      <c r="K668" s="27">
        <f t="shared" si="95"/>
        <v>0</v>
      </c>
      <c r="R668" s="10" t="str">
        <f t="shared" si="91"/>
        <v/>
      </c>
    </row>
    <row r="669" spans="1:18" ht="19.899999999999999" customHeight="1" x14ac:dyDescent="0.25">
      <c r="A669" s="126">
        <v>63979</v>
      </c>
      <c r="B669" s="9">
        <f t="shared" si="92"/>
        <v>0</v>
      </c>
      <c r="C669" s="127"/>
      <c r="D669" s="4">
        <f t="shared" si="93"/>
        <v>0</v>
      </c>
      <c r="E669" s="128">
        <f t="shared" si="96"/>
        <v>0</v>
      </c>
      <c r="F669" s="4">
        <f t="shared" si="97"/>
        <v>0</v>
      </c>
      <c r="G669" s="19">
        <f>IF(AND(C669&lt;&gt;"",SUM(G$25:G668)&lt;D$17),$D$17/$D$21,0)</f>
        <v>0</v>
      </c>
      <c r="H669" s="4">
        <f t="shared" si="98"/>
        <v>0</v>
      </c>
      <c r="I669" s="4">
        <f t="shared" si="94"/>
        <v>0</v>
      </c>
      <c r="J669" s="25" t="str">
        <f t="shared" si="90"/>
        <v>2074–2075</v>
      </c>
      <c r="K669" s="27">
        <f t="shared" si="95"/>
        <v>0</v>
      </c>
      <c r="R669" s="10" t="str">
        <f t="shared" si="91"/>
        <v/>
      </c>
    </row>
    <row r="670" spans="1:18" ht="19.899999999999999" customHeight="1" x14ac:dyDescent="0.25">
      <c r="A670" s="126">
        <v>64010</v>
      </c>
      <c r="B670" s="9">
        <f t="shared" si="92"/>
        <v>0</v>
      </c>
      <c r="C670" s="127"/>
      <c r="D670" s="4">
        <f t="shared" si="93"/>
        <v>0</v>
      </c>
      <c r="E670" s="128">
        <f t="shared" si="96"/>
        <v>0</v>
      </c>
      <c r="F670" s="4">
        <f t="shared" si="97"/>
        <v>0</v>
      </c>
      <c r="G670" s="19">
        <f>IF(AND(C670&lt;&gt;"",SUM(G$25:G669)&lt;D$17),$D$17/$D$21,0)</f>
        <v>0</v>
      </c>
      <c r="H670" s="4">
        <f t="shared" si="98"/>
        <v>0</v>
      </c>
      <c r="I670" s="4">
        <f t="shared" si="94"/>
        <v>0</v>
      </c>
      <c r="J670" s="25" t="str">
        <f t="shared" si="90"/>
        <v>2074–2075</v>
      </c>
      <c r="K670" s="27">
        <f t="shared" si="95"/>
        <v>0</v>
      </c>
      <c r="R670" s="10" t="str">
        <f t="shared" si="91"/>
        <v/>
      </c>
    </row>
    <row r="671" spans="1:18" ht="19.899999999999999" customHeight="1" x14ac:dyDescent="0.25">
      <c r="A671" s="126">
        <v>64040</v>
      </c>
      <c r="B671" s="9">
        <f t="shared" si="92"/>
        <v>0</v>
      </c>
      <c r="C671" s="127"/>
      <c r="D671" s="4">
        <f t="shared" si="93"/>
        <v>0</v>
      </c>
      <c r="E671" s="128">
        <f t="shared" si="96"/>
        <v>0</v>
      </c>
      <c r="F671" s="4">
        <f t="shared" si="97"/>
        <v>0</v>
      </c>
      <c r="G671" s="19">
        <f>IF(AND(C671&lt;&gt;"",SUM(G$25:G670)&lt;D$17),$D$17/$D$21,0)</f>
        <v>0</v>
      </c>
      <c r="H671" s="4">
        <f t="shared" si="98"/>
        <v>0</v>
      </c>
      <c r="I671" s="4">
        <f t="shared" si="94"/>
        <v>0</v>
      </c>
      <c r="J671" s="25" t="str">
        <f t="shared" si="90"/>
        <v>2074–2075</v>
      </c>
      <c r="K671" s="27">
        <f t="shared" si="95"/>
        <v>0</v>
      </c>
      <c r="R671" s="10" t="str">
        <f t="shared" si="91"/>
        <v/>
      </c>
    </row>
    <row r="672" spans="1:18" ht="19.899999999999999" customHeight="1" x14ac:dyDescent="0.25">
      <c r="A672" s="126">
        <v>64071</v>
      </c>
      <c r="B672" s="9">
        <f t="shared" si="92"/>
        <v>0</v>
      </c>
      <c r="C672" s="127"/>
      <c r="D672" s="4">
        <f t="shared" si="93"/>
        <v>0</v>
      </c>
      <c r="E672" s="128">
        <f t="shared" si="96"/>
        <v>0</v>
      </c>
      <c r="F672" s="4">
        <f t="shared" si="97"/>
        <v>0</v>
      </c>
      <c r="G672" s="19">
        <f>IF(AND(C672&lt;&gt;"",SUM(G$25:G671)&lt;D$17),$D$17/$D$21,0)</f>
        <v>0</v>
      </c>
      <c r="H672" s="4">
        <f t="shared" si="98"/>
        <v>0</v>
      </c>
      <c r="I672" s="4">
        <f t="shared" si="94"/>
        <v>0</v>
      </c>
      <c r="J672" s="25" t="str">
        <f t="shared" si="90"/>
        <v>2074–2075</v>
      </c>
      <c r="K672" s="27">
        <f t="shared" si="95"/>
        <v>0</v>
      </c>
      <c r="R672" s="10" t="str">
        <f t="shared" si="91"/>
        <v/>
      </c>
    </row>
    <row r="673" spans="1:18" ht="19.899999999999999" customHeight="1" x14ac:dyDescent="0.25">
      <c r="A673" s="126">
        <v>64101</v>
      </c>
      <c r="B673" s="9">
        <f t="shared" si="92"/>
        <v>0</v>
      </c>
      <c r="C673" s="127"/>
      <c r="D673" s="4">
        <f t="shared" si="93"/>
        <v>0</v>
      </c>
      <c r="E673" s="128">
        <f t="shared" si="96"/>
        <v>0</v>
      </c>
      <c r="F673" s="4">
        <f t="shared" si="97"/>
        <v>0</v>
      </c>
      <c r="G673" s="19">
        <f>IF(AND(C673&lt;&gt;"",SUM(G$25:G672)&lt;D$17),$D$17/$D$21,0)</f>
        <v>0</v>
      </c>
      <c r="H673" s="4">
        <f t="shared" si="98"/>
        <v>0</v>
      </c>
      <c r="I673" s="4">
        <f t="shared" si="94"/>
        <v>0</v>
      </c>
      <c r="J673" s="25" t="str">
        <f t="shared" si="90"/>
        <v>2075–2076</v>
      </c>
      <c r="K673" s="27">
        <f t="shared" si="95"/>
        <v>0</v>
      </c>
      <c r="R673" s="10" t="str">
        <f t="shared" si="91"/>
        <v/>
      </c>
    </row>
    <row r="674" spans="1:18" ht="19.899999999999999" customHeight="1" x14ac:dyDescent="0.25">
      <c r="A674" s="126">
        <v>64132</v>
      </c>
      <c r="B674" s="9">
        <f t="shared" si="92"/>
        <v>0</v>
      </c>
      <c r="C674" s="127"/>
      <c r="D674" s="4">
        <f t="shared" si="93"/>
        <v>0</v>
      </c>
      <c r="E674" s="128">
        <f t="shared" si="96"/>
        <v>0</v>
      </c>
      <c r="F674" s="4">
        <f t="shared" si="97"/>
        <v>0</v>
      </c>
      <c r="G674" s="19">
        <f>IF(AND(C674&lt;&gt;"",SUM(G$25:G673)&lt;D$17),$D$17/$D$21,0)</f>
        <v>0</v>
      </c>
      <c r="H674" s="4">
        <f t="shared" si="98"/>
        <v>0</v>
      </c>
      <c r="I674" s="4">
        <f t="shared" si="94"/>
        <v>0</v>
      </c>
      <c r="J674" s="25" t="str">
        <f t="shared" si="90"/>
        <v>2075–2076</v>
      </c>
      <c r="K674" s="27">
        <f t="shared" si="95"/>
        <v>0</v>
      </c>
      <c r="R674" s="10" t="str">
        <f t="shared" si="91"/>
        <v/>
      </c>
    </row>
    <row r="675" spans="1:18" ht="19.899999999999999" customHeight="1" x14ac:dyDescent="0.25">
      <c r="A675" s="126">
        <v>64163</v>
      </c>
      <c r="B675" s="9">
        <f t="shared" si="92"/>
        <v>0</v>
      </c>
      <c r="C675" s="127"/>
      <c r="D675" s="4">
        <f t="shared" si="93"/>
        <v>0</v>
      </c>
      <c r="E675" s="128">
        <f t="shared" si="96"/>
        <v>0</v>
      </c>
      <c r="F675" s="4">
        <f t="shared" si="97"/>
        <v>0</v>
      </c>
      <c r="G675" s="19">
        <f>IF(AND(C675&lt;&gt;"",SUM(G$25:G674)&lt;D$17),$D$17/$D$21,0)</f>
        <v>0</v>
      </c>
      <c r="H675" s="4">
        <f t="shared" si="98"/>
        <v>0</v>
      </c>
      <c r="I675" s="4">
        <f t="shared" si="94"/>
        <v>0</v>
      </c>
      <c r="J675" s="25" t="str">
        <f t="shared" si="90"/>
        <v>2075–2076</v>
      </c>
      <c r="K675" s="27">
        <f t="shared" si="95"/>
        <v>0</v>
      </c>
      <c r="R675" s="10" t="str">
        <f t="shared" si="91"/>
        <v/>
      </c>
    </row>
    <row r="676" spans="1:18" ht="19.899999999999999" customHeight="1" x14ac:dyDescent="0.25">
      <c r="A676" s="126">
        <v>64193</v>
      </c>
      <c r="B676" s="9">
        <f t="shared" si="92"/>
        <v>0</v>
      </c>
      <c r="C676" s="127"/>
      <c r="D676" s="4">
        <f t="shared" si="93"/>
        <v>0</v>
      </c>
      <c r="E676" s="128">
        <f t="shared" si="96"/>
        <v>0</v>
      </c>
      <c r="F676" s="4">
        <f t="shared" si="97"/>
        <v>0</v>
      </c>
      <c r="G676" s="19">
        <f>IF(AND(C676&lt;&gt;"",SUM(G$25:G675)&lt;D$17),$D$17/$D$21,0)</f>
        <v>0</v>
      </c>
      <c r="H676" s="4">
        <f t="shared" si="98"/>
        <v>0</v>
      </c>
      <c r="I676" s="4">
        <f t="shared" si="94"/>
        <v>0</v>
      </c>
      <c r="J676" s="25" t="str">
        <f t="shared" si="90"/>
        <v>2075–2076</v>
      </c>
      <c r="K676" s="27">
        <f t="shared" si="95"/>
        <v>0</v>
      </c>
      <c r="R676" s="10" t="str">
        <f t="shared" si="91"/>
        <v/>
      </c>
    </row>
    <row r="677" spans="1:18" ht="19.899999999999999" customHeight="1" x14ac:dyDescent="0.25">
      <c r="A677" s="126">
        <v>64224</v>
      </c>
      <c r="B677" s="9">
        <f t="shared" si="92"/>
        <v>0</v>
      </c>
      <c r="C677" s="127"/>
      <c r="D677" s="4">
        <f t="shared" si="93"/>
        <v>0</v>
      </c>
      <c r="E677" s="128">
        <f t="shared" si="96"/>
        <v>0</v>
      </c>
      <c r="F677" s="4">
        <f t="shared" si="97"/>
        <v>0</v>
      </c>
      <c r="G677" s="19">
        <f>IF(AND(C677&lt;&gt;"",SUM(G$25:G676)&lt;D$17),$D$17/$D$21,0)</f>
        <v>0</v>
      </c>
      <c r="H677" s="4">
        <f t="shared" si="98"/>
        <v>0</v>
      </c>
      <c r="I677" s="4">
        <f t="shared" si="94"/>
        <v>0</v>
      </c>
      <c r="J677" s="25" t="str">
        <f t="shared" si="90"/>
        <v>2075–2076</v>
      </c>
      <c r="K677" s="27">
        <f t="shared" si="95"/>
        <v>0</v>
      </c>
      <c r="R677" s="10" t="str">
        <f t="shared" si="91"/>
        <v/>
      </c>
    </row>
    <row r="678" spans="1:18" ht="19.899999999999999" customHeight="1" x14ac:dyDescent="0.25">
      <c r="A678" s="126">
        <v>64254</v>
      </c>
      <c r="B678" s="9">
        <f t="shared" si="92"/>
        <v>0</v>
      </c>
      <c r="C678" s="127"/>
      <c r="D678" s="4">
        <f t="shared" si="93"/>
        <v>0</v>
      </c>
      <c r="E678" s="128">
        <f t="shared" si="96"/>
        <v>0</v>
      </c>
      <c r="F678" s="4">
        <f t="shared" si="97"/>
        <v>0</v>
      </c>
      <c r="G678" s="19">
        <f>IF(AND(C678&lt;&gt;"",SUM(G$25:G677)&lt;D$17),$D$17/$D$21,0)</f>
        <v>0</v>
      </c>
      <c r="H678" s="4">
        <f t="shared" si="98"/>
        <v>0</v>
      </c>
      <c r="I678" s="4">
        <f t="shared" si="94"/>
        <v>0</v>
      </c>
      <c r="J678" s="25" t="str">
        <f t="shared" ref="J678:J741" si="99">IF(OR(MONTH(A678)=1,MONTH(A678)=2,MONTH(A678)=3,MONTH(A678)=4,MONTH(A678)=5,MONTH(A678)=6),YEAR(A678)-1&amp;"–"&amp;YEAR(A678),YEAR(A678)&amp;"–"&amp;YEAR(A678)+1)</f>
        <v>2075–2076</v>
      </c>
      <c r="K678" s="27">
        <f t="shared" si="95"/>
        <v>0</v>
      </c>
      <c r="R678" s="10" t="str">
        <f t="shared" si="91"/>
        <v/>
      </c>
    </row>
    <row r="679" spans="1:18" ht="19.899999999999999" customHeight="1" x14ac:dyDescent="0.25">
      <c r="A679" s="126">
        <v>64285</v>
      </c>
      <c r="B679" s="9">
        <f t="shared" si="92"/>
        <v>0</v>
      </c>
      <c r="C679" s="127"/>
      <c r="D679" s="4">
        <f t="shared" si="93"/>
        <v>0</v>
      </c>
      <c r="E679" s="128">
        <f t="shared" si="96"/>
        <v>0</v>
      </c>
      <c r="F679" s="4">
        <f t="shared" si="97"/>
        <v>0</v>
      </c>
      <c r="G679" s="19">
        <f>IF(AND(C679&lt;&gt;"",SUM(G$25:G678)&lt;D$17),$D$17/$D$21,0)</f>
        <v>0</v>
      </c>
      <c r="H679" s="4">
        <f t="shared" si="98"/>
        <v>0</v>
      </c>
      <c r="I679" s="4">
        <f t="shared" si="94"/>
        <v>0</v>
      </c>
      <c r="J679" s="25" t="str">
        <f t="shared" si="99"/>
        <v>2075–2076</v>
      </c>
      <c r="K679" s="27">
        <f t="shared" si="95"/>
        <v>0</v>
      </c>
      <c r="R679" s="10" t="str">
        <f t="shared" si="91"/>
        <v/>
      </c>
    </row>
    <row r="680" spans="1:18" ht="19.899999999999999" customHeight="1" x14ac:dyDescent="0.25">
      <c r="A680" s="126">
        <v>64316</v>
      </c>
      <c r="B680" s="9">
        <f t="shared" si="92"/>
        <v>0</v>
      </c>
      <c r="C680" s="127"/>
      <c r="D680" s="4">
        <f t="shared" si="93"/>
        <v>0</v>
      </c>
      <c r="E680" s="128">
        <f t="shared" si="96"/>
        <v>0</v>
      </c>
      <c r="F680" s="4">
        <f t="shared" si="97"/>
        <v>0</v>
      </c>
      <c r="G680" s="19">
        <f>IF(AND(C680&lt;&gt;"",SUM(G$25:G679)&lt;D$17),$D$17/$D$21,0)</f>
        <v>0</v>
      </c>
      <c r="H680" s="4">
        <f t="shared" si="98"/>
        <v>0</v>
      </c>
      <c r="I680" s="4">
        <f t="shared" si="94"/>
        <v>0</v>
      </c>
      <c r="J680" s="25" t="str">
        <f t="shared" si="99"/>
        <v>2075–2076</v>
      </c>
      <c r="K680" s="27">
        <f t="shared" si="95"/>
        <v>0</v>
      </c>
      <c r="R680" s="10" t="str">
        <f t="shared" si="91"/>
        <v/>
      </c>
    </row>
    <row r="681" spans="1:18" ht="19.899999999999999" customHeight="1" x14ac:dyDescent="0.25">
      <c r="A681" s="126">
        <v>64345</v>
      </c>
      <c r="B681" s="9">
        <f t="shared" si="92"/>
        <v>0</v>
      </c>
      <c r="C681" s="127"/>
      <c r="D681" s="4">
        <f t="shared" si="93"/>
        <v>0</v>
      </c>
      <c r="E681" s="128">
        <f t="shared" si="96"/>
        <v>0</v>
      </c>
      <c r="F681" s="4">
        <f t="shared" si="97"/>
        <v>0</v>
      </c>
      <c r="G681" s="19">
        <f>IF(AND(C681&lt;&gt;"",SUM(G$25:G680)&lt;D$17),$D$17/$D$21,0)</f>
        <v>0</v>
      </c>
      <c r="H681" s="4">
        <f t="shared" si="98"/>
        <v>0</v>
      </c>
      <c r="I681" s="4">
        <f t="shared" si="94"/>
        <v>0</v>
      </c>
      <c r="J681" s="25" t="str">
        <f t="shared" si="99"/>
        <v>2075–2076</v>
      </c>
      <c r="K681" s="27">
        <f t="shared" si="95"/>
        <v>0</v>
      </c>
      <c r="R681" s="10" t="str">
        <f t="shared" si="91"/>
        <v/>
      </c>
    </row>
    <row r="682" spans="1:18" ht="19.899999999999999" customHeight="1" x14ac:dyDescent="0.25">
      <c r="A682" s="126">
        <v>64376</v>
      </c>
      <c r="B682" s="9">
        <f t="shared" si="92"/>
        <v>0</v>
      </c>
      <c r="C682" s="127"/>
      <c r="D682" s="4">
        <f t="shared" si="93"/>
        <v>0</v>
      </c>
      <c r="E682" s="128">
        <f t="shared" si="96"/>
        <v>0</v>
      </c>
      <c r="F682" s="4">
        <f t="shared" si="97"/>
        <v>0</v>
      </c>
      <c r="G682" s="19">
        <f>IF(AND(C682&lt;&gt;"",SUM(G$25:G681)&lt;D$17),$D$17/$D$21,0)</f>
        <v>0</v>
      </c>
      <c r="H682" s="4">
        <f t="shared" si="98"/>
        <v>0</v>
      </c>
      <c r="I682" s="4">
        <f t="shared" si="94"/>
        <v>0</v>
      </c>
      <c r="J682" s="25" t="str">
        <f t="shared" si="99"/>
        <v>2075–2076</v>
      </c>
      <c r="K682" s="27">
        <f t="shared" si="95"/>
        <v>0</v>
      </c>
      <c r="R682" s="10" t="str">
        <f t="shared" si="91"/>
        <v/>
      </c>
    </row>
    <row r="683" spans="1:18" ht="19.899999999999999" customHeight="1" x14ac:dyDescent="0.25">
      <c r="A683" s="126">
        <v>64406</v>
      </c>
      <c r="B683" s="9">
        <f t="shared" si="92"/>
        <v>0</v>
      </c>
      <c r="C683" s="127"/>
      <c r="D683" s="4">
        <f t="shared" si="93"/>
        <v>0</v>
      </c>
      <c r="E683" s="128">
        <f t="shared" si="96"/>
        <v>0</v>
      </c>
      <c r="F683" s="4">
        <f t="shared" si="97"/>
        <v>0</v>
      </c>
      <c r="G683" s="19">
        <f>IF(AND(C683&lt;&gt;"",SUM(G$25:G682)&lt;D$17),$D$17/$D$21,0)</f>
        <v>0</v>
      </c>
      <c r="H683" s="4">
        <f t="shared" si="98"/>
        <v>0</v>
      </c>
      <c r="I683" s="4">
        <f t="shared" si="94"/>
        <v>0</v>
      </c>
      <c r="J683" s="25" t="str">
        <f t="shared" si="99"/>
        <v>2075–2076</v>
      </c>
      <c r="K683" s="27">
        <f t="shared" si="95"/>
        <v>0</v>
      </c>
      <c r="R683" s="10" t="str">
        <f t="shared" si="91"/>
        <v/>
      </c>
    </row>
    <row r="684" spans="1:18" ht="19.899999999999999" customHeight="1" x14ac:dyDescent="0.25">
      <c r="A684" s="126">
        <v>64437</v>
      </c>
      <c r="B684" s="9">
        <f t="shared" si="92"/>
        <v>0</v>
      </c>
      <c r="C684" s="127"/>
      <c r="D684" s="4">
        <f t="shared" si="93"/>
        <v>0</v>
      </c>
      <c r="E684" s="128">
        <f t="shared" si="96"/>
        <v>0</v>
      </c>
      <c r="F684" s="4">
        <f t="shared" si="97"/>
        <v>0</v>
      </c>
      <c r="G684" s="19">
        <f>IF(AND(C684&lt;&gt;"",SUM(G$25:G683)&lt;D$17),$D$17/$D$21,0)</f>
        <v>0</v>
      </c>
      <c r="H684" s="4">
        <f t="shared" si="98"/>
        <v>0</v>
      </c>
      <c r="I684" s="4">
        <f t="shared" si="94"/>
        <v>0</v>
      </c>
      <c r="J684" s="25" t="str">
        <f t="shared" si="99"/>
        <v>2075–2076</v>
      </c>
      <c r="K684" s="27">
        <f t="shared" si="95"/>
        <v>0</v>
      </c>
      <c r="R684" s="10" t="str">
        <f t="shared" si="91"/>
        <v/>
      </c>
    </row>
    <row r="685" spans="1:18" ht="19.899999999999999" customHeight="1" x14ac:dyDescent="0.25">
      <c r="A685" s="126">
        <v>64467</v>
      </c>
      <c r="B685" s="9">
        <f t="shared" si="92"/>
        <v>0</v>
      </c>
      <c r="C685" s="127"/>
      <c r="D685" s="4">
        <f t="shared" si="93"/>
        <v>0</v>
      </c>
      <c r="E685" s="128">
        <f t="shared" si="96"/>
        <v>0</v>
      </c>
      <c r="F685" s="4">
        <f t="shared" si="97"/>
        <v>0</v>
      </c>
      <c r="G685" s="19">
        <f>IF(AND(C685&lt;&gt;"",SUM(G$25:G684)&lt;D$17),$D$17/$D$21,0)</f>
        <v>0</v>
      </c>
      <c r="H685" s="4">
        <f t="shared" si="98"/>
        <v>0</v>
      </c>
      <c r="I685" s="4">
        <f t="shared" si="94"/>
        <v>0</v>
      </c>
      <c r="J685" s="25" t="str">
        <f t="shared" si="99"/>
        <v>2076–2077</v>
      </c>
      <c r="K685" s="27">
        <f t="shared" si="95"/>
        <v>0</v>
      </c>
      <c r="R685" s="10" t="str">
        <f t="shared" si="91"/>
        <v/>
      </c>
    </row>
    <row r="686" spans="1:18" ht="19.899999999999999" customHeight="1" x14ac:dyDescent="0.25">
      <c r="A686" s="126">
        <v>64498</v>
      </c>
      <c r="B686" s="9">
        <f t="shared" si="92"/>
        <v>0</v>
      </c>
      <c r="C686" s="127"/>
      <c r="D686" s="4">
        <f t="shared" si="93"/>
        <v>0</v>
      </c>
      <c r="E686" s="128">
        <f t="shared" si="96"/>
        <v>0</v>
      </c>
      <c r="F686" s="4">
        <f t="shared" si="97"/>
        <v>0</v>
      </c>
      <c r="G686" s="19">
        <f>IF(AND(C686&lt;&gt;"",SUM(G$25:G685)&lt;D$17),$D$17/$D$21,0)</f>
        <v>0</v>
      </c>
      <c r="H686" s="4">
        <f t="shared" si="98"/>
        <v>0</v>
      </c>
      <c r="I686" s="4">
        <f t="shared" si="94"/>
        <v>0</v>
      </c>
      <c r="J686" s="25" t="str">
        <f t="shared" si="99"/>
        <v>2076–2077</v>
      </c>
      <c r="K686" s="27">
        <f t="shared" si="95"/>
        <v>0</v>
      </c>
      <c r="R686" s="10" t="str">
        <f t="shared" si="91"/>
        <v/>
      </c>
    </row>
    <row r="687" spans="1:18" ht="19.899999999999999" customHeight="1" x14ac:dyDescent="0.25">
      <c r="A687" s="126">
        <v>64529</v>
      </c>
      <c r="B687" s="9">
        <f t="shared" si="92"/>
        <v>0</v>
      </c>
      <c r="C687" s="127"/>
      <c r="D687" s="4">
        <f t="shared" si="93"/>
        <v>0</v>
      </c>
      <c r="E687" s="128">
        <f t="shared" si="96"/>
        <v>0</v>
      </c>
      <c r="F687" s="4">
        <f t="shared" si="97"/>
        <v>0</v>
      </c>
      <c r="G687" s="19">
        <f>IF(AND(C687&lt;&gt;"",SUM(G$25:G686)&lt;D$17),$D$17/$D$21,0)</f>
        <v>0</v>
      </c>
      <c r="H687" s="4">
        <f t="shared" si="98"/>
        <v>0</v>
      </c>
      <c r="I687" s="4">
        <f t="shared" si="94"/>
        <v>0</v>
      </c>
      <c r="J687" s="25" t="str">
        <f t="shared" si="99"/>
        <v>2076–2077</v>
      </c>
      <c r="K687" s="27">
        <f t="shared" si="95"/>
        <v>0</v>
      </c>
      <c r="R687" s="10" t="str">
        <f t="shared" si="91"/>
        <v/>
      </c>
    </row>
    <row r="688" spans="1:18" ht="19.899999999999999" customHeight="1" x14ac:dyDescent="0.25">
      <c r="A688" s="126">
        <v>64559</v>
      </c>
      <c r="B688" s="9">
        <f t="shared" si="92"/>
        <v>0</v>
      </c>
      <c r="C688" s="127"/>
      <c r="D688" s="4">
        <f t="shared" si="93"/>
        <v>0</v>
      </c>
      <c r="E688" s="128">
        <f t="shared" si="96"/>
        <v>0</v>
      </c>
      <c r="F688" s="4">
        <f t="shared" si="97"/>
        <v>0</v>
      </c>
      <c r="G688" s="19">
        <f>IF(AND(C688&lt;&gt;"",SUM(G$25:G687)&lt;D$17),$D$17/$D$21,0)</f>
        <v>0</v>
      </c>
      <c r="H688" s="4">
        <f t="shared" si="98"/>
        <v>0</v>
      </c>
      <c r="I688" s="4">
        <f t="shared" si="94"/>
        <v>0</v>
      </c>
      <c r="J688" s="25" t="str">
        <f t="shared" si="99"/>
        <v>2076–2077</v>
      </c>
      <c r="K688" s="27">
        <f t="shared" si="95"/>
        <v>0</v>
      </c>
      <c r="R688" s="10" t="str">
        <f t="shared" si="91"/>
        <v/>
      </c>
    </row>
    <row r="689" spans="1:18" ht="19.899999999999999" customHeight="1" x14ac:dyDescent="0.25">
      <c r="A689" s="126">
        <v>64590</v>
      </c>
      <c r="B689" s="9">
        <f t="shared" si="92"/>
        <v>0</v>
      </c>
      <c r="C689" s="127"/>
      <c r="D689" s="4">
        <f t="shared" si="93"/>
        <v>0</v>
      </c>
      <c r="E689" s="128">
        <f t="shared" si="96"/>
        <v>0</v>
      </c>
      <c r="F689" s="4">
        <f t="shared" si="97"/>
        <v>0</v>
      </c>
      <c r="G689" s="19">
        <f>IF(AND(C689&lt;&gt;"",SUM(G$25:G688)&lt;D$17),$D$17/$D$21,0)</f>
        <v>0</v>
      </c>
      <c r="H689" s="4">
        <f t="shared" si="98"/>
        <v>0</v>
      </c>
      <c r="I689" s="4">
        <f t="shared" si="94"/>
        <v>0</v>
      </c>
      <c r="J689" s="25" t="str">
        <f t="shared" si="99"/>
        <v>2076–2077</v>
      </c>
      <c r="K689" s="27">
        <f t="shared" si="95"/>
        <v>0</v>
      </c>
      <c r="R689" s="10" t="str">
        <f t="shared" si="91"/>
        <v/>
      </c>
    </row>
    <row r="690" spans="1:18" ht="19.899999999999999" customHeight="1" x14ac:dyDescent="0.25">
      <c r="A690" s="126">
        <v>64620</v>
      </c>
      <c r="B690" s="9">
        <f t="shared" si="92"/>
        <v>0</v>
      </c>
      <c r="C690" s="127"/>
      <c r="D690" s="4">
        <f t="shared" si="93"/>
        <v>0</v>
      </c>
      <c r="E690" s="128">
        <f t="shared" si="96"/>
        <v>0</v>
      </c>
      <c r="F690" s="4">
        <f t="shared" si="97"/>
        <v>0</v>
      </c>
      <c r="G690" s="19">
        <f>IF(AND(C690&lt;&gt;"",SUM(G$25:G689)&lt;D$17),$D$17/$D$21,0)</f>
        <v>0</v>
      </c>
      <c r="H690" s="4">
        <f t="shared" si="98"/>
        <v>0</v>
      </c>
      <c r="I690" s="4">
        <f t="shared" si="94"/>
        <v>0</v>
      </c>
      <c r="J690" s="25" t="str">
        <f t="shared" si="99"/>
        <v>2076–2077</v>
      </c>
      <c r="K690" s="27">
        <f t="shared" si="95"/>
        <v>0</v>
      </c>
      <c r="R690" s="10" t="str">
        <f t="shared" si="91"/>
        <v/>
      </c>
    </row>
    <row r="691" spans="1:18" ht="19.899999999999999" customHeight="1" x14ac:dyDescent="0.25">
      <c r="A691" s="126">
        <v>64651</v>
      </c>
      <c r="B691" s="9">
        <f t="shared" si="92"/>
        <v>0</v>
      </c>
      <c r="C691" s="127"/>
      <c r="D691" s="4">
        <f t="shared" si="93"/>
        <v>0</v>
      </c>
      <c r="E691" s="128">
        <f t="shared" si="96"/>
        <v>0</v>
      </c>
      <c r="F691" s="4">
        <f t="shared" si="97"/>
        <v>0</v>
      </c>
      <c r="G691" s="19">
        <f>IF(AND(C691&lt;&gt;"",SUM(G$25:G690)&lt;D$17),$D$17/$D$21,0)</f>
        <v>0</v>
      </c>
      <c r="H691" s="4">
        <f t="shared" si="98"/>
        <v>0</v>
      </c>
      <c r="I691" s="4">
        <f t="shared" si="94"/>
        <v>0</v>
      </c>
      <c r="J691" s="25" t="str">
        <f t="shared" si="99"/>
        <v>2076–2077</v>
      </c>
      <c r="K691" s="27">
        <f t="shared" si="95"/>
        <v>0</v>
      </c>
      <c r="R691" s="10" t="str">
        <f t="shared" si="91"/>
        <v/>
      </c>
    </row>
    <row r="692" spans="1:18" ht="19.899999999999999" customHeight="1" x14ac:dyDescent="0.25">
      <c r="A692" s="126">
        <v>64682</v>
      </c>
      <c r="B692" s="9">
        <f t="shared" si="92"/>
        <v>0</v>
      </c>
      <c r="C692" s="127"/>
      <c r="D692" s="4">
        <f t="shared" si="93"/>
        <v>0</v>
      </c>
      <c r="E692" s="128">
        <f t="shared" si="96"/>
        <v>0</v>
      </c>
      <c r="F692" s="4">
        <f t="shared" si="97"/>
        <v>0</v>
      </c>
      <c r="G692" s="19">
        <f>IF(AND(C692&lt;&gt;"",SUM(G$25:G691)&lt;D$17),$D$17/$D$21,0)</f>
        <v>0</v>
      </c>
      <c r="H692" s="4">
        <f t="shared" si="98"/>
        <v>0</v>
      </c>
      <c r="I692" s="4">
        <f t="shared" si="94"/>
        <v>0</v>
      </c>
      <c r="J692" s="25" t="str">
        <f t="shared" si="99"/>
        <v>2076–2077</v>
      </c>
      <c r="K692" s="27">
        <f t="shared" si="95"/>
        <v>0</v>
      </c>
      <c r="R692" s="10" t="str">
        <f t="shared" si="91"/>
        <v/>
      </c>
    </row>
    <row r="693" spans="1:18" ht="19.899999999999999" customHeight="1" x14ac:dyDescent="0.25">
      <c r="A693" s="126">
        <v>64710</v>
      </c>
      <c r="B693" s="9">
        <f t="shared" si="92"/>
        <v>0</v>
      </c>
      <c r="C693" s="127"/>
      <c r="D693" s="4">
        <f t="shared" si="93"/>
        <v>0</v>
      </c>
      <c r="E693" s="128">
        <f t="shared" si="96"/>
        <v>0</v>
      </c>
      <c r="F693" s="4">
        <f t="shared" si="97"/>
        <v>0</v>
      </c>
      <c r="G693" s="19">
        <f>IF(AND(C693&lt;&gt;"",SUM(G$25:G692)&lt;D$17),$D$17/$D$21,0)</f>
        <v>0</v>
      </c>
      <c r="H693" s="4">
        <f t="shared" si="98"/>
        <v>0</v>
      </c>
      <c r="I693" s="4">
        <f t="shared" si="94"/>
        <v>0</v>
      </c>
      <c r="J693" s="25" t="str">
        <f t="shared" si="99"/>
        <v>2076–2077</v>
      </c>
      <c r="K693" s="27">
        <f t="shared" si="95"/>
        <v>0</v>
      </c>
      <c r="R693" s="10" t="str">
        <f t="shared" si="91"/>
        <v/>
      </c>
    </row>
    <row r="694" spans="1:18" ht="19.899999999999999" customHeight="1" x14ac:dyDescent="0.25">
      <c r="A694" s="126">
        <v>64741</v>
      </c>
      <c r="B694" s="9">
        <f t="shared" si="92"/>
        <v>0</v>
      </c>
      <c r="C694" s="127"/>
      <c r="D694" s="4">
        <f t="shared" si="93"/>
        <v>0</v>
      </c>
      <c r="E694" s="128">
        <f t="shared" si="96"/>
        <v>0</v>
      </c>
      <c r="F694" s="4">
        <f t="shared" si="97"/>
        <v>0</v>
      </c>
      <c r="G694" s="19">
        <f>IF(AND(C694&lt;&gt;"",SUM(G$25:G693)&lt;D$17),$D$17/$D$21,0)</f>
        <v>0</v>
      </c>
      <c r="H694" s="4">
        <f t="shared" si="98"/>
        <v>0</v>
      </c>
      <c r="I694" s="4">
        <f t="shared" si="94"/>
        <v>0</v>
      </c>
      <c r="J694" s="25" t="str">
        <f t="shared" si="99"/>
        <v>2076–2077</v>
      </c>
      <c r="K694" s="27">
        <f t="shared" si="95"/>
        <v>0</v>
      </c>
      <c r="R694" s="10" t="str">
        <f t="shared" si="91"/>
        <v/>
      </c>
    </row>
    <row r="695" spans="1:18" ht="19.899999999999999" customHeight="1" x14ac:dyDescent="0.25">
      <c r="A695" s="126">
        <v>64771</v>
      </c>
      <c r="B695" s="9">
        <f t="shared" si="92"/>
        <v>0</v>
      </c>
      <c r="C695" s="127"/>
      <c r="D695" s="4">
        <f t="shared" si="93"/>
        <v>0</v>
      </c>
      <c r="E695" s="128">
        <f t="shared" si="96"/>
        <v>0</v>
      </c>
      <c r="F695" s="4">
        <f t="shared" si="97"/>
        <v>0</v>
      </c>
      <c r="G695" s="19">
        <f>IF(AND(C695&lt;&gt;"",SUM(G$25:G694)&lt;D$17),$D$17/$D$21,0)</f>
        <v>0</v>
      </c>
      <c r="H695" s="4">
        <f t="shared" si="98"/>
        <v>0</v>
      </c>
      <c r="I695" s="4">
        <f t="shared" si="94"/>
        <v>0</v>
      </c>
      <c r="J695" s="25" t="str">
        <f t="shared" si="99"/>
        <v>2076–2077</v>
      </c>
      <c r="K695" s="27">
        <f t="shared" si="95"/>
        <v>0</v>
      </c>
      <c r="R695" s="10" t="str">
        <f t="shared" si="91"/>
        <v/>
      </c>
    </row>
    <row r="696" spans="1:18" ht="19.899999999999999" customHeight="1" x14ac:dyDescent="0.25">
      <c r="A696" s="126">
        <v>64802</v>
      </c>
      <c r="B696" s="9">
        <f t="shared" si="92"/>
        <v>0</v>
      </c>
      <c r="C696" s="127"/>
      <c r="D696" s="4">
        <f t="shared" si="93"/>
        <v>0</v>
      </c>
      <c r="E696" s="128">
        <f t="shared" si="96"/>
        <v>0</v>
      </c>
      <c r="F696" s="4">
        <f t="shared" si="97"/>
        <v>0</v>
      </c>
      <c r="G696" s="19">
        <f>IF(AND(C696&lt;&gt;"",SUM(G$25:G695)&lt;D$17),$D$17/$D$21,0)</f>
        <v>0</v>
      </c>
      <c r="H696" s="4">
        <f t="shared" si="98"/>
        <v>0</v>
      </c>
      <c r="I696" s="4">
        <f t="shared" si="94"/>
        <v>0</v>
      </c>
      <c r="J696" s="25" t="str">
        <f t="shared" si="99"/>
        <v>2076–2077</v>
      </c>
      <c r="K696" s="27">
        <f t="shared" si="95"/>
        <v>0</v>
      </c>
      <c r="R696" s="10" t="str">
        <f t="shared" si="91"/>
        <v/>
      </c>
    </row>
    <row r="697" spans="1:18" ht="19.899999999999999" customHeight="1" x14ac:dyDescent="0.25">
      <c r="A697" s="126">
        <v>64832</v>
      </c>
      <c r="B697" s="9">
        <f t="shared" si="92"/>
        <v>0</v>
      </c>
      <c r="C697" s="127"/>
      <c r="D697" s="4">
        <f t="shared" si="93"/>
        <v>0</v>
      </c>
      <c r="E697" s="128">
        <f t="shared" si="96"/>
        <v>0</v>
      </c>
      <c r="F697" s="4">
        <f t="shared" si="97"/>
        <v>0</v>
      </c>
      <c r="G697" s="19">
        <f>IF(AND(C697&lt;&gt;"",SUM(G$25:G696)&lt;D$17),$D$17/$D$21,0)</f>
        <v>0</v>
      </c>
      <c r="H697" s="4">
        <f t="shared" si="98"/>
        <v>0</v>
      </c>
      <c r="I697" s="4">
        <f t="shared" si="94"/>
        <v>0</v>
      </c>
      <c r="J697" s="25" t="str">
        <f t="shared" si="99"/>
        <v>2077–2078</v>
      </c>
      <c r="K697" s="27">
        <f t="shared" si="95"/>
        <v>0</v>
      </c>
      <c r="R697" s="10" t="str">
        <f t="shared" si="91"/>
        <v/>
      </c>
    </row>
    <row r="698" spans="1:18" ht="19.899999999999999" customHeight="1" x14ac:dyDescent="0.25">
      <c r="A698" s="126">
        <v>64863</v>
      </c>
      <c r="B698" s="9">
        <f t="shared" si="92"/>
        <v>0</v>
      </c>
      <c r="C698" s="127"/>
      <c r="D698" s="4">
        <f t="shared" si="93"/>
        <v>0</v>
      </c>
      <c r="E698" s="128">
        <f t="shared" si="96"/>
        <v>0</v>
      </c>
      <c r="F698" s="4">
        <f t="shared" si="97"/>
        <v>0</v>
      </c>
      <c r="G698" s="19">
        <f>IF(AND(C698&lt;&gt;"",SUM(G$25:G697)&lt;D$17),$D$17/$D$21,0)</f>
        <v>0</v>
      </c>
      <c r="H698" s="4">
        <f t="shared" si="98"/>
        <v>0</v>
      </c>
      <c r="I698" s="4">
        <f t="shared" si="94"/>
        <v>0</v>
      </c>
      <c r="J698" s="25" t="str">
        <f t="shared" si="99"/>
        <v>2077–2078</v>
      </c>
      <c r="K698" s="27">
        <f t="shared" si="95"/>
        <v>0</v>
      </c>
      <c r="R698" s="10" t="str">
        <f t="shared" si="91"/>
        <v/>
      </c>
    </row>
    <row r="699" spans="1:18" ht="19.899999999999999" customHeight="1" x14ac:dyDescent="0.25">
      <c r="A699" s="126">
        <v>64894</v>
      </c>
      <c r="B699" s="9">
        <f t="shared" si="92"/>
        <v>0</v>
      </c>
      <c r="C699" s="127"/>
      <c r="D699" s="4">
        <f t="shared" si="93"/>
        <v>0</v>
      </c>
      <c r="E699" s="128">
        <f t="shared" si="96"/>
        <v>0</v>
      </c>
      <c r="F699" s="4">
        <f t="shared" si="97"/>
        <v>0</v>
      </c>
      <c r="G699" s="19">
        <f>IF(AND(C699&lt;&gt;"",SUM(G$25:G698)&lt;D$17),$D$17/$D$21,0)</f>
        <v>0</v>
      </c>
      <c r="H699" s="4">
        <f t="shared" si="98"/>
        <v>0</v>
      </c>
      <c r="I699" s="4">
        <f t="shared" si="94"/>
        <v>0</v>
      </c>
      <c r="J699" s="25" t="str">
        <f t="shared" si="99"/>
        <v>2077–2078</v>
      </c>
      <c r="K699" s="27">
        <f t="shared" si="95"/>
        <v>0</v>
      </c>
      <c r="R699" s="10" t="str">
        <f t="shared" si="91"/>
        <v/>
      </c>
    </row>
    <row r="700" spans="1:18" ht="19.899999999999999" customHeight="1" x14ac:dyDescent="0.25">
      <c r="A700" s="126">
        <v>64924</v>
      </c>
      <c r="B700" s="9">
        <f t="shared" si="92"/>
        <v>0</v>
      </c>
      <c r="C700" s="127"/>
      <c r="D700" s="4">
        <f t="shared" si="93"/>
        <v>0</v>
      </c>
      <c r="E700" s="128">
        <f t="shared" si="96"/>
        <v>0</v>
      </c>
      <c r="F700" s="4">
        <f t="shared" si="97"/>
        <v>0</v>
      </c>
      <c r="G700" s="19">
        <f>IF(AND(C700&lt;&gt;"",SUM(G$25:G699)&lt;D$17),$D$17/$D$21,0)</f>
        <v>0</v>
      </c>
      <c r="H700" s="4">
        <f t="shared" si="98"/>
        <v>0</v>
      </c>
      <c r="I700" s="4">
        <f t="shared" si="94"/>
        <v>0</v>
      </c>
      <c r="J700" s="25" t="str">
        <f t="shared" si="99"/>
        <v>2077–2078</v>
      </c>
      <c r="K700" s="27">
        <f t="shared" si="95"/>
        <v>0</v>
      </c>
      <c r="R700" s="10" t="str">
        <f t="shared" si="91"/>
        <v/>
      </c>
    </row>
    <row r="701" spans="1:18" ht="19.899999999999999" customHeight="1" x14ac:dyDescent="0.25">
      <c r="A701" s="126">
        <v>64955</v>
      </c>
      <c r="B701" s="9">
        <f t="shared" si="92"/>
        <v>0</v>
      </c>
      <c r="C701" s="127"/>
      <c r="D701" s="4">
        <f t="shared" si="93"/>
        <v>0</v>
      </c>
      <c r="E701" s="128">
        <f t="shared" si="96"/>
        <v>0</v>
      </c>
      <c r="F701" s="4">
        <f t="shared" si="97"/>
        <v>0</v>
      </c>
      <c r="G701" s="19">
        <f>IF(AND(C701&lt;&gt;"",SUM(G$25:G700)&lt;D$17),$D$17/$D$21,0)</f>
        <v>0</v>
      </c>
      <c r="H701" s="4">
        <f t="shared" si="98"/>
        <v>0</v>
      </c>
      <c r="I701" s="4">
        <f t="shared" si="94"/>
        <v>0</v>
      </c>
      <c r="J701" s="25" t="str">
        <f t="shared" si="99"/>
        <v>2077–2078</v>
      </c>
      <c r="K701" s="27">
        <f t="shared" si="95"/>
        <v>0</v>
      </c>
      <c r="R701" s="10" t="str">
        <f t="shared" si="91"/>
        <v/>
      </c>
    </row>
    <row r="702" spans="1:18" ht="19.899999999999999" customHeight="1" x14ac:dyDescent="0.25">
      <c r="A702" s="126">
        <v>64985</v>
      </c>
      <c r="B702" s="9">
        <f t="shared" si="92"/>
        <v>0</v>
      </c>
      <c r="C702" s="127"/>
      <c r="D702" s="4">
        <f t="shared" si="93"/>
        <v>0</v>
      </c>
      <c r="E702" s="128">
        <f t="shared" si="96"/>
        <v>0</v>
      </c>
      <c r="F702" s="4">
        <f t="shared" si="97"/>
        <v>0</v>
      </c>
      <c r="G702" s="19">
        <f>IF(AND(C702&lt;&gt;"",SUM(G$25:G701)&lt;D$17),$D$17/$D$21,0)</f>
        <v>0</v>
      </c>
      <c r="H702" s="4">
        <f t="shared" si="98"/>
        <v>0</v>
      </c>
      <c r="I702" s="4">
        <f t="shared" si="94"/>
        <v>0</v>
      </c>
      <c r="J702" s="25" t="str">
        <f t="shared" si="99"/>
        <v>2077–2078</v>
      </c>
      <c r="K702" s="27">
        <f t="shared" si="95"/>
        <v>0</v>
      </c>
      <c r="R702" s="10" t="str">
        <f t="shared" si="91"/>
        <v/>
      </c>
    </row>
    <row r="703" spans="1:18" ht="19.899999999999999" customHeight="1" x14ac:dyDescent="0.25">
      <c r="A703" s="126">
        <v>65016</v>
      </c>
      <c r="B703" s="9">
        <f t="shared" si="92"/>
        <v>0</v>
      </c>
      <c r="C703" s="127"/>
      <c r="D703" s="4">
        <f t="shared" si="93"/>
        <v>0</v>
      </c>
      <c r="E703" s="128">
        <f t="shared" si="96"/>
        <v>0</v>
      </c>
      <c r="F703" s="4">
        <f t="shared" si="97"/>
        <v>0</v>
      </c>
      <c r="G703" s="19">
        <f>IF(AND(C703&lt;&gt;"",SUM(G$25:G702)&lt;D$17),$D$17/$D$21,0)</f>
        <v>0</v>
      </c>
      <c r="H703" s="4">
        <f t="shared" si="98"/>
        <v>0</v>
      </c>
      <c r="I703" s="4">
        <f t="shared" si="94"/>
        <v>0</v>
      </c>
      <c r="J703" s="25" t="str">
        <f t="shared" si="99"/>
        <v>2077–2078</v>
      </c>
      <c r="K703" s="27">
        <f t="shared" si="95"/>
        <v>0</v>
      </c>
      <c r="R703" s="10" t="str">
        <f t="shared" si="91"/>
        <v/>
      </c>
    </row>
    <row r="704" spans="1:18" ht="19.899999999999999" customHeight="1" x14ac:dyDescent="0.25">
      <c r="A704" s="126">
        <v>65047</v>
      </c>
      <c r="B704" s="9">
        <f t="shared" si="92"/>
        <v>0</v>
      </c>
      <c r="C704" s="127"/>
      <c r="D704" s="4">
        <f t="shared" si="93"/>
        <v>0</v>
      </c>
      <c r="E704" s="128">
        <f t="shared" si="96"/>
        <v>0</v>
      </c>
      <c r="F704" s="4">
        <f t="shared" si="97"/>
        <v>0</v>
      </c>
      <c r="G704" s="19">
        <f>IF(AND(C704&lt;&gt;"",SUM(G$25:G703)&lt;D$17),$D$17/$D$21,0)</f>
        <v>0</v>
      </c>
      <c r="H704" s="4">
        <f t="shared" si="98"/>
        <v>0</v>
      </c>
      <c r="I704" s="4">
        <f t="shared" si="94"/>
        <v>0</v>
      </c>
      <c r="J704" s="25" t="str">
        <f t="shared" si="99"/>
        <v>2077–2078</v>
      </c>
      <c r="K704" s="27">
        <f t="shared" si="95"/>
        <v>0</v>
      </c>
      <c r="R704" s="10" t="str">
        <f t="shared" si="91"/>
        <v/>
      </c>
    </row>
    <row r="705" spans="1:18" ht="19.899999999999999" customHeight="1" x14ac:dyDescent="0.25">
      <c r="A705" s="126">
        <v>65075</v>
      </c>
      <c r="B705" s="9">
        <f t="shared" si="92"/>
        <v>0</v>
      </c>
      <c r="C705" s="127"/>
      <c r="D705" s="4">
        <f t="shared" si="93"/>
        <v>0</v>
      </c>
      <c r="E705" s="128">
        <f t="shared" si="96"/>
        <v>0</v>
      </c>
      <c r="F705" s="4">
        <f t="shared" si="97"/>
        <v>0</v>
      </c>
      <c r="G705" s="19">
        <f>IF(AND(C705&lt;&gt;"",SUM(G$25:G704)&lt;D$17),$D$17/$D$21,0)</f>
        <v>0</v>
      </c>
      <c r="H705" s="4">
        <f t="shared" si="98"/>
        <v>0</v>
      </c>
      <c r="I705" s="4">
        <f t="shared" si="94"/>
        <v>0</v>
      </c>
      <c r="J705" s="25" t="str">
        <f t="shared" si="99"/>
        <v>2077–2078</v>
      </c>
      <c r="K705" s="27">
        <f t="shared" si="95"/>
        <v>0</v>
      </c>
      <c r="R705" s="10" t="str">
        <f t="shared" si="91"/>
        <v/>
      </c>
    </row>
    <row r="706" spans="1:18" ht="19.899999999999999" customHeight="1" x14ac:dyDescent="0.25">
      <c r="A706" s="126">
        <v>65106</v>
      </c>
      <c r="B706" s="9">
        <f t="shared" si="92"/>
        <v>0</v>
      </c>
      <c r="C706" s="127"/>
      <c r="D706" s="4">
        <f t="shared" si="93"/>
        <v>0</v>
      </c>
      <c r="E706" s="128">
        <f t="shared" si="96"/>
        <v>0</v>
      </c>
      <c r="F706" s="4">
        <f t="shared" si="97"/>
        <v>0</v>
      </c>
      <c r="G706" s="19">
        <f>IF(AND(C706&lt;&gt;"",SUM(G$25:G705)&lt;D$17),$D$17/$D$21,0)</f>
        <v>0</v>
      </c>
      <c r="H706" s="4">
        <f t="shared" si="98"/>
        <v>0</v>
      </c>
      <c r="I706" s="4">
        <f t="shared" si="94"/>
        <v>0</v>
      </c>
      <c r="J706" s="25" t="str">
        <f t="shared" si="99"/>
        <v>2077–2078</v>
      </c>
      <c r="K706" s="27">
        <f t="shared" si="95"/>
        <v>0</v>
      </c>
      <c r="R706" s="10" t="str">
        <f t="shared" si="91"/>
        <v/>
      </c>
    </row>
    <row r="707" spans="1:18" ht="19.899999999999999" customHeight="1" x14ac:dyDescent="0.25">
      <c r="A707" s="126">
        <v>65136</v>
      </c>
      <c r="B707" s="9">
        <f t="shared" si="92"/>
        <v>0</v>
      </c>
      <c r="C707" s="127"/>
      <c r="D707" s="4">
        <f t="shared" si="93"/>
        <v>0</v>
      </c>
      <c r="E707" s="128">
        <f t="shared" si="96"/>
        <v>0</v>
      </c>
      <c r="F707" s="4">
        <f t="shared" si="97"/>
        <v>0</v>
      </c>
      <c r="G707" s="19">
        <f>IF(AND(C707&lt;&gt;"",SUM(G$25:G706)&lt;D$17),$D$17/$D$21,0)</f>
        <v>0</v>
      </c>
      <c r="H707" s="4">
        <f t="shared" si="98"/>
        <v>0</v>
      </c>
      <c r="I707" s="4">
        <f t="shared" si="94"/>
        <v>0</v>
      </c>
      <c r="J707" s="25" t="str">
        <f t="shared" si="99"/>
        <v>2077–2078</v>
      </c>
      <c r="K707" s="27">
        <f t="shared" si="95"/>
        <v>0</v>
      </c>
      <c r="R707" s="10" t="str">
        <f t="shared" si="91"/>
        <v/>
      </c>
    </row>
    <row r="708" spans="1:18" ht="19.899999999999999" customHeight="1" x14ac:dyDescent="0.25">
      <c r="A708" s="126">
        <v>65167</v>
      </c>
      <c r="B708" s="9">
        <f t="shared" si="92"/>
        <v>0</v>
      </c>
      <c r="C708" s="127"/>
      <c r="D708" s="4">
        <f t="shared" si="93"/>
        <v>0</v>
      </c>
      <c r="E708" s="128">
        <f t="shared" si="96"/>
        <v>0</v>
      </c>
      <c r="F708" s="4">
        <f t="shared" si="97"/>
        <v>0</v>
      </c>
      <c r="G708" s="19">
        <f>IF(AND(C708&lt;&gt;"",SUM(G$25:G707)&lt;D$17),$D$17/$D$21,0)</f>
        <v>0</v>
      </c>
      <c r="H708" s="4">
        <f t="shared" si="98"/>
        <v>0</v>
      </c>
      <c r="I708" s="4">
        <f t="shared" si="94"/>
        <v>0</v>
      </c>
      <c r="J708" s="25" t="str">
        <f t="shared" si="99"/>
        <v>2077–2078</v>
      </c>
      <c r="K708" s="27">
        <f t="shared" si="95"/>
        <v>0</v>
      </c>
      <c r="R708" s="10" t="str">
        <f t="shared" si="91"/>
        <v/>
      </c>
    </row>
    <row r="709" spans="1:18" ht="19.899999999999999" customHeight="1" x14ac:dyDescent="0.25">
      <c r="A709" s="126">
        <v>65197</v>
      </c>
      <c r="B709" s="9">
        <f t="shared" si="92"/>
        <v>0</v>
      </c>
      <c r="C709" s="127"/>
      <c r="D709" s="4">
        <f t="shared" si="93"/>
        <v>0</v>
      </c>
      <c r="E709" s="128">
        <f t="shared" si="96"/>
        <v>0</v>
      </c>
      <c r="F709" s="4">
        <f t="shared" si="97"/>
        <v>0</v>
      </c>
      <c r="G709" s="19">
        <f>IF(AND(C709&lt;&gt;"",SUM(G$25:G708)&lt;D$17),$D$17/$D$21,0)</f>
        <v>0</v>
      </c>
      <c r="H709" s="4">
        <f t="shared" si="98"/>
        <v>0</v>
      </c>
      <c r="I709" s="4">
        <f t="shared" si="94"/>
        <v>0</v>
      </c>
      <c r="J709" s="25" t="str">
        <f t="shared" si="99"/>
        <v>2078–2079</v>
      </c>
      <c r="K709" s="27">
        <f t="shared" si="95"/>
        <v>0</v>
      </c>
      <c r="R709" s="10" t="str">
        <f t="shared" si="91"/>
        <v/>
      </c>
    </row>
    <row r="710" spans="1:18" ht="19.899999999999999" customHeight="1" x14ac:dyDescent="0.25">
      <c r="A710" s="126">
        <v>65228</v>
      </c>
      <c r="B710" s="9">
        <f t="shared" si="92"/>
        <v>0</v>
      </c>
      <c r="C710" s="127"/>
      <c r="D710" s="4">
        <f t="shared" si="93"/>
        <v>0</v>
      </c>
      <c r="E710" s="128">
        <f t="shared" si="96"/>
        <v>0</v>
      </c>
      <c r="F710" s="4">
        <f t="shared" si="97"/>
        <v>0</v>
      </c>
      <c r="G710" s="19">
        <f>IF(AND(C710&lt;&gt;"",SUM(G$25:G709)&lt;D$17),$D$17/$D$21,0)</f>
        <v>0</v>
      </c>
      <c r="H710" s="4">
        <f t="shared" si="98"/>
        <v>0</v>
      </c>
      <c r="I710" s="4">
        <f t="shared" si="94"/>
        <v>0</v>
      </c>
      <c r="J710" s="25" t="str">
        <f t="shared" si="99"/>
        <v>2078–2079</v>
      </c>
      <c r="K710" s="27">
        <f t="shared" si="95"/>
        <v>0</v>
      </c>
      <c r="R710" s="10" t="str">
        <f t="shared" si="91"/>
        <v/>
      </c>
    </row>
    <row r="711" spans="1:18" ht="19.899999999999999" customHeight="1" x14ac:dyDescent="0.25">
      <c r="A711" s="126">
        <v>65259</v>
      </c>
      <c r="B711" s="9">
        <f t="shared" si="92"/>
        <v>0</v>
      </c>
      <c r="C711" s="127"/>
      <c r="D711" s="4">
        <f t="shared" si="93"/>
        <v>0</v>
      </c>
      <c r="E711" s="128">
        <f t="shared" si="96"/>
        <v>0</v>
      </c>
      <c r="F711" s="4">
        <f t="shared" si="97"/>
        <v>0</v>
      </c>
      <c r="G711" s="19">
        <f>IF(AND(C711&lt;&gt;"",SUM(G$25:G710)&lt;D$17),$D$17/$D$21,0)</f>
        <v>0</v>
      </c>
      <c r="H711" s="4">
        <f t="shared" si="98"/>
        <v>0</v>
      </c>
      <c r="I711" s="4">
        <f t="shared" si="94"/>
        <v>0</v>
      </c>
      <c r="J711" s="25" t="str">
        <f t="shared" si="99"/>
        <v>2078–2079</v>
      </c>
      <c r="K711" s="27">
        <f t="shared" si="95"/>
        <v>0</v>
      </c>
      <c r="R711" s="10" t="str">
        <f t="shared" si="91"/>
        <v/>
      </c>
    </row>
    <row r="712" spans="1:18" ht="19.899999999999999" customHeight="1" x14ac:dyDescent="0.25">
      <c r="A712" s="126">
        <v>65289</v>
      </c>
      <c r="B712" s="9">
        <f t="shared" si="92"/>
        <v>0</v>
      </c>
      <c r="C712" s="127"/>
      <c r="D712" s="4">
        <f t="shared" si="93"/>
        <v>0</v>
      </c>
      <c r="E712" s="128">
        <f t="shared" si="96"/>
        <v>0</v>
      </c>
      <c r="F712" s="4">
        <f t="shared" si="97"/>
        <v>0</v>
      </c>
      <c r="G712" s="19">
        <f>IF(AND(C712&lt;&gt;"",SUM(G$25:G711)&lt;D$17),$D$17/$D$21,0)</f>
        <v>0</v>
      </c>
      <c r="H712" s="4">
        <f t="shared" si="98"/>
        <v>0</v>
      </c>
      <c r="I712" s="4">
        <f t="shared" si="94"/>
        <v>0</v>
      </c>
      <c r="J712" s="25" t="str">
        <f t="shared" si="99"/>
        <v>2078–2079</v>
      </c>
      <c r="K712" s="27">
        <f t="shared" si="95"/>
        <v>0</v>
      </c>
      <c r="R712" s="10" t="str">
        <f t="shared" si="91"/>
        <v/>
      </c>
    </row>
    <row r="713" spans="1:18" ht="19.899999999999999" customHeight="1" x14ac:dyDescent="0.25">
      <c r="A713" s="126">
        <v>65320</v>
      </c>
      <c r="B713" s="9">
        <f t="shared" si="92"/>
        <v>0</v>
      </c>
      <c r="C713" s="127"/>
      <c r="D713" s="4">
        <f t="shared" si="93"/>
        <v>0</v>
      </c>
      <c r="E713" s="128">
        <f t="shared" si="96"/>
        <v>0</v>
      </c>
      <c r="F713" s="4">
        <f t="shared" si="97"/>
        <v>0</v>
      </c>
      <c r="G713" s="19">
        <f>IF(AND(C713&lt;&gt;"",SUM(G$25:G712)&lt;D$17),$D$17/$D$21,0)</f>
        <v>0</v>
      </c>
      <c r="H713" s="4">
        <f t="shared" si="98"/>
        <v>0</v>
      </c>
      <c r="I713" s="4">
        <f t="shared" si="94"/>
        <v>0</v>
      </c>
      <c r="J713" s="25" t="str">
        <f t="shared" si="99"/>
        <v>2078–2079</v>
      </c>
      <c r="K713" s="27">
        <f t="shared" si="95"/>
        <v>0</v>
      </c>
      <c r="R713" s="10" t="str">
        <f t="shared" si="91"/>
        <v/>
      </c>
    </row>
    <row r="714" spans="1:18" ht="19.899999999999999" customHeight="1" x14ac:dyDescent="0.25">
      <c r="A714" s="126">
        <v>65350</v>
      </c>
      <c r="B714" s="9">
        <f t="shared" si="92"/>
        <v>0</v>
      </c>
      <c r="C714" s="127"/>
      <c r="D714" s="4">
        <f t="shared" si="93"/>
        <v>0</v>
      </c>
      <c r="E714" s="128">
        <f t="shared" si="96"/>
        <v>0</v>
      </c>
      <c r="F714" s="4">
        <f t="shared" si="97"/>
        <v>0</v>
      </c>
      <c r="G714" s="19">
        <f>IF(AND(C714&lt;&gt;"",SUM(G$25:G713)&lt;D$17),$D$17/$D$21,0)</f>
        <v>0</v>
      </c>
      <c r="H714" s="4">
        <f t="shared" si="98"/>
        <v>0</v>
      </c>
      <c r="I714" s="4">
        <f t="shared" si="94"/>
        <v>0</v>
      </c>
      <c r="J714" s="25" t="str">
        <f t="shared" si="99"/>
        <v>2078–2079</v>
      </c>
      <c r="K714" s="27">
        <f t="shared" si="95"/>
        <v>0</v>
      </c>
      <c r="R714" s="10" t="str">
        <f t="shared" si="91"/>
        <v/>
      </c>
    </row>
    <row r="715" spans="1:18" ht="19.899999999999999" customHeight="1" x14ac:dyDescent="0.25">
      <c r="A715" s="126">
        <v>65381</v>
      </c>
      <c r="B715" s="9">
        <f t="shared" si="92"/>
        <v>0</v>
      </c>
      <c r="C715" s="127"/>
      <c r="D715" s="4">
        <f t="shared" si="93"/>
        <v>0</v>
      </c>
      <c r="E715" s="128">
        <f t="shared" si="96"/>
        <v>0</v>
      </c>
      <c r="F715" s="4">
        <f t="shared" si="97"/>
        <v>0</v>
      </c>
      <c r="G715" s="19">
        <f>IF(AND(C715&lt;&gt;"",SUM(G$25:G714)&lt;D$17),$D$17/$D$21,0)</f>
        <v>0</v>
      </c>
      <c r="H715" s="4">
        <f t="shared" si="98"/>
        <v>0</v>
      </c>
      <c r="I715" s="4">
        <f t="shared" si="94"/>
        <v>0</v>
      </c>
      <c r="J715" s="25" t="str">
        <f t="shared" si="99"/>
        <v>2078–2079</v>
      </c>
      <c r="K715" s="27">
        <f t="shared" si="95"/>
        <v>0</v>
      </c>
      <c r="R715" s="10" t="str">
        <f t="shared" si="91"/>
        <v/>
      </c>
    </row>
    <row r="716" spans="1:18" ht="19.899999999999999" customHeight="1" x14ac:dyDescent="0.25">
      <c r="A716" s="126">
        <v>65412</v>
      </c>
      <c r="B716" s="9">
        <f t="shared" si="92"/>
        <v>0</v>
      </c>
      <c r="C716" s="127"/>
      <c r="D716" s="4">
        <f t="shared" si="93"/>
        <v>0</v>
      </c>
      <c r="E716" s="128">
        <f t="shared" si="96"/>
        <v>0</v>
      </c>
      <c r="F716" s="4">
        <f t="shared" si="97"/>
        <v>0</v>
      </c>
      <c r="G716" s="19">
        <f>IF(AND(C716&lt;&gt;"",SUM(G$25:G715)&lt;D$17),$D$17/$D$21,0)</f>
        <v>0</v>
      </c>
      <c r="H716" s="4">
        <f t="shared" si="98"/>
        <v>0</v>
      </c>
      <c r="I716" s="4">
        <f t="shared" si="94"/>
        <v>0</v>
      </c>
      <c r="J716" s="25" t="str">
        <f t="shared" si="99"/>
        <v>2078–2079</v>
      </c>
      <c r="K716" s="27">
        <f t="shared" si="95"/>
        <v>0</v>
      </c>
      <c r="R716" s="10" t="str">
        <f t="shared" si="91"/>
        <v/>
      </c>
    </row>
    <row r="717" spans="1:18" ht="19.899999999999999" customHeight="1" x14ac:dyDescent="0.25">
      <c r="A717" s="126">
        <v>65440</v>
      </c>
      <c r="B717" s="9">
        <f t="shared" si="92"/>
        <v>0</v>
      </c>
      <c r="C717" s="127"/>
      <c r="D717" s="4">
        <f t="shared" si="93"/>
        <v>0</v>
      </c>
      <c r="E717" s="128">
        <f t="shared" si="96"/>
        <v>0</v>
      </c>
      <c r="F717" s="4">
        <f t="shared" si="97"/>
        <v>0</v>
      </c>
      <c r="G717" s="19">
        <f>IF(AND(C717&lt;&gt;"",SUM(G$25:G716)&lt;D$17),$D$17/$D$21,0)</f>
        <v>0</v>
      </c>
      <c r="H717" s="4">
        <f t="shared" si="98"/>
        <v>0</v>
      </c>
      <c r="I717" s="4">
        <f t="shared" si="94"/>
        <v>0</v>
      </c>
      <c r="J717" s="25" t="str">
        <f t="shared" si="99"/>
        <v>2078–2079</v>
      </c>
      <c r="K717" s="27">
        <f t="shared" si="95"/>
        <v>0</v>
      </c>
      <c r="R717" s="10" t="str">
        <f t="shared" si="91"/>
        <v/>
      </c>
    </row>
    <row r="718" spans="1:18" ht="19.899999999999999" customHeight="1" x14ac:dyDescent="0.25">
      <c r="A718" s="126">
        <v>65471</v>
      </c>
      <c r="B718" s="9">
        <f t="shared" si="92"/>
        <v>0</v>
      </c>
      <c r="C718" s="127"/>
      <c r="D718" s="4">
        <f t="shared" si="93"/>
        <v>0</v>
      </c>
      <c r="E718" s="128">
        <f t="shared" si="96"/>
        <v>0</v>
      </c>
      <c r="F718" s="4">
        <f t="shared" si="97"/>
        <v>0</v>
      </c>
      <c r="G718" s="19">
        <f>IF(AND(C718&lt;&gt;"",SUM(G$25:G717)&lt;D$17),$D$17/$D$21,0)</f>
        <v>0</v>
      </c>
      <c r="H718" s="4">
        <f t="shared" si="98"/>
        <v>0</v>
      </c>
      <c r="I718" s="4">
        <f t="shared" si="94"/>
        <v>0</v>
      </c>
      <c r="J718" s="25" t="str">
        <f t="shared" si="99"/>
        <v>2078–2079</v>
      </c>
      <c r="K718" s="27">
        <f t="shared" si="95"/>
        <v>0</v>
      </c>
      <c r="R718" s="10" t="str">
        <f t="shared" si="91"/>
        <v/>
      </c>
    </row>
    <row r="719" spans="1:18" ht="19.899999999999999" customHeight="1" x14ac:dyDescent="0.25">
      <c r="A719" s="126">
        <v>65501</v>
      </c>
      <c r="B719" s="9">
        <f t="shared" si="92"/>
        <v>0</v>
      </c>
      <c r="C719" s="127"/>
      <c r="D719" s="4">
        <f t="shared" si="93"/>
        <v>0</v>
      </c>
      <c r="E719" s="128">
        <f t="shared" si="96"/>
        <v>0</v>
      </c>
      <c r="F719" s="4">
        <f t="shared" si="97"/>
        <v>0</v>
      </c>
      <c r="G719" s="19">
        <f>IF(AND(C719&lt;&gt;"",SUM(G$25:G718)&lt;D$17),$D$17/$D$21,0)</f>
        <v>0</v>
      </c>
      <c r="H719" s="4">
        <f t="shared" si="98"/>
        <v>0</v>
      </c>
      <c r="I719" s="4">
        <f t="shared" si="94"/>
        <v>0</v>
      </c>
      <c r="J719" s="25" t="str">
        <f t="shared" si="99"/>
        <v>2078–2079</v>
      </c>
      <c r="K719" s="27">
        <f t="shared" si="95"/>
        <v>0</v>
      </c>
      <c r="R719" s="10" t="str">
        <f t="shared" si="91"/>
        <v/>
      </c>
    </row>
    <row r="720" spans="1:18" ht="19.899999999999999" customHeight="1" x14ac:dyDescent="0.25">
      <c r="A720" s="126">
        <v>65532</v>
      </c>
      <c r="B720" s="9">
        <f t="shared" si="92"/>
        <v>0</v>
      </c>
      <c r="C720" s="127"/>
      <c r="D720" s="4">
        <f t="shared" si="93"/>
        <v>0</v>
      </c>
      <c r="E720" s="128">
        <f t="shared" si="96"/>
        <v>0</v>
      </c>
      <c r="F720" s="4">
        <f t="shared" si="97"/>
        <v>0</v>
      </c>
      <c r="G720" s="19">
        <f>IF(AND(C720&lt;&gt;"",SUM(G$25:G719)&lt;D$17),$D$17/$D$21,0)</f>
        <v>0</v>
      </c>
      <c r="H720" s="4">
        <f t="shared" si="98"/>
        <v>0</v>
      </c>
      <c r="I720" s="4">
        <f t="shared" si="94"/>
        <v>0</v>
      </c>
      <c r="J720" s="25" t="str">
        <f t="shared" si="99"/>
        <v>2078–2079</v>
      </c>
      <c r="K720" s="27">
        <f t="shared" si="95"/>
        <v>0</v>
      </c>
      <c r="R720" s="10" t="str">
        <f t="shared" si="91"/>
        <v/>
      </c>
    </row>
    <row r="721" spans="1:18" ht="19.899999999999999" customHeight="1" x14ac:dyDescent="0.25">
      <c r="A721" s="126">
        <v>65562</v>
      </c>
      <c r="B721" s="9">
        <f t="shared" si="92"/>
        <v>0</v>
      </c>
      <c r="C721" s="127"/>
      <c r="D721" s="4">
        <f t="shared" si="93"/>
        <v>0</v>
      </c>
      <c r="E721" s="128">
        <f t="shared" si="96"/>
        <v>0</v>
      </c>
      <c r="F721" s="4">
        <f t="shared" si="97"/>
        <v>0</v>
      </c>
      <c r="G721" s="19">
        <f>IF(AND(C721&lt;&gt;"",SUM(G$25:G720)&lt;D$17),$D$17/$D$21,0)</f>
        <v>0</v>
      </c>
      <c r="H721" s="4">
        <f t="shared" si="98"/>
        <v>0</v>
      </c>
      <c r="I721" s="4">
        <f t="shared" si="94"/>
        <v>0</v>
      </c>
      <c r="J721" s="25" t="str">
        <f t="shared" si="99"/>
        <v>2079–2080</v>
      </c>
      <c r="K721" s="27">
        <f t="shared" si="95"/>
        <v>0</v>
      </c>
      <c r="R721" s="10" t="str">
        <f t="shared" si="91"/>
        <v/>
      </c>
    </row>
    <row r="722" spans="1:18" ht="19.899999999999999" customHeight="1" x14ac:dyDescent="0.25">
      <c r="A722" s="126">
        <v>65593</v>
      </c>
      <c r="B722" s="9">
        <f t="shared" si="92"/>
        <v>0</v>
      </c>
      <c r="C722" s="127"/>
      <c r="D722" s="4">
        <f t="shared" si="93"/>
        <v>0</v>
      </c>
      <c r="E722" s="128">
        <f t="shared" si="96"/>
        <v>0</v>
      </c>
      <c r="F722" s="4">
        <f t="shared" si="97"/>
        <v>0</v>
      </c>
      <c r="G722" s="19">
        <f>IF(AND(C722&lt;&gt;"",SUM(G$25:G721)&lt;D$17),$D$17/$D$21,0)</f>
        <v>0</v>
      </c>
      <c r="H722" s="4">
        <f t="shared" si="98"/>
        <v>0</v>
      </c>
      <c r="I722" s="4">
        <f t="shared" si="94"/>
        <v>0</v>
      </c>
      <c r="J722" s="25" t="str">
        <f t="shared" si="99"/>
        <v>2079–2080</v>
      </c>
      <c r="K722" s="27">
        <f t="shared" si="95"/>
        <v>0</v>
      </c>
      <c r="R722" s="10" t="str">
        <f t="shared" si="91"/>
        <v/>
      </c>
    </row>
    <row r="723" spans="1:18" ht="19.899999999999999" customHeight="1" x14ac:dyDescent="0.25">
      <c r="A723" s="126">
        <v>65624</v>
      </c>
      <c r="B723" s="9">
        <f t="shared" si="92"/>
        <v>0</v>
      </c>
      <c r="C723" s="127"/>
      <c r="D723" s="4">
        <f t="shared" si="93"/>
        <v>0</v>
      </c>
      <c r="E723" s="128">
        <f t="shared" si="96"/>
        <v>0</v>
      </c>
      <c r="F723" s="4">
        <f t="shared" si="97"/>
        <v>0</v>
      </c>
      <c r="G723" s="19">
        <f>IF(AND(C723&lt;&gt;"",SUM(G$25:G722)&lt;D$17),$D$17/$D$21,0)</f>
        <v>0</v>
      </c>
      <c r="H723" s="4">
        <f t="shared" si="98"/>
        <v>0</v>
      </c>
      <c r="I723" s="4">
        <f t="shared" si="94"/>
        <v>0</v>
      </c>
      <c r="J723" s="25" t="str">
        <f t="shared" si="99"/>
        <v>2079–2080</v>
      </c>
      <c r="K723" s="27">
        <f t="shared" si="95"/>
        <v>0</v>
      </c>
      <c r="R723" s="10" t="str">
        <f t="shared" si="91"/>
        <v/>
      </c>
    </row>
    <row r="724" spans="1:18" ht="19.899999999999999" customHeight="1" x14ac:dyDescent="0.25">
      <c r="A724" s="126">
        <v>65654</v>
      </c>
      <c r="B724" s="9">
        <f t="shared" si="92"/>
        <v>0</v>
      </c>
      <c r="C724" s="127"/>
      <c r="D724" s="4">
        <f t="shared" si="93"/>
        <v>0</v>
      </c>
      <c r="E724" s="128">
        <f t="shared" si="96"/>
        <v>0</v>
      </c>
      <c r="F724" s="4">
        <f t="shared" si="97"/>
        <v>0</v>
      </c>
      <c r="G724" s="19">
        <f>IF(AND(C724&lt;&gt;"",SUM(G$25:G723)&lt;D$17),$D$17/$D$21,0)</f>
        <v>0</v>
      </c>
      <c r="H724" s="4">
        <f t="shared" si="98"/>
        <v>0</v>
      </c>
      <c r="I724" s="4">
        <f t="shared" si="94"/>
        <v>0</v>
      </c>
      <c r="J724" s="25" t="str">
        <f t="shared" si="99"/>
        <v>2079–2080</v>
      </c>
      <c r="K724" s="27">
        <f t="shared" si="95"/>
        <v>0</v>
      </c>
      <c r="R724" s="10" t="str">
        <f t="shared" si="91"/>
        <v/>
      </c>
    </row>
    <row r="725" spans="1:18" ht="19.899999999999999" customHeight="1" x14ac:dyDescent="0.25">
      <c r="A725" s="126">
        <v>65685</v>
      </c>
      <c r="B725" s="9">
        <f t="shared" si="92"/>
        <v>0</v>
      </c>
      <c r="C725" s="127"/>
      <c r="D725" s="4">
        <f t="shared" si="93"/>
        <v>0</v>
      </c>
      <c r="E725" s="128">
        <f t="shared" si="96"/>
        <v>0</v>
      </c>
      <c r="F725" s="4">
        <f t="shared" si="97"/>
        <v>0</v>
      </c>
      <c r="G725" s="19">
        <f>IF(AND(C725&lt;&gt;"",SUM(G$25:G724)&lt;D$17),$D$17/$D$21,0)</f>
        <v>0</v>
      </c>
      <c r="H725" s="4">
        <f t="shared" si="98"/>
        <v>0</v>
      </c>
      <c r="I725" s="4">
        <f t="shared" si="94"/>
        <v>0</v>
      </c>
      <c r="J725" s="25" t="str">
        <f t="shared" si="99"/>
        <v>2079–2080</v>
      </c>
      <c r="K725" s="27">
        <f t="shared" si="95"/>
        <v>0</v>
      </c>
      <c r="R725" s="10" t="str">
        <f t="shared" si="91"/>
        <v/>
      </c>
    </row>
    <row r="726" spans="1:18" ht="19.899999999999999" customHeight="1" x14ac:dyDescent="0.25">
      <c r="A726" s="126">
        <v>65715</v>
      </c>
      <c r="B726" s="9">
        <f t="shared" si="92"/>
        <v>0</v>
      </c>
      <c r="C726" s="127"/>
      <c r="D726" s="4">
        <f t="shared" si="93"/>
        <v>0</v>
      </c>
      <c r="E726" s="128">
        <f t="shared" si="96"/>
        <v>0</v>
      </c>
      <c r="F726" s="4">
        <f t="shared" si="97"/>
        <v>0</v>
      </c>
      <c r="G726" s="19">
        <f>IF(AND(C726&lt;&gt;"",SUM(G$25:G725)&lt;D$17),$D$17/$D$21,0)</f>
        <v>0</v>
      </c>
      <c r="H726" s="4">
        <f t="shared" si="98"/>
        <v>0</v>
      </c>
      <c r="I726" s="4">
        <f t="shared" si="94"/>
        <v>0</v>
      </c>
      <c r="J726" s="25" t="str">
        <f t="shared" si="99"/>
        <v>2079–2080</v>
      </c>
      <c r="K726" s="27">
        <f t="shared" si="95"/>
        <v>0</v>
      </c>
      <c r="R726" s="10" t="str">
        <f t="shared" si="91"/>
        <v/>
      </c>
    </row>
    <row r="727" spans="1:18" ht="19.899999999999999" customHeight="1" x14ac:dyDescent="0.25">
      <c r="A727" s="126">
        <v>65746</v>
      </c>
      <c r="B727" s="9">
        <f t="shared" si="92"/>
        <v>0</v>
      </c>
      <c r="C727" s="127"/>
      <c r="D727" s="4">
        <f t="shared" si="93"/>
        <v>0</v>
      </c>
      <c r="E727" s="128">
        <f t="shared" si="96"/>
        <v>0</v>
      </c>
      <c r="F727" s="4">
        <f t="shared" si="97"/>
        <v>0</v>
      </c>
      <c r="G727" s="19">
        <f>IF(AND(C727&lt;&gt;"",SUM(G$25:G726)&lt;D$17),$D$17/$D$21,0)</f>
        <v>0</v>
      </c>
      <c r="H727" s="4">
        <f t="shared" si="98"/>
        <v>0</v>
      </c>
      <c r="I727" s="4">
        <f t="shared" si="94"/>
        <v>0</v>
      </c>
      <c r="J727" s="25" t="str">
        <f t="shared" si="99"/>
        <v>2079–2080</v>
      </c>
      <c r="K727" s="27">
        <f t="shared" si="95"/>
        <v>0</v>
      </c>
      <c r="R727" s="10" t="str">
        <f t="shared" si="91"/>
        <v/>
      </c>
    </row>
    <row r="728" spans="1:18" ht="19.899999999999999" customHeight="1" x14ac:dyDescent="0.25">
      <c r="A728" s="126">
        <v>65777</v>
      </c>
      <c r="B728" s="9">
        <f t="shared" si="92"/>
        <v>0</v>
      </c>
      <c r="C728" s="127"/>
      <c r="D728" s="4">
        <f t="shared" si="93"/>
        <v>0</v>
      </c>
      <c r="E728" s="128">
        <f t="shared" si="96"/>
        <v>0</v>
      </c>
      <c r="F728" s="4">
        <f t="shared" si="97"/>
        <v>0</v>
      </c>
      <c r="G728" s="19">
        <f>IF(AND(C728&lt;&gt;"",SUM(G$25:G727)&lt;D$17),$D$17/$D$21,0)</f>
        <v>0</v>
      </c>
      <c r="H728" s="4">
        <f t="shared" si="98"/>
        <v>0</v>
      </c>
      <c r="I728" s="4">
        <f t="shared" si="94"/>
        <v>0</v>
      </c>
      <c r="J728" s="25" t="str">
        <f t="shared" si="99"/>
        <v>2079–2080</v>
      </c>
      <c r="K728" s="27">
        <f t="shared" si="95"/>
        <v>0</v>
      </c>
      <c r="R728" s="10" t="str">
        <f t="shared" si="91"/>
        <v/>
      </c>
    </row>
    <row r="729" spans="1:18" ht="19.899999999999999" customHeight="1" x14ac:dyDescent="0.25">
      <c r="A729" s="126">
        <v>65806</v>
      </c>
      <c r="B729" s="9">
        <f t="shared" si="92"/>
        <v>0</v>
      </c>
      <c r="C729" s="127"/>
      <c r="D729" s="4">
        <f t="shared" si="93"/>
        <v>0</v>
      </c>
      <c r="E729" s="128">
        <f t="shared" si="96"/>
        <v>0</v>
      </c>
      <c r="F729" s="4">
        <f t="shared" si="97"/>
        <v>0</v>
      </c>
      <c r="G729" s="19">
        <f>IF(AND(C729&lt;&gt;"",SUM(G$25:G728)&lt;D$17),$D$17/$D$21,0)</f>
        <v>0</v>
      </c>
      <c r="H729" s="4">
        <f t="shared" si="98"/>
        <v>0</v>
      </c>
      <c r="I729" s="4">
        <f t="shared" si="94"/>
        <v>0</v>
      </c>
      <c r="J729" s="25" t="str">
        <f t="shared" si="99"/>
        <v>2079–2080</v>
      </c>
      <c r="K729" s="27">
        <f t="shared" si="95"/>
        <v>0</v>
      </c>
      <c r="R729" s="10" t="str">
        <f t="shared" ref="R729:R792" si="100">IF(AND($D$13&lt;=$A729,DATE(YEAR($D$13),MONTH($D$13)+$D$19-1,DAY($D$13))&gt;=$A729),"X","")</f>
        <v/>
      </c>
    </row>
    <row r="730" spans="1:18" ht="19.899999999999999" customHeight="1" x14ac:dyDescent="0.25">
      <c r="A730" s="126">
        <v>65837</v>
      </c>
      <c r="B730" s="9">
        <f t="shared" ref="B730:B793" si="101">IF(C730&gt;0,C730*-1,C730)</f>
        <v>0</v>
      </c>
      <c r="C730" s="127"/>
      <c r="D730" s="4">
        <f t="shared" ref="D730:D793" si="102">IF(C730="",0,IF($D$14="Beginning",IF(C729&lt;&gt;"",$F729*$D$6/12,0),IF(C729&lt;&gt;"",$F729*$D$6/12,$D$15*$D$6/12)))</f>
        <v>0</v>
      </c>
      <c r="E730" s="128">
        <f t="shared" si="96"/>
        <v>0</v>
      </c>
      <c r="F730" s="4">
        <f t="shared" si="97"/>
        <v>0</v>
      </c>
      <c r="G730" s="19">
        <f>IF(AND(C730&lt;&gt;"",SUM(G$25:G729)&lt;D$17),$D$17/$D$21,0)</f>
        <v>0</v>
      </c>
      <c r="H730" s="4">
        <f t="shared" si="98"/>
        <v>0</v>
      </c>
      <c r="I730" s="4">
        <f t="shared" ref="I730:I793" si="103">IF(C730&lt;&gt;"",$D$17-H730,0)</f>
        <v>0</v>
      </c>
      <c r="J730" s="25" t="str">
        <f t="shared" si="99"/>
        <v>2079–2080</v>
      </c>
      <c r="K730" s="27">
        <f t="shared" ref="K730:K793" si="104">IF(AND(ROUND(H730,2)=ROUND($D$17,2),ROUND(F730,0)=0),ROUND($D$17,2),0)</f>
        <v>0</v>
      </c>
      <c r="R730" s="10" t="str">
        <f t="shared" si="100"/>
        <v/>
      </c>
    </row>
    <row r="731" spans="1:18" ht="19.899999999999999" customHeight="1" x14ac:dyDescent="0.25">
      <c r="A731" s="126">
        <v>65867</v>
      </c>
      <c r="B731" s="9">
        <f t="shared" si="101"/>
        <v>0</v>
      </c>
      <c r="C731" s="127"/>
      <c r="D731" s="4">
        <f t="shared" si="102"/>
        <v>0</v>
      </c>
      <c r="E731" s="128">
        <f t="shared" ref="E731:E794" si="105">C731-D731</f>
        <v>0</v>
      </c>
      <c r="F731" s="4">
        <f t="shared" ref="F731:F794" si="106">IF(C731="",0,IF(C730="",$D$15-E731,IF(C731&lt;&gt;"",F730-E731)))</f>
        <v>0</v>
      </c>
      <c r="G731" s="19">
        <f>IF(AND(C731&lt;&gt;"",SUM(G$25:G730)&lt;D$17),$D$17/$D$21,0)</f>
        <v>0</v>
      </c>
      <c r="H731" s="4">
        <f t="shared" ref="H731:H794" si="107">IF(C731&lt;&gt;"",G731+H730,0)</f>
        <v>0</v>
      </c>
      <c r="I731" s="4">
        <f t="shared" si="103"/>
        <v>0</v>
      </c>
      <c r="J731" s="25" t="str">
        <f t="shared" si="99"/>
        <v>2079–2080</v>
      </c>
      <c r="K731" s="27">
        <f t="shared" si="104"/>
        <v>0</v>
      </c>
      <c r="R731" s="10" t="str">
        <f t="shared" si="100"/>
        <v/>
      </c>
    </row>
    <row r="732" spans="1:18" ht="19.899999999999999" customHeight="1" x14ac:dyDescent="0.25">
      <c r="A732" s="126">
        <v>65898</v>
      </c>
      <c r="B732" s="9">
        <f t="shared" si="101"/>
        <v>0</v>
      </c>
      <c r="C732" s="127"/>
      <c r="D732" s="4">
        <f t="shared" si="102"/>
        <v>0</v>
      </c>
      <c r="E732" s="128">
        <f t="shared" si="105"/>
        <v>0</v>
      </c>
      <c r="F732" s="4">
        <f t="shared" si="106"/>
        <v>0</v>
      </c>
      <c r="G732" s="19">
        <f>IF(AND(C732&lt;&gt;"",SUM(G$25:G731)&lt;D$17),$D$17/$D$21,0)</f>
        <v>0</v>
      </c>
      <c r="H732" s="4">
        <f t="shared" si="107"/>
        <v>0</v>
      </c>
      <c r="I732" s="4">
        <f t="shared" si="103"/>
        <v>0</v>
      </c>
      <c r="J732" s="25" t="str">
        <f t="shared" si="99"/>
        <v>2079–2080</v>
      </c>
      <c r="K732" s="27">
        <f t="shared" si="104"/>
        <v>0</v>
      </c>
      <c r="R732" s="10" t="str">
        <f t="shared" si="100"/>
        <v/>
      </c>
    </row>
    <row r="733" spans="1:18" ht="19.899999999999999" customHeight="1" x14ac:dyDescent="0.25">
      <c r="A733" s="126">
        <v>65928</v>
      </c>
      <c r="B733" s="9">
        <f t="shared" si="101"/>
        <v>0</v>
      </c>
      <c r="C733" s="127"/>
      <c r="D733" s="4">
        <f t="shared" si="102"/>
        <v>0</v>
      </c>
      <c r="E733" s="128">
        <f t="shared" si="105"/>
        <v>0</v>
      </c>
      <c r="F733" s="4">
        <f t="shared" si="106"/>
        <v>0</v>
      </c>
      <c r="G733" s="19">
        <f>IF(AND(C733&lt;&gt;"",SUM(G$25:G732)&lt;D$17),$D$17/$D$21,0)</f>
        <v>0</v>
      </c>
      <c r="H733" s="4">
        <f t="shared" si="107"/>
        <v>0</v>
      </c>
      <c r="I733" s="4">
        <f t="shared" si="103"/>
        <v>0</v>
      </c>
      <c r="J733" s="25" t="str">
        <f t="shared" si="99"/>
        <v>2080–2081</v>
      </c>
      <c r="K733" s="27">
        <f t="shared" si="104"/>
        <v>0</v>
      </c>
      <c r="R733" s="10" t="str">
        <f t="shared" si="100"/>
        <v/>
      </c>
    </row>
    <row r="734" spans="1:18" ht="19.899999999999999" customHeight="1" x14ac:dyDescent="0.25">
      <c r="A734" s="126">
        <v>65959</v>
      </c>
      <c r="B734" s="9">
        <f t="shared" si="101"/>
        <v>0</v>
      </c>
      <c r="C734" s="127"/>
      <c r="D734" s="4">
        <f t="shared" si="102"/>
        <v>0</v>
      </c>
      <c r="E734" s="128">
        <f t="shared" si="105"/>
        <v>0</v>
      </c>
      <c r="F734" s="4">
        <f t="shared" si="106"/>
        <v>0</v>
      </c>
      <c r="G734" s="19">
        <f>IF(AND(C734&lt;&gt;"",SUM(G$25:G733)&lt;D$17),$D$17/$D$21,0)</f>
        <v>0</v>
      </c>
      <c r="H734" s="4">
        <f t="shared" si="107"/>
        <v>0</v>
      </c>
      <c r="I734" s="4">
        <f t="shared" si="103"/>
        <v>0</v>
      </c>
      <c r="J734" s="25" t="str">
        <f t="shared" si="99"/>
        <v>2080–2081</v>
      </c>
      <c r="K734" s="27">
        <f t="shared" si="104"/>
        <v>0</v>
      </c>
      <c r="R734" s="10" t="str">
        <f t="shared" si="100"/>
        <v/>
      </c>
    </row>
    <row r="735" spans="1:18" ht="19.899999999999999" customHeight="1" x14ac:dyDescent="0.25">
      <c r="A735" s="126">
        <v>65990</v>
      </c>
      <c r="B735" s="9">
        <f t="shared" si="101"/>
        <v>0</v>
      </c>
      <c r="C735" s="127"/>
      <c r="D735" s="4">
        <f t="shared" si="102"/>
        <v>0</v>
      </c>
      <c r="E735" s="128">
        <f t="shared" si="105"/>
        <v>0</v>
      </c>
      <c r="F735" s="4">
        <f t="shared" si="106"/>
        <v>0</v>
      </c>
      <c r="G735" s="19">
        <f>IF(AND(C735&lt;&gt;"",SUM(G$25:G734)&lt;D$17),$D$17/$D$21,0)</f>
        <v>0</v>
      </c>
      <c r="H735" s="4">
        <f t="shared" si="107"/>
        <v>0</v>
      </c>
      <c r="I735" s="4">
        <f t="shared" si="103"/>
        <v>0</v>
      </c>
      <c r="J735" s="25" t="str">
        <f t="shared" si="99"/>
        <v>2080–2081</v>
      </c>
      <c r="K735" s="27">
        <f t="shared" si="104"/>
        <v>0</v>
      </c>
      <c r="R735" s="10" t="str">
        <f t="shared" si="100"/>
        <v/>
      </c>
    </row>
    <row r="736" spans="1:18" ht="19.899999999999999" customHeight="1" x14ac:dyDescent="0.25">
      <c r="A736" s="126">
        <v>66020</v>
      </c>
      <c r="B736" s="9">
        <f t="shared" si="101"/>
        <v>0</v>
      </c>
      <c r="C736" s="127"/>
      <c r="D736" s="4">
        <f t="shared" si="102"/>
        <v>0</v>
      </c>
      <c r="E736" s="128">
        <f t="shared" si="105"/>
        <v>0</v>
      </c>
      <c r="F736" s="4">
        <f t="shared" si="106"/>
        <v>0</v>
      </c>
      <c r="G736" s="19">
        <f>IF(AND(C736&lt;&gt;"",SUM(G$25:G735)&lt;D$17),$D$17/$D$21,0)</f>
        <v>0</v>
      </c>
      <c r="H736" s="4">
        <f t="shared" si="107"/>
        <v>0</v>
      </c>
      <c r="I736" s="4">
        <f t="shared" si="103"/>
        <v>0</v>
      </c>
      <c r="J736" s="25" t="str">
        <f t="shared" si="99"/>
        <v>2080–2081</v>
      </c>
      <c r="K736" s="27">
        <f t="shared" si="104"/>
        <v>0</v>
      </c>
      <c r="R736" s="10" t="str">
        <f t="shared" si="100"/>
        <v/>
      </c>
    </row>
    <row r="737" spans="1:18" ht="19.899999999999999" customHeight="1" x14ac:dyDescent="0.25">
      <c r="A737" s="126">
        <v>66051</v>
      </c>
      <c r="B737" s="9">
        <f t="shared" si="101"/>
        <v>0</v>
      </c>
      <c r="C737" s="127"/>
      <c r="D737" s="4">
        <f t="shared" si="102"/>
        <v>0</v>
      </c>
      <c r="E737" s="128">
        <f t="shared" si="105"/>
        <v>0</v>
      </c>
      <c r="F737" s="4">
        <f t="shared" si="106"/>
        <v>0</v>
      </c>
      <c r="G737" s="19">
        <f>IF(AND(C737&lt;&gt;"",SUM(G$25:G736)&lt;D$17),$D$17/$D$21,0)</f>
        <v>0</v>
      </c>
      <c r="H737" s="4">
        <f t="shared" si="107"/>
        <v>0</v>
      </c>
      <c r="I737" s="4">
        <f t="shared" si="103"/>
        <v>0</v>
      </c>
      <c r="J737" s="25" t="str">
        <f t="shared" si="99"/>
        <v>2080–2081</v>
      </c>
      <c r="K737" s="27">
        <f t="shared" si="104"/>
        <v>0</v>
      </c>
      <c r="R737" s="10" t="str">
        <f t="shared" si="100"/>
        <v/>
      </c>
    </row>
    <row r="738" spans="1:18" ht="19.899999999999999" customHeight="1" x14ac:dyDescent="0.25">
      <c r="A738" s="126">
        <v>66081</v>
      </c>
      <c r="B738" s="9">
        <f t="shared" si="101"/>
        <v>0</v>
      </c>
      <c r="C738" s="127"/>
      <c r="D738" s="4">
        <f t="shared" si="102"/>
        <v>0</v>
      </c>
      <c r="E738" s="128">
        <f t="shared" si="105"/>
        <v>0</v>
      </c>
      <c r="F738" s="4">
        <f t="shared" si="106"/>
        <v>0</v>
      </c>
      <c r="G738" s="19">
        <f>IF(AND(C738&lt;&gt;"",SUM(G$25:G737)&lt;D$17),$D$17/$D$21,0)</f>
        <v>0</v>
      </c>
      <c r="H738" s="4">
        <f t="shared" si="107"/>
        <v>0</v>
      </c>
      <c r="I738" s="4">
        <f t="shared" si="103"/>
        <v>0</v>
      </c>
      <c r="J738" s="25" t="str">
        <f t="shared" si="99"/>
        <v>2080–2081</v>
      </c>
      <c r="K738" s="27">
        <f t="shared" si="104"/>
        <v>0</v>
      </c>
      <c r="R738" s="10" t="str">
        <f t="shared" si="100"/>
        <v/>
      </c>
    </row>
    <row r="739" spans="1:18" ht="19.899999999999999" customHeight="1" x14ac:dyDescent="0.25">
      <c r="A739" s="126">
        <v>66112</v>
      </c>
      <c r="B739" s="9">
        <f t="shared" si="101"/>
        <v>0</v>
      </c>
      <c r="C739" s="127"/>
      <c r="D739" s="4">
        <f t="shared" si="102"/>
        <v>0</v>
      </c>
      <c r="E739" s="128">
        <f t="shared" si="105"/>
        <v>0</v>
      </c>
      <c r="F739" s="4">
        <f t="shared" si="106"/>
        <v>0</v>
      </c>
      <c r="G739" s="19">
        <f>IF(AND(C739&lt;&gt;"",SUM(G$25:G738)&lt;D$17),$D$17/$D$21,0)</f>
        <v>0</v>
      </c>
      <c r="H739" s="4">
        <f t="shared" si="107"/>
        <v>0</v>
      </c>
      <c r="I739" s="4">
        <f t="shared" si="103"/>
        <v>0</v>
      </c>
      <c r="J739" s="25" t="str">
        <f t="shared" si="99"/>
        <v>2080–2081</v>
      </c>
      <c r="K739" s="27">
        <f t="shared" si="104"/>
        <v>0</v>
      </c>
      <c r="R739" s="10" t="str">
        <f t="shared" si="100"/>
        <v/>
      </c>
    </row>
    <row r="740" spans="1:18" ht="19.899999999999999" customHeight="1" x14ac:dyDescent="0.25">
      <c r="A740" s="126">
        <v>66143</v>
      </c>
      <c r="B740" s="9">
        <f t="shared" si="101"/>
        <v>0</v>
      </c>
      <c r="C740" s="127"/>
      <c r="D740" s="4">
        <f t="shared" si="102"/>
        <v>0</v>
      </c>
      <c r="E740" s="128">
        <f t="shared" si="105"/>
        <v>0</v>
      </c>
      <c r="F740" s="4">
        <f t="shared" si="106"/>
        <v>0</v>
      </c>
      <c r="G740" s="19">
        <f>IF(AND(C740&lt;&gt;"",SUM(G$25:G739)&lt;D$17),$D$17/$D$21,0)</f>
        <v>0</v>
      </c>
      <c r="H740" s="4">
        <f t="shared" si="107"/>
        <v>0</v>
      </c>
      <c r="I740" s="4">
        <f t="shared" si="103"/>
        <v>0</v>
      </c>
      <c r="J740" s="25" t="str">
        <f t="shared" si="99"/>
        <v>2080–2081</v>
      </c>
      <c r="K740" s="27">
        <f t="shared" si="104"/>
        <v>0</v>
      </c>
      <c r="R740" s="10" t="str">
        <f t="shared" si="100"/>
        <v/>
      </c>
    </row>
    <row r="741" spans="1:18" ht="19.899999999999999" customHeight="1" x14ac:dyDescent="0.25">
      <c r="A741" s="126">
        <v>66171</v>
      </c>
      <c r="B741" s="9">
        <f t="shared" si="101"/>
        <v>0</v>
      </c>
      <c r="C741" s="127"/>
      <c r="D741" s="4">
        <f t="shared" si="102"/>
        <v>0</v>
      </c>
      <c r="E741" s="128">
        <f t="shared" si="105"/>
        <v>0</v>
      </c>
      <c r="F741" s="4">
        <f t="shared" si="106"/>
        <v>0</v>
      </c>
      <c r="G741" s="19">
        <f>IF(AND(C741&lt;&gt;"",SUM(G$25:G740)&lt;D$17),$D$17/$D$21,0)</f>
        <v>0</v>
      </c>
      <c r="H741" s="4">
        <f t="shared" si="107"/>
        <v>0</v>
      </c>
      <c r="I741" s="4">
        <f t="shared" si="103"/>
        <v>0</v>
      </c>
      <c r="J741" s="25" t="str">
        <f t="shared" si="99"/>
        <v>2080–2081</v>
      </c>
      <c r="K741" s="27">
        <f t="shared" si="104"/>
        <v>0</v>
      </c>
      <c r="R741" s="10" t="str">
        <f t="shared" si="100"/>
        <v/>
      </c>
    </row>
    <row r="742" spans="1:18" ht="19.899999999999999" customHeight="1" x14ac:dyDescent="0.25">
      <c r="A742" s="126">
        <v>66202</v>
      </c>
      <c r="B742" s="9">
        <f t="shared" si="101"/>
        <v>0</v>
      </c>
      <c r="C742" s="127"/>
      <c r="D742" s="4">
        <f t="shared" si="102"/>
        <v>0</v>
      </c>
      <c r="E742" s="128">
        <f t="shared" si="105"/>
        <v>0</v>
      </c>
      <c r="F742" s="4">
        <f t="shared" si="106"/>
        <v>0</v>
      </c>
      <c r="G742" s="19">
        <f>IF(AND(C742&lt;&gt;"",SUM(G$25:G741)&lt;D$17),$D$17/$D$21,0)</f>
        <v>0</v>
      </c>
      <c r="H742" s="4">
        <f t="shared" si="107"/>
        <v>0</v>
      </c>
      <c r="I742" s="4">
        <f t="shared" si="103"/>
        <v>0</v>
      </c>
      <c r="J742" s="25" t="str">
        <f t="shared" ref="J742:J805" si="108">IF(OR(MONTH(A742)=1,MONTH(A742)=2,MONTH(A742)=3,MONTH(A742)=4,MONTH(A742)=5,MONTH(A742)=6),YEAR(A742)-1&amp;"–"&amp;YEAR(A742),YEAR(A742)&amp;"–"&amp;YEAR(A742)+1)</f>
        <v>2080–2081</v>
      </c>
      <c r="K742" s="27">
        <f t="shared" si="104"/>
        <v>0</v>
      </c>
      <c r="R742" s="10" t="str">
        <f t="shared" si="100"/>
        <v/>
      </c>
    </row>
    <row r="743" spans="1:18" ht="19.899999999999999" customHeight="1" x14ac:dyDescent="0.25">
      <c r="A743" s="126">
        <v>66232</v>
      </c>
      <c r="B743" s="9">
        <f t="shared" si="101"/>
        <v>0</v>
      </c>
      <c r="C743" s="127"/>
      <c r="D743" s="4">
        <f t="shared" si="102"/>
        <v>0</v>
      </c>
      <c r="E743" s="128">
        <f t="shared" si="105"/>
        <v>0</v>
      </c>
      <c r="F743" s="4">
        <f t="shared" si="106"/>
        <v>0</v>
      </c>
      <c r="G743" s="19">
        <f>IF(AND(C743&lt;&gt;"",SUM(G$25:G742)&lt;D$17),$D$17/$D$21,0)</f>
        <v>0</v>
      </c>
      <c r="H743" s="4">
        <f t="shared" si="107"/>
        <v>0</v>
      </c>
      <c r="I743" s="4">
        <f t="shared" si="103"/>
        <v>0</v>
      </c>
      <c r="J743" s="25" t="str">
        <f t="shared" si="108"/>
        <v>2080–2081</v>
      </c>
      <c r="K743" s="27">
        <f t="shared" si="104"/>
        <v>0</v>
      </c>
      <c r="R743" s="10" t="str">
        <f t="shared" si="100"/>
        <v/>
      </c>
    </row>
    <row r="744" spans="1:18" ht="19.899999999999999" customHeight="1" x14ac:dyDescent="0.25">
      <c r="A744" s="126">
        <v>66263</v>
      </c>
      <c r="B744" s="9">
        <f t="shared" si="101"/>
        <v>0</v>
      </c>
      <c r="C744" s="127"/>
      <c r="D744" s="4">
        <f t="shared" si="102"/>
        <v>0</v>
      </c>
      <c r="E744" s="128">
        <f t="shared" si="105"/>
        <v>0</v>
      </c>
      <c r="F744" s="4">
        <f t="shared" si="106"/>
        <v>0</v>
      </c>
      <c r="G744" s="19">
        <f>IF(AND(C744&lt;&gt;"",SUM(G$25:G743)&lt;D$17),$D$17/$D$21,0)</f>
        <v>0</v>
      </c>
      <c r="H744" s="4">
        <f t="shared" si="107"/>
        <v>0</v>
      </c>
      <c r="I744" s="4">
        <f t="shared" si="103"/>
        <v>0</v>
      </c>
      <c r="J744" s="25" t="str">
        <f t="shared" si="108"/>
        <v>2080–2081</v>
      </c>
      <c r="K744" s="27">
        <f t="shared" si="104"/>
        <v>0</v>
      </c>
      <c r="R744" s="10" t="str">
        <f t="shared" si="100"/>
        <v/>
      </c>
    </row>
    <row r="745" spans="1:18" ht="19.899999999999999" customHeight="1" x14ac:dyDescent="0.25">
      <c r="A745" s="126">
        <v>66293</v>
      </c>
      <c r="B745" s="9">
        <f t="shared" si="101"/>
        <v>0</v>
      </c>
      <c r="C745" s="127"/>
      <c r="D745" s="4">
        <f t="shared" si="102"/>
        <v>0</v>
      </c>
      <c r="E745" s="128">
        <f t="shared" si="105"/>
        <v>0</v>
      </c>
      <c r="F745" s="4">
        <f t="shared" si="106"/>
        <v>0</v>
      </c>
      <c r="G745" s="19">
        <f>IF(AND(C745&lt;&gt;"",SUM(G$25:G744)&lt;D$17),$D$17/$D$21,0)</f>
        <v>0</v>
      </c>
      <c r="H745" s="4">
        <f t="shared" si="107"/>
        <v>0</v>
      </c>
      <c r="I745" s="4">
        <f t="shared" si="103"/>
        <v>0</v>
      </c>
      <c r="J745" s="25" t="str">
        <f t="shared" si="108"/>
        <v>2081–2082</v>
      </c>
      <c r="K745" s="27">
        <f t="shared" si="104"/>
        <v>0</v>
      </c>
      <c r="R745" s="10" t="str">
        <f t="shared" si="100"/>
        <v/>
      </c>
    </row>
    <row r="746" spans="1:18" ht="19.899999999999999" customHeight="1" x14ac:dyDescent="0.25">
      <c r="A746" s="126">
        <v>66324</v>
      </c>
      <c r="B746" s="9">
        <f t="shared" si="101"/>
        <v>0</v>
      </c>
      <c r="C746" s="127"/>
      <c r="D746" s="4">
        <f t="shared" si="102"/>
        <v>0</v>
      </c>
      <c r="E746" s="128">
        <f t="shared" si="105"/>
        <v>0</v>
      </c>
      <c r="F746" s="4">
        <f t="shared" si="106"/>
        <v>0</v>
      </c>
      <c r="G746" s="19">
        <f>IF(AND(C746&lt;&gt;"",SUM(G$25:G745)&lt;D$17),$D$17/$D$21,0)</f>
        <v>0</v>
      </c>
      <c r="H746" s="4">
        <f t="shared" si="107"/>
        <v>0</v>
      </c>
      <c r="I746" s="4">
        <f t="shared" si="103"/>
        <v>0</v>
      </c>
      <c r="J746" s="25" t="str">
        <f t="shared" si="108"/>
        <v>2081–2082</v>
      </c>
      <c r="K746" s="27">
        <f t="shared" si="104"/>
        <v>0</v>
      </c>
      <c r="R746" s="10" t="str">
        <f t="shared" si="100"/>
        <v/>
      </c>
    </row>
    <row r="747" spans="1:18" ht="19.899999999999999" customHeight="1" x14ac:dyDescent="0.25">
      <c r="A747" s="126">
        <v>66355</v>
      </c>
      <c r="B747" s="9">
        <f t="shared" si="101"/>
        <v>0</v>
      </c>
      <c r="C747" s="127"/>
      <c r="D747" s="4">
        <f t="shared" si="102"/>
        <v>0</v>
      </c>
      <c r="E747" s="128">
        <f t="shared" si="105"/>
        <v>0</v>
      </c>
      <c r="F747" s="4">
        <f t="shared" si="106"/>
        <v>0</v>
      </c>
      <c r="G747" s="19">
        <f>IF(AND(C747&lt;&gt;"",SUM(G$25:G746)&lt;D$17),$D$17/$D$21,0)</f>
        <v>0</v>
      </c>
      <c r="H747" s="4">
        <f t="shared" si="107"/>
        <v>0</v>
      </c>
      <c r="I747" s="4">
        <f t="shared" si="103"/>
        <v>0</v>
      </c>
      <c r="J747" s="25" t="str">
        <f t="shared" si="108"/>
        <v>2081–2082</v>
      </c>
      <c r="K747" s="27">
        <f t="shared" si="104"/>
        <v>0</v>
      </c>
      <c r="R747" s="10" t="str">
        <f t="shared" si="100"/>
        <v/>
      </c>
    </row>
    <row r="748" spans="1:18" ht="19.899999999999999" customHeight="1" x14ac:dyDescent="0.25">
      <c r="A748" s="126">
        <v>66385</v>
      </c>
      <c r="B748" s="9">
        <f t="shared" si="101"/>
        <v>0</v>
      </c>
      <c r="C748" s="127"/>
      <c r="D748" s="4">
        <f t="shared" si="102"/>
        <v>0</v>
      </c>
      <c r="E748" s="128">
        <f t="shared" si="105"/>
        <v>0</v>
      </c>
      <c r="F748" s="4">
        <f t="shared" si="106"/>
        <v>0</v>
      </c>
      <c r="G748" s="19">
        <f>IF(AND(C748&lt;&gt;"",SUM(G$25:G747)&lt;D$17),$D$17/$D$21,0)</f>
        <v>0</v>
      </c>
      <c r="H748" s="4">
        <f t="shared" si="107"/>
        <v>0</v>
      </c>
      <c r="I748" s="4">
        <f t="shared" si="103"/>
        <v>0</v>
      </c>
      <c r="J748" s="25" t="str">
        <f t="shared" si="108"/>
        <v>2081–2082</v>
      </c>
      <c r="K748" s="27">
        <f t="shared" si="104"/>
        <v>0</v>
      </c>
      <c r="R748" s="10" t="str">
        <f t="shared" si="100"/>
        <v/>
      </c>
    </row>
    <row r="749" spans="1:18" ht="19.899999999999999" customHeight="1" x14ac:dyDescent="0.25">
      <c r="A749" s="126">
        <v>66416</v>
      </c>
      <c r="B749" s="9">
        <f t="shared" si="101"/>
        <v>0</v>
      </c>
      <c r="C749" s="127"/>
      <c r="D749" s="4">
        <f t="shared" si="102"/>
        <v>0</v>
      </c>
      <c r="E749" s="128">
        <f t="shared" si="105"/>
        <v>0</v>
      </c>
      <c r="F749" s="4">
        <f t="shared" si="106"/>
        <v>0</v>
      </c>
      <c r="G749" s="19">
        <f>IF(AND(C749&lt;&gt;"",SUM(G$25:G748)&lt;D$17),$D$17/$D$21,0)</f>
        <v>0</v>
      </c>
      <c r="H749" s="4">
        <f t="shared" si="107"/>
        <v>0</v>
      </c>
      <c r="I749" s="4">
        <f t="shared" si="103"/>
        <v>0</v>
      </c>
      <c r="J749" s="25" t="str">
        <f t="shared" si="108"/>
        <v>2081–2082</v>
      </c>
      <c r="K749" s="27">
        <f t="shared" si="104"/>
        <v>0</v>
      </c>
      <c r="R749" s="10" t="str">
        <f t="shared" si="100"/>
        <v/>
      </c>
    </row>
    <row r="750" spans="1:18" ht="19.899999999999999" customHeight="1" x14ac:dyDescent="0.25">
      <c r="A750" s="126">
        <v>66446</v>
      </c>
      <c r="B750" s="9">
        <f t="shared" si="101"/>
        <v>0</v>
      </c>
      <c r="C750" s="127"/>
      <c r="D750" s="4">
        <f t="shared" si="102"/>
        <v>0</v>
      </c>
      <c r="E750" s="128">
        <f t="shared" si="105"/>
        <v>0</v>
      </c>
      <c r="F750" s="4">
        <f t="shared" si="106"/>
        <v>0</v>
      </c>
      <c r="G750" s="19">
        <f>IF(AND(C750&lt;&gt;"",SUM(G$25:G749)&lt;D$17),$D$17/$D$21,0)</f>
        <v>0</v>
      </c>
      <c r="H750" s="4">
        <f t="shared" si="107"/>
        <v>0</v>
      </c>
      <c r="I750" s="4">
        <f t="shared" si="103"/>
        <v>0</v>
      </c>
      <c r="J750" s="25" t="str">
        <f t="shared" si="108"/>
        <v>2081–2082</v>
      </c>
      <c r="K750" s="27">
        <f t="shared" si="104"/>
        <v>0</v>
      </c>
      <c r="R750" s="10" t="str">
        <f t="shared" si="100"/>
        <v/>
      </c>
    </row>
    <row r="751" spans="1:18" ht="19.899999999999999" customHeight="1" x14ac:dyDescent="0.25">
      <c r="A751" s="126">
        <v>66477</v>
      </c>
      <c r="B751" s="9">
        <f t="shared" si="101"/>
        <v>0</v>
      </c>
      <c r="C751" s="127"/>
      <c r="D751" s="4">
        <f t="shared" si="102"/>
        <v>0</v>
      </c>
      <c r="E751" s="128">
        <f t="shared" si="105"/>
        <v>0</v>
      </c>
      <c r="F751" s="4">
        <f t="shared" si="106"/>
        <v>0</v>
      </c>
      <c r="G751" s="19">
        <f>IF(AND(C751&lt;&gt;"",SUM(G$25:G750)&lt;D$17),$D$17/$D$21,0)</f>
        <v>0</v>
      </c>
      <c r="H751" s="4">
        <f t="shared" si="107"/>
        <v>0</v>
      </c>
      <c r="I751" s="4">
        <f t="shared" si="103"/>
        <v>0</v>
      </c>
      <c r="J751" s="25" t="str">
        <f t="shared" si="108"/>
        <v>2081–2082</v>
      </c>
      <c r="K751" s="27">
        <f t="shared" si="104"/>
        <v>0</v>
      </c>
      <c r="R751" s="10" t="str">
        <f t="shared" si="100"/>
        <v/>
      </c>
    </row>
    <row r="752" spans="1:18" ht="19.899999999999999" customHeight="1" x14ac:dyDescent="0.25">
      <c r="A752" s="126">
        <v>66508</v>
      </c>
      <c r="B752" s="9">
        <f t="shared" si="101"/>
        <v>0</v>
      </c>
      <c r="C752" s="127"/>
      <c r="D752" s="4">
        <f t="shared" si="102"/>
        <v>0</v>
      </c>
      <c r="E752" s="128">
        <f t="shared" si="105"/>
        <v>0</v>
      </c>
      <c r="F752" s="4">
        <f t="shared" si="106"/>
        <v>0</v>
      </c>
      <c r="G752" s="19">
        <f>IF(AND(C752&lt;&gt;"",SUM(G$25:G751)&lt;D$17),$D$17/$D$21,0)</f>
        <v>0</v>
      </c>
      <c r="H752" s="4">
        <f t="shared" si="107"/>
        <v>0</v>
      </c>
      <c r="I752" s="4">
        <f t="shared" si="103"/>
        <v>0</v>
      </c>
      <c r="J752" s="25" t="str">
        <f t="shared" si="108"/>
        <v>2081–2082</v>
      </c>
      <c r="K752" s="27">
        <f t="shared" si="104"/>
        <v>0</v>
      </c>
      <c r="R752" s="10" t="str">
        <f t="shared" si="100"/>
        <v/>
      </c>
    </row>
    <row r="753" spans="1:18" ht="19.899999999999999" customHeight="1" x14ac:dyDescent="0.25">
      <c r="A753" s="126">
        <v>66536</v>
      </c>
      <c r="B753" s="9">
        <f t="shared" si="101"/>
        <v>0</v>
      </c>
      <c r="C753" s="127"/>
      <c r="D753" s="4">
        <f t="shared" si="102"/>
        <v>0</v>
      </c>
      <c r="E753" s="128">
        <f t="shared" si="105"/>
        <v>0</v>
      </c>
      <c r="F753" s="4">
        <f t="shared" si="106"/>
        <v>0</v>
      </c>
      <c r="G753" s="19">
        <f>IF(AND(C753&lt;&gt;"",SUM(G$25:G752)&lt;D$17),$D$17/$D$21,0)</f>
        <v>0</v>
      </c>
      <c r="H753" s="4">
        <f t="shared" si="107"/>
        <v>0</v>
      </c>
      <c r="I753" s="4">
        <f t="shared" si="103"/>
        <v>0</v>
      </c>
      <c r="J753" s="25" t="str">
        <f t="shared" si="108"/>
        <v>2081–2082</v>
      </c>
      <c r="K753" s="27">
        <f t="shared" si="104"/>
        <v>0</v>
      </c>
      <c r="R753" s="10" t="str">
        <f t="shared" si="100"/>
        <v/>
      </c>
    </row>
    <row r="754" spans="1:18" ht="19.899999999999999" customHeight="1" x14ac:dyDescent="0.25">
      <c r="A754" s="126">
        <v>66567</v>
      </c>
      <c r="B754" s="9">
        <f t="shared" si="101"/>
        <v>0</v>
      </c>
      <c r="C754" s="127"/>
      <c r="D754" s="4">
        <f t="shared" si="102"/>
        <v>0</v>
      </c>
      <c r="E754" s="128">
        <f t="shared" si="105"/>
        <v>0</v>
      </c>
      <c r="F754" s="4">
        <f t="shared" si="106"/>
        <v>0</v>
      </c>
      <c r="G754" s="19">
        <f>IF(AND(C754&lt;&gt;"",SUM(G$25:G753)&lt;D$17),$D$17/$D$21,0)</f>
        <v>0</v>
      </c>
      <c r="H754" s="4">
        <f t="shared" si="107"/>
        <v>0</v>
      </c>
      <c r="I754" s="4">
        <f t="shared" si="103"/>
        <v>0</v>
      </c>
      <c r="J754" s="25" t="str">
        <f t="shared" si="108"/>
        <v>2081–2082</v>
      </c>
      <c r="K754" s="27">
        <f t="shared" si="104"/>
        <v>0</v>
      </c>
      <c r="R754" s="10" t="str">
        <f t="shared" si="100"/>
        <v/>
      </c>
    </row>
    <row r="755" spans="1:18" ht="19.899999999999999" customHeight="1" x14ac:dyDescent="0.25">
      <c r="A755" s="126">
        <v>66597</v>
      </c>
      <c r="B755" s="9">
        <f t="shared" si="101"/>
        <v>0</v>
      </c>
      <c r="C755" s="127"/>
      <c r="D755" s="4">
        <f t="shared" si="102"/>
        <v>0</v>
      </c>
      <c r="E755" s="128">
        <f t="shared" si="105"/>
        <v>0</v>
      </c>
      <c r="F755" s="4">
        <f t="shared" si="106"/>
        <v>0</v>
      </c>
      <c r="G755" s="19">
        <f>IF(AND(C755&lt;&gt;"",SUM(G$25:G754)&lt;D$17),$D$17/$D$21,0)</f>
        <v>0</v>
      </c>
      <c r="H755" s="4">
        <f t="shared" si="107"/>
        <v>0</v>
      </c>
      <c r="I755" s="4">
        <f t="shared" si="103"/>
        <v>0</v>
      </c>
      <c r="J755" s="25" t="str">
        <f t="shared" si="108"/>
        <v>2081–2082</v>
      </c>
      <c r="K755" s="27">
        <f t="shared" si="104"/>
        <v>0</v>
      </c>
      <c r="R755" s="10" t="str">
        <f t="shared" si="100"/>
        <v/>
      </c>
    </row>
    <row r="756" spans="1:18" ht="19.899999999999999" customHeight="1" x14ac:dyDescent="0.25">
      <c r="A756" s="126">
        <v>66628</v>
      </c>
      <c r="B756" s="9">
        <f t="shared" si="101"/>
        <v>0</v>
      </c>
      <c r="C756" s="127"/>
      <c r="D756" s="4">
        <f t="shared" si="102"/>
        <v>0</v>
      </c>
      <c r="E756" s="128">
        <f t="shared" si="105"/>
        <v>0</v>
      </c>
      <c r="F756" s="4">
        <f t="shared" si="106"/>
        <v>0</v>
      </c>
      <c r="G756" s="19">
        <f>IF(AND(C756&lt;&gt;"",SUM(G$25:G755)&lt;D$17),$D$17/$D$21,0)</f>
        <v>0</v>
      </c>
      <c r="H756" s="4">
        <f t="shared" si="107"/>
        <v>0</v>
      </c>
      <c r="I756" s="4">
        <f t="shared" si="103"/>
        <v>0</v>
      </c>
      <c r="J756" s="25" t="str">
        <f t="shared" si="108"/>
        <v>2081–2082</v>
      </c>
      <c r="K756" s="27">
        <f t="shared" si="104"/>
        <v>0</v>
      </c>
      <c r="R756" s="10" t="str">
        <f t="shared" si="100"/>
        <v/>
      </c>
    </row>
    <row r="757" spans="1:18" ht="19.899999999999999" customHeight="1" x14ac:dyDescent="0.25">
      <c r="A757" s="126">
        <v>66658</v>
      </c>
      <c r="B757" s="9">
        <f t="shared" si="101"/>
        <v>0</v>
      </c>
      <c r="C757" s="127"/>
      <c r="D757" s="4">
        <f t="shared" si="102"/>
        <v>0</v>
      </c>
      <c r="E757" s="128">
        <f t="shared" si="105"/>
        <v>0</v>
      </c>
      <c r="F757" s="4">
        <f t="shared" si="106"/>
        <v>0</v>
      </c>
      <c r="G757" s="19">
        <f>IF(AND(C757&lt;&gt;"",SUM(G$25:G756)&lt;D$17),$D$17/$D$21,0)</f>
        <v>0</v>
      </c>
      <c r="H757" s="4">
        <f t="shared" si="107"/>
        <v>0</v>
      </c>
      <c r="I757" s="4">
        <f t="shared" si="103"/>
        <v>0</v>
      </c>
      <c r="J757" s="25" t="str">
        <f t="shared" si="108"/>
        <v>2082–2083</v>
      </c>
      <c r="K757" s="27">
        <f t="shared" si="104"/>
        <v>0</v>
      </c>
      <c r="R757" s="10" t="str">
        <f t="shared" si="100"/>
        <v/>
      </c>
    </row>
    <row r="758" spans="1:18" ht="19.899999999999999" customHeight="1" x14ac:dyDescent="0.25">
      <c r="A758" s="126">
        <v>66689</v>
      </c>
      <c r="B758" s="9">
        <f t="shared" si="101"/>
        <v>0</v>
      </c>
      <c r="C758" s="127"/>
      <c r="D758" s="4">
        <f t="shared" si="102"/>
        <v>0</v>
      </c>
      <c r="E758" s="128">
        <f t="shared" si="105"/>
        <v>0</v>
      </c>
      <c r="F758" s="4">
        <f t="shared" si="106"/>
        <v>0</v>
      </c>
      <c r="G758" s="19">
        <f>IF(AND(C758&lt;&gt;"",SUM(G$25:G757)&lt;D$17),$D$17/$D$21,0)</f>
        <v>0</v>
      </c>
      <c r="H758" s="4">
        <f t="shared" si="107"/>
        <v>0</v>
      </c>
      <c r="I758" s="4">
        <f t="shared" si="103"/>
        <v>0</v>
      </c>
      <c r="J758" s="25" t="str">
        <f t="shared" si="108"/>
        <v>2082–2083</v>
      </c>
      <c r="K758" s="27">
        <f t="shared" si="104"/>
        <v>0</v>
      </c>
      <c r="R758" s="10" t="str">
        <f t="shared" si="100"/>
        <v/>
      </c>
    </row>
    <row r="759" spans="1:18" ht="19.899999999999999" customHeight="1" x14ac:dyDescent="0.25">
      <c r="A759" s="126">
        <v>66720</v>
      </c>
      <c r="B759" s="9">
        <f t="shared" si="101"/>
        <v>0</v>
      </c>
      <c r="C759" s="127"/>
      <c r="D759" s="4">
        <f t="shared" si="102"/>
        <v>0</v>
      </c>
      <c r="E759" s="128">
        <f t="shared" si="105"/>
        <v>0</v>
      </c>
      <c r="F759" s="4">
        <f t="shared" si="106"/>
        <v>0</v>
      </c>
      <c r="G759" s="19">
        <f>IF(AND(C759&lt;&gt;"",SUM(G$25:G758)&lt;D$17),$D$17/$D$21,0)</f>
        <v>0</v>
      </c>
      <c r="H759" s="4">
        <f t="shared" si="107"/>
        <v>0</v>
      </c>
      <c r="I759" s="4">
        <f t="shared" si="103"/>
        <v>0</v>
      </c>
      <c r="J759" s="25" t="str">
        <f t="shared" si="108"/>
        <v>2082–2083</v>
      </c>
      <c r="K759" s="27">
        <f t="shared" si="104"/>
        <v>0</v>
      </c>
      <c r="R759" s="10" t="str">
        <f t="shared" si="100"/>
        <v/>
      </c>
    </row>
    <row r="760" spans="1:18" ht="19.899999999999999" customHeight="1" x14ac:dyDescent="0.25">
      <c r="A760" s="126">
        <v>66750</v>
      </c>
      <c r="B760" s="9">
        <f t="shared" si="101"/>
        <v>0</v>
      </c>
      <c r="C760" s="127"/>
      <c r="D760" s="4">
        <f t="shared" si="102"/>
        <v>0</v>
      </c>
      <c r="E760" s="128">
        <f t="shared" si="105"/>
        <v>0</v>
      </c>
      <c r="F760" s="4">
        <f t="shared" si="106"/>
        <v>0</v>
      </c>
      <c r="G760" s="19">
        <f>IF(AND(C760&lt;&gt;"",SUM(G$25:G759)&lt;D$17),$D$17/$D$21,0)</f>
        <v>0</v>
      </c>
      <c r="H760" s="4">
        <f t="shared" si="107"/>
        <v>0</v>
      </c>
      <c r="I760" s="4">
        <f t="shared" si="103"/>
        <v>0</v>
      </c>
      <c r="J760" s="25" t="str">
        <f t="shared" si="108"/>
        <v>2082–2083</v>
      </c>
      <c r="K760" s="27">
        <f t="shared" si="104"/>
        <v>0</v>
      </c>
      <c r="R760" s="10" t="str">
        <f t="shared" si="100"/>
        <v/>
      </c>
    </row>
    <row r="761" spans="1:18" ht="19.899999999999999" customHeight="1" x14ac:dyDescent="0.25">
      <c r="A761" s="126">
        <v>66781</v>
      </c>
      <c r="B761" s="9">
        <f t="shared" si="101"/>
        <v>0</v>
      </c>
      <c r="C761" s="127"/>
      <c r="D761" s="4">
        <f t="shared" si="102"/>
        <v>0</v>
      </c>
      <c r="E761" s="128">
        <f t="shared" si="105"/>
        <v>0</v>
      </c>
      <c r="F761" s="4">
        <f t="shared" si="106"/>
        <v>0</v>
      </c>
      <c r="G761" s="19">
        <f>IF(AND(C761&lt;&gt;"",SUM(G$25:G760)&lt;D$17),$D$17/$D$21,0)</f>
        <v>0</v>
      </c>
      <c r="H761" s="4">
        <f t="shared" si="107"/>
        <v>0</v>
      </c>
      <c r="I761" s="4">
        <f t="shared" si="103"/>
        <v>0</v>
      </c>
      <c r="J761" s="25" t="str">
        <f t="shared" si="108"/>
        <v>2082–2083</v>
      </c>
      <c r="K761" s="27">
        <f t="shared" si="104"/>
        <v>0</v>
      </c>
      <c r="R761" s="10" t="str">
        <f t="shared" si="100"/>
        <v/>
      </c>
    </row>
    <row r="762" spans="1:18" ht="19.899999999999999" customHeight="1" x14ac:dyDescent="0.25">
      <c r="A762" s="126">
        <v>66811</v>
      </c>
      <c r="B762" s="9">
        <f t="shared" si="101"/>
        <v>0</v>
      </c>
      <c r="C762" s="127"/>
      <c r="D762" s="4">
        <f t="shared" si="102"/>
        <v>0</v>
      </c>
      <c r="E762" s="128">
        <f t="shared" si="105"/>
        <v>0</v>
      </c>
      <c r="F762" s="4">
        <f t="shared" si="106"/>
        <v>0</v>
      </c>
      <c r="G762" s="19">
        <f>IF(AND(C762&lt;&gt;"",SUM(G$25:G761)&lt;D$17),$D$17/$D$21,0)</f>
        <v>0</v>
      </c>
      <c r="H762" s="4">
        <f t="shared" si="107"/>
        <v>0</v>
      </c>
      <c r="I762" s="4">
        <f t="shared" si="103"/>
        <v>0</v>
      </c>
      <c r="J762" s="25" t="str">
        <f t="shared" si="108"/>
        <v>2082–2083</v>
      </c>
      <c r="K762" s="27">
        <f t="shared" si="104"/>
        <v>0</v>
      </c>
      <c r="R762" s="10" t="str">
        <f t="shared" si="100"/>
        <v/>
      </c>
    </row>
    <row r="763" spans="1:18" ht="19.899999999999999" customHeight="1" x14ac:dyDescent="0.25">
      <c r="A763" s="126">
        <v>66842</v>
      </c>
      <c r="B763" s="9">
        <f t="shared" si="101"/>
        <v>0</v>
      </c>
      <c r="C763" s="127"/>
      <c r="D763" s="4">
        <f t="shared" si="102"/>
        <v>0</v>
      </c>
      <c r="E763" s="128">
        <f t="shared" si="105"/>
        <v>0</v>
      </c>
      <c r="F763" s="4">
        <f t="shared" si="106"/>
        <v>0</v>
      </c>
      <c r="G763" s="19">
        <f>IF(AND(C763&lt;&gt;"",SUM(G$25:G762)&lt;D$17),$D$17/$D$21,0)</f>
        <v>0</v>
      </c>
      <c r="H763" s="4">
        <f t="shared" si="107"/>
        <v>0</v>
      </c>
      <c r="I763" s="4">
        <f t="shared" si="103"/>
        <v>0</v>
      </c>
      <c r="J763" s="25" t="str">
        <f t="shared" si="108"/>
        <v>2082–2083</v>
      </c>
      <c r="K763" s="27">
        <f t="shared" si="104"/>
        <v>0</v>
      </c>
      <c r="R763" s="10" t="str">
        <f t="shared" si="100"/>
        <v/>
      </c>
    </row>
    <row r="764" spans="1:18" ht="19.899999999999999" customHeight="1" x14ac:dyDescent="0.25">
      <c r="A764" s="126">
        <v>66873</v>
      </c>
      <c r="B764" s="9">
        <f t="shared" si="101"/>
        <v>0</v>
      </c>
      <c r="C764" s="127"/>
      <c r="D764" s="4">
        <f t="shared" si="102"/>
        <v>0</v>
      </c>
      <c r="E764" s="128">
        <f t="shared" si="105"/>
        <v>0</v>
      </c>
      <c r="F764" s="4">
        <f t="shared" si="106"/>
        <v>0</v>
      </c>
      <c r="G764" s="19">
        <f>IF(AND(C764&lt;&gt;"",SUM(G$25:G763)&lt;D$17),$D$17/$D$21,0)</f>
        <v>0</v>
      </c>
      <c r="H764" s="4">
        <f t="shared" si="107"/>
        <v>0</v>
      </c>
      <c r="I764" s="4">
        <f t="shared" si="103"/>
        <v>0</v>
      </c>
      <c r="J764" s="25" t="str">
        <f t="shared" si="108"/>
        <v>2082–2083</v>
      </c>
      <c r="K764" s="27">
        <f t="shared" si="104"/>
        <v>0</v>
      </c>
      <c r="R764" s="10" t="str">
        <f t="shared" si="100"/>
        <v/>
      </c>
    </row>
    <row r="765" spans="1:18" ht="19.899999999999999" customHeight="1" x14ac:dyDescent="0.25">
      <c r="A765" s="126">
        <v>66901</v>
      </c>
      <c r="B765" s="9">
        <f t="shared" si="101"/>
        <v>0</v>
      </c>
      <c r="C765" s="127"/>
      <c r="D765" s="4">
        <f t="shared" si="102"/>
        <v>0</v>
      </c>
      <c r="E765" s="128">
        <f t="shared" si="105"/>
        <v>0</v>
      </c>
      <c r="F765" s="4">
        <f t="shared" si="106"/>
        <v>0</v>
      </c>
      <c r="G765" s="19">
        <f>IF(AND(C765&lt;&gt;"",SUM(G$25:G764)&lt;D$17),$D$17/$D$21,0)</f>
        <v>0</v>
      </c>
      <c r="H765" s="4">
        <f t="shared" si="107"/>
        <v>0</v>
      </c>
      <c r="I765" s="4">
        <f t="shared" si="103"/>
        <v>0</v>
      </c>
      <c r="J765" s="25" t="str">
        <f t="shared" si="108"/>
        <v>2082–2083</v>
      </c>
      <c r="K765" s="27">
        <f t="shared" si="104"/>
        <v>0</v>
      </c>
      <c r="R765" s="10" t="str">
        <f t="shared" si="100"/>
        <v/>
      </c>
    </row>
    <row r="766" spans="1:18" ht="19.899999999999999" customHeight="1" x14ac:dyDescent="0.25">
      <c r="A766" s="126">
        <v>66932</v>
      </c>
      <c r="B766" s="9">
        <f t="shared" si="101"/>
        <v>0</v>
      </c>
      <c r="C766" s="127"/>
      <c r="D766" s="4">
        <f t="shared" si="102"/>
        <v>0</v>
      </c>
      <c r="E766" s="128">
        <f t="shared" si="105"/>
        <v>0</v>
      </c>
      <c r="F766" s="4">
        <f t="shared" si="106"/>
        <v>0</v>
      </c>
      <c r="G766" s="19">
        <f>IF(AND(C766&lt;&gt;"",SUM(G$25:G765)&lt;D$17),$D$17/$D$21,0)</f>
        <v>0</v>
      </c>
      <c r="H766" s="4">
        <f t="shared" si="107"/>
        <v>0</v>
      </c>
      <c r="I766" s="4">
        <f t="shared" si="103"/>
        <v>0</v>
      </c>
      <c r="J766" s="25" t="str">
        <f t="shared" si="108"/>
        <v>2082–2083</v>
      </c>
      <c r="K766" s="27">
        <f t="shared" si="104"/>
        <v>0</v>
      </c>
      <c r="R766" s="10" t="str">
        <f t="shared" si="100"/>
        <v/>
      </c>
    </row>
    <row r="767" spans="1:18" ht="19.899999999999999" customHeight="1" x14ac:dyDescent="0.25">
      <c r="A767" s="126">
        <v>66962</v>
      </c>
      <c r="B767" s="9">
        <f t="shared" si="101"/>
        <v>0</v>
      </c>
      <c r="C767" s="127"/>
      <c r="D767" s="4">
        <f t="shared" si="102"/>
        <v>0</v>
      </c>
      <c r="E767" s="128">
        <f t="shared" si="105"/>
        <v>0</v>
      </c>
      <c r="F767" s="4">
        <f t="shared" si="106"/>
        <v>0</v>
      </c>
      <c r="G767" s="19">
        <f>IF(AND(C767&lt;&gt;"",SUM(G$25:G766)&lt;D$17),$D$17/$D$21,0)</f>
        <v>0</v>
      </c>
      <c r="H767" s="4">
        <f t="shared" si="107"/>
        <v>0</v>
      </c>
      <c r="I767" s="4">
        <f t="shared" si="103"/>
        <v>0</v>
      </c>
      <c r="J767" s="25" t="str">
        <f t="shared" si="108"/>
        <v>2082–2083</v>
      </c>
      <c r="K767" s="27">
        <f t="shared" si="104"/>
        <v>0</v>
      </c>
      <c r="R767" s="10" t="str">
        <f t="shared" si="100"/>
        <v/>
      </c>
    </row>
    <row r="768" spans="1:18" ht="19.899999999999999" customHeight="1" x14ac:dyDescent="0.25">
      <c r="A768" s="126">
        <v>66993</v>
      </c>
      <c r="B768" s="9">
        <f t="shared" si="101"/>
        <v>0</v>
      </c>
      <c r="C768" s="127"/>
      <c r="D768" s="4">
        <f t="shared" si="102"/>
        <v>0</v>
      </c>
      <c r="E768" s="128">
        <f t="shared" si="105"/>
        <v>0</v>
      </c>
      <c r="F768" s="4">
        <f t="shared" si="106"/>
        <v>0</v>
      </c>
      <c r="G768" s="19">
        <f>IF(AND(C768&lt;&gt;"",SUM(G$25:G767)&lt;D$17),$D$17/$D$21,0)</f>
        <v>0</v>
      </c>
      <c r="H768" s="4">
        <f t="shared" si="107"/>
        <v>0</v>
      </c>
      <c r="I768" s="4">
        <f t="shared" si="103"/>
        <v>0</v>
      </c>
      <c r="J768" s="25" t="str">
        <f t="shared" si="108"/>
        <v>2082–2083</v>
      </c>
      <c r="K768" s="27">
        <f t="shared" si="104"/>
        <v>0</v>
      </c>
      <c r="R768" s="10" t="str">
        <f t="shared" si="100"/>
        <v/>
      </c>
    </row>
    <row r="769" spans="1:18" ht="19.899999999999999" customHeight="1" x14ac:dyDescent="0.25">
      <c r="A769" s="126">
        <v>67023</v>
      </c>
      <c r="B769" s="9">
        <f t="shared" si="101"/>
        <v>0</v>
      </c>
      <c r="C769" s="127"/>
      <c r="D769" s="4">
        <f t="shared" si="102"/>
        <v>0</v>
      </c>
      <c r="E769" s="128">
        <f t="shared" si="105"/>
        <v>0</v>
      </c>
      <c r="F769" s="4">
        <f t="shared" si="106"/>
        <v>0</v>
      </c>
      <c r="G769" s="19">
        <f>IF(AND(C769&lt;&gt;"",SUM(G$25:G768)&lt;D$17),$D$17/$D$21,0)</f>
        <v>0</v>
      </c>
      <c r="H769" s="4">
        <f t="shared" si="107"/>
        <v>0</v>
      </c>
      <c r="I769" s="4">
        <f t="shared" si="103"/>
        <v>0</v>
      </c>
      <c r="J769" s="25" t="str">
        <f t="shared" si="108"/>
        <v>2083–2084</v>
      </c>
      <c r="K769" s="27">
        <f t="shared" si="104"/>
        <v>0</v>
      </c>
      <c r="R769" s="10" t="str">
        <f t="shared" si="100"/>
        <v/>
      </c>
    </row>
    <row r="770" spans="1:18" ht="19.899999999999999" customHeight="1" x14ac:dyDescent="0.25">
      <c r="A770" s="126">
        <v>67054</v>
      </c>
      <c r="B770" s="9">
        <f t="shared" si="101"/>
        <v>0</v>
      </c>
      <c r="C770" s="127"/>
      <c r="D770" s="4">
        <f t="shared" si="102"/>
        <v>0</v>
      </c>
      <c r="E770" s="128">
        <f t="shared" si="105"/>
        <v>0</v>
      </c>
      <c r="F770" s="4">
        <f t="shared" si="106"/>
        <v>0</v>
      </c>
      <c r="G770" s="19">
        <f>IF(AND(C770&lt;&gt;"",SUM(G$25:G769)&lt;D$17),$D$17/$D$21,0)</f>
        <v>0</v>
      </c>
      <c r="H770" s="4">
        <f t="shared" si="107"/>
        <v>0</v>
      </c>
      <c r="I770" s="4">
        <f t="shared" si="103"/>
        <v>0</v>
      </c>
      <c r="J770" s="25" t="str">
        <f t="shared" si="108"/>
        <v>2083–2084</v>
      </c>
      <c r="K770" s="27">
        <f t="shared" si="104"/>
        <v>0</v>
      </c>
      <c r="R770" s="10" t="str">
        <f t="shared" si="100"/>
        <v/>
      </c>
    </row>
    <row r="771" spans="1:18" ht="19.899999999999999" customHeight="1" x14ac:dyDescent="0.25">
      <c r="A771" s="126">
        <v>67085</v>
      </c>
      <c r="B771" s="9">
        <f t="shared" si="101"/>
        <v>0</v>
      </c>
      <c r="C771" s="127"/>
      <c r="D771" s="4">
        <f t="shared" si="102"/>
        <v>0</v>
      </c>
      <c r="E771" s="128">
        <f t="shared" si="105"/>
        <v>0</v>
      </c>
      <c r="F771" s="4">
        <f t="shared" si="106"/>
        <v>0</v>
      </c>
      <c r="G771" s="19">
        <f>IF(AND(C771&lt;&gt;"",SUM(G$25:G770)&lt;D$17),$D$17/$D$21,0)</f>
        <v>0</v>
      </c>
      <c r="H771" s="4">
        <f t="shared" si="107"/>
        <v>0</v>
      </c>
      <c r="I771" s="4">
        <f t="shared" si="103"/>
        <v>0</v>
      </c>
      <c r="J771" s="25" t="str">
        <f t="shared" si="108"/>
        <v>2083–2084</v>
      </c>
      <c r="K771" s="27">
        <f t="shared" si="104"/>
        <v>0</v>
      </c>
      <c r="R771" s="10" t="str">
        <f t="shared" si="100"/>
        <v/>
      </c>
    </row>
    <row r="772" spans="1:18" ht="19.899999999999999" customHeight="1" x14ac:dyDescent="0.25">
      <c r="A772" s="126">
        <v>67115</v>
      </c>
      <c r="B772" s="9">
        <f t="shared" si="101"/>
        <v>0</v>
      </c>
      <c r="C772" s="127"/>
      <c r="D772" s="4">
        <f t="shared" si="102"/>
        <v>0</v>
      </c>
      <c r="E772" s="128">
        <f t="shared" si="105"/>
        <v>0</v>
      </c>
      <c r="F772" s="4">
        <f t="shared" si="106"/>
        <v>0</v>
      </c>
      <c r="G772" s="19">
        <f>IF(AND(C772&lt;&gt;"",SUM(G$25:G771)&lt;D$17),$D$17/$D$21,0)</f>
        <v>0</v>
      </c>
      <c r="H772" s="4">
        <f t="shared" si="107"/>
        <v>0</v>
      </c>
      <c r="I772" s="4">
        <f t="shared" si="103"/>
        <v>0</v>
      </c>
      <c r="J772" s="25" t="str">
        <f t="shared" si="108"/>
        <v>2083–2084</v>
      </c>
      <c r="K772" s="27">
        <f t="shared" si="104"/>
        <v>0</v>
      </c>
      <c r="R772" s="10" t="str">
        <f t="shared" si="100"/>
        <v/>
      </c>
    </row>
    <row r="773" spans="1:18" ht="19.899999999999999" customHeight="1" x14ac:dyDescent="0.25">
      <c r="A773" s="126">
        <v>67146</v>
      </c>
      <c r="B773" s="9">
        <f t="shared" si="101"/>
        <v>0</v>
      </c>
      <c r="C773" s="127"/>
      <c r="D773" s="4">
        <f t="shared" si="102"/>
        <v>0</v>
      </c>
      <c r="E773" s="128">
        <f t="shared" si="105"/>
        <v>0</v>
      </c>
      <c r="F773" s="4">
        <f t="shared" si="106"/>
        <v>0</v>
      </c>
      <c r="G773" s="19">
        <f>IF(AND(C773&lt;&gt;"",SUM(G$25:G772)&lt;D$17),$D$17/$D$21,0)</f>
        <v>0</v>
      </c>
      <c r="H773" s="4">
        <f t="shared" si="107"/>
        <v>0</v>
      </c>
      <c r="I773" s="4">
        <f t="shared" si="103"/>
        <v>0</v>
      </c>
      <c r="J773" s="25" t="str">
        <f t="shared" si="108"/>
        <v>2083–2084</v>
      </c>
      <c r="K773" s="27">
        <f t="shared" si="104"/>
        <v>0</v>
      </c>
      <c r="R773" s="10" t="str">
        <f t="shared" si="100"/>
        <v/>
      </c>
    </row>
    <row r="774" spans="1:18" ht="19.899999999999999" customHeight="1" x14ac:dyDescent="0.25">
      <c r="A774" s="126">
        <v>67176</v>
      </c>
      <c r="B774" s="9">
        <f t="shared" si="101"/>
        <v>0</v>
      </c>
      <c r="C774" s="127"/>
      <c r="D774" s="4">
        <f t="shared" si="102"/>
        <v>0</v>
      </c>
      <c r="E774" s="128">
        <f t="shared" si="105"/>
        <v>0</v>
      </c>
      <c r="F774" s="4">
        <f t="shared" si="106"/>
        <v>0</v>
      </c>
      <c r="G774" s="19">
        <f>IF(AND(C774&lt;&gt;"",SUM(G$25:G773)&lt;D$17),$D$17/$D$21,0)</f>
        <v>0</v>
      </c>
      <c r="H774" s="4">
        <f t="shared" si="107"/>
        <v>0</v>
      </c>
      <c r="I774" s="4">
        <f t="shared" si="103"/>
        <v>0</v>
      </c>
      <c r="J774" s="25" t="str">
        <f t="shared" si="108"/>
        <v>2083–2084</v>
      </c>
      <c r="K774" s="27">
        <f t="shared" si="104"/>
        <v>0</v>
      </c>
      <c r="R774" s="10" t="str">
        <f t="shared" si="100"/>
        <v/>
      </c>
    </row>
    <row r="775" spans="1:18" ht="19.899999999999999" customHeight="1" x14ac:dyDescent="0.25">
      <c r="A775" s="126">
        <v>67207</v>
      </c>
      <c r="B775" s="9">
        <f t="shared" si="101"/>
        <v>0</v>
      </c>
      <c r="C775" s="127"/>
      <c r="D775" s="4">
        <f t="shared" si="102"/>
        <v>0</v>
      </c>
      <c r="E775" s="128">
        <f t="shared" si="105"/>
        <v>0</v>
      </c>
      <c r="F775" s="4">
        <f t="shared" si="106"/>
        <v>0</v>
      </c>
      <c r="G775" s="19">
        <f>IF(AND(C775&lt;&gt;"",SUM(G$25:G774)&lt;D$17),$D$17/$D$21,0)</f>
        <v>0</v>
      </c>
      <c r="H775" s="4">
        <f t="shared" si="107"/>
        <v>0</v>
      </c>
      <c r="I775" s="4">
        <f t="shared" si="103"/>
        <v>0</v>
      </c>
      <c r="J775" s="25" t="str">
        <f t="shared" si="108"/>
        <v>2083–2084</v>
      </c>
      <c r="K775" s="27">
        <f t="shared" si="104"/>
        <v>0</v>
      </c>
      <c r="R775" s="10" t="str">
        <f t="shared" si="100"/>
        <v/>
      </c>
    </row>
    <row r="776" spans="1:18" ht="19.899999999999999" customHeight="1" x14ac:dyDescent="0.25">
      <c r="A776" s="126">
        <v>67238</v>
      </c>
      <c r="B776" s="9">
        <f t="shared" si="101"/>
        <v>0</v>
      </c>
      <c r="C776" s="127"/>
      <c r="D776" s="4">
        <f t="shared" si="102"/>
        <v>0</v>
      </c>
      <c r="E776" s="128">
        <f t="shared" si="105"/>
        <v>0</v>
      </c>
      <c r="F776" s="4">
        <f t="shared" si="106"/>
        <v>0</v>
      </c>
      <c r="G776" s="19">
        <f>IF(AND(C776&lt;&gt;"",SUM(G$25:G775)&lt;D$17),$D$17/$D$21,0)</f>
        <v>0</v>
      </c>
      <c r="H776" s="4">
        <f t="shared" si="107"/>
        <v>0</v>
      </c>
      <c r="I776" s="4">
        <f t="shared" si="103"/>
        <v>0</v>
      </c>
      <c r="J776" s="25" t="str">
        <f t="shared" si="108"/>
        <v>2083–2084</v>
      </c>
      <c r="K776" s="27">
        <f t="shared" si="104"/>
        <v>0</v>
      </c>
      <c r="R776" s="10" t="str">
        <f t="shared" si="100"/>
        <v/>
      </c>
    </row>
    <row r="777" spans="1:18" ht="19.899999999999999" customHeight="1" x14ac:dyDescent="0.25">
      <c r="A777" s="126">
        <v>67267</v>
      </c>
      <c r="B777" s="9">
        <f t="shared" si="101"/>
        <v>0</v>
      </c>
      <c r="C777" s="127"/>
      <c r="D777" s="4">
        <f t="shared" si="102"/>
        <v>0</v>
      </c>
      <c r="E777" s="128">
        <f t="shared" si="105"/>
        <v>0</v>
      </c>
      <c r="F777" s="4">
        <f t="shared" si="106"/>
        <v>0</v>
      </c>
      <c r="G777" s="19">
        <f>IF(AND(C777&lt;&gt;"",SUM(G$25:G776)&lt;D$17),$D$17/$D$21,0)</f>
        <v>0</v>
      </c>
      <c r="H777" s="4">
        <f t="shared" si="107"/>
        <v>0</v>
      </c>
      <c r="I777" s="4">
        <f t="shared" si="103"/>
        <v>0</v>
      </c>
      <c r="J777" s="25" t="str">
        <f t="shared" si="108"/>
        <v>2083–2084</v>
      </c>
      <c r="K777" s="27">
        <f t="shared" si="104"/>
        <v>0</v>
      </c>
      <c r="R777" s="10" t="str">
        <f t="shared" si="100"/>
        <v/>
      </c>
    </row>
    <row r="778" spans="1:18" ht="19.899999999999999" customHeight="1" x14ac:dyDescent="0.25">
      <c r="A778" s="126">
        <v>67298</v>
      </c>
      <c r="B778" s="9">
        <f t="shared" si="101"/>
        <v>0</v>
      </c>
      <c r="C778" s="127"/>
      <c r="D778" s="4">
        <f t="shared" si="102"/>
        <v>0</v>
      </c>
      <c r="E778" s="128">
        <f t="shared" si="105"/>
        <v>0</v>
      </c>
      <c r="F778" s="4">
        <f t="shared" si="106"/>
        <v>0</v>
      </c>
      <c r="G778" s="19">
        <f>IF(AND(C778&lt;&gt;"",SUM(G$25:G777)&lt;D$17),$D$17/$D$21,0)</f>
        <v>0</v>
      </c>
      <c r="H778" s="4">
        <f t="shared" si="107"/>
        <v>0</v>
      </c>
      <c r="I778" s="4">
        <f t="shared" si="103"/>
        <v>0</v>
      </c>
      <c r="J778" s="25" t="str">
        <f t="shared" si="108"/>
        <v>2083–2084</v>
      </c>
      <c r="K778" s="27">
        <f t="shared" si="104"/>
        <v>0</v>
      </c>
      <c r="R778" s="10" t="str">
        <f t="shared" si="100"/>
        <v/>
      </c>
    </row>
    <row r="779" spans="1:18" ht="19.899999999999999" customHeight="1" x14ac:dyDescent="0.25">
      <c r="A779" s="126">
        <v>67328</v>
      </c>
      <c r="B779" s="9">
        <f t="shared" si="101"/>
        <v>0</v>
      </c>
      <c r="C779" s="127"/>
      <c r="D779" s="4">
        <f t="shared" si="102"/>
        <v>0</v>
      </c>
      <c r="E779" s="128">
        <f t="shared" si="105"/>
        <v>0</v>
      </c>
      <c r="F779" s="4">
        <f t="shared" si="106"/>
        <v>0</v>
      </c>
      <c r="G779" s="19">
        <f>IF(AND(C779&lt;&gt;"",SUM(G$25:G778)&lt;D$17),$D$17/$D$21,0)</f>
        <v>0</v>
      </c>
      <c r="H779" s="4">
        <f t="shared" si="107"/>
        <v>0</v>
      </c>
      <c r="I779" s="4">
        <f t="shared" si="103"/>
        <v>0</v>
      </c>
      <c r="J779" s="25" t="str">
        <f t="shared" si="108"/>
        <v>2083–2084</v>
      </c>
      <c r="K779" s="27">
        <f t="shared" si="104"/>
        <v>0</v>
      </c>
      <c r="R779" s="10" t="str">
        <f t="shared" si="100"/>
        <v/>
      </c>
    </row>
    <row r="780" spans="1:18" ht="19.899999999999999" customHeight="1" x14ac:dyDescent="0.25">
      <c r="A780" s="126">
        <v>67359</v>
      </c>
      <c r="B780" s="9">
        <f t="shared" si="101"/>
        <v>0</v>
      </c>
      <c r="C780" s="127"/>
      <c r="D780" s="4">
        <f t="shared" si="102"/>
        <v>0</v>
      </c>
      <c r="E780" s="128">
        <f t="shared" si="105"/>
        <v>0</v>
      </c>
      <c r="F780" s="4">
        <f t="shared" si="106"/>
        <v>0</v>
      </c>
      <c r="G780" s="19">
        <f>IF(AND(C780&lt;&gt;"",SUM(G$25:G779)&lt;D$17),$D$17/$D$21,0)</f>
        <v>0</v>
      </c>
      <c r="H780" s="4">
        <f t="shared" si="107"/>
        <v>0</v>
      </c>
      <c r="I780" s="4">
        <f t="shared" si="103"/>
        <v>0</v>
      </c>
      <c r="J780" s="25" t="str">
        <f t="shared" si="108"/>
        <v>2083–2084</v>
      </c>
      <c r="K780" s="27">
        <f t="shared" si="104"/>
        <v>0</v>
      </c>
      <c r="R780" s="10" t="str">
        <f t="shared" si="100"/>
        <v/>
      </c>
    </row>
    <row r="781" spans="1:18" ht="19.899999999999999" customHeight="1" x14ac:dyDescent="0.25">
      <c r="A781" s="126">
        <v>67389</v>
      </c>
      <c r="B781" s="9">
        <f t="shared" si="101"/>
        <v>0</v>
      </c>
      <c r="C781" s="127"/>
      <c r="D781" s="4">
        <f t="shared" si="102"/>
        <v>0</v>
      </c>
      <c r="E781" s="128">
        <f t="shared" si="105"/>
        <v>0</v>
      </c>
      <c r="F781" s="4">
        <f t="shared" si="106"/>
        <v>0</v>
      </c>
      <c r="G781" s="19">
        <f>IF(AND(C781&lt;&gt;"",SUM(G$25:G780)&lt;D$17),$D$17/$D$21,0)</f>
        <v>0</v>
      </c>
      <c r="H781" s="4">
        <f t="shared" si="107"/>
        <v>0</v>
      </c>
      <c r="I781" s="4">
        <f t="shared" si="103"/>
        <v>0</v>
      </c>
      <c r="J781" s="25" t="str">
        <f t="shared" si="108"/>
        <v>2084–2085</v>
      </c>
      <c r="K781" s="27">
        <f t="shared" si="104"/>
        <v>0</v>
      </c>
      <c r="R781" s="10" t="str">
        <f t="shared" si="100"/>
        <v/>
      </c>
    </row>
    <row r="782" spans="1:18" ht="19.899999999999999" customHeight="1" x14ac:dyDescent="0.25">
      <c r="A782" s="126">
        <v>67420</v>
      </c>
      <c r="B782" s="9">
        <f t="shared" si="101"/>
        <v>0</v>
      </c>
      <c r="C782" s="127"/>
      <c r="D782" s="4">
        <f t="shared" si="102"/>
        <v>0</v>
      </c>
      <c r="E782" s="128">
        <f t="shared" si="105"/>
        <v>0</v>
      </c>
      <c r="F782" s="4">
        <f t="shared" si="106"/>
        <v>0</v>
      </c>
      <c r="G782" s="19">
        <f>IF(AND(C782&lt;&gt;"",SUM(G$25:G781)&lt;D$17),$D$17/$D$21,0)</f>
        <v>0</v>
      </c>
      <c r="H782" s="4">
        <f t="shared" si="107"/>
        <v>0</v>
      </c>
      <c r="I782" s="4">
        <f t="shared" si="103"/>
        <v>0</v>
      </c>
      <c r="J782" s="25" t="str">
        <f t="shared" si="108"/>
        <v>2084–2085</v>
      </c>
      <c r="K782" s="27">
        <f t="shared" si="104"/>
        <v>0</v>
      </c>
      <c r="R782" s="10" t="str">
        <f t="shared" si="100"/>
        <v/>
      </c>
    </row>
    <row r="783" spans="1:18" ht="19.899999999999999" customHeight="1" x14ac:dyDescent="0.25">
      <c r="A783" s="126">
        <v>67451</v>
      </c>
      <c r="B783" s="9">
        <f t="shared" si="101"/>
        <v>0</v>
      </c>
      <c r="C783" s="127"/>
      <c r="D783" s="4">
        <f t="shared" si="102"/>
        <v>0</v>
      </c>
      <c r="E783" s="128">
        <f t="shared" si="105"/>
        <v>0</v>
      </c>
      <c r="F783" s="4">
        <f t="shared" si="106"/>
        <v>0</v>
      </c>
      <c r="G783" s="19">
        <f>IF(AND(C783&lt;&gt;"",SUM(G$25:G782)&lt;D$17),$D$17/$D$21,0)</f>
        <v>0</v>
      </c>
      <c r="H783" s="4">
        <f t="shared" si="107"/>
        <v>0</v>
      </c>
      <c r="I783" s="4">
        <f t="shared" si="103"/>
        <v>0</v>
      </c>
      <c r="J783" s="25" t="str">
        <f t="shared" si="108"/>
        <v>2084–2085</v>
      </c>
      <c r="K783" s="27">
        <f t="shared" si="104"/>
        <v>0</v>
      </c>
      <c r="R783" s="10" t="str">
        <f t="shared" si="100"/>
        <v/>
      </c>
    </row>
    <row r="784" spans="1:18" ht="19.899999999999999" customHeight="1" x14ac:dyDescent="0.25">
      <c r="A784" s="126">
        <v>67481</v>
      </c>
      <c r="B784" s="9">
        <f t="shared" si="101"/>
        <v>0</v>
      </c>
      <c r="C784" s="127"/>
      <c r="D784" s="4">
        <f t="shared" si="102"/>
        <v>0</v>
      </c>
      <c r="E784" s="128">
        <f t="shared" si="105"/>
        <v>0</v>
      </c>
      <c r="F784" s="4">
        <f t="shared" si="106"/>
        <v>0</v>
      </c>
      <c r="G784" s="19">
        <f>IF(AND(C784&lt;&gt;"",SUM(G$25:G783)&lt;D$17),$D$17/$D$21,0)</f>
        <v>0</v>
      </c>
      <c r="H784" s="4">
        <f t="shared" si="107"/>
        <v>0</v>
      </c>
      <c r="I784" s="4">
        <f t="shared" si="103"/>
        <v>0</v>
      </c>
      <c r="J784" s="25" t="str">
        <f t="shared" si="108"/>
        <v>2084–2085</v>
      </c>
      <c r="K784" s="27">
        <f t="shared" si="104"/>
        <v>0</v>
      </c>
      <c r="R784" s="10" t="str">
        <f t="shared" si="100"/>
        <v/>
      </c>
    </row>
    <row r="785" spans="1:18" ht="19.899999999999999" customHeight="1" x14ac:dyDescent="0.25">
      <c r="A785" s="126">
        <v>67512</v>
      </c>
      <c r="B785" s="9">
        <f t="shared" si="101"/>
        <v>0</v>
      </c>
      <c r="C785" s="127"/>
      <c r="D785" s="4">
        <f t="shared" si="102"/>
        <v>0</v>
      </c>
      <c r="E785" s="128">
        <f t="shared" si="105"/>
        <v>0</v>
      </c>
      <c r="F785" s="4">
        <f t="shared" si="106"/>
        <v>0</v>
      </c>
      <c r="G785" s="19">
        <f>IF(AND(C785&lt;&gt;"",SUM(G$25:G784)&lt;D$17),$D$17/$D$21,0)</f>
        <v>0</v>
      </c>
      <c r="H785" s="4">
        <f t="shared" si="107"/>
        <v>0</v>
      </c>
      <c r="I785" s="4">
        <f t="shared" si="103"/>
        <v>0</v>
      </c>
      <c r="J785" s="25" t="str">
        <f t="shared" si="108"/>
        <v>2084–2085</v>
      </c>
      <c r="K785" s="27">
        <f t="shared" si="104"/>
        <v>0</v>
      </c>
      <c r="R785" s="10" t="str">
        <f t="shared" si="100"/>
        <v/>
      </c>
    </row>
    <row r="786" spans="1:18" ht="19.899999999999999" customHeight="1" x14ac:dyDescent="0.25">
      <c r="A786" s="126">
        <v>67542</v>
      </c>
      <c r="B786" s="9">
        <f t="shared" si="101"/>
        <v>0</v>
      </c>
      <c r="C786" s="127"/>
      <c r="D786" s="4">
        <f t="shared" si="102"/>
        <v>0</v>
      </c>
      <c r="E786" s="128">
        <f t="shared" si="105"/>
        <v>0</v>
      </c>
      <c r="F786" s="4">
        <f t="shared" si="106"/>
        <v>0</v>
      </c>
      <c r="G786" s="19">
        <f>IF(AND(C786&lt;&gt;"",SUM(G$25:G785)&lt;D$17),$D$17/$D$21,0)</f>
        <v>0</v>
      </c>
      <c r="H786" s="4">
        <f t="shared" si="107"/>
        <v>0</v>
      </c>
      <c r="I786" s="4">
        <f t="shared" si="103"/>
        <v>0</v>
      </c>
      <c r="J786" s="25" t="str">
        <f t="shared" si="108"/>
        <v>2084–2085</v>
      </c>
      <c r="K786" s="27">
        <f t="shared" si="104"/>
        <v>0</v>
      </c>
      <c r="R786" s="10" t="str">
        <f t="shared" si="100"/>
        <v/>
      </c>
    </row>
    <row r="787" spans="1:18" ht="19.899999999999999" customHeight="1" x14ac:dyDescent="0.25">
      <c r="A787" s="126">
        <v>67573</v>
      </c>
      <c r="B787" s="9">
        <f t="shared" si="101"/>
        <v>0</v>
      </c>
      <c r="C787" s="127"/>
      <c r="D787" s="4">
        <f t="shared" si="102"/>
        <v>0</v>
      </c>
      <c r="E787" s="128">
        <f t="shared" si="105"/>
        <v>0</v>
      </c>
      <c r="F787" s="4">
        <f t="shared" si="106"/>
        <v>0</v>
      </c>
      <c r="G787" s="19">
        <f>IF(AND(C787&lt;&gt;"",SUM(G$25:G786)&lt;D$17),$D$17/$D$21,0)</f>
        <v>0</v>
      </c>
      <c r="H787" s="4">
        <f t="shared" si="107"/>
        <v>0</v>
      </c>
      <c r="I787" s="4">
        <f t="shared" si="103"/>
        <v>0</v>
      </c>
      <c r="J787" s="25" t="str">
        <f t="shared" si="108"/>
        <v>2084–2085</v>
      </c>
      <c r="K787" s="27">
        <f t="shared" si="104"/>
        <v>0</v>
      </c>
      <c r="R787" s="10" t="str">
        <f t="shared" si="100"/>
        <v/>
      </c>
    </row>
    <row r="788" spans="1:18" ht="19.899999999999999" customHeight="1" x14ac:dyDescent="0.25">
      <c r="A788" s="126">
        <v>67604</v>
      </c>
      <c r="B788" s="9">
        <f t="shared" si="101"/>
        <v>0</v>
      </c>
      <c r="C788" s="127"/>
      <c r="D788" s="4">
        <f t="shared" si="102"/>
        <v>0</v>
      </c>
      <c r="E788" s="128">
        <f t="shared" si="105"/>
        <v>0</v>
      </c>
      <c r="F788" s="4">
        <f t="shared" si="106"/>
        <v>0</v>
      </c>
      <c r="G788" s="19">
        <f>IF(AND(C788&lt;&gt;"",SUM(G$25:G787)&lt;D$17),$D$17/$D$21,0)</f>
        <v>0</v>
      </c>
      <c r="H788" s="4">
        <f t="shared" si="107"/>
        <v>0</v>
      </c>
      <c r="I788" s="4">
        <f t="shared" si="103"/>
        <v>0</v>
      </c>
      <c r="J788" s="25" t="str">
        <f t="shared" si="108"/>
        <v>2084–2085</v>
      </c>
      <c r="K788" s="27">
        <f t="shared" si="104"/>
        <v>0</v>
      </c>
      <c r="R788" s="10" t="str">
        <f t="shared" si="100"/>
        <v/>
      </c>
    </row>
    <row r="789" spans="1:18" ht="19.899999999999999" customHeight="1" x14ac:dyDescent="0.25">
      <c r="A789" s="126">
        <v>67632</v>
      </c>
      <c r="B789" s="9">
        <f t="shared" si="101"/>
        <v>0</v>
      </c>
      <c r="C789" s="127"/>
      <c r="D789" s="4">
        <f t="shared" si="102"/>
        <v>0</v>
      </c>
      <c r="E789" s="128">
        <f t="shared" si="105"/>
        <v>0</v>
      </c>
      <c r="F789" s="4">
        <f t="shared" si="106"/>
        <v>0</v>
      </c>
      <c r="G789" s="19">
        <f>IF(AND(C789&lt;&gt;"",SUM(G$25:G788)&lt;D$17),$D$17/$D$21,0)</f>
        <v>0</v>
      </c>
      <c r="H789" s="4">
        <f t="shared" si="107"/>
        <v>0</v>
      </c>
      <c r="I789" s="4">
        <f t="shared" si="103"/>
        <v>0</v>
      </c>
      <c r="J789" s="25" t="str">
        <f t="shared" si="108"/>
        <v>2084–2085</v>
      </c>
      <c r="K789" s="27">
        <f t="shared" si="104"/>
        <v>0</v>
      </c>
      <c r="R789" s="10" t="str">
        <f t="shared" si="100"/>
        <v/>
      </c>
    </row>
    <row r="790" spans="1:18" ht="19.899999999999999" customHeight="1" x14ac:dyDescent="0.25">
      <c r="A790" s="126">
        <v>67663</v>
      </c>
      <c r="B790" s="9">
        <f t="shared" si="101"/>
        <v>0</v>
      </c>
      <c r="C790" s="127"/>
      <c r="D790" s="4">
        <f t="shared" si="102"/>
        <v>0</v>
      </c>
      <c r="E790" s="128">
        <f t="shared" si="105"/>
        <v>0</v>
      </c>
      <c r="F790" s="4">
        <f t="shared" si="106"/>
        <v>0</v>
      </c>
      <c r="G790" s="19">
        <f>IF(AND(C790&lt;&gt;"",SUM(G$25:G789)&lt;D$17),$D$17/$D$21,0)</f>
        <v>0</v>
      </c>
      <c r="H790" s="4">
        <f t="shared" si="107"/>
        <v>0</v>
      </c>
      <c r="I790" s="4">
        <f t="shared" si="103"/>
        <v>0</v>
      </c>
      <c r="J790" s="25" t="str">
        <f t="shared" si="108"/>
        <v>2084–2085</v>
      </c>
      <c r="K790" s="27">
        <f t="shared" si="104"/>
        <v>0</v>
      </c>
      <c r="R790" s="10" t="str">
        <f t="shared" si="100"/>
        <v/>
      </c>
    </row>
    <row r="791" spans="1:18" ht="19.899999999999999" customHeight="1" x14ac:dyDescent="0.25">
      <c r="A791" s="126">
        <v>67693</v>
      </c>
      <c r="B791" s="9">
        <f t="shared" si="101"/>
        <v>0</v>
      </c>
      <c r="C791" s="127"/>
      <c r="D791" s="4">
        <f t="shared" si="102"/>
        <v>0</v>
      </c>
      <c r="E791" s="128">
        <f t="shared" si="105"/>
        <v>0</v>
      </c>
      <c r="F791" s="4">
        <f t="shared" si="106"/>
        <v>0</v>
      </c>
      <c r="G791" s="19">
        <f>IF(AND(C791&lt;&gt;"",SUM(G$25:G790)&lt;D$17),$D$17/$D$21,0)</f>
        <v>0</v>
      </c>
      <c r="H791" s="4">
        <f t="shared" si="107"/>
        <v>0</v>
      </c>
      <c r="I791" s="4">
        <f t="shared" si="103"/>
        <v>0</v>
      </c>
      <c r="J791" s="25" t="str">
        <f t="shared" si="108"/>
        <v>2084–2085</v>
      </c>
      <c r="K791" s="27">
        <f t="shared" si="104"/>
        <v>0</v>
      </c>
      <c r="R791" s="10" t="str">
        <f t="shared" si="100"/>
        <v/>
      </c>
    </row>
    <row r="792" spans="1:18" ht="19.899999999999999" customHeight="1" x14ac:dyDescent="0.25">
      <c r="A792" s="126">
        <v>67724</v>
      </c>
      <c r="B792" s="9">
        <f t="shared" si="101"/>
        <v>0</v>
      </c>
      <c r="C792" s="127"/>
      <c r="D792" s="4">
        <f t="shared" si="102"/>
        <v>0</v>
      </c>
      <c r="E792" s="128">
        <f t="shared" si="105"/>
        <v>0</v>
      </c>
      <c r="F792" s="4">
        <f t="shared" si="106"/>
        <v>0</v>
      </c>
      <c r="G792" s="19">
        <f>IF(AND(C792&lt;&gt;"",SUM(G$25:G791)&lt;D$17),$D$17/$D$21,0)</f>
        <v>0</v>
      </c>
      <c r="H792" s="4">
        <f t="shared" si="107"/>
        <v>0</v>
      </c>
      <c r="I792" s="4">
        <f t="shared" si="103"/>
        <v>0</v>
      </c>
      <c r="J792" s="25" t="str">
        <f t="shared" si="108"/>
        <v>2084–2085</v>
      </c>
      <c r="K792" s="27">
        <f t="shared" si="104"/>
        <v>0</v>
      </c>
      <c r="R792" s="10" t="str">
        <f t="shared" si="100"/>
        <v/>
      </c>
    </row>
    <row r="793" spans="1:18" ht="19.899999999999999" customHeight="1" x14ac:dyDescent="0.25">
      <c r="A793" s="126">
        <v>67754</v>
      </c>
      <c r="B793" s="9">
        <f t="shared" si="101"/>
        <v>0</v>
      </c>
      <c r="C793" s="127"/>
      <c r="D793" s="4">
        <f t="shared" si="102"/>
        <v>0</v>
      </c>
      <c r="E793" s="128">
        <f t="shared" si="105"/>
        <v>0</v>
      </c>
      <c r="F793" s="4">
        <f t="shared" si="106"/>
        <v>0</v>
      </c>
      <c r="G793" s="19">
        <f>IF(AND(C793&lt;&gt;"",SUM(G$25:G792)&lt;D$17),$D$17/$D$21,0)</f>
        <v>0</v>
      </c>
      <c r="H793" s="4">
        <f t="shared" si="107"/>
        <v>0</v>
      </c>
      <c r="I793" s="4">
        <f t="shared" si="103"/>
        <v>0</v>
      </c>
      <c r="J793" s="25" t="str">
        <f t="shared" si="108"/>
        <v>2085–2086</v>
      </c>
      <c r="K793" s="27">
        <f t="shared" si="104"/>
        <v>0</v>
      </c>
      <c r="R793" s="10" t="str">
        <f t="shared" ref="R793:R856" si="109">IF(AND($D$13&lt;=$A793,DATE(YEAR($D$13),MONTH($D$13)+$D$19-1,DAY($D$13))&gt;=$A793),"X","")</f>
        <v/>
      </c>
    </row>
    <row r="794" spans="1:18" ht="19.899999999999999" customHeight="1" x14ac:dyDescent="0.25">
      <c r="A794" s="126">
        <v>67785</v>
      </c>
      <c r="B794" s="9">
        <f t="shared" ref="B794:B857" si="110">IF(C794&gt;0,C794*-1,C794)</f>
        <v>0</v>
      </c>
      <c r="C794" s="127"/>
      <c r="D794" s="4">
        <f t="shared" ref="D794:D857" si="111">IF(C794="",0,IF($D$14="Beginning",IF(C793&lt;&gt;"",$F793*$D$6/12,0),IF(C793&lt;&gt;"",$F793*$D$6/12,$D$15*$D$6/12)))</f>
        <v>0</v>
      </c>
      <c r="E794" s="128">
        <f t="shared" si="105"/>
        <v>0</v>
      </c>
      <c r="F794" s="4">
        <f t="shared" si="106"/>
        <v>0</v>
      </c>
      <c r="G794" s="19">
        <f>IF(AND(C794&lt;&gt;"",SUM(G$25:G793)&lt;D$17),$D$17/$D$21,0)</f>
        <v>0</v>
      </c>
      <c r="H794" s="4">
        <f t="shared" si="107"/>
        <v>0</v>
      </c>
      <c r="I794" s="4">
        <f t="shared" ref="I794:I857" si="112">IF(C794&lt;&gt;"",$D$17-H794,0)</f>
        <v>0</v>
      </c>
      <c r="J794" s="25" t="str">
        <f t="shared" si="108"/>
        <v>2085–2086</v>
      </c>
      <c r="K794" s="27">
        <f t="shared" ref="K794:K857" si="113">IF(AND(ROUND(H794,2)=ROUND($D$17,2),ROUND(F794,0)=0),ROUND($D$17,2),0)</f>
        <v>0</v>
      </c>
      <c r="R794" s="10" t="str">
        <f t="shared" si="109"/>
        <v/>
      </c>
    </row>
    <row r="795" spans="1:18" ht="19.899999999999999" customHeight="1" x14ac:dyDescent="0.25">
      <c r="A795" s="126">
        <v>67816</v>
      </c>
      <c r="B795" s="9">
        <f t="shared" si="110"/>
        <v>0</v>
      </c>
      <c r="C795" s="127"/>
      <c r="D795" s="4">
        <f t="shared" si="111"/>
        <v>0</v>
      </c>
      <c r="E795" s="128">
        <f t="shared" ref="E795:E858" si="114">C795-D795</f>
        <v>0</v>
      </c>
      <c r="F795" s="4">
        <f t="shared" ref="F795:F858" si="115">IF(C795="",0,IF(C794="",$D$15-E795,IF(C795&lt;&gt;"",F794-E795)))</f>
        <v>0</v>
      </c>
      <c r="G795" s="19">
        <f>IF(AND(C795&lt;&gt;"",SUM(G$25:G794)&lt;D$17),$D$17/$D$21,0)</f>
        <v>0</v>
      </c>
      <c r="H795" s="4">
        <f t="shared" ref="H795:H858" si="116">IF(C795&lt;&gt;"",G795+H794,0)</f>
        <v>0</v>
      </c>
      <c r="I795" s="4">
        <f t="shared" si="112"/>
        <v>0</v>
      </c>
      <c r="J795" s="25" t="str">
        <f t="shared" si="108"/>
        <v>2085–2086</v>
      </c>
      <c r="K795" s="27">
        <f t="shared" si="113"/>
        <v>0</v>
      </c>
      <c r="R795" s="10" t="str">
        <f t="shared" si="109"/>
        <v/>
      </c>
    </row>
    <row r="796" spans="1:18" ht="19.899999999999999" customHeight="1" x14ac:dyDescent="0.25">
      <c r="A796" s="126">
        <v>67846</v>
      </c>
      <c r="B796" s="9">
        <f t="shared" si="110"/>
        <v>0</v>
      </c>
      <c r="C796" s="127"/>
      <c r="D796" s="4">
        <f t="shared" si="111"/>
        <v>0</v>
      </c>
      <c r="E796" s="128">
        <f t="shared" si="114"/>
        <v>0</v>
      </c>
      <c r="F796" s="4">
        <f t="shared" si="115"/>
        <v>0</v>
      </c>
      <c r="G796" s="19">
        <f>IF(AND(C796&lt;&gt;"",SUM(G$25:G795)&lt;D$17),$D$17/$D$21,0)</f>
        <v>0</v>
      </c>
      <c r="H796" s="4">
        <f t="shared" si="116"/>
        <v>0</v>
      </c>
      <c r="I796" s="4">
        <f t="shared" si="112"/>
        <v>0</v>
      </c>
      <c r="J796" s="25" t="str">
        <f t="shared" si="108"/>
        <v>2085–2086</v>
      </c>
      <c r="K796" s="27">
        <f t="shared" si="113"/>
        <v>0</v>
      </c>
      <c r="R796" s="10" t="str">
        <f t="shared" si="109"/>
        <v/>
      </c>
    </row>
    <row r="797" spans="1:18" ht="19.899999999999999" customHeight="1" x14ac:dyDescent="0.25">
      <c r="A797" s="126">
        <v>67877</v>
      </c>
      <c r="B797" s="9">
        <f t="shared" si="110"/>
        <v>0</v>
      </c>
      <c r="C797" s="127"/>
      <c r="D797" s="4">
        <f t="shared" si="111"/>
        <v>0</v>
      </c>
      <c r="E797" s="128">
        <f t="shared" si="114"/>
        <v>0</v>
      </c>
      <c r="F797" s="4">
        <f t="shared" si="115"/>
        <v>0</v>
      </c>
      <c r="G797" s="19">
        <f>IF(AND(C797&lt;&gt;"",SUM(G$25:G796)&lt;D$17),$D$17/$D$21,0)</f>
        <v>0</v>
      </c>
      <c r="H797" s="4">
        <f t="shared" si="116"/>
        <v>0</v>
      </c>
      <c r="I797" s="4">
        <f t="shared" si="112"/>
        <v>0</v>
      </c>
      <c r="J797" s="25" t="str">
        <f t="shared" si="108"/>
        <v>2085–2086</v>
      </c>
      <c r="K797" s="27">
        <f t="shared" si="113"/>
        <v>0</v>
      </c>
      <c r="R797" s="10" t="str">
        <f t="shared" si="109"/>
        <v/>
      </c>
    </row>
    <row r="798" spans="1:18" ht="19.899999999999999" customHeight="1" x14ac:dyDescent="0.25">
      <c r="A798" s="126">
        <v>67907</v>
      </c>
      <c r="B798" s="9">
        <f t="shared" si="110"/>
        <v>0</v>
      </c>
      <c r="C798" s="127"/>
      <c r="D798" s="4">
        <f t="shared" si="111"/>
        <v>0</v>
      </c>
      <c r="E798" s="128">
        <f t="shared" si="114"/>
        <v>0</v>
      </c>
      <c r="F798" s="4">
        <f t="shared" si="115"/>
        <v>0</v>
      </c>
      <c r="G798" s="19">
        <f>IF(AND(C798&lt;&gt;"",SUM(G$25:G797)&lt;D$17),$D$17/$D$21,0)</f>
        <v>0</v>
      </c>
      <c r="H798" s="4">
        <f t="shared" si="116"/>
        <v>0</v>
      </c>
      <c r="I798" s="4">
        <f t="shared" si="112"/>
        <v>0</v>
      </c>
      <c r="J798" s="25" t="str">
        <f t="shared" si="108"/>
        <v>2085–2086</v>
      </c>
      <c r="K798" s="27">
        <f t="shared" si="113"/>
        <v>0</v>
      </c>
      <c r="R798" s="10" t="str">
        <f t="shared" si="109"/>
        <v/>
      </c>
    </row>
    <row r="799" spans="1:18" ht="19.899999999999999" customHeight="1" x14ac:dyDescent="0.25">
      <c r="A799" s="126">
        <v>67938</v>
      </c>
      <c r="B799" s="9">
        <f t="shared" si="110"/>
        <v>0</v>
      </c>
      <c r="C799" s="127"/>
      <c r="D799" s="4">
        <f t="shared" si="111"/>
        <v>0</v>
      </c>
      <c r="E799" s="128">
        <f t="shared" si="114"/>
        <v>0</v>
      </c>
      <c r="F799" s="4">
        <f t="shared" si="115"/>
        <v>0</v>
      </c>
      <c r="G799" s="19">
        <f>IF(AND(C799&lt;&gt;"",SUM(G$25:G798)&lt;D$17),$D$17/$D$21,0)</f>
        <v>0</v>
      </c>
      <c r="H799" s="4">
        <f t="shared" si="116"/>
        <v>0</v>
      </c>
      <c r="I799" s="4">
        <f t="shared" si="112"/>
        <v>0</v>
      </c>
      <c r="J799" s="25" t="str">
        <f t="shared" si="108"/>
        <v>2085–2086</v>
      </c>
      <c r="K799" s="27">
        <f t="shared" si="113"/>
        <v>0</v>
      </c>
      <c r="R799" s="10" t="str">
        <f t="shared" si="109"/>
        <v/>
      </c>
    </row>
    <row r="800" spans="1:18" ht="19.899999999999999" customHeight="1" x14ac:dyDescent="0.25">
      <c r="A800" s="126">
        <v>67969</v>
      </c>
      <c r="B800" s="9">
        <f t="shared" si="110"/>
        <v>0</v>
      </c>
      <c r="C800" s="127"/>
      <c r="D800" s="4">
        <f t="shared" si="111"/>
        <v>0</v>
      </c>
      <c r="E800" s="128">
        <f t="shared" si="114"/>
        <v>0</v>
      </c>
      <c r="F800" s="4">
        <f t="shared" si="115"/>
        <v>0</v>
      </c>
      <c r="G800" s="19">
        <f>IF(AND(C800&lt;&gt;"",SUM(G$25:G799)&lt;D$17),$D$17/$D$21,0)</f>
        <v>0</v>
      </c>
      <c r="H800" s="4">
        <f t="shared" si="116"/>
        <v>0</v>
      </c>
      <c r="I800" s="4">
        <f t="shared" si="112"/>
        <v>0</v>
      </c>
      <c r="J800" s="25" t="str">
        <f t="shared" si="108"/>
        <v>2085–2086</v>
      </c>
      <c r="K800" s="27">
        <f t="shared" si="113"/>
        <v>0</v>
      </c>
      <c r="R800" s="10" t="str">
        <f t="shared" si="109"/>
        <v/>
      </c>
    </row>
    <row r="801" spans="1:18" ht="19.899999999999999" customHeight="1" x14ac:dyDescent="0.25">
      <c r="A801" s="126">
        <v>67997</v>
      </c>
      <c r="B801" s="9">
        <f t="shared" si="110"/>
        <v>0</v>
      </c>
      <c r="C801" s="127"/>
      <c r="D801" s="4">
        <f t="shared" si="111"/>
        <v>0</v>
      </c>
      <c r="E801" s="128">
        <f t="shared" si="114"/>
        <v>0</v>
      </c>
      <c r="F801" s="4">
        <f t="shared" si="115"/>
        <v>0</v>
      </c>
      <c r="G801" s="19">
        <f>IF(AND(C801&lt;&gt;"",SUM(G$25:G800)&lt;D$17),$D$17/$D$21,0)</f>
        <v>0</v>
      </c>
      <c r="H801" s="4">
        <f t="shared" si="116"/>
        <v>0</v>
      </c>
      <c r="I801" s="4">
        <f t="shared" si="112"/>
        <v>0</v>
      </c>
      <c r="J801" s="25" t="str">
        <f t="shared" si="108"/>
        <v>2085–2086</v>
      </c>
      <c r="K801" s="27">
        <f t="shared" si="113"/>
        <v>0</v>
      </c>
      <c r="R801" s="10" t="str">
        <f t="shared" si="109"/>
        <v/>
      </c>
    </row>
    <row r="802" spans="1:18" ht="19.899999999999999" customHeight="1" x14ac:dyDescent="0.25">
      <c r="A802" s="126">
        <v>68028</v>
      </c>
      <c r="B802" s="9">
        <f t="shared" si="110"/>
        <v>0</v>
      </c>
      <c r="C802" s="127"/>
      <c r="D802" s="4">
        <f t="shared" si="111"/>
        <v>0</v>
      </c>
      <c r="E802" s="128">
        <f t="shared" si="114"/>
        <v>0</v>
      </c>
      <c r="F802" s="4">
        <f t="shared" si="115"/>
        <v>0</v>
      </c>
      <c r="G802" s="19">
        <f>IF(AND(C802&lt;&gt;"",SUM(G$25:G801)&lt;D$17),$D$17/$D$21,0)</f>
        <v>0</v>
      </c>
      <c r="H802" s="4">
        <f t="shared" si="116"/>
        <v>0</v>
      </c>
      <c r="I802" s="4">
        <f t="shared" si="112"/>
        <v>0</v>
      </c>
      <c r="J802" s="25" t="str">
        <f t="shared" si="108"/>
        <v>2085–2086</v>
      </c>
      <c r="K802" s="27">
        <f t="shared" si="113"/>
        <v>0</v>
      </c>
      <c r="R802" s="10" t="str">
        <f t="shared" si="109"/>
        <v/>
      </c>
    </row>
    <row r="803" spans="1:18" ht="19.899999999999999" customHeight="1" x14ac:dyDescent="0.25">
      <c r="A803" s="126">
        <v>68058</v>
      </c>
      <c r="B803" s="9">
        <f t="shared" si="110"/>
        <v>0</v>
      </c>
      <c r="C803" s="127"/>
      <c r="D803" s="4">
        <f t="shared" si="111"/>
        <v>0</v>
      </c>
      <c r="E803" s="128">
        <f t="shared" si="114"/>
        <v>0</v>
      </c>
      <c r="F803" s="4">
        <f t="shared" si="115"/>
        <v>0</v>
      </c>
      <c r="G803" s="19">
        <f>IF(AND(C803&lt;&gt;"",SUM(G$25:G802)&lt;D$17),$D$17/$D$21,0)</f>
        <v>0</v>
      </c>
      <c r="H803" s="4">
        <f t="shared" si="116"/>
        <v>0</v>
      </c>
      <c r="I803" s="4">
        <f t="shared" si="112"/>
        <v>0</v>
      </c>
      <c r="J803" s="25" t="str">
        <f t="shared" si="108"/>
        <v>2085–2086</v>
      </c>
      <c r="K803" s="27">
        <f t="shared" si="113"/>
        <v>0</v>
      </c>
      <c r="R803" s="10" t="str">
        <f t="shared" si="109"/>
        <v/>
      </c>
    </row>
    <row r="804" spans="1:18" ht="19.899999999999999" customHeight="1" x14ac:dyDescent="0.25">
      <c r="A804" s="126">
        <v>68089</v>
      </c>
      <c r="B804" s="9">
        <f t="shared" si="110"/>
        <v>0</v>
      </c>
      <c r="C804" s="127"/>
      <c r="D804" s="4">
        <f t="shared" si="111"/>
        <v>0</v>
      </c>
      <c r="E804" s="128">
        <f t="shared" si="114"/>
        <v>0</v>
      </c>
      <c r="F804" s="4">
        <f t="shared" si="115"/>
        <v>0</v>
      </c>
      <c r="G804" s="19">
        <f>IF(AND(C804&lt;&gt;"",SUM(G$25:G803)&lt;D$17),$D$17/$D$21,0)</f>
        <v>0</v>
      </c>
      <c r="H804" s="4">
        <f t="shared" si="116"/>
        <v>0</v>
      </c>
      <c r="I804" s="4">
        <f t="shared" si="112"/>
        <v>0</v>
      </c>
      <c r="J804" s="25" t="str">
        <f t="shared" si="108"/>
        <v>2085–2086</v>
      </c>
      <c r="K804" s="27">
        <f t="shared" si="113"/>
        <v>0</v>
      </c>
      <c r="R804" s="10" t="str">
        <f t="shared" si="109"/>
        <v/>
      </c>
    </row>
    <row r="805" spans="1:18" ht="19.899999999999999" customHeight="1" x14ac:dyDescent="0.25">
      <c r="A805" s="126">
        <v>68119</v>
      </c>
      <c r="B805" s="9">
        <f t="shared" si="110"/>
        <v>0</v>
      </c>
      <c r="C805" s="127"/>
      <c r="D805" s="4">
        <f t="shared" si="111"/>
        <v>0</v>
      </c>
      <c r="E805" s="128">
        <f t="shared" si="114"/>
        <v>0</v>
      </c>
      <c r="F805" s="4">
        <f t="shared" si="115"/>
        <v>0</v>
      </c>
      <c r="G805" s="19">
        <f>IF(AND(C805&lt;&gt;"",SUM(G$25:G804)&lt;D$17),$D$17/$D$21,0)</f>
        <v>0</v>
      </c>
      <c r="H805" s="4">
        <f t="shared" si="116"/>
        <v>0</v>
      </c>
      <c r="I805" s="4">
        <f t="shared" si="112"/>
        <v>0</v>
      </c>
      <c r="J805" s="25" t="str">
        <f t="shared" si="108"/>
        <v>2086–2087</v>
      </c>
      <c r="K805" s="27">
        <f t="shared" si="113"/>
        <v>0</v>
      </c>
      <c r="R805" s="10" t="str">
        <f t="shared" si="109"/>
        <v/>
      </c>
    </row>
    <row r="806" spans="1:18" ht="19.899999999999999" customHeight="1" x14ac:dyDescent="0.25">
      <c r="A806" s="126">
        <v>68150</v>
      </c>
      <c r="B806" s="9">
        <f t="shared" si="110"/>
        <v>0</v>
      </c>
      <c r="C806" s="127"/>
      <c r="D806" s="4">
        <f t="shared" si="111"/>
        <v>0</v>
      </c>
      <c r="E806" s="128">
        <f t="shared" si="114"/>
        <v>0</v>
      </c>
      <c r="F806" s="4">
        <f t="shared" si="115"/>
        <v>0</v>
      </c>
      <c r="G806" s="19">
        <f>IF(AND(C806&lt;&gt;"",SUM(G$25:G805)&lt;D$17),$D$17/$D$21,0)</f>
        <v>0</v>
      </c>
      <c r="H806" s="4">
        <f t="shared" si="116"/>
        <v>0</v>
      </c>
      <c r="I806" s="4">
        <f t="shared" si="112"/>
        <v>0</v>
      </c>
      <c r="J806" s="25" t="str">
        <f t="shared" ref="J806:J869" si="117">IF(OR(MONTH(A806)=1,MONTH(A806)=2,MONTH(A806)=3,MONTH(A806)=4,MONTH(A806)=5,MONTH(A806)=6),YEAR(A806)-1&amp;"–"&amp;YEAR(A806),YEAR(A806)&amp;"–"&amp;YEAR(A806)+1)</f>
        <v>2086–2087</v>
      </c>
      <c r="K806" s="27">
        <f t="shared" si="113"/>
        <v>0</v>
      </c>
      <c r="R806" s="10" t="str">
        <f t="shared" si="109"/>
        <v/>
      </c>
    </row>
    <row r="807" spans="1:18" ht="19.899999999999999" customHeight="1" x14ac:dyDescent="0.25">
      <c r="A807" s="126">
        <v>68181</v>
      </c>
      <c r="B807" s="9">
        <f t="shared" si="110"/>
        <v>0</v>
      </c>
      <c r="C807" s="127"/>
      <c r="D807" s="4">
        <f t="shared" si="111"/>
        <v>0</v>
      </c>
      <c r="E807" s="128">
        <f t="shared" si="114"/>
        <v>0</v>
      </c>
      <c r="F807" s="4">
        <f t="shared" si="115"/>
        <v>0</v>
      </c>
      <c r="G807" s="19">
        <f>IF(AND(C807&lt;&gt;"",SUM(G$25:G806)&lt;D$17),$D$17/$D$21,0)</f>
        <v>0</v>
      </c>
      <c r="H807" s="4">
        <f t="shared" si="116"/>
        <v>0</v>
      </c>
      <c r="I807" s="4">
        <f t="shared" si="112"/>
        <v>0</v>
      </c>
      <c r="J807" s="25" t="str">
        <f t="shared" si="117"/>
        <v>2086–2087</v>
      </c>
      <c r="K807" s="27">
        <f t="shared" si="113"/>
        <v>0</v>
      </c>
      <c r="R807" s="10" t="str">
        <f t="shared" si="109"/>
        <v/>
      </c>
    </row>
    <row r="808" spans="1:18" ht="19.899999999999999" customHeight="1" x14ac:dyDescent="0.25">
      <c r="A808" s="126">
        <v>68211</v>
      </c>
      <c r="B808" s="9">
        <f t="shared" si="110"/>
        <v>0</v>
      </c>
      <c r="C808" s="127"/>
      <c r="D808" s="4">
        <f t="shared" si="111"/>
        <v>0</v>
      </c>
      <c r="E808" s="128">
        <f t="shared" si="114"/>
        <v>0</v>
      </c>
      <c r="F808" s="4">
        <f t="shared" si="115"/>
        <v>0</v>
      </c>
      <c r="G808" s="19">
        <f>IF(AND(C808&lt;&gt;"",SUM(G$25:G807)&lt;D$17),$D$17/$D$21,0)</f>
        <v>0</v>
      </c>
      <c r="H808" s="4">
        <f t="shared" si="116"/>
        <v>0</v>
      </c>
      <c r="I808" s="4">
        <f t="shared" si="112"/>
        <v>0</v>
      </c>
      <c r="J808" s="25" t="str">
        <f t="shared" si="117"/>
        <v>2086–2087</v>
      </c>
      <c r="K808" s="27">
        <f t="shared" si="113"/>
        <v>0</v>
      </c>
      <c r="R808" s="10" t="str">
        <f t="shared" si="109"/>
        <v/>
      </c>
    </row>
    <row r="809" spans="1:18" ht="19.899999999999999" customHeight="1" x14ac:dyDescent="0.25">
      <c r="A809" s="126">
        <v>68242</v>
      </c>
      <c r="B809" s="9">
        <f t="shared" si="110"/>
        <v>0</v>
      </c>
      <c r="C809" s="127"/>
      <c r="D809" s="4">
        <f t="shared" si="111"/>
        <v>0</v>
      </c>
      <c r="E809" s="128">
        <f t="shared" si="114"/>
        <v>0</v>
      </c>
      <c r="F809" s="4">
        <f t="shared" si="115"/>
        <v>0</v>
      </c>
      <c r="G809" s="19">
        <f>IF(AND(C809&lt;&gt;"",SUM(G$25:G808)&lt;D$17),$D$17/$D$21,0)</f>
        <v>0</v>
      </c>
      <c r="H809" s="4">
        <f t="shared" si="116"/>
        <v>0</v>
      </c>
      <c r="I809" s="4">
        <f t="shared" si="112"/>
        <v>0</v>
      </c>
      <c r="J809" s="25" t="str">
        <f t="shared" si="117"/>
        <v>2086–2087</v>
      </c>
      <c r="K809" s="27">
        <f t="shared" si="113"/>
        <v>0</v>
      </c>
      <c r="R809" s="10" t="str">
        <f t="shared" si="109"/>
        <v/>
      </c>
    </row>
    <row r="810" spans="1:18" ht="19.899999999999999" customHeight="1" x14ac:dyDescent="0.25">
      <c r="A810" s="126">
        <v>68272</v>
      </c>
      <c r="B810" s="9">
        <f t="shared" si="110"/>
        <v>0</v>
      </c>
      <c r="C810" s="127"/>
      <c r="D810" s="4">
        <f t="shared" si="111"/>
        <v>0</v>
      </c>
      <c r="E810" s="128">
        <f t="shared" si="114"/>
        <v>0</v>
      </c>
      <c r="F810" s="4">
        <f t="shared" si="115"/>
        <v>0</v>
      </c>
      <c r="G810" s="19">
        <f>IF(AND(C810&lt;&gt;"",SUM(G$25:G809)&lt;D$17),$D$17/$D$21,0)</f>
        <v>0</v>
      </c>
      <c r="H810" s="4">
        <f t="shared" si="116"/>
        <v>0</v>
      </c>
      <c r="I810" s="4">
        <f t="shared" si="112"/>
        <v>0</v>
      </c>
      <c r="J810" s="25" t="str">
        <f t="shared" si="117"/>
        <v>2086–2087</v>
      </c>
      <c r="K810" s="27">
        <f t="shared" si="113"/>
        <v>0</v>
      </c>
      <c r="R810" s="10" t="str">
        <f t="shared" si="109"/>
        <v/>
      </c>
    </row>
    <row r="811" spans="1:18" ht="19.899999999999999" customHeight="1" x14ac:dyDescent="0.25">
      <c r="A811" s="126">
        <v>68303</v>
      </c>
      <c r="B811" s="9">
        <f t="shared" si="110"/>
        <v>0</v>
      </c>
      <c r="C811" s="127"/>
      <c r="D811" s="4">
        <f t="shared" si="111"/>
        <v>0</v>
      </c>
      <c r="E811" s="128">
        <f t="shared" si="114"/>
        <v>0</v>
      </c>
      <c r="F811" s="4">
        <f t="shared" si="115"/>
        <v>0</v>
      </c>
      <c r="G811" s="19">
        <f>IF(AND(C811&lt;&gt;"",SUM(G$25:G810)&lt;D$17),$D$17/$D$21,0)</f>
        <v>0</v>
      </c>
      <c r="H811" s="4">
        <f t="shared" si="116"/>
        <v>0</v>
      </c>
      <c r="I811" s="4">
        <f t="shared" si="112"/>
        <v>0</v>
      </c>
      <c r="J811" s="25" t="str">
        <f t="shared" si="117"/>
        <v>2086–2087</v>
      </c>
      <c r="K811" s="27">
        <f t="shared" si="113"/>
        <v>0</v>
      </c>
      <c r="R811" s="10" t="str">
        <f t="shared" si="109"/>
        <v/>
      </c>
    </row>
    <row r="812" spans="1:18" ht="19.899999999999999" customHeight="1" x14ac:dyDescent="0.25">
      <c r="A812" s="126">
        <v>68334</v>
      </c>
      <c r="B812" s="9">
        <f t="shared" si="110"/>
        <v>0</v>
      </c>
      <c r="C812" s="127"/>
      <c r="D812" s="4">
        <f t="shared" si="111"/>
        <v>0</v>
      </c>
      <c r="E812" s="128">
        <f t="shared" si="114"/>
        <v>0</v>
      </c>
      <c r="F812" s="4">
        <f t="shared" si="115"/>
        <v>0</v>
      </c>
      <c r="G812" s="19">
        <f>IF(AND(C812&lt;&gt;"",SUM(G$25:G811)&lt;D$17),$D$17/$D$21,0)</f>
        <v>0</v>
      </c>
      <c r="H812" s="4">
        <f t="shared" si="116"/>
        <v>0</v>
      </c>
      <c r="I812" s="4">
        <f t="shared" si="112"/>
        <v>0</v>
      </c>
      <c r="J812" s="25" t="str">
        <f t="shared" si="117"/>
        <v>2086–2087</v>
      </c>
      <c r="K812" s="27">
        <f t="shared" si="113"/>
        <v>0</v>
      </c>
      <c r="R812" s="10" t="str">
        <f t="shared" si="109"/>
        <v/>
      </c>
    </row>
    <row r="813" spans="1:18" ht="19.899999999999999" customHeight="1" x14ac:dyDescent="0.25">
      <c r="A813" s="126">
        <v>68362</v>
      </c>
      <c r="B813" s="9">
        <f t="shared" si="110"/>
        <v>0</v>
      </c>
      <c r="C813" s="127"/>
      <c r="D813" s="4">
        <f t="shared" si="111"/>
        <v>0</v>
      </c>
      <c r="E813" s="128">
        <f t="shared" si="114"/>
        <v>0</v>
      </c>
      <c r="F813" s="4">
        <f t="shared" si="115"/>
        <v>0</v>
      </c>
      <c r="G813" s="19">
        <f>IF(AND(C813&lt;&gt;"",SUM(G$25:G812)&lt;D$17),$D$17/$D$21,0)</f>
        <v>0</v>
      </c>
      <c r="H813" s="4">
        <f t="shared" si="116"/>
        <v>0</v>
      </c>
      <c r="I813" s="4">
        <f t="shared" si="112"/>
        <v>0</v>
      </c>
      <c r="J813" s="25" t="str">
        <f t="shared" si="117"/>
        <v>2086–2087</v>
      </c>
      <c r="K813" s="27">
        <f t="shared" si="113"/>
        <v>0</v>
      </c>
      <c r="R813" s="10" t="str">
        <f t="shared" si="109"/>
        <v/>
      </c>
    </row>
    <row r="814" spans="1:18" ht="19.899999999999999" customHeight="1" x14ac:dyDescent="0.25">
      <c r="A814" s="126">
        <v>68393</v>
      </c>
      <c r="B814" s="9">
        <f t="shared" si="110"/>
        <v>0</v>
      </c>
      <c r="C814" s="127"/>
      <c r="D814" s="4">
        <f t="shared" si="111"/>
        <v>0</v>
      </c>
      <c r="E814" s="128">
        <f t="shared" si="114"/>
        <v>0</v>
      </c>
      <c r="F814" s="4">
        <f t="shared" si="115"/>
        <v>0</v>
      </c>
      <c r="G814" s="19">
        <f>IF(AND(C814&lt;&gt;"",SUM(G$25:G813)&lt;D$17),$D$17/$D$21,0)</f>
        <v>0</v>
      </c>
      <c r="H814" s="4">
        <f t="shared" si="116"/>
        <v>0</v>
      </c>
      <c r="I814" s="4">
        <f t="shared" si="112"/>
        <v>0</v>
      </c>
      <c r="J814" s="25" t="str">
        <f t="shared" si="117"/>
        <v>2086–2087</v>
      </c>
      <c r="K814" s="27">
        <f t="shared" si="113"/>
        <v>0</v>
      </c>
      <c r="R814" s="10" t="str">
        <f t="shared" si="109"/>
        <v/>
      </c>
    </row>
    <row r="815" spans="1:18" ht="19.899999999999999" customHeight="1" x14ac:dyDescent="0.25">
      <c r="A815" s="126">
        <v>68423</v>
      </c>
      <c r="B815" s="9">
        <f t="shared" si="110"/>
        <v>0</v>
      </c>
      <c r="C815" s="127"/>
      <c r="D815" s="4">
        <f t="shared" si="111"/>
        <v>0</v>
      </c>
      <c r="E815" s="128">
        <f t="shared" si="114"/>
        <v>0</v>
      </c>
      <c r="F815" s="4">
        <f t="shared" si="115"/>
        <v>0</v>
      </c>
      <c r="G815" s="19">
        <f>IF(AND(C815&lt;&gt;"",SUM(G$25:G814)&lt;D$17),$D$17/$D$21,0)</f>
        <v>0</v>
      </c>
      <c r="H815" s="4">
        <f t="shared" si="116"/>
        <v>0</v>
      </c>
      <c r="I815" s="4">
        <f t="shared" si="112"/>
        <v>0</v>
      </c>
      <c r="J815" s="25" t="str">
        <f t="shared" si="117"/>
        <v>2086–2087</v>
      </c>
      <c r="K815" s="27">
        <f t="shared" si="113"/>
        <v>0</v>
      </c>
      <c r="R815" s="10" t="str">
        <f t="shared" si="109"/>
        <v/>
      </c>
    </row>
    <row r="816" spans="1:18" ht="19.899999999999999" customHeight="1" x14ac:dyDescent="0.25">
      <c r="A816" s="126">
        <v>68454</v>
      </c>
      <c r="B816" s="9">
        <f t="shared" si="110"/>
        <v>0</v>
      </c>
      <c r="C816" s="127"/>
      <c r="D816" s="4">
        <f t="shared" si="111"/>
        <v>0</v>
      </c>
      <c r="E816" s="128">
        <f t="shared" si="114"/>
        <v>0</v>
      </c>
      <c r="F816" s="4">
        <f t="shared" si="115"/>
        <v>0</v>
      </c>
      <c r="G816" s="19">
        <f>IF(AND(C816&lt;&gt;"",SUM(G$25:G815)&lt;D$17),$D$17/$D$21,0)</f>
        <v>0</v>
      </c>
      <c r="H816" s="4">
        <f t="shared" si="116"/>
        <v>0</v>
      </c>
      <c r="I816" s="4">
        <f t="shared" si="112"/>
        <v>0</v>
      </c>
      <c r="J816" s="25" t="str">
        <f t="shared" si="117"/>
        <v>2086–2087</v>
      </c>
      <c r="K816" s="27">
        <f t="shared" si="113"/>
        <v>0</v>
      </c>
      <c r="R816" s="10" t="str">
        <f t="shared" si="109"/>
        <v/>
      </c>
    </row>
    <row r="817" spans="1:18" ht="19.899999999999999" customHeight="1" x14ac:dyDescent="0.25">
      <c r="A817" s="126">
        <v>68484</v>
      </c>
      <c r="B817" s="9">
        <f t="shared" si="110"/>
        <v>0</v>
      </c>
      <c r="C817" s="127"/>
      <c r="D817" s="4">
        <f t="shared" si="111"/>
        <v>0</v>
      </c>
      <c r="E817" s="128">
        <f t="shared" si="114"/>
        <v>0</v>
      </c>
      <c r="F817" s="4">
        <f t="shared" si="115"/>
        <v>0</v>
      </c>
      <c r="G817" s="19">
        <f>IF(AND(C817&lt;&gt;"",SUM(G$25:G816)&lt;D$17),$D$17/$D$21,0)</f>
        <v>0</v>
      </c>
      <c r="H817" s="4">
        <f t="shared" si="116"/>
        <v>0</v>
      </c>
      <c r="I817" s="4">
        <f t="shared" si="112"/>
        <v>0</v>
      </c>
      <c r="J817" s="25" t="str">
        <f t="shared" si="117"/>
        <v>2087–2088</v>
      </c>
      <c r="K817" s="27">
        <f t="shared" si="113"/>
        <v>0</v>
      </c>
      <c r="R817" s="10" t="str">
        <f t="shared" si="109"/>
        <v/>
      </c>
    </row>
    <row r="818" spans="1:18" ht="19.899999999999999" customHeight="1" x14ac:dyDescent="0.25">
      <c r="A818" s="126">
        <v>68515</v>
      </c>
      <c r="B818" s="9">
        <f t="shared" si="110"/>
        <v>0</v>
      </c>
      <c r="C818" s="127"/>
      <c r="D818" s="4">
        <f t="shared" si="111"/>
        <v>0</v>
      </c>
      <c r="E818" s="128">
        <f t="shared" si="114"/>
        <v>0</v>
      </c>
      <c r="F818" s="4">
        <f t="shared" si="115"/>
        <v>0</v>
      </c>
      <c r="G818" s="19">
        <f>IF(AND(C818&lt;&gt;"",SUM(G$25:G817)&lt;D$17),$D$17/$D$21,0)</f>
        <v>0</v>
      </c>
      <c r="H818" s="4">
        <f t="shared" si="116"/>
        <v>0</v>
      </c>
      <c r="I818" s="4">
        <f t="shared" si="112"/>
        <v>0</v>
      </c>
      <c r="J818" s="25" t="str">
        <f t="shared" si="117"/>
        <v>2087–2088</v>
      </c>
      <c r="K818" s="27">
        <f t="shared" si="113"/>
        <v>0</v>
      </c>
      <c r="R818" s="10" t="str">
        <f t="shared" si="109"/>
        <v/>
      </c>
    </row>
    <row r="819" spans="1:18" ht="19.899999999999999" customHeight="1" x14ac:dyDescent="0.25">
      <c r="A819" s="126">
        <v>68546</v>
      </c>
      <c r="B819" s="9">
        <f t="shared" si="110"/>
        <v>0</v>
      </c>
      <c r="C819" s="127"/>
      <c r="D819" s="4">
        <f t="shared" si="111"/>
        <v>0</v>
      </c>
      <c r="E819" s="128">
        <f t="shared" si="114"/>
        <v>0</v>
      </c>
      <c r="F819" s="4">
        <f t="shared" si="115"/>
        <v>0</v>
      </c>
      <c r="G819" s="19">
        <f>IF(AND(C819&lt;&gt;"",SUM(G$25:G818)&lt;D$17),$D$17/$D$21,0)</f>
        <v>0</v>
      </c>
      <c r="H819" s="4">
        <f t="shared" si="116"/>
        <v>0</v>
      </c>
      <c r="I819" s="4">
        <f t="shared" si="112"/>
        <v>0</v>
      </c>
      <c r="J819" s="25" t="str">
        <f t="shared" si="117"/>
        <v>2087–2088</v>
      </c>
      <c r="K819" s="27">
        <f t="shared" si="113"/>
        <v>0</v>
      </c>
      <c r="R819" s="10" t="str">
        <f t="shared" si="109"/>
        <v/>
      </c>
    </row>
    <row r="820" spans="1:18" ht="19.899999999999999" customHeight="1" x14ac:dyDescent="0.25">
      <c r="A820" s="126">
        <v>68576</v>
      </c>
      <c r="B820" s="9">
        <f t="shared" si="110"/>
        <v>0</v>
      </c>
      <c r="C820" s="127"/>
      <c r="D820" s="4">
        <f t="shared" si="111"/>
        <v>0</v>
      </c>
      <c r="E820" s="128">
        <f t="shared" si="114"/>
        <v>0</v>
      </c>
      <c r="F820" s="4">
        <f t="shared" si="115"/>
        <v>0</v>
      </c>
      <c r="G820" s="19">
        <f>IF(AND(C820&lt;&gt;"",SUM(G$25:G819)&lt;D$17),$D$17/$D$21,0)</f>
        <v>0</v>
      </c>
      <c r="H820" s="4">
        <f t="shared" si="116"/>
        <v>0</v>
      </c>
      <c r="I820" s="4">
        <f t="shared" si="112"/>
        <v>0</v>
      </c>
      <c r="J820" s="25" t="str">
        <f t="shared" si="117"/>
        <v>2087–2088</v>
      </c>
      <c r="K820" s="27">
        <f t="shared" si="113"/>
        <v>0</v>
      </c>
      <c r="R820" s="10" t="str">
        <f t="shared" si="109"/>
        <v/>
      </c>
    </row>
    <row r="821" spans="1:18" ht="19.899999999999999" customHeight="1" x14ac:dyDescent="0.25">
      <c r="A821" s="126">
        <v>68607</v>
      </c>
      <c r="B821" s="9">
        <f t="shared" si="110"/>
        <v>0</v>
      </c>
      <c r="C821" s="127"/>
      <c r="D821" s="4">
        <f t="shared" si="111"/>
        <v>0</v>
      </c>
      <c r="E821" s="128">
        <f t="shared" si="114"/>
        <v>0</v>
      </c>
      <c r="F821" s="4">
        <f t="shared" si="115"/>
        <v>0</v>
      </c>
      <c r="G821" s="19">
        <f>IF(AND(C821&lt;&gt;"",SUM(G$25:G820)&lt;D$17),$D$17/$D$21,0)</f>
        <v>0</v>
      </c>
      <c r="H821" s="4">
        <f t="shared" si="116"/>
        <v>0</v>
      </c>
      <c r="I821" s="4">
        <f t="shared" si="112"/>
        <v>0</v>
      </c>
      <c r="J821" s="25" t="str">
        <f t="shared" si="117"/>
        <v>2087–2088</v>
      </c>
      <c r="K821" s="27">
        <f t="shared" si="113"/>
        <v>0</v>
      </c>
      <c r="R821" s="10" t="str">
        <f t="shared" si="109"/>
        <v/>
      </c>
    </row>
    <row r="822" spans="1:18" ht="19.899999999999999" customHeight="1" x14ac:dyDescent="0.25">
      <c r="A822" s="126">
        <v>68637</v>
      </c>
      <c r="B822" s="9">
        <f t="shared" si="110"/>
        <v>0</v>
      </c>
      <c r="C822" s="127"/>
      <c r="D822" s="4">
        <f t="shared" si="111"/>
        <v>0</v>
      </c>
      <c r="E822" s="128">
        <f t="shared" si="114"/>
        <v>0</v>
      </c>
      <c r="F822" s="4">
        <f t="shared" si="115"/>
        <v>0</v>
      </c>
      <c r="G822" s="19">
        <f>IF(AND(C822&lt;&gt;"",SUM(G$25:G821)&lt;D$17),$D$17/$D$21,0)</f>
        <v>0</v>
      </c>
      <c r="H822" s="4">
        <f t="shared" si="116"/>
        <v>0</v>
      </c>
      <c r="I822" s="4">
        <f t="shared" si="112"/>
        <v>0</v>
      </c>
      <c r="J822" s="25" t="str">
        <f t="shared" si="117"/>
        <v>2087–2088</v>
      </c>
      <c r="K822" s="27">
        <f t="shared" si="113"/>
        <v>0</v>
      </c>
      <c r="R822" s="10" t="str">
        <f t="shared" si="109"/>
        <v/>
      </c>
    </row>
    <row r="823" spans="1:18" ht="19.899999999999999" customHeight="1" x14ac:dyDescent="0.25">
      <c r="A823" s="126">
        <v>68668</v>
      </c>
      <c r="B823" s="9">
        <f t="shared" si="110"/>
        <v>0</v>
      </c>
      <c r="C823" s="127"/>
      <c r="D823" s="4">
        <f t="shared" si="111"/>
        <v>0</v>
      </c>
      <c r="E823" s="128">
        <f t="shared" si="114"/>
        <v>0</v>
      </c>
      <c r="F823" s="4">
        <f t="shared" si="115"/>
        <v>0</v>
      </c>
      <c r="G823" s="19">
        <f>IF(AND(C823&lt;&gt;"",SUM(G$25:G822)&lt;D$17),$D$17/$D$21,0)</f>
        <v>0</v>
      </c>
      <c r="H823" s="4">
        <f t="shared" si="116"/>
        <v>0</v>
      </c>
      <c r="I823" s="4">
        <f t="shared" si="112"/>
        <v>0</v>
      </c>
      <c r="J823" s="25" t="str">
        <f t="shared" si="117"/>
        <v>2087–2088</v>
      </c>
      <c r="K823" s="27">
        <f t="shared" si="113"/>
        <v>0</v>
      </c>
      <c r="R823" s="10" t="str">
        <f t="shared" si="109"/>
        <v/>
      </c>
    </row>
    <row r="824" spans="1:18" ht="19.899999999999999" customHeight="1" x14ac:dyDescent="0.25">
      <c r="A824" s="126">
        <v>68699</v>
      </c>
      <c r="B824" s="9">
        <f t="shared" si="110"/>
        <v>0</v>
      </c>
      <c r="C824" s="127"/>
      <c r="D824" s="4">
        <f t="shared" si="111"/>
        <v>0</v>
      </c>
      <c r="E824" s="128">
        <f t="shared" si="114"/>
        <v>0</v>
      </c>
      <c r="F824" s="4">
        <f t="shared" si="115"/>
        <v>0</v>
      </c>
      <c r="G824" s="19">
        <f>IF(AND(C824&lt;&gt;"",SUM(G$25:G823)&lt;D$17),$D$17/$D$21,0)</f>
        <v>0</v>
      </c>
      <c r="H824" s="4">
        <f t="shared" si="116"/>
        <v>0</v>
      </c>
      <c r="I824" s="4">
        <f t="shared" si="112"/>
        <v>0</v>
      </c>
      <c r="J824" s="25" t="str">
        <f t="shared" si="117"/>
        <v>2087–2088</v>
      </c>
      <c r="K824" s="27">
        <f t="shared" si="113"/>
        <v>0</v>
      </c>
      <c r="R824" s="10" t="str">
        <f t="shared" si="109"/>
        <v/>
      </c>
    </row>
    <row r="825" spans="1:18" ht="19.899999999999999" customHeight="1" x14ac:dyDescent="0.25">
      <c r="A825" s="126">
        <v>68728</v>
      </c>
      <c r="B825" s="9">
        <f t="shared" si="110"/>
        <v>0</v>
      </c>
      <c r="C825" s="127"/>
      <c r="D825" s="4">
        <f t="shared" si="111"/>
        <v>0</v>
      </c>
      <c r="E825" s="128">
        <f t="shared" si="114"/>
        <v>0</v>
      </c>
      <c r="F825" s="4">
        <f t="shared" si="115"/>
        <v>0</v>
      </c>
      <c r="G825" s="19">
        <f>IF(AND(C825&lt;&gt;"",SUM(G$25:G824)&lt;D$17),$D$17/$D$21,0)</f>
        <v>0</v>
      </c>
      <c r="H825" s="4">
        <f t="shared" si="116"/>
        <v>0</v>
      </c>
      <c r="I825" s="4">
        <f t="shared" si="112"/>
        <v>0</v>
      </c>
      <c r="J825" s="25" t="str">
        <f t="shared" si="117"/>
        <v>2087–2088</v>
      </c>
      <c r="K825" s="27">
        <f t="shared" si="113"/>
        <v>0</v>
      </c>
      <c r="R825" s="10" t="str">
        <f t="shared" si="109"/>
        <v/>
      </c>
    </row>
    <row r="826" spans="1:18" ht="19.899999999999999" customHeight="1" x14ac:dyDescent="0.25">
      <c r="A826" s="126">
        <v>68759</v>
      </c>
      <c r="B826" s="9">
        <f t="shared" si="110"/>
        <v>0</v>
      </c>
      <c r="C826" s="127"/>
      <c r="D826" s="4">
        <f t="shared" si="111"/>
        <v>0</v>
      </c>
      <c r="E826" s="128">
        <f t="shared" si="114"/>
        <v>0</v>
      </c>
      <c r="F826" s="4">
        <f t="shared" si="115"/>
        <v>0</v>
      </c>
      <c r="G826" s="19">
        <f>IF(AND(C826&lt;&gt;"",SUM(G$25:G825)&lt;D$17),$D$17/$D$21,0)</f>
        <v>0</v>
      </c>
      <c r="H826" s="4">
        <f t="shared" si="116"/>
        <v>0</v>
      </c>
      <c r="I826" s="4">
        <f t="shared" si="112"/>
        <v>0</v>
      </c>
      <c r="J826" s="25" t="str">
        <f t="shared" si="117"/>
        <v>2087–2088</v>
      </c>
      <c r="K826" s="27">
        <f t="shared" si="113"/>
        <v>0</v>
      </c>
      <c r="R826" s="10" t="str">
        <f t="shared" si="109"/>
        <v/>
      </c>
    </row>
    <row r="827" spans="1:18" ht="19.899999999999999" customHeight="1" x14ac:dyDescent="0.25">
      <c r="A827" s="126">
        <v>68789</v>
      </c>
      <c r="B827" s="9">
        <f t="shared" si="110"/>
        <v>0</v>
      </c>
      <c r="C827" s="127"/>
      <c r="D827" s="4">
        <f t="shared" si="111"/>
        <v>0</v>
      </c>
      <c r="E827" s="128">
        <f t="shared" si="114"/>
        <v>0</v>
      </c>
      <c r="F827" s="4">
        <f t="shared" si="115"/>
        <v>0</v>
      </c>
      <c r="G827" s="19">
        <f>IF(AND(C827&lt;&gt;"",SUM(G$25:G826)&lt;D$17),$D$17/$D$21,0)</f>
        <v>0</v>
      </c>
      <c r="H827" s="4">
        <f t="shared" si="116"/>
        <v>0</v>
      </c>
      <c r="I827" s="4">
        <f t="shared" si="112"/>
        <v>0</v>
      </c>
      <c r="J827" s="25" t="str">
        <f t="shared" si="117"/>
        <v>2087–2088</v>
      </c>
      <c r="K827" s="27">
        <f t="shared" si="113"/>
        <v>0</v>
      </c>
      <c r="R827" s="10" t="str">
        <f t="shared" si="109"/>
        <v/>
      </c>
    </row>
    <row r="828" spans="1:18" ht="19.899999999999999" customHeight="1" x14ac:dyDescent="0.25">
      <c r="A828" s="126">
        <v>68820</v>
      </c>
      <c r="B828" s="9">
        <f t="shared" si="110"/>
        <v>0</v>
      </c>
      <c r="C828" s="127"/>
      <c r="D828" s="4">
        <f t="shared" si="111"/>
        <v>0</v>
      </c>
      <c r="E828" s="128">
        <f t="shared" si="114"/>
        <v>0</v>
      </c>
      <c r="F828" s="4">
        <f t="shared" si="115"/>
        <v>0</v>
      </c>
      <c r="G828" s="19">
        <f>IF(AND(C828&lt;&gt;"",SUM(G$25:G827)&lt;D$17),$D$17/$D$21,0)</f>
        <v>0</v>
      </c>
      <c r="H828" s="4">
        <f t="shared" si="116"/>
        <v>0</v>
      </c>
      <c r="I828" s="4">
        <f t="shared" si="112"/>
        <v>0</v>
      </c>
      <c r="J828" s="25" t="str">
        <f t="shared" si="117"/>
        <v>2087–2088</v>
      </c>
      <c r="K828" s="27">
        <f t="shared" si="113"/>
        <v>0</v>
      </c>
      <c r="R828" s="10" t="str">
        <f t="shared" si="109"/>
        <v/>
      </c>
    </row>
    <row r="829" spans="1:18" ht="19.899999999999999" customHeight="1" x14ac:dyDescent="0.25">
      <c r="A829" s="126">
        <v>68850</v>
      </c>
      <c r="B829" s="9">
        <f t="shared" si="110"/>
        <v>0</v>
      </c>
      <c r="C829" s="127"/>
      <c r="D829" s="4">
        <f t="shared" si="111"/>
        <v>0</v>
      </c>
      <c r="E829" s="128">
        <f t="shared" si="114"/>
        <v>0</v>
      </c>
      <c r="F829" s="4">
        <f t="shared" si="115"/>
        <v>0</v>
      </c>
      <c r="G829" s="19">
        <f>IF(AND(C829&lt;&gt;"",SUM(G$25:G828)&lt;D$17),$D$17/$D$21,0)</f>
        <v>0</v>
      </c>
      <c r="H829" s="4">
        <f t="shared" si="116"/>
        <v>0</v>
      </c>
      <c r="I829" s="4">
        <f t="shared" si="112"/>
        <v>0</v>
      </c>
      <c r="J829" s="25" t="str">
        <f t="shared" si="117"/>
        <v>2088–2089</v>
      </c>
      <c r="K829" s="27">
        <f t="shared" si="113"/>
        <v>0</v>
      </c>
      <c r="R829" s="10" t="str">
        <f t="shared" si="109"/>
        <v/>
      </c>
    </row>
    <row r="830" spans="1:18" ht="19.899999999999999" customHeight="1" x14ac:dyDescent="0.25">
      <c r="A830" s="126">
        <v>68881</v>
      </c>
      <c r="B830" s="9">
        <f t="shared" si="110"/>
        <v>0</v>
      </c>
      <c r="C830" s="127"/>
      <c r="D830" s="4">
        <f t="shared" si="111"/>
        <v>0</v>
      </c>
      <c r="E830" s="128">
        <f t="shared" si="114"/>
        <v>0</v>
      </c>
      <c r="F830" s="4">
        <f t="shared" si="115"/>
        <v>0</v>
      </c>
      <c r="G830" s="19">
        <f>IF(AND(C830&lt;&gt;"",SUM(G$25:G829)&lt;D$17),$D$17/$D$21,0)</f>
        <v>0</v>
      </c>
      <c r="H830" s="4">
        <f t="shared" si="116"/>
        <v>0</v>
      </c>
      <c r="I830" s="4">
        <f t="shared" si="112"/>
        <v>0</v>
      </c>
      <c r="J830" s="25" t="str">
        <f t="shared" si="117"/>
        <v>2088–2089</v>
      </c>
      <c r="K830" s="27">
        <f t="shared" si="113"/>
        <v>0</v>
      </c>
      <c r="R830" s="10" t="str">
        <f t="shared" si="109"/>
        <v/>
      </c>
    </row>
    <row r="831" spans="1:18" ht="19.899999999999999" customHeight="1" x14ac:dyDescent="0.25">
      <c r="A831" s="126">
        <v>68912</v>
      </c>
      <c r="B831" s="9">
        <f t="shared" si="110"/>
        <v>0</v>
      </c>
      <c r="C831" s="127"/>
      <c r="D831" s="4">
        <f t="shared" si="111"/>
        <v>0</v>
      </c>
      <c r="E831" s="128">
        <f t="shared" si="114"/>
        <v>0</v>
      </c>
      <c r="F831" s="4">
        <f t="shared" si="115"/>
        <v>0</v>
      </c>
      <c r="G831" s="19">
        <f>IF(AND(C831&lt;&gt;"",SUM(G$25:G830)&lt;D$17),$D$17/$D$21,0)</f>
        <v>0</v>
      </c>
      <c r="H831" s="4">
        <f t="shared" si="116"/>
        <v>0</v>
      </c>
      <c r="I831" s="4">
        <f t="shared" si="112"/>
        <v>0</v>
      </c>
      <c r="J831" s="25" t="str">
        <f t="shared" si="117"/>
        <v>2088–2089</v>
      </c>
      <c r="K831" s="27">
        <f t="shared" si="113"/>
        <v>0</v>
      </c>
      <c r="R831" s="10" t="str">
        <f t="shared" si="109"/>
        <v/>
      </c>
    </row>
    <row r="832" spans="1:18" ht="19.899999999999999" customHeight="1" x14ac:dyDescent="0.25">
      <c r="A832" s="126">
        <v>68942</v>
      </c>
      <c r="B832" s="9">
        <f t="shared" si="110"/>
        <v>0</v>
      </c>
      <c r="C832" s="127"/>
      <c r="D832" s="4">
        <f t="shared" si="111"/>
        <v>0</v>
      </c>
      <c r="E832" s="128">
        <f t="shared" si="114"/>
        <v>0</v>
      </c>
      <c r="F832" s="4">
        <f t="shared" si="115"/>
        <v>0</v>
      </c>
      <c r="G832" s="19">
        <f>IF(AND(C832&lt;&gt;"",SUM(G$25:G831)&lt;D$17),$D$17/$D$21,0)</f>
        <v>0</v>
      </c>
      <c r="H832" s="4">
        <f t="shared" si="116"/>
        <v>0</v>
      </c>
      <c r="I832" s="4">
        <f t="shared" si="112"/>
        <v>0</v>
      </c>
      <c r="J832" s="25" t="str">
        <f t="shared" si="117"/>
        <v>2088–2089</v>
      </c>
      <c r="K832" s="27">
        <f t="shared" si="113"/>
        <v>0</v>
      </c>
      <c r="R832" s="10" t="str">
        <f t="shared" si="109"/>
        <v/>
      </c>
    </row>
    <row r="833" spans="1:18" ht="19.899999999999999" customHeight="1" x14ac:dyDescent="0.25">
      <c r="A833" s="126">
        <v>68973</v>
      </c>
      <c r="B833" s="9">
        <f t="shared" si="110"/>
        <v>0</v>
      </c>
      <c r="C833" s="127"/>
      <c r="D833" s="4">
        <f t="shared" si="111"/>
        <v>0</v>
      </c>
      <c r="E833" s="128">
        <f t="shared" si="114"/>
        <v>0</v>
      </c>
      <c r="F833" s="4">
        <f t="shared" si="115"/>
        <v>0</v>
      </c>
      <c r="G833" s="19">
        <f>IF(AND(C833&lt;&gt;"",SUM(G$25:G832)&lt;D$17),$D$17/$D$21,0)</f>
        <v>0</v>
      </c>
      <c r="H833" s="4">
        <f t="shared" si="116"/>
        <v>0</v>
      </c>
      <c r="I833" s="4">
        <f t="shared" si="112"/>
        <v>0</v>
      </c>
      <c r="J833" s="25" t="str">
        <f t="shared" si="117"/>
        <v>2088–2089</v>
      </c>
      <c r="K833" s="27">
        <f t="shared" si="113"/>
        <v>0</v>
      </c>
      <c r="R833" s="10" t="str">
        <f t="shared" si="109"/>
        <v/>
      </c>
    </row>
    <row r="834" spans="1:18" ht="19.899999999999999" customHeight="1" x14ac:dyDescent="0.25">
      <c r="A834" s="126">
        <v>69003</v>
      </c>
      <c r="B834" s="9">
        <f t="shared" si="110"/>
        <v>0</v>
      </c>
      <c r="C834" s="127"/>
      <c r="D834" s="4">
        <f t="shared" si="111"/>
        <v>0</v>
      </c>
      <c r="E834" s="128">
        <f t="shared" si="114"/>
        <v>0</v>
      </c>
      <c r="F834" s="4">
        <f t="shared" si="115"/>
        <v>0</v>
      </c>
      <c r="G834" s="19">
        <f>IF(AND(C834&lt;&gt;"",SUM(G$25:G833)&lt;D$17),$D$17/$D$21,0)</f>
        <v>0</v>
      </c>
      <c r="H834" s="4">
        <f t="shared" si="116"/>
        <v>0</v>
      </c>
      <c r="I834" s="4">
        <f t="shared" si="112"/>
        <v>0</v>
      </c>
      <c r="J834" s="25" t="str">
        <f t="shared" si="117"/>
        <v>2088–2089</v>
      </c>
      <c r="K834" s="27">
        <f t="shared" si="113"/>
        <v>0</v>
      </c>
      <c r="R834" s="10" t="str">
        <f t="shared" si="109"/>
        <v/>
      </c>
    </row>
    <row r="835" spans="1:18" ht="19.899999999999999" customHeight="1" x14ac:dyDescent="0.25">
      <c r="A835" s="126">
        <v>69034</v>
      </c>
      <c r="B835" s="9">
        <f t="shared" si="110"/>
        <v>0</v>
      </c>
      <c r="C835" s="127"/>
      <c r="D835" s="4">
        <f t="shared" si="111"/>
        <v>0</v>
      </c>
      <c r="E835" s="128">
        <f t="shared" si="114"/>
        <v>0</v>
      </c>
      <c r="F835" s="4">
        <f t="shared" si="115"/>
        <v>0</v>
      </c>
      <c r="G835" s="19">
        <f>IF(AND(C835&lt;&gt;"",SUM(G$25:G834)&lt;D$17),$D$17/$D$21,0)</f>
        <v>0</v>
      </c>
      <c r="H835" s="4">
        <f t="shared" si="116"/>
        <v>0</v>
      </c>
      <c r="I835" s="4">
        <f t="shared" si="112"/>
        <v>0</v>
      </c>
      <c r="J835" s="25" t="str">
        <f t="shared" si="117"/>
        <v>2088–2089</v>
      </c>
      <c r="K835" s="27">
        <f t="shared" si="113"/>
        <v>0</v>
      </c>
      <c r="R835" s="10" t="str">
        <f t="shared" si="109"/>
        <v/>
      </c>
    </row>
    <row r="836" spans="1:18" ht="19.899999999999999" customHeight="1" x14ac:dyDescent="0.25">
      <c r="A836" s="126">
        <v>69065</v>
      </c>
      <c r="B836" s="9">
        <f t="shared" si="110"/>
        <v>0</v>
      </c>
      <c r="C836" s="127"/>
      <c r="D836" s="4">
        <f t="shared" si="111"/>
        <v>0</v>
      </c>
      <c r="E836" s="128">
        <f t="shared" si="114"/>
        <v>0</v>
      </c>
      <c r="F836" s="4">
        <f t="shared" si="115"/>
        <v>0</v>
      </c>
      <c r="G836" s="19">
        <f>IF(AND(C836&lt;&gt;"",SUM(G$25:G835)&lt;D$17),$D$17/$D$21,0)</f>
        <v>0</v>
      </c>
      <c r="H836" s="4">
        <f t="shared" si="116"/>
        <v>0</v>
      </c>
      <c r="I836" s="4">
        <f t="shared" si="112"/>
        <v>0</v>
      </c>
      <c r="J836" s="25" t="str">
        <f t="shared" si="117"/>
        <v>2088–2089</v>
      </c>
      <c r="K836" s="27">
        <f t="shared" si="113"/>
        <v>0</v>
      </c>
      <c r="R836" s="10" t="str">
        <f t="shared" si="109"/>
        <v/>
      </c>
    </row>
    <row r="837" spans="1:18" ht="19.899999999999999" customHeight="1" x14ac:dyDescent="0.25">
      <c r="A837" s="126">
        <v>69093</v>
      </c>
      <c r="B837" s="9">
        <f t="shared" si="110"/>
        <v>0</v>
      </c>
      <c r="C837" s="127"/>
      <c r="D837" s="4">
        <f t="shared" si="111"/>
        <v>0</v>
      </c>
      <c r="E837" s="128">
        <f t="shared" si="114"/>
        <v>0</v>
      </c>
      <c r="F837" s="4">
        <f t="shared" si="115"/>
        <v>0</v>
      </c>
      <c r="G837" s="19">
        <f>IF(AND(C837&lt;&gt;"",SUM(G$25:G836)&lt;D$17),$D$17/$D$21,0)</f>
        <v>0</v>
      </c>
      <c r="H837" s="4">
        <f t="shared" si="116"/>
        <v>0</v>
      </c>
      <c r="I837" s="4">
        <f t="shared" si="112"/>
        <v>0</v>
      </c>
      <c r="J837" s="25" t="str">
        <f t="shared" si="117"/>
        <v>2088–2089</v>
      </c>
      <c r="K837" s="27">
        <f t="shared" si="113"/>
        <v>0</v>
      </c>
      <c r="R837" s="10" t="str">
        <f t="shared" si="109"/>
        <v/>
      </c>
    </row>
    <row r="838" spans="1:18" ht="19.899999999999999" customHeight="1" x14ac:dyDescent="0.25">
      <c r="A838" s="126">
        <v>69124</v>
      </c>
      <c r="B838" s="9">
        <f t="shared" si="110"/>
        <v>0</v>
      </c>
      <c r="C838" s="127"/>
      <c r="D838" s="4">
        <f t="shared" si="111"/>
        <v>0</v>
      </c>
      <c r="E838" s="128">
        <f t="shared" si="114"/>
        <v>0</v>
      </c>
      <c r="F838" s="4">
        <f t="shared" si="115"/>
        <v>0</v>
      </c>
      <c r="G838" s="19">
        <f>IF(AND(C838&lt;&gt;"",SUM(G$25:G837)&lt;D$17),$D$17/$D$21,0)</f>
        <v>0</v>
      </c>
      <c r="H838" s="4">
        <f t="shared" si="116"/>
        <v>0</v>
      </c>
      <c r="I838" s="4">
        <f t="shared" si="112"/>
        <v>0</v>
      </c>
      <c r="J838" s="25" t="str">
        <f t="shared" si="117"/>
        <v>2088–2089</v>
      </c>
      <c r="K838" s="27">
        <f t="shared" si="113"/>
        <v>0</v>
      </c>
      <c r="R838" s="10" t="str">
        <f t="shared" si="109"/>
        <v/>
      </c>
    </row>
    <row r="839" spans="1:18" ht="19.899999999999999" customHeight="1" x14ac:dyDescent="0.25">
      <c r="A839" s="126">
        <v>69154</v>
      </c>
      <c r="B839" s="9">
        <f t="shared" si="110"/>
        <v>0</v>
      </c>
      <c r="C839" s="127"/>
      <c r="D839" s="4">
        <f t="shared" si="111"/>
        <v>0</v>
      </c>
      <c r="E839" s="128">
        <f t="shared" si="114"/>
        <v>0</v>
      </c>
      <c r="F839" s="4">
        <f t="shared" si="115"/>
        <v>0</v>
      </c>
      <c r="G839" s="19">
        <f>IF(AND(C839&lt;&gt;"",SUM(G$25:G838)&lt;D$17),$D$17/$D$21,0)</f>
        <v>0</v>
      </c>
      <c r="H839" s="4">
        <f t="shared" si="116"/>
        <v>0</v>
      </c>
      <c r="I839" s="4">
        <f t="shared" si="112"/>
        <v>0</v>
      </c>
      <c r="J839" s="25" t="str">
        <f t="shared" si="117"/>
        <v>2088–2089</v>
      </c>
      <c r="K839" s="27">
        <f t="shared" si="113"/>
        <v>0</v>
      </c>
      <c r="R839" s="10" t="str">
        <f t="shared" si="109"/>
        <v/>
      </c>
    </row>
    <row r="840" spans="1:18" ht="19.899999999999999" customHeight="1" x14ac:dyDescent="0.25">
      <c r="A840" s="126">
        <v>69185</v>
      </c>
      <c r="B840" s="9">
        <f t="shared" si="110"/>
        <v>0</v>
      </c>
      <c r="C840" s="127"/>
      <c r="D840" s="4">
        <f t="shared" si="111"/>
        <v>0</v>
      </c>
      <c r="E840" s="128">
        <f t="shared" si="114"/>
        <v>0</v>
      </c>
      <c r="F840" s="4">
        <f t="shared" si="115"/>
        <v>0</v>
      </c>
      <c r="G840" s="19">
        <f>IF(AND(C840&lt;&gt;"",SUM(G$25:G839)&lt;D$17),$D$17/$D$21,0)</f>
        <v>0</v>
      </c>
      <c r="H840" s="4">
        <f t="shared" si="116"/>
        <v>0</v>
      </c>
      <c r="I840" s="4">
        <f t="shared" si="112"/>
        <v>0</v>
      </c>
      <c r="J840" s="25" t="str">
        <f t="shared" si="117"/>
        <v>2088–2089</v>
      </c>
      <c r="K840" s="27">
        <f t="shared" si="113"/>
        <v>0</v>
      </c>
      <c r="R840" s="10" t="str">
        <f t="shared" si="109"/>
        <v/>
      </c>
    </row>
    <row r="841" spans="1:18" ht="19.899999999999999" customHeight="1" x14ac:dyDescent="0.25">
      <c r="A841" s="126">
        <v>69215</v>
      </c>
      <c r="B841" s="9">
        <f t="shared" si="110"/>
        <v>0</v>
      </c>
      <c r="C841" s="127"/>
      <c r="D841" s="4">
        <f t="shared" si="111"/>
        <v>0</v>
      </c>
      <c r="E841" s="128">
        <f t="shared" si="114"/>
        <v>0</v>
      </c>
      <c r="F841" s="4">
        <f t="shared" si="115"/>
        <v>0</v>
      </c>
      <c r="G841" s="19">
        <f>IF(AND(C841&lt;&gt;"",SUM(G$25:G840)&lt;D$17),$D$17/$D$21,0)</f>
        <v>0</v>
      </c>
      <c r="H841" s="4">
        <f t="shared" si="116"/>
        <v>0</v>
      </c>
      <c r="I841" s="4">
        <f t="shared" si="112"/>
        <v>0</v>
      </c>
      <c r="J841" s="25" t="str">
        <f t="shared" si="117"/>
        <v>2089–2090</v>
      </c>
      <c r="K841" s="27">
        <f t="shared" si="113"/>
        <v>0</v>
      </c>
      <c r="R841" s="10" t="str">
        <f t="shared" si="109"/>
        <v/>
      </c>
    </row>
    <row r="842" spans="1:18" ht="19.899999999999999" customHeight="1" x14ac:dyDescent="0.25">
      <c r="A842" s="126">
        <v>69246</v>
      </c>
      <c r="B842" s="9">
        <f t="shared" si="110"/>
        <v>0</v>
      </c>
      <c r="C842" s="127"/>
      <c r="D842" s="4">
        <f t="shared" si="111"/>
        <v>0</v>
      </c>
      <c r="E842" s="128">
        <f t="shared" si="114"/>
        <v>0</v>
      </c>
      <c r="F842" s="4">
        <f t="shared" si="115"/>
        <v>0</v>
      </c>
      <c r="G842" s="19">
        <f>IF(AND(C842&lt;&gt;"",SUM(G$25:G841)&lt;D$17),$D$17/$D$21,0)</f>
        <v>0</v>
      </c>
      <c r="H842" s="4">
        <f t="shared" si="116"/>
        <v>0</v>
      </c>
      <c r="I842" s="4">
        <f t="shared" si="112"/>
        <v>0</v>
      </c>
      <c r="J842" s="25" t="str">
        <f t="shared" si="117"/>
        <v>2089–2090</v>
      </c>
      <c r="K842" s="27">
        <f t="shared" si="113"/>
        <v>0</v>
      </c>
      <c r="R842" s="10" t="str">
        <f t="shared" si="109"/>
        <v/>
      </c>
    </row>
    <row r="843" spans="1:18" ht="19.899999999999999" customHeight="1" x14ac:dyDescent="0.25">
      <c r="A843" s="126">
        <v>69277</v>
      </c>
      <c r="B843" s="9">
        <f t="shared" si="110"/>
        <v>0</v>
      </c>
      <c r="C843" s="127"/>
      <c r="D843" s="4">
        <f t="shared" si="111"/>
        <v>0</v>
      </c>
      <c r="E843" s="128">
        <f t="shared" si="114"/>
        <v>0</v>
      </c>
      <c r="F843" s="4">
        <f t="shared" si="115"/>
        <v>0</v>
      </c>
      <c r="G843" s="19">
        <f>IF(AND(C843&lt;&gt;"",SUM(G$25:G842)&lt;D$17),$D$17/$D$21,0)</f>
        <v>0</v>
      </c>
      <c r="H843" s="4">
        <f t="shared" si="116"/>
        <v>0</v>
      </c>
      <c r="I843" s="4">
        <f t="shared" si="112"/>
        <v>0</v>
      </c>
      <c r="J843" s="25" t="str">
        <f t="shared" si="117"/>
        <v>2089–2090</v>
      </c>
      <c r="K843" s="27">
        <f t="shared" si="113"/>
        <v>0</v>
      </c>
      <c r="R843" s="10" t="str">
        <f t="shared" si="109"/>
        <v/>
      </c>
    </row>
    <row r="844" spans="1:18" ht="19.899999999999999" customHeight="1" x14ac:dyDescent="0.25">
      <c r="A844" s="126">
        <v>69307</v>
      </c>
      <c r="B844" s="9">
        <f t="shared" si="110"/>
        <v>0</v>
      </c>
      <c r="C844" s="127"/>
      <c r="D844" s="4">
        <f t="shared" si="111"/>
        <v>0</v>
      </c>
      <c r="E844" s="128">
        <f t="shared" si="114"/>
        <v>0</v>
      </c>
      <c r="F844" s="4">
        <f t="shared" si="115"/>
        <v>0</v>
      </c>
      <c r="G844" s="19">
        <f>IF(AND(C844&lt;&gt;"",SUM(G$25:G843)&lt;D$17),$D$17/$D$21,0)</f>
        <v>0</v>
      </c>
      <c r="H844" s="4">
        <f t="shared" si="116"/>
        <v>0</v>
      </c>
      <c r="I844" s="4">
        <f t="shared" si="112"/>
        <v>0</v>
      </c>
      <c r="J844" s="25" t="str">
        <f t="shared" si="117"/>
        <v>2089–2090</v>
      </c>
      <c r="K844" s="27">
        <f t="shared" si="113"/>
        <v>0</v>
      </c>
      <c r="R844" s="10" t="str">
        <f t="shared" si="109"/>
        <v/>
      </c>
    </row>
    <row r="845" spans="1:18" ht="19.899999999999999" customHeight="1" x14ac:dyDescent="0.25">
      <c r="A845" s="126">
        <v>69338</v>
      </c>
      <c r="B845" s="9">
        <f t="shared" si="110"/>
        <v>0</v>
      </c>
      <c r="C845" s="127"/>
      <c r="D845" s="4">
        <f t="shared" si="111"/>
        <v>0</v>
      </c>
      <c r="E845" s="128">
        <f t="shared" si="114"/>
        <v>0</v>
      </c>
      <c r="F845" s="4">
        <f t="shared" si="115"/>
        <v>0</v>
      </c>
      <c r="G845" s="19">
        <f>IF(AND(C845&lt;&gt;"",SUM(G$25:G844)&lt;D$17),$D$17/$D$21,0)</f>
        <v>0</v>
      </c>
      <c r="H845" s="4">
        <f t="shared" si="116"/>
        <v>0</v>
      </c>
      <c r="I845" s="4">
        <f t="shared" si="112"/>
        <v>0</v>
      </c>
      <c r="J845" s="25" t="str">
        <f t="shared" si="117"/>
        <v>2089–2090</v>
      </c>
      <c r="K845" s="27">
        <f t="shared" si="113"/>
        <v>0</v>
      </c>
      <c r="R845" s="10" t="str">
        <f t="shared" si="109"/>
        <v/>
      </c>
    </row>
    <row r="846" spans="1:18" ht="19.899999999999999" customHeight="1" x14ac:dyDescent="0.25">
      <c r="A846" s="126">
        <v>69368</v>
      </c>
      <c r="B846" s="9">
        <f t="shared" si="110"/>
        <v>0</v>
      </c>
      <c r="C846" s="127"/>
      <c r="D846" s="4">
        <f t="shared" si="111"/>
        <v>0</v>
      </c>
      <c r="E846" s="128">
        <f t="shared" si="114"/>
        <v>0</v>
      </c>
      <c r="F846" s="4">
        <f t="shared" si="115"/>
        <v>0</v>
      </c>
      <c r="G846" s="19">
        <f>IF(AND(C846&lt;&gt;"",SUM(G$25:G845)&lt;D$17),$D$17/$D$21,0)</f>
        <v>0</v>
      </c>
      <c r="H846" s="4">
        <f t="shared" si="116"/>
        <v>0</v>
      </c>
      <c r="I846" s="4">
        <f t="shared" si="112"/>
        <v>0</v>
      </c>
      <c r="J846" s="25" t="str">
        <f t="shared" si="117"/>
        <v>2089–2090</v>
      </c>
      <c r="K846" s="27">
        <f t="shared" si="113"/>
        <v>0</v>
      </c>
      <c r="R846" s="10" t="str">
        <f t="shared" si="109"/>
        <v/>
      </c>
    </row>
    <row r="847" spans="1:18" ht="19.899999999999999" customHeight="1" x14ac:dyDescent="0.25">
      <c r="A847" s="126">
        <v>69399</v>
      </c>
      <c r="B847" s="9">
        <f t="shared" si="110"/>
        <v>0</v>
      </c>
      <c r="C847" s="127"/>
      <c r="D847" s="4">
        <f t="shared" si="111"/>
        <v>0</v>
      </c>
      <c r="E847" s="128">
        <f t="shared" si="114"/>
        <v>0</v>
      </c>
      <c r="F847" s="4">
        <f t="shared" si="115"/>
        <v>0</v>
      </c>
      <c r="G847" s="19">
        <f>IF(AND(C847&lt;&gt;"",SUM(G$25:G846)&lt;D$17),$D$17/$D$21,0)</f>
        <v>0</v>
      </c>
      <c r="H847" s="4">
        <f t="shared" si="116"/>
        <v>0</v>
      </c>
      <c r="I847" s="4">
        <f t="shared" si="112"/>
        <v>0</v>
      </c>
      <c r="J847" s="25" t="str">
        <f t="shared" si="117"/>
        <v>2089–2090</v>
      </c>
      <c r="K847" s="27">
        <f t="shared" si="113"/>
        <v>0</v>
      </c>
      <c r="R847" s="10" t="str">
        <f t="shared" si="109"/>
        <v/>
      </c>
    </row>
    <row r="848" spans="1:18" ht="19.899999999999999" customHeight="1" x14ac:dyDescent="0.25">
      <c r="A848" s="126">
        <v>69430</v>
      </c>
      <c r="B848" s="9">
        <f t="shared" si="110"/>
        <v>0</v>
      </c>
      <c r="C848" s="127"/>
      <c r="D848" s="4">
        <f t="shared" si="111"/>
        <v>0</v>
      </c>
      <c r="E848" s="128">
        <f t="shared" si="114"/>
        <v>0</v>
      </c>
      <c r="F848" s="4">
        <f t="shared" si="115"/>
        <v>0</v>
      </c>
      <c r="G848" s="19">
        <f>IF(AND(C848&lt;&gt;"",SUM(G$25:G847)&lt;D$17),$D$17/$D$21,0)</f>
        <v>0</v>
      </c>
      <c r="H848" s="4">
        <f t="shared" si="116"/>
        <v>0</v>
      </c>
      <c r="I848" s="4">
        <f t="shared" si="112"/>
        <v>0</v>
      </c>
      <c r="J848" s="25" t="str">
        <f t="shared" si="117"/>
        <v>2089–2090</v>
      </c>
      <c r="K848" s="27">
        <f t="shared" si="113"/>
        <v>0</v>
      </c>
      <c r="R848" s="10" t="str">
        <f t="shared" si="109"/>
        <v/>
      </c>
    </row>
    <row r="849" spans="1:18" ht="19.899999999999999" customHeight="1" x14ac:dyDescent="0.25">
      <c r="A849" s="126">
        <v>69458</v>
      </c>
      <c r="B849" s="9">
        <f t="shared" si="110"/>
        <v>0</v>
      </c>
      <c r="C849" s="127"/>
      <c r="D849" s="4">
        <f t="shared" si="111"/>
        <v>0</v>
      </c>
      <c r="E849" s="128">
        <f t="shared" si="114"/>
        <v>0</v>
      </c>
      <c r="F849" s="4">
        <f t="shared" si="115"/>
        <v>0</v>
      </c>
      <c r="G849" s="19">
        <f>IF(AND(C849&lt;&gt;"",SUM(G$25:G848)&lt;D$17),$D$17/$D$21,0)</f>
        <v>0</v>
      </c>
      <c r="H849" s="4">
        <f t="shared" si="116"/>
        <v>0</v>
      </c>
      <c r="I849" s="4">
        <f t="shared" si="112"/>
        <v>0</v>
      </c>
      <c r="J849" s="25" t="str">
        <f t="shared" si="117"/>
        <v>2089–2090</v>
      </c>
      <c r="K849" s="27">
        <f t="shared" si="113"/>
        <v>0</v>
      </c>
      <c r="R849" s="10" t="str">
        <f t="shared" si="109"/>
        <v/>
      </c>
    </row>
    <row r="850" spans="1:18" ht="19.899999999999999" customHeight="1" x14ac:dyDescent="0.25">
      <c r="A850" s="126">
        <v>69489</v>
      </c>
      <c r="B850" s="9">
        <f t="shared" si="110"/>
        <v>0</v>
      </c>
      <c r="C850" s="127"/>
      <c r="D850" s="4">
        <f t="shared" si="111"/>
        <v>0</v>
      </c>
      <c r="E850" s="128">
        <f t="shared" si="114"/>
        <v>0</v>
      </c>
      <c r="F850" s="4">
        <f t="shared" si="115"/>
        <v>0</v>
      </c>
      <c r="G850" s="19">
        <f>IF(AND(C850&lt;&gt;"",SUM(G$25:G849)&lt;D$17),$D$17/$D$21,0)</f>
        <v>0</v>
      </c>
      <c r="H850" s="4">
        <f t="shared" si="116"/>
        <v>0</v>
      </c>
      <c r="I850" s="4">
        <f t="shared" si="112"/>
        <v>0</v>
      </c>
      <c r="J850" s="25" t="str">
        <f t="shared" si="117"/>
        <v>2089–2090</v>
      </c>
      <c r="K850" s="27">
        <f t="shared" si="113"/>
        <v>0</v>
      </c>
      <c r="R850" s="10" t="str">
        <f t="shared" si="109"/>
        <v/>
      </c>
    </row>
    <row r="851" spans="1:18" ht="19.899999999999999" customHeight="1" x14ac:dyDescent="0.25">
      <c r="A851" s="126">
        <v>69519</v>
      </c>
      <c r="B851" s="9">
        <f t="shared" si="110"/>
        <v>0</v>
      </c>
      <c r="C851" s="127"/>
      <c r="D851" s="4">
        <f t="shared" si="111"/>
        <v>0</v>
      </c>
      <c r="E851" s="128">
        <f t="shared" si="114"/>
        <v>0</v>
      </c>
      <c r="F851" s="4">
        <f t="shared" si="115"/>
        <v>0</v>
      </c>
      <c r="G851" s="19">
        <f>IF(AND(C851&lt;&gt;"",SUM(G$25:G850)&lt;D$17),$D$17/$D$21,0)</f>
        <v>0</v>
      </c>
      <c r="H851" s="4">
        <f t="shared" si="116"/>
        <v>0</v>
      </c>
      <c r="I851" s="4">
        <f t="shared" si="112"/>
        <v>0</v>
      </c>
      <c r="J851" s="25" t="str">
        <f t="shared" si="117"/>
        <v>2089–2090</v>
      </c>
      <c r="K851" s="27">
        <f t="shared" si="113"/>
        <v>0</v>
      </c>
      <c r="R851" s="10" t="str">
        <f t="shared" si="109"/>
        <v/>
      </c>
    </row>
    <row r="852" spans="1:18" ht="19.899999999999999" customHeight="1" x14ac:dyDescent="0.25">
      <c r="A852" s="126">
        <v>69550</v>
      </c>
      <c r="B852" s="9">
        <f t="shared" si="110"/>
        <v>0</v>
      </c>
      <c r="C852" s="127"/>
      <c r="D852" s="4">
        <f t="shared" si="111"/>
        <v>0</v>
      </c>
      <c r="E852" s="128">
        <f t="shared" si="114"/>
        <v>0</v>
      </c>
      <c r="F852" s="4">
        <f t="shared" si="115"/>
        <v>0</v>
      </c>
      <c r="G852" s="19">
        <f>IF(AND(C852&lt;&gt;"",SUM(G$25:G851)&lt;D$17),$D$17/$D$21,0)</f>
        <v>0</v>
      </c>
      <c r="H852" s="4">
        <f t="shared" si="116"/>
        <v>0</v>
      </c>
      <c r="I852" s="4">
        <f t="shared" si="112"/>
        <v>0</v>
      </c>
      <c r="J852" s="25" t="str">
        <f t="shared" si="117"/>
        <v>2089–2090</v>
      </c>
      <c r="K852" s="27">
        <f t="shared" si="113"/>
        <v>0</v>
      </c>
      <c r="R852" s="10" t="str">
        <f t="shared" si="109"/>
        <v/>
      </c>
    </row>
    <row r="853" spans="1:18" ht="19.899999999999999" customHeight="1" x14ac:dyDescent="0.25">
      <c r="A853" s="126">
        <v>69580</v>
      </c>
      <c r="B853" s="9">
        <f t="shared" si="110"/>
        <v>0</v>
      </c>
      <c r="C853" s="127"/>
      <c r="D853" s="4">
        <f t="shared" si="111"/>
        <v>0</v>
      </c>
      <c r="E853" s="128">
        <f t="shared" si="114"/>
        <v>0</v>
      </c>
      <c r="F853" s="4">
        <f t="shared" si="115"/>
        <v>0</v>
      </c>
      <c r="G853" s="19">
        <f>IF(AND(C853&lt;&gt;"",SUM(G$25:G852)&lt;D$17),$D$17/$D$21,0)</f>
        <v>0</v>
      </c>
      <c r="H853" s="4">
        <f t="shared" si="116"/>
        <v>0</v>
      </c>
      <c r="I853" s="4">
        <f t="shared" si="112"/>
        <v>0</v>
      </c>
      <c r="J853" s="25" t="str">
        <f t="shared" si="117"/>
        <v>2090–2091</v>
      </c>
      <c r="K853" s="27">
        <f t="shared" si="113"/>
        <v>0</v>
      </c>
      <c r="R853" s="10" t="str">
        <f t="shared" si="109"/>
        <v/>
      </c>
    </row>
    <row r="854" spans="1:18" ht="19.899999999999999" customHeight="1" x14ac:dyDescent="0.25">
      <c r="A854" s="126">
        <v>69611</v>
      </c>
      <c r="B854" s="9">
        <f t="shared" si="110"/>
        <v>0</v>
      </c>
      <c r="C854" s="127"/>
      <c r="D854" s="4">
        <f t="shared" si="111"/>
        <v>0</v>
      </c>
      <c r="E854" s="128">
        <f t="shared" si="114"/>
        <v>0</v>
      </c>
      <c r="F854" s="4">
        <f t="shared" si="115"/>
        <v>0</v>
      </c>
      <c r="G854" s="19">
        <f>IF(AND(C854&lt;&gt;"",SUM(G$25:G853)&lt;D$17),$D$17/$D$21,0)</f>
        <v>0</v>
      </c>
      <c r="H854" s="4">
        <f t="shared" si="116"/>
        <v>0</v>
      </c>
      <c r="I854" s="4">
        <f t="shared" si="112"/>
        <v>0</v>
      </c>
      <c r="J854" s="25" t="str">
        <f t="shared" si="117"/>
        <v>2090–2091</v>
      </c>
      <c r="K854" s="27">
        <f t="shared" si="113"/>
        <v>0</v>
      </c>
      <c r="R854" s="10" t="str">
        <f t="shared" si="109"/>
        <v/>
      </c>
    </row>
    <row r="855" spans="1:18" ht="19.899999999999999" customHeight="1" x14ac:dyDescent="0.25">
      <c r="A855" s="126">
        <v>69642</v>
      </c>
      <c r="B855" s="9">
        <f t="shared" si="110"/>
        <v>0</v>
      </c>
      <c r="C855" s="127"/>
      <c r="D855" s="4">
        <f t="shared" si="111"/>
        <v>0</v>
      </c>
      <c r="E855" s="128">
        <f t="shared" si="114"/>
        <v>0</v>
      </c>
      <c r="F855" s="4">
        <f t="shared" si="115"/>
        <v>0</v>
      </c>
      <c r="G855" s="19">
        <f>IF(AND(C855&lt;&gt;"",SUM(G$25:G854)&lt;D$17),$D$17/$D$21,0)</f>
        <v>0</v>
      </c>
      <c r="H855" s="4">
        <f t="shared" si="116"/>
        <v>0</v>
      </c>
      <c r="I855" s="4">
        <f t="shared" si="112"/>
        <v>0</v>
      </c>
      <c r="J855" s="25" t="str">
        <f t="shared" si="117"/>
        <v>2090–2091</v>
      </c>
      <c r="K855" s="27">
        <f t="shared" si="113"/>
        <v>0</v>
      </c>
      <c r="R855" s="10" t="str">
        <f t="shared" si="109"/>
        <v/>
      </c>
    </row>
    <row r="856" spans="1:18" ht="19.899999999999999" customHeight="1" x14ac:dyDescent="0.25">
      <c r="A856" s="126">
        <v>69672</v>
      </c>
      <c r="B856" s="9">
        <f t="shared" si="110"/>
        <v>0</v>
      </c>
      <c r="C856" s="127"/>
      <c r="D856" s="4">
        <f t="shared" si="111"/>
        <v>0</v>
      </c>
      <c r="E856" s="128">
        <f t="shared" si="114"/>
        <v>0</v>
      </c>
      <c r="F856" s="4">
        <f t="shared" si="115"/>
        <v>0</v>
      </c>
      <c r="G856" s="19">
        <f>IF(AND(C856&lt;&gt;"",SUM(G$25:G855)&lt;D$17),$D$17/$D$21,0)</f>
        <v>0</v>
      </c>
      <c r="H856" s="4">
        <f t="shared" si="116"/>
        <v>0</v>
      </c>
      <c r="I856" s="4">
        <f t="shared" si="112"/>
        <v>0</v>
      </c>
      <c r="J856" s="25" t="str">
        <f t="shared" si="117"/>
        <v>2090–2091</v>
      </c>
      <c r="K856" s="27">
        <f t="shared" si="113"/>
        <v>0</v>
      </c>
      <c r="R856" s="10" t="str">
        <f t="shared" si="109"/>
        <v/>
      </c>
    </row>
    <row r="857" spans="1:18" ht="19.899999999999999" customHeight="1" x14ac:dyDescent="0.25">
      <c r="A857" s="126">
        <v>69703</v>
      </c>
      <c r="B857" s="9">
        <f t="shared" si="110"/>
        <v>0</v>
      </c>
      <c r="C857" s="127"/>
      <c r="D857" s="4">
        <f t="shared" si="111"/>
        <v>0</v>
      </c>
      <c r="E857" s="128">
        <f t="shared" si="114"/>
        <v>0</v>
      </c>
      <c r="F857" s="4">
        <f t="shared" si="115"/>
        <v>0</v>
      </c>
      <c r="G857" s="19">
        <f>IF(AND(C857&lt;&gt;"",SUM(G$25:G856)&lt;D$17),$D$17/$D$21,0)</f>
        <v>0</v>
      </c>
      <c r="H857" s="4">
        <f t="shared" si="116"/>
        <v>0</v>
      </c>
      <c r="I857" s="4">
        <f t="shared" si="112"/>
        <v>0</v>
      </c>
      <c r="J857" s="25" t="str">
        <f t="shared" si="117"/>
        <v>2090–2091</v>
      </c>
      <c r="K857" s="27">
        <f t="shared" si="113"/>
        <v>0</v>
      </c>
      <c r="R857" s="10" t="str">
        <f t="shared" ref="R857:R920" si="118">IF(AND($D$13&lt;=$A857,DATE(YEAR($D$13),MONTH($D$13)+$D$19-1,DAY($D$13))&gt;=$A857),"X","")</f>
        <v/>
      </c>
    </row>
    <row r="858" spans="1:18" ht="19.899999999999999" customHeight="1" x14ac:dyDescent="0.25">
      <c r="A858" s="126">
        <v>69733</v>
      </c>
      <c r="B858" s="9">
        <f t="shared" ref="B858:B921" si="119">IF(C858&gt;0,C858*-1,C858)</f>
        <v>0</v>
      </c>
      <c r="C858" s="127"/>
      <c r="D858" s="4">
        <f t="shared" ref="D858:D921" si="120">IF(C858="",0,IF($D$14="Beginning",IF(C857&lt;&gt;"",$F857*$D$6/12,0),IF(C857&lt;&gt;"",$F857*$D$6/12,$D$15*$D$6/12)))</f>
        <v>0</v>
      </c>
      <c r="E858" s="128">
        <f t="shared" si="114"/>
        <v>0</v>
      </c>
      <c r="F858" s="4">
        <f t="shared" si="115"/>
        <v>0</v>
      </c>
      <c r="G858" s="19">
        <f>IF(AND(C858&lt;&gt;"",SUM(G$25:G857)&lt;D$17),$D$17/$D$21,0)</f>
        <v>0</v>
      </c>
      <c r="H858" s="4">
        <f t="shared" si="116"/>
        <v>0</v>
      </c>
      <c r="I858" s="4">
        <f t="shared" ref="I858:I921" si="121">IF(C858&lt;&gt;"",$D$17-H858,0)</f>
        <v>0</v>
      </c>
      <c r="J858" s="25" t="str">
        <f t="shared" si="117"/>
        <v>2090–2091</v>
      </c>
      <c r="K858" s="27">
        <f t="shared" ref="K858:K921" si="122">IF(AND(ROUND(H858,2)=ROUND($D$17,2),ROUND(F858,0)=0),ROUND($D$17,2),0)</f>
        <v>0</v>
      </c>
      <c r="R858" s="10" t="str">
        <f t="shared" si="118"/>
        <v/>
      </c>
    </row>
    <row r="859" spans="1:18" ht="19.899999999999999" customHeight="1" x14ac:dyDescent="0.25">
      <c r="A859" s="126">
        <v>69764</v>
      </c>
      <c r="B859" s="9">
        <f t="shared" si="119"/>
        <v>0</v>
      </c>
      <c r="C859" s="127"/>
      <c r="D859" s="4">
        <f t="shared" si="120"/>
        <v>0</v>
      </c>
      <c r="E859" s="128">
        <f t="shared" ref="E859:E922" si="123">C859-D859</f>
        <v>0</v>
      </c>
      <c r="F859" s="4">
        <f t="shared" ref="F859:F922" si="124">IF(C859="",0,IF(C858="",$D$15-E859,IF(C859&lt;&gt;"",F858-E859)))</f>
        <v>0</v>
      </c>
      <c r="G859" s="19">
        <f>IF(AND(C859&lt;&gt;"",SUM(G$25:G858)&lt;D$17),$D$17/$D$21,0)</f>
        <v>0</v>
      </c>
      <c r="H859" s="4">
        <f t="shared" ref="H859:H922" si="125">IF(C859&lt;&gt;"",G859+H858,0)</f>
        <v>0</v>
      </c>
      <c r="I859" s="4">
        <f t="shared" si="121"/>
        <v>0</v>
      </c>
      <c r="J859" s="25" t="str">
        <f t="shared" si="117"/>
        <v>2090–2091</v>
      </c>
      <c r="K859" s="27">
        <f t="shared" si="122"/>
        <v>0</v>
      </c>
      <c r="R859" s="10" t="str">
        <f t="shared" si="118"/>
        <v/>
      </c>
    </row>
    <row r="860" spans="1:18" ht="19.899999999999999" customHeight="1" x14ac:dyDescent="0.25">
      <c r="A860" s="126">
        <v>69795</v>
      </c>
      <c r="B860" s="9">
        <f t="shared" si="119"/>
        <v>0</v>
      </c>
      <c r="C860" s="127"/>
      <c r="D860" s="4">
        <f t="shared" si="120"/>
        <v>0</v>
      </c>
      <c r="E860" s="128">
        <f t="shared" si="123"/>
        <v>0</v>
      </c>
      <c r="F860" s="4">
        <f t="shared" si="124"/>
        <v>0</v>
      </c>
      <c r="G860" s="19">
        <f>IF(AND(C860&lt;&gt;"",SUM(G$25:G859)&lt;D$17),$D$17/$D$21,0)</f>
        <v>0</v>
      </c>
      <c r="H860" s="4">
        <f t="shared" si="125"/>
        <v>0</v>
      </c>
      <c r="I860" s="4">
        <f t="shared" si="121"/>
        <v>0</v>
      </c>
      <c r="J860" s="25" t="str">
        <f t="shared" si="117"/>
        <v>2090–2091</v>
      </c>
      <c r="K860" s="27">
        <f t="shared" si="122"/>
        <v>0</v>
      </c>
      <c r="R860" s="10" t="str">
        <f t="shared" si="118"/>
        <v/>
      </c>
    </row>
    <row r="861" spans="1:18" ht="19.899999999999999" customHeight="1" x14ac:dyDescent="0.25">
      <c r="A861" s="126">
        <v>69823</v>
      </c>
      <c r="B861" s="9">
        <f t="shared" si="119"/>
        <v>0</v>
      </c>
      <c r="C861" s="127"/>
      <c r="D861" s="4">
        <f t="shared" si="120"/>
        <v>0</v>
      </c>
      <c r="E861" s="128">
        <f t="shared" si="123"/>
        <v>0</v>
      </c>
      <c r="F861" s="4">
        <f t="shared" si="124"/>
        <v>0</v>
      </c>
      <c r="G861" s="19">
        <f>IF(AND(C861&lt;&gt;"",SUM(G$25:G860)&lt;D$17),$D$17/$D$21,0)</f>
        <v>0</v>
      </c>
      <c r="H861" s="4">
        <f t="shared" si="125"/>
        <v>0</v>
      </c>
      <c r="I861" s="4">
        <f t="shared" si="121"/>
        <v>0</v>
      </c>
      <c r="J861" s="25" t="str">
        <f t="shared" si="117"/>
        <v>2090–2091</v>
      </c>
      <c r="K861" s="27">
        <f t="shared" si="122"/>
        <v>0</v>
      </c>
      <c r="R861" s="10" t="str">
        <f t="shared" si="118"/>
        <v/>
      </c>
    </row>
    <row r="862" spans="1:18" ht="19.899999999999999" customHeight="1" x14ac:dyDescent="0.25">
      <c r="A862" s="126">
        <v>69854</v>
      </c>
      <c r="B862" s="9">
        <f t="shared" si="119"/>
        <v>0</v>
      </c>
      <c r="C862" s="127"/>
      <c r="D862" s="4">
        <f t="shared" si="120"/>
        <v>0</v>
      </c>
      <c r="E862" s="128">
        <f t="shared" si="123"/>
        <v>0</v>
      </c>
      <c r="F862" s="4">
        <f t="shared" si="124"/>
        <v>0</v>
      </c>
      <c r="G862" s="19">
        <f>IF(AND(C862&lt;&gt;"",SUM(G$25:G861)&lt;D$17),$D$17/$D$21,0)</f>
        <v>0</v>
      </c>
      <c r="H862" s="4">
        <f t="shared" si="125"/>
        <v>0</v>
      </c>
      <c r="I862" s="4">
        <f t="shared" si="121"/>
        <v>0</v>
      </c>
      <c r="J862" s="25" t="str">
        <f t="shared" si="117"/>
        <v>2090–2091</v>
      </c>
      <c r="K862" s="27">
        <f t="shared" si="122"/>
        <v>0</v>
      </c>
      <c r="R862" s="10" t="str">
        <f t="shared" si="118"/>
        <v/>
      </c>
    </row>
    <row r="863" spans="1:18" ht="19.899999999999999" customHeight="1" x14ac:dyDescent="0.25">
      <c r="A863" s="126">
        <v>69884</v>
      </c>
      <c r="B863" s="9">
        <f t="shared" si="119"/>
        <v>0</v>
      </c>
      <c r="C863" s="127"/>
      <c r="D863" s="4">
        <f t="shared" si="120"/>
        <v>0</v>
      </c>
      <c r="E863" s="128">
        <f t="shared" si="123"/>
        <v>0</v>
      </c>
      <c r="F863" s="4">
        <f t="shared" si="124"/>
        <v>0</v>
      </c>
      <c r="G863" s="19">
        <f>IF(AND(C863&lt;&gt;"",SUM(G$25:G862)&lt;D$17),$D$17/$D$21,0)</f>
        <v>0</v>
      </c>
      <c r="H863" s="4">
        <f t="shared" si="125"/>
        <v>0</v>
      </c>
      <c r="I863" s="4">
        <f t="shared" si="121"/>
        <v>0</v>
      </c>
      <c r="J863" s="25" t="str">
        <f t="shared" si="117"/>
        <v>2090–2091</v>
      </c>
      <c r="K863" s="27">
        <f t="shared" si="122"/>
        <v>0</v>
      </c>
      <c r="R863" s="10" t="str">
        <f t="shared" si="118"/>
        <v/>
      </c>
    </row>
    <row r="864" spans="1:18" ht="19.899999999999999" customHeight="1" x14ac:dyDescent="0.25">
      <c r="A864" s="126">
        <v>69915</v>
      </c>
      <c r="B864" s="9">
        <f t="shared" si="119"/>
        <v>0</v>
      </c>
      <c r="C864" s="127"/>
      <c r="D864" s="4">
        <f t="shared" si="120"/>
        <v>0</v>
      </c>
      <c r="E864" s="128">
        <f t="shared" si="123"/>
        <v>0</v>
      </c>
      <c r="F864" s="4">
        <f t="shared" si="124"/>
        <v>0</v>
      </c>
      <c r="G864" s="19">
        <f>IF(AND(C864&lt;&gt;"",SUM(G$25:G863)&lt;D$17),$D$17/$D$21,0)</f>
        <v>0</v>
      </c>
      <c r="H864" s="4">
        <f t="shared" si="125"/>
        <v>0</v>
      </c>
      <c r="I864" s="4">
        <f t="shared" si="121"/>
        <v>0</v>
      </c>
      <c r="J864" s="25" t="str">
        <f t="shared" si="117"/>
        <v>2090–2091</v>
      </c>
      <c r="K864" s="27">
        <f t="shared" si="122"/>
        <v>0</v>
      </c>
      <c r="R864" s="10" t="str">
        <f t="shared" si="118"/>
        <v/>
      </c>
    </row>
    <row r="865" spans="1:18" ht="19.899999999999999" customHeight="1" x14ac:dyDescent="0.25">
      <c r="A865" s="126">
        <v>69945</v>
      </c>
      <c r="B865" s="9">
        <f t="shared" si="119"/>
        <v>0</v>
      </c>
      <c r="C865" s="127"/>
      <c r="D865" s="4">
        <f t="shared" si="120"/>
        <v>0</v>
      </c>
      <c r="E865" s="128">
        <f t="shared" si="123"/>
        <v>0</v>
      </c>
      <c r="F865" s="4">
        <f t="shared" si="124"/>
        <v>0</v>
      </c>
      <c r="G865" s="19">
        <f>IF(AND(C865&lt;&gt;"",SUM(G$25:G864)&lt;D$17),$D$17/$D$21,0)</f>
        <v>0</v>
      </c>
      <c r="H865" s="4">
        <f t="shared" si="125"/>
        <v>0</v>
      </c>
      <c r="I865" s="4">
        <f t="shared" si="121"/>
        <v>0</v>
      </c>
      <c r="J865" s="25" t="str">
        <f t="shared" si="117"/>
        <v>2091–2092</v>
      </c>
      <c r="K865" s="27">
        <f t="shared" si="122"/>
        <v>0</v>
      </c>
      <c r="R865" s="10" t="str">
        <f t="shared" si="118"/>
        <v/>
      </c>
    </row>
    <row r="866" spans="1:18" ht="19.899999999999999" customHeight="1" x14ac:dyDescent="0.25">
      <c r="A866" s="126">
        <v>69976</v>
      </c>
      <c r="B866" s="9">
        <f t="shared" si="119"/>
        <v>0</v>
      </c>
      <c r="C866" s="127"/>
      <c r="D866" s="4">
        <f t="shared" si="120"/>
        <v>0</v>
      </c>
      <c r="E866" s="128">
        <f t="shared" si="123"/>
        <v>0</v>
      </c>
      <c r="F866" s="4">
        <f t="shared" si="124"/>
        <v>0</v>
      </c>
      <c r="G866" s="19">
        <f>IF(AND(C866&lt;&gt;"",SUM(G$25:G865)&lt;D$17),$D$17/$D$21,0)</f>
        <v>0</v>
      </c>
      <c r="H866" s="4">
        <f t="shared" si="125"/>
        <v>0</v>
      </c>
      <c r="I866" s="4">
        <f t="shared" si="121"/>
        <v>0</v>
      </c>
      <c r="J866" s="25" t="str">
        <f t="shared" si="117"/>
        <v>2091–2092</v>
      </c>
      <c r="K866" s="27">
        <f t="shared" si="122"/>
        <v>0</v>
      </c>
      <c r="R866" s="10" t="str">
        <f t="shared" si="118"/>
        <v/>
      </c>
    </row>
    <row r="867" spans="1:18" ht="19.899999999999999" customHeight="1" x14ac:dyDescent="0.25">
      <c r="A867" s="126">
        <v>70007</v>
      </c>
      <c r="B867" s="9">
        <f t="shared" si="119"/>
        <v>0</v>
      </c>
      <c r="C867" s="127"/>
      <c r="D867" s="4">
        <f t="shared" si="120"/>
        <v>0</v>
      </c>
      <c r="E867" s="128">
        <f t="shared" si="123"/>
        <v>0</v>
      </c>
      <c r="F867" s="4">
        <f t="shared" si="124"/>
        <v>0</v>
      </c>
      <c r="G867" s="19">
        <f>IF(AND(C867&lt;&gt;"",SUM(G$25:G866)&lt;D$17),$D$17/$D$21,0)</f>
        <v>0</v>
      </c>
      <c r="H867" s="4">
        <f t="shared" si="125"/>
        <v>0</v>
      </c>
      <c r="I867" s="4">
        <f t="shared" si="121"/>
        <v>0</v>
      </c>
      <c r="J867" s="25" t="str">
        <f t="shared" si="117"/>
        <v>2091–2092</v>
      </c>
      <c r="K867" s="27">
        <f t="shared" si="122"/>
        <v>0</v>
      </c>
      <c r="R867" s="10" t="str">
        <f t="shared" si="118"/>
        <v/>
      </c>
    </row>
    <row r="868" spans="1:18" ht="19.899999999999999" customHeight="1" x14ac:dyDescent="0.25">
      <c r="A868" s="126">
        <v>70037</v>
      </c>
      <c r="B868" s="9">
        <f t="shared" si="119"/>
        <v>0</v>
      </c>
      <c r="C868" s="127"/>
      <c r="D868" s="4">
        <f t="shared" si="120"/>
        <v>0</v>
      </c>
      <c r="E868" s="128">
        <f t="shared" si="123"/>
        <v>0</v>
      </c>
      <c r="F868" s="4">
        <f t="shared" si="124"/>
        <v>0</v>
      </c>
      <c r="G868" s="19">
        <f>IF(AND(C868&lt;&gt;"",SUM(G$25:G867)&lt;D$17),$D$17/$D$21,0)</f>
        <v>0</v>
      </c>
      <c r="H868" s="4">
        <f t="shared" si="125"/>
        <v>0</v>
      </c>
      <c r="I868" s="4">
        <f t="shared" si="121"/>
        <v>0</v>
      </c>
      <c r="J868" s="25" t="str">
        <f t="shared" si="117"/>
        <v>2091–2092</v>
      </c>
      <c r="K868" s="27">
        <f t="shared" si="122"/>
        <v>0</v>
      </c>
      <c r="R868" s="10" t="str">
        <f t="shared" si="118"/>
        <v/>
      </c>
    </row>
    <row r="869" spans="1:18" ht="19.899999999999999" customHeight="1" x14ac:dyDescent="0.25">
      <c r="A869" s="126">
        <v>70068</v>
      </c>
      <c r="B869" s="9">
        <f t="shared" si="119"/>
        <v>0</v>
      </c>
      <c r="C869" s="127"/>
      <c r="D869" s="4">
        <f t="shared" si="120"/>
        <v>0</v>
      </c>
      <c r="E869" s="128">
        <f t="shared" si="123"/>
        <v>0</v>
      </c>
      <c r="F869" s="4">
        <f t="shared" si="124"/>
        <v>0</v>
      </c>
      <c r="G869" s="19">
        <f>IF(AND(C869&lt;&gt;"",SUM(G$25:G868)&lt;D$17),$D$17/$D$21,0)</f>
        <v>0</v>
      </c>
      <c r="H869" s="4">
        <f t="shared" si="125"/>
        <v>0</v>
      </c>
      <c r="I869" s="4">
        <f t="shared" si="121"/>
        <v>0</v>
      </c>
      <c r="J869" s="25" t="str">
        <f t="shared" si="117"/>
        <v>2091–2092</v>
      </c>
      <c r="K869" s="27">
        <f t="shared" si="122"/>
        <v>0</v>
      </c>
      <c r="R869" s="10" t="str">
        <f t="shared" si="118"/>
        <v/>
      </c>
    </row>
    <row r="870" spans="1:18" ht="19.899999999999999" customHeight="1" x14ac:dyDescent="0.25">
      <c r="A870" s="126">
        <v>70098</v>
      </c>
      <c r="B870" s="9">
        <f t="shared" si="119"/>
        <v>0</v>
      </c>
      <c r="C870" s="127"/>
      <c r="D870" s="4">
        <f t="shared" si="120"/>
        <v>0</v>
      </c>
      <c r="E870" s="128">
        <f t="shared" si="123"/>
        <v>0</v>
      </c>
      <c r="F870" s="4">
        <f t="shared" si="124"/>
        <v>0</v>
      </c>
      <c r="G870" s="19">
        <f>IF(AND(C870&lt;&gt;"",SUM(G$25:G869)&lt;D$17),$D$17/$D$21,0)</f>
        <v>0</v>
      </c>
      <c r="H870" s="4">
        <f t="shared" si="125"/>
        <v>0</v>
      </c>
      <c r="I870" s="4">
        <f t="shared" si="121"/>
        <v>0</v>
      </c>
      <c r="J870" s="25" t="str">
        <f t="shared" ref="J870:J933" si="126">IF(OR(MONTH(A870)=1,MONTH(A870)=2,MONTH(A870)=3,MONTH(A870)=4,MONTH(A870)=5,MONTH(A870)=6),YEAR(A870)-1&amp;"–"&amp;YEAR(A870),YEAR(A870)&amp;"–"&amp;YEAR(A870)+1)</f>
        <v>2091–2092</v>
      </c>
      <c r="K870" s="27">
        <f t="shared" si="122"/>
        <v>0</v>
      </c>
      <c r="R870" s="10" t="str">
        <f t="shared" si="118"/>
        <v/>
      </c>
    </row>
    <row r="871" spans="1:18" ht="19.899999999999999" customHeight="1" x14ac:dyDescent="0.25">
      <c r="A871" s="126">
        <v>70129</v>
      </c>
      <c r="B871" s="9">
        <f t="shared" si="119"/>
        <v>0</v>
      </c>
      <c r="C871" s="127"/>
      <c r="D871" s="4">
        <f t="shared" si="120"/>
        <v>0</v>
      </c>
      <c r="E871" s="128">
        <f t="shared" si="123"/>
        <v>0</v>
      </c>
      <c r="F871" s="4">
        <f t="shared" si="124"/>
        <v>0</v>
      </c>
      <c r="G871" s="19">
        <f>IF(AND(C871&lt;&gt;"",SUM(G$25:G870)&lt;D$17),$D$17/$D$21,0)</f>
        <v>0</v>
      </c>
      <c r="H871" s="4">
        <f t="shared" si="125"/>
        <v>0</v>
      </c>
      <c r="I871" s="4">
        <f t="shared" si="121"/>
        <v>0</v>
      </c>
      <c r="J871" s="25" t="str">
        <f t="shared" si="126"/>
        <v>2091–2092</v>
      </c>
      <c r="K871" s="27">
        <f t="shared" si="122"/>
        <v>0</v>
      </c>
      <c r="R871" s="10" t="str">
        <f t="shared" si="118"/>
        <v/>
      </c>
    </row>
    <row r="872" spans="1:18" ht="19.899999999999999" customHeight="1" x14ac:dyDescent="0.25">
      <c r="A872" s="126">
        <v>70160</v>
      </c>
      <c r="B872" s="9">
        <f t="shared" si="119"/>
        <v>0</v>
      </c>
      <c r="C872" s="127"/>
      <c r="D872" s="4">
        <f t="shared" si="120"/>
        <v>0</v>
      </c>
      <c r="E872" s="128">
        <f t="shared" si="123"/>
        <v>0</v>
      </c>
      <c r="F872" s="4">
        <f t="shared" si="124"/>
        <v>0</v>
      </c>
      <c r="G872" s="19">
        <f>IF(AND(C872&lt;&gt;"",SUM(G$25:G871)&lt;D$17),$D$17/$D$21,0)</f>
        <v>0</v>
      </c>
      <c r="H872" s="4">
        <f t="shared" si="125"/>
        <v>0</v>
      </c>
      <c r="I872" s="4">
        <f t="shared" si="121"/>
        <v>0</v>
      </c>
      <c r="J872" s="25" t="str">
        <f t="shared" si="126"/>
        <v>2091–2092</v>
      </c>
      <c r="K872" s="27">
        <f t="shared" si="122"/>
        <v>0</v>
      </c>
      <c r="R872" s="10" t="str">
        <f t="shared" si="118"/>
        <v/>
      </c>
    </row>
    <row r="873" spans="1:18" ht="19.899999999999999" customHeight="1" x14ac:dyDescent="0.25">
      <c r="A873" s="126">
        <v>70189</v>
      </c>
      <c r="B873" s="9">
        <f t="shared" si="119"/>
        <v>0</v>
      </c>
      <c r="C873" s="127"/>
      <c r="D873" s="4">
        <f t="shared" si="120"/>
        <v>0</v>
      </c>
      <c r="E873" s="128">
        <f t="shared" si="123"/>
        <v>0</v>
      </c>
      <c r="F873" s="4">
        <f t="shared" si="124"/>
        <v>0</v>
      </c>
      <c r="G873" s="19">
        <f>IF(AND(C873&lt;&gt;"",SUM(G$25:G872)&lt;D$17),$D$17/$D$21,0)</f>
        <v>0</v>
      </c>
      <c r="H873" s="4">
        <f t="shared" si="125"/>
        <v>0</v>
      </c>
      <c r="I873" s="4">
        <f t="shared" si="121"/>
        <v>0</v>
      </c>
      <c r="J873" s="25" t="str">
        <f t="shared" si="126"/>
        <v>2091–2092</v>
      </c>
      <c r="K873" s="27">
        <f t="shared" si="122"/>
        <v>0</v>
      </c>
      <c r="R873" s="10" t="str">
        <f t="shared" si="118"/>
        <v/>
      </c>
    </row>
    <row r="874" spans="1:18" ht="19.899999999999999" customHeight="1" x14ac:dyDescent="0.25">
      <c r="A874" s="126">
        <v>70220</v>
      </c>
      <c r="B874" s="9">
        <f t="shared" si="119"/>
        <v>0</v>
      </c>
      <c r="C874" s="127"/>
      <c r="D874" s="4">
        <f t="shared" si="120"/>
        <v>0</v>
      </c>
      <c r="E874" s="128">
        <f t="shared" si="123"/>
        <v>0</v>
      </c>
      <c r="F874" s="4">
        <f t="shared" si="124"/>
        <v>0</v>
      </c>
      <c r="G874" s="19">
        <f>IF(AND(C874&lt;&gt;"",SUM(G$25:G873)&lt;D$17),$D$17/$D$21,0)</f>
        <v>0</v>
      </c>
      <c r="H874" s="4">
        <f t="shared" si="125"/>
        <v>0</v>
      </c>
      <c r="I874" s="4">
        <f t="shared" si="121"/>
        <v>0</v>
      </c>
      <c r="J874" s="25" t="str">
        <f t="shared" si="126"/>
        <v>2091–2092</v>
      </c>
      <c r="K874" s="27">
        <f t="shared" si="122"/>
        <v>0</v>
      </c>
      <c r="R874" s="10" t="str">
        <f t="shared" si="118"/>
        <v/>
      </c>
    </row>
    <row r="875" spans="1:18" ht="19.899999999999999" customHeight="1" x14ac:dyDescent="0.25">
      <c r="A875" s="126">
        <v>70250</v>
      </c>
      <c r="B875" s="9">
        <f t="shared" si="119"/>
        <v>0</v>
      </c>
      <c r="C875" s="127"/>
      <c r="D875" s="4">
        <f t="shared" si="120"/>
        <v>0</v>
      </c>
      <c r="E875" s="128">
        <f t="shared" si="123"/>
        <v>0</v>
      </c>
      <c r="F875" s="4">
        <f t="shared" si="124"/>
        <v>0</v>
      </c>
      <c r="G875" s="19">
        <f>IF(AND(C875&lt;&gt;"",SUM(G$25:G874)&lt;D$17),$D$17/$D$21,0)</f>
        <v>0</v>
      </c>
      <c r="H875" s="4">
        <f t="shared" si="125"/>
        <v>0</v>
      </c>
      <c r="I875" s="4">
        <f t="shared" si="121"/>
        <v>0</v>
      </c>
      <c r="J875" s="25" t="str">
        <f t="shared" si="126"/>
        <v>2091–2092</v>
      </c>
      <c r="K875" s="27">
        <f t="shared" si="122"/>
        <v>0</v>
      </c>
      <c r="R875" s="10" t="str">
        <f t="shared" si="118"/>
        <v/>
      </c>
    </row>
    <row r="876" spans="1:18" ht="19.899999999999999" customHeight="1" x14ac:dyDescent="0.25">
      <c r="A876" s="126">
        <v>70281</v>
      </c>
      <c r="B876" s="9">
        <f t="shared" si="119"/>
        <v>0</v>
      </c>
      <c r="C876" s="127"/>
      <c r="D876" s="4">
        <f t="shared" si="120"/>
        <v>0</v>
      </c>
      <c r="E876" s="128">
        <f t="shared" si="123"/>
        <v>0</v>
      </c>
      <c r="F876" s="4">
        <f t="shared" si="124"/>
        <v>0</v>
      </c>
      <c r="G876" s="19">
        <f>IF(AND(C876&lt;&gt;"",SUM(G$25:G875)&lt;D$17),$D$17/$D$21,0)</f>
        <v>0</v>
      </c>
      <c r="H876" s="4">
        <f t="shared" si="125"/>
        <v>0</v>
      </c>
      <c r="I876" s="4">
        <f t="shared" si="121"/>
        <v>0</v>
      </c>
      <c r="J876" s="25" t="str">
        <f t="shared" si="126"/>
        <v>2091–2092</v>
      </c>
      <c r="K876" s="27">
        <f t="shared" si="122"/>
        <v>0</v>
      </c>
      <c r="R876" s="10" t="str">
        <f t="shared" si="118"/>
        <v/>
      </c>
    </row>
    <row r="877" spans="1:18" ht="19.899999999999999" customHeight="1" x14ac:dyDescent="0.25">
      <c r="A877" s="126">
        <v>70311</v>
      </c>
      <c r="B877" s="9">
        <f t="shared" si="119"/>
        <v>0</v>
      </c>
      <c r="C877" s="127"/>
      <c r="D877" s="4">
        <f t="shared" si="120"/>
        <v>0</v>
      </c>
      <c r="E877" s="128">
        <f t="shared" si="123"/>
        <v>0</v>
      </c>
      <c r="F877" s="4">
        <f t="shared" si="124"/>
        <v>0</v>
      </c>
      <c r="G877" s="19">
        <f>IF(AND(C877&lt;&gt;"",SUM(G$25:G876)&lt;D$17),$D$17/$D$21,0)</f>
        <v>0</v>
      </c>
      <c r="H877" s="4">
        <f t="shared" si="125"/>
        <v>0</v>
      </c>
      <c r="I877" s="4">
        <f t="shared" si="121"/>
        <v>0</v>
      </c>
      <c r="J877" s="25" t="str">
        <f t="shared" si="126"/>
        <v>2092–2093</v>
      </c>
      <c r="K877" s="27">
        <f t="shared" si="122"/>
        <v>0</v>
      </c>
      <c r="R877" s="10" t="str">
        <f t="shared" si="118"/>
        <v/>
      </c>
    </row>
    <row r="878" spans="1:18" ht="19.899999999999999" customHeight="1" x14ac:dyDescent="0.25">
      <c r="A878" s="126">
        <v>70342</v>
      </c>
      <c r="B878" s="9">
        <f t="shared" si="119"/>
        <v>0</v>
      </c>
      <c r="C878" s="127"/>
      <c r="D878" s="4">
        <f t="shared" si="120"/>
        <v>0</v>
      </c>
      <c r="E878" s="128">
        <f t="shared" si="123"/>
        <v>0</v>
      </c>
      <c r="F878" s="4">
        <f t="shared" si="124"/>
        <v>0</v>
      </c>
      <c r="G878" s="19">
        <f>IF(AND(C878&lt;&gt;"",SUM(G$25:G877)&lt;D$17),$D$17/$D$21,0)</f>
        <v>0</v>
      </c>
      <c r="H878" s="4">
        <f t="shared" si="125"/>
        <v>0</v>
      </c>
      <c r="I878" s="4">
        <f t="shared" si="121"/>
        <v>0</v>
      </c>
      <c r="J878" s="25" t="str">
        <f t="shared" si="126"/>
        <v>2092–2093</v>
      </c>
      <c r="K878" s="27">
        <f t="shared" si="122"/>
        <v>0</v>
      </c>
      <c r="R878" s="10" t="str">
        <f t="shared" si="118"/>
        <v/>
      </c>
    </row>
    <row r="879" spans="1:18" ht="19.899999999999999" customHeight="1" x14ac:dyDescent="0.25">
      <c r="A879" s="126">
        <v>70373</v>
      </c>
      <c r="B879" s="9">
        <f t="shared" si="119"/>
        <v>0</v>
      </c>
      <c r="C879" s="127"/>
      <c r="D879" s="4">
        <f t="shared" si="120"/>
        <v>0</v>
      </c>
      <c r="E879" s="128">
        <f t="shared" si="123"/>
        <v>0</v>
      </c>
      <c r="F879" s="4">
        <f t="shared" si="124"/>
        <v>0</v>
      </c>
      <c r="G879" s="19">
        <f>IF(AND(C879&lt;&gt;"",SUM(G$25:G878)&lt;D$17),$D$17/$D$21,0)</f>
        <v>0</v>
      </c>
      <c r="H879" s="4">
        <f t="shared" si="125"/>
        <v>0</v>
      </c>
      <c r="I879" s="4">
        <f t="shared" si="121"/>
        <v>0</v>
      </c>
      <c r="J879" s="25" t="str">
        <f t="shared" si="126"/>
        <v>2092–2093</v>
      </c>
      <c r="K879" s="27">
        <f t="shared" si="122"/>
        <v>0</v>
      </c>
      <c r="R879" s="10" t="str">
        <f t="shared" si="118"/>
        <v/>
      </c>
    </row>
    <row r="880" spans="1:18" ht="19.899999999999999" customHeight="1" x14ac:dyDescent="0.25">
      <c r="A880" s="126">
        <v>70403</v>
      </c>
      <c r="B880" s="9">
        <f t="shared" si="119"/>
        <v>0</v>
      </c>
      <c r="C880" s="127"/>
      <c r="D880" s="4">
        <f t="shared" si="120"/>
        <v>0</v>
      </c>
      <c r="E880" s="128">
        <f t="shared" si="123"/>
        <v>0</v>
      </c>
      <c r="F880" s="4">
        <f t="shared" si="124"/>
        <v>0</v>
      </c>
      <c r="G880" s="19">
        <f>IF(AND(C880&lt;&gt;"",SUM(G$25:G879)&lt;D$17),$D$17/$D$21,0)</f>
        <v>0</v>
      </c>
      <c r="H880" s="4">
        <f t="shared" si="125"/>
        <v>0</v>
      </c>
      <c r="I880" s="4">
        <f t="shared" si="121"/>
        <v>0</v>
      </c>
      <c r="J880" s="25" t="str">
        <f t="shared" si="126"/>
        <v>2092–2093</v>
      </c>
      <c r="K880" s="27">
        <f t="shared" si="122"/>
        <v>0</v>
      </c>
      <c r="R880" s="10" t="str">
        <f t="shared" si="118"/>
        <v/>
      </c>
    </row>
    <row r="881" spans="1:18" ht="19.899999999999999" customHeight="1" x14ac:dyDescent="0.25">
      <c r="A881" s="126">
        <v>70434</v>
      </c>
      <c r="B881" s="9">
        <f t="shared" si="119"/>
        <v>0</v>
      </c>
      <c r="C881" s="127"/>
      <c r="D881" s="4">
        <f t="shared" si="120"/>
        <v>0</v>
      </c>
      <c r="E881" s="128">
        <f t="shared" si="123"/>
        <v>0</v>
      </c>
      <c r="F881" s="4">
        <f t="shared" si="124"/>
        <v>0</v>
      </c>
      <c r="G881" s="19">
        <f>IF(AND(C881&lt;&gt;"",SUM(G$25:G880)&lt;D$17),$D$17/$D$21,0)</f>
        <v>0</v>
      </c>
      <c r="H881" s="4">
        <f t="shared" si="125"/>
        <v>0</v>
      </c>
      <c r="I881" s="4">
        <f t="shared" si="121"/>
        <v>0</v>
      </c>
      <c r="J881" s="25" t="str">
        <f t="shared" si="126"/>
        <v>2092–2093</v>
      </c>
      <c r="K881" s="27">
        <f t="shared" si="122"/>
        <v>0</v>
      </c>
      <c r="R881" s="10" t="str">
        <f t="shared" si="118"/>
        <v/>
      </c>
    </row>
    <row r="882" spans="1:18" ht="19.899999999999999" customHeight="1" x14ac:dyDescent="0.25">
      <c r="A882" s="126">
        <v>70464</v>
      </c>
      <c r="B882" s="9">
        <f t="shared" si="119"/>
        <v>0</v>
      </c>
      <c r="C882" s="127"/>
      <c r="D882" s="4">
        <f t="shared" si="120"/>
        <v>0</v>
      </c>
      <c r="E882" s="128">
        <f t="shared" si="123"/>
        <v>0</v>
      </c>
      <c r="F882" s="4">
        <f t="shared" si="124"/>
        <v>0</v>
      </c>
      <c r="G882" s="19">
        <f>IF(AND(C882&lt;&gt;"",SUM(G$25:G881)&lt;D$17),$D$17/$D$21,0)</f>
        <v>0</v>
      </c>
      <c r="H882" s="4">
        <f t="shared" si="125"/>
        <v>0</v>
      </c>
      <c r="I882" s="4">
        <f t="shared" si="121"/>
        <v>0</v>
      </c>
      <c r="J882" s="25" t="str">
        <f t="shared" si="126"/>
        <v>2092–2093</v>
      </c>
      <c r="K882" s="27">
        <f t="shared" si="122"/>
        <v>0</v>
      </c>
      <c r="R882" s="10" t="str">
        <f t="shared" si="118"/>
        <v/>
      </c>
    </row>
    <row r="883" spans="1:18" ht="19.899999999999999" customHeight="1" x14ac:dyDescent="0.25">
      <c r="A883" s="126">
        <v>70495</v>
      </c>
      <c r="B883" s="9">
        <f t="shared" si="119"/>
        <v>0</v>
      </c>
      <c r="C883" s="127"/>
      <c r="D883" s="4">
        <f t="shared" si="120"/>
        <v>0</v>
      </c>
      <c r="E883" s="128">
        <f t="shared" si="123"/>
        <v>0</v>
      </c>
      <c r="F883" s="4">
        <f t="shared" si="124"/>
        <v>0</v>
      </c>
      <c r="G883" s="19">
        <f>IF(AND(C883&lt;&gt;"",SUM(G$25:G882)&lt;D$17),$D$17/$D$21,0)</f>
        <v>0</v>
      </c>
      <c r="H883" s="4">
        <f t="shared" si="125"/>
        <v>0</v>
      </c>
      <c r="I883" s="4">
        <f t="shared" si="121"/>
        <v>0</v>
      </c>
      <c r="J883" s="25" t="str">
        <f t="shared" si="126"/>
        <v>2092–2093</v>
      </c>
      <c r="K883" s="27">
        <f t="shared" si="122"/>
        <v>0</v>
      </c>
      <c r="R883" s="10" t="str">
        <f t="shared" si="118"/>
        <v/>
      </c>
    </row>
    <row r="884" spans="1:18" ht="19.899999999999999" customHeight="1" x14ac:dyDescent="0.25">
      <c r="A884" s="126">
        <v>70526</v>
      </c>
      <c r="B884" s="9">
        <f t="shared" si="119"/>
        <v>0</v>
      </c>
      <c r="C884" s="127"/>
      <c r="D884" s="4">
        <f t="shared" si="120"/>
        <v>0</v>
      </c>
      <c r="E884" s="128">
        <f t="shared" si="123"/>
        <v>0</v>
      </c>
      <c r="F884" s="4">
        <f t="shared" si="124"/>
        <v>0</v>
      </c>
      <c r="G884" s="19">
        <f>IF(AND(C884&lt;&gt;"",SUM(G$25:G883)&lt;D$17),$D$17/$D$21,0)</f>
        <v>0</v>
      </c>
      <c r="H884" s="4">
        <f t="shared" si="125"/>
        <v>0</v>
      </c>
      <c r="I884" s="4">
        <f t="shared" si="121"/>
        <v>0</v>
      </c>
      <c r="J884" s="25" t="str">
        <f t="shared" si="126"/>
        <v>2092–2093</v>
      </c>
      <c r="K884" s="27">
        <f t="shared" si="122"/>
        <v>0</v>
      </c>
      <c r="R884" s="10" t="str">
        <f t="shared" si="118"/>
        <v/>
      </c>
    </row>
    <row r="885" spans="1:18" ht="19.899999999999999" customHeight="1" x14ac:dyDescent="0.25">
      <c r="A885" s="126">
        <v>70554</v>
      </c>
      <c r="B885" s="9">
        <f t="shared" si="119"/>
        <v>0</v>
      </c>
      <c r="C885" s="127"/>
      <c r="D885" s="4">
        <f t="shared" si="120"/>
        <v>0</v>
      </c>
      <c r="E885" s="128">
        <f t="shared" si="123"/>
        <v>0</v>
      </c>
      <c r="F885" s="4">
        <f t="shared" si="124"/>
        <v>0</v>
      </c>
      <c r="G885" s="19">
        <f>IF(AND(C885&lt;&gt;"",SUM(G$25:G884)&lt;D$17),$D$17/$D$21,0)</f>
        <v>0</v>
      </c>
      <c r="H885" s="4">
        <f t="shared" si="125"/>
        <v>0</v>
      </c>
      <c r="I885" s="4">
        <f t="shared" si="121"/>
        <v>0</v>
      </c>
      <c r="J885" s="25" t="str">
        <f t="shared" si="126"/>
        <v>2092–2093</v>
      </c>
      <c r="K885" s="27">
        <f t="shared" si="122"/>
        <v>0</v>
      </c>
      <c r="R885" s="10" t="str">
        <f t="shared" si="118"/>
        <v/>
      </c>
    </row>
    <row r="886" spans="1:18" ht="19.899999999999999" customHeight="1" x14ac:dyDescent="0.25">
      <c r="A886" s="126">
        <v>70585</v>
      </c>
      <c r="B886" s="9">
        <f t="shared" si="119"/>
        <v>0</v>
      </c>
      <c r="C886" s="127"/>
      <c r="D886" s="4">
        <f t="shared" si="120"/>
        <v>0</v>
      </c>
      <c r="E886" s="128">
        <f t="shared" si="123"/>
        <v>0</v>
      </c>
      <c r="F886" s="4">
        <f t="shared" si="124"/>
        <v>0</v>
      </c>
      <c r="G886" s="19">
        <f>IF(AND(C886&lt;&gt;"",SUM(G$25:G885)&lt;D$17),$D$17/$D$21,0)</f>
        <v>0</v>
      </c>
      <c r="H886" s="4">
        <f t="shared" si="125"/>
        <v>0</v>
      </c>
      <c r="I886" s="4">
        <f t="shared" si="121"/>
        <v>0</v>
      </c>
      <c r="J886" s="25" t="str">
        <f t="shared" si="126"/>
        <v>2092–2093</v>
      </c>
      <c r="K886" s="27">
        <f t="shared" si="122"/>
        <v>0</v>
      </c>
      <c r="R886" s="10" t="str">
        <f t="shared" si="118"/>
        <v/>
      </c>
    </row>
    <row r="887" spans="1:18" ht="19.899999999999999" customHeight="1" x14ac:dyDescent="0.25">
      <c r="A887" s="126">
        <v>70615</v>
      </c>
      <c r="B887" s="9">
        <f t="shared" si="119"/>
        <v>0</v>
      </c>
      <c r="C887" s="127"/>
      <c r="D887" s="4">
        <f t="shared" si="120"/>
        <v>0</v>
      </c>
      <c r="E887" s="128">
        <f t="shared" si="123"/>
        <v>0</v>
      </c>
      <c r="F887" s="4">
        <f t="shared" si="124"/>
        <v>0</v>
      </c>
      <c r="G887" s="19">
        <f>IF(AND(C887&lt;&gt;"",SUM(G$25:G886)&lt;D$17),$D$17/$D$21,0)</f>
        <v>0</v>
      </c>
      <c r="H887" s="4">
        <f t="shared" si="125"/>
        <v>0</v>
      </c>
      <c r="I887" s="4">
        <f t="shared" si="121"/>
        <v>0</v>
      </c>
      <c r="J887" s="25" t="str">
        <f t="shared" si="126"/>
        <v>2092–2093</v>
      </c>
      <c r="K887" s="27">
        <f t="shared" si="122"/>
        <v>0</v>
      </c>
      <c r="R887" s="10" t="str">
        <f t="shared" si="118"/>
        <v/>
      </c>
    </row>
    <row r="888" spans="1:18" ht="19.899999999999999" customHeight="1" x14ac:dyDescent="0.25">
      <c r="A888" s="126">
        <v>70646</v>
      </c>
      <c r="B888" s="9">
        <f t="shared" si="119"/>
        <v>0</v>
      </c>
      <c r="C888" s="127"/>
      <c r="D888" s="4">
        <f t="shared" si="120"/>
        <v>0</v>
      </c>
      <c r="E888" s="128">
        <f t="shared" si="123"/>
        <v>0</v>
      </c>
      <c r="F888" s="4">
        <f t="shared" si="124"/>
        <v>0</v>
      </c>
      <c r="G888" s="19">
        <f>IF(AND(C888&lt;&gt;"",SUM(G$25:G887)&lt;D$17),$D$17/$D$21,0)</f>
        <v>0</v>
      </c>
      <c r="H888" s="4">
        <f t="shared" si="125"/>
        <v>0</v>
      </c>
      <c r="I888" s="4">
        <f t="shared" si="121"/>
        <v>0</v>
      </c>
      <c r="J888" s="25" t="str">
        <f t="shared" si="126"/>
        <v>2092–2093</v>
      </c>
      <c r="K888" s="27">
        <f t="shared" si="122"/>
        <v>0</v>
      </c>
      <c r="R888" s="10" t="str">
        <f t="shared" si="118"/>
        <v/>
      </c>
    </row>
    <row r="889" spans="1:18" ht="19.899999999999999" customHeight="1" x14ac:dyDescent="0.25">
      <c r="A889" s="126">
        <v>70676</v>
      </c>
      <c r="B889" s="9">
        <f t="shared" si="119"/>
        <v>0</v>
      </c>
      <c r="C889" s="127"/>
      <c r="D889" s="4">
        <f t="shared" si="120"/>
        <v>0</v>
      </c>
      <c r="E889" s="128">
        <f t="shared" si="123"/>
        <v>0</v>
      </c>
      <c r="F889" s="4">
        <f t="shared" si="124"/>
        <v>0</v>
      </c>
      <c r="G889" s="19">
        <f>IF(AND(C889&lt;&gt;"",SUM(G$25:G888)&lt;D$17),$D$17/$D$21,0)</f>
        <v>0</v>
      </c>
      <c r="H889" s="4">
        <f t="shared" si="125"/>
        <v>0</v>
      </c>
      <c r="I889" s="4">
        <f t="shared" si="121"/>
        <v>0</v>
      </c>
      <c r="J889" s="25" t="str">
        <f t="shared" si="126"/>
        <v>2093–2094</v>
      </c>
      <c r="K889" s="27">
        <f t="shared" si="122"/>
        <v>0</v>
      </c>
      <c r="R889" s="10" t="str">
        <f t="shared" si="118"/>
        <v/>
      </c>
    </row>
    <row r="890" spans="1:18" ht="19.899999999999999" customHeight="1" x14ac:dyDescent="0.25">
      <c r="A890" s="126">
        <v>70707</v>
      </c>
      <c r="B890" s="9">
        <f t="shared" si="119"/>
        <v>0</v>
      </c>
      <c r="C890" s="127"/>
      <c r="D890" s="4">
        <f t="shared" si="120"/>
        <v>0</v>
      </c>
      <c r="E890" s="128">
        <f t="shared" si="123"/>
        <v>0</v>
      </c>
      <c r="F890" s="4">
        <f t="shared" si="124"/>
        <v>0</v>
      </c>
      <c r="G890" s="19">
        <f>IF(AND(C890&lt;&gt;"",SUM(G$25:G889)&lt;D$17),$D$17/$D$21,0)</f>
        <v>0</v>
      </c>
      <c r="H890" s="4">
        <f t="shared" si="125"/>
        <v>0</v>
      </c>
      <c r="I890" s="4">
        <f t="shared" si="121"/>
        <v>0</v>
      </c>
      <c r="J890" s="25" t="str">
        <f t="shared" si="126"/>
        <v>2093–2094</v>
      </c>
      <c r="K890" s="27">
        <f t="shared" si="122"/>
        <v>0</v>
      </c>
      <c r="R890" s="10" t="str">
        <f t="shared" si="118"/>
        <v/>
      </c>
    </row>
    <row r="891" spans="1:18" ht="19.899999999999999" customHeight="1" x14ac:dyDescent="0.25">
      <c r="A891" s="126">
        <v>70738</v>
      </c>
      <c r="B891" s="9">
        <f t="shared" si="119"/>
        <v>0</v>
      </c>
      <c r="C891" s="127"/>
      <c r="D891" s="4">
        <f t="shared" si="120"/>
        <v>0</v>
      </c>
      <c r="E891" s="128">
        <f t="shared" si="123"/>
        <v>0</v>
      </c>
      <c r="F891" s="4">
        <f t="shared" si="124"/>
        <v>0</v>
      </c>
      <c r="G891" s="19">
        <f>IF(AND(C891&lt;&gt;"",SUM(G$25:G890)&lt;D$17),$D$17/$D$21,0)</f>
        <v>0</v>
      </c>
      <c r="H891" s="4">
        <f t="shared" si="125"/>
        <v>0</v>
      </c>
      <c r="I891" s="4">
        <f t="shared" si="121"/>
        <v>0</v>
      </c>
      <c r="J891" s="25" t="str">
        <f t="shared" si="126"/>
        <v>2093–2094</v>
      </c>
      <c r="K891" s="27">
        <f t="shared" si="122"/>
        <v>0</v>
      </c>
      <c r="R891" s="10" t="str">
        <f t="shared" si="118"/>
        <v/>
      </c>
    </row>
    <row r="892" spans="1:18" ht="19.899999999999999" customHeight="1" x14ac:dyDescent="0.25">
      <c r="A892" s="126">
        <v>70768</v>
      </c>
      <c r="B892" s="9">
        <f t="shared" si="119"/>
        <v>0</v>
      </c>
      <c r="C892" s="127"/>
      <c r="D892" s="4">
        <f t="shared" si="120"/>
        <v>0</v>
      </c>
      <c r="E892" s="128">
        <f t="shared" si="123"/>
        <v>0</v>
      </c>
      <c r="F892" s="4">
        <f t="shared" si="124"/>
        <v>0</v>
      </c>
      <c r="G892" s="19">
        <f>IF(AND(C892&lt;&gt;"",SUM(G$25:G891)&lt;D$17),$D$17/$D$21,0)</f>
        <v>0</v>
      </c>
      <c r="H892" s="4">
        <f t="shared" si="125"/>
        <v>0</v>
      </c>
      <c r="I892" s="4">
        <f t="shared" si="121"/>
        <v>0</v>
      </c>
      <c r="J892" s="25" t="str">
        <f t="shared" si="126"/>
        <v>2093–2094</v>
      </c>
      <c r="K892" s="27">
        <f t="shared" si="122"/>
        <v>0</v>
      </c>
      <c r="R892" s="10" t="str">
        <f t="shared" si="118"/>
        <v/>
      </c>
    </row>
    <row r="893" spans="1:18" ht="19.899999999999999" customHeight="1" x14ac:dyDescent="0.25">
      <c r="A893" s="126">
        <v>70799</v>
      </c>
      <c r="B893" s="9">
        <f t="shared" si="119"/>
        <v>0</v>
      </c>
      <c r="C893" s="127"/>
      <c r="D893" s="4">
        <f t="shared" si="120"/>
        <v>0</v>
      </c>
      <c r="E893" s="128">
        <f t="shared" si="123"/>
        <v>0</v>
      </c>
      <c r="F893" s="4">
        <f t="shared" si="124"/>
        <v>0</v>
      </c>
      <c r="G893" s="19">
        <f>IF(AND(C893&lt;&gt;"",SUM(G$25:G892)&lt;D$17),$D$17/$D$21,0)</f>
        <v>0</v>
      </c>
      <c r="H893" s="4">
        <f t="shared" si="125"/>
        <v>0</v>
      </c>
      <c r="I893" s="4">
        <f t="shared" si="121"/>
        <v>0</v>
      </c>
      <c r="J893" s="25" t="str">
        <f t="shared" si="126"/>
        <v>2093–2094</v>
      </c>
      <c r="K893" s="27">
        <f t="shared" si="122"/>
        <v>0</v>
      </c>
      <c r="R893" s="10" t="str">
        <f t="shared" si="118"/>
        <v/>
      </c>
    </row>
    <row r="894" spans="1:18" ht="19.899999999999999" customHeight="1" x14ac:dyDescent="0.25">
      <c r="A894" s="126">
        <v>70829</v>
      </c>
      <c r="B894" s="9">
        <f t="shared" si="119"/>
        <v>0</v>
      </c>
      <c r="C894" s="127"/>
      <c r="D894" s="4">
        <f t="shared" si="120"/>
        <v>0</v>
      </c>
      <c r="E894" s="128">
        <f t="shared" si="123"/>
        <v>0</v>
      </c>
      <c r="F894" s="4">
        <f t="shared" si="124"/>
        <v>0</v>
      </c>
      <c r="G894" s="19">
        <f>IF(AND(C894&lt;&gt;"",SUM(G$25:G893)&lt;D$17),$D$17/$D$21,0)</f>
        <v>0</v>
      </c>
      <c r="H894" s="4">
        <f t="shared" si="125"/>
        <v>0</v>
      </c>
      <c r="I894" s="4">
        <f t="shared" si="121"/>
        <v>0</v>
      </c>
      <c r="J894" s="25" t="str">
        <f t="shared" si="126"/>
        <v>2093–2094</v>
      </c>
      <c r="K894" s="27">
        <f t="shared" si="122"/>
        <v>0</v>
      </c>
      <c r="R894" s="10" t="str">
        <f t="shared" si="118"/>
        <v/>
      </c>
    </row>
    <row r="895" spans="1:18" ht="19.899999999999999" customHeight="1" x14ac:dyDescent="0.25">
      <c r="A895" s="126">
        <v>70860</v>
      </c>
      <c r="B895" s="9">
        <f t="shared" si="119"/>
        <v>0</v>
      </c>
      <c r="C895" s="127"/>
      <c r="D895" s="4">
        <f t="shared" si="120"/>
        <v>0</v>
      </c>
      <c r="E895" s="128">
        <f t="shared" si="123"/>
        <v>0</v>
      </c>
      <c r="F895" s="4">
        <f t="shared" si="124"/>
        <v>0</v>
      </c>
      <c r="G895" s="19">
        <f>IF(AND(C895&lt;&gt;"",SUM(G$25:G894)&lt;D$17),$D$17/$D$21,0)</f>
        <v>0</v>
      </c>
      <c r="H895" s="4">
        <f t="shared" si="125"/>
        <v>0</v>
      </c>
      <c r="I895" s="4">
        <f t="shared" si="121"/>
        <v>0</v>
      </c>
      <c r="J895" s="25" t="str">
        <f t="shared" si="126"/>
        <v>2093–2094</v>
      </c>
      <c r="K895" s="27">
        <f t="shared" si="122"/>
        <v>0</v>
      </c>
      <c r="R895" s="10" t="str">
        <f t="shared" si="118"/>
        <v/>
      </c>
    </row>
    <row r="896" spans="1:18" ht="19.899999999999999" customHeight="1" x14ac:dyDescent="0.25">
      <c r="A896" s="126">
        <v>70891</v>
      </c>
      <c r="B896" s="9">
        <f t="shared" si="119"/>
        <v>0</v>
      </c>
      <c r="C896" s="127"/>
      <c r="D896" s="4">
        <f t="shared" si="120"/>
        <v>0</v>
      </c>
      <c r="E896" s="128">
        <f t="shared" si="123"/>
        <v>0</v>
      </c>
      <c r="F896" s="4">
        <f t="shared" si="124"/>
        <v>0</v>
      </c>
      <c r="G896" s="19">
        <f>IF(AND(C896&lt;&gt;"",SUM(G$25:G895)&lt;D$17),$D$17/$D$21,0)</f>
        <v>0</v>
      </c>
      <c r="H896" s="4">
        <f t="shared" si="125"/>
        <v>0</v>
      </c>
      <c r="I896" s="4">
        <f t="shared" si="121"/>
        <v>0</v>
      </c>
      <c r="J896" s="25" t="str">
        <f t="shared" si="126"/>
        <v>2093–2094</v>
      </c>
      <c r="K896" s="27">
        <f t="shared" si="122"/>
        <v>0</v>
      </c>
      <c r="R896" s="10" t="str">
        <f t="shared" si="118"/>
        <v/>
      </c>
    </row>
    <row r="897" spans="1:18" ht="19.899999999999999" customHeight="1" x14ac:dyDescent="0.25">
      <c r="A897" s="126">
        <v>70919</v>
      </c>
      <c r="B897" s="9">
        <f t="shared" si="119"/>
        <v>0</v>
      </c>
      <c r="C897" s="127"/>
      <c r="D897" s="4">
        <f t="shared" si="120"/>
        <v>0</v>
      </c>
      <c r="E897" s="128">
        <f t="shared" si="123"/>
        <v>0</v>
      </c>
      <c r="F897" s="4">
        <f t="shared" si="124"/>
        <v>0</v>
      </c>
      <c r="G897" s="19">
        <f>IF(AND(C897&lt;&gt;"",SUM(G$25:G896)&lt;D$17),$D$17/$D$21,0)</f>
        <v>0</v>
      </c>
      <c r="H897" s="4">
        <f t="shared" si="125"/>
        <v>0</v>
      </c>
      <c r="I897" s="4">
        <f t="shared" si="121"/>
        <v>0</v>
      </c>
      <c r="J897" s="25" t="str">
        <f t="shared" si="126"/>
        <v>2093–2094</v>
      </c>
      <c r="K897" s="27">
        <f t="shared" si="122"/>
        <v>0</v>
      </c>
      <c r="R897" s="10" t="str">
        <f t="shared" si="118"/>
        <v/>
      </c>
    </row>
    <row r="898" spans="1:18" ht="19.899999999999999" customHeight="1" x14ac:dyDescent="0.25">
      <c r="A898" s="126">
        <v>70950</v>
      </c>
      <c r="B898" s="9">
        <f t="shared" si="119"/>
        <v>0</v>
      </c>
      <c r="C898" s="127"/>
      <c r="D898" s="4">
        <f t="shared" si="120"/>
        <v>0</v>
      </c>
      <c r="E898" s="128">
        <f t="shared" si="123"/>
        <v>0</v>
      </c>
      <c r="F898" s="4">
        <f t="shared" si="124"/>
        <v>0</v>
      </c>
      <c r="G898" s="19">
        <f>IF(AND(C898&lt;&gt;"",SUM(G$25:G897)&lt;D$17),$D$17/$D$21,0)</f>
        <v>0</v>
      </c>
      <c r="H898" s="4">
        <f t="shared" si="125"/>
        <v>0</v>
      </c>
      <c r="I898" s="4">
        <f t="shared" si="121"/>
        <v>0</v>
      </c>
      <c r="J898" s="25" t="str">
        <f t="shared" si="126"/>
        <v>2093–2094</v>
      </c>
      <c r="K898" s="27">
        <f t="shared" si="122"/>
        <v>0</v>
      </c>
      <c r="R898" s="10" t="str">
        <f t="shared" si="118"/>
        <v/>
      </c>
    </row>
    <row r="899" spans="1:18" ht="19.899999999999999" customHeight="1" x14ac:dyDescent="0.25">
      <c r="A899" s="126">
        <v>70980</v>
      </c>
      <c r="B899" s="9">
        <f t="shared" si="119"/>
        <v>0</v>
      </c>
      <c r="C899" s="127"/>
      <c r="D899" s="4">
        <f t="shared" si="120"/>
        <v>0</v>
      </c>
      <c r="E899" s="128">
        <f t="shared" si="123"/>
        <v>0</v>
      </c>
      <c r="F899" s="4">
        <f t="shared" si="124"/>
        <v>0</v>
      </c>
      <c r="G899" s="19">
        <f>IF(AND(C899&lt;&gt;"",SUM(G$25:G898)&lt;D$17),$D$17/$D$21,0)</f>
        <v>0</v>
      </c>
      <c r="H899" s="4">
        <f t="shared" si="125"/>
        <v>0</v>
      </c>
      <c r="I899" s="4">
        <f t="shared" si="121"/>
        <v>0</v>
      </c>
      <c r="J899" s="25" t="str">
        <f t="shared" si="126"/>
        <v>2093–2094</v>
      </c>
      <c r="K899" s="27">
        <f t="shared" si="122"/>
        <v>0</v>
      </c>
      <c r="R899" s="10" t="str">
        <f t="shared" si="118"/>
        <v/>
      </c>
    </row>
    <row r="900" spans="1:18" ht="19.899999999999999" customHeight="1" x14ac:dyDescent="0.25">
      <c r="A900" s="126">
        <v>71011</v>
      </c>
      <c r="B900" s="9">
        <f t="shared" si="119"/>
        <v>0</v>
      </c>
      <c r="C900" s="127"/>
      <c r="D900" s="4">
        <f t="shared" si="120"/>
        <v>0</v>
      </c>
      <c r="E900" s="128">
        <f t="shared" si="123"/>
        <v>0</v>
      </c>
      <c r="F900" s="4">
        <f t="shared" si="124"/>
        <v>0</v>
      </c>
      <c r="G900" s="19">
        <f>IF(AND(C900&lt;&gt;"",SUM(G$25:G899)&lt;D$17),$D$17/$D$21,0)</f>
        <v>0</v>
      </c>
      <c r="H900" s="4">
        <f t="shared" si="125"/>
        <v>0</v>
      </c>
      <c r="I900" s="4">
        <f t="shared" si="121"/>
        <v>0</v>
      </c>
      <c r="J900" s="25" t="str">
        <f t="shared" si="126"/>
        <v>2093–2094</v>
      </c>
      <c r="K900" s="27">
        <f t="shared" si="122"/>
        <v>0</v>
      </c>
      <c r="R900" s="10" t="str">
        <f t="shared" si="118"/>
        <v/>
      </c>
    </row>
    <row r="901" spans="1:18" ht="19.899999999999999" customHeight="1" x14ac:dyDescent="0.25">
      <c r="A901" s="126">
        <v>71041</v>
      </c>
      <c r="B901" s="9">
        <f t="shared" si="119"/>
        <v>0</v>
      </c>
      <c r="C901" s="127"/>
      <c r="D901" s="4">
        <f t="shared" si="120"/>
        <v>0</v>
      </c>
      <c r="E901" s="128">
        <f t="shared" si="123"/>
        <v>0</v>
      </c>
      <c r="F901" s="4">
        <f t="shared" si="124"/>
        <v>0</v>
      </c>
      <c r="G901" s="19">
        <f>IF(AND(C901&lt;&gt;"",SUM(G$25:G900)&lt;D$17),$D$17/$D$21,0)</f>
        <v>0</v>
      </c>
      <c r="H901" s="4">
        <f t="shared" si="125"/>
        <v>0</v>
      </c>
      <c r="I901" s="4">
        <f t="shared" si="121"/>
        <v>0</v>
      </c>
      <c r="J901" s="25" t="str">
        <f t="shared" si="126"/>
        <v>2094–2095</v>
      </c>
      <c r="K901" s="27">
        <f t="shared" si="122"/>
        <v>0</v>
      </c>
      <c r="R901" s="10" t="str">
        <f t="shared" si="118"/>
        <v/>
      </c>
    </row>
    <row r="902" spans="1:18" ht="19.899999999999999" customHeight="1" x14ac:dyDescent="0.25">
      <c r="A902" s="126">
        <v>71072</v>
      </c>
      <c r="B902" s="9">
        <f t="shared" si="119"/>
        <v>0</v>
      </c>
      <c r="C902" s="127"/>
      <c r="D902" s="4">
        <f t="shared" si="120"/>
        <v>0</v>
      </c>
      <c r="E902" s="128">
        <f t="shared" si="123"/>
        <v>0</v>
      </c>
      <c r="F902" s="4">
        <f t="shared" si="124"/>
        <v>0</v>
      </c>
      <c r="G902" s="19">
        <f>IF(AND(C902&lt;&gt;"",SUM(G$25:G901)&lt;D$17),$D$17/$D$21,0)</f>
        <v>0</v>
      </c>
      <c r="H902" s="4">
        <f t="shared" si="125"/>
        <v>0</v>
      </c>
      <c r="I902" s="4">
        <f t="shared" si="121"/>
        <v>0</v>
      </c>
      <c r="J902" s="25" t="str">
        <f t="shared" si="126"/>
        <v>2094–2095</v>
      </c>
      <c r="K902" s="27">
        <f t="shared" si="122"/>
        <v>0</v>
      </c>
      <c r="R902" s="10" t="str">
        <f t="shared" si="118"/>
        <v/>
      </c>
    </row>
    <row r="903" spans="1:18" ht="19.899999999999999" customHeight="1" x14ac:dyDescent="0.25">
      <c r="A903" s="126">
        <v>71103</v>
      </c>
      <c r="B903" s="9">
        <f t="shared" si="119"/>
        <v>0</v>
      </c>
      <c r="C903" s="127"/>
      <c r="D903" s="4">
        <f t="shared" si="120"/>
        <v>0</v>
      </c>
      <c r="E903" s="128">
        <f t="shared" si="123"/>
        <v>0</v>
      </c>
      <c r="F903" s="4">
        <f t="shared" si="124"/>
        <v>0</v>
      </c>
      <c r="G903" s="19">
        <f>IF(AND(C903&lt;&gt;"",SUM(G$25:G902)&lt;D$17),$D$17/$D$21,0)</f>
        <v>0</v>
      </c>
      <c r="H903" s="4">
        <f t="shared" si="125"/>
        <v>0</v>
      </c>
      <c r="I903" s="4">
        <f t="shared" si="121"/>
        <v>0</v>
      </c>
      <c r="J903" s="25" t="str">
        <f t="shared" si="126"/>
        <v>2094–2095</v>
      </c>
      <c r="K903" s="27">
        <f t="shared" si="122"/>
        <v>0</v>
      </c>
      <c r="R903" s="10" t="str">
        <f t="shared" si="118"/>
        <v/>
      </c>
    </row>
    <row r="904" spans="1:18" ht="19.899999999999999" customHeight="1" x14ac:dyDescent="0.25">
      <c r="A904" s="126">
        <v>71133</v>
      </c>
      <c r="B904" s="9">
        <f t="shared" si="119"/>
        <v>0</v>
      </c>
      <c r="C904" s="127"/>
      <c r="D904" s="4">
        <f t="shared" si="120"/>
        <v>0</v>
      </c>
      <c r="E904" s="128">
        <f t="shared" si="123"/>
        <v>0</v>
      </c>
      <c r="F904" s="4">
        <f t="shared" si="124"/>
        <v>0</v>
      </c>
      <c r="G904" s="19">
        <f>IF(AND(C904&lt;&gt;"",SUM(G$25:G903)&lt;D$17),$D$17/$D$21,0)</f>
        <v>0</v>
      </c>
      <c r="H904" s="4">
        <f t="shared" si="125"/>
        <v>0</v>
      </c>
      <c r="I904" s="4">
        <f t="shared" si="121"/>
        <v>0</v>
      </c>
      <c r="J904" s="25" t="str">
        <f t="shared" si="126"/>
        <v>2094–2095</v>
      </c>
      <c r="K904" s="27">
        <f t="shared" si="122"/>
        <v>0</v>
      </c>
      <c r="R904" s="10" t="str">
        <f t="shared" si="118"/>
        <v/>
      </c>
    </row>
    <row r="905" spans="1:18" ht="19.899999999999999" customHeight="1" x14ac:dyDescent="0.25">
      <c r="A905" s="126">
        <v>71164</v>
      </c>
      <c r="B905" s="9">
        <f t="shared" si="119"/>
        <v>0</v>
      </c>
      <c r="C905" s="127"/>
      <c r="D905" s="4">
        <f t="shared" si="120"/>
        <v>0</v>
      </c>
      <c r="E905" s="128">
        <f t="shared" si="123"/>
        <v>0</v>
      </c>
      <c r="F905" s="4">
        <f t="shared" si="124"/>
        <v>0</v>
      </c>
      <c r="G905" s="19">
        <f>IF(AND(C905&lt;&gt;"",SUM(G$25:G904)&lt;D$17),$D$17/$D$21,0)</f>
        <v>0</v>
      </c>
      <c r="H905" s="4">
        <f t="shared" si="125"/>
        <v>0</v>
      </c>
      <c r="I905" s="4">
        <f t="shared" si="121"/>
        <v>0</v>
      </c>
      <c r="J905" s="25" t="str">
        <f t="shared" si="126"/>
        <v>2094–2095</v>
      </c>
      <c r="K905" s="27">
        <f t="shared" si="122"/>
        <v>0</v>
      </c>
      <c r="R905" s="10" t="str">
        <f t="shared" si="118"/>
        <v/>
      </c>
    </row>
    <row r="906" spans="1:18" ht="19.899999999999999" customHeight="1" x14ac:dyDescent="0.25">
      <c r="A906" s="126">
        <v>71194</v>
      </c>
      <c r="B906" s="9">
        <f t="shared" si="119"/>
        <v>0</v>
      </c>
      <c r="C906" s="127"/>
      <c r="D906" s="4">
        <f t="shared" si="120"/>
        <v>0</v>
      </c>
      <c r="E906" s="128">
        <f t="shared" si="123"/>
        <v>0</v>
      </c>
      <c r="F906" s="4">
        <f t="shared" si="124"/>
        <v>0</v>
      </c>
      <c r="G906" s="19">
        <f>IF(AND(C906&lt;&gt;"",SUM(G$25:G905)&lt;D$17),$D$17/$D$21,0)</f>
        <v>0</v>
      </c>
      <c r="H906" s="4">
        <f t="shared" si="125"/>
        <v>0</v>
      </c>
      <c r="I906" s="4">
        <f t="shared" si="121"/>
        <v>0</v>
      </c>
      <c r="J906" s="25" t="str">
        <f t="shared" si="126"/>
        <v>2094–2095</v>
      </c>
      <c r="K906" s="27">
        <f t="shared" si="122"/>
        <v>0</v>
      </c>
      <c r="R906" s="10" t="str">
        <f t="shared" si="118"/>
        <v/>
      </c>
    </row>
    <row r="907" spans="1:18" ht="19.899999999999999" customHeight="1" x14ac:dyDescent="0.25">
      <c r="A907" s="126">
        <v>71225</v>
      </c>
      <c r="B907" s="9">
        <f t="shared" si="119"/>
        <v>0</v>
      </c>
      <c r="C907" s="127"/>
      <c r="D907" s="4">
        <f t="shared" si="120"/>
        <v>0</v>
      </c>
      <c r="E907" s="128">
        <f t="shared" si="123"/>
        <v>0</v>
      </c>
      <c r="F907" s="4">
        <f t="shared" si="124"/>
        <v>0</v>
      </c>
      <c r="G907" s="19">
        <f>IF(AND(C907&lt;&gt;"",SUM(G$25:G906)&lt;D$17),$D$17/$D$21,0)</f>
        <v>0</v>
      </c>
      <c r="H907" s="4">
        <f t="shared" si="125"/>
        <v>0</v>
      </c>
      <c r="I907" s="4">
        <f t="shared" si="121"/>
        <v>0</v>
      </c>
      <c r="J907" s="25" t="str">
        <f t="shared" si="126"/>
        <v>2094–2095</v>
      </c>
      <c r="K907" s="27">
        <f t="shared" si="122"/>
        <v>0</v>
      </c>
      <c r="R907" s="10" t="str">
        <f t="shared" si="118"/>
        <v/>
      </c>
    </row>
    <row r="908" spans="1:18" ht="19.899999999999999" customHeight="1" x14ac:dyDescent="0.25">
      <c r="A908" s="126">
        <v>71256</v>
      </c>
      <c r="B908" s="9">
        <f t="shared" si="119"/>
        <v>0</v>
      </c>
      <c r="C908" s="127"/>
      <c r="D908" s="4">
        <f t="shared" si="120"/>
        <v>0</v>
      </c>
      <c r="E908" s="128">
        <f t="shared" si="123"/>
        <v>0</v>
      </c>
      <c r="F908" s="4">
        <f t="shared" si="124"/>
        <v>0</v>
      </c>
      <c r="G908" s="19">
        <f>IF(AND(C908&lt;&gt;"",SUM(G$25:G907)&lt;D$17),$D$17/$D$21,0)</f>
        <v>0</v>
      </c>
      <c r="H908" s="4">
        <f t="shared" si="125"/>
        <v>0</v>
      </c>
      <c r="I908" s="4">
        <f t="shared" si="121"/>
        <v>0</v>
      </c>
      <c r="J908" s="25" t="str">
        <f t="shared" si="126"/>
        <v>2094–2095</v>
      </c>
      <c r="K908" s="27">
        <f t="shared" si="122"/>
        <v>0</v>
      </c>
      <c r="R908" s="10" t="str">
        <f t="shared" si="118"/>
        <v/>
      </c>
    </row>
    <row r="909" spans="1:18" ht="19.899999999999999" customHeight="1" x14ac:dyDescent="0.25">
      <c r="A909" s="126">
        <v>71284</v>
      </c>
      <c r="B909" s="9">
        <f t="shared" si="119"/>
        <v>0</v>
      </c>
      <c r="C909" s="127"/>
      <c r="D909" s="4">
        <f t="shared" si="120"/>
        <v>0</v>
      </c>
      <c r="E909" s="128">
        <f t="shared" si="123"/>
        <v>0</v>
      </c>
      <c r="F909" s="4">
        <f t="shared" si="124"/>
        <v>0</v>
      </c>
      <c r="G909" s="19">
        <f>IF(AND(C909&lt;&gt;"",SUM(G$25:G908)&lt;D$17),$D$17/$D$21,0)</f>
        <v>0</v>
      </c>
      <c r="H909" s="4">
        <f t="shared" si="125"/>
        <v>0</v>
      </c>
      <c r="I909" s="4">
        <f t="shared" si="121"/>
        <v>0</v>
      </c>
      <c r="J909" s="25" t="str">
        <f t="shared" si="126"/>
        <v>2094–2095</v>
      </c>
      <c r="K909" s="27">
        <f t="shared" si="122"/>
        <v>0</v>
      </c>
      <c r="R909" s="10" t="str">
        <f t="shared" si="118"/>
        <v/>
      </c>
    </row>
    <row r="910" spans="1:18" ht="19.899999999999999" customHeight="1" x14ac:dyDescent="0.25">
      <c r="A910" s="126">
        <v>71315</v>
      </c>
      <c r="B910" s="9">
        <f t="shared" si="119"/>
        <v>0</v>
      </c>
      <c r="C910" s="127"/>
      <c r="D910" s="4">
        <f t="shared" si="120"/>
        <v>0</v>
      </c>
      <c r="E910" s="128">
        <f t="shared" si="123"/>
        <v>0</v>
      </c>
      <c r="F910" s="4">
        <f t="shared" si="124"/>
        <v>0</v>
      </c>
      <c r="G910" s="19">
        <f>IF(AND(C910&lt;&gt;"",SUM(G$25:G909)&lt;D$17),$D$17/$D$21,0)</f>
        <v>0</v>
      </c>
      <c r="H910" s="4">
        <f t="shared" si="125"/>
        <v>0</v>
      </c>
      <c r="I910" s="4">
        <f t="shared" si="121"/>
        <v>0</v>
      </c>
      <c r="J910" s="25" t="str">
        <f t="shared" si="126"/>
        <v>2094–2095</v>
      </c>
      <c r="K910" s="27">
        <f t="shared" si="122"/>
        <v>0</v>
      </c>
      <c r="R910" s="10" t="str">
        <f t="shared" si="118"/>
        <v/>
      </c>
    </row>
    <row r="911" spans="1:18" ht="19.899999999999999" customHeight="1" x14ac:dyDescent="0.25">
      <c r="A911" s="126">
        <v>71345</v>
      </c>
      <c r="B911" s="9">
        <f t="shared" si="119"/>
        <v>0</v>
      </c>
      <c r="C911" s="127"/>
      <c r="D911" s="4">
        <f t="shared" si="120"/>
        <v>0</v>
      </c>
      <c r="E911" s="128">
        <f t="shared" si="123"/>
        <v>0</v>
      </c>
      <c r="F911" s="4">
        <f t="shared" si="124"/>
        <v>0</v>
      </c>
      <c r="G911" s="19">
        <f>IF(AND(C911&lt;&gt;"",SUM(G$25:G910)&lt;D$17),$D$17/$D$21,0)</f>
        <v>0</v>
      </c>
      <c r="H911" s="4">
        <f t="shared" si="125"/>
        <v>0</v>
      </c>
      <c r="I911" s="4">
        <f t="shared" si="121"/>
        <v>0</v>
      </c>
      <c r="J911" s="25" t="str">
        <f t="shared" si="126"/>
        <v>2094–2095</v>
      </c>
      <c r="K911" s="27">
        <f t="shared" si="122"/>
        <v>0</v>
      </c>
      <c r="R911" s="10" t="str">
        <f t="shared" si="118"/>
        <v/>
      </c>
    </row>
    <row r="912" spans="1:18" ht="19.899999999999999" customHeight="1" x14ac:dyDescent="0.25">
      <c r="A912" s="126">
        <v>71376</v>
      </c>
      <c r="B912" s="9">
        <f t="shared" si="119"/>
        <v>0</v>
      </c>
      <c r="C912" s="127"/>
      <c r="D912" s="4">
        <f t="shared" si="120"/>
        <v>0</v>
      </c>
      <c r="E912" s="128">
        <f t="shared" si="123"/>
        <v>0</v>
      </c>
      <c r="F912" s="4">
        <f t="shared" si="124"/>
        <v>0</v>
      </c>
      <c r="G912" s="19">
        <f>IF(AND(C912&lt;&gt;"",SUM(G$25:G911)&lt;D$17),$D$17/$D$21,0)</f>
        <v>0</v>
      </c>
      <c r="H912" s="4">
        <f t="shared" si="125"/>
        <v>0</v>
      </c>
      <c r="I912" s="4">
        <f t="shared" si="121"/>
        <v>0</v>
      </c>
      <c r="J912" s="25" t="str">
        <f t="shared" si="126"/>
        <v>2094–2095</v>
      </c>
      <c r="K912" s="27">
        <f t="shared" si="122"/>
        <v>0</v>
      </c>
      <c r="R912" s="10" t="str">
        <f t="shared" si="118"/>
        <v/>
      </c>
    </row>
    <row r="913" spans="1:18" ht="19.899999999999999" customHeight="1" x14ac:dyDescent="0.25">
      <c r="A913" s="126">
        <v>71406</v>
      </c>
      <c r="B913" s="9">
        <f t="shared" si="119"/>
        <v>0</v>
      </c>
      <c r="C913" s="127"/>
      <c r="D913" s="4">
        <f t="shared" si="120"/>
        <v>0</v>
      </c>
      <c r="E913" s="128">
        <f t="shared" si="123"/>
        <v>0</v>
      </c>
      <c r="F913" s="4">
        <f t="shared" si="124"/>
        <v>0</v>
      </c>
      <c r="G913" s="19">
        <f>IF(AND(C913&lt;&gt;"",SUM(G$25:G912)&lt;D$17),$D$17/$D$21,0)</f>
        <v>0</v>
      </c>
      <c r="H913" s="4">
        <f t="shared" si="125"/>
        <v>0</v>
      </c>
      <c r="I913" s="4">
        <f t="shared" si="121"/>
        <v>0</v>
      </c>
      <c r="J913" s="25" t="str">
        <f t="shared" si="126"/>
        <v>2095–2096</v>
      </c>
      <c r="K913" s="27">
        <f t="shared" si="122"/>
        <v>0</v>
      </c>
      <c r="R913" s="10" t="str">
        <f t="shared" si="118"/>
        <v/>
      </c>
    </row>
    <row r="914" spans="1:18" ht="19.899999999999999" customHeight="1" x14ac:dyDescent="0.25">
      <c r="A914" s="126">
        <v>71437</v>
      </c>
      <c r="B914" s="9">
        <f t="shared" si="119"/>
        <v>0</v>
      </c>
      <c r="C914" s="127"/>
      <c r="D914" s="4">
        <f t="shared" si="120"/>
        <v>0</v>
      </c>
      <c r="E914" s="128">
        <f t="shared" si="123"/>
        <v>0</v>
      </c>
      <c r="F914" s="4">
        <f t="shared" si="124"/>
        <v>0</v>
      </c>
      <c r="G914" s="19">
        <f>IF(AND(C914&lt;&gt;"",SUM(G$25:G913)&lt;D$17),$D$17/$D$21,0)</f>
        <v>0</v>
      </c>
      <c r="H914" s="4">
        <f t="shared" si="125"/>
        <v>0</v>
      </c>
      <c r="I914" s="4">
        <f t="shared" si="121"/>
        <v>0</v>
      </c>
      <c r="J914" s="25" t="str">
        <f t="shared" si="126"/>
        <v>2095–2096</v>
      </c>
      <c r="K914" s="27">
        <f t="shared" si="122"/>
        <v>0</v>
      </c>
      <c r="R914" s="10" t="str">
        <f t="shared" si="118"/>
        <v/>
      </c>
    </row>
    <row r="915" spans="1:18" ht="19.899999999999999" customHeight="1" x14ac:dyDescent="0.25">
      <c r="A915" s="126">
        <v>71468</v>
      </c>
      <c r="B915" s="9">
        <f t="shared" si="119"/>
        <v>0</v>
      </c>
      <c r="C915" s="127"/>
      <c r="D915" s="4">
        <f t="shared" si="120"/>
        <v>0</v>
      </c>
      <c r="E915" s="128">
        <f t="shared" si="123"/>
        <v>0</v>
      </c>
      <c r="F915" s="4">
        <f t="shared" si="124"/>
        <v>0</v>
      </c>
      <c r="G915" s="19">
        <f>IF(AND(C915&lt;&gt;"",SUM(G$25:G914)&lt;D$17),$D$17/$D$21,0)</f>
        <v>0</v>
      </c>
      <c r="H915" s="4">
        <f t="shared" si="125"/>
        <v>0</v>
      </c>
      <c r="I915" s="4">
        <f t="shared" si="121"/>
        <v>0</v>
      </c>
      <c r="J915" s="25" t="str">
        <f t="shared" si="126"/>
        <v>2095–2096</v>
      </c>
      <c r="K915" s="27">
        <f t="shared" si="122"/>
        <v>0</v>
      </c>
      <c r="R915" s="10" t="str">
        <f t="shared" si="118"/>
        <v/>
      </c>
    </row>
    <row r="916" spans="1:18" ht="19.899999999999999" customHeight="1" x14ac:dyDescent="0.25">
      <c r="A916" s="126">
        <v>71498</v>
      </c>
      <c r="B916" s="9">
        <f t="shared" si="119"/>
        <v>0</v>
      </c>
      <c r="C916" s="127"/>
      <c r="D916" s="4">
        <f t="shared" si="120"/>
        <v>0</v>
      </c>
      <c r="E916" s="128">
        <f t="shared" si="123"/>
        <v>0</v>
      </c>
      <c r="F916" s="4">
        <f t="shared" si="124"/>
        <v>0</v>
      </c>
      <c r="G916" s="19">
        <f>IF(AND(C916&lt;&gt;"",SUM(G$25:G915)&lt;D$17),$D$17/$D$21,0)</f>
        <v>0</v>
      </c>
      <c r="H916" s="4">
        <f t="shared" si="125"/>
        <v>0</v>
      </c>
      <c r="I916" s="4">
        <f t="shared" si="121"/>
        <v>0</v>
      </c>
      <c r="J916" s="25" t="str">
        <f t="shared" si="126"/>
        <v>2095–2096</v>
      </c>
      <c r="K916" s="27">
        <f t="shared" si="122"/>
        <v>0</v>
      </c>
      <c r="R916" s="10" t="str">
        <f t="shared" si="118"/>
        <v/>
      </c>
    </row>
    <row r="917" spans="1:18" ht="19.899999999999999" customHeight="1" x14ac:dyDescent="0.25">
      <c r="A917" s="126">
        <v>71529</v>
      </c>
      <c r="B917" s="9">
        <f t="shared" si="119"/>
        <v>0</v>
      </c>
      <c r="C917" s="127"/>
      <c r="D917" s="4">
        <f t="shared" si="120"/>
        <v>0</v>
      </c>
      <c r="E917" s="128">
        <f t="shared" si="123"/>
        <v>0</v>
      </c>
      <c r="F917" s="4">
        <f t="shared" si="124"/>
        <v>0</v>
      </c>
      <c r="G917" s="19">
        <f>IF(AND(C917&lt;&gt;"",SUM(G$25:G916)&lt;D$17),$D$17/$D$21,0)</f>
        <v>0</v>
      </c>
      <c r="H917" s="4">
        <f t="shared" si="125"/>
        <v>0</v>
      </c>
      <c r="I917" s="4">
        <f t="shared" si="121"/>
        <v>0</v>
      </c>
      <c r="J917" s="25" t="str">
        <f t="shared" si="126"/>
        <v>2095–2096</v>
      </c>
      <c r="K917" s="27">
        <f t="shared" si="122"/>
        <v>0</v>
      </c>
      <c r="R917" s="10" t="str">
        <f t="shared" si="118"/>
        <v/>
      </c>
    </row>
    <row r="918" spans="1:18" ht="19.899999999999999" customHeight="1" x14ac:dyDescent="0.25">
      <c r="A918" s="126">
        <v>71559</v>
      </c>
      <c r="B918" s="9">
        <f t="shared" si="119"/>
        <v>0</v>
      </c>
      <c r="C918" s="127"/>
      <c r="D918" s="4">
        <f t="shared" si="120"/>
        <v>0</v>
      </c>
      <c r="E918" s="128">
        <f t="shared" si="123"/>
        <v>0</v>
      </c>
      <c r="F918" s="4">
        <f t="shared" si="124"/>
        <v>0</v>
      </c>
      <c r="G918" s="19">
        <f>IF(AND(C918&lt;&gt;"",SUM(G$25:G917)&lt;D$17),$D$17/$D$21,0)</f>
        <v>0</v>
      </c>
      <c r="H918" s="4">
        <f t="shared" si="125"/>
        <v>0</v>
      </c>
      <c r="I918" s="4">
        <f t="shared" si="121"/>
        <v>0</v>
      </c>
      <c r="J918" s="25" t="str">
        <f t="shared" si="126"/>
        <v>2095–2096</v>
      </c>
      <c r="K918" s="27">
        <f t="shared" si="122"/>
        <v>0</v>
      </c>
      <c r="R918" s="10" t="str">
        <f t="shared" si="118"/>
        <v/>
      </c>
    </row>
    <row r="919" spans="1:18" ht="19.899999999999999" customHeight="1" x14ac:dyDescent="0.25">
      <c r="A919" s="126">
        <v>71590</v>
      </c>
      <c r="B919" s="9">
        <f t="shared" si="119"/>
        <v>0</v>
      </c>
      <c r="C919" s="127"/>
      <c r="D919" s="4">
        <f t="shared" si="120"/>
        <v>0</v>
      </c>
      <c r="E919" s="128">
        <f t="shared" si="123"/>
        <v>0</v>
      </c>
      <c r="F919" s="4">
        <f t="shared" si="124"/>
        <v>0</v>
      </c>
      <c r="G919" s="19">
        <f>IF(AND(C919&lt;&gt;"",SUM(G$25:G918)&lt;D$17),$D$17/$D$21,0)</f>
        <v>0</v>
      </c>
      <c r="H919" s="4">
        <f t="shared" si="125"/>
        <v>0</v>
      </c>
      <c r="I919" s="4">
        <f t="shared" si="121"/>
        <v>0</v>
      </c>
      <c r="J919" s="25" t="str">
        <f t="shared" si="126"/>
        <v>2095–2096</v>
      </c>
      <c r="K919" s="27">
        <f t="shared" si="122"/>
        <v>0</v>
      </c>
      <c r="R919" s="10" t="str">
        <f t="shared" si="118"/>
        <v/>
      </c>
    </row>
    <row r="920" spans="1:18" ht="19.899999999999999" customHeight="1" x14ac:dyDescent="0.25">
      <c r="A920" s="126">
        <v>71621</v>
      </c>
      <c r="B920" s="9">
        <f t="shared" si="119"/>
        <v>0</v>
      </c>
      <c r="C920" s="127"/>
      <c r="D920" s="4">
        <f t="shared" si="120"/>
        <v>0</v>
      </c>
      <c r="E920" s="128">
        <f t="shared" si="123"/>
        <v>0</v>
      </c>
      <c r="F920" s="4">
        <f t="shared" si="124"/>
        <v>0</v>
      </c>
      <c r="G920" s="19">
        <f>IF(AND(C920&lt;&gt;"",SUM(G$25:G919)&lt;D$17),$D$17/$D$21,0)</f>
        <v>0</v>
      </c>
      <c r="H920" s="4">
        <f t="shared" si="125"/>
        <v>0</v>
      </c>
      <c r="I920" s="4">
        <f t="shared" si="121"/>
        <v>0</v>
      </c>
      <c r="J920" s="25" t="str">
        <f t="shared" si="126"/>
        <v>2095–2096</v>
      </c>
      <c r="K920" s="27">
        <f t="shared" si="122"/>
        <v>0</v>
      </c>
      <c r="R920" s="10" t="str">
        <f t="shared" si="118"/>
        <v/>
      </c>
    </row>
    <row r="921" spans="1:18" ht="19.899999999999999" customHeight="1" x14ac:dyDescent="0.25">
      <c r="A921" s="126">
        <v>71650</v>
      </c>
      <c r="B921" s="9">
        <f t="shared" si="119"/>
        <v>0</v>
      </c>
      <c r="C921" s="127"/>
      <c r="D921" s="4">
        <f t="shared" si="120"/>
        <v>0</v>
      </c>
      <c r="E921" s="128">
        <f t="shared" si="123"/>
        <v>0</v>
      </c>
      <c r="F921" s="4">
        <f t="shared" si="124"/>
        <v>0</v>
      </c>
      <c r="G921" s="19">
        <f>IF(AND(C921&lt;&gt;"",SUM(G$25:G920)&lt;D$17),$D$17/$D$21,0)</f>
        <v>0</v>
      </c>
      <c r="H921" s="4">
        <f t="shared" si="125"/>
        <v>0</v>
      </c>
      <c r="I921" s="4">
        <f t="shared" si="121"/>
        <v>0</v>
      </c>
      <c r="J921" s="25" t="str">
        <f t="shared" si="126"/>
        <v>2095–2096</v>
      </c>
      <c r="K921" s="27">
        <f t="shared" si="122"/>
        <v>0</v>
      </c>
      <c r="R921" s="10" t="str">
        <f t="shared" ref="R921:R984" si="127">IF(AND($D$13&lt;=$A921,DATE(YEAR($D$13),MONTH($D$13)+$D$19-1,DAY($D$13))&gt;=$A921),"X","")</f>
        <v/>
      </c>
    </row>
    <row r="922" spans="1:18" ht="19.899999999999999" customHeight="1" x14ac:dyDescent="0.25">
      <c r="A922" s="126">
        <v>71681</v>
      </c>
      <c r="B922" s="9">
        <f t="shared" ref="B922:B985" si="128">IF(C922&gt;0,C922*-1,C922)</f>
        <v>0</v>
      </c>
      <c r="C922" s="127"/>
      <c r="D922" s="4">
        <f t="shared" ref="D922:D985" si="129">IF(C922="",0,IF($D$14="Beginning",IF(C921&lt;&gt;"",$F921*$D$6/12,0),IF(C921&lt;&gt;"",$F921*$D$6/12,$D$15*$D$6/12)))</f>
        <v>0</v>
      </c>
      <c r="E922" s="128">
        <f t="shared" si="123"/>
        <v>0</v>
      </c>
      <c r="F922" s="4">
        <f t="shared" si="124"/>
        <v>0</v>
      </c>
      <c r="G922" s="19">
        <f>IF(AND(C922&lt;&gt;"",SUM(G$25:G921)&lt;D$17),$D$17/$D$21,0)</f>
        <v>0</v>
      </c>
      <c r="H922" s="4">
        <f t="shared" si="125"/>
        <v>0</v>
      </c>
      <c r="I922" s="4">
        <f t="shared" ref="I922:I985" si="130">IF(C922&lt;&gt;"",$D$17-H922,0)</f>
        <v>0</v>
      </c>
      <c r="J922" s="25" t="str">
        <f t="shared" si="126"/>
        <v>2095–2096</v>
      </c>
      <c r="K922" s="27">
        <f t="shared" ref="K922:K985" si="131">IF(AND(ROUND(H922,2)=ROUND($D$17,2),ROUND(F922,0)=0),ROUND($D$17,2),0)</f>
        <v>0</v>
      </c>
      <c r="R922" s="10" t="str">
        <f t="shared" si="127"/>
        <v/>
      </c>
    </row>
    <row r="923" spans="1:18" ht="19.899999999999999" customHeight="1" x14ac:dyDescent="0.25">
      <c r="A923" s="126">
        <v>71711</v>
      </c>
      <c r="B923" s="9">
        <f t="shared" si="128"/>
        <v>0</v>
      </c>
      <c r="C923" s="127"/>
      <c r="D923" s="4">
        <f t="shared" si="129"/>
        <v>0</v>
      </c>
      <c r="E923" s="128">
        <f t="shared" ref="E923:E986" si="132">C923-D923</f>
        <v>0</v>
      </c>
      <c r="F923" s="4">
        <f t="shared" ref="F923:F986" si="133">IF(C923="",0,IF(C922="",$D$15-E923,IF(C923&lt;&gt;"",F922-E923)))</f>
        <v>0</v>
      </c>
      <c r="G923" s="19">
        <f>IF(AND(C923&lt;&gt;"",SUM(G$25:G922)&lt;D$17),$D$17/$D$21,0)</f>
        <v>0</v>
      </c>
      <c r="H923" s="4">
        <f t="shared" ref="H923:H986" si="134">IF(C923&lt;&gt;"",G923+H922,0)</f>
        <v>0</v>
      </c>
      <c r="I923" s="4">
        <f t="shared" si="130"/>
        <v>0</v>
      </c>
      <c r="J923" s="25" t="str">
        <f t="shared" si="126"/>
        <v>2095–2096</v>
      </c>
      <c r="K923" s="27">
        <f t="shared" si="131"/>
        <v>0</v>
      </c>
      <c r="R923" s="10" t="str">
        <f t="shared" si="127"/>
        <v/>
      </c>
    </row>
    <row r="924" spans="1:18" ht="19.899999999999999" customHeight="1" x14ac:dyDescent="0.25">
      <c r="A924" s="126">
        <v>71742</v>
      </c>
      <c r="B924" s="9">
        <f t="shared" si="128"/>
        <v>0</v>
      </c>
      <c r="C924" s="127"/>
      <c r="D924" s="4">
        <f t="shared" si="129"/>
        <v>0</v>
      </c>
      <c r="E924" s="128">
        <f t="shared" si="132"/>
        <v>0</v>
      </c>
      <c r="F924" s="4">
        <f t="shared" si="133"/>
        <v>0</v>
      </c>
      <c r="G924" s="19">
        <f>IF(AND(C924&lt;&gt;"",SUM(G$25:G923)&lt;D$17),$D$17/$D$21,0)</f>
        <v>0</v>
      </c>
      <c r="H924" s="4">
        <f t="shared" si="134"/>
        <v>0</v>
      </c>
      <c r="I924" s="4">
        <f t="shared" si="130"/>
        <v>0</v>
      </c>
      <c r="J924" s="25" t="str">
        <f t="shared" si="126"/>
        <v>2095–2096</v>
      </c>
      <c r="K924" s="27">
        <f t="shared" si="131"/>
        <v>0</v>
      </c>
      <c r="R924" s="10" t="str">
        <f t="shared" si="127"/>
        <v/>
      </c>
    </row>
    <row r="925" spans="1:18" ht="19.899999999999999" customHeight="1" x14ac:dyDescent="0.25">
      <c r="A925" s="126">
        <v>71772</v>
      </c>
      <c r="B925" s="9">
        <f t="shared" si="128"/>
        <v>0</v>
      </c>
      <c r="C925" s="127"/>
      <c r="D925" s="4">
        <f t="shared" si="129"/>
        <v>0</v>
      </c>
      <c r="E925" s="128">
        <f t="shared" si="132"/>
        <v>0</v>
      </c>
      <c r="F925" s="4">
        <f t="shared" si="133"/>
        <v>0</v>
      </c>
      <c r="G925" s="19">
        <f>IF(AND(C925&lt;&gt;"",SUM(G$25:G924)&lt;D$17),$D$17/$D$21,0)</f>
        <v>0</v>
      </c>
      <c r="H925" s="4">
        <f t="shared" si="134"/>
        <v>0</v>
      </c>
      <c r="I925" s="4">
        <f t="shared" si="130"/>
        <v>0</v>
      </c>
      <c r="J925" s="25" t="str">
        <f t="shared" si="126"/>
        <v>2096–2097</v>
      </c>
      <c r="K925" s="27">
        <f t="shared" si="131"/>
        <v>0</v>
      </c>
      <c r="R925" s="10" t="str">
        <f t="shared" si="127"/>
        <v/>
      </c>
    </row>
    <row r="926" spans="1:18" ht="19.899999999999999" customHeight="1" x14ac:dyDescent="0.25">
      <c r="A926" s="126">
        <v>71803</v>
      </c>
      <c r="B926" s="9">
        <f t="shared" si="128"/>
        <v>0</v>
      </c>
      <c r="C926" s="127"/>
      <c r="D926" s="4">
        <f t="shared" si="129"/>
        <v>0</v>
      </c>
      <c r="E926" s="128">
        <f t="shared" si="132"/>
        <v>0</v>
      </c>
      <c r="F926" s="4">
        <f t="shared" si="133"/>
        <v>0</v>
      </c>
      <c r="G926" s="19">
        <f>IF(AND(C926&lt;&gt;"",SUM(G$25:G925)&lt;D$17),$D$17/$D$21,0)</f>
        <v>0</v>
      </c>
      <c r="H926" s="4">
        <f t="shared" si="134"/>
        <v>0</v>
      </c>
      <c r="I926" s="4">
        <f t="shared" si="130"/>
        <v>0</v>
      </c>
      <c r="J926" s="25" t="str">
        <f t="shared" si="126"/>
        <v>2096–2097</v>
      </c>
      <c r="K926" s="27">
        <f t="shared" si="131"/>
        <v>0</v>
      </c>
      <c r="R926" s="10" t="str">
        <f t="shared" si="127"/>
        <v/>
      </c>
    </row>
    <row r="927" spans="1:18" ht="19.899999999999999" customHeight="1" x14ac:dyDescent="0.25">
      <c r="A927" s="126">
        <v>71834</v>
      </c>
      <c r="B927" s="9">
        <f t="shared" si="128"/>
        <v>0</v>
      </c>
      <c r="C927" s="127"/>
      <c r="D927" s="4">
        <f t="shared" si="129"/>
        <v>0</v>
      </c>
      <c r="E927" s="128">
        <f t="shared" si="132"/>
        <v>0</v>
      </c>
      <c r="F927" s="4">
        <f t="shared" si="133"/>
        <v>0</v>
      </c>
      <c r="G927" s="19">
        <f>IF(AND(C927&lt;&gt;"",SUM(G$25:G926)&lt;D$17),$D$17/$D$21,0)</f>
        <v>0</v>
      </c>
      <c r="H927" s="4">
        <f t="shared" si="134"/>
        <v>0</v>
      </c>
      <c r="I927" s="4">
        <f t="shared" si="130"/>
        <v>0</v>
      </c>
      <c r="J927" s="25" t="str">
        <f t="shared" si="126"/>
        <v>2096–2097</v>
      </c>
      <c r="K927" s="27">
        <f t="shared" si="131"/>
        <v>0</v>
      </c>
      <c r="R927" s="10" t="str">
        <f t="shared" si="127"/>
        <v/>
      </c>
    </row>
    <row r="928" spans="1:18" ht="19.899999999999999" customHeight="1" x14ac:dyDescent="0.25">
      <c r="A928" s="126">
        <v>71864</v>
      </c>
      <c r="B928" s="9">
        <f t="shared" si="128"/>
        <v>0</v>
      </c>
      <c r="C928" s="127"/>
      <c r="D928" s="4">
        <f t="shared" si="129"/>
        <v>0</v>
      </c>
      <c r="E928" s="128">
        <f t="shared" si="132"/>
        <v>0</v>
      </c>
      <c r="F928" s="4">
        <f t="shared" si="133"/>
        <v>0</v>
      </c>
      <c r="G928" s="19">
        <f>IF(AND(C928&lt;&gt;"",SUM(G$25:G927)&lt;D$17),$D$17/$D$21,0)</f>
        <v>0</v>
      </c>
      <c r="H928" s="4">
        <f t="shared" si="134"/>
        <v>0</v>
      </c>
      <c r="I928" s="4">
        <f t="shared" si="130"/>
        <v>0</v>
      </c>
      <c r="J928" s="25" t="str">
        <f t="shared" si="126"/>
        <v>2096–2097</v>
      </c>
      <c r="K928" s="27">
        <f t="shared" si="131"/>
        <v>0</v>
      </c>
      <c r="R928" s="10" t="str">
        <f t="shared" si="127"/>
        <v/>
      </c>
    </row>
    <row r="929" spans="1:18" ht="19.899999999999999" customHeight="1" x14ac:dyDescent="0.25">
      <c r="A929" s="126">
        <v>71895</v>
      </c>
      <c r="B929" s="9">
        <f t="shared" si="128"/>
        <v>0</v>
      </c>
      <c r="C929" s="127"/>
      <c r="D929" s="4">
        <f t="shared" si="129"/>
        <v>0</v>
      </c>
      <c r="E929" s="128">
        <f t="shared" si="132"/>
        <v>0</v>
      </c>
      <c r="F929" s="4">
        <f t="shared" si="133"/>
        <v>0</v>
      </c>
      <c r="G929" s="19">
        <f>IF(AND(C929&lt;&gt;"",SUM(G$25:G928)&lt;D$17),$D$17/$D$21,0)</f>
        <v>0</v>
      </c>
      <c r="H929" s="4">
        <f t="shared" si="134"/>
        <v>0</v>
      </c>
      <c r="I929" s="4">
        <f t="shared" si="130"/>
        <v>0</v>
      </c>
      <c r="J929" s="25" t="str">
        <f t="shared" si="126"/>
        <v>2096–2097</v>
      </c>
      <c r="K929" s="27">
        <f t="shared" si="131"/>
        <v>0</v>
      </c>
      <c r="R929" s="10" t="str">
        <f t="shared" si="127"/>
        <v/>
      </c>
    </row>
    <row r="930" spans="1:18" ht="19.899999999999999" customHeight="1" x14ac:dyDescent="0.25">
      <c r="A930" s="126">
        <v>71925</v>
      </c>
      <c r="B930" s="9">
        <f t="shared" si="128"/>
        <v>0</v>
      </c>
      <c r="C930" s="127"/>
      <c r="D930" s="4">
        <f t="shared" si="129"/>
        <v>0</v>
      </c>
      <c r="E930" s="128">
        <f t="shared" si="132"/>
        <v>0</v>
      </c>
      <c r="F930" s="4">
        <f t="shared" si="133"/>
        <v>0</v>
      </c>
      <c r="G930" s="19">
        <f>IF(AND(C930&lt;&gt;"",SUM(G$25:G929)&lt;D$17),$D$17/$D$21,0)</f>
        <v>0</v>
      </c>
      <c r="H930" s="4">
        <f t="shared" si="134"/>
        <v>0</v>
      </c>
      <c r="I930" s="4">
        <f t="shared" si="130"/>
        <v>0</v>
      </c>
      <c r="J930" s="25" t="str">
        <f t="shared" si="126"/>
        <v>2096–2097</v>
      </c>
      <c r="K930" s="27">
        <f t="shared" si="131"/>
        <v>0</v>
      </c>
      <c r="R930" s="10" t="str">
        <f t="shared" si="127"/>
        <v/>
      </c>
    </row>
    <row r="931" spans="1:18" ht="19.899999999999999" customHeight="1" x14ac:dyDescent="0.25">
      <c r="A931" s="126">
        <v>71956</v>
      </c>
      <c r="B931" s="9">
        <f t="shared" si="128"/>
        <v>0</v>
      </c>
      <c r="C931" s="127"/>
      <c r="D931" s="4">
        <f t="shared" si="129"/>
        <v>0</v>
      </c>
      <c r="E931" s="128">
        <f t="shared" si="132"/>
        <v>0</v>
      </c>
      <c r="F931" s="4">
        <f t="shared" si="133"/>
        <v>0</v>
      </c>
      <c r="G931" s="19">
        <f>IF(AND(C931&lt;&gt;"",SUM(G$25:G930)&lt;D$17),$D$17/$D$21,0)</f>
        <v>0</v>
      </c>
      <c r="H931" s="4">
        <f t="shared" si="134"/>
        <v>0</v>
      </c>
      <c r="I931" s="4">
        <f t="shared" si="130"/>
        <v>0</v>
      </c>
      <c r="J931" s="25" t="str">
        <f t="shared" si="126"/>
        <v>2096–2097</v>
      </c>
      <c r="K931" s="27">
        <f t="shared" si="131"/>
        <v>0</v>
      </c>
      <c r="R931" s="10" t="str">
        <f t="shared" si="127"/>
        <v/>
      </c>
    </row>
    <row r="932" spans="1:18" ht="19.899999999999999" customHeight="1" x14ac:dyDescent="0.25">
      <c r="A932" s="126">
        <v>71987</v>
      </c>
      <c r="B932" s="9">
        <f t="shared" si="128"/>
        <v>0</v>
      </c>
      <c r="C932" s="127"/>
      <c r="D932" s="4">
        <f t="shared" si="129"/>
        <v>0</v>
      </c>
      <c r="E932" s="128">
        <f t="shared" si="132"/>
        <v>0</v>
      </c>
      <c r="F932" s="4">
        <f t="shared" si="133"/>
        <v>0</v>
      </c>
      <c r="G932" s="19">
        <f>IF(AND(C932&lt;&gt;"",SUM(G$25:G931)&lt;D$17),$D$17/$D$21,0)</f>
        <v>0</v>
      </c>
      <c r="H932" s="4">
        <f t="shared" si="134"/>
        <v>0</v>
      </c>
      <c r="I932" s="4">
        <f t="shared" si="130"/>
        <v>0</v>
      </c>
      <c r="J932" s="25" t="str">
        <f t="shared" si="126"/>
        <v>2096–2097</v>
      </c>
      <c r="K932" s="27">
        <f t="shared" si="131"/>
        <v>0</v>
      </c>
      <c r="R932" s="10" t="str">
        <f t="shared" si="127"/>
        <v/>
      </c>
    </row>
    <row r="933" spans="1:18" ht="19.899999999999999" customHeight="1" x14ac:dyDescent="0.25">
      <c r="A933" s="126">
        <v>72015</v>
      </c>
      <c r="B933" s="9">
        <f t="shared" si="128"/>
        <v>0</v>
      </c>
      <c r="C933" s="127"/>
      <c r="D933" s="4">
        <f t="shared" si="129"/>
        <v>0</v>
      </c>
      <c r="E933" s="128">
        <f t="shared" si="132"/>
        <v>0</v>
      </c>
      <c r="F933" s="4">
        <f t="shared" si="133"/>
        <v>0</v>
      </c>
      <c r="G933" s="19">
        <f>IF(AND(C933&lt;&gt;"",SUM(G$25:G932)&lt;D$17),$D$17/$D$21,0)</f>
        <v>0</v>
      </c>
      <c r="H933" s="4">
        <f t="shared" si="134"/>
        <v>0</v>
      </c>
      <c r="I933" s="4">
        <f t="shared" si="130"/>
        <v>0</v>
      </c>
      <c r="J933" s="25" t="str">
        <f t="shared" si="126"/>
        <v>2096–2097</v>
      </c>
      <c r="K933" s="27">
        <f t="shared" si="131"/>
        <v>0</v>
      </c>
      <c r="R933" s="10" t="str">
        <f t="shared" si="127"/>
        <v/>
      </c>
    </row>
    <row r="934" spans="1:18" ht="19.899999999999999" customHeight="1" x14ac:dyDescent="0.25">
      <c r="A934" s="126">
        <v>72046</v>
      </c>
      <c r="B934" s="9">
        <f t="shared" si="128"/>
        <v>0</v>
      </c>
      <c r="C934" s="127"/>
      <c r="D934" s="4">
        <f t="shared" si="129"/>
        <v>0</v>
      </c>
      <c r="E934" s="128">
        <f t="shared" si="132"/>
        <v>0</v>
      </c>
      <c r="F934" s="4">
        <f t="shared" si="133"/>
        <v>0</v>
      </c>
      <c r="G934" s="19">
        <f>IF(AND(C934&lt;&gt;"",SUM(G$25:G933)&lt;D$17),$D$17/$D$21,0)</f>
        <v>0</v>
      </c>
      <c r="H934" s="4">
        <f t="shared" si="134"/>
        <v>0</v>
      </c>
      <c r="I934" s="4">
        <f t="shared" si="130"/>
        <v>0</v>
      </c>
      <c r="J934" s="25" t="str">
        <f t="shared" ref="J934:J997" si="135">IF(OR(MONTH(A934)=1,MONTH(A934)=2,MONTH(A934)=3,MONTH(A934)=4,MONTH(A934)=5,MONTH(A934)=6),YEAR(A934)-1&amp;"–"&amp;YEAR(A934),YEAR(A934)&amp;"–"&amp;YEAR(A934)+1)</f>
        <v>2096–2097</v>
      </c>
      <c r="K934" s="27">
        <f t="shared" si="131"/>
        <v>0</v>
      </c>
      <c r="R934" s="10" t="str">
        <f t="shared" si="127"/>
        <v/>
      </c>
    </row>
    <row r="935" spans="1:18" ht="19.899999999999999" customHeight="1" x14ac:dyDescent="0.25">
      <c r="A935" s="126">
        <v>72076</v>
      </c>
      <c r="B935" s="9">
        <f t="shared" si="128"/>
        <v>0</v>
      </c>
      <c r="C935" s="127"/>
      <c r="D935" s="4">
        <f t="shared" si="129"/>
        <v>0</v>
      </c>
      <c r="E935" s="128">
        <f t="shared" si="132"/>
        <v>0</v>
      </c>
      <c r="F935" s="4">
        <f t="shared" si="133"/>
        <v>0</v>
      </c>
      <c r="G935" s="19">
        <f>IF(AND(C935&lt;&gt;"",SUM(G$25:G934)&lt;D$17),$D$17/$D$21,0)</f>
        <v>0</v>
      </c>
      <c r="H935" s="4">
        <f t="shared" si="134"/>
        <v>0</v>
      </c>
      <c r="I935" s="4">
        <f t="shared" si="130"/>
        <v>0</v>
      </c>
      <c r="J935" s="25" t="str">
        <f t="shared" si="135"/>
        <v>2096–2097</v>
      </c>
      <c r="K935" s="27">
        <f t="shared" si="131"/>
        <v>0</v>
      </c>
      <c r="R935" s="10" t="str">
        <f t="shared" si="127"/>
        <v/>
      </c>
    </row>
    <row r="936" spans="1:18" ht="19.899999999999999" customHeight="1" x14ac:dyDescent="0.25">
      <c r="A936" s="126">
        <v>72107</v>
      </c>
      <c r="B936" s="9">
        <f t="shared" si="128"/>
        <v>0</v>
      </c>
      <c r="C936" s="127"/>
      <c r="D936" s="4">
        <f t="shared" si="129"/>
        <v>0</v>
      </c>
      <c r="E936" s="128">
        <f t="shared" si="132"/>
        <v>0</v>
      </c>
      <c r="F936" s="4">
        <f t="shared" si="133"/>
        <v>0</v>
      </c>
      <c r="G936" s="19">
        <f>IF(AND(C936&lt;&gt;"",SUM(G$25:G935)&lt;D$17),$D$17/$D$21,0)</f>
        <v>0</v>
      </c>
      <c r="H936" s="4">
        <f t="shared" si="134"/>
        <v>0</v>
      </c>
      <c r="I936" s="4">
        <f t="shared" si="130"/>
        <v>0</v>
      </c>
      <c r="J936" s="25" t="str">
        <f t="shared" si="135"/>
        <v>2096–2097</v>
      </c>
      <c r="K936" s="27">
        <f t="shared" si="131"/>
        <v>0</v>
      </c>
      <c r="R936" s="10" t="str">
        <f t="shared" si="127"/>
        <v/>
      </c>
    </row>
    <row r="937" spans="1:18" ht="19.899999999999999" customHeight="1" x14ac:dyDescent="0.25">
      <c r="A937" s="126">
        <v>72137</v>
      </c>
      <c r="B937" s="9">
        <f t="shared" si="128"/>
        <v>0</v>
      </c>
      <c r="C937" s="127"/>
      <c r="D937" s="4">
        <f t="shared" si="129"/>
        <v>0</v>
      </c>
      <c r="E937" s="128">
        <f t="shared" si="132"/>
        <v>0</v>
      </c>
      <c r="F937" s="4">
        <f t="shared" si="133"/>
        <v>0</v>
      </c>
      <c r="G937" s="19">
        <f>IF(AND(C937&lt;&gt;"",SUM(G$25:G936)&lt;D$17),$D$17/$D$21,0)</f>
        <v>0</v>
      </c>
      <c r="H937" s="4">
        <f t="shared" si="134"/>
        <v>0</v>
      </c>
      <c r="I937" s="4">
        <f t="shared" si="130"/>
        <v>0</v>
      </c>
      <c r="J937" s="25" t="str">
        <f t="shared" si="135"/>
        <v>2097–2098</v>
      </c>
      <c r="K937" s="27">
        <f t="shared" si="131"/>
        <v>0</v>
      </c>
      <c r="R937" s="10" t="str">
        <f t="shared" si="127"/>
        <v/>
      </c>
    </row>
    <row r="938" spans="1:18" ht="19.899999999999999" customHeight="1" x14ac:dyDescent="0.25">
      <c r="A938" s="126">
        <v>72168</v>
      </c>
      <c r="B938" s="9">
        <f t="shared" si="128"/>
        <v>0</v>
      </c>
      <c r="C938" s="127"/>
      <c r="D938" s="4">
        <f t="shared" si="129"/>
        <v>0</v>
      </c>
      <c r="E938" s="128">
        <f t="shared" si="132"/>
        <v>0</v>
      </c>
      <c r="F938" s="4">
        <f t="shared" si="133"/>
        <v>0</v>
      </c>
      <c r="G938" s="19">
        <f>IF(AND(C938&lt;&gt;"",SUM(G$25:G937)&lt;D$17),$D$17/$D$21,0)</f>
        <v>0</v>
      </c>
      <c r="H938" s="4">
        <f t="shared" si="134"/>
        <v>0</v>
      </c>
      <c r="I938" s="4">
        <f t="shared" si="130"/>
        <v>0</v>
      </c>
      <c r="J938" s="25" t="str">
        <f t="shared" si="135"/>
        <v>2097–2098</v>
      </c>
      <c r="K938" s="27">
        <f t="shared" si="131"/>
        <v>0</v>
      </c>
      <c r="R938" s="10" t="str">
        <f t="shared" si="127"/>
        <v/>
      </c>
    </row>
    <row r="939" spans="1:18" ht="19.899999999999999" customHeight="1" x14ac:dyDescent="0.25">
      <c r="A939" s="126">
        <v>72199</v>
      </c>
      <c r="B939" s="9">
        <f t="shared" si="128"/>
        <v>0</v>
      </c>
      <c r="C939" s="127"/>
      <c r="D939" s="4">
        <f t="shared" si="129"/>
        <v>0</v>
      </c>
      <c r="E939" s="128">
        <f t="shared" si="132"/>
        <v>0</v>
      </c>
      <c r="F939" s="4">
        <f t="shared" si="133"/>
        <v>0</v>
      </c>
      <c r="G939" s="19">
        <f>IF(AND(C939&lt;&gt;"",SUM(G$25:G938)&lt;D$17),$D$17/$D$21,0)</f>
        <v>0</v>
      </c>
      <c r="H939" s="4">
        <f t="shared" si="134"/>
        <v>0</v>
      </c>
      <c r="I939" s="4">
        <f t="shared" si="130"/>
        <v>0</v>
      </c>
      <c r="J939" s="25" t="str">
        <f t="shared" si="135"/>
        <v>2097–2098</v>
      </c>
      <c r="K939" s="27">
        <f t="shared" si="131"/>
        <v>0</v>
      </c>
      <c r="R939" s="10" t="str">
        <f t="shared" si="127"/>
        <v/>
      </c>
    </row>
    <row r="940" spans="1:18" ht="19.899999999999999" customHeight="1" x14ac:dyDescent="0.25">
      <c r="A940" s="126">
        <v>72229</v>
      </c>
      <c r="B940" s="9">
        <f t="shared" si="128"/>
        <v>0</v>
      </c>
      <c r="C940" s="127"/>
      <c r="D940" s="4">
        <f t="shared" si="129"/>
        <v>0</v>
      </c>
      <c r="E940" s="128">
        <f t="shared" si="132"/>
        <v>0</v>
      </c>
      <c r="F940" s="4">
        <f t="shared" si="133"/>
        <v>0</v>
      </c>
      <c r="G940" s="19">
        <f>IF(AND(C940&lt;&gt;"",SUM(G$25:G939)&lt;D$17),$D$17/$D$21,0)</f>
        <v>0</v>
      </c>
      <c r="H940" s="4">
        <f t="shared" si="134"/>
        <v>0</v>
      </c>
      <c r="I940" s="4">
        <f t="shared" si="130"/>
        <v>0</v>
      </c>
      <c r="J940" s="25" t="str">
        <f t="shared" si="135"/>
        <v>2097–2098</v>
      </c>
      <c r="K940" s="27">
        <f t="shared" si="131"/>
        <v>0</v>
      </c>
      <c r="R940" s="10" t="str">
        <f t="shared" si="127"/>
        <v/>
      </c>
    </row>
    <row r="941" spans="1:18" ht="19.899999999999999" customHeight="1" x14ac:dyDescent="0.25">
      <c r="A941" s="126">
        <v>72260</v>
      </c>
      <c r="B941" s="9">
        <f t="shared" si="128"/>
        <v>0</v>
      </c>
      <c r="C941" s="127"/>
      <c r="D941" s="4">
        <f t="shared" si="129"/>
        <v>0</v>
      </c>
      <c r="E941" s="128">
        <f t="shared" si="132"/>
        <v>0</v>
      </c>
      <c r="F941" s="4">
        <f t="shared" si="133"/>
        <v>0</v>
      </c>
      <c r="G941" s="19">
        <f>IF(AND(C941&lt;&gt;"",SUM(G$25:G940)&lt;D$17),$D$17/$D$21,0)</f>
        <v>0</v>
      </c>
      <c r="H941" s="4">
        <f t="shared" si="134"/>
        <v>0</v>
      </c>
      <c r="I941" s="4">
        <f t="shared" si="130"/>
        <v>0</v>
      </c>
      <c r="J941" s="25" t="str">
        <f t="shared" si="135"/>
        <v>2097–2098</v>
      </c>
      <c r="K941" s="27">
        <f t="shared" si="131"/>
        <v>0</v>
      </c>
      <c r="R941" s="10" t="str">
        <f t="shared" si="127"/>
        <v/>
      </c>
    </row>
    <row r="942" spans="1:18" ht="19.899999999999999" customHeight="1" x14ac:dyDescent="0.25">
      <c r="A942" s="126">
        <v>72290</v>
      </c>
      <c r="B942" s="9">
        <f t="shared" si="128"/>
        <v>0</v>
      </c>
      <c r="C942" s="127"/>
      <c r="D942" s="4">
        <f t="shared" si="129"/>
        <v>0</v>
      </c>
      <c r="E942" s="128">
        <f t="shared" si="132"/>
        <v>0</v>
      </c>
      <c r="F942" s="4">
        <f t="shared" si="133"/>
        <v>0</v>
      </c>
      <c r="G942" s="19">
        <f>IF(AND(C942&lt;&gt;"",SUM(G$25:G941)&lt;D$17),$D$17/$D$21,0)</f>
        <v>0</v>
      </c>
      <c r="H942" s="4">
        <f t="shared" si="134"/>
        <v>0</v>
      </c>
      <c r="I942" s="4">
        <f t="shared" si="130"/>
        <v>0</v>
      </c>
      <c r="J942" s="25" t="str">
        <f t="shared" si="135"/>
        <v>2097–2098</v>
      </c>
      <c r="K942" s="27">
        <f t="shared" si="131"/>
        <v>0</v>
      </c>
      <c r="R942" s="10" t="str">
        <f t="shared" si="127"/>
        <v/>
      </c>
    </row>
    <row r="943" spans="1:18" ht="19.899999999999999" customHeight="1" x14ac:dyDescent="0.25">
      <c r="A943" s="126">
        <v>72321</v>
      </c>
      <c r="B943" s="9">
        <f t="shared" si="128"/>
        <v>0</v>
      </c>
      <c r="C943" s="127"/>
      <c r="D943" s="4">
        <f t="shared" si="129"/>
        <v>0</v>
      </c>
      <c r="E943" s="128">
        <f t="shared" si="132"/>
        <v>0</v>
      </c>
      <c r="F943" s="4">
        <f t="shared" si="133"/>
        <v>0</v>
      </c>
      <c r="G943" s="19">
        <f>IF(AND(C943&lt;&gt;"",SUM(G$25:G942)&lt;D$17),$D$17/$D$21,0)</f>
        <v>0</v>
      </c>
      <c r="H943" s="4">
        <f t="shared" si="134"/>
        <v>0</v>
      </c>
      <c r="I943" s="4">
        <f t="shared" si="130"/>
        <v>0</v>
      </c>
      <c r="J943" s="25" t="str">
        <f t="shared" si="135"/>
        <v>2097–2098</v>
      </c>
      <c r="K943" s="27">
        <f t="shared" si="131"/>
        <v>0</v>
      </c>
      <c r="R943" s="10" t="str">
        <f t="shared" si="127"/>
        <v/>
      </c>
    </row>
    <row r="944" spans="1:18" ht="19.899999999999999" customHeight="1" x14ac:dyDescent="0.25">
      <c r="A944" s="126">
        <v>72352</v>
      </c>
      <c r="B944" s="9">
        <f t="shared" si="128"/>
        <v>0</v>
      </c>
      <c r="C944" s="127"/>
      <c r="D944" s="4">
        <f t="shared" si="129"/>
        <v>0</v>
      </c>
      <c r="E944" s="128">
        <f t="shared" si="132"/>
        <v>0</v>
      </c>
      <c r="F944" s="4">
        <f t="shared" si="133"/>
        <v>0</v>
      </c>
      <c r="G944" s="19">
        <f>IF(AND(C944&lt;&gt;"",SUM(G$25:G943)&lt;D$17),$D$17/$D$21,0)</f>
        <v>0</v>
      </c>
      <c r="H944" s="4">
        <f t="shared" si="134"/>
        <v>0</v>
      </c>
      <c r="I944" s="4">
        <f t="shared" si="130"/>
        <v>0</v>
      </c>
      <c r="J944" s="25" t="str">
        <f t="shared" si="135"/>
        <v>2097–2098</v>
      </c>
      <c r="K944" s="27">
        <f t="shared" si="131"/>
        <v>0</v>
      </c>
      <c r="R944" s="10" t="str">
        <f t="shared" si="127"/>
        <v/>
      </c>
    </row>
    <row r="945" spans="1:18" ht="19.899999999999999" customHeight="1" x14ac:dyDescent="0.25">
      <c r="A945" s="126">
        <v>72380</v>
      </c>
      <c r="B945" s="9">
        <f t="shared" si="128"/>
        <v>0</v>
      </c>
      <c r="C945" s="127"/>
      <c r="D945" s="4">
        <f t="shared" si="129"/>
        <v>0</v>
      </c>
      <c r="E945" s="128">
        <f t="shared" si="132"/>
        <v>0</v>
      </c>
      <c r="F945" s="4">
        <f t="shared" si="133"/>
        <v>0</v>
      </c>
      <c r="G945" s="19">
        <f>IF(AND(C945&lt;&gt;"",SUM(G$25:G944)&lt;D$17),$D$17/$D$21,0)</f>
        <v>0</v>
      </c>
      <c r="H945" s="4">
        <f t="shared" si="134"/>
        <v>0</v>
      </c>
      <c r="I945" s="4">
        <f t="shared" si="130"/>
        <v>0</v>
      </c>
      <c r="J945" s="25" t="str">
        <f t="shared" si="135"/>
        <v>2097–2098</v>
      </c>
      <c r="K945" s="27">
        <f t="shared" si="131"/>
        <v>0</v>
      </c>
      <c r="R945" s="10" t="str">
        <f t="shared" si="127"/>
        <v/>
      </c>
    </row>
    <row r="946" spans="1:18" ht="19.899999999999999" customHeight="1" x14ac:dyDescent="0.25">
      <c r="A946" s="126">
        <v>72411</v>
      </c>
      <c r="B946" s="9">
        <f t="shared" si="128"/>
        <v>0</v>
      </c>
      <c r="C946" s="127"/>
      <c r="D946" s="4">
        <f t="shared" si="129"/>
        <v>0</v>
      </c>
      <c r="E946" s="128">
        <f t="shared" si="132"/>
        <v>0</v>
      </c>
      <c r="F946" s="4">
        <f t="shared" si="133"/>
        <v>0</v>
      </c>
      <c r="G946" s="19">
        <f>IF(AND(C946&lt;&gt;"",SUM(G$25:G945)&lt;D$17),$D$17/$D$21,0)</f>
        <v>0</v>
      </c>
      <c r="H946" s="4">
        <f t="shared" si="134"/>
        <v>0</v>
      </c>
      <c r="I946" s="4">
        <f t="shared" si="130"/>
        <v>0</v>
      </c>
      <c r="J946" s="25" t="str">
        <f t="shared" si="135"/>
        <v>2097–2098</v>
      </c>
      <c r="K946" s="27">
        <f t="shared" si="131"/>
        <v>0</v>
      </c>
      <c r="R946" s="10" t="str">
        <f t="shared" si="127"/>
        <v/>
      </c>
    </row>
    <row r="947" spans="1:18" ht="19.899999999999999" customHeight="1" x14ac:dyDescent="0.25">
      <c r="A947" s="126">
        <v>72441</v>
      </c>
      <c r="B947" s="9">
        <f t="shared" si="128"/>
        <v>0</v>
      </c>
      <c r="C947" s="127"/>
      <c r="D947" s="4">
        <f t="shared" si="129"/>
        <v>0</v>
      </c>
      <c r="E947" s="128">
        <f t="shared" si="132"/>
        <v>0</v>
      </c>
      <c r="F947" s="4">
        <f t="shared" si="133"/>
        <v>0</v>
      </c>
      <c r="G947" s="19">
        <f>IF(AND(C947&lt;&gt;"",SUM(G$25:G946)&lt;D$17),$D$17/$D$21,0)</f>
        <v>0</v>
      </c>
      <c r="H947" s="4">
        <f t="shared" si="134"/>
        <v>0</v>
      </c>
      <c r="I947" s="4">
        <f t="shared" si="130"/>
        <v>0</v>
      </c>
      <c r="J947" s="25" t="str">
        <f t="shared" si="135"/>
        <v>2097–2098</v>
      </c>
      <c r="K947" s="27">
        <f t="shared" si="131"/>
        <v>0</v>
      </c>
      <c r="R947" s="10" t="str">
        <f t="shared" si="127"/>
        <v/>
      </c>
    </row>
    <row r="948" spans="1:18" ht="19.899999999999999" customHeight="1" x14ac:dyDescent="0.25">
      <c r="A948" s="126">
        <v>72472</v>
      </c>
      <c r="B948" s="9">
        <f t="shared" si="128"/>
        <v>0</v>
      </c>
      <c r="C948" s="127"/>
      <c r="D948" s="4">
        <f t="shared" si="129"/>
        <v>0</v>
      </c>
      <c r="E948" s="128">
        <f t="shared" si="132"/>
        <v>0</v>
      </c>
      <c r="F948" s="4">
        <f t="shared" si="133"/>
        <v>0</v>
      </c>
      <c r="G948" s="19">
        <f>IF(AND(C948&lt;&gt;"",SUM(G$25:G947)&lt;D$17),$D$17/$D$21,0)</f>
        <v>0</v>
      </c>
      <c r="H948" s="4">
        <f t="shared" si="134"/>
        <v>0</v>
      </c>
      <c r="I948" s="4">
        <f t="shared" si="130"/>
        <v>0</v>
      </c>
      <c r="J948" s="25" t="str">
        <f t="shared" si="135"/>
        <v>2097–2098</v>
      </c>
      <c r="K948" s="27">
        <f t="shared" si="131"/>
        <v>0</v>
      </c>
      <c r="R948" s="10" t="str">
        <f t="shared" si="127"/>
        <v/>
      </c>
    </row>
    <row r="949" spans="1:18" ht="19.899999999999999" customHeight="1" x14ac:dyDescent="0.25">
      <c r="A949" s="126">
        <v>72502</v>
      </c>
      <c r="B949" s="9">
        <f t="shared" si="128"/>
        <v>0</v>
      </c>
      <c r="C949" s="127"/>
      <c r="D949" s="4">
        <f t="shared" si="129"/>
        <v>0</v>
      </c>
      <c r="E949" s="128">
        <f t="shared" si="132"/>
        <v>0</v>
      </c>
      <c r="F949" s="4">
        <f t="shared" si="133"/>
        <v>0</v>
      </c>
      <c r="G949" s="19">
        <f>IF(AND(C949&lt;&gt;"",SUM(G$25:G948)&lt;D$17),$D$17/$D$21,0)</f>
        <v>0</v>
      </c>
      <c r="H949" s="4">
        <f t="shared" si="134"/>
        <v>0</v>
      </c>
      <c r="I949" s="4">
        <f t="shared" si="130"/>
        <v>0</v>
      </c>
      <c r="J949" s="25" t="str">
        <f t="shared" si="135"/>
        <v>2098–2099</v>
      </c>
      <c r="K949" s="27">
        <f t="shared" si="131"/>
        <v>0</v>
      </c>
      <c r="R949" s="10" t="str">
        <f t="shared" si="127"/>
        <v/>
      </c>
    </row>
    <row r="950" spans="1:18" ht="19.899999999999999" customHeight="1" x14ac:dyDescent="0.25">
      <c r="A950" s="126">
        <v>72533</v>
      </c>
      <c r="B950" s="9">
        <f t="shared" si="128"/>
        <v>0</v>
      </c>
      <c r="C950" s="127"/>
      <c r="D950" s="4">
        <f t="shared" si="129"/>
        <v>0</v>
      </c>
      <c r="E950" s="128">
        <f t="shared" si="132"/>
        <v>0</v>
      </c>
      <c r="F950" s="4">
        <f t="shared" si="133"/>
        <v>0</v>
      </c>
      <c r="G950" s="19">
        <f>IF(AND(C950&lt;&gt;"",SUM(G$25:G949)&lt;D$17),$D$17/$D$21,0)</f>
        <v>0</v>
      </c>
      <c r="H950" s="4">
        <f t="shared" si="134"/>
        <v>0</v>
      </c>
      <c r="I950" s="4">
        <f t="shared" si="130"/>
        <v>0</v>
      </c>
      <c r="J950" s="25" t="str">
        <f t="shared" si="135"/>
        <v>2098–2099</v>
      </c>
      <c r="K950" s="27">
        <f t="shared" si="131"/>
        <v>0</v>
      </c>
      <c r="R950" s="10" t="str">
        <f t="shared" si="127"/>
        <v/>
      </c>
    </row>
    <row r="951" spans="1:18" ht="19.899999999999999" customHeight="1" x14ac:dyDescent="0.25">
      <c r="A951" s="126">
        <v>72564</v>
      </c>
      <c r="B951" s="9">
        <f t="shared" si="128"/>
        <v>0</v>
      </c>
      <c r="C951" s="127"/>
      <c r="D951" s="4">
        <f t="shared" si="129"/>
        <v>0</v>
      </c>
      <c r="E951" s="128">
        <f t="shared" si="132"/>
        <v>0</v>
      </c>
      <c r="F951" s="4">
        <f t="shared" si="133"/>
        <v>0</v>
      </c>
      <c r="G951" s="19">
        <f>IF(AND(C951&lt;&gt;"",SUM(G$25:G950)&lt;D$17),$D$17/$D$21,0)</f>
        <v>0</v>
      </c>
      <c r="H951" s="4">
        <f t="shared" si="134"/>
        <v>0</v>
      </c>
      <c r="I951" s="4">
        <f t="shared" si="130"/>
        <v>0</v>
      </c>
      <c r="J951" s="25" t="str">
        <f t="shared" si="135"/>
        <v>2098–2099</v>
      </c>
      <c r="K951" s="27">
        <f t="shared" si="131"/>
        <v>0</v>
      </c>
      <c r="R951" s="10" t="str">
        <f t="shared" si="127"/>
        <v/>
      </c>
    </row>
    <row r="952" spans="1:18" ht="19.899999999999999" customHeight="1" x14ac:dyDescent="0.25">
      <c r="A952" s="126">
        <v>72594</v>
      </c>
      <c r="B952" s="9">
        <f t="shared" si="128"/>
        <v>0</v>
      </c>
      <c r="C952" s="127"/>
      <c r="D952" s="4">
        <f t="shared" si="129"/>
        <v>0</v>
      </c>
      <c r="E952" s="128">
        <f t="shared" si="132"/>
        <v>0</v>
      </c>
      <c r="F952" s="4">
        <f t="shared" si="133"/>
        <v>0</v>
      </c>
      <c r="G952" s="19">
        <f>IF(AND(C952&lt;&gt;"",SUM(G$25:G951)&lt;D$17),$D$17/$D$21,0)</f>
        <v>0</v>
      </c>
      <c r="H952" s="4">
        <f t="shared" si="134"/>
        <v>0</v>
      </c>
      <c r="I952" s="4">
        <f t="shared" si="130"/>
        <v>0</v>
      </c>
      <c r="J952" s="25" t="str">
        <f t="shared" si="135"/>
        <v>2098–2099</v>
      </c>
      <c r="K952" s="27">
        <f t="shared" si="131"/>
        <v>0</v>
      </c>
      <c r="R952" s="10" t="str">
        <f t="shared" si="127"/>
        <v/>
      </c>
    </row>
    <row r="953" spans="1:18" ht="19.899999999999999" customHeight="1" x14ac:dyDescent="0.25">
      <c r="A953" s="126">
        <v>72625</v>
      </c>
      <c r="B953" s="9">
        <f t="shared" si="128"/>
        <v>0</v>
      </c>
      <c r="C953" s="127"/>
      <c r="D953" s="4">
        <f t="shared" si="129"/>
        <v>0</v>
      </c>
      <c r="E953" s="128">
        <f t="shared" si="132"/>
        <v>0</v>
      </c>
      <c r="F953" s="4">
        <f t="shared" si="133"/>
        <v>0</v>
      </c>
      <c r="G953" s="19">
        <f>IF(AND(C953&lt;&gt;"",SUM(G$25:G952)&lt;D$17),$D$17/$D$21,0)</f>
        <v>0</v>
      </c>
      <c r="H953" s="4">
        <f t="shared" si="134"/>
        <v>0</v>
      </c>
      <c r="I953" s="4">
        <f t="shared" si="130"/>
        <v>0</v>
      </c>
      <c r="J953" s="25" t="str">
        <f t="shared" si="135"/>
        <v>2098–2099</v>
      </c>
      <c r="K953" s="27">
        <f t="shared" si="131"/>
        <v>0</v>
      </c>
      <c r="R953" s="10" t="str">
        <f t="shared" si="127"/>
        <v/>
      </c>
    </row>
    <row r="954" spans="1:18" ht="19.899999999999999" customHeight="1" x14ac:dyDescent="0.25">
      <c r="A954" s="126">
        <v>72655</v>
      </c>
      <c r="B954" s="9">
        <f t="shared" si="128"/>
        <v>0</v>
      </c>
      <c r="C954" s="127"/>
      <c r="D954" s="4">
        <f t="shared" si="129"/>
        <v>0</v>
      </c>
      <c r="E954" s="128">
        <f t="shared" si="132"/>
        <v>0</v>
      </c>
      <c r="F954" s="4">
        <f t="shared" si="133"/>
        <v>0</v>
      </c>
      <c r="G954" s="19">
        <f>IF(AND(C954&lt;&gt;"",SUM(G$25:G953)&lt;D$17),$D$17/$D$21,0)</f>
        <v>0</v>
      </c>
      <c r="H954" s="4">
        <f t="shared" si="134"/>
        <v>0</v>
      </c>
      <c r="I954" s="4">
        <f t="shared" si="130"/>
        <v>0</v>
      </c>
      <c r="J954" s="25" t="str">
        <f t="shared" si="135"/>
        <v>2098–2099</v>
      </c>
      <c r="K954" s="27">
        <f t="shared" si="131"/>
        <v>0</v>
      </c>
      <c r="R954" s="10" t="str">
        <f t="shared" si="127"/>
        <v/>
      </c>
    </row>
    <row r="955" spans="1:18" ht="19.899999999999999" customHeight="1" x14ac:dyDescent="0.25">
      <c r="A955" s="126">
        <v>72686</v>
      </c>
      <c r="B955" s="9">
        <f t="shared" si="128"/>
        <v>0</v>
      </c>
      <c r="C955" s="127"/>
      <c r="D955" s="4">
        <f t="shared" si="129"/>
        <v>0</v>
      </c>
      <c r="E955" s="128">
        <f t="shared" si="132"/>
        <v>0</v>
      </c>
      <c r="F955" s="4">
        <f t="shared" si="133"/>
        <v>0</v>
      </c>
      <c r="G955" s="19">
        <f>IF(AND(C955&lt;&gt;"",SUM(G$25:G954)&lt;D$17),$D$17/$D$21,0)</f>
        <v>0</v>
      </c>
      <c r="H955" s="4">
        <f t="shared" si="134"/>
        <v>0</v>
      </c>
      <c r="I955" s="4">
        <f t="shared" si="130"/>
        <v>0</v>
      </c>
      <c r="J955" s="25" t="str">
        <f t="shared" si="135"/>
        <v>2098–2099</v>
      </c>
      <c r="K955" s="27">
        <f t="shared" si="131"/>
        <v>0</v>
      </c>
      <c r="R955" s="10" t="str">
        <f t="shared" si="127"/>
        <v/>
      </c>
    </row>
    <row r="956" spans="1:18" ht="19.899999999999999" customHeight="1" x14ac:dyDescent="0.25">
      <c r="A956" s="126">
        <v>72717</v>
      </c>
      <c r="B956" s="9">
        <f t="shared" si="128"/>
        <v>0</v>
      </c>
      <c r="C956" s="127"/>
      <c r="D956" s="4">
        <f t="shared" si="129"/>
        <v>0</v>
      </c>
      <c r="E956" s="128">
        <f t="shared" si="132"/>
        <v>0</v>
      </c>
      <c r="F956" s="4">
        <f t="shared" si="133"/>
        <v>0</v>
      </c>
      <c r="G956" s="19">
        <f>IF(AND(C956&lt;&gt;"",SUM(G$25:G955)&lt;D$17),$D$17/$D$21,0)</f>
        <v>0</v>
      </c>
      <c r="H956" s="4">
        <f t="shared" si="134"/>
        <v>0</v>
      </c>
      <c r="I956" s="4">
        <f t="shared" si="130"/>
        <v>0</v>
      </c>
      <c r="J956" s="25" t="str">
        <f t="shared" si="135"/>
        <v>2098–2099</v>
      </c>
      <c r="K956" s="27">
        <f t="shared" si="131"/>
        <v>0</v>
      </c>
      <c r="R956" s="10" t="str">
        <f t="shared" si="127"/>
        <v/>
      </c>
    </row>
    <row r="957" spans="1:18" ht="19.899999999999999" customHeight="1" x14ac:dyDescent="0.25">
      <c r="A957" s="126">
        <v>72745</v>
      </c>
      <c r="B957" s="9">
        <f t="shared" si="128"/>
        <v>0</v>
      </c>
      <c r="C957" s="127"/>
      <c r="D957" s="4">
        <f t="shared" si="129"/>
        <v>0</v>
      </c>
      <c r="E957" s="128">
        <f t="shared" si="132"/>
        <v>0</v>
      </c>
      <c r="F957" s="4">
        <f t="shared" si="133"/>
        <v>0</v>
      </c>
      <c r="G957" s="19">
        <f>IF(AND(C957&lt;&gt;"",SUM(G$25:G956)&lt;D$17),$D$17/$D$21,0)</f>
        <v>0</v>
      </c>
      <c r="H957" s="4">
        <f t="shared" si="134"/>
        <v>0</v>
      </c>
      <c r="I957" s="4">
        <f t="shared" si="130"/>
        <v>0</v>
      </c>
      <c r="J957" s="25" t="str">
        <f t="shared" si="135"/>
        <v>2098–2099</v>
      </c>
      <c r="K957" s="27">
        <f t="shared" si="131"/>
        <v>0</v>
      </c>
      <c r="R957" s="10" t="str">
        <f t="shared" si="127"/>
        <v/>
      </c>
    </row>
    <row r="958" spans="1:18" ht="19.899999999999999" customHeight="1" x14ac:dyDescent="0.25">
      <c r="A958" s="126">
        <v>72776</v>
      </c>
      <c r="B958" s="9">
        <f t="shared" si="128"/>
        <v>0</v>
      </c>
      <c r="C958" s="127"/>
      <c r="D958" s="4">
        <f t="shared" si="129"/>
        <v>0</v>
      </c>
      <c r="E958" s="128">
        <f t="shared" si="132"/>
        <v>0</v>
      </c>
      <c r="F958" s="4">
        <f t="shared" si="133"/>
        <v>0</v>
      </c>
      <c r="G958" s="19">
        <f>IF(AND(C958&lt;&gt;"",SUM(G$25:G957)&lt;D$17),$D$17/$D$21,0)</f>
        <v>0</v>
      </c>
      <c r="H958" s="4">
        <f t="shared" si="134"/>
        <v>0</v>
      </c>
      <c r="I958" s="4">
        <f t="shared" si="130"/>
        <v>0</v>
      </c>
      <c r="J958" s="25" t="str">
        <f t="shared" si="135"/>
        <v>2098–2099</v>
      </c>
      <c r="K958" s="27">
        <f t="shared" si="131"/>
        <v>0</v>
      </c>
      <c r="R958" s="10" t="str">
        <f t="shared" si="127"/>
        <v/>
      </c>
    </row>
    <row r="959" spans="1:18" ht="19.899999999999999" customHeight="1" x14ac:dyDescent="0.25">
      <c r="A959" s="126">
        <v>72806</v>
      </c>
      <c r="B959" s="9">
        <f t="shared" si="128"/>
        <v>0</v>
      </c>
      <c r="C959" s="127"/>
      <c r="D959" s="4">
        <f t="shared" si="129"/>
        <v>0</v>
      </c>
      <c r="E959" s="128">
        <f t="shared" si="132"/>
        <v>0</v>
      </c>
      <c r="F959" s="4">
        <f t="shared" si="133"/>
        <v>0</v>
      </c>
      <c r="G959" s="19">
        <f>IF(AND(C959&lt;&gt;"",SUM(G$25:G958)&lt;D$17),$D$17/$D$21,0)</f>
        <v>0</v>
      </c>
      <c r="H959" s="4">
        <f t="shared" si="134"/>
        <v>0</v>
      </c>
      <c r="I959" s="4">
        <f t="shared" si="130"/>
        <v>0</v>
      </c>
      <c r="J959" s="25" t="str">
        <f t="shared" si="135"/>
        <v>2098–2099</v>
      </c>
      <c r="K959" s="27">
        <f t="shared" si="131"/>
        <v>0</v>
      </c>
      <c r="R959" s="10" t="str">
        <f t="shared" si="127"/>
        <v/>
      </c>
    </row>
    <row r="960" spans="1:18" ht="19.899999999999999" customHeight="1" x14ac:dyDescent="0.25">
      <c r="A960" s="126">
        <v>72837</v>
      </c>
      <c r="B960" s="9">
        <f t="shared" si="128"/>
        <v>0</v>
      </c>
      <c r="C960" s="127"/>
      <c r="D960" s="4">
        <f t="shared" si="129"/>
        <v>0</v>
      </c>
      <c r="E960" s="128">
        <f t="shared" si="132"/>
        <v>0</v>
      </c>
      <c r="F960" s="4">
        <f t="shared" si="133"/>
        <v>0</v>
      </c>
      <c r="G960" s="19">
        <f>IF(AND(C960&lt;&gt;"",SUM(G$25:G959)&lt;D$17),$D$17/$D$21,0)</f>
        <v>0</v>
      </c>
      <c r="H960" s="4">
        <f t="shared" si="134"/>
        <v>0</v>
      </c>
      <c r="I960" s="4">
        <f t="shared" si="130"/>
        <v>0</v>
      </c>
      <c r="J960" s="25" t="str">
        <f t="shared" si="135"/>
        <v>2098–2099</v>
      </c>
      <c r="K960" s="27">
        <f t="shared" si="131"/>
        <v>0</v>
      </c>
      <c r="R960" s="10" t="str">
        <f t="shared" si="127"/>
        <v/>
      </c>
    </row>
    <row r="961" spans="1:18" ht="19.899999999999999" customHeight="1" x14ac:dyDescent="0.25">
      <c r="A961" s="126">
        <v>72867</v>
      </c>
      <c r="B961" s="9">
        <f t="shared" si="128"/>
        <v>0</v>
      </c>
      <c r="C961" s="127"/>
      <c r="D961" s="4">
        <f t="shared" si="129"/>
        <v>0</v>
      </c>
      <c r="E961" s="128">
        <f t="shared" si="132"/>
        <v>0</v>
      </c>
      <c r="F961" s="4">
        <f t="shared" si="133"/>
        <v>0</v>
      </c>
      <c r="G961" s="19">
        <f>IF(AND(C961&lt;&gt;"",SUM(G$25:G960)&lt;D$17),$D$17/$D$21,0)</f>
        <v>0</v>
      </c>
      <c r="H961" s="4">
        <f t="shared" si="134"/>
        <v>0</v>
      </c>
      <c r="I961" s="4">
        <f t="shared" si="130"/>
        <v>0</v>
      </c>
      <c r="J961" s="25" t="str">
        <f t="shared" si="135"/>
        <v>2099–2100</v>
      </c>
      <c r="K961" s="27">
        <f t="shared" si="131"/>
        <v>0</v>
      </c>
      <c r="R961" s="10" t="str">
        <f t="shared" si="127"/>
        <v/>
      </c>
    </row>
    <row r="962" spans="1:18" ht="19.899999999999999" customHeight="1" x14ac:dyDescent="0.25">
      <c r="A962" s="126">
        <v>72898</v>
      </c>
      <c r="B962" s="9">
        <f t="shared" si="128"/>
        <v>0</v>
      </c>
      <c r="C962" s="127"/>
      <c r="D962" s="4">
        <f t="shared" si="129"/>
        <v>0</v>
      </c>
      <c r="E962" s="128">
        <f t="shared" si="132"/>
        <v>0</v>
      </c>
      <c r="F962" s="4">
        <f t="shared" si="133"/>
        <v>0</v>
      </c>
      <c r="G962" s="19">
        <f>IF(AND(C962&lt;&gt;"",SUM(G$25:G961)&lt;D$17),$D$17/$D$21,0)</f>
        <v>0</v>
      </c>
      <c r="H962" s="4">
        <f t="shared" si="134"/>
        <v>0</v>
      </c>
      <c r="I962" s="4">
        <f t="shared" si="130"/>
        <v>0</v>
      </c>
      <c r="J962" s="25" t="str">
        <f t="shared" si="135"/>
        <v>2099–2100</v>
      </c>
      <c r="K962" s="27">
        <f t="shared" si="131"/>
        <v>0</v>
      </c>
      <c r="R962" s="10" t="str">
        <f t="shared" si="127"/>
        <v/>
      </c>
    </row>
    <row r="963" spans="1:18" ht="19.899999999999999" customHeight="1" x14ac:dyDescent="0.25">
      <c r="A963" s="126">
        <v>72929</v>
      </c>
      <c r="B963" s="9">
        <f t="shared" si="128"/>
        <v>0</v>
      </c>
      <c r="C963" s="127"/>
      <c r="D963" s="4">
        <f t="shared" si="129"/>
        <v>0</v>
      </c>
      <c r="E963" s="128">
        <f t="shared" si="132"/>
        <v>0</v>
      </c>
      <c r="F963" s="4">
        <f t="shared" si="133"/>
        <v>0</v>
      </c>
      <c r="G963" s="19">
        <f>IF(AND(C963&lt;&gt;"",SUM(G$25:G962)&lt;D$17),$D$17/$D$21,0)</f>
        <v>0</v>
      </c>
      <c r="H963" s="4">
        <f t="shared" si="134"/>
        <v>0</v>
      </c>
      <c r="I963" s="4">
        <f t="shared" si="130"/>
        <v>0</v>
      </c>
      <c r="J963" s="25" t="str">
        <f t="shared" si="135"/>
        <v>2099–2100</v>
      </c>
      <c r="K963" s="27">
        <f t="shared" si="131"/>
        <v>0</v>
      </c>
      <c r="R963" s="10" t="str">
        <f t="shared" si="127"/>
        <v/>
      </c>
    </row>
    <row r="964" spans="1:18" ht="19.899999999999999" customHeight="1" x14ac:dyDescent="0.25">
      <c r="A964" s="126">
        <v>72959</v>
      </c>
      <c r="B964" s="9">
        <f t="shared" si="128"/>
        <v>0</v>
      </c>
      <c r="C964" s="127"/>
      <c r="D964" s="4">
        <f t="shared" si="129"/>
        <v>0</v>
      </c>
      <c r="E964" s="128">
        <f t="shared" si="132"/>
        <v>0</v>
      </c>
      <c r="F964" s="4">
        <f t="shared" si="133"/>
        <v>0</v>
      </c>
      <c r="G964" s="19">
        <f>IF(AND(C964&lt;&gt;"",SUM(G$25:G963)&lt;D$17),$D$17/$D$21,0)</f>
        <v>0</v>
      </c>
      <c r="H964" s="4">
        <f t="shared" si="134"/>
        <v>0</v>
      </c>
      <c r="I964" s="4">
        <f t="shared" si="130"/>
        <v>0</v>
      </c>
      <c r="J964" s="25" t="str">
        <f t="shared" si="135"/>
        <v>2099–2100</v>
      </c>
      <c r="K964" s="27">
        <f t="shared" si="131"/>
        <v>0</v>
      </c>
      <c r="R964" s="10" t="str">
        <f t="shared" si="127"/>
        <v/>
      </c>
    </row>
    <row r="965" spans="1:18" ht="19.899999999999999" customHeight="1" x14ac:dyDescent="0.25">
      <c r="A965" s="126">
        <v>72990</v>
      </c>
      <c r="B965" s="9">
        <f t="shared" si="128"/>
        <v>0</v>
      </c>
      <c r="C965" s="127"/>
      <c r="D965" s="4">
        <f t="shared" si="129"/>
        <v>0</v>
      </c>
      <c r="E965" s="128">
        <f t="shared" si="132"/>
        <v>0</v>
      </c>
      <c r="F965" s="4">
        <f t="shared" si="133"/>
        <v>0</v>
      </c>
      <c r="G965" s="19">
        <f>IF(AND(C965&lt;&gt;"",SUM(G$25:G964)&lt;D$17),$D$17/$D$21,0)</f>
        <v>0</v>
      </c>
      <c r="H965" s="4">
        <f t="shared" si="134"/>
        <v>0</v>
      </c>
      <c r="I965" s="4">
        <f t="shared" si="130"/>
        <v>0</v>
      </c>
      <c r="J965" s="25" t="str">
        <f t="shared" si="135"/>
        <v>2099–2100</v>
      </c>
      <c r="K965" s="27">
        <f t="shared" si="131"/>
        <v>0</v>
      </c>
      <c r="R965" s="10" t="str">
        <f t="shared" si="127"/>
        <v/>
      </c>
    </row>
    <row r="966" spans="1:18" ht="19.899999999999999" customHeight="1" x14ac:dyDescent="0.25">
      <c r="A966" s="126">
        <v>73020</v>
      </c>
      <c r="B966" s="9">
        <f t="shared" si="128"/>
        <v>0</v>
      </c>
      <c r="C966" s="127"/>
      <c r="D966" s="4">
        <f t="shared" si="129"/>
        <v>0</v>
      </c>
      <c r="E966" s="128">
        <f t="shared" si="132"/>
        <v>0</v>
      </c>
      <c r="F966" s="4">
        <f t="shared" si="133"/>
        <v>0</v>
      </c>
      <c r="G966" s="19">
        <f>IF(AND(C966&lt;&gt;"",SUM(G$25:G965)&lt;D$17),$D$17/$D$21,0)</f>
        <v>0</v>
      </c>
      <c r="H966" s="4">
        <f t="shared" si="134"/>
        <v>0</v>
      </c>
      <c r="I966" s="4">
        <f t="shared" si="130"/>
        <v>0</v>
      </c>
      <c r="J966" s="25" t="str">
        <f t="shared" si="135"/>
        <v>2099–2100</v>
      </c>
      <c r="K966" s="27">
        <f t="shared" si="131"/>
        <v>0</v>
      </c>
      <c r="R966" s="10" t="str">
        <f t="shared" si="127"/>
        <v/>
      </c>
    </row>
    <row r="967" spans="1:18" ht="19.899999999999999" customHeight="1" x14ac:dyDescent="0.25">
      <c r="A967" s="126">
        <v>73051</v>
      </c>
      <c r="B967" s="9">
        <f t="shared" si="128"/>
        <v>0</v>
      </c>
      <c r="C967" s="127"/>
      <c r="D967" s="4">
        <f t="shared" si="129"/>
        <v>0</v>
      </c>
      <c r="E967" s="128">
        <f t="shared" si="132"/>
        <v>0</v>
      </c>
      <c r="F967" s="4">
        <f t="shared" si="133"/>
        <v>0</v>
      </c>
      <c r="G967" s="19">
        <f>IF(AND(C967&lt;&gt;"",SUM(G$25:G966)&lt;D$17),$D$17/$D$21,0)</f>
        <v>0</v>
      </c>
      <c r="H967" s="4">
        <f t="shared" si="134"/>
        <v>0</v>
      </c>
      <c r="I967" s="4">
        <f t="shared" si="130"/>
        <v>0</v>
      </c>
      <c r="J967" s="25" t="str">
        <f t="shared" si="135"/>
        <v>2099–2100</v>
      </c>
      <c r="K967" s="27">
        <f t="shared" si="131"/>
        <v>0</v>
      </c>
      <c r="R967" s="10" t="str">
        <f t="shared" si="127"/>
        <v/>
      </c>
    </row>
    <row r="968" spans="1:18" ht="19.899999999999999" customHeight="1" x14ac:dyDescent="0.25">
      <c r="A968" s="126">
        <v>73082</v>
      </c>
      <c r="B968" s="9">
        <f t="shared" si="128"/>
        <v>0</v>
      </c>
      <c r="C968" s="127"/>
      <c r="D968" s="4">
        <f t="shared" si="129"/>
        <v>0</v>
      </c>
      <c r="E968" s="128">
        <f t="shared" si="132"/>
        <v>0</v>
      </c>
      <c r="F968" s="4">
        <f t="shared" si="133"/>
        <v>0</v>
      </c>
      <c r="G968" s="19">
        <f>IF(AND(C968&lt;&gt;"",SUM(G$25:G967)&lt;D$17),$D$17/$D$21,0)</f>
        <v>0</v>
      </c>
      <c r="H968" s="4">
        <f t="shared" si="134"/>
        <v>0</v>
      </c>
      <c r="I968" s="4">
        <f t="shared" si="130"/>
        <v>0</v>
      </c>
      <c r="J968" s="25" t="str">
        <f t="shared" si="135"/>
        <v>2099–2100</v>
      </c>
      <c r="K968" s="27">
        <f t="shared" si="131"/>
        <v>0</v>
      </c>
      <c r="R968" s="10" t="str">
        <f t="shared" si="127"/>
        <v/>
      </c>
    </row>
    <row r="969" spans="1:18" ht="19.899999999999999" customHeight="1" x14ac:dyDescent="0.25">
      <c r="A969" s="126">
        <v>73110</v>
      </c>
      <c r="B969" s="9">
        <f t="shared" si="128"/>
        <v>0</v>
      </c>
      <c r="C969" s="127"/>
      <c r="D969" s="4">
        <f t="shared" si="129"/>
        <v>0</v>
      </c>
      <c r="E969" s="128">
        <f t="shared" si="132"/>
        <v>0</v>
      </c>
      <c r="F969" s="4">
        <f t="shared" si="133"/>
        <v>0</v>
      </c>
      <c r="G969" s="19">
        <f>IF(AND(C969&lt;&gt;"",SUM(G$25:G968)&lt;D$17),$D$17/$D$21,0)</f>
        <v>0</v>
      </c>
      <c r="H969" s="4">
        <f t="shared" si="134"/>
        <v>0</v>
      </c>
      <c r="I969" s="4">
        <f t="shared" si="130"/>
        <v>0</v>
      </c>
      <c r="J969" s="25" t="str">
        <f t="shared" si="135"/>
        <v>2099–2100</v>
      </c>
      <c r="K969" s="27">
        <f t="shared" si="131"/>
        <v>0</v>
      </c>
      <c r="R969" s="10" t="str">
        <f t="shared" si="127"/>
        <v/>
      </c>
    </row>
    <row r="970" spans="1:18" ht="19.899999999999999" customHeight="1" x14ac:dyDescent="0.25">
      <c r="A970" s="126">
        <v>73141</v>
      </c>
      <c r="B970" s="9">
        <f t="shared" si="128"/>
        <v>0</v>
      </c>
      <c r="C970" s="127"/>
      <c r="D970" s="4">
        <f t="shared" si="129"/>
        <v>0</v>
      </c>
      <c r="E970" s="128">
        <f t="shared" si="132"/>
        <v>0</v>
      </c>
      <c r="F970" s="4">
        <f t="shared" si="133"/>
        <v>0</v>
      </c>
      <c r="G970" s="19">
        <f>IF(AND(C970&lt;&gt;"",SUM(G$25:G969)&lt;D$17),$D$17/$D$21,0)</f>
        <v>0</v>
      </c>
      <c r="H970" s="4">
        <f t="shared" si="134"/>
        <v>0</v>
      </c>
      <c r="I970" s="4">
        <f t="shared" si="130"/>
        <v>0</v>
      </c>
      <c r="J970" s="25" t="str">
        <f t="shared" si="135"/>
        <v>2099–2100</v>
      </c>
      <c r="K970" s="27">
        <f t="shared" si="131"/>
        <v>0</v>
      </c>
      <c r="R970" s="10" t="str">
        <f t="shared" si="127"/>
        <v/>
      </c>
    </row>
    <row r="971" spans="1:18" ht="19.899999999999999" customHeight="1" x14ac:dyDescent="0.25">
      <c r="A971" s="126">
        <v>73171</v>
      </c>
      <c r="B971" s="9">
        <f t="shared" si="128"/>
        <v>0</v>
      </c>
      <c r="C971" s="127"/>
      <c r="D971" s="4">
        <f t="shared" si="129"/>
        <v>0</v>
      </c>
      <c r="E971" s="128">
        <f t="shared" si="132"/>
        <v>0</v>
      </c>
      <c r="F971" s="4">
        <f t="shared" si="133"/>
        <v>0</v>
      </c>
      <c r="G971" s="19">
        <f>IF(AND(C971&lt;&gt;"",SUM(G$25:G970)&lt;D$17),$D$17/$D$21,0)</f>
        <v>0</v>
      </c>
      <c r="H971" s="4">
        <f t="shared" si="134"/>
        <v>0</v>
      </c>
      <c r="I971" s="4">
        <f t="shared" si="130"/>
        <v>0</v>
      </c>
      <c r="J971" s="25" t="str">
        <f t="shared" si="135"/>
        <v>2099–2100</v>
      </c>
      <c r="K971" s="27">
        <f t="shared" si="131"/>
        <v>0</v>
      </c>
      <c r="R971" s="10" t="str">
        <f t="shared" si="127"/>
        <v/>
      </c>
    </row>
    <row r="972" spans="1:18" ht="19.899999999999999" customHeight="1" x14ac:dyDescent="0.25">
      <c r="A972" s="126">
        <v>73202</v>
      </c>
      <c r="B972" s="9">
        <f t="shared" si="128"/>
        <v>0</v>
      </c>
      <c r="C972" s="127"/>
      <c r="D972" s="4">
        <f t="shared" si="129"/>
        <v>0</v>
      </c>
      <c r="E972" s="128">
        <f t="shared" si="132"/>
        <v>0</v>
      </c>
      <c r="F972" s="4">
        <f t="shared" si="133"/>
        <v>0</v>
      </c>
      <c r="G972" s="19">
        <f>IF(AND(C972&lt;&gt;"",SUM(G$25:G971)&lt;D$17),$D$17/$D$21,0)</f>
        <v>0</v>
      </c>
      <c r="H972" s="4">
        <f t="shared" si="134"/>
        <v>0</v>
      </c>
      <c r="I972" s="4">
        <f t="shared" si="130"/>
        <v>0</v>
      </c>
      <c r="J972" s="25" t="str">
        <f t="shared" si="135"/>
        <v>2099–2100</v>
      </c>
      <c r="K972" s="27">
        <f t="shared" si="131"/>
        <v>0</v>
      </c>
      <c r="R972" s="10" t="str">
        <f t="shared" si="127"/>
        <v/>
      </c>
    </row>
    <row r="973" spans="1:18" ht="19.899999999999999" customHeight="1" x14ac:dyDescent="0.25">
      <c r="A973" s="126">
        <v>73232</v>
      </c>
      <c r="B973" s="9">
        <f t="shared" si="128"/>
        <v>0</v>
      </c>
      <c r="C973" s="127"/>
      <c r="D973" s="4">
        <f t="shared" si="129"/>
        <v>0</v>
      </c>
      <c r="E973" s="128">
        <f t="shared" si="132"/>
        <v>0</v>
      </c>
      <c r="F973" s="4">
        <f t="shared" si="133"/>
        <v>0</v>
      </c>
      <c r="G973" s="19">
        <f>IF(AND(C973&lt;&gt;"",SUM(G$25:G972)&lt;D$17),$D$17/$D$21,0)</f>
        <v>0</v>
      </c>
      <c r="H973" s="4">
        <f t="shared" si="134"/>
        <v>0</v>
      </c>
      <c r="I973" s="4">
        <f t="shared" si="130"/>
        <v>0</v>
      </c>
      <c r="J973" s="25" t="str">
        <f t="shared" si="135"/>
        <v>2100–2101</v>
      </c>
      <c r="K973" s="27">
        <f t="shared" si="131"/>
        <v>0</v>
      </c>
      <c r="R973" s="10" t="str">
        <f t="shared" si="127"/>
        <v/>
      </c>
    </row>
    <row r="974" spans="1:18" ht="19.899999999999999" customHeight="1" x14ac:dyDescent="0.25">
      <c r="A974" s="126">
        <v>73263</v>
      </c>
      <c r="B974" s="9">
        <f t="shared" si="128"/>
        <v>0</v>
      </c>
      <c r="C974" s="127"/>
      <c r="D974" s="4">
        <f t="shared" si="129"/>
        <v>0</v>
      </c>
      <c r="E974" s="128">
        <f t="shared" si="132"/>
        <v>0</v>
      </c>
      <c r="F974" s="4">
        <f t="shared" si="133"/>
        <v>0</v>
      </c>
      <c r="G974" s="19">
        <f>IF(AND(C974&lt;&gt;"",SUM(G$25:G973)&lt;D$17),$D$17/$D$21,0)</f>
        <v>0</v>
      </c>
      <c r="H974" s="4">
        <f t="shared" si="134"/>
        <v>0</v>
      </c>
      <c r="I974" s="4">
        <f t="shared" si="130"/>
        <v>0</v>
      </c>
      <c r="J974" s="25" t="str">
        <f t="shared" si="135"/>
        <v>2100–2101</v>
      </c>
      <c r="K974" s="27">
        <f t="shared" si="131"/>
        <v>0</v>
      </c>
      <c r="R974" s="10" t="str">
        <f t="shared" si="127"/>
        <v/>
      </c>
    </row>
    <row r="975" spans="1:18" ht="19.899999999999999" customHeight="1" x14ac:dyDescent="0.25">
      <c r="A975" s="126">
        <v>73294</v>
      </c>
      <c r="B975" s="9">
        <f t="shared" si="128"/>
        <v>0</v>
      </c>
      <c r="C975" s="127"/>
      <c r="D975" s="4">
        <f t="shared" si="129"/>
        <v>0</v>
      </c>
      <c r="E975" s="128">
        <f t="shared" si="132"/>
        <v>0</v>
      </c>
      <c r="F975" s="4">
        <f t="shared" si="133"/>
        <v>0</v>
      </c>
      <c r="G975" s="19">
        <f>IF(AND(C975&lt;&gt;"",SUM(G$25:G974)&lt;D$17),$D$17/$D$21,0)</f>
        <v>0</v>
      </c>
      <c r="H975" s="4">
        <f t="shared" si="134"/>
        <v>0</v>
      </c>
      <c r="I975" s="4">
        <f t="shared" si="130"/>
        <v>0</v>
      </c>
      <c r="J975" s="25" t="str">
        <f t="shared" si="135"/>
        <v>2100–2101</v>
      </c>
      <c r="K975" s="27">
        <f t="shared" si="131"/>
        <v>0</v>
      </c>
      <c r="R975" s="10" t="str">
        <f t="shared" si="127"/>
        <v/>
      </c>
    </row>
    <row r="976" spans="1:18" ht="19.899999999999999" customHeight="1" x14ac:dyDescent="0.25">
      <c r="A976" s="126">
        <v>73324</v>
      </c>
      <c r="B976" s="9">
        <f t="shared" si="128"/>
        <v>0</v>
      </c>
      <c r="C976" s="127"/>
      <c r="D976" s="4">
        <f t="shared" si="129"/>
        <v>0</v>
      </c>
      <c r="E976" s="128">
        <f t="shared" si="132"/>
        <v>0</v>
      </c>
      <c r="F976" s="4">
        <f t="shared" si="133"/>
        <v>0</v>
      </c>
      <c r="G976" s="19">
        <f>IF(AND(C976&lt;&gt;"",SUM(G$25:G975)&lt;D$17),$D$17/$D$21,0)</f>
        <v>0</v>
      </c>
      <c r="H976" s="4">
        <f t="shared" si="134"/>
        <v>0</v>
      </c>
      <c r="I976" s="4">
        <f t="shared" si="130"/>
        <v>0</v>
      </c>
      <c r="J976" s="25" t="str">
        <f t="shared" si="135"/>
        <v>2100–2101</v>
      </c>
      <c r="K976" s="27">
        <f t="shared" si="131"/>
        <v>0</v>
      </c>
      <c r="R976" s="10" t="str">
        <f t="shared" si="127"/>
        <v/>
      </c>
    </row>
    <row r="977" spans="1:18" ht="19.899999999999999" customHeight="1" x14ac:dyDescent="0.25">
      <c r="A977" s="126">
        <v>73355</v>
      </c>
      <c r="B977" s="9">
        <f t="shared" si="128"/>
        <v>0</v>
      </c>
      <c r="C977" s="127"/>
      <c r="D977" s="4">
        <f t="shared" si="129"/>
        <v>0</v>
      </c>
      <c r="E977" s="128">
        <f t="shared" si="132"/>
        <v>0</v>
      </c>
      <c r="F977" s="4">
        <f t="shared" si="133"/>
        <v>0</v>
      </c>
      <c r="G977" s="19">
        <f>IF(AND(C977&lt;&gt;"",SUM(G$25:G976)&lt;D$17),$D$17/$D$21,0)</f>
        <v>0</v>
      </c>
      <c r="H977" s="4">
        <f t="shared" si="134"/>
        <v>0</v>
      </c>
      <c r="I977" s="4">
        <f t="shared" si="130"/>
        <v>0</v>
      </c>
      <c r="J977" s="25" t="str">
        <f t="shared" si="135"/>
        <v>2100–2101</v>
      </c>
      <c r="K977" s="27">
        <f t="shared" si="131"/>
        <v>0</v>
      </c>
      <c r="R977" s="10" t="str">
        <f t="shared" si="127"/>
        <v/>
      </c>
    </row>
    <row r="978" spans="1:18" ht="19.899999999999999" customHeight="1" x14ac:dyDescent="0.25">
      <c r="A978" s="126">
        <v>73385</v>
      </c>
      <c r="B978" s="9">
        <f t="shared" si="128"/>
        <v>0</v>
      </c>
      <c r="C978" s="127"/>
      <c r="D978" s="4">
        <f t="shared" si="129"/>
        <v>0</v>
      </c>
      <c r="E978" s="128">
        <f t="shared" si="132"/>
        <v>0</v>
      </c>
      <c r="F978" s="4">
        <f t="shared" si="133"/>
        <v>0</v>
      </c>
      <c r="G978" s="19">
        <f>IF(AND(C978&lt;&gt;"",SUM(G$25:G977)&lt;D$17),$D$17/$D$21,0)</f>
        <v>0</v>
      </c>
      <c r="H978" s="4">
        <f t="shared" si="134"/>
        <v>0</v>
      </c>
      <c r="I978" s="4">
        <f t="shared" si="130"/>
        <v>0</v>
      </c>
      <c r="J978" s="25" t="str">
        <f t="shared" si="135"/>
        <v>2100–2101</v>
      </c>
      <c r="K978" s="27">
        <f t="shared" si="131"/>
        <v>0</v>
      </c>
      <c r="R978" s="10" t="str">
        <f t="shared" si="127"/>
        <v/>
      </c>
    </row>
    <row r="979" spans="1:18" ht="19.899999999999999" customHeight="1" x14ac:dyDescent="0.25">
      <c r="A979" s="126">
        <v>73416</v>
      </c>
      <c r="B979" s="9">
        <f t="shared" si="128"/>
        <v>0</v>
      </c>
      <c r="C979" s="127"/>
      <c r="D979" s="4">
        <f t="shared" si="129"/>
        <v>0</v>
      </c>
      <c r="E979" s="128">
        <f t="shared" si="132"/>
        <v>0</v>
      </c>
      <c r="F979" s="4">
        <f t="shared" si="133"/>
        <v>0</v>
      </c>
      <c r="G979" s="19">
        <f>IF(AND(C979&lt;&gt;"",SUM(G$25:G978)&lt;D$17),$D$17/$D$21,0)</f>
        <v>0</v>
      </c>
      <c r="H979" s="4">
        <f t="shared" si="134"/>
        <v>0</v>
      </c>
      <c r="I979" s="4">
        <f t="shared" si="130"/>
        <v>0</v>
      </c>
      <c r="J979" s="25" t="str">
        <f t="shared" si="135"/>
        <v>2100–2101</v>
      </c>
      <c r="K979" s="27">
        <f t="shared" si="131"/>
        <v>0</v>
      </c>
      <c r="R979" s="10" t="str">
        <f t="shared" si="127"/>
        <v/>
      </c>
    </row>
    <row r="980" spans="1:18" ht="19.899999999999999" customHeight="1" x14ac:dyDescent="0.25">
      <c r="A980" s="126">
        <v>73447</v>
      </c>
      <c r="B980" s="9">
        <f t="shared" si="128"/>
        <v>0</v>
      </c>
      <c r="C980" s="127"/>
      <c r="D980" s="4">
        <f t="shared" si="129"/>
        <v>0</v>
      </c>
      <c r="E980" s="128">
        <f t="shared" si="132"/>
        <v>0</v>
      </c>
      <c r="F980" s="4">
        <f t="shared" si="133"/>
        <v>0</v>
      </c>
      <c r="G980" s="19">
        <f>IF(AND(C980&lt;&gt;"",SUM(G$25:G979)&lt;D$17),$D$17/$D$21,0)</f>
        <v>0</v>
      </c>
      <c r="H980" s="4">
        <f t="shared" si="134"/>
        <v>0</v>
      </c>
      <c r="I980" s="4">
        <f t="shared" si="130"/>
        <v>0</v>
      </c>
      <c r="J980" s="25" t="str">
        <f t="shared" si="135"/>
        <v>2100–2101</v>
      </c>
      <c r="K980" s="27">
        <f t="shared" si="131"/>
        <v>0</v>
      </c>
      <c r="R980" s="10" t="str">
        <f t="shared" si="127"/>
        <v/>
      </c>
    </row>
    <row r="981" spans="1:18" ht="19.899999999999999" customHeight="1" x14ac:dyDescent="0.25">
      <c r="A981" s="126">
        <v>73475</v>
      </c>
      <c r="B981" s="9">
        <f t="shared" si="128"/>
        <v>0</v>
      </c>
      <c r="C981" s="127"/>
      <c r="D981" s="4">
        <f t="shared" si="129"/>
        <v>0</v>
      </c>
      <c r="E981" s="128">
        <f t="shared" si="132"/>
        <v>0</v>
      </c>
      <c r="F981" s="4">
        <f t="shared" si="133"/>
        <v>0</v>
      </c>
      <c r="G981" s="19">
        <f>IF(AND(C981&lt;&gt;"",SUM(G$25:G980)&lt;D$17),$D$17/$D$21,0)</f>
        <v>0</v>
      </c>
      <c r="H981" s="4">
        <f t="shared" si="134"/>
        <v>0</v>
      </c>
      <c r="I981" s="4">
        <f t="shared" si="130"/>
        <v>0</v>
      </c>
      <c r="J981" s="25" t="str">
        <f t="shared" si="135"/>
        <v>2100–2101</v>
      </c>
      <c r="K981" s="27">
        <f t="shared" si="131"/>
        <v>0</v>
      </c>
      <c r="R981" s="10" t="str">
        <f t="shared" si="127"/>
        <v/>
      </c>
    </row>
    <row r="982" spans="1:18" ht="19.899999999999999" customHeight="1" x14ac:dyDescent="0.25">
      <c r="A982" s="126">
        <v>73506</v>
      </c>
      <c r="B982" s="9">
        <f t="shared" si="128"/>
        <v>0</v>
      </c>
      <c r="C982" s="127"/>
      <c r="D982" s="4">
        <f t="shared" si="129"/>
        <v>0</v>
      </c>
      <c r="E982" s="128">
        <f t="shared" si="132"/>
        <v>0</v>
      </c>
      <c r="F982" s="4">
        <f t="shared" si="133"/>
        <v>0</v>
      </c>
      <c r="G982" s="19">
        <f>IF(AND(C982&lt;&gt;"",SUM(G$25:G981)&lt;D$17),$D$17/$D$21,0)</f>
        <v>0</v>
      </c>
      <c r="H982" s="4">
        <f t="shared" si="134"/>
        <v>0</v>
      </c>
      <c r="I982" s="4">
        <f t="shared" si="130"/>
        <v>0</v>
      </c>
      <c r="J982" s="25" t="str">
        <f t="shared" si="135"/>
        <v>2100–2101</v>
      </c>
      <c r="K982" s="27">
        <f t="shared" si="131"/>
        <v>0</v>
      </c>
      <c r="R982" s="10" t="str">
        <f t="shared" si="127"/>
        <v/>
      </c>
    </row>
    <row r="983" spans="1:18" ht="19.899999999999999" customHeight="1" x14ac:dyDescent="0.25">
      <c r="A983" s="126">
        <v>73536</v>
      </c>
      <c r="B983" s="9">
        <f t="shared" si="128"/>
        <v>0</v>
      </c>
      <c r="C983" s="127"/>
      <c r="D983" s="4">
        <f t="shared" si="129"/>
        <v>0</v>
      </c>
      <c r="E983" s="128">
        <f t="shared" si="132"/>
        <v>0</v>
      </c>
      <c r="F983" s="4">
        <f t="shared" si="133"/>
        <v>0</v>
      </c>
      <c r="G983" s="19">
        <f>IF(AND(C983&lt;&gt;"",SUM(G$25:G982)&lt;D$17),$D$17/$D$21,0)</f>
        <v>0</v>
      </c>
      <c r="H983" s="4">
        <f t="shared" si="134"/>
        <v>0</v>
      </c>
      <c r="I983" s="4">
        <f t="shared" si="130"/>
        <v>0</v>
      </c>
      <c r="J983" s="25" t="str">
        <f t="shared" si="135"/>
        <v>2100–2101</v>
      </c>
      <c r="K983" s="27">
        <f t="shared" si="131"/>
        <v>0</v>
      </c>
      <c r="R983" s="10" t="str">
        <f t="shared" si="127"/>
        <v/>
      </c>
    </row>
    <row r="984" spans="1:18" ht="19.899999999999999" customHeight="1" x14ac:dyDescent="0.25">
      <c r="A984" s="126">
        <v>73567</v>
      </c>
      <c r="B984" s="9">
        <f t="shared" si="128"/>
        <v>0</v>
      </c>
      <c r="C984" s="127"/>
      <c r="D984" s="4">
        <f t="shared" si="129"/>
        <v>0</v>
      </c>
      <c r="E984" s="128">
        <f t="shared" si="132"/>
        <v>0</v>
      </c>
      <c r="F984" s="4">
        <f t="shared" si="133"/>
        <v>0</v>
      </c>
      <c r="G984" s="19">
        <f>IF(AND(C984&lt;&gt;"",SUM(G$25:G983)&lt;D$17),$D$17/$D$21,0)</f>
        <v>0</v>
      </c>
      <c r="H984" s="4">
        <f t="shared" si="134"/>
        <v>0</v>
      </c>
      <c r="I984" s="4">
        <f t="shared" si="130"/>
        <v>0</v>
      </c>
      <c r="J984" s="25" t="str">
        <f t="shared" si="135"/>
        <v>2100–2101</v>
      </c>
      <c r="K984" s="27">
        <f t="shared" si="131"/>
        <v>0</v>
      </c>
      <c r="R984" s="10" t="str">
        <f t="shared" si="127"/>
        <v/>
      </c>
    </row>
    <row r="985" spans="1:18" ht="19.899999999999999" customHeight="1" x14ac:dyDescent="0.25">
      <c r="A985" s="126">
        <v>73597</v>
      </c>
      <c r="B985" s="9">
        <f t="shared" si="128"/>
        <v>0</v>
      </c>
      <c r="C985" s="127"/>
      <c r="D985" s="4">
        <f t="shared" si="129"/>
        <v>0</v>
      </c>
      <c r="E985" s="128">
        <f t="shared" si="132"/>
        <v>0</v>
      </c>
      <c r="F985" s="4">
        <f t="shared" si="133"/>
        <v>0</v>
      </c>
      <c r="G985" s="19">
        <f>IF(AND(C985&lt;&gt;"",SUM(G$25:G984)&lt;D$17),$D$17/$D$21,0)</f>
        <v>0</v>
      </c>
      <c r="H985" s="4">
        <f t="shared" si="134"/>
        <v>0</v>
      </c>
      <c r="I985" s="4">
        <f t="shared" si="130"/>
        <v>0</v>
      </c>
      <c r="J985" s="25" t="str">
        <f t="shared" si="135"/>
        <v>2101–2102</v>
      </c>
      <c r="K985" s="27">
        <f t="shared" si="131"/>
        <v>0</v>
      </c>
      <c r="R985" s="10" t="str">
        <f t="shared" ref="R985:R1048" si="136">IF(AND($D$13&lt;=$A985,DATE(YEAR($D$13),MONTH($D$13)+$D$19-1,DAY($D$13))&gt;=$A985),"X","")</f>
        <v/>
      </c>
    </row>
    <row r="986" spans="1:18" ht="19.899999999999999" customHeight="1" x14ac:dyDescent="0.25">
      <c r="A986" s="126">
        <v>73628</v>
      </c>
      <c r="B986" s="9">
        <f t="shared" ref="B986:B1049" si="137">IF(C986&gt;0,C986*-1,C986)</f>
        <v>0</v>
      </c>
      <c r="C986" s="127"/>
      <c r="D986" s="4">
        <f t="shared" ref="D986:D1049" si="138">IF(C986="",0,IF($D$14="Beginning",IF(C985&lt;&gt;"",$F985*$D$6/12,0),IF(C985&lt;&gt;"",$F985*$D$6/12,$D$15*$D$6/12)))</f>
        <v>0</v>
      </c>
      <c r="E986" s="128">
        <f t="shared" si="132"/>
        <v>0</v>
      </c>
      <c r="F986" s="4">
        <f t="shared" si="133"/>
        <v>0</v>
      </c>
      <c r="G986" s="19">
        <f>IF(AND(C986&lt;&gt;"",SUM(G$25:G985)&lt;D$17),$D$17/$D$21,0)</f>
        <v>0</v>
      </c>
      <c r="H986" s="4">
        <f t="shared" si="134"/>
        <v>0</v>
      </c>
      <c r="I986" s="4">
        <f t="shared" ref="I986:I1049" si="139">IF(C986&lt;&gt;"",$D$17-H986,0)</f>
        <v>0</v>
      </c>
      <c r="J986" s="25" t="str">
        <f t="shared" si="135"/>
        <v>2101–2102</v>
      </c>
      <c r="K986" s="27">
        <f t="shared" ref="K986:K1049" si="140">IF(AND(ROUND(H986,2)=ROUND($D$17,2),ROUND(F986,0)=0),ROUND($D$17,2),0)</f>
        <v>0</v>
      </c>
      <c r="R986" s="10" t="str">
        <f t="shared" si="136"/>
        <v/>
      </c>
    </row>
    <row r="987" spans="1:18" ht="19.899999999999999" customHeight="1" x14ac:dyDescent="0.25">
      <c r="A987" s="126">
        <v>73659</v>
      </c>
      <c r="B987" s="9">
        <f t="shared" si="137"/>
        <v>0</v>
      </c>
      <c r="C987" s="127"/>
      <c r="D987" s="4">
        <f t="shared" si="138"/>
        <v>0</v>
      </c>
      <c r="E987" s="128">
        <f t="shared" ref="E987:E1050" si="141">C987-D987</f>
        <v>0</v>
      </c>
      <c r="F987" s="4">
        <f t="shared" ref="F987:F1050" si="142">IF(C987="",0,IF(C986="",$D$15-E987,IF(C987&lt;&gt;"",F986-E987)))</f>
        <v>0</v>
      </c>
      <c r="G987" s="19">
        <f>IF(AND(C987&lt;&gt;"",SUM(G$25:G986)&lt;D$17),$D$17/$D$21,0)</f>
        <v>0</v>
      </c>
      <c r="H987" s="4">
        <f t="shared" ref="H987:H1050" si="143">IF(C987&lt;&gt;"",G987+H986,0)</f>
        <v>0</v>
      </c>
      <c r="I987" s="4">
        <f t="shared" si="139"/>
        <v>0</v>
      </c>
      <c r="J987" s="25" t="str">
        <f t="shared" si="135"/>
        <v>2101–2102</v>
      </c>
      <c r="K987" s="27">
        <f t="shared" si="140"/>
        <v>0</v>
      </c>
      <c r="R987" s="10" t="str">
        <f t="shared" si="136"/>
        <v/>
      </c>
    </row>
    <row r="988" spans="1:18" ht="19.899999999999999" customHeight="1" x14ac:dyDescent="0.25">
      <c r="A988" s="126">
        <v>73689</v>
      </c>
      <c r="B988" s="9">
        <f t="shared" si="137"/>
        <v>0</v>
      </c>
      <c r="C988" s="127"/>
      <c r="D988" s="4">
        <f t="shared" si="138"/>
        <v>0</v>
      </c>
      <c r="E988" s="128">
        <f t="shared" si="141"/>
        <v>0</v>
      </c>
      <c r="F988" s="4">
        <f t="shared" si="142"/>
        <v>0</v>
      </c>
      <c r="G988" s="19">
        <f>IF(AND(C988&lt;&gt;"",SUM(G$25:G987)&lt;D$17),$D$17/$D$21,0)</f>
        <v>0</v>
      </c>
      <c r="H988" s="4">
        <f t="shared" si="143"/>
        <v>0</v>
      </c>
      <c r="I988" s="4">
        <f t="shared" si="139"/>
        <v>0</v>
      </c>
      <c r="J988" s="25" t="str">
        <f t="shared" si="135"/>
        <v>2101–2102</v>
      </c>
      <c r="K988" s="27">
        <f t="shared" si="140"/>
        <v>0</v>
      </c>
      <c r="R988" s="10" t="str">
        <f t="shared" si="136"/>
        <v/>
      </c>
    </row>
    <row r="989" spans="1:18" ht="19.899999999999999" customHeight="1" x14ac:dyDescent="0.25">
      <c r="A989" s="126">
        <v>73720</v>
      </c>
      <c r="B989" s="9">
        <f t="shared" si="137"/>
        <v>0</v>
      </c>
      <c r="C989" s="127"/>
      <c r="D989" s="4">
        <f t="shared" si="138"/>
        <v>0</v>
      </c>
      <c r="E989" s="128">
        <f t="shared" si="141"/>
        <v>0</v>
      </c>
      <c r="F989" s="4">
        <f t="shared" si="142"/>
        <v>0</v>
      </c>
      <c r="G989" s="19">
        <f>IF(AND(C989&lt;&gt;"",SUM(G$25:G988)&lt;D$17),$D$17/$D$21,0)</f>
        <v>0</v>
      </c>
      <c r="H989" s="4">
        <f t="shared" si="143"/>
        <v>0</v>
      </c>
      <c r="I989" s="4">
        <f t="shared" si="139"/>
        <v>0</v>
      </c>
      <c r="J989" s="25" t="str">
        <f t="shared" si="135"/>
        <v>2101–2102</v>
      </c>
      <c r="K989" s="27">
        <f t="shared" si="140"/>
        <v>0</v>
      </c>
      <c r="R989" s="10" t="str">
        <f t="shared" si="136"/>
        <v/>
      </c>
    </row>
    <row r="990" spans="1:18" ht="19.899999999999999" customHeight="1" x14ac:dyDescent="0.25">
      <c r="A990" s="126">
        <v>73750</v>
      </c>
      <c r="B990" s="9">
        <f t="shared" si="137"/>
        <v>0</v>
      </c>
      <c r="C990" s="127"/>
      <c r="D990" s="4">
        <f t="shared" si="138"/>
        <v>0</v>
      </c>
      <c r="E990" s="128">
        <f t="shared" si="141"/>
        <v>0</v>
      </c>
      <c r="F990" s="4">
        <f t="shared" si="142"/>
        <v>0</v>
      </c>
      <c r="G990" s="19">
        <f>IF(AND(C990&lt;&gt;"",SUM(G$25:G989)&lt;D$17),$D$17/$D$21,0)</f>
        <v>0</v>
      </c>
      <c r="H990" s="4">
        <f t="shared" si="143"/>
        <v>0</v>
      </c>
      <c r="I990" s="4">
        <f t="shared" si="139"/>
        <v>0</v>
      </c>
      <c r="J990" s="25" t="str">
        <f t="shared" si="135"/>
        <v>2101–2102</v>
      </c>
      <c r="K990" s="27">
        <f t="shared" si="140"/>
        <v>0</v>
      </c>
      <c r="R990" s="10" t="str">
        <f t="shared" si="136"/>
        <v/>
      </c>
    </row>
    <row r="991" spans="1:18" ht="19.899999999999999" customHeight="1" x14ac:dyDescent="0.25">
      <c r="A991" s="126">
        <v>73781</v>
      </c>
      <c r="B991" s="9">
        <f t="shared" si="137"/>
        <v>0</v>
      </c>
      <c r="C991" s="127"/>
      <c r="D991" s="4">
        <f t="shared" si="138"/>
        <v>0</v>
      </c>
      <c r="E991" s="128">
        <f t="shared" si="141"/>
        <v>0</v>
      </c>
      <c r="F991" s="4">
        <f t="shared" si="142"/>
        <v>0</v>
      </c>
      <c r="G991" s="19">
        <f>IF(AND(C991&lt;&gt;"",SUM(G$25:G990)&lt;D$17),$D$17/$D$21,0)</f>
        <v>0</v>
      </c>
      <c r="H991" s="4">
        <f t="shared" si="143"/>
        <v>0</v>
      </c>
      <c r="I991" s="4">
        <f t="shared" si="139"/>
        <v>0</v>
      </c>
      <c r="J991" s="25" t="str">
        <f t="shared" si="135"/>
        <v>2101–2102</v>
      </c>
      <c r="K991" s="27">
        <f t="shared" si="140"/>
        <v>0</v>
      </c>
      <c r="R991" s="10" t="str">
        <f t="shared" si="136"/>
        <v/>
      </c>
    </row>
    <row r="992" spans="1:18" ht="19.899999999999999" customHeight="1" x14ac:dyDescent="0.25">
      <c r="A992" s="126">
        <v>73812</v>
      </c>
      <c r="B992" s="9">
        <f t="shared" si="137"/>
        <v>0</v>
      </c>
      <c r="C992" s="127"/>
      <c r="D992" s="4">
        <f t="shared" si="138"/>
        <v>0</v>
      </c>
      <c r="E992" s="128">
        <f t="shared" si="141"/>
        <v>0</v>
      </c>
      <c r="F992" s="4">
        <f t="shared" si="142"/>
        <v>0</v>
      </c>
      <c r="G992" s="19">
        <f>IF(AND(C992&lt;&gt;"",SUM(G$25:G991)&lt;D$17),$D$17/$D$21,0)</f>
        <v>0</v>
      </c>
      <c r="H992" s="4">
        <f t="shared" si="143"/>
        <v>0</v>
      </c>
      <c r="I992" s="4">
        <f t="shared" si="139"/>
        <v>0</v>
      </c>
      <c r="J992" s="25" t="str">
        <f t="shared" si="135"/>
        <v>2101–2102</v>
      </c>
      <c r="K992" s="27">
        <f t="shared" si="140"/>
        <v>0</v>
      </c>
      <c r="R992" s="10" t="str">
        <f t="shared" si="136"/>
        <v/>
      </c>
    </row>
    <row r="993" spans="1:18" ht="19.899999999999999" customHeight="1" x14ac:dyDescent="0.25">
      <c r="A993" s="126">
        <v>73840</v>
      </c>
      <c r="B993" s="9">
        <f t="shared" si="137"/>
        <v>0</v>
      </c>
      <c r="C993" s="127"/>
      <c r="D993" s="4">
        <f t="shared" si="138"/>
        <v>0</v>
      </c>
      <c r="E993" s="128">
        <f t="shared" si="141"/>
        <v>0</v>
      </c>
      <c r="F993" s="4">
        <f t="shared" si="142"/>
        <v>0</v>
      </c>
      <c r="G993" s="19">
        <f>IF(AND(C993&lt;&gt;"",SUM(G$25:G992)&lt;D$17),$D$17/$D$21,0)</f>
        <v>0</v>
      </c>
      <c r="H993" s="4">
        <f t="shared" si="143"/>
        <v>0</v>
      </c>
      <c r="I993" s="4">
        <f t="shared" si="139"/>
        <v>0</v>
      </c>
      <c r="J993" s="25" t="str">
        <f t="shared" si="135"/>
        <v>2101–2102</v>
      </c>
      <c r="K993" s="27">
        <f t="shared" si="140"/>
        <v>0</v>
      </c>
      <c r="R993" s="10" t="str">
        <f t="shared" si="136"/>
        <v/>
      </c>
    </row>
    <row r="994" spans="1:18" ht="19.899999999999999" customHeight="1" x14ac:dyDescent="0.25">
      <c r="A994" s="126">
        <v>73871</v>
      </c>
      <c r="B994" s="9">
        <f t="shared" si="137"/>
        <v>0</v>
      </c>
      <c r="C994" s="127"/>
      <c r="D994" s="4">
        <f t="shared" si="138"/>
        <v>0</v>
      </c>
      <c r="E994" s="128">
        <f t="shared" si="141"/>
        <v>0</v>
      </c>
      <c r="F994" s="4">
        <f t="shared" si="142"/>
        <v>0</v>
      </c>
      <c r="G994" s="19">
        <f>IF(AND(C994&lt;&gt;"",SUM(G$25:G993)&lt;D$17),$D$17/$D$21,0)</f>
        <v>0</v>
      </c>
      <c r="H994" s="4">
        <f t="shared" si="143"/>
        <v>0</v>
      </c>
      <c r="I994" s="4">
        <f t="shared" si="139"/>
        <v>0</v>
      </c>
      <c r="J994" s="25" t="str">
        <f t="shared" si="135"/>
        <v>2101–2102</v>
      </c>
      <c r="K994" s="27">
        <f t="shared" si="140"/>
        <v>0</v>
      </c>
      <c r="R994" s="10" t="str">
        <f t="shared" si="136"/>
        <v/>
      </c>
    </row>
    <row r="995" spans="1:18" ht="19.899999999999999" customHeight="1" x14ac:dyDescent="0.25">
      <c r="A995" s="126">
        <v>73901</v>
      </c>
      <c r="B995" s="9">
        <f t="shared" si="137"/>
        <v>0</v>
      </c>
      <c r="C995" s="127"/>
      <c r="D995" s="4">
        <f t="shared" si="138"/>
        <v>0</v>
      </c>
      <c r="E995" s="128">
        <f t="shared" si="141"/>
        <v>0</v>
      </c>
      <c r="F995" s="4">
        <f t="shared" si="142"/>
        <v>0</v>
      </c>
      <c r="G995" s="19">
        <f>IF(AND(C995&lt;&gt;"",SUM(G$25:G994)&lt;D$17),$D$17/$D$21,0)</f>
        <v>0</v>
      </c>
      <c r="H995" s="4">
        <f t="shared" si="143"/>
        <v>0</v>
      </c>
      <c r="I995" s="4">
        <f t="shared" si="139"/>
        <v>0</v>
      </c>
      <c r="J995" s="25" t="str">
        <f t="shared" si="135"/>
        <v>2101–2102</v>
      </c>
      <c r="K995" s="27">
        <f t="shared" si="140"/>
        <v>0</v>
      </c>
      <c r="R995" s="10" t="str">
        <f t="shared" si="136"/>
        <v/>
      </c>
    </row>
    <row r="996" spans="1:18" ht="19.899999999999999" customHeight="1" x14ac:dyDescent="0.25">
      <c r="A996" s="126">
        <v>73932</v>
      </c>
      <c r="B996" s="9">
        <f t="shared" si="137"/>
        <v>0</v>
      </c>
      <c r="C996" s="127"/>
      <c r="D996" s="4">
        <f t="shared" si="138"/>
        <v>0</v>
      </c>
      <c r="E996" s="128">
        <f t="shared" si="141"/>
        <v>0</v>
      </c>
      <c r="F996" s="4">
        <f t="shared" si="142"/>
        <v>0</v>
      </c>
      <c r="G996" s="19">
        <f>IF(AND(C996&lt;&gt;"",SUM(G$25:G995)&lt;D$17),$D$17/$D$21,0)</f>
        <v>0</v>
      </c>
      <c r="H996" s="4">
        <f t="shared" si="143"/>
        <v>0</v>
      </c>
      <c r="I996" s="4">
        <f t="shared" si="139"/>
        <v>0</v>
      </c>
      <c r="J996" s="25" t="str">
        <f t="shared" si="135"/>
        <v>2101–2102</v>
      </c>
      <c r="K996" s="27">
        <f t="shared" si="140"/>
        <v>0</v>
      </c>
      <c r="R996" s="10" t="str">
        <f t="shared" si="136"/>
        <v/>
      </c>
    </row>
    <row r="997" spans="1:18" ht="19.899999999999999" customHeight="1" x14ac:dyDescent="0.25">
      <c r="A997" s="126">
        <v>73962</v>
      </c>
      <c r="B997" s="9">
        <f t="shared" si="137"/>
        <v>0</v>
      </c>
      <c r="C997" s="127"/>
      <c r="D997" s="4">
        <f t="shared" si="138"/>
        <v>0</v>
      </c>
      <c r="E997" s="128">
        <f t="shared" si="141"/>
        <v>0</v>
      </c>
      <c r="F997" s="4">
        <f t="shared" si="142"/>
        <v>0</v>
      </c>
      <c r="G997" s="19">
        <f>IF(AND(C997&lt;&gt;"",SUM(G$25:G996)&lt;D$17),$D$17/$D$21,0)</f>
        <v>0</v>
      </c>
      <c r="H997" s="4">
        <f t="shared" si="143"/>
        <v>0</v>
      </c>
      <c r="I997" s="4">
        <f t="shared" si="139"/>
        <v>0</v>
      </c>
      <c r="J997" s="25" t="str">
        <f t="shared" si="135"/>
        <v>2102–2103</v>
      </c>
      <c r="K997" s="27">
        <f t="shared" si="140"/>
        <v>0</v>
      </c>
      <c r="R997" s="10" t="str">
        <f t="shared" si="136"/>
        <v/>
      </c>
    </row>
    <row r="998" spans="1:18" ht="19.899999999999999" customHeight="1" x14ac:dyDescent="0.25">
      <c r="A998" s="126">
        <v>73993</v>
      </c>
      <c r="B998" s="9">
        <f t="shared" si="137"/>
        <v>0</v>
      </c>
      <c r="C998" s="127"/>
      <c r="D998" s="4">
        <f t="shared" si="138"/>
        <v>0</v>
      </c>
      <c r="E998" s="128">
        <f t="shared" si="141"/>
        <v>0</v>
      </c>
      <c r="F998" s="4">
        <f t="shared" si="142"/>
        <v>0</v>
      </c>
      <c r="G998" s="19">
        <f>IF(AND(C998&lt;&gt;"",SUM(G$25:G997)&lt;D$17),$D$17/$D$21,0)</f>
        <v>0</v>
      </c>
      <c r="H998" s="4">
        <f t="shared" si="143"/>
        <v>0</v>
      </c>
      <c r="I998" s="4">
        <f t="shared" si="139"/>
        <v>0</v>
      </c>
      <c r="J998" s="25" t="str">
        <f t="shared" ref="J998:J1061" si="144">IF(OR(MONTH(A998)=1,MONTH(A998)=2,MONTH(A998)=3,MONTH(A998)=4,MONTH(A998)=5,MONTH(A998)=6),YEAR(A998)-1&amp;"–"&amp;YEAR(A998),YEAR(A998)&amp;"–"&amp;YEAR(A998)+1)</f>
        <v>2102–2103</v>
      </c>
      <c r="K998" s="27">
        <f t="shared" si="140"/>
        <v>0</v>
      </c>
      <c r="R998" s="10" t="str">
        <f t="shared" si="136"/>
        <v/>
      </c>
    </row>
    <row r="999" spans="1:18" ht="19.899999999999999" customHeight="1" x14ac:dyDescent="0.25">
      <c r="A999" s="126">
        <v>74024</v>
      </c>
      <c r="B999" s="9">
        <f t="shared" si="137"/>
        <v>0</v>
      </c>
      <c r="C999" s="127"/>
      <c r="D999" s="4">
        <f t="shared" si="138"/>
        <v>0</v>
      </c>
      <c r="E999" s="128">
        <f t="shared" si="141"/>
        <v>0</v>
      </c>
      <c r="F999" s="4">
        <f t="shared" si="142"/>
        <v>0</v>
      </c>
      <c r="G999" s="19">
        <f>IF(AND(C999&lt;&gt;"",SUM(G$25:G998)&lt;D$17),$D$17/$D$21,0)</f>
        <v>0</v>
      </c>
      <c r="H999" s="4">
        <f t="shared" si="143"/>
        <v>0</v>
      </c>
      <c r="I999" s="4">
        <f t="shared" si="139"/>
        <v>0</v>
      </c>
      <c r="J999" s="25" t="str">
        <f t="shared" si="144"/>
        <v>2102–2103</v>
      </c>
      <c r="K999" s="27">
        <f t="shared" si="140"/>
        <v>0</v>
      </c>
      <c r="R999" s="10" t="str">
        <f t="shared" si="136"/>
        <v/>
      </c>
    </row>
    <row r="1000" spans="1:18" ht="19.899999999999999" customHeight="1" x14ac:dyDescent="0.25">
      <c r="A1000" s="126">
        <v>74054</v>
      </c>
      <c r="B1000" s="9">
        <f t="shared" si="137"/>
        <v>0</v>
      </c>
      <c r="C1000" s="127"/>
      <c r="D1000" s="4">
        <f t="shared" si="138"/>
        <v>0</v>
      </c>
      <c r="E1000" s="128">
        <f t="shared" si="141"/>
        <v>0</v>
      </c>
      <c r="F1000" s="4">
        <f t="shared" si="142"/>
        <v>0</v>
      </c>
      <c r="G1000" s="19">
        <f>IF(AND(C1000&lt;&gt;"",SUM(G$25:G999)&lt;D$17),$D$17/$D$21,0)</f>
        <v>0</v>
      </c>
      <c r="H1000" s="4">
        <f t="shared" si="143"/>
        <v>0</v>
      </c>
      <c r="I1000" s="4">
        <f t="shared" si="139"/>
        <v>0</v>
      </c>
      <c r="J1000" s="25" t="str">
        <f t="shared" si="144"/>
        <v>2102–2103</v>
      </c>
      <c r="K1000" s="27">
        <f t="shared" si="140"/>
        <v>0</v>
      </c>
      <c r="R1000" s="10" t="str">
        <f t="shared" si="136"/>
        <v/>
      </c>
    </row>
    <row r="1001" spans="1:18" ht="19.899999999999999" customHeight="1" x14ac:dyDescent="0.25">
      <c r="A1001" s="126">
        <v>74085</v>
      </c>
      <c r="B1001" s="9">
        <f t="shared" si="137"/>
        <v>0</v>
      </c>
      <c r="C1001" s="127"/>
      <c r="D1001" s="4">
        <f t="shared" si="138"/>
        <v>0</v>
      </c>
      <c r="E1001" s="128">
        <f t="shared" si="141"/>
        <v>0</v>
      </c>
      <c r="F1001" s="4">
        <f t="shared" si="142"/>
        <v>0</v>
      </c>
      <c r="G1001" s="19">
        <f>IF(AND(C1001&lt;&gt;"",SUM(G$25:G1000)&lt;D$17),$D$17/$D$21,0)</f>
        <v>0</v>
      </c>
      <c r="H1001" s="4">
        <f t="shared" si="143"/>
        <v>0</v>
      </c>
      <c r="I1001" s="4">
        <f t="shared" si="139"/>
        <v>0</v>
      </c>
      <c r="J1001" s="25" t="str">
        <f t="shared" si="144"/>
        <v>2102–2103</v>
      </c>
      <c r="K1001" s="27">
        <f t="shared" si="140"/>
        <v>0</v>
      </c>
      <c r="R1001" s="10" t="str">
        <f t="shared" si="136"/>
        <v/>
      </c>
    </row>
    <row r="1002" spans="1:18" ht="19.899999999999999" customHeight="1" x14ac:dyDescent="0.25">
      <c r="A1002" s="126">
        <v>74115</v>
      </c>
      <c r="B1002" s="9">
        <f t="shared" si="137"/>
        <v>0</v>
      </c>
      <c r="C1002" s="127"/>
      <c r="D1002" s="4">
        <f t="shared" si="138"/>
        <v>0</v>
      </c>
      <c r="E1002" s="128">
        <f t="shared" si="141"/>
        <v>0</v>
      </c>
      <c r="F1002" s="4">
        <f t="shared" si="142"/>
        <v>0</v>
      </c>
      <c r="G1002" s="19">
        <f>IF(AND(C1002&lt;&gt;"",SUM(G$25:G1001)&lt;D$17),$D$17/$D$21,0)</f>
        <v>0</v>
      </c>
      <c r="H1002" s="4">
        <f t="shared" si="143"/>
        <v>0</v>
      </c>
      <c r="I1002" s="4">
        <f t="shared" si="139"/>
        <v>0</v>
      </c>
      <c r="J1002" s="25" t="str">
        <f t="shared" si="144"/>
        <v>2102–2103</v>
      </c>
      <c r="K1002" s="27">
        <f t="shared" si="140"/>
        <v>0</v>
      </c>
      <c r="R1002" s="10" t="str">
        <f t="shared" si="136"/>
        <v/>
      </c>
    </row>
    <row r="1003" spans="1:18" ht="19.899999999999999" customHeight="1" x14ac:dyDescent="0.25">
      <c r="A1003" s="126">
        <v>74146</v>
      </c>
      <c r="B1003" s="9">
        <f t="shared" si="137"/>
        <v>0</v>
      </c>
      <c r="C1003" s="127"/>
      <c r="D1003" s="4">
        <f t="shared" si="138"/>
        <v>0</v>
      </c>
      <c r="E1003" s="128">
        <f t="shared" si="141"/>
        <v>0</v>
      </c>
      <c r="F1003" s="4">
        <f t="shared" si="142"/>
        <v>0</v>
      </c>
      <c r="G1003" s="19">
        <f>IF(AND(C1003&lt;&gt;"",SUM(G$25:G1002)&lt;D$17),$D$17/$D$21,0)</f>
        <v>0</v>
      </c>
      <c r="H1003" s="4">
        <f t="shared" si="143"/>
        <v>0</v>
      </c>
      <c r="I1003" s="4">
        <f t="shared" si="139"/>
        <v>0</v>
      </c>
      <c r="J1003" s="25" t="str">
        <f t="shared" si="144"/>
        <v>2102–2103</v>
      </c>
      <c r="K1003" s="27">
        <f t="shared" si="140"/>
        <v>0</v>
      </c>
      <c r="R1003" s="10" t="str">
        <f t="shared" si="136"/>
        <v/>
      </c>
    </row>
    <row r="1004" spans="1:18" ht="19.899999999999999" customHeight="1" x14ac:dyDescent="0.25">
      <c r="A1004" s="126">
        <v>74177</v>
      </c>
      <c r="B1004" s="9">
        <f t="shared" si="137"/>
        <v>0</v>
      </c>
      <c r="C1004" s="127"/>
      <c r="D1004" s="4">
        <f t="shared" si="138"/>
        <v>0</v>
      </c>
      <c r="E1004" s="128">
        <f t="shared" si="141"/>
        <v>0</v>
      </c>
      <c r="F1004" s="4">
        <f t="shared" si="142"/>
        <v>0</v>
      </c>
      <c r="G1004" s="19">
        <f>IF(AND(C1004&lt;&gt;"",SUM(G$25:G1003)&lt;D$17),$D$17/$D$21,0)</f>
        <v>0</v>
      </c>
      <c r="H1004" s="4">
        <f t="shared" si="143"/>
        <v>0</v>
      </c>
      <c r="I1004" s="4">
        <f t="shared" si="139"/>
        <v>0</v>
      </c>
      <c r="J1004" s="25" t="str">
        <f t="shared" si="144"/>
        <v>2102–2103</v>
      </c>
      <c r="K1004" s="27">
        <f t="shared" si="140"/>
        <v>0</v>
      </c>
      <c r="R1004" s="10" t="str">
        <f t="shared" si="136"/>
        <v/>
      </c>
    </row>
    <row r="1005" spans="1:18" ht="19.899999999999999" customHeight="1" x14ac:dyDescent="0.25">
      <c r="A1005" s="126">
        <v>74205</v>
      </c>
      <c r="B1005" s="9">
        <f t="shared" si="137"/>
        <v>0</v>
      </c>
      <c r="C1005" s="127"/>
      <c r="D1005" s="4">
        <f t="shared" si="138"/>
        <v>0</v>
      </c>
      <c r="E1005" s="128">
        <f t="shared" si="141"/>
        <v>0</v>
      </c>
      <c r="F1005" s="4">
        <f t="shared" si="142"/>
        <v>0</v>
      </c>
      <c r="G1005" s="19">
        <f>IF(AND(C1005&lt;&gt;"",SUM(G$25:G1004)&lt;D$17),$D$17/$D$21,0)</f>
        <v>0</v>
      </c>
      <c r="H1005" s="4">
        <f t="shared" si="143"/>
        <v>0</v>
      </c>
      <c r="I1005" s="4">
        <f t="shared" si="139"/>
        <v>0</v>
      </c>
      <c r="J1005" s="25" t="str">
        <f t="shared" si="144"/>
        <v>2102–2103</v>
      </c>
      <c r="K1005" s="27">
        <f t="shared" si="140"/>
        <v>0</v>
      </c>
      <c r="R1005" s="10" t="str">
        <f t="shared" si="136"/>
        <v/>
      </c>
    </row>
    <row r="1006" spans="1:18" ht="19.899999999999999" customHeight="1" x14ac:dyDescent="0.25">
      <c r="A1006" s="126">
        <v>74236</v>
      </c>
      <c r="B1006" s="9">
        <f t="shared" si="137"/>
        <v>0</v>
      </c>
      <c r="C1006" s="127"/>
      <c r="D1006" s="4">
        <f t="shared" si="138"/>
        <v>0</v>
      </c>
      <c r="E1006" s="128">
        <f t="shared" si="141"/>
        <v>0</v>
      </c>
      <c r="F1006" s="4">
        <f t="shared" si="142"/>
        <v>0</v>
      </c>
      <c r="G1006" s="19">
        <f>IF(AND(C1006&lt;&gt;"",SUM(G$25:G1005)&lt;D$17),$D$17/$D$21,0)</f>
        <v>0</v>
      </c>
      <c r="H1006" s="4">
        <f t="shared" si="143"/>
        <v>0</v>
      </c>
      <c r="I1006" s="4">
        <f t="shared" si="139"/>
        <v>0</v>
      </c>
      <c r="J1006" s="25" t="str">
        <f t="shared" si="144"/>
        <v>2102–2103</v>
      </c>
      <c r="K1006" s="27">
        <f t="shared" si="140"/>
        <v>0</v>
      </c>
      <c r="R1006" s="10" t="str">
        <f t="shared" si="136"/>
        <v/>
      </c>
    </row>
    <row r="1007" spans="1:18" ht="19.899999999999999" customHeight="1" x14ac:dyDescent="0.25">
      <c r="A1007" s="126">
        <v>74266</v>
      </c>
      <c r="B1007" s="9">
        <f t="shared" si="137"/>
        <v>0</v>
      </c>
      <c r="C1007" s="127"/>
      <c r="D1007" s="4">
        <f t="shared" si="138"/>
        <v>0</v>
      </c>
      <c r="E1007" s="128">
        <f t="shared" si="141"/>
        <v>0</v>
      </c>
      <c r="F1007" s="4">
        <f t="shared" si="142"/>
        <v>0</v>
      </c>
      <c r="G1007" s="19">
        <f>IF(AND(C1007&lt;&gt;"",SUM(G$25:G1006)&lt;D$17),$D$17/$D$21,0)</f>
        <v>0</v>
      </c>
      <c r="H1007" s="4">
        <f t="shared" si="143"/>
        <v>0</v>
      </c>
      <c r="I1007" s="4">
        <f t="shared" si="139"/>
        <v>0</v>
      </c>
      <c r="J1007" s="25" t="str">
        <f t="shared" si="144"/>
        <v>2102–2103</v>
      </c>
      <c r="K1007" s="27">
        <f t="shared" si="140"/>
        <v>0</v>
      </c>
      <c r="R1007" s="10" t="str">
        <f t="shared" si="136"/>
        <v/>
      </c>
    </row>
    <row r="1008" spans="1:18" ht="19.899999999999999" customHeight="1" x14ac:dyDescent="0.25">
      <c r="A1008" s="126">
        <v>74297</v>
      </c>
      <c r="B1008" s="9">
        <f t="shared" si="137"/>
        <v>0</v>
      </c>
      <c r="C1008" s="127"/>
      <c r="D1008" s="4">
        <f t="shared" si="138"/>
        <v>0</v>
      </c>
      <c r="E1008" s="128">
        <f t="shared" si="141"/>
        <v>0</v>
      </c>
      <c r="F1008" s="4">
        <f t="shared" si="142"/>
        <v>0</v>
      </c>
      <c r="G1008" s="19">
        <f>IF(AND(C1008&lt;&gt;"",SUM(G$25:G1007)&lt;D$17),$D$17/$D$21,0)</f>
        <v>0</v>
      </c>
      <c r="H1008" s="4">
        <f t="shared" si="143"/>
        <v>0</v>
      </c>
      <c r="I1008" s="4">
        <f t="shared" si="139"/>
        <v>0</v>
      </c>
      <c r="J1008" s="25" t="str">
        <f t="shared" si="144"/>
        <v>2102–2103</v>
      </c>
      <c r="K1008" s="27">
        <f t="shared" si="140"/>
        <v>0</v>
      </c>
      <c r="R1008" s="10" t="str">
        <f t="shared" si="136"/>
        <v/>
      </c>
    </row>
    <row r="1009" spans="1:18" ht="19.899999999999999" customHeight="1" x14ac:dyDescent="0.25">
      <c r="A1009" s="126">
        <v>74327</v>
      </c>
      <c r="B1009" s="9">
        <f t="shared" si="137"/>
        <v>0</v>
      </c>
      <c r="C1009" s="127"/>
      <c r="D1009" s="4">
        <f t="shared" si="138"/>
        <v>0</v>
      </c>
      <c r="E1009" s="128">
        <f t="shared" si="141"/>
        <v>0</v>
      </c>
      <c r="F1009" s="4">
        <f t="shared" si="142"/>
        <v>0</v>
      </c>
      <c r="G1009" s="19">
        <f>IF(AND(C1009&lt;&gt;"",SUM(G$25:G1008)&lt;D$17),$D$17/$D$21,0)</f>
        <v>0</v>
      </c>
      <c r="H1009" s="4">
        <f t="shared" si="143"/>
        <v>0</v>
      </c>
      <c r="I1009" s="4">
        <f t="shared" si="139"/>
        <v>0</v>
      </c>
      <c r="J1009" s="25" t="str">
        <f t="shared" si="144"/>
        <v>2103–2104</v>
      </c>
      <c r="K1009" s="27">
        <f t="shared" si="140"/>
        <v>0</v>
      </c>
      <c r="R1009" s="10" t="str">
        <f t="shared" si="136"/>
        <v/>
      </c>
    </row>
    <row r="1010" spans="1:18" ht="19.899999999999999" customHeight="1" x14ac:dyDescent="0.25">
      <c r="A1010" s="126">
        <v>74358</v>
      </c>
      <c r="B1010" s="9">
        <f t="shared" si="137"/>
        <v>0</v>
      </c>
      <c r="C1010" s="127"/>
      <c r="D1010" s="4">
        <f t="shared" si="138"/>
        <v>0</v>
      </c>
      <c r="E1010" s="128">
        <f t="shared" si="141"/>
        <v>0</v>
      </c>
      <c r="F1010" s="4">
        <f t="shared" si="142"/>
        <v>0</v>
      </c>
      <c r="G1010" s="19">
        <f>IF(AND(C1010&lt;&gt;"",SUM(G$25:G1009)&lt;D$17),$D$17/$D$21,0)</f>
        <v>0</v>
      </c>
      <c r="H1010" s="4">
        <f t="shared" si="143"/>
        <v>0</v>
      </c>
      <c r="I1010" s="4">
        <f t="shared" si="139"/>
        <v>0</v>
      </c>
      <c r="J1010" s="25" t="str">
        <f t="shared" si="144"/>
        <v>2103–2104</v>
      </c>
      <c r="K1010" s="27">
        <f t="shared" si="140"/>
        <v>0</v>
      </c>
      <c r="R1010" s="10" t="str">
        <f t="shared" si="136"/>
        <v/>
      </c>
    </row>
    <row r="1011" spans="1:18" ht="19.899999999999999" customHeight="1" x14ac:dyDescent="0.25">
      <c r="A1011" s="126">
        <v>74389</v>
      </c>
      <c r="B1011" s="9">
        <f t="shared" si="137"/>
        <v>0</v>
      </c>
      <c r="C1011" s="127"/>
      <c r="D1011" s="4">
        <f t="shared" si="138"/>
        <v>0</v>
      </c>
      <c r="E1011" s="128">
        <f t="shared" si="141"/>
        <v>0</v>
      </c>
      <c r="F1011" s="4">
        <f t="shared" si="142"/>
        <v>0</v>
      </c>
      <c r="G1011" s="19">
        <f>IF(AND(C1011&lt;&gt;"",SUM(G$25:G1010)&lt;D$17),$D$17/$D$21,0)</f>
        <v>0</v>
      </c>
      <c r="H1011" s="4">
        <f t="shared" si="143"/>
        <v>0</v>
      </c>
      <c r="I1011" s="4">
        <f t="shared" si="139"/>
        <v>0</v>
      </c>
      <c r="J1011" s="25" t="str">
        <f t="shared" si="144"/>
        <v>2103–2104</v>
      </c>
      <c r="K1011" s="27">
        <f t="shared" si="140"/>
        <v>0</v>
      </c>
      <c r="R1011" s="10" t="str">
        <f t="shared" si="136"/>
        <v/>
      </c>
    </row>
    <row r="1012" spans="1:18" ht="19.899999999999999" customHeight="1" x14ac:dyDescent="0.25">
      <c r="A1012" s="126">
        <v>74419</v>
      </c>
      <c r="B1012" s="9">
        <f t="shared" si="137"/>
        <v>0</v>
      </c>
      <c r="C1012" s="127"/>
      <c r="D1012" s="4">
        <f t="shared" si="138"/>
        <v>0</v>
      </c>
      <c r="E1012" s="128">
        <f t="shared" si="141"/>
        <v>0</v>
      </c>
      <c r="F1012" s="4">
        <f t="shared" si="142"/>
        <v>0</v>
      </c>
      <c r="G1012" s="19">
        <f>IF(AND(C1012&lt;&gt;"",SUM(G$25:G1011)&lt;D$17),$D$17/$D$21,0)</f>
        <v>0</v>
      </c>
      <c r="H1012" s="4">
        <f t="shared" si="143"/>
        <v>0</v>
      </c>
      <c r="I1012" s="4">
        <f t="shared" si="139"/>
        <v>0</v>
      </c>
      <c r="J1012" s="25" t="str">
        <f t="shared" si="144"/>
        <v>2103–2104</v>
      </c>
      <c r="K1012" s="27">
        <f t="shared" si="140"/>
        <v>0</v>
      </c>
      <c r="R1012" s="10" t="str">
        <f t="shared" si="136"/>
        <v/>
      </c>
    </row>
    <row r="1013" spans="1:18" ht="19.899999999999999" customHeight="1" x14ac:dyDescent="0.25">
      <c r="A1013" s="126">
        <v>74450</v>
      </c>
      <c r="B1013" s="9">
        <f t="shared" si="137"/>
        <v>0</v>
      </c>
      <c r="C1013" s="127"/>
      <c r="D1013" s="4">
        <f t="shared" si="138"/>
        <v>0</v>
      </c>
      <c r="E1013" s="128">
        <f t="shared" si="141"/>
        <v>0</v>
      </c>
      <c r="F1013" s="4">
        <f t="shared" si="142"/>
        <v>0</v>
      </c>
      <c r="G1013" s="19">
        <f>IF(AND(C1013&lt;&gt;"",SUM(G$25:G1012)&lt;D$17),$D$17/$D$21,0)</f>
        <v>0</v>
      </c>
      <c r="H1013" s="4">
        <f t="shared" si="143"/>
        <v>0</v>
      </c>
      <c r="I1013" s="4">
        <f t="shared" si="139"/>
        <v>0</v>
      </c>
      <c r="J1013" s="25" t="str">
        <f t="shared" si="144"/>
        <v>2103–2104</v>
      </c>
      <c r="K1013" s="27">
        <f t="shared" si="140"/>
        <v>0</v>
      </c>
      <c r="R1013" s="10" t="str">
        <f t="shared" si="136"/>
        <v/>
      </c>
    </row>
    <row r="1014" spans="1:18" ht="19.899999999999999" customHeight="1" x14ac:dyDescent="0.25">
      <c r="A1014" s="126">
        <v>74480</v>
      </c>
      <c r="B1014" s="9">
        <f t="shared" si="137"/>
        <v>0</v>
      </c>
      <c r="C1014" s="127"/>
      <c r="D1014" s="4">
        <f t="shared" si="138"/>
        <v>0</v>
      </c>
      <c r="E1014" s="128">
        <f t="shared" si="141"/>
        <v>0</v>
      </c>
      <c r="F1014" s="4">
        <f t="shared" si="142"/>
        <v>0</v>
      </c>
      <c r="G1014" s="19">
        <f>IF(AND(C1014&lt;&gt;"",SUM(G$25:G1013)&lt;D$17),$D$17/$D$21,0)</f>
        <v>0</v>
      </c>
      <c r="H1014" s="4">
        <f t="shared" si="143"/>
        <v>0</v>
      </c>
      <c r="I1014" s="4">
        <f t="shared" si="139"/>
        <v>0</v>
      </c>
      <c r="J1014" s="25" t="str">
        <f t="shared" si="144"/>
        <v>2103–2104</v>
      </c>
      <c r="K1014" s="27">
        <f t="shared" si="140"/>
        <v>0</v>
      </c>
      <c r="R1014" s="10" t="str">
        <f t="shared" si="136"/>
        <v/>
      </c>
    </row>
    <row r="1015" spans="1:18" ht="19.899999999999999" customHeight="1" x14ac:dyDescent="0.25">
      <c r="A1015" s="126">
        <v>74511</v>
      </c>
      <c r="B1015" s="9">
        <f t="shared" si="137"/>
        <v>0</v>
      </c>
      <c r="C1015" s="127"/>
      <c r="D1015" s="4">
        <f t="shared" si="138"/>
        <v>0</v>
      </c>
      <c r="E1015" s="128">
        <f t="shared" si="141"/>
        <v>0</v>
      </c>
      <c r="F1015" s="4">
        <f t="shared" si="142"/>
        <v>0</v>
      </c>
      <c r="G1015" s="19">
        <f>IF(AND(C1015&lt;&gt;"",SUM(G$25:G1014)&lt;D$17),$D$17/$D$21,0)</f>
        <v>0</v>
      </c>
      <c r="H1015" s="4">
        <f t="shared" si="143"/>
        <v>0</v>
      </c>
      <c r="I1015" s="4">
        <f t="shared" si="139"/>
        <v>0</v>
      </c>
      <c r="J1015" s="25" t="str">
        <f t="shared" si="144"/>
        <v>2103–2104</v>
      </c>
      <c r="K1015" s="27">
        <f t="shared" si="140"/>
        <v>0</v>
      </c>
      <c r="R1015" s="10" t="str">
        <f t="shared" si="136"/>
        <v/>
      </c>
    </row>
    <row r="1016" spans="1:18" ht="19.899999999999999" customHeight="1" x14ac:dyDescent="0.25">
      <c r="A1016" s="126">
        <v>74542</v>
      </c>
      <c r="B1016" s="9">
        <f t="shared" si="137"/>
        <v>0</v>
      </c>
      <c r="C1016" s="127"/>
      <c r="D1016" s="4">
        <f t="shared" si="138"/>
        <v>0</v>
      </c>
      <c r="E1016" s="128">
        <f t="shared" si="141"/>
        <v>0</v>
      </c>
      <c r="F1016" s="4">
        <f t="shared" si="142"/>
        <v>0</v>
      </c>
      <c r="G1016" s="19">
        <f>IF(AND(C1016&lt;&gt;"",SUM(G$25:G1015)&lt;D$17),$D$17/$D$21,0)</f>
        <v>0</v>
      </c>
      <c r="H1016" s="4">
        <f t="shared" si="143"/>
        <v>0</v>
      </c>
      <c r="I1016" s="4">
        <f t="shared" si="139"/>
        <v>0</v>
      </c>
      <c r="J1016" s="25" t="str">
        <f t="shared" si="144"/>
        <v>2103–2104</v>
      </c>
      <c r="K1016" s="27">
        <f t="shared" si="140"/>
        <v>0</v>
      </c>
      <c r="R1016" s="10" t="str">
        <f t="shared" si="136"/>
        <v/>
      </c>
    </row>
    <row r="1017" spans="1:18" ht="19.899999999999999" customHeight="1" x14ac:dyDescent="0.25">
      <c r="A1017" s="126">
        <v>74571</v>
      </c>
      <c r="B1017" s="9">
        <f t="shared" si="137"/>
        <v>0</v>
      </c>
      <c r="C1017" s="127"/>
      <c r="D1017" s="4">
        <f t="shared" si="138"/>
        <v>0</v>
      </c>
      <c r="E1017" s="128">
        <f t="shared" si="141"/>
        <v>0</v>
      </c>
      <c r="F1017" s="4">
        <f t="shared" si="142"/>
        <v>0</v>
      </c>
      <c r="G1017" s="19">
        <f>IF(AND(C1017&lt;&gt;"",SUM(G$25:G1016)&lt;D$17),$D$17/$D$21,0)</f>
        <v>0</v>
      </c>
      <c r="H1017" s="4">
        <f t="shared" si="143"/>
        <v>0</v>
      </c>
      <c r="I1017" s="4">
        <f t="shared" si="139"/>
        <v>0</v>
      </c>
      <c r="J1017" s="25" t="str">
        <f t="shared" si="144"/>
        <v>2103–2104</v>
      </c>
      <c r="K1017" s="27">
        <f t="shared" si="140"/>
        <v>0</v>
      </c>
      <c r="R1017" s="10" t="str">
        <f t="shared" si="136"/>
        <v/>
      </c>
    </row>
    <row r="1018" spans="1:18" ht="19.899999999999999" customHeight="1" x14ac:dyDescent="0.25">
      <c r="A1018" s="126">
        <v>74602</v>
      </c>
      <c r="B1018" s="9">
        <f t="shared" si="137"/>
        <v>0</v>
      </c>
      <c r="C1018" s="127"/>
      <c r="D1018" s="4">
        <f t="shared" si="138"/>
        <v>0</v>
      </c>
      <c r="E1018" s="128">
        <f t="shared" si="141"/>
        <v>0</v>
      </c>
      <c r="F1018" s="4">
        <f t="shared" si="142"/>
        <v>0</v>
      </c>
      <c r="G1018" s="19">
        <f>IF(AND(C1018&lt;&gt;"",SUM(G$25:G1017)&lt;D$17),$D$17/$D$21,0)</f>
        <v>0</v>
      </c>
      <c r="H1018" s="4">
        <f t="shared" si="143"/>
        <v>0</v>
      </c>
      <c r="I1018" s="4">
        <f t="shared" si="139"/>
        <v>0</v>
      </c>
      <c r="J1018" s="25" t="str">
        <f t="shared" si="144"/>
        <v>2103–2104</v>
      </c>
      <c r="K1018" s="27">
        <f t="shared" si="140"/>
        <v>0</v>
      </c>
      <c r="R1018" s="10" t="str">
        <f t="shared" si="136"/>
        <v/>
      </c>
    </row>
    <row r="1019" spans="1:18" ht="19.899999999999999" customHeight="1" x14ac:dyDescent="0.25">
      <c r="A1019" s="126">
        <v>74632</v>
      </c>
      <c r="B1019" s="9">
        <f t="shared" si="137"/>
        <v>0</v>
      </c>
      <c r="C1019" s="127"/>
      <c r="D1019" s="4">
        <f t="shared" si="138"/>
        <v>0</v>
      </c>
      <c r="E1019" s="128">
        <f t="shared" si="141"/>
        <v>0</v>
      </c>
      <c r="F1019" s="4">
        <f t="shared" si="142"/>
        <v>0</v>
      </c>
      <c r="G1019" s="19">
        <f>IF(AND(C1019&lt;&gt;"",SUM(G$25:G1018)&lt;D$17),$D$17/$D$21,0)</f>
        <v>0</v>
      </c>
      <c r="H1019" s="4">
        <f t="shared" si="143"/>
        <v>0</v>
      </c>
      <c r="I1019" s="4">
        <f t="shared" si="139"/>
        <v>0</v>
      </c>
      <c r="J1019" s="25" t="str">
        <f t="shared" si="144"/>
        <v>2103–2104</v>
      </c>
      <c r="K1019" s="27">
        <f t="shared" si="140"/>
        <v>0</v>
      </c>
      <c r="R1019" s="10" t="str">
        <f t="shared" si="136"/>
        <v/>
      </c>
    </row>
    <row r="1020" spans="1:18" ht="19.899999999999999" customHeight="1" x14ac:dyDescent="0.25">
      <c r="A1020" s="126">
        <v>74663</v>
      </c>
      <c r="B1020" s="9">
        <f t="shared" si="137"/>
        <v>0</v>
      </c>
      <c r="C1020" s="127"/>
      <c r="D1020" s="4">
        <f t="shared" si="138"/>
        <v>0</v>
      </c>
      <c r="E1020" s="128">
        <f t="shared" si="141"/>
        <v>0</v>
      </c>
      <c r="F1020" s="4">
        <f t="shared" si="142"/>
        <v>0</v>
      </c>
      <c r="G1020" s="19">
        <f>IF(AND(C1020&lt;&gt;"",SUM(G$25:G1019)&lt;D$17),$D$17/$D$21,0)</f>
        <v>0</v>
      </c>
      <c r="H1020" s="4">
        <f t="shared" si="143"/>
        <v>0</v>
      </c>
      <c r="I1020" s="4">
        <f t="shared" si="139"/>
        <v>0</v>
      </c>
      <c r="J1020" s="25" t="str">
        <f t="shared" si="144"/>
        <v>2103–2104</v>
      </c>
      <c r="K1020" s="27">
        <f t="shared" si="140"/>
        <v>0</v>
      </c>
      <c r="R1020" s="10" t="str">
        <f t="shared" si="136"/>
        <v/>
      </c>
    </row>
    <row r="1021" spans="1:18" ht="19.899999999999999" customHeight="1" x14ac:dyDescent="0.25">
      <c r="A1021" s="126">
        <v>74693</v>
      </c>
      <c r="B1021" s="9">
        <f t="shared" si="137"/>
        <v>0</v>
      </c>
      <c r="C1021" s="127"/>
      <c r="D1021" s="4">
        <f t="shared" si="138"/>
        <v>0</v>
      </c>
      <c r="E1021" s="128">
        <f t="shared" si="141"/>
        <v>0</v>
      </c>
      <c r="F1021" s="4">
        <f t="shared" si="142"/>
        <v>0</v>
      </c>
      <c r="G1021" s="19">
        <f>IF(AND(C1021&lt;&gt;"",SUM(G$25:G1020)&lt;D$17),$D$17/$D$21,0)</f>
        <v>0</v>
      </c>
      <c r="H1021" s="4">
        <f t="shared" si="143"/>
        <v>0</v>
      </c>
      <c r="I1021" s="4">
        <f t="shared" si="139"/>
        <v>0</v>
      </c>
      <c r="J1021" s="25" t="str">
        <f t="shared" si="144"/>
        <v>2104–2105</v>
      </c>
      <c r="K1021" s="27">
        <f t="shared" si="140"/>
        <v>0</v>
      </c>
      <c r="R1021" s="10" t="str">
        <f t="shared" si="136"/>
        <v/>
      </c>
    </row>
    <row r="1022" spans="1:18" ht="19.899999999999999" customHeight="1" x14ac:dyDescent="0.25">
      <c r="A1022" s="126">
        <v>74724</v>
      </c>
      <c r="B1022" s="9">
        <f t="shared" si="137"/>
        <v>0</v>
      </c>
      <c r="C1022" s="127"/>
      <c r="D1022" s="4">
        <f t="shared" si="138"/>
        <v>0</v>
      </c>
      <c r="E1022" s="128">
        <f t="shared" si="141"/>
        <v>0</v>
      </c>
      <c r="F1022" s="4">
        <f t="shared" si="142"/>
        <v>0</v>
      </c>
      <c r="G1022" s="19">
        <f>IF(AND(C1022&lt;&gt;"",SUM(G$25:G1021)&lt;D$17),$D$17/$D$21,0)</f>
        <v>0</v>
      </c>
      <c r="H1022" s="4">
        <f t="shared" si="143"/>
        <v>0</v>
      </c>
      <c r="I1022" s="4">
        <f t="shared" si="139"/>
        <v>0</v>
      </c>
      <c r="J1022" s="25" t="str">
        <f t="shared" si="144"/>
        <v>2104–2105</v>
      </c>
      <c r="K1022" s="27">
        <f t="shared" si="140"/>
        <v>0</v>
      </c>
      <c r="R1022" s="10" t="str">
        <f t="shared" si="136"/>
        <v/>
      </c>
    </row>
    <row r="1023" spans="1:18" ht="19.899999999999999" customHeight="1" x14ac:dyDescent="0.25">
      <c r="A1023" s="126">
        <v>74755</v>
      </c>
      <c r="B1023" s="9">
        <f t="shared" si="137"/>
        <v>0</v>
      </c>
      <c r="C1023" s="127"/>
      <c r="D1023" s="4">
        <f t="shared" si="138"/>
        <v>0</v>
      </c>
      <c r="E1023" s="128">
        <f t="shared" si="141"/>
        <v>0</v>
      </c>
      <c r="F1023" s="4">
        <f t="shared" si="142"/>
        <v>0</v>
      </c>
      <c r="G1023" s="19">
        <f>IF(AND(C1023&lt;&gt;"",SUM(G$25:G1022)&lt;D$17),$D$17/$D$21,0)</f>
        <v>0</v>
      </c>
      <c r="H1023" s="4">
        <f t="shared" si="143"/>
        <v>0</v>
      </c>
      <c r="I1023" s="4">
        <f t="shared" si="139"/>
        <v>0</v>
      </c>
      <c r="J1023" s="25" t="str">
        <f t="shared" si="144"/>
        <v>2104–2105</v>
      </c>
      <c r="K1023" s="27">
        <f t="shared" si="140"/>
        <v>0</v>
      </c>
      <c r="R1023" s="10" t="str">
        <f t="shared" si="136"/>
        <v/>
      </c>
    </row>
    <row r="1024" spans="1:18" ht="19.899999999999999" customHeight="1" x14ac:dyDescent="0.25">
      <c r="A1024" s="126">
        <v>74785</v>
      </c>
      <c r="B1024" s="9">
        <f t="shared" si="137"/>
        <v>0</v>
      </c>
      <c r="C1024" s="127"/>
      <c r="D1024" s="4">
        <f t="shared" si="138"/>
        <v>0</v>
      </c>
      <c r="E1024" s="128">
        <f t="shared" si="141"/>
        <v>0</v>
      </c>
      <c r="F1024" s="4">
        <f t="shared" si="142"/>
        <v>0</v>
      </c>
      <c r="G1024" s="19">
        <f>IF(AND(C1024&lt;&gt;"",SUM(G$25:G1023)&lt;D$17),$D$17/$D$21,0)</f>
        <v>0</v>
      </c>
      <c r="H1024" s="4">
        <f t="shared" si="143"/>
        <v>0</v>
      </c>
      <c r="I1024" s="4">
        <f t="shared" si="139"/>
        <v>0</v>
      </c>
      <c r="J1024" s="25" t="str">
        <f t="shared" si="144"/>
        <v>2104–2105</v>
      </c>
      <c r="K1024" s="27">
        <f t="shared" si="140"/>
        <v>0</v>
      </c>
      <c r="R1024" s="10" t="str">
        <f t="shared" si="136"/>
        <v/>
      </c>
    </row>
    <row r="1025" spans="1:18" ht="19.899999999999999" customHeight="1" x14ac:dyDescent="0.25">
      <c r="A1025" s="126">
        <v>74816</v>
      </c>
      <c r="B1025" s="9">
        <f t="shared" si="137"/>
        <v>0</v>
      </c>
      <c r="C1025" s="127"/>
      <c r="D1025" s="4">
        <f t="shared" si="138"/>
        <v>0</v>
      </c>
      <c r="E1025" s="128">
        <f t="shared" si="141"/>
        <v>0</v>
      </c>
      <c r="F1025" s="4">
        <f t="shared" si="142"/>
        <v>0</v>
      </c>
      <c r="G1025" s="19">
        <f>IF(AND(C1025&lt;&gt;"",SUM(G$25:G1024)&lt;D$17),$D$17/$D$21,0)</f>
        <v>0</v>
      </c>
      <c r="H1025" s="4">
        <f t="shared" si="143"/>
        <v>0</v>
      </c>
      <c r="I1025" s="4">
        <f t="shared" si="139"/>
        <v>0</v>
      </c>
      <c r="J1025" s="25" t="str">
        <f t="shared" si="144"/>
        <v>2104–2105</v>
      </c>
      <c r="K1025" s="27">
        <f t="shared" si="140"/>
        <v>0</v>
      </c>
      <c r="R1025" s="10" t="str">
        <f t="shared" si="136"/>
        <v/>
      </c>
    </row>
    <row r="1026" spans="1:18" ht="19.899999999999999" customHeight="1" x14ac:dyDescent="0.25">
      <c r="A1026" s="126">
        <v>74846</v>
      </c>
      <c r="B1026" s="9">
        <f t="shared" si="137"/>
        <v>0</v>
      </c>
      <c r="C1026" s="127"/>
      <c r="D1026" s="4">
        <f t="shared" si="138"/>
        <v>0</v>
      </c>
      <c r="E1026" s="128">
        <f t="shared" si="141"/>
        <v>0</v>
      </c>
      <c r="F1026" s="4">
        <f t="shared" si="142"/>
        <v>0</v>
      </c>
      <c r="G1026" s="19">
        <f>IF(AND(C1026&lt;&gt;"",SUM(G$25:G1025)&lt;D$17),$D$17/$D$21,0)</f>
        <v>0</v>
      </c>
      <c r="H1026" s="4">
        <f t="shared" si="143"/>
        <v>0</v>
      </c>
      <c r="I1026" s="4">
        <f t="shared" si="139"/>
        <v>0</v>
      </c>
      <c r="J1026" s="25" t="str">
        <f t="shared" si="144"/>
        <v>2104–2105</v>
      </c>
      <c r="K1026" s="27">
        <f t="shared" si="140"/>
        <v>0</v>
      </c>
      <c r="R1026" s="10" t="str">
        <f t="shared" si="136"/>
        <v/>
      </c>
    </row>
    <row r="1027" spans="1:18" ht="19.899999999999999" customHeight="1" x14ac:dyDescent="0.25">
      <c r="A1027" s="126">
        <v>74877</v>
      </c>
      <c r="B1027" s="9">
        <f t="shared" si="137"/>
        <v>0</v>
      </c>
      <c r="C1027" s="127"/>
      <c r="D1027" s="4">
        <f t="shared" si="138"/>
        <v>0</v>
      </c>
      <c r="E1027" s="128">
        <f t="shared" si="141"/>
        <v>0</v>
      </c>
      <c r="F1027" s="4">
        <f t="shared" si="142"/>
        <v>0</v>
      </c>
      <c r="G1027" s="19">
        <f>IF(AND(C1027&lt;&gt;"",SUM(G$25:G1026)&lt;D$17),$D$17/$D$21,0)</f>
        <v>0</v>
      </c>
      <c r="H1027" s="4">
        <f t="shared" si="143"/>
        <v>0</v>
      </c>
      <c r="I1027" s="4">
        <f t="shared" si="139"/>
        <v>0</v>
      </c>
      <c r="J1027" s="25" t="str">
        <f t="shared" si="144"/>
        <v>2104–2105</v>
      </c>
      <c r="K1027" s="27">
        <f t="shared" si="140"/>
        <v>0</v>
      </c>
      <c r="R1027" s="10" t="str">
        <f t="shared" si="136"/>
        <v/>
      </c>
    </row>
    <row r="1028" spans="1:18" ht="19.899999999999999" customHeight="1" x14ac:dyDescent="0.25">
      <c r="A1028" s="126">
        <v>74908</v>
      </c>
      <c r="B1028" s="9">
        <f t="shared" si="137"/>
        <v>0</v>
      </c>
      <c r="C1028" s="127"/>
      <c r="D1028" s="4">
        <f t="shared" si="138"/>
        <v>0</v>
      </c>
      <c r="E1028" s="128">
        <f t="shared" si="141"/>
        <v>0</v>
      </c>
      <c r="F1028" s="4">
        <f t="shared" si="142"/>
        <v>0</v>
      </c>
      <c r="G1028" s="19">
        <f>IF(AND(C1028&lt;&gt;"",SUM(G$25:G1027)&lt;D$17),$D$17/$D$21,0)</f>
        <v>0</v>
      </c>
      <c r="H1028" s="4">
        <f t="shared" si="143"/>
        <v>0</v>
      </c>
      <c r="I1028" s="4">
        <f t="shared" si="139"/>
        <v>0</v>
      </c>
      <c r="J1028" s="25" t="str">
        <f t="shared" si="144"/>
        <v>2104–2105</v>
      </c>
      <c r="K1028" s="27">
        <f t="shared" si="140"/>
        <v>0</v>
      </c>
      <c r="R1028" s="10" t="str">
        <f t="shared" si="136"/>
        <v/>
      </c>
    </row>
    <row r="1029" spans="1:18" ht="19.899999999999999" customHeight="1" x14ac:dyDescent="0.25">
      <c r="A1029" s="126">
        <v>74936</v>
      </c>
      <c r="B1029" s="9">
        <f t="shared" si="137"/>
        <v>0</v>
      </c>
      <c r="C1029" s="127"/>
      <c r="D1029" s="4">
        <f t="shared" si="138"/>
        <v>0</v>
      </c>
      <c r="E1029" s="128">
        <f t="shared" si="141"/>
        <v>0</v>
      </c>
      <c r="F1029" s="4">
        <f t="shared" si="142"/>
        <v>0</v>
      </c>
      <c r="G1029" s="19">
        <f>IF(AND(C1029&lt;&gt;"",SUM(G$25:G1028)&lt;D$17),$D$17/$D$21,0)</f>
        <v>0</v>
      </c>
      <c r="H1029" s="4">
        <f t="shared" si="143"/>
        <v>0</v>
      </c>
      <c r="I1029" s="4">
        <f t="shared" si="139"/>
        <v>0</v>
      </c>
      <c r="J1029" s="25" t="str">
        <f t="shared" si="144"/>
        <v>2104–2105</v>
      </c>
      <c r="K1029" s="27">
        <f t="shared" si="140"/>
        <v>0</v>
      </c>
      <c r="R1029" s="10" t="str">
        <f t="shared" si="136"/>
        <v/>
      </c>
    </row>
    <row r="1030" spans="1:18" ht="19.899999999999999" customHeight="1" x14ac:dyDescent="0.25">
      <c r="A1030" s="126">
        <v>74967</v>
      </c>
      <c r="B1030" s="9">
        <f t="shared" si="137"/>
        <v>0</v>
      </c>
      <c r="C1030" s="127"/>
      <c r="D1030" s="4">
        <f t="shared" si="138"/>
        <v>0</v>
      </c>
      <c r="E1030" s="128">
        <f t="shared" si="141"/>
        <v>0</v>
      </c>
      <c r="F1030" s="4">
        <f t="shared" si="142"/>
        <v>0</v>
      </c>
      <c r="G1030" s="19">
        <f>IF(AND(C1030&lt;&gt;"",SUM(G$25:G1029)&lt;D$17),$D$17/$D$21,0)</f>
        <v>0</v>
      </c>
      <c r="H1030" s="4">
        <f t="shared" si="143"/>
        <v>0</v>
      </c>
      <c r="I1030" s="4">
        <f t="shared" si="139"/>
        <v>0</v>
      </c>
      <c r="J1030" s="25" t="str">
        <f t="shared" si="144"/>
        <v>2104–2105</v>
      </c>
      <c r="K1030" s="27">
        <f t="shared" si="140"/>
        <v>0</v>
      </c>
      <c r="R1030" s="10" t="str">
        <f t="shared" si="136"/>
        <v/>
      </c>
    </row>
    <row r="1031" spans="1:18" ht="19.899999999999999" customHeight="1" x14ac:dyDescent="0.25">
      <c r="A1031" s="126">
        <v>74997</v>
      </c>
      <c r="B1031" s="9">
        <f t="shared" si="137"/>
        <v>0</v>
      </c>
      <c r="C1031" s="127"/>
      <c r="D1031" s="4">
        <f t="shared" si="138"/>
        <v>0</v>
      </c>
      <c r="E1031" s="128">
        <f t="shared" si="141"/>
        <v>0</v>
      </c>
      <c r="F1031" s="4">
        <f t="shared" si="142"/>
        <v>0</v>
      </c>
      <c r="G1031" s="19">
        <f>IF(AND(C1031&lt;&gt;"",SUM(G$25:G1030)&lt;D$17),$D$17/$D$21,0)</f>
        <v>0</v>
      </c>
      <c r="H1031" s="4">
        <f t="shared" si="143"/>
        <v>0</v>
      </c>
      <c r="I1031" s="4">
        <f t="shared" si="139"/>
        <v>0</v>
      </c>
      <c r="J1031" s="25" t="str">
        <f t="shared" si="144"/>
        <v>2104–2105</v>
      </c>
      <c r="K1031" s="27">
        <f t="shared" si="140"/>
        <v>0</v>
      </c>
      <c r="R1031" s="10" t="str">
        <f t="shared" si="136"/>
        <v/>
      </c>
    </row>
    <row r="1032" spans="1:18" ht="19.899999999999999" customHeight="1" x14ac:dyDescent="0.25">
      <c r="A1032" s="126">
        <v>75028</v>
      </c>
      <c r="B1032" s="9">
        <f t="shared" si="137"/>
        <v>0</v>
      </c>
      <c r="C1032" s="127"/>
      <c r="D1032" s="4">
        <f t="shared" si="138"/>
        <v>0</v>
      </c>
      <c r="E1032" s="128">
        <f t="shared" si="141"/>
        <v>0</v>
      </c>
      <c r="F1032" s="4">
        <f t="shared" si="142"/>
        <v>0</v>
      </c>
      <c r="G1032" s="19">
        <f>IF(AND(C1032&lt;&gt;"",SUM(G$25:G1031)&lt;D$17),$D$17/$D$21,0)</f>
        <v>0</v>
      </c>
      <c r="H1032" s="4">
        <f t="shared" si="143"/>
        <v>0</v>
      </c>
      <c r="I1032" s="4">
        <f t="shared" si="139"/>
        <v>0</v>
      </c>
      <c r="J1032" s="25" t="str">
        <f t="shared" si="144"/>
        <v>2104–2105</v>
      </c>
      <c r="K1032" s="27">
        <f t="shared" si="140"/>
        <v>0</v>
      </c>
      <c r="R1032" s="10" t="str">
        <f t="shared" si="136"/>
        <v/>
      </c>
    </row>
    <row r="1033" spans="1:18" ht="19.899999999999999" customHeight="1" x14ac:dyDescent="0.25">
      <c r="A1033" s="126">
        <v>75058</v>
      </c>
      <c r="B1033" s="9">
        <f t="shared" si="137"/>
        <v>0</v>
      </c>
      <c r="C1033" s="127"/>
      <c r="D1033" s="4">
        <f t="shared" si="138"/>
        <v>0</v>
      </c>
      <c r="E1033" s="128">
        <f t="shared" si="141"/>
        <v>0</v>
      </c>
      <c r="F1033" s="4">
        <f t="shared" si="142"/>
        <v>0</v>
      </c>
      <c r="G1033" s="19">
        <f>IF(AND(C1033&lt;&gt;"",SUM(G$25:G1032)&lt;D$17),$D$17/$D$21,0)</f>
        <v>0</v>
      </c>
      <c r="H1033" s="4">
        <f t="shared" si="143"/>
        <v>0</v>
      </c>
      <c r="I1033" s="4">
        <f t="shared" si="139"/>
        <v>0</v>
      </c>
      <c r="J1033" s="25" t="str">
        <f t="shared" si="144"/>
        <v>2105–2106</v>
      </c>
      <c r="K1033" s="27">
        <f t="shared" si="140"/>
        <v>0</v>
      </c>
      <c r="R1033" s="10" t="str">
        <f t="shared" si="136"/>
        <v/>
      </c>
    </row>
    <row r="1034" spans="1:18" ht="19.899999999999999" customHeight="1" x14ac:dyDescent="0.25">
      <c r="A1034" s="126">
        <v>75089</v>
      </c>
      <c r="B1034" s="9">
        <f t="shared" si="137"/>
        <v>0</v>
      </c>
      <c r="C1034" s="127"/>
      <c r="D1034" s="4">
        <f t="shared" si="138"/>
        <v>0</v>
      </c>
      <c r="E1034" s="128">
        <f t="shared" si="141"/>
        <v>0</v>
      </c>
      <c r="F1034" s="4">
        <f t="shared" si="142"/>
        <v>0</v>
      </c>
      <c r="G1034" s="19">
        <f>IF(AND(C1034&lt;&gt;"",SUM(G$25:G1033)&lt;D$17),$D$17/$D$21,0)</f>
        <v>0</v>
      </c>
      <c r="H1034" s="4">
        <f t="shared" si="143"/>
        <v>0</v>
      </c>
      <c r="I1034" s="4">
        <f t="shared" si="139"/>
        <v>0</v>
      </c>
      <c r="J1034" s="25" t="str">
        <f t="shared" si="144"/>
        <v>2105–2106</v>
      </c>
      <c r="K1034" s="27">
        <f t="shared" si="140"/>
        <v>0</v>
      </c>
      <c r="R1034" s="10" t="str">
        <f t="shared" si="136"/>
        <v/>
      </c>
    </row>
    <row r="1035" spans="1:18" ht="19.899999999999999" customHeight="1" x14ac:dyDescent="0.25">
      <c r="A1035" s="126">
        <v>75120</v>
      </c>
      <c r="B1035" s="9">
        <f t="shared" si="137"/>
        <v>0</v>
      </c>
      <c r="C1035" s="127"/>
      <c r="D1035" s="4">
        <f t="shared" si="138"/>
        <v>0</v>
      </c>
      <c r="E1035" s="128">
        <f t="shared" si="141"/>
        <v>0</v>
      </c>
      <c r="F1035" s="4">
        <f t="shared" si="142"/>
        <v>0</v>
      </c>
      <c r="G1035" s="19">
        <f>IF(AND(C1035&lt;&gt;"",SUM(G$25:G1034)&lt;D$17),$D$17/$D$21,0)</f>
        <v>0</v>
      </c>
      <c r="H1035" s="4">
        <f t="shared" si="143"/>
        <v>0</v>
      </c>
      <c r="I1035" s="4">
        <f t="shared" si="139"/>
        <v>0</v>
      </c>
      <c r="J1035" s="25" t="str">
        <f t="shared" si="144"/>
        <v>2105–2106</v>
      </c>
      <c r="K1035" s="27">
        <f t="shared" si="140"/>
        <v>0</v>
      </c>
      <c r="R1035" s="10" t="str">
        <f t="shared" si="136"/>
        <v/>
      </c>
    </row>
    <row r="1036" spans="1:18" ht="19.899999999999999" customHeight="1" x14ac:dyDescent="0.25">
      <c r="A1036" s="126">
        <v>75150</v>
      </c>
      <c r="B1036" s="9">
        <f t="shared" si="137"/>
        <v>0</v>
      </c>
      <c r="C1036" s="127"/>
      <c r="D1036" s="4">
        <f t="shared" si="138"/>
        <v>0</v>
      </c>
      <c r="E1036" s="128">
        <f t="shared" si="141"/>
        <v>0</v>
      </c>
      <c r="F1036" s="4">
        <f t="shared" si="142"/>
        <v>0</v>
      </c>
      <c r="G1036" s="19">
        <f>IF(AND(C1036&lt;&gt;"",SUM(G$25:G1035)&lt;D$17),$D$17/$D$21,0)</f>
        <v>0</v>
      </c>
      <c r="H1036" s="4">
        <f t="shared" si="143"/>
        <v>0</v>
      </c>
      <c r="I1036" s="4">
        <f t="shared" si="139"/>
        <v>0</v>
      </c>
      <c r="J1036" s="25" t="str">
        <f t="shared" si="144"/>
        <v>2105–2106</v>
      </c>
      <c r="K1036" s="27">
        <f t="shared" si="140"/>
        <v>0</v>
      </c>
      <c r="R1036" s="10" t="str">
        <f t="shared" si="136"/>
        <v/>
      </c>
    </row>
    <row r="1037" spans="1:18" ht="19.899999999999999" customHeight="1" x14ac:dyDescent="0.25">
      <c r="A1037" s="126">
        <v>75181</v>
      </c>
      <c r="B1037" s="9">
        <f t="shared" si="137"/>
        <v>0</v>
      </c>
      <c r="C1037" s="127"/>
      <c r="D1037" s="4">
        <f t="shared" si="138"/>
        <v>0</v>
      </c>
      <c r="E1037" s="128">
        <f t="shared" si="141"/>
        <v>0</v>
      </c>
      <c r="F1037" s="4">
        <f t="shared" si="142"/>
        <v>0</v>
      </c>
      <c r="G1037" s="19">
        <f>IF(AND(C1037&lt;&gt;"",SUM(G$25:G1036)&lt;D$17),$D$17/$D$21,0)</f>
        <v>0</v>
      </c>
      <c r="H1037" s="4">
        <f t="shared" si="143"/>
        <v>0</v>
      </c>
      <c r="I1037" s="4">
        <f t="shared" si="139"/>
        <v>0</v>
      </c>
      <c r="J1037" s="25" t="str">
        <f t="shared" si="144"/>
        <v>2105–2106</v>
      </c>
      <c r="K1037" s="27">
        <f t="shared" si="140"/>
        <v>0</v>
      </c>
      <c r="R1037" s="10" t="str">
        <f t="shared" si="136"/>
        <v/>
      </c>
    </row>
    <row r="1038" spans="1:18" ht="19.899999999999999" customHeight="1" x14ac:dyDescent="0.25">
      <c r="A1038" s="126">
        <v>75211</v>
      </c>
      <c r="B1038" s="9">
        <f t="shared" si="137"/>
        <v>0</v>
      </c>
      <c r="C1038" s="127"/>
      <c r="D1038" s="4">
        <f t="shared" si="138"/>
        <v>0</v>
      </c>
      <c r="E1038" s="128">
        <f t="shared" si="141"/>
        <v>0</v>
      </c>
      <c r="F1038" s="4">
        <f t="shared" si="142"/>
        <v>0</v>
      </c>
      <c r="G1038" s="19">
        <f>IF(AND(C1038&lt;&gt;"",SUM(G$25:G1037)&lt;D$17),$D$17/$D$21,0)</f>
        <v>0</v>
      </c>
      <c r="H1038" s="4">
        <f t="shared" si="143"/>
        <v>0</v>
      </c>
      <c r="I1038" s="4">
        <f t="shared" si="139"/>
        <v>0</v>
      </c>
      <c r="J1038" s="25" t="str">
        <f t="shared" si="144"/>
        <v>2105–2106</v>
      </c>
      <c r="K1038" s="27">
        <f t="shared" si="140"/>
        <v>0</v>
      </c>
      <c r="R1038" s="10" t="str">
        <f t="shared" si="136"/>
        <v/>
      </c>
    </row>
    <row r="1039" spans="1:18" ht="19.899999999999999" customHeight="1" x14ac:dyDescent="0.25">
      <c r="A1039" s="126">
        <v>75242</v>
      </c>
      <c r="B1039" s="9">
        <f t="shared" si="137"/>
        <v>0</v>
      </c>
      <c r="C1039" s="127"/>
      <c r="D1039" s="4">
        <f t="shared" si="138"/>
        <v>0</v>
      </c>
      <c r="E1039" s="128">
        <f t="shared" si="141"/>
        <v>0</v>
      </c>
      <c r="F1039" s="4">
        <f t="shared" si="142"/>
        <v>0</v>
      </c>
      <c r="G1039" s="19">
        <f>IF(AND(C1039&lt;&gt;"",SUM(G$25:G1038)&lt;D$17),$D$17/$D$21,0)</f>
        <v>0</v>
      </c>
      <c r="H1039" s="4">
        <f t="shared" si="143"/>
        <v>0</v>
      </c>
      <c r="I1039" s="4">
        <f t="shared" si="139"/>
        <v>0</v>
      </c>
      <c r="J1039" s="25" t="str">
        <f t="shared" si="144"/>
        <v>2105–2106</v>
      </c>
      <c r="K1039" s="27">
        <f t="shared" si="140"/>
        <v>0</v>
      </c>
      <c r="R1039" s="10" t="str">
        <f t="shared" si="136"/>
        <v/>
      </c>
    </row>
    <row r="1040" spans="1:18" ht="19.899999999999999" customHeight="1" x14ac:dyDescent="0.25">
      <c r="A1040" s="126">
        <v>75273</v>
      </c>
      <c r="B1040" s="9">
        <f t="shared" si="137"/>
        <v>0</v>
      </c>
      <c r="C1040" s="127"/>
      <c r="D1040" s="4">
        <f t="shared" si="138"/>
        <v>0</v>
      </c>
      <c r="E1040" s="128">
        <f t="shared" si="141"/>
        <v>0</v>
      </c>
      <c r="F1040" s="4">
        <f t="shared" si="142"/>
        <v>0</v>
      </c>
      <c r="G1040" s="19">
        <f>IF(AND(C1040&lt;&gt;"",SUM(G$25:G1039)&lt;D$17),$D$17/$D$21,0)</f>
        <v>0</v>
      </c>
      <c r="H1040" s="4">
        <f t="shared" si="143"/>
        <v>0</v>
      </c>
      <c r="I1040" s="4">
        <f t="shared" si="139"/>
        <v>0</v>
      </c>
      <c r="J1040" s="25" t="str">
        <f t="shared" si="144"/>
        <v>2105–2106</v>
      </c>
      <c r="K1040" s="27">
        <f t="shared" si="140"/>
        <v>0</v>
      </c>
      <c r="R1040" s="10" t="str">
        <f t="shared" si="136"/>
        <v/>
      </c>
    </row>
    <row r="1041" spans="1:18" ht="19.899999999999999" customHeight="1" x14ac:dyDescent="0.25">
      <c r="A1041" s="126">
        <v>75301</v>
      </c>
      <c r="B1041" s="9">
        <f t="shared" si="137"/>
        <v>0</v>
      </c>
      <c r="C1041" s="127"/>
      <c r="D1041" s="4">
        <f t="shared" si="138"/>
        <v>0</v>
      </c>
      <c r="E1041" s="128">
        <f t="shared" si="141"/>
        <v>0</v>
      </c>
      <c r="F1041" s="4">
        <f t="shared" si="142"/>
        <v>0</v>
      </c>
      <c r="G1041" s="19">
        <f>IF(AND(C1041&lt;&gt;"",SUM(G$25:G1040)&lt;D$17),$D$17/$D$21,0)</f>
        <v>0</v>
      </c>
      <c r="H1041" s="4">
        <f t="shared" si="143"/>
        <v>0</v>
      </c>
      <c r="I1041" s="4">
        <f t="shared" si="139"/>
        <v>0</v>
      </c>
      <c r="J1041" s="25" t="str">
        <f t="shared" si="144"/>
        <v>2105–2106</v>
      </c>
      <c r="K1041" s="27">
        <f t="shared" si="140"/>
        <v>0</v>
      </c>
      <c r="R1041" s="10" t="str">
        <f t="shared" si="136"/>
        <v/>
      </c>
    </row>
    <row r="1042" spans="1:18" ht="19.899999999999999" customHeight="1" x14ac:dyDescent="0.25">
      <c r="A1042" s="126">
        <v>75332</v>
      </c>
      <c r="B1042" s="9">
        <f t="shared" si="137"/>
        <v>0</v>
      </c>
      <c r="C1042" s="127"/>
      <c r="D1042" s="4">
        <f t="shared" si="138"/>
        <v>0</v>
      </c>
      <c r="E1042" s="128">
        <f t="shared" si="141"/>
        <v>0</v>
      </c>
      <c r="F1042" s="4">
        <f t="shared" si="142"/>
        <v>0</v>
      </c>
      <c r="G1042" s="19">
        <f>IF(AND(C1042&lt;&gt;"",SUM(G$25:G1041)&lt;D$17),$D$17/$D$21,0)</f>
        <v>0</v>
      </c>
      <c r="H1042" s="4">
        <f t="shared" si="143"/>
        <v>0</v>
      </c>
      <c r="I1042" s="4">
        <f t="shared" si="139"/>
        <v>0</v>
      </c>
      <c r="J1042" s="25" t="str">
        <f t="shared" si="144"/>
        <v>2105–2106</v>
      </c>
      <c r="K1042" s="27">
        <f t="shared" si="140"/>
        <v>0</v>
      </c>
      <c r="R1042" s="10" t="str">
        <f t="shared" si="136"/>
        <v/>
      </c>
    </row>
    <row r="1043" spans="1:18" ht="19.899999999999999" customHeight="1" x14ac:dyDescent="0.25">
      <c r="A1043" s="126">
        <v>75362</v>
      </c>
      <c r="B1043" s="9">
        <f t="shared" si="137"/>
        <v>0</v>
      </c>
      <c r="C1043" s="127"/>
      <c r="D1043" s="4">
        <f t="shared" si="138"/>
        <v>0</v>
      </c>
      <c r="E1043" s="128">
        <f t="shared" si="141"/>
        <v>0</v>
      </c>
      <c r="F1043" s="4">
        <f t="shared" si="142"/>
        <v>0</v>
      </c>
      <c r="G1043" s="19">
        <f>IF(AND(C1043&lt;&gt;"",SUM(G$25:G1042)&lt;D$17),$D$17/$D$21,0)</f>
        <v>0</v>
      </c>
      <c r="H1043" s="4">
        <f t="shared" si="143"/>
        <v>0</v>
      </c>
      <c r="I1043" s="4">
        <f t="shared" si="139"/>
        <v>0</v>
      </c>
      <c r="J1043" s="25" t="str">
        <f t="shared" si="144"/>
        <v>2105–2106</v>
      </c>
      <c r="K1043" s="27">
        <f t="shared" si="140"/>
        <v>0</v>
      </c>
      <c r="R1043" s="10" t="str">
        <f t="shared" si="136"/>
        <v/>
      </c>
    </row>
    <row r="1044" spans="1:18" ht="19.899999999999999" customHeight="1" x14ac:dyDescent="0.25">
      <c r="A1044" s="126">
        <v>75393</v>
      </c>
      <c r="B1044" s="9">
        <f t="shared" si="137"/>
        <v>0</v>
      </c>
      <c r="C1044" s="127"/>
      <c r="D1044" s="4">
        <f t="shared" si="138"/>
        <v>0</v>
      </c>
      <c r="E1044" s="128">
        <f t="shared" si="141"/>
        <v>0</v>
      </c>
      <c r="F1044" s="4">
        <f t="shared" si="142"/>
        <v>0</v>
      </c>
      <c r="G1044" s="19">
        <f>IF(AND(C1044&lt;&gt;"",SUM(G$25:G1043)&lt;D$17),$D$17/$D$21,0)</f>
        <v>0</v>
      </c>
      <c r="H1044" s="4">
        <f t="shared" si="143"/>
        <v>0</v>
      </c>
      <c r="I1044" s="4">
        <f t="shared" si="139"/>
        <v>0</v>
      </c>
      <c r="J1044" s="25" t="str">
        <f t="shared" si="144"/>
        <v>2105–2106</v>
      </c>
      <c r="K1044" s="27">
        <f t="shared" si="140"/>
        <v>0</v>
      </c>
      <c r="R1044" s="10" t="str">
        <f t="shared" si="136"/>
        <v/>
      </c>
    </row>
    <row r="1045" spans="1:18" ht="19.899999999999999" customHeight="1" x14ac:dyDescent="0.25">
      <c r="A1045" s="126">
        <v>75423</v>
      </c>
      <c r="B1045" s="9">
        <f t="shared" si="137"/>
        <v>0</v>
      </c>
      <c r="C1045" s="127"/>
      <c r="D1045" s="4">
        <f t="shared" si="138"/>
        <v>0</v>
      </c>
      <c r="E1045" s="128">
        <f t="shared" si="141"/>
        <v>0</v>
      </c>
      <c r="F1045" s="4">
        <f t="shared" si="142"/>
        <v>0</v>
      </c>
      <c r="G1045" s="19">
        <f>IF(AND(C1045&lt;&gt;"",SUM(G$25:G1044)&lt;D$17),$D$17/$D$21,0)</f>
        <v>0</v>
      </c>
      <c r="H1045" s="4">
        <f t="shared" si="143"/>
        <v>0</v>
      </c>
      <c r="I1045" s="4">
        <f t="shared" si="139"/>
        <v>0</v>
      </c>
      <c r="J1045" s="25" t="str">
        <f t="shared" si="144"/>
        <v>2106–2107</v>
      </c>
      <c r="K1045" s="27">
        <f t="shared" si="140"/>
        <v>0</v>
      </c>
      <c r="R1045" s="10" t="str">
        <f t="shared" si="136"/>
        <v/>
      </c>
    </row>
    <row r="1046" spans="1:18" ht="19.899999999999999" customHeight="1" x14ac:dyDescent="0.25">
      <c r="A1046" s="126">
        <v>75454</v>
      </c>
      <c r="B1046" s="9">
        <f t="shared" si="137"/>
        <v>0</v>
      </c>
      <c r="C1046" s="127"/>
      <c r="D1046" s="4">
        <f t="shared" si="138"/>
        <v>0</v>
      </c>
      <c r="E1046" s="128">
        <f t="shared" si="141"/>
        <v>0</v>
      </c>
      <c r="F1046" s="4">
        <f t="shared" si="142"/>
        <v>0</v>
      </c>
      <c r="G1046" s="19">
        <f>IF(AND(C1046&lt;&gt;"",SUM(G$25:G1045)&lt;D$17),$D$17/$D$21,0)</f>
        <v>0</v>
      </c>
      <c r="H1046" s="4">
        <f t="shared" si="143"/>
        <v>0</v>
      </c>
      <c r="I1046" s="4">
        <f t="shared" si="139"/>
        <v>0</v>
      </c>
      <c r="J1046" s="25" t="str">
        <f t="shared" si="144"/>
        <v>2106–2107</v>
      </c>
      <c r="K1046" s="27">
        <f t="shared" si="140"/>
        <v>0</v>
      </c>
      <c r="R1046" s="10" t="str">
        <f t="shared" si="136"/>
        <v/>
      </c>
    </row>
    <row r="1047" spans="1:18" ht="19.899999999999999" customHeight="1" x14ac:dyDescent="0.25">
      <c r="A1047" s="126">
        <v>75485</v>
      </c>
      <c r="B1047" s="9">
        <f t="shared" si="137"/>
        <v>0</v>
      </c>
      <c r="C1047" s="127"/>
      <c r="D1047" s="4">
        <f t="shared" si="138"/>
        <v>0</v>
      </c>
      <c r="E1047" s="128">
        <f t="shared" si="141"/>
        <v>0</v>
      </c>
      <c r="F1047" s="4">
        <f t="shared" si="142"/>
        <v>0</v>
      </c>
      <c r="G1047" s="19">
        <f>IF(AND(C1047&lt;&gt;"",SUM(G$25:G1046)&lt;D$17),$D$17/$D$21,0)</f>
        <v>0</v>
      </c>
      <c r="H1047" s="4">
        <f t="shared" si="143"/>
        <v>0</v>
      </c>
      <c r="I1047" s="4">
        <f t="shared" si="139"/>
        <v>0</v>
      </c>
      <c r="J1047" s="25" t="str">
        <f t="shared" si="144"/>
        <v>2106–2107</v>
      </c>
      <c r="K1047" s="27">
        <f t="shared" si="140"/>
        <v>0</v>
      </c>
      <c r="R1047" s="10" t="str">
        <f t="shared" si="136"/>
        <v/>
      </c>
    </row>
    <row r="1048" spans="1:18" ht="19.899999999999999" customHeight="1" x14ac:dyDescent="0.25">
      <c r="A1048" s="126">
        <v>75515</v>
      </c>
      <c r="B1048" s="9">
        <f t="shared" si="137"/>
        <v>0</v>
      </c>
      <c r="C1048" s="127"/>
      <c r="D1048" s="4">
        <f t="shared" si="138"/>
        <v>0</v>
      </c>
      <c r="E1048" s="128">
        <f t="shared" si="141"/>
        <v>0</v>
      </c>
      <c r="F1048" s="4">
        <f t="shared" si="142"/>
        <v>0</v>
      </c>
      <c r="G1048" s="19">
        <f>IF(AND(C1048&lt;&gt;"",SUM(G$25:G1047)&lt;D$17),$D$17/$D$21,0)</f>
        <v>0</v>
      </c>
      <c r="H1048" s="4">
        <f t="shared" si="143"/>
        <v>0</v>
      </c>
      <c r="I1048" s="4">
        <f t="shared" si="139"/>
        <v>0</v>
      </c>
      <c r="J1048" s="25" t="str">
        <f t="shared" si="144"/>
        <v>2106–2107</v>
      </c>
      <c r="K1048" s="27">
        <f t="shared" si="140"/>
        <v>0</v>
      </c>
      <c r="R1048" s="10" t="str">
        <f t="shared" si="136"/>
        <v/>
      </c>
    </row>
    <row r="1049" spans="1:18" ht="19.899999999999999" customHeight="1" x14ac:dyDescent="0.25">
      <c r="A1049" s="126">
        <v>75546</v>
      </c>
      <c r="B1049" s="9">
        <f t="shared" si="137"/>
        <v>0</v>
      </c>
      <c r="C1049" s="127"/>
      <c r="D1049" s="4">
        <f t="shared" si="138"/>
        <v>0</v>
      </c>
      <c r="E1049" s="128">
        <f t="shared" si="141"/>
        <v>0</v>
      </c>
      <c r="F1049" s="4">
        <f t="shared" si="142"/>
        <v>0</v>
      </c>
      <c r="G1049" s="19">
        <f>IF(AND(C1049&lt;&gt;"",SUM(G$25:G1048)&lt;D$17),$D$17/$D$21,0)</f>
        <v>0</v>
      </c>
      <c r="H1049" s="4">
        <f t="shared" si="143"/>
        <v>0</v>
      </c>
      <c r="I1049" s="4">
        <f t="shared" si="139"/>
        <v>0</v>
      </c>
      <c r="J1049" s="25" t="str">
        <f t="shared" si="144"/>
        <v>2106–2107</v>
      </c>
      <c r="K1049" s="27">
        <f t="shared" si="140"/>
        <v>0</v>
      </c>
      <c r="R1049" s="10" t="str">
        <f t="shared" ref="R1049:R1112" si="145">IF(AND($D$13&lt;=$A1049,DATE(YEAR($D$13),MONTH($D$13)+$D$19-1,DAY($D$13))&gt;=$A1049),"X","")</f>
        <v/>
      </c>
    </row>
    <row r="1050" spans="1:18" ht="19.899999999999999" customHeight="1" x14ac:dyDescent="0.25">
      <c r="A1050" s="126">
        <v>75576</v>
      </c>
      <c r="B1050" s="9">
        <f t="shared" ref="B1050:B1113" si="146">IF(C1050&gt;0,C1050*-1,C1050)</f>
        <v>0</v>
      </c>
      <c r="C1050" s="127"/>
      <c r="D1050" s="4">
        <f t="shared" ref="D1050:D1113" si="147">IF(C1050="",0,IF($D$14="Beginning",IF(C1049&lt;&gt;"",$F1049*$D$6/12,0),IF(C1049&lt;&gt;"",$F1049*$D$6/12,$D$15*$D$6/12)))</f>
        <v>0</v>
      </c>
      <c r="E1050" s="128">
        <f t="shared" si="141"/>
        <v>0</v>
      </c>
      <c r="F1050" s="4">
        <f t="shared" si="142"/>
        <v>0</v>
      </c>
      <c r="G1050" s="19">
        <f>IF(AND(C1050&lt;&gt;"",SUM(G$25:G1049)&lt;D$17),$D$17/$D$21,0)</f>
        <v>0</v>
      </c>
      <c r="H1050" s="4">
        <f t="shared" si="143"/>
        <v>0</v>
      </c>
      <c r="I1050" s="4">
        <f t="shared" ref="I1050:I1113" si="148">IF(C1050&lt;&gt;"",$D$17-H1050,0)</f>
        <v>0</v>
      </c>
      <c r="J1050" s="25" t="str">
        <f t="shared" si="144"/>
        <v>2106–2107</v>
      </c>
      <c r="K1050" s="27">
        <f t="shared" ref="K1050:K1113" si="149">IF(AND(ROUND(H1050,2)=ROUND($D$17,2),ROUND(F1050,0)=0),ROUND($D$17,2),0)</f>
        <v>0</v>
      </c>
      <c r="R1050" s="10" t="str">
        <f t="shared" si="145"/>
        <v/>
      </c>
    </row>
    <row r="1051" spans="1:18" ht="19.899999999999999" customHeight="1" x14ac:dyDescent="0.25">
      <c r="A1051" s="126">
        <v>75607</v>
      </c>
      <c r="B1051" s="9">
        <f t="shared" si="146"/>
        <v>0</v>
      </c>
      <c r="C1051" s="127"/>
      <c r="D1051" s="4">
        <f t="shared" si="147"/>
        <v>0</v>
      </c>
      <c r="E1051" s="128">
        <f t="shared" ref="E1051:E1114" si="150">C1051-D1051</f>
        <v>0</v>
      </c>
      <c r="F1051" s="4">
        <f t="shared" ref="F1051:F1114" si="151">IF(C1051="",0,IF(C1050="",$D$15-E1051,IF(C1051&lt;&gt;"",F1050-E1051)))</f>
        <v>0</v>
      </c>
      <c r="G1051" s="19">
        <f>IF(AND(C1051&lt;&gt;"",SUM(G$25:G1050)&lt;D$17),$D$17/$D$21,0)</f>
        <v>0</v>
      </c>
      <c r="H1051" s="4">
        <f t="shared" ref="H1051:H1114" si="152">IF(C1051&lt;&gt;"",G1051+H1050,0)</f>
        <v>0</v>
      </c>
      <c r="I1051" s="4">
        <f t="shared" si="148"/>
        <v>0</v>
      </c>
      <c r="J1051" s="25" t="str">
        <f t="shared" si="144"/>
        <v>2106–2107</v>
      </c>
      <c r="K1051" s="27">
        <f t="shared" si="149"/>
        <v>0</v>
      </c>
      <c r="R1051" s="10" t="str">
        <f t="shared" si="145"/>
        <v/>
      </c>
    </row>
    <row r="1052" spans="1:18" ht="19.899999999999999" customHeight="1" x14ac:dyDescent="0.25">
      <c r="A1052" s="126">
        <v>75638</v>
      </c>
      <c r="B1052" s="9">
        <f t="shared" si="146"/>
        <v>0</v>
      </c>
      <c r="C1052" s="127"/>
      <c r="D1052" s="4">
        <f t="shared" si="147"/>
        <v>0</v>
      </c>
      <c r="E1052" s="128">
        <f t="shared" si="150"/>
        <v>0</v>
      </c>
      <c r="F1052" s="4">
        <f t="shared" si="151"/>
        <v>0</v>
      </c>
      <c r="G1052" s="19">
        <f>IF(AND(C1052&lt;&gt;"",SUM(G$25:G1051)&lt;D$17),$D$17/$D$21,0)</f>
        <v>0</v>
      </c>
      <c r="H1052" s="4">
        <f t="shared" si="152"/>
        <v>0</v>
      </c>
      <c r="I1052" s="4">
        <f t="shared" si="148"/>
        <v>0</v>
      </c>
      <c r="J1052" s="25" t="str">
        <f t="shared" si="144"/>
        <v>2106–2107</v>
      </c>
      <c r="K1052" s="27">
        <f t="shared" si="149"/>
        <v>0</v>
      </c>
      <c r="R1052" s="10" t="str">
        <f t="shared" si="145"/>
        <v/>
      </c>
    </row>
    <row r="1053" spans="1:18" ht="19.899999999999999" customHeight="1" x14ac:dyDescent="0.25">
      <c r="A1053" s="126">
        <v>75666</v>
      </c>
      <c r="B1053" s="9">
        <f t="shared" si="146"/>
        <v>0</v>
      </c>
      <c r="C1053" s="127"/>
      <c r="D1053" s="4">
        <f t="shared" si="147"/>
        <v>0</v>
      </c>
      <c r="E1053" s="128">
        <f t="shared" si="150"/>
        <v>0</v>
      </c>
      <c r="F1053" s="4">
        <f t="shared" si="151"/>
        <v>0</v>
      </c>
      <c r="G1053" s="19">
        <f>IF(AND(C1053&lt;&gt;"",SUM(G$25:G1052)&lt;D$17),$D$17/$D$21,0)</f>
        <v>0</v>
      </c>
      <c r="H1053" s="4">
        <f t="shared" si="152"/>
        <v>0</v>
      </c>
      <c r="I1053" s="4">
        <f t="shared" si="148"/>
        <v>0</v>
      </c>
      <c r="J1053" s="25" t="str">
        <f t="shared" si="144"/>
        <v>2106–2107</v>
      </c>
      <c r="K1053" s="27">
        <f t="shared" si="149"/>
        <v>0</v>
      </c>
      <c r="R1053" s="10" t="str">
        <f t="shared" si="145"/>
        <v/>
      </c>
    </row>
    <row r="1054" spans="1:18" ht="19.899999999999999" customHeight="1" x14ac:dyDescent="0.25">
      <c r="A1054" s="126">
        <v>75697</v>
      </c>
      <c r="B1054" s="9">
        <f t="shared" si="146"/>
        <v>0</v>
      </c>
      <c r="C1054" s="127"/>
      <c r="D1054" s="4">
        <f t="shared" si="147"/>
        <v>0</v>
      </c>
      <c r="E1054" s="128">
        <f t="shared" si="150"/>
        <v>0</v>
      </c>
      <c r="F1054" s="4">
        <f t="shared" si="151"/>
        <v>0</v>
      </c>
      <c r="G1054" s="19">
        <f>IF(AND(C1054&lt;&gt;"",SUM(G$25:G1053)&lt;D$17),$D$17/$D$21,0)</f>
        <v>0</v>
      </c>
      <c r="H1054" s="4">
        <f t="shared" si="152"/>
        <v>0</v>
      </c>
      <c r="I1054" s="4">
        <f t="shared" si="148"/>
        <v>0</v>
      </c>
      <c r="J1054" s="25" t="str">
        <f t="shared" si="144"/>
        <v>2106–2107</v>
      </c>
      <c r="K1054" s="27">
        <f t="shared" si="149"/>
        <v>0</v>
      </c>
      <c r="R1054" s="10" t="str">
        <f t="shared" si="145"/>
        <v/>
      </c>
    </row>
    <row r="1055" spans="1:18" ht="19.899999999999999" customHeight="1" x14ac:dyDescent="0.25">
      <c r="A1055" s="126">
        <v>75727</v>
      </c>
      <c r="B1055" s="9">
        <f t="shared" si="146"/>
        <v>0</v>
      </c>
      <c r="C1055" s="127"/>
      <c r="D1055" s="4">
        <f t="shared" si="147"/>
        <v>0</v>
      </c>
      <c r="E1055" s="128">
        <f t="shared" si="150"/>
        <v>0</v>
      </c>
      <c r="F1055" s="4">
        <f t="shared" si="151"/>
        <v>0</v>
      </c>
      <c r="G1055" s="19">
        <f>IF(AND(C1055&lt;&gt;"",SUM(G$25:G1054)&lt;D$17),$D$17/$D$21,0)</f>
        <v>0</v>
      </c>
      <c r="H1055" s="4">
        <f t="shared" si="152"/>
        <v>0</v>
      </c>
      <c r="I1055" s="4">
        <f t="shared" si="148"/>
        <v>0</v>
      </c>
      <c r="J1055" s="25" t="str">
        <f t="shared" si="144"/>
        <v>2106–2107</v>
      </c>
      <c r="K1055" s="27">
        <f t="shared" si="149"/>
        <v>0</v>
      </c>
      <c r="R1055" s="10" t="str">
        <f t="shared" si="145"/>
        <v/>
      </c>
    </row>
    <row r="1056" spans="1:18" ht="19.899999999999999" customHeight="1" x14ac:dyDescent="0.25">
      <c r="A1056" s="126">
        <v>75758</v>
      </c>
      <c r="B1056" s="9">
        <f t="shared" si="146"/>
        <v>0</v>
      </c>
      <c r="C1056" s="127"/>
      <c r="D1056" s="4">
        <f t="shared" si="147"/>
        <v>0</v>
      </c>
      <c r="E1056" s="128">
        <f t="shared" si="150"/>
        <v>0</v>
      </c>
      <c r="F1056" s="4">
        <f t="shared" si="151"/>
        <v>0</v>
      </c>
      <c r="G1056" s="19">
        <f>IF(AND(C1056&lt;&gt;"",SUM(G$25:G1055)&lt;D$17),$D$17/$D$21,0)</f>
        <v>0</v>
      </c>
      <c r="H1056" s="4">
        <f t="shared" si="152"/>
        <v>0</v>
      </c>
      <c r="I1056" s="4">
        <f t="shared" si="148"/>
        <v>0</v>
      </c>
      <c r="J1056" s="25" t="str">
        <f t="shared" si="144"/>
        <v>2106–2107</v>
      </c>
      <c r="K1056" s="27">
        <f t="shared" si="149"/>
        <v>0</v>
      </c>
      <c r="R1056" s="10" t="str">
        <f t="shared" si="145"/>
        <v/>
      </c>
    </row>
    <row r="1057" spans="1:18" ht="19.899999999999999" customHeight="1" x14ac:dyDescent="0.25">
      <c r="A1057" s="126">
        <v>75788</v>
      </c>
      <c r="B1057" s="9">
        <f t="shared" si="146"/>
        <v>0</v>
      </c>
      <c r="C1057" s="127"/>
      <c r="D1057" s="4">
        <f t="shared" si="147"/>
        <v>0</v>
      </c>
      <c r="E1057" s="128">
        <f t="shared" si="150"/>
        <v>0</v>
      </c>
      <c r="F1057" s="4">
        <f t="shared" si="151"/>
        <v>0</v>
      </c>
      <c r="G1057" s="19">
        <f>IF(AND(C1057&lt;&gt;"",SUM(G$25:G1056)&lt;D$17),$D$17/$D$21,0)</f>
        <v>0</v>
      </c>
      <c r="H1057" s="4">
        <f t="shared" si="152"/>
        <v>0</v>
      </c>
      <c r="I1057" s="4">
        <f t="shared" si="148"/>
        <v>0</v>
      </c>
      <c r="J1057" s="25" t="str">
        <f t="shared" si="144"/>
        <v>2107–2108</v>
      </c>
      <c r="K1057" s="27">
        <f t="shared" si="149"/>
        <v>0</v>
      </c>
      <c r="R1057" s="10" t="str">
        <f t="shared" si="145"/>
        <v/>
      </c>
    </row>
    <row r="1058" spans="1:18" ht="19.899999999999999" customHeight="1" x14ac:dyDescent="0.25">
      <c r="A1058" s="126">
        <v>75819</v>
      </c>
      <c r="B1058" s="9">
        <f t="shared" si="146"/>
        <v>0</v>
      </c>
      <c r="C1058" s="127"/>
      <c r="D1058" s="4">
        <f t="shared" si="147"/>
        <v>0</v>
      </c>
      <c r="E1058" s="128">
        <f t="shared" si="150"/>
        <v>0</v>
      </c>
      <c r="F1058" s="4">
        <f t="shared" si="151"/>
        <v>0</v>
      </c>
      <c r="G1058" s="19">
        <f>IF(AND(C1058&lt;&gt;"",SUM(G$25:G1057)&lt;D$17),$D$17/$D$21,0)</f>
        <v>0</v>
      </c>
      <c r="H1058" s="4">
        <f t="shared" si="152"/>
        <v>0</v>
      </c>
      <c r="I1058" s="4">
        <f t="shared" si="148"/>
        <v>0</v>
      </c>
      <c r="J1058" s="25" t="str">
        <f t="shared" si="144"/>
        <v>2107–2108</v>
      </c>
      <c r="K1058" s="27">
        <f t="shared" si="149"/>
        <v>0</v>
      </c>
      <c r="R1058" s="10" t="str">
        <f t="shared" si="145"/>
        <v/>
      </c>
    </row>
    <row r="1059" spans="1:18" ht="19.899999999999999" customHeight="1" x14ac:dyDescent="0.25">
      <c r="A1059" s="126">
        <v>75850</v>
      </c>
      <c r="B1059" s="9">
        <f t="shared" si="146"/>
        <v>0</v>
      </c>
      <c r="C1059" s="127"/>
      <c r="D1059" s="4">
        <f t="shared" si="147"/>
        <v>0</v>
      </c>
      <c r="E1059" s="128">
        <f t="shared" si="150"/>
        <v>0</v>
      </c>
      <c r="F1059" s="4">
        <f t="shared" si="151"/>
        <v>0</v>
      </c>
      <c r="G1059" s="19">
        <f>IF(AND(C1059&lt;&gt;"",SUM(G$25:G1058)&lt;D$17),$D$17/$D$21,0)</f>
        <v>0</v>
      </c>
      <c r="H1059" s="4">
        <f t="shared" si="152"/>
        <v>0</v>
      </c>
      <c r="I1059" s="4">
        <f t="shared" si="148"/>
        <v>0</v>
      </c>
      <c r="J1059" s="25" t="str">
        <f t="shared" si="144"/>
        <v>2107–2108</v>
      </c>
      <c r="K1059" s="27">
        <f t="shared" si="149"/>
        <v>0</v>
      </c>
      <c r="R1059" s="10" t="str">
        <f t="shared" si="145"/>
        <v/>
      </c>
    </row>
    <row r="1060" spans="1:18" ht="19.899999999999999" customHeight="1" x14ac:dyDescent="0.25">
      <c r="A1060" s="126">
        <v>75880</v>
      </c>
      <c r="B1060" s="9">
        <f t="shared" si="146"/>
        <v>0</v>
      </c>
      <c r="C1060" s="127"/>
      <c r="D1060" s="4">
        <f t="shared" si="147"/>
        <v>0</v>
      </c>
      <c r="E1060" s="128">
        <f t="shared" si="150"/>
        <v>0</v>
      </c>
      <c r="F1060" s="4">
        <f t="shared" si="151"/>
        <v>0</v>
      </c>
      <c r="G1060" s="19">
        <f>IF(AND(C1060&lt;&gt;"",SUM(G$25:G1059)&lt;D$17),$D$17/$D$21,0)</f>
        <v>0</v>
      </c>
      <c r="H1060" s="4">
        <f t="shared" si="152"/>
        <v>0</v>
      </c>
      <c r="I1060" s="4">
        <f t="shared" si="148"/>
        <v>0</v>
      </c>
      <c r="J1060" s="25" t="str">
        <f t="shared" si="144"/>
        <v>2107–2108</v>
      </c>
      <c r="K1060" s="27">
        <f t="shared" si="149"/>
        <v>0</v>
      </c>
      <c r="R1060" s="10" t="str">
        <f t="shared" si="145"/>
        <v/>
      </c>
    </row>
    <row r="1061" spans="1:18" ht="19.899999999999999" customHeight="1" x14ac:dyDescent="0.25">
      <c r="A1061" s="126">
        <v>75911</v>
      </c>
      <c r="B1061" s="9">
        <f t="shared" si="146"/>
        <v>0</v>
      </c>
      <c r="C1061" s="127"/>
      <c r="D1061" s="4">
        <f t="shared" si="147"/>
        <v>0</v>
      </c>
      <c r="E1061" s="128">
        <f t="shared" si="150"/>
        <v>0</v>
      </c>
      <c r="F1061" s="4">
        <f t="shared" si="151"/>
        <v>0</v>
      </c>
      <c r="G1061" s="19">
        <f>IF(AND(C1061&lt;&gt;"",SUM(G$25:G1060)&lt;D$17),$D$17/$D$21,0)</f>
        <v>0</v>
      </c>
      <c r="H1061" s="4">
        <f t="shared" si="152"/>
        <v>0</v>
      </c>
      <c r="I1061" s="4">
        <f t="shared" si="148"/>
        <v>0</v>
      </c>
      <c r="J1061" s="25" t="str">
        <f t="shared" si="144"/>
        <v>2107–2108</v>
      </c>
      <c r="K1061" s="27">
        <f t="shared" si="149"/>
        <v>0</v>
      </c>
      <c r="R1061" s="10" t="str">
        <f t="shared" si="145"/>
        <v/>
      </c>
    </row>
    <row r="1062" spans="1:18" ht="19.899999999999999" customHeight="1" x14ac:dyDescent="0.25">
      <c r="A1062" s="126">
        <v>75941</v>
      </c>
      <c r="B1062" s="9">
        <f t="shared" si="146"/>
        <v>0</v>
      </c>
      <c r="C1062" s="127"/>
      <c r="D1062" s="4">
        <f t="shared" si="147"/>
        <v>0</v>
      </c>
      <c r="E1062" s="128">
        <f t="shared" si="150"/>
        <v>0</v>
      </c>
      <c r="F1062" s="4">
        <f t="shared" si="151"/>
        <v>0</v>
      </c>
      <c r="G1062" s="19">
        <f>IF(AND(C1062&lt;&gt;"",SUM(G$25:G1061)&lt;D$17),$D$17/$D$21,0)</f>
        <v>0</v>
      </c>
      <c r="H1062" s="4">
        <f t="shared" si="152"/>
        <v>0</v>
      </c>
      <c r="I1062" s="4">
        <f t="shared" si="148"/>
        <v>0</v>
      </c>
      <c r="J1062" s="25" t="str">
        <f t="shared" ref="J1062:J1125" si="153">IF(OR(MONTH(A1062)=1,MONTH(A1062)=2,MONTH(A1062)=3,MONTH(A1062)=4,MONTH(A1062)=5,MONTH(A1062)=6),YEAR(A1062)-1&amp;"–"&amp;YEAR(A1062),YEAR(A1062)&amp;"–"&amp;YEAR(A1062)+1)</f>
        <v>2107–2108</v>
      </c>
      <c r="K1062" s="27">
        <f t="shared" si="149"/>
        <v>0</v>
      </c>
      <c r="R1062" s="10" t="str">
        <f t="shared" si="145"/>
        <v/>
      </c>
    </row>
    <row r="1063" spans="1:18" ht="19.899999999999999" customHeight="1" x14ac:dyDescent="0.25">
      <c r="A1063" s="126">
        <v>75972</v>
      </c>
      <c r="B1063" s="9">
        <f t="shared" si="146"/>
        <v>0</v>
      </c>
      <c r="C1063" s="127"/>
      <c r="D1063" s="4">
        <f t="shared" si="147"/>
        <v>0</v>
      </c>
      <c r="E1063" s="128">
        <f t="shared" si="150"/>
        <v>0</v>
      </c>
      <c r="F1063" s="4">
        <f t="shared" si="151"/>
        <v>0</v>
      </c>
      <c r="G1063" s="19">
        <f>IF(AND(C1063&lt;&gt;"",SUM(G$25:G1062)&lt;D$17),$D$17/$D$21,0)</f>
        <v>0</v>
      </c>
      <c r="H1063" s="4">
        <f t="shared" si="152"/>
        <v>0</v>
      </c>
      <c r="I1063" s="4">
        <f t="shared" si="148"/>
        <v>0</v>
      </c>
      <c r="J1063" s="25" t="str">
        <f t="shared" si="153"/>
        <v>2107–2108</v>
      </c>
      <c r="K1063" s="27">
        <f t="shared" si="149"/>
        <v>0</v>
      </c>
      <c r="R1063" s="10" t="str">
        <f t="shared" si="145"/>
        <v/>
      </c>
    </row>
    <row r="1064" spans="1:18" ht="19.899999999999999" customHeight="1" x14ac:dyDescent="0.25">
      <c r="A1064" s="126">
        <v>76003</v>
      </c>
      <c r="B1064" s="9">
        <f t="shared" si="146"/>
        <v>0</v>
      </c>
      <c r="C1064" s="127"/>
      <c r="D1064" s="4">
        <f t="shared" si="147"/>
        <v>0</v>
      </c>
      <c r="E1064" s="128">
        <f t="shared" si="150"/>
        <v>0</v>
      </c>
      <c r="F1064" s="4">
        <f t="shared" si="151"/>
        <v>0</v>
      </c>
      <c r="G1064" s="19">
        <f>IF(AND(C1064&lt;&gt;"",SUM(G$25:G1063)&lt;D$17),$D$17/$D$21,0)</f>
        <v>0</v>
      </c>
      <c r="H1064" s="4">
        <f t="shared" si="152"/>
        <v>0</v>
      </c>
      <c r="I1064" s="4">
        <f t="shared" si="148"/>
        <v>0</v>
      </c>
      <c r="J1064" s="25" t="str">
        <f t="shared" si="153"/>
        <v>2107–2108</v>
      </c>
      <c r="K1064" s="27">
        <f t="shared" si="149"/>
        <v>0</v>
      </c>
      <c r="R1064" s="10" t="str">
        <f t="shared" si="145"/>
        <v/>
      </c>
    </row>
    <row r="1065" spans="1:18" ht="19.899999999999999" customHeight="1" x14ac:dyDescent="0.25">
      <c r="A1065" s="126">
        <v>76032</v>
      </c>
      <c r="B1065" s="9">
        <f t="shared" si="146"/>
        <v>0</v>
      </c>
      <c r="C1065" s="127"/>
      <c r="D1065" s="4">
        <f t="shared" si="147"/>
        <v>0</v>
      </c>
      <c r="E1065" s="128">
        <f t="shared" si="150"/>
        <v>0</v>
      </c>
      <c r="F1065" s="4">
        <f t="shared" si="151"/>
        <v>0</v>
      </c>
      <c r="G1065" s="19">
        <f>IF(AND(C1065&lt;&gt;"",SUM(G$25:G1064)&lt;D$17),$D$17/$D$21,0)</f>
        <v>0</v>
      </c>
      <c r="H1065" s="4">
        <f t="shared" si="152"/>
        <v>0</v>
      </c>
      <c r="I1065" s="4">
        <f t="shared" si="148"/>
        <v>0</v>
      </c>
      <c r="J1065" s="25" t="str">
        <f t="shared" si="153"/>
        <v>2107–2108</v>
      </c>
      <c r="K1065" s="27">
        <f t="shared" si="149"/>
        <v>0</v>
      </c>
      <c r="R1065" s="10" t="str">
        <f t="shared" si="145"/>
        <v/>
      </c>
    </row>
    <row r="1066" spans="1:18" ht="19.899999999999999" customHeight="1" x14ac:dyDescent="0.25">
      <c r="A1066" s="126">
        <v>76063</v>
      </c>
      <c r="B1066" s="9">
        <f t="shared" si="146"/>
        <v>0</v>
      </c>
      <c r="C1066" s="127"/>
      <c r="D1066" s="4">
        <f t="shared" si="147"/>
        <v>0</v>
      </c>
      <c r="E1066" s="128">
        <f t="shared" si="150"/>
        <v>0</v>
      </c>
      <c r="F1066" s="4">
        <f t="shared" si="151"/>
        <v>0</v>
      </c>
      <c r="G1066" s="19">
        <f>IF(AND(C1066&lt;&gt;"",SUM(G$25:G1065)&lt;D$17),$D$17/$D$21,0)</f>
        <v>0</v>
      </c>
      <c r="H1066" s="4">
        <f t="shared" si="152"/>
        <v>0</v>
      </c>
      <c r="I1066" s="4">
        <f t="shared" si="148"/>
        <v>0</v>
      </c>
      <c r="J1066" s="25" t="str">
        <f t="shared" si="153"/>
        <v>2107–2108</v>
      </c>
      <c r="K1066" s="27">
        <f t="shared" si="149"/>
        <v>0</v>
      </c>
      <c r="R1066" s="10" t="str">
        <f t="shared" si="145"/>
        <v/>
      </c>
    </row>
    <row r="1067" spans="1:18" ht="19.899999999999999" customHeight="1" x14ac:dyDescent="0.25">
      <c r="A1067" s="126">
        <v>76093</v>
      </c>
      <c r="B1067" s="9">
        <f t="shared" si="146"/>
        <v>0</v>
      </c>
      <c r="C1067" s="127"/>
      <c r="D1067" s="4">
        <f t="shared" si="147"/>
        <v>0</v>
      </c>
      <c r="E1067" s="128">
        <f t="shared" si="150"/>
        <v>0</v>
      </c>
      <c r="F1067" s="4">
        <f t="shared" si="151"/>
        <v>0</v>
      </c>
      <c r="G1067" s="19">
        <f>IF(AND(C1067&lt;&gt;"",SUM(G$25:G1066)&lt;D$17),$D$17/$D$21,0)</f>
        <v>0</v>
      </c>
      <c r="H1067" s="4">
        <f t="shared" si="152"/>
        <v>0</v>
      </c>
      <c r="I1067" s="4">
        <f t="shared" si="148"/>
        <v>0</v>
      </c>
      <c r="J1067" s="25" t="str">
        <f t="shared" si="153"/>
        <v>2107–2108</v>
      </c>
      <c r="K1067" s="27">
        <f t="shared" si="149"/>
        <v>0</v>
      </c>
      <c r="R1067" s="10" t="str">
        <f t="shared" si="145"/>
        <v/>
      </c>
    </row>
    <row r="1068" spans="1:18" ht="19.899999999999999" customHeight="1" x14ac:dyDescent="0.25">
      <c r="A1068" s="126">
        <v>76124</v>
      </c>
      <c r="B1068" s="9">
        <f t="shared" si="146"/>
        <v>0</v>
      </c>
      <c r="C1068" s="127"/>
      <c r="D1068" s="4">
        <f t="shared" si="147"/>
        <v>0</v>
      </c>
      <c r="E1068" s="128">
        <f t="shared" si="150"/>
        <v>0</v>
      </c>
      <c r="F1068" s="4">
        <f t="shared" si="151"/>
        <v>0</v>
      </c>
      <c r="G1068" s="19">
        <f>IF(AND(C1068&lt;&gt;"",SUM(G$25:G1067)&lt;D$17),$D$17/$D$21,0)</f>
        <v>0</v>
      </c>
      <c r="H1068" s="4">
        <f t="shared" si="152"/>
        <v>0</v>
      </c>
      <c r="I1068" s="4">
        <f t="shared" si="148"/>
        <v>0</v>
      </c>
      <c r="J1068" s="25" t="str">
        <f t="shared" si="153"/>
        <v>2107–2108</v>
      </c>
      <c r="K1068" s="27">
        <f t="shared" si="149"/>
        <v>0</v>
      </c>
      <c r="R1068" s="10" t="str">
        <f t="shared" si="145"/>
        <v/>
      </c>
    </row>
    <row r="1069" spans="1:18" ht="19.899999999999999" customHeight="1" x14ac:dyDescent="0.25">
      <c r="A1069" s="126">
        <v>76154</v>
      </c>
      <c r="B1069" s="9">
        <f t="shared" si="146"/>
        <v>0</v>
      </c>
      <c r="C1069" s="127"/>
      <c r="D1069" s="4">
        <f t="shared" si="147"/>
        <v>0</v>
      </c>
      <c r="E1069" s="128">
        <f t="shared" si="150"/>
        <v>0</v>
      </c>
      <c r="F1069" s="4">
        <f t="shared" si="151"/>
        <v>0</v>
      </c>
      <c r="G1069" s="19">
        <f>IF(AND(C1069&lt;&gt;"",SUM(G$25:G1068)&lt;D$17),$D$17/$D$21,0)</f>
        <v>0</v>
      </c>
      <c r="H1069" s="4">
        <f t="shared" si="152"/>
        <v>0</v>
      </c>
      <c r="I1069" s="4">
        <f t="shared" si="148"/>
        <v>0</v>
      </c>
      <c r="J1069" s="25" t="str">
        <f t="shared" si="153"/>
        <v>2108–2109</v>
      </c>
      <c r="K1069" s="27">
        <f t="shared" si="149"/>
        <v>0</v>
      </c>
      <c r="R1069" s="10" t="str">
        <f t="shared" si="145"/>
        <v/>
      </c>
    </row>
    <row r="1070" spans="1:18" ht="19.899999999999999" customHeight="1" x14ac:dyDescent="0.25">
      <c r="A1070" s="126">
        <v>76185</v>
      </c>
      <c r="B1070" s="9">
        <f t="shared" si="146"/>
        <v>0</v>
      </c>
      <c r="C1070" s="127"/>
      <c r="D1070" s="4">
        <f t="shared" si="147"/>
        <v>0</v>
      </c>
      <c r="E1070" s="128">
        <f t="shared" si="150"/>
        <v>0</v>
      </c>
      <c r="F1070" s="4">
        <f t="shared" si="151"/>
        <v>0</v>
      </c>
      <c r="G1070" s="19">
        <f>IF(AND(C1070&lt;&gt;"",SUM(G$25:G1069)&lt;D$17),$D$17/$D$21,0)</f>
        <v>0</v>
      </c>
      <c r="H1070" s="4">
        <f t="shared" si="152"/>
        <v>0</v>
      </c>
      <c r="I1070" s="4">
        <f t="shared" si="148"/>
        <v>0</v>
      </c>
      <c r="J1070" s="25" t="str">
        <f t="shared" si="153"/>
        <v>2108–2109</v>
      </c>
      <c r="K1070" s="27">
        <f t="shared" si="149"/>
        <v>0</v>
      </c>
      <c r="R1070" s="10" t="str">
        <f t="shared" si="145"/>
        <v/>
      </c>
    </row>
    <row r="1071" spans="1:18" ht="19.899999999999999" customHeight="1" x14ac:dyDescent="0.25">
      <c r="A1071" s="126">
        <v>76216</v>
      </c>
      <c r="B1071" s="9">
        <f t="shared" si="146"/>
        <v>0</v>
      </c>
      <c r="C1071" s="127"/>
      <c r="D1071" s="4">
        <f t="shared" si="147"/>
        <v>0</v>
      </c>
      <c r="E1071" s="128">
        <f t="shared" si="150"/>
        <v>0</v>
      </c>
      <c r="F1071" s="4">
        <f t="shared" si="151"/>
        <v>0</v>
      </c>
      <c r="G1071" s="19">
        <f>IF(AND(C1071&lt;&gt;"",SUM(G$25:G1070)&lt;D$17),$D$17/$D$21,0)</f>
        <v>0</v>
      </c>
      <c r="H1071" s="4">
        <f t="shared" si="152"/>
        <v>0</v>
      </c>
      <c r="I1071" s="4">
        <f t="shared" si="148"/>
        <v>0</v>
      </c>
      <c r="J1071" s="25" t="str">
        <f t="shared" si="153"/>
        <v>2108–2109</v>
      </c>
      <c r="K1071" s="27">
        <f t="shared" si="149"/>
        <v>0</v>
      </c>
      <c r="R1071" s="10" t="str">
        <f t="shared" si="145"/>
        <v/>
      </c>
    </row>
    <row r="1072" spans="1:18" ht="19.899999999999999" customHeight="1" x14ac:dyDescent="0.25">
      <c r="A1072" s="126">
        <v>76246</v>
      </c>
      <c r="B1072" s="9">
        <f t="shared" si="146"/>
        <v>0</v>
      </c>
      <c r="C1072" s="127"/>
      <c r="D1072" s="4">
        <f t="shared" si="147"/>
        <v>0</v>
      </c>
      <c r="E1072" s="128">
        <f t="shared" si="150"/>
        <v>0</v>
      </c>
      <c r="F1072" s="4">
        <f t="shared" si="151"/>
        <v>0</v>
      </c>
      <c r="G1072" s="19">
        <f>IF(AND(C1072&lt;&gt;"",SUM(G$25:G1071)&lt;D$17),$D$17/$D$21,0)</f>
        <v>0</v>
      </c>
      <c r="H1072" s="4">
        <f t="shared" si="152"/>
        <v>0</v>
      </c>
      <c r="I1072" s="4">
        <f t="shared" si="148"/>
        <v>0</v>
      </c>
      <c r="J1072" s="25" t="str">
        <f t="shared" si="153"/>
        <v>2108–2109</v>
      </c>
      <c r="K1072" s="27">
        <f t="shared" si="149"/>
        <v>0</v>
      </c>
      <c r="R1072" s="10" t="str">
        <f t="shared" si="145"/>
        <v/>
      </c>
    </row>
    <row r="1073" spans="1:18" ht="19.899999999999999" customHeight="1" x14ac:dyDescent="0.25">
      <c r="A1073" s="126">
        <v>76277</v>
      </c>
      <c r="B1073" s="9">
        <f t="shared" si="146"/>
        <v>0</v>
      </c>
      <c r="C1073" s="127"/>
      <c r="D1073" s="4">
        <f t="shared" si="147"/>
        <v>0</v>
      </c>
      <c r="E1073" s="128">
        <f t="shared" si="150"/>
        <v>0</v>
      </c>
      <c r="F1073" s="4">
        <f t="shared" si="151"/>
        <v>0</v>
      </c>
      <c r="G1073" s="19">
        <f>IF(AND(C1073&lt;&gt;"",SUM(G$25:G1072)&lt;D$17),$D$17/$D$21,0)</f>
        <v>0</v>
      </c>
      <c r="H1073" s="4">
        <f t="shared" si="152"/>
        <v>0</v>
      </c>
      <c r="I1073" s="4">
        <f t="shared" si="148"/>
        <v>0</v>
      </c>
      <c r="J1073" s="25" t="str">
        <f t="shared" si="153"/>
        <v>2108–2109</v>
      </c>
      <c r="K1073" s="27">
        <f t="shared" si="149"/>
        <v>0</v>
      </c>
      <c r="R1073" s="10" t="str">
        <f t="shared" si="145"/>
        <v/>
      </c>
    </row>
    <row r="1074" spans="1:18" ht="19.899999999999999" customHeight="1" x14ac:dyDescent="0.25">
      <c r="A1074" s="126">
        <v>76307</v>
      </c>
      <c r="B1074" s="9">
        <f t="shared" si="146"/>
        <v>0</v>
      </c>
      <c r="C1074" s="127"/>
      <c r="D1074" s="4">
        <f t="shared" si="147"/>
        <v>0</v>
      </c>
      <c r="E1074" s="128">
        <f t="shared" si="150"/>
        <v>0</v>
      </c>
      <c r="F1074" s="4">
        <f t="shared" si="151"/>
        <v>0</v>
      </c>
      <c r="G1074" s="19">
        <f>IF(AND(C1074&lt;&gt;"",SUM(G$25:G1073)&lt;D$17),$D$17/$D$21,0)</f>
        <v>0</v>
      </c>
      <c r="H1074" s="4">
        <f t="shared" si="152"/>
        <v>0</v>
      </c>
      <c r="I1074" s="4">
        <f t="shared" si="148"/>
        <v>0</v>
      </c>
      <c r="J1074" s="25" t="str">
        <f t="shared" si="153"/>
        <v>2108–2109</v>
      </c>
      <c r="K1074" s="27">
        <f t="shared" si="149"/>
        <v>0</v>
      </c>
      <c r="R1074" s="10" t="str">
        <f t="shared" si="145"/>
        <v/>
      </c>
    </row>
    <row r="1075" spans="1:18" ht="19.899999999999999" customHeight="1" x14ac:dyDescent="0.25">
      <c r="A1075" s="126">
        <v>76338</v>
      </c>
      <c r="B1075" s="9">
        <f t="shared" si="146"/>
        <v>0</v>
      </c>
      <c r="C1075" s="127"/>
      <c r="D1075" s="4">
        <f t="shared" si="147"/>
        <v>0</v>
      </c>
      <c r="E1075" s="128">
        <f t="shared" si="150"/>
        <v>0</v>
      </c>
      <c r="F1075" s="4">
        <f t="shared" si="151"/>
        <v>0</v>
      </c>
      <c r="G1075" s="19">
        <f>IF(AND(C1075&lt;&gt;"",SUM(G$25:G1074)&lt;D$17),$D$17/$D$21,0)</f>
        <v>0</v>
      </c>
      <c r="H1075" s="4">
        <f t="shared" si="152"/>
        <v>0</v>
      </c>
      <c r="I1075" s="4">
        <f t="shared" si="148"/>
        <v>0</v>
      </c>
      <c r="J1075" s="25" t="str">
        <f t="shared" si="153"/>
        <v>2108–2109</v>
      </c>
      <c r="K1075" s="27">
        <f t="shared" si="149"/>
        <v>0</v>
      </c>
      <c r="R1075" s="10" t="str">
        <f t="shared" si="145"/>
        <v/>
      </c>
    </row>
    <row r="1076" spans="1:18" ht="19.899999999999999" customHeight="1" x14ac:dyDescent="0.25">
      <c r="A1076" s="126">
        <v>76369</v>
      </c>
      <c r="B1076" s="9">
        <f t="shared" si="146"/>
        <v>0</v>
      </c>
      <c r="C1076" s="127"/>
      <c r="D1076" s="4">
        <f t="shared" si="147"/>
        <v>0</v>
      </c>
      <c r="E1076" s="128">
        <f t="shared" si="150"/>
        <v>0</v>
      </c>
      <c r="F1076" s="4">
        <f t="shared" si="151"/>
        <v>0</v>
      </c>
      <c r="G1076" s="19">
        <f>IF(AND(C1076&lt;&gt;"",SUM(G$25:G1075)&lt;D$17),$D$17/$D$21,0)</f>
        <v>0</v>
      </c>
      <c r="H1076" s="4">
        <f t="shared" si="152"/>
        <v>0</v>
      </c>
      <c r="I1076" s="4">
        <f t="shared" si="148"/>
        <v>0</v>
      </c>
      <c r="J1076" s="25" t="str">
        <f t="shared" si="153"/>
        <v>2108–2109</v>
      </c>
      <c r="K1076" s="27">
        <f t="shared" si="149"/>
        <v>0</v>
      </c>
      <c r="R1076" s="10" t="str">
        <f t="shared" si="145"/>
        <v/>
      </c>
    </row>
    <row r="1077" spans="1:18" ht="19.899999999999999" customHeight="1" x14ac:dyDescent="0.25">
      <c r="A1077" s="126">
        <v>76397</v>
      </c>
      <c r="B1077" s="9">
        <f t="shared" si="146"/>
        <v>0</v>
      </c>
      <c r="C1077" s="127"/>
      <c r="D1077" s="4">
        <f t="shared" si="147"/>
        <v>0</v>
      </c>
      <c r="E1077" s="128">
        <f t="shared" si="150"/>
        <v>0</v>
      </c>
      <c r="F1077" s="4">
        <f t="shared" si="151"/>
        <v>0</v>
      </c>
      <c r="G1077" s="19">
        <f>IF(AND(C1077&lt;&gt;"",SUM(G$25:G1076)&lt;D$17),$D$17/$D$21,0)</f>
        <v>0</v>
      </c>
      <c r="H1077" s="4">
        <f t="shared" si="152"/>
        <v>0</v>
      </c>
      <c r="I1077" s="4">
        <f t="shared" si="148"/>
        <v>0</v>
      </c>
      <c r="J1077" s="25" t="str">
        <f t="shared" si="153"/>
        <v>2108–2109</v>
      </c>
      <c r="K1077" s="27">
        <f t="shared" si="149"/>
        <v>0</v>
      </c>
      <c r="R1077" s="10" t="str">
        <f t="shared" si="145"/>
        <v/>
      </c>
    </row>
    <row r="1078" spans="1:18" ht="19.899999999999999" customHeight="1" x14ac:dyDescent="0.25">
      <c r="A1078" s="126">
        <v>76428</v>
      </c>
      <c r="B1078" s="9">
        <f t="shared" si="146"/>
        <v>0</v>
      </c>
      <c r="C1078" s="127"/>
      <c r="D1078" s="4">
        <f t="shared" si="147"/>
        <v>0</v>
      </c>
      <c r="E1078" s="128">
        <f t="shared" si="150"/>
        <v>0</v>
      </c>
      <c r="F1078" s="4">
        <f t="shared" si="151"/>
        <v>0</v>
      </c>
      <c r="G1078" s="19">
        <f>IF(AND(C1078&lt;&gt;"",SUM(G$25:G1077)&lt;D$17),$D$17/$D$21,0)</f>
        <v>0</v>
      </c>
      <c r="H1078" s="4">
        <f t="shared" si="152"/>
        <v>0</v>
      </c>
      <c r="I1078" s="4">
        <f t="shared" si="148"/>
        <v>0</v>
      </c>
      <c r="J1078" s="25" t="str">
        <f t="shared" si="153"/>
        <v>2108–2109</v>
      </c>
      <c r="K1078" s="27">
        <f t="shared" si="149"/>
        <v>0</v>
      </c>
      <c r="R1078" s="10" t="str">
        <f t="shared" si="145"/>
        <v/>
      </c>
    </row>
    <row r="1079" spans="1:18" ht="19.899999999999999" customHeight="1" x14ac:dyDescent="0.25">
      <c r="A1079" s="126">
        <v>76458</v>
      </c>
      <c r="B1079" s="9">
        <f t="shared" si="146"/>
        <v>0</v>
      </c>
      <c r="C1079" s="127"/>
      <c r="D1079" s="4">
        <f t="shared" si="147"/>
        <v>0</v>
      </c>
      <c r="E1079" s="128">
        <f t="shared" si="150"/>
        <v>0</v>
      </c>
      <c r="F1079" s="4">
        <f t="shared" si="151"/>
        <v>0</v>
      </c>
      <c r="G1079" s="19">
        <f>IF(AND(C1079&lt;&gt;"",SUM(G$25:G1078)&lt;D$17),$D$17/$D$21,0)</f>
        <v>0</v>
      </c>
      <c r="H1079" s="4">
        <f t="shared" si="152"/>
        <v>0</v>
      </c>
      <c r="I1079" s="4">
        <f t="shared" si="148"/>
        <v>0</v>
      </c>
      <c r="J1079" s="25" t="str">
        <f t="shared" si="153"/>
        <v>2108–2109</v>
      </c>
      <c r="K1079" s="27">
        <f t="shared" si="149"/>
        <v>0</v>
      </c>
      <c r="R1079" s="10" t="str">
        <f t="shared" si="145"/>
        <v/>
      </c>
    </row>
    <row r="1080" spans="1:18" ht="19.899999999999999" customHeight="1" x14ac:dyDescent="0.25">
      <c r="A1080" s="126">
        <v>76489</v>
      </c>
      <c r="B1080" s="9">
        <f t="shared" si="146"/>
        <v>0</v>
      </c>
      <c r="C1080" s="127"/>
      <c r="D1080" s="4">
        <f t="shared" si="147"/>
        <v>0</v>
      </c>
      <c r="E1080" s="128">
        <f t="shared" si="150"/>
        <v>0</v>
      </c>
      <c r="F1080" s="4">
        <f t="shared" si="151"/>
        <v>0</v>
      </c>
      <c r="G1080" s="19">
        <f>IF(AND(C1080&lt;&gt;"",SUM(G$25:G1079)&lt;D$17),$D$17/$D$21,0)</f>
        <v>0</v>
      </c>
      <c r="H1080" s="4">
        <f t="shared" si="152"/>
        <v>0</v>
      </c>
      <c r="I1080" s="4">
        <f t="shared" si="148"/>
        <v>0</v>
      </c>
      <c r="J1080" s="25" t="str">
        <f t="shared" si="153"/>
        <v>2108–2109</v>
      </c>
      <c r="K1080" s="27">
        <f t="shared" si="149"/>
        <v>0</v>
      </c>
      <c r="R1080" s="10" t="str">
        <f t="shared" si="145"/>
        <v/>
      </c>
    </row>
    <row r="1081" spans="1:18" ht="19.899999999999999" customHeight="1" x14ac:dyDescent="0.25">
      <c r="A1081" s="126">
        <v>76519</v>
      </c>
      <c r="B1081" s="9">
        <f t="shared" si="146"/>
        <v>0</v>
      </c>
      <c r="C1081" s="127"/>
      <c r="D1081" s="4">
        <f t="shared" si="147"/>
        <v>0</v>
      </c>
      <c r="E1081" s="128">
        <f t="shared" si="150"/>
        <v>0</v>
      </c>
      <c r="F1081" s="4">
        <f t="shared" si="151"/>
        <v>0</v>
      </c>
      <c r="G1081" s="19">
        <f>IF(AND(C1081&lt;&gt;"",SUM(G$25:G1080)&lt;D$17),$D$17/$D$21,0)</f>
        <v>0</v>
      </c>
      <c r="H1081" s="4">
        <f t="shared" si="152"/>
        <v>0</v>
      </c>
      <c r="I1081" s="4">
        <f t="shared" si="148"/>
        <v>0</v>
      </c>
      <c r="J1081" s="25" t="str">
        <f t="shared" si="153"/>
        <v>2109–2110</v>
      </c>
      <c r="K1081" s="27">
        <f t="shared" si="149"/>
        <v>0</v>
      </c>
      <c r="R1081" s="10" t="str">
        <f t="shared" si="145"/>
        <v/>
      </c>
    </row>
    <row r="1082" spans="1:18" ht="19.899999999999999" customHeight="1" x14ac:dyDescent="0.25">
      <c r="A1082" s="126">
        <v>76550</v>
      </c>
      <c r="B1082" s="9">
        <f t="shared" si="146"/>
        <v>0</v>
      </c>
      <c r="C1082" s="127"/>
      <c r="D1082" s="4">
        <f t="shared" si="147"/>
        <v>0</v>
      </c>
      <c r="E1082" s="128">
        <f t="shared" si="150"/>
        <v>0</v>
      </c>
      <c r="F1082" s="4">
        <f t="shared" si="151"/>
        <v>0</v>
      </c>
      <c r="G1082" s="19">
        <f>IF(AND(C1082&lt;&gt;"",SUM(G$25:G1081)&lt;D$17),$D$17/$D$21,0)</f>
        <v>0</v>
      </c>
      <c r="H1082" s="4">
        <f t="shared" si="152"/>
        <v>0</v>
      </c>
      <c r="I1082" s="4">
        <f t="shared" si="148"/>
        <v>0</v>
      </c>
      <c r="J1082" s="25" t="str">
        <f t="shared" si="153"/>
        <v>2109–2110</v>
      </c>
      <c r="K1082" s="27">
        <f t="shared" si="149"/>
        <v>0</v>
      </c>
      <c r="R1082" s="10" t="str">
        <f t="shared" si="145"/>
        <v/>
      </c>
    </row>
    <row r="1083" spans="1:18" ht="19.899999999999999" customHeight="1" x14ac:dyDescent="0.25">
      <c r="A1083" s="126">
        <v>76581</v>
      </c>
      <c r="B1083" s="9">
        <f t="shared" si="146"/>
        <v>0</v>
      </c>
      <c r="C1083" s="127"/>
      <c r="D1083" s="4">
        <f t="shared" si="147"/>
        <v>0</v>
      </c>
      <c r="E1083" s="128">
        <f t="shared" si="150"/>
        <v>0</v>
      </c>
      <c r="F1083" s="4">
        <f t="shared" si="151"/>
        <v>0</v>
      </c>
      <c r="G1083" s="19">
        <f>IF(AND(C1083&lt;&gt;"",SUM(G$25:G1082)&lt;D$17),$D$17/$D$21,0)</f>
        <v>0</v>
      </c>
      <c r="H1083" s="4">
        <f t="shared" si="152"/>
        <v>0</v>
      </c>
      <c r="I1083" s="4">
        <f t="shared" si="148"/>
        <v>0</v>
      </c>
      <c r="J1083" s="25" t="str">
        <f t="shared" si="153"/>
        <v>2109–2110</v>
      </c>
      <c r="K1083" s="27">
        <f t="shared" si="149"/>
        <v>0</v>
      </c>
      <c r="R1083" s="10" t="str">
        <f t="shared" si="145"/>
        <v/>
      </c>
    </row>
    <row r="1084" spans="1:18" ht="19.899999999999999" customHeight="1" x14ac:dyDescent="0.25">
      <c r="A1084" s="126">
        <v>76611</v>
      </c>
      <c r="B1084" s="9">
        <f t="shared" si="146"/>
        <v>0</v>
      </c>
      <c r="C1084" s="127"/>
      <c r="D1084" s="4">
        <f t="shared" si="147"/>
        <v>0</v>
      </c>
      <c r="E1084" s="128">
        <f t="shared" si="150"/>
        <v>0</v>
      </c>
      <c r="F1084" s="4">
        <f t="shared" si="151"/>
        <v>0</v>
      </c>
      <c r="G1084" s="19">
        <f>IF(AND(C1084&lt;&gt;"",SUM(G$25:G1083)&lt;D$17),$D$17/$D$21,0)</f>
        <v>0</v>
      </c>
      <c r="H1084" s="4">
        <f t="shared" si="152"/>
        <v>0</v>
      </c>
      <c r="I1084" s="4">
        <f t="shared" si="148"/>
        <v>0</v>
      </c>
      <c r="J1084" s="25" t="str">
        <f t="shared" si="153"/>
        <v>2109–2110</v>
      </c>
      <c r="K1084" s="27">
        <f t="shared" si="149"/>
        <v>0</v>
      </c>
      <c r="R1084" s="10" t="str">
        <f t="shared" si="145"/>
        <v/>
      </c>
    </row>
    <row r="1085" spans="1:18" ht="19.899999999999999" customHeight="1" x14ac:dyDescent="0.25">
      <c r="A1085" s="126">
        <v>76642</v>
      </c>
      <c r="B1085" s="9">
        <f t="shared" si="146"/>
        <v>0</v>
      </c>
      <c r="C1085" s="127"/>
      <c r="D1085" s="4">
        <f t="shared" si="147"/>
        <v>0</v>
      </c>
      <c r="E1085" s="128">
        <f t="shared" si="150"/>
        <v>0</v>
      </c>
      <c r="F1085" s="4">
        <f t="shared" si="151"/>
        <v>0</v>
      </c>
      <c r="G1085" s="19">
        <f>IF(AND(C1085&lt;&gt;"",SUM(G$25:G1084)&lt;D$17),$D$17/$D$21,0)</f>
        <v>0</v>
      </c>
      <c r="H1085" s="4">
        <f t="shared" si="152"/>
        <v>0</v>
      </c>
      <c r="I1085" s="4">
        <f t="shared" si="148"/>
        <v>0</v>
      </c>
      <c r="J1085" s="25" t="str">
        <f t="shared" si="153"/>
        <v>2109–2110</v>
      </c>
      <c r="K1085" s="27">
        <f t="shared" si="149"/>
        <v>0</v>
      </c>
      <c r="R1085" s="10" t="str">
        <f t="shared" si="145"/>
        <v/>
      </c>
    </row>
    <row r="1086" spans="1:18" ht="19.899999999999999" customHeight="1" x14ac:dyDescent="0.25">
      <c r="A1086" s="126">
        <v>76672</v>
      </c>
      <c r="B1086" s="9">
        <f t="shared" si="146"/>
        <v>0</v>
      </c>
      <c r="C1086" s="127"/>
      <c r="D1086" s="4">
        <f t="shared" si="147"/>
        <v>0</v>
      </c>
      <c r="E1086" s="128">
        <f t="shared" si="150"/>
        <v>0</v>
      </c>
      <c r="F1086" s="4">
        <f t="shared" si="151"/>
        <v>0</v>
      </c>
      <c r="G1086" s="19">
        <f>IF(AND(C1086&lt;&gt;"",SUM(G$25:G1085)&lt;D$17),$D$17/$D$21,0)</f>
        <v>0</v>
      </c>
      <c r="H1086" s="4">
        <f t="shared" si="152"/>
        <v>0</v>
      </c>
      <c r="I1086" s="4">
        <f t="shared" si="148"/>
        <v>0</v>
      </c>
      <c r="J1086" s="25" t="str">
        <f t="shared" si="153"/>
        <v>2109–2110</v>
      </c>
      <c r="K1086" s="27">
        <f t="shared" si="149"/>
        <v>0</v>
      </c>
      <c r="R1086" s="10" t="str">
        <f t="shared" si="145"/>
        <v/>
      </c>
    </row>
    <row r="1087" spans="1:18" ht="19.899999999999999" customHeight="1" x14ac:dyDescent="0.25">
      <c r="A1087" s="126">
        <v>76703</v>
      </c>
      <c r="B1087" s="9">
        <f t="shared" si="146"/>
        <v>0</v>
      </c>
      <c r="C1087" s="127"/>
      <c r="D1087" s="4">
        <f t="shared" si="147"/>
        <v>0</v>
      </c>
      <c r="E1087" s="128">
        <f t="shared" si="150"/>
        <v>0</v>
      </c>
      <c r="F1087" s="4">
        <f t="shared" si="151"/>
        <v>0</v>
      </c>
      <c r="G1087" s="19">
        <f>IF(AND(C1087&lt;&gt;"",SUM(G$25:G1086)&lt;D$17),$D$17/$D$21,0)</f>
        <v>0</v>
      </c>
      <c r="H1087" s="4">
        <f t="shared" si="152"/>
        <v>0</v>
      </c>
      <c r="I1087" s="4">
        <f t="shared" si="148"/>
        <v>0</v>
      </c>
      <c r="J1087" s="25" t="str">
        <f t="shared" si="153"/>
        <v>2109–2110</v>
      </c>
      <c r="K1087" s="27">
        <f t="shared" si="149"/>
        <v>0</v>
      </c>
      <c r="R1087" s="10" t="str">
        <f t="shared" si="145"/>
        <v/>
      </c>
    </row>
    <row r="1088" spans="1:18" ht="19.899999999999999" customHeight="1" x14ac:dyDescent="0.25">
      <c r="A1088" s="126">
        <v>76734</v>
      </c>
      <c r="B1088" s="9">
        <f t="shared" si="146"/>
        <v>0</v>
      </c>
      <c r="C1088" s="127"/>
      <c r="D1088" s="4">
        <f t="shared" si="147"/>
        <v>0</v>
      </c>
      <c r="E1088" s="128">
        <f t="shared" si="150"/>
        <v>0</v>
      </c>
      <c r="F1088" s="4">
        <f t="shared" si="151"/>
        <v>0</v>
      </c>
      <c r="G1088" s="19">
        <f>IF(AND(C1088&lt;&gt;"",SUM(G$25:G1087)&lt;D$17),$D$17/$D$21,0)</f>
        <v>0</v>
      </c>
      <c r="H1088" s="4">
        <f t="shared" si="152"/>
        <v>0</v>
      </c>
      <c r="I1088" s="4">
        <f t="shared" si="148"/>
        <v>0</v>
      </c>
      <c r="J1088" s="25" t="str">
        <f t="shared" si="153"/>
        <v>2109–2110</v>
      </c>
      <c r="K1088" s="27">
        <f t="shared" si="149"/>
        <v>0</v>
      </c>
      <c r="R1088" s="10" t="str">
        <f t="shared" si="145"/>
        <v/>
      </c>
    </row>
    <row r="1089" spans="1:18" ht="19.899999999999999" customHeight="1" x14ac:dyDescent="0.25">
      <c r="A1089" s="126">
        <v>76762</v>
      </c>
      <c r="B1089" s="9">
        <f t="shared" si="146"/>
        <v>0</v>
      </c>
      <c r="C1089" s="127"/>
      <c r="D1089" s="4">
        <f t="shared" si="147"/>
        <v>0</v>
      </c>
      <c r="E1089" s="128">
        <f t="shared" si="150"/>
        <v>0</v>
      </c>
      <c r="F1089" s="4">
        <f t="shared" si="151"/>
        <v>0</v>
      </c>
      <c r="G1089" s="19">
        <f>IF(AND(C1089&lt;&gt;"",SUM(G$25:G1088)&lt;D$17),$D$17/$D$21,0)</f>
        <v>0</v>
      </c>
      <c r="H1089" s="4">
        <f t="shared" si="152"/>
        <v>0</v>
      </c>
      <c r="I1089" s="4">
        <f t="shared" si="148"/>
        <v>0</v>
      </c>
      <c r="J1089" s="25" t="str">
        <f t="shared" si="153"/>
        <v>2109–2110</v>
      </c>
      <c r="K1089" s="27">
        <f t="shared" si="149"/>
        <v>0</v>
      </c>
      <c r="R1089" s="10" t="str">
        <f t="shared" si="145"/>
        <v/>
      </c>
    </row>
    <row r="1090" spans="1:18" ht="19.899999999999999" customHeight="1" x14ac:dyDescent="0.25">
      <c r="A1090" s="126">
        <v>76793</v>
      </c>
      <c r="B1090" s="9">
        <f t="shared" si="146"/>
        <v>0</v>
      </c>
      <c r="C1090" s="127"/>
      <c r="D1090" s="4">
        <f t="shared" si="147"/>
        <v>0</v>
      </c>
      <c r="E1090" s="128">
        <f t="shared" si="150"/>
        <v>0</v>
      </c>
      <c r="F1090" s="4">
        <f t="shared" si="151"/>
        <v>0</v>
      </c>
      <c r="G1090" s="19">
        <f>IF(AND(C1090&lt;&gt;"",SUM(G$25:G1089)&lt;D$17),$D$17/$D$21,0)</f>
        <v>0</v>
      </c>
      <c r="H1090" s="4">
        <f t="shared" si="152"/>
        <v>0</v>
      </c>
      <c r="I1090" s="4">
        <f t="shared" si="148"/>
        <v>0</v>
      </c>
      <c r="J1090" s="25" t="str">
        <f t="shared" si="153"/>
        <v>2109–2110</v>
      </c>
      <c r="K1090" s="27">
        <f t="shared" si="149"/>
        <v>0</v>
      </c>
      <c r="R1090" s="10" t="str">
        <f t="shared" si="145"/>
        <v/>
      </c>
    </row>
    <row r="1091" spans="1:18" ht="19.899999999999999" customHeight="1" x14ac:dyDescent="0.25">
      <c r="A1091" s="126">
        <v>76823</v>
      </c>
      <c r="B1091" s="9">
        <f t="shared" si="146"/>
        <v>0</v>
      </c>
      <c r="C1091" s="127"/>
      <c r="D1091" s="4">
        <f t="shared" si="147"/>
        <v>0</v>
      </c>
      <c r="E1091" s="128">
        <f t="shared" si="150"/>
        <v>0</v>
      </c>
      <c r="F1091" s="4">
        <f t="shared" si="151"/>
        <v>0</v>
      </c>
      <c r="G1091" s="19">
        <f>IF(AND(C1091&lt;&gt;"",SUM(G$25:G1090)&lt;D$17),$D$17/$D$21,0)</f>
        <v>0</v>
      </c>
      <c r="H1091" s="4">
        <f t="shared" si="152"/>
        <v>0</v>
      </c>
      <c r="I1091" s="4">
        <f t="shared" si="148"/>
        <v>0</v>
      </c>
      <c r="J1091" s="25" t="str">
        <f t="shared" si="153"/>
        <v>2109–2110</v>
      </c>
      <c r="K1091" s="27">
        <f t="shared" si="149"/>
        <v>0</v>
      </c>
      <c r="R1091" s="10" t="str">
        <f t="shared" si="145"/>
        <v/>
      </c>
    </row>
    <row r="1092" spans="1:18" ht="19.899999999999999" customHeight="1" x14ac:dyDescent="0.25">
      <c r="A1092" s="126">
        <v>76854</v>
      </c>
      <c r="B1092" s="9">
        <f t="shared" si="146"/>
        <v>0</v>
      </c>
      <c r="C1092" s="127"/>
      <c r="D1092" s="4">
        <f t="shared" si="147"/>
        <v>0</v>
      </c>
      <c r="E1092" s="128">
        <f t="shared" si="150"/>
        <v>0</v>
      </c>
      <c r="F1092" s="4">
        <f t="shared" si="151"/>
        <v>0</v>
      </c>
      <c r="G1092" s="19">
        <f>IF(AND(C1092&lt;&gt;"",SUM(G$25:G1091)&lt;D$17),$D$17/$D$21,0)</f>
        <v>0</v>
      </c>
      <c r="H1092" s="4">
        <f t="shared" si="152"/>
        <v>0</v>
      </c>
      <c r="I1092" s="4">
        <f t="shared" si="148"/>
        <v>0</v>
      </c>
      <c r="J1092" s="25" t="str">
        <f t="shared" si="153"/>
        <v>2109–2110</v>
      </c>
      <c r="K1092" s="27">
        <f t="shared" si="149"/>
        <v>0</v>
      </c>
      <c r="R1092" s="10" t="str">
        <f t="shared" si="145"/>
        <v/>
      </c>
    </row>
    <row r="1093" spans="1:18" ht="19.899999999999999" customHeight="1" x14ac:dyDescent="0.25">
      <c r="A1093" s="126">
        <v>76884</v>
      </c>
      <c r="B1093" s="9">
        <f t="shared" si="146"/>
        <v>0</v>
      </c>
      <c r="C1093" s="127"/>
      <c r="D1093" s="4">
        <f t="shared" si="147"/>
        <v>0</v>
      </c>
      <c r="E1093" s="128">
        <f t="shared" si="150"/>
        <v>0</v>
      </c>
      <c r="F1093" s="4">
        <f t="shared" si="151"/>
        <v>0</v>
      </c>
      <c r="G1093" s="19">
        <f>IF(AND(C1093&lt;&gt;"",SUM(G$25:G1092)&lt;D$17),$D$17/$D$21,0)</f>
        <v>0</v>
      </c>
      <c r="H1093" s="4">
        <f t="shared" si="152"/>
        <v>0</v>
      </c>
      <c r="I1093" s="4">
        <f t="shared" si="148"/>
        <v>0</v>
      </c>
      <c r="J1093" s="25" t="str">
        <f t="shared" si="153"/>
        <v>2110–2111</v>
      </c>
      <c r="K1093" s="27">
        <f t="shared" si="149"/>
        <v>0</v>
      </c>
      <c r="R1093" s="10" t="str">
        <f t="shared" si="145"/>
        <v/>
      </c>
    </row>
    <row r="1094" spans="1:18" ht="19.899999999999999" customHeight="1" x14ac:dyDescent="0.25">
      <c r="A1094" s="126">
        <v>76915</v>
      </c>
      <c r="B1094" s="9">
        <f t="shared" si="146"/>
        <v>0</v>
      </c>
      <c r="C1094" s="127"/>
      <c r="D1094" s="4">
        <f t="shared" si="147"/>
        <v>0</v>
      </c>
      <c r="E1094" s="128">
        <f t="shared" si="150"/>
        <v>0</v>
      </c>
      <c r="F1094" s="4">
        <f t="shared" si="151"/>
        <v>0</v>
      </c>
      <c r="G1094" s="19">
        <f>IF(AND(C1094&lt;&gt;"",SUM(G$25:G1093)&lt;D$17),$D$17/$D$21,0)</f>
        <v>0</v>
      </c>
      <c r="H1094" s="4">
        <f t="shared" si="152"/>
        <v>0</v>
      </c>
      <c r="I1094" s="4">
        <f t="shared" si="148"/>
        <v>0</v>
      </c>
      <c r="J1094" s="25" t="str">
        <f t="shared" si="153"/>
        <v>2110–2111</v>
      </c>
      <c r="K1094" s="27">
        <f t="shared" si="149"/>
        <v>0</v>
      </c>
      <c r="R1094" s="10" t="str">
        <f t="shared" si="145"/>
        <v/>
      </c>
    </row>
    <row r="1095" spans="1:18" ht="19.899999999999999" customHeight="1" x14ac:dyDescent="0.25">
      <c r="A1095" s="126">
        <v>76946</v>
      </c>
      <c r="B1095" s="9">
        <f t="shared" si="146"/>
        <v>0</v>
      </c>
      <c r="C1095" s="127"/>
      <c r="D1095" s="4">
        <f t="shared" si="147"/>
        <v>0</v>
      </c>
      <c r="E1095" s="128">
        <f t="shared" si="150"/>
        <v>0</v>
      </c>
      <c r="F1095" s="4">
        <f t="shared" si="151"/>
        <v>0</v>
      </c>
      <c r="G1095" s="19">
        <f>IF(AND(C1095&lt;&gt;"",SUM(G$25:G1094)&lt;D$17),$D$17/$D$21,0)</f>
        <v>0</v>
      </c>
      <c r="H1095" s="4">
        <f t="shared" si="152"/>
        <v>0</v>
      </c>
      <c r="I1095" s="4">
        <f t="shared" si="148"/>
        <v>0</v>
      </c>
      <c r="J1095" s="25" t="str">
        <f t="shared" si="153"/>
        <v>2110–2111</v>
      </c>
      <c r="K1095" s="27">
        <f t="shared" si="149"/>
        <v>0</v>
      </c>
      <c r="R1095" s="10" t="str">
        <f t="shared" si="145"/>
        <v/>
      </c>
    </row>
    <row r="1096" spans="1:18" ht="19.899999999999999" customHeight="1" x14ac:dyDescent="0.25">
      <c r="A1096" s="126">
        <v>76976</v>
      </c>
      <c r="B1096" s="9">
        <f t="shared" si="146"/>
        <v>0</v>
      </c>
      <c r="C1096" s="127"/>
      <c r="D1096" s="4">
        <f t="shared" si="147"/>
        <v>0</v>
      </c>
      <c r="E1096" s="128">
        <f t="shared" si="150"/>
        <v>0</v>
      </c>
      <c r="F1096" s="4">
        <f t="shared" si="151"/>
        <v>0</v>
      </c>
      <c r="G1096" s="19">
        <f>IF(AND(C1096&lt;&gt;"",SUM(G$25:G1095)&lt;D$17),$D$17/$D$21,0)</f>
        <v>0</v>
      </c>
      <c r="H1096" s="4">
        <f t="shared" si="152"/>
        <v>0</v>
      </c>
      <c r="I1096" s="4">
        <f t="shared" si="148"/>
        <v>0</v>
      </c>
      <c r="J1096" s="25" t="str">
        <f t="shared" si="153"/>
        <v>2110–2111</v>
      </c>
      <c r="K1096" s="27">
        <f t="shared" si="149"/>
        <v>0</v>
      </c>
      <c r="R1096" s="10" t="str">
        <f t="shared" si="145"/>
        <v/>
      </c>
    </row>
    <row r="1097" spans="1:18" ht="19.899999999999999" customHeight="1" x14ac:dyDescent="0.25">
      <c r="A1097" s="126">
        <v>77007</v>
      </c>
      <c r="B1097" s="9">
        <f t="shared" si="146"/>
        <v>0</v>
      </c>
      <c r="C1097" s="127"/>
      <c r="D1097" s="4">
        <f t="shared" si="147"/>
        <v>0</v>
      </c>
      <c r="E1097" s="128">
        <f t="shared" si="150"/>
        <v>0</v>
      </c>
      <c r="F1097" s="4">
        <f t="shared" si="151"/>
        <v>0</v>
      </c>
      <c r="G1097" s="19">
        <f>IF(AND(C1097&lt;&gt;"",SUM(G$25:G1096)&lt;D$17),$D$17/$D$21,0)</f>
        <v>0</v>
      </c>
      <c r="H1097" s="4">
        <f t="shared" si="152"/>
        <v>0</v>
      </c>
      <c r="I1097" s="4">
        <f t="shared" si="148"/>
        <v>0</v>
      </c>
      <c r="J1097" s="25" t="str">
        <f t="shared" si="153"/>
        <v>2110–2111</v>
      </c>
      <c r="K1097" s="27">
        <f t="shared" si="149"/>
        <v>0</v>
      </c>
      <c r="R1097" s="10" t="str">
        <f t="shared" si="145"/>
        <v/>
      </c>
    </row>
    <row r="1098" spans="1:18" ht="19.899999999999999" customHeight="1" x14ac:dyDescent="0.25">
      <c r="A1098" s="126">
        <v>77037</v>
      </c>
      <c r="B1098" s="9">
        <f t="shared" si="146"/>
        <v>0</v>
      </c>
      <c r="C1098" s="127"/>
      <c r="D1098" s="4">
        <f t="shared" si="147"/>
        <v>0</v>
      </c>
      <c r="E1098" s="128">
        <f t="shared" si="150"/>
        <v>0</v>
      </c>
      <c r="F1098" s="4">
        <f t="shared" si="151"/>
        <v>0</v>
      </c>
      <c r="G1098" s="19">
        <f>IF(AND(C1098&lt;&gt;"",SUM(G$25:G1097)&lt;D$17),$D$17/$D$21,0)</f>
        <v>0</v>
      </c>
      <c r="H1098" s="4">
        <f t="shared" si="152"/>
        <v>0</v>
      </c>
      <c r="I1098" s="4">
        <f t="shared" si="148"/>
        <v>0</v>
      </c>
      <c r="J1098" s="25" t="str">
        <f t="shared" si="153"/>
        <v>2110–2111</v>
      </c>
      <c r="K1098" s="27">
        <f t="shared" si="149"/>
        <v>0</v>
      </c>
      <c r="R1098" s="10" t="str">
        <f t="shared" si="145"/>
        <v/>
      </c>
    </row>
    <row r="1099" spans="1:18" ht="19.899999999999999" customHeight="1" x14ac:dyDescent="0.25">
      <c r="A1099" s="126">
        <v>77068</v>
      </c>
      <c r="B1099" s="9">
        <f t="shared" si="146"/>
        <v>0</v>
      </c>
      <c r="C1099" s="127"/>
      <c r="D1099" s="4">
        <f t="shared" si="147"/>
        <v>0</v>
      </c>
      <c r="E1099" s="128">
        <f t="shared" si="150"/>
        <v>0</v>
      </c>
      <c r="F1099" s="4">
        <f t="shared" si="151"/>
        <v>0</v>
      </c>
      <c r="G1099" s="19">
        <f>IF(AND(C1099&lt;&gt;"",SUM(G$25:G1098)&lt;D$17),$D$17/$D$21,0)</f>
        <v>0</v>
      </c>
      <c r="H1099" s="4">
        <f t="shared" si="152"/>
        <v>0</v>
      </c>
      <c r="I1099" s="4">
        <f t="shared" si="148"/>
        <v>0</v>
      </c>
      <c r="J1099" s="25" t="str">
        <f t="shared" si="153"/>
        <v>2110–2111</v>
      </c>
      <c r="K1099" s="27">
        <f t="shared" si="149"/>
        <v>0</v>
      </c>
      <c r="R1099" s="10" t="str">
        <f t="shared" si="145"/>
        <v/>
      </c>
    </row>
    <row r="1100" spans="1:18" ht="19.899999999999999" customHeight="1" x14ac:dyDescent="0.25">
      <c r="A1100" s="126">
        <v>77099</v>
      </c>
      <c r="B1100" s="9">
        <f t="shared" si="146"/>
        <v>0</v>
      </c>
      <c r="C1100" s="127"/>
      <c r="D1100" s="4">
        <f t="shared" si="147"/>
        <v>0</v>
      </c>
      <c r="E1100" s="128">
        <f t="shared" si="150"/>
        <v>0</v>
      </c>
      <c r="F1100" s="4">
        <f t="shared" si="151"/>
        <v>0</v>
      </c>
      <c r="G1100" s="19">
        <f>IF(AND(C1100&lt;&gt;"",SUM(G$25:G1099)&lt;D$17),$D$17/$D$21,0)</f>
        <v>0</v>
      </c>
      <c r="H1100" s="4">
        <f t="shared" si="152"/>
        <v>0</v>
      </c>
      <c r="I1100" s="4">
        <f t="shared" si="148"/>
        <v>0</v>
      </c>
      <c r="J1100" s="25" t="str">
        <f t="shared" si="153"/>
        <v>2110–2111</v>
      </c>
      <c r="K1100" s="27">
        <f t="shared" si="149"/>
        <v>0</v>
      </c>
      <c r="R1100" s="10" t="str">
        <f t="shared" si="145"/>
        <v/>
      </c>
    </row>
    <row r="1101" spans="1:18" ht="19.899999999999999" customHeight="1" x14ac:dyDescent="0.25">
      <c r="A1101" s="126">
        <v>77127</v>
      </c>
      <c r="B1101" s="9">
        <f t="shared" si="146"/>
        <v>0</v>
      </c>
      <c r="C1101" s="127"/>
      <c r="D1101" s="4">
        <f t="shared" si="147"/>
        <v>0</v>
      </c>
      <c r="E1101" s="128">
        <f t="shared" si="150"/>
        <v>0</v>
      </c>
      <c r="F1101" s="4">
        <f t="shared" si="151"/>
        <v>0</v>
      </c>
      <c r="G1101" s="19">
        <f>IF(AND(C1101&lt;&gt;"",SUM(G$25:G1100)&lt;D$17),$D$17/$D$21,0)</f>
        <v>0</v>
      </c>
      <c r="H1101" s="4">
        <f t="shared" si="152"/>
        <v>0</v>
      </c>
      <c r="I1101" s="4">
        <f t="shared" si="148"/>
        <v>0</v>
      </c>
      <c r="J1101" s="25" t="str">
        <f t="shared" si="153"/>
        <v>2110–2111</v>
      </c>
      <c r="K1101" s="27">
        <f t="shared" si="149"/>
        <v>0</v>
      </c>
      <c r="R1101" s="10" t="str">
        <f t="shared" si="145"/>
        <v/>
      </c>
    </row>
    <row r="1102" spans="1:18" ht="19.899999999999999" customHeight="1" x14ac:dyDescent="0.25">
      <c r="A1102" s="126">
        <v>77158</v>
      </c>
      <c r="B1102" s="9">
        <f t="shared" si="146"/>
        <v>0</v>
      </c>
      <c r="C1102" s="127"/>
      <c r="D1102" s="4">
        <f t="shared" si="147"/>
        <v>0</v>
      </c>
      <c r="E1102" s="128">
        <f t="shared" si="150"/>
        <v>0</v>
      </c>
      <c r="F1102" s="4">
        <f t="shared" si="151"/>
        <v>0</v>
      </c>
      <c r="G1102" s="19">
        <f>IF(AND(C1102&lt;&gt;"",SUM(G$25:G1101)&lt;D$17),$D$17/$D$21,0)</f>
        <v>0</v>
      </c>
      <c r="H1102" s="4">
        <f t="shared" si="152"/>
        <v>0</v>
      </c>
      <c r="I1102" s="4">
        <f t="shared" si="148"/>
        <v>0</v>
      </c>
      <c r="J1102" s="25" t="str">
        <f t="shared" si="153"/>
        <v>2110–2111</v>
      </c>
      <c r="K1102" s="27">
        <f t="shared" si="149"/>
        <v>0</v>
      </c>
      <c r="R1102" s="10" t="str">
        <f t="shared" si="145"/>
        <v/>
      </c>
    </row>
    <row r="1103" spans="1:18" ht="19.899999999999999" customHeight="1" x14ac:dyDescent="0.25">
      <c r="A1103" s="126">
        <v>77188</v>
      </c>
      <c r="B1103" s="9">
        <f t="shared" si="146"/>
        <v>0</v>
      </c>
      <c r="C1103" s="127"/>
      <c r="D1103" s="4">
        <f t="shared" si="147"/>
        <v>0</v>
      </c>
      <c r="E1103" s="128">
        <f t="shared" si="150"/>
        <v>0</v>
      </c>
      <c r="F1103" s="4">
        <f t="shared" si="151"/>
        <v>0</v>
      </c>
      <c r="G1103" s="19">
        <f>IF(AND(C1103&lt;&gt;"",SUM(G$25:G1102)&lt;D$17),$D$17/$D$21,0)</f>
        <v>0</v>
      </c>
      <c r="H1103" s="4">
        <f t="shared" si="152"/>
        <v>0</v>
      </c>
      <c r="I1103" s="4">
        <f t="shared" si="148"/>
        <v>0</v>
      </c>
      <c r="J1103" s="25" t="str">
        <f t="shared" si="153"/>
        <v>2110–2111</v>
      </c>
      <c r="K1103" s="27">
        <f t="shared" si="149"/>
        <v>0</v>
      </c>
      <c r="R1103" s="10" t="str">
        <f t="shared" si="145"/>
        <v/>
      </c>
    </row>
    <row r="1104" spans="1:18" ht="19.899999999999999" customHeight="1" x14ac:dyDescent="0.25">
      <c r="A1104" s="126">
        <v>77219</v>
      </c>
      <c r="B1104" s="9">
        <f t="shared" si="146"/>
        <v>0</v>
      </c>
      <c r="C1104" s="127"/>
      <c r="D1104" s="4">
        <f t="shared" si="147"/>
        <v>0</v>
      </c>
      <c r="E1104" s="128">
        <f t="shared" si="150"/>
        <v>0</v>
      </c>
      <c r="F1104" s="4">
        <f t="shared" si="151"/>
        <v>0</v>
      </c>
      <c r="G1104" s="19">
        <f>IF(AND(C1104&lt;&gt;"",SUM(G$25:G1103)&lt;D$17),$D$17/$D$21,0)</f>
        <v>0</v>
      </c>
      <c r="H1104" s="4">
        <f t="shared" si="152"/>
        <v>0</v>
      </c>
      <c r="I1104" s="4">
        <f t="shared" si="148"/>
        <v>0</v>
      </c>
      <c r="J1104" s="25" t="str">
        <f t="shared" si="153"/>
        <v>2110–2111</v>
      </c>
      <c r="K1104" s="27">
        <f t="shared" si="149"/>
        <v>0</v>
      </c>
      <c r="R1104" s="10" t="str">
        <f t="shared" si="145"/>
        <v/>
      </c>
    </row>
    <row r="1105" spans="1:18" ht="19.899999999999999" customHeight="1" x14ac:dyDescent="0.25">
      <c r="A1105" s="126">
        <v>77249</v>
      </c>
      <c r="B1105" s="9">
        <f t="shared" si="146"/>
        <v>0</v>
      </c>
      <c r="C1105" s="127"/>
      <c r="D1105" s="4">
        <f t="shared" si="147"/>
        <v>0</v>
      </c>
      <c r="E1105" s="128">
        <f t="shared" si="150"/>
        <v>0</v>
      </c>
      <c r="F1105" s="4">
        <f t="shared" si="151"/>
        <v>0</v>
      </c>
      <c r="G1105" s="19">
        <f>IF(AND(C1105&lt;&gt;"",SUM(G$25:G1104)&lt;D$17),$D$17/$D$21,0)</f>
        <v>0</v>
      </c>
      <c r="H1105" s="4">
        <f t="shared" si="152"/>
        <v>0</v>
      </c>
      <c r="I1105" s="4">
        <f t="shared" si="148"/>
        <v>0</v>
      </c>
      <c r="J1105" s="25" t="str">
        <f t="shared" si="153"/>
        <v>2111–2112</v>
      </c>
      <c r="K1105" s="27">
        <f t="shared" si="149"/>
        <v>0</v>
      </c>
      <c r="R1105" s="10" t="str">
        <f t="shared" si="145"/>
        <v/>
      </c>
    </row>
    <row r="1106" spans="1:18" ht="19.899999999999999" customHeight="1" x14ac:dyDescent="0.25">
      <c r="A1106" s="126">
        <v>77280</v>
      </c>
      <c r="B1106" s="9">
        <f t="shared" si="146"/>
        <v>0</v>
      </c>
      <c r="C1106" s="127"/>
      <c r="D1106" s="4">
        <f t="shared" si="147"/>
        <v>0</v>
      </c>
      <c r="E1106" s="128">
        <f t="shared" si="150"/>
        <v>0</v>
      </c>
      <c r="F1106" s="4">
        <f t="shared" si="151"/>
        <v>0</v>
      </c>
      <c r="G1106" s="19">
        <f>IF(AND(C1106&lt;&gt;"",SUM(G$25:G1105)&lt;D$17),$D$17/$D$21,0)</f>
        <v>0</v>
      </c>
      <c r="H1106" s="4">
        <f t="shared" si="152"/>
        <v>0</v>
      </c>
      <c r="I1106" s="4">
        <f t="shared" si="148"/>
        <v>0</v>
      </c>
      <c r="J1106" s="25" t="str">
        <f t="shared" si="153"/>
        <v>2111–2112</v>
      </c>
      <c r="K1106" s="27">
        <f t="shared" si="149"/>
        <v>0</v>
      </c>
      <c r="R1106" s="10" t="str">
        <f t="shared" si="145"/>
        <v/>
      </c>
    </row>
    <row r="1107" spans="1:18" ht="19.899999999999999" customHeight="1" x14ac:dyDescent="0.25">
      <c r="A1107" s="126">
        <v>77311</v>
      </c>
      <c r="B1107" s="9">
        <f t="shared" si="146"/>
        <v>0</v>
      </c>
      <c r="C1107" s="127"/>
      <c r="D1107" s="4">
        <f t="shared" si="147"/>
        <v>0</v>
      </c>
      <c r="E1107" s="128">
        <f t="shared" si="150"/>
        <v>0</v>
      </c>
      <c r="F1107" s="4">
        <f t="shared" si="151"/>
        <v>0</v>
      </c>
      <c r="G1107" s="19">
        <f>IF(AND(C1107&lt;&gt;"",SUM(G$25:G1106)&lt;D$17),$D$17/$D$21,0)</f>
        <v>0</v>
      </c>
      <c r="H1107" s="4">
        <f t="shared" si="152"/>
        <v>0</v>
      </c>
      <c r="I1107" s="4">
        <f t="shared" si="148"/>
        <v>0</v>
      </c>
      <c r="J1107" s="25" t="str">
        <f t="shared" si="153"/>
        <v>2111–2112</v>
      </c>
      <c r="K1107" s="27">
        <f t="shared" si="149"/>
        <v>0</v>
      </c>
      <c r="R1107" s="10" t="str">
        <f t="shared" si="145"/>
        <v/>
      </c>
    </row>
    <row r="1108" spans="1:18" ht="19.899999999999999" customHeight="1" x14ac:dyDescent="0.25">
      <c r="A1108" s="126">
        <v>77341</v>
      </c>
      <c r="B1108" s="9">
        <f t="shared" si="146"/>
        <v>0</v>
      </c>
      <c r="C1108" s="127"/>
      <c r="D1108" s="4">
        <f t="shared" si="147"/>
        <v>0</v>
      </c>
      <c r="E1108" s="128">
        <f t="shared" si="150"/>
        <v>0</v>
      </c>
      <c r="F1108" s="4">
        <f t="shared" si="151"/>
        <v>0</v>
      </c>
      <c r="G1108" s="19">
        <f>IF(AND(C1108&lt;&gt;"",SUM(G$25:G1107)&lt;D$17),$D$17/$D$21,0)</f>
        <v>0</v>
      </c>
      <c r="H1108" s="4">
        <f t="shared" si="152"/>
        <v>0</v>
      </c>
      <c r="I1108" s="4">
        <f t="shared" si="148"/>
        <v>0</v>
      </c>
      <c r="J1108" s="25" t="str">
        <f t="shared" si="153"/>
        <v>2111–2112</v>
      </c>
      <c r="K1108" s="27">
        <f t="shared" si="149"/>
        <v>0</v>
      </c>
      <c r="R1108" s="10" t="str">
        <f t="shared" si="145"/>
        <v/>
      </c>
    </row>
    <row r="1109" spans="1:18" ht="19.899999999999999" customHeight="1" x14ac:dyDescent="0.25">
      <c r="A1109" s="126">
        <v>77372</v>
      </c>
      <c r="B1109" s="9">
        <f t="shared" si="146"/>
        <v>0</v>
      </c>
      <c r="C1109" s="127"/>
      <c r="D1109" s="4">
        <f t="shared" si="147"/>
        <v>0</v>
      </c>
      <c r="E1109" s="128">
        <f t="shared" si="150"/>
        <v>0</v>
      </c>
      <c r="F1109" s="4">
        <f t="shared" si="151"/>
        <v>0</v>
      </c>
      <c r="G1109" s="19">
        <f>IF(AND(C1109&lt;&gt;"",SUM(G$25:G1108)&lt;D$17),$D$17/$D$21,0)</f>
        <v>0</v>
      </c>
      <c r="H1109" s="4">
        <f t="shared" si="152"/>
        <v>0</v>
      </c>
      <c r="I1109" s="4">
        <f t="shared" si="148"/>
        <v>0</v>
      </c>
      <c r="J1109" s="25" t="str">
        <f t="shared" si="153"/>
        <v>2111–2112</v>
      </c>
      <c r="K1109" s="27">
        <f t="shared" si="149"/>
        <v>0</v>
      </c>
      <c r="R1109" s="10" t="str">
        <f t="shared" si="145"/>
        <v/>
      </c>
    </row>
    <row r="1110" spans="1:18" ht="19.899999999999999" customHeight="1" x14ac:dyDescent="0.25">
      <c r="A1110" s="126">
        <v>77402</v>
      </c>
      <c r="B1110" s="9">
        <f t="shared" si="146"/>
        <v>0</v>
      </c>
      <c r="C1110" s="127"/>
      <c r="D1110" s="4">
        <f t="shared" si="147"/>
        <v>0</v>
      </c>
      <c r="E1110" s="128">
        <f t="shared" si="150"/>
        <v>0</v>
      </c>
      <c r="F1110" s="4">
        <f t="shared" si="151"/>
        <v>0</v>
      </c>
      <c r="G1110" s="19">
        <f>IF(AND(C1110&lt;&gt;"",SUM(G$25:G1109)&lt;D$17),$D$17/$D$21,0)</f>
        <v>0</v>
      </c>
      <c r="H1110" s="4">
        <f t="shared" si="152"/>
        <v>0</v>
      </c>
      <c r="I1110" s="4">
        <f t="shared" si="148"/>
        <v>0</v>
      </c>
      <c r="J1110" s="25" t="str">
        <f t="shared" si="153"/>
        <v>2111–2112</v>
      </c>
      <c r="K1110" s="27">
        <f t="shared" si="149"/>
        <v>0</v>
      </c>
      <c r="R1110" s="10" t="str">
        <f t="shared" si="145"/>
        <v/>
      </c>
    </row>
    <row r="1111" spans="1:18" ht="19.899999999999999" customHeight="1" x14ac:dyDescent="0.25">
      <c r="A1111" s="126">
        <v>77433</v>
      </c>
      <c r="B1111" s="9">
        <f t="shared" si="146"/>
        <v>0</v>
      </c>
      <c r="C1111" s="127"/>
      <c r="D1111" s="4">
        <f t="shared" si="147"/>
        <v>0</v>
      </c>
      <c r="E1111" s="128">
        <f t="shared" si="150"/>
        <v>0</v>
      </c>
      <c r="F1111" s="4">
        <f t="shared" si="151"/>
        <v>0</v>
      </c>
      <c r="G1111" s="19">
        <f>IF(AND(C1111&lt;&gt;"",SUM(G$25:G1110)&lt;D$17),$D$17/$D$21,0)</f>
        <v>0</v>
      </c>
      <c r="H1111" s="4">
        <f t="shared" si="152"/>
        <v>0</v>
      </c>
      <c r="I1111" s="4">
        <f t="shared" si="148"/>
        <v>0</v>
      </c>
      <c r="J1111" s="25" t="str">
        <f t="shared" si="153"/>
        <v>2111–2112</v>
      </c>
      <c r="K1111" s="27">
        <f t="shared" si="149"/>
        <v>0</v>
      </c>
      <c r="R1111" s="10" t="str">
        <f t="shared" si="145"/>
        <v/>
      </c>
    </row>
    <row r="1112" spans="1:18" ht="19.899999999999999" customHeight="1" x14ac:dyDescent="0.25">
      <c r="A1112" s="126">
        <v>77464</v>
      </c>
      <c r="B1112" s="9">
        <f t="shared" si="146"/>
        <v>0</v>
      </c>
      <c r="C1112" s="127"/>
      <c r="D1112" s="4">
        <f t="shared" si="147"/>
        <v>0</v>
      </c>
      <c r="E1112" s="128">
        <f t="shared" si="150"/>
        <v>0</v>
      </c>
      <c r="F1112" s="4">
        <f t="shared" si="151"/>
        <v>0</v>
      </c>
      <c r="G1112" s="19">
        <f>IF(AND(C1112&lt;&gt;"",SUM(G$25:G1111)&lt;D$17),$D$17/$D$21,0)</f>
        <v>0</v>
      </c>
      <c r="H1112" s="4">
        <f t="shared" si="152"/>
        <v>0</v>
      </c>
      <c r="I1112" s="4">
        <f t="shared" si="148"/>
        <v>0</v>
      </c>
      <c r="J1112" s="25" t="str">
        <f t="shared" si="153"/>
        <v>2111–2112</v>
      </c>
      <c r="K1112" s="27">
        <f t="shared" si="149"/>
        <v>0</v>
      </c>
      <c r="R1112" s="10" t="str">
        <f t="shared" si="145"/>
        <v/>
      </c>
    </row>
    <row r="1113" spans="1:18" ht="19.899999999999999" customHeight="1" x14ac:dyDescent="0.25">
      <c r="A1113" s="126">
        <v>77493</v>
      </c>
      <c r="B1113" s="9">
        <f t="shared" si="146"/>
        <v>0</v>
      </c>
      <c r="C1113" s="127"/>
      <c r="D1113" s="4">
        <f t="shared" si="147"/>
        <v>0</v>
      </c>
      <c r="E1113" s="128">
        <f t="shared" si="150"/>
        <v>0</v>
      </c>
      <c r="F1113" s="4">
        <f t="shared" si="151"/>
        <v>0</v>
      </c>
      <c r="G1113" s="19">
        <f>IF(AND(C1113&lt;&gt;"",SUM(G$25:G1112)&lt;D$17),$D$17/$D$21,0)</f>
        <v>0</v>
      </c>
      <c r="H1113" s="4">
        <f t="shared" si="152"/>
        <v>0</v>
      </c>
      <c r="I1113" s="4">
        <f t="shared" si="148"/>
        <v>0</v>
      </c>
      <c r="J1113" s="25" t="str">
        <f t="shared" si="153"/>
        <v>2111–2112</v>
      </c>
      <c r="K1113" s="27">
        <f t="shared" si="149"/>
        <v>0</v>
      </c>
      <c r="R1113" s="10" t="str">
        <f t="shared" ref="R1113:R1176" si="154">IF(AND($D$13&lt;=$A1113,DATE(YEAR($D$13),MONTH($D$13)+$D$19-1,DAY($D$13))&gt;=$A1113),"X","")</f>
        <v/>
      </c>
    </row>
    <row r="1114" spans="1:18" ht="19.899999999999999" customHeight="1" x14ac:dyDescent="0.25">
      <c r="A1114" s="126">
        <v>77524</v>
      </c>
      <c r="B1114" s="9">
        <f t="shared" ref="B1114:B1177" si="155">IF(C1114&gt;0,C1114*-1,C1114)</f>
        <v>0</v>
      </c>
      <c r="C1114" s="127"/>
      <c r="D1114" s="4">
        <f t="shared" ref="D1114:D1177" si="156">IF(C1114="",0,IF($D$14="Beginning",IF(C1113&lt;&gt;"",$F1113*$D$6/12,0),IF(C1113&lt;&gt;"",$F1113*$D$6/12,$D$15*$D$6/12)))</f>
        <v>0</v>
      </c>
      <c r="E1114" s="128">
        <f t="shared" si="150"/>
        <v>0</v>
      </c>
      <c r="F1114" s="4">
        <f t="shared" si="151"/>
        <v>0</v>
      </c>
      <c r="G1114" s="19">
        <f>IF(AND(C1114&lt;&gt;"",SUM(G$25:G1113)&lt;D$17),$D$17/$D$21,0)</f>
        <v>0</v>
      </c>
      <c r="H1114" s="4">
        <f t="shared" si="152"/>
        <v>0</v>
      </c>
      <c r="I1114" s="4">
        <f t="shared" ref="I1114:I1177" si="157">IF(C1114&lt;&gt;"",$D$17-H1114,0)</f>
        <v>0</v>
      </c>
      <c r="J1114" s="25" t="str">
        <f t="shared" si="153"/>
        <v>2111–2112</v>
      </c>
      <c r="K1114" s="27">
        <f t="shared" ref="K1114:K1177" si="158">IF(AND(ROUND(H1114,2)=ROUND($D$17,2),ROUND(F1114,0)=0),ROUND($D$17,2),0)</f>
        <v>0</v>
      </c>
      <c r="R1114" s="10" t="str">
        <f t="shared" si="154"/>
        <v/>
      </c>
    </row>
    <row r="1115" spans="1:18" ht="19.899999999999999" customHeight="1" x14ac:dyDescent="0.25">
      <c r="A1115" s="126">
        <v>77554</v>
      </c>
      <c r="B1115" s="9">
        <f t="shared" si="155"/>
        <v>0</v>
      </c>
      <c r="C1115" s="127"/>
      <c r="D1115" s="4">
        <f t="shared" si="156"/>
        <v>0</v>
      </c>
      <c r="E1115" s="128">
        <f t="shared" ref="E1115:E1178" si="159">C1115-D1115</f>
        <v>0</v>
      </c>
      <c r="F1115" s="4">
        <f t="shared" ref="F1115:F1178" si="160">IF(C1115="",0,IF(C1114="",$D$15-E1115,IF(C1115&lt;&gt;"",F1114-E1115)))</f>
        <v>0</v>
      </c>
      <c r="G1115" s="19">
        <f>IF(AND(C1115&lt;&gt;"",SUM(G$25:G1114)&lt;D$17),$D$17/$D$21,0)</f>
        <v>0</v>
      </c>
      <c r="H1115" s="4">
        <f t="shared" ref="H1115:H1178" si="161">IF(C1115&lt;&gt;"",G1115+H1114,0)</f>
        <v>0</v>
      </c>
      <c r="I1115" s="4">
        <f t="shared" si="157"/>
        <v>0</v>
      </c>
      <c r="J1115" s="25" t="str">
        <f t="shared" si="153"/>
        <v>2111–2112</v>
      </c>
      <c r="K1115" s="27">
        <f t="shared" si="158"/>
        <v>0</v>
      </c>
      <c r="R1115" s="10" t="str">
        <f t="shared" si="154"/>
        <v/>
      </c>
    </row>
    <row r="1116" spans="1:18" ht="19.899999999999999" customHeight="1" x14ac:dyDescent="0.25">
      <c r="A1116" s="126">
        <v>77585</v>
      </c>
      <c r="B1116" s="9">
        <f t="shared" si="155"/>
        <v>0</v>
      </c>
      <c r="C1116" s="127"/>
      <c r="D1116" s="4">
        <f t="shared" si="156"/>
        <v>0</v>
      </c>
      <c r="E1116" s="128">
        <f t="shared" si="159"/>
        <v>0</v>
      </c>
      <c r="F1116" s="4">
        <f t="shared" si="160"/>
        <v>0</v>
      </c>
      <c r="G1116" s="19">
        <f>IF(AND(C1116&lt;&gt;"",SUM(G$25:G1115)&lt;D$17),$D$17/$D$21,0)</f>
        <v>0</v>
      </c>
      <c r="H1116" s="4">
        <f t="shared" si="161"/>
        <v>0</v>
      </c>
      <c r="I1116" s="4">
        <f t="shared" si="157"/>
        <v>0</v>
      </c>
      <c r="J1116" s="25" t="str">
        <f t="shared" si="153"/>
        <v>2111–2112</v>
      </c>
      <c r="K1116" s="27">
        <f t="shared" si="158"/>
        <v>0</v>
      </c>
      <c r="R1116" s="10" t="str">
        <f t="shared" si="154"/>
        <v/>
      </c>
    </row>
    <row r="1117" spans="1:18" ht="19.899999999999999" customHeight="1" x14ac:dyDescent="0.25">
      <c r="A1117" s="126">
        <v>77615</v>
      </c>
      <c r="B1117" s="9">
        <f t="shared" si="155"/>
        <v>0</v>
      </c>
      <c r="C1117" s="127"/>
      <c r="D1117" s="4">
        <f t="shared" si="156"/>
        <v>0</v>
      </c>
      <c r="E1117" s="128">
        <f t="shared" si="159"/>
        <v>0</v>
      </c>
      <c r="F1117" s="4">
        <f t="shared" si="160"/>
        <v>0</v>
      </c>
      <c r="G1117" s="19">
        <f>IF(AND(C1117&lt;&gt;"",SUM(G$25:G1116)&lt;D$17),$D$17/$D$21,0)</f>
        <v>0</v>
      </c>
      <c r="H1117" s="4">
        <f t="shared" si="161"/>
        <v>0</v>
      </c>
      <c r="I1117" s="4">
        <f t="shared" si="157"/>
        <v>0</v>
      </c>
      <c r="J1117" s="25" t="str">
        <f t="shared" si="153"/>
        <v>2112–2113</v>
      </c>
      <c r="K1117" s="27">
        <f t="shared" si="158"/>
        <v>0</v>
      </c>
      <c r="R1117" s="10" t="str">
        <f t="shared" si="154"/>
        <v/>
      </c>
    </row>
    <row r="1118" spans="1:18" ht="19.899999999999999" customHeight="1" x14ac:dyDescent="0.25">
      <c r="A1118" s="126">
        <v>77646</v>
      </c>
      <c r="B1118" s="9">
        <f t="shared" si="155"/>
        <v>0</v>
      </c>
      <c r="C1118" s="127"/>
      <c r="D1118" s="4">
        <f t="shared" si="156"/>
        <v>0</v>
      </c>
      <c r="E1118" s="128">
        <f t="shared" si="159"/>
        <v>0</v>
      </c>
      <c r="F1118" s="4">
        <f t="shared" si="160"/>
        <v>0</v>
      </c>
      <c r="G1118" s="19">
        <f>IF(AND(C1118&lt;&gt;"",SUM(G$25:G1117)&lt;D$17),$D$17/$D$21,0)</f>
        <v>0</v>
      </c>
      <c r="H1118" s="4">
        <f t="shared" si="161"/>
        <v>0</v>
      </c>
      <c r="I1118" s="4">
        <f t="shared" si="157"/>
        <v>0</v>
      </c>
      <c r="J1118" s="25" t="str">
        <f t="shared" si="153"/>
        <v>2112–2113</v>
      </c>
      <c r="K1118" s="27">
        <f t="shared" si="158"/>
        <v>0</v>
      </c>
      <c r="R1118" s="10" t="str">
        <f t="shared" si="154"/>
        <v/>
      </c>
    </row>
    <row r="1119" spans="1:18" ht="19.899999999999999" customHeight="1" x14ac:dyDescent="0.25">
      <c r="A1119" s="126">
        <v>77677</v>
      </c>
      <c r="B1119" s="9">
        <f t="shared" si="155"/>
        <v>0</v>
      </c>
      <c r="C1119" s="127"/>
      <c r="D1119" s="4">
        <f t="shared" si="156"/>
        <v>0</v>
      </c>
      <c r="E1119" s="128">
        <f t="shared" si="159"/>
        <v>0</v>
      </c>
      <c r="F1119" s="4">
        <f t="shared" si="160"/>
        <v>0</v>
      </c>
      <c r="G1119" s="19">
        <f>IF(AND(C1119&lt;&gt;"",SUM(G$25:G1118)&lt;D$17),$D$17/$D$21,0)</f>
        <v>0</v>
      </c>
      <c r="H1119" s="4">
        <f t="shared" si="161"/>
        <v>0</v>
      </c>
      <c r="I1119" s="4">
        <f t="shared" si="157"/>
        <v>0</v>
      </c>
      <c r="J1119" s="25" t="str">
        <f t="shared" si="153"/>
        <v>2112–2113</v>
      </c>
      <c r="K1119" s="27">
        <f t="shared" si="158"/>
        <v>0</v>
      </c>
      <c r="R1119" s="10" t="str">
        <f t="shared" si="154"/>
        <v/>
      </c>
    </row>
    <row r="1120" spans="1:18" ht="19.899999999999999" customHeight="1" x14ac:dyDescent="0.25">
      <c r="A1120" s="126">
        <v>77707</v>
      </c>
      <c r="B1120" s="9">
        <f t="shared" si="155"/>
        <v>0</v>
      </c>
      <c r="C1120" s="127"/>
      <c r="D1120" s="4">
        <f t="shared" si="156"/>
        <v>0</v>
      </c>
      <c r="E1120" s="128">
        <f t="shared" si="159"/>
        <v>0</v>
      </c>
      <c r="F1120" s="4">
        <f t="shared" si="160"/>
        <v>0</v>
      </c>
      <c r="G1120" s="19">
        <f>IF(AND(C1120&lt;&gt;"",SUM(G$25:G1119)&lt;D$17),$D$17/$D$21,0)</f>
        <v>0</v>
      </c>
      <c r="H1120" s="4">
        <f t="shared" si="161"/>
        <v>0</v>
      </c>
      <c r="I1120" s="4">
        <f t="shared" si="157"/>
        <v>0</v>
      </c>
      <c r="J1120" s="25" t="str">
        <f t="shared" si="153"/>
        <v>2112–2113</v>
      </c>
      <c r="K1120" s="27">
        <f t="shared" si="158"/>
        <v>0</v>
      </c>
      <c r="R1120" s="10" t="str">
        <f t="shared" si="154"/>
        <v/>
      </c>
    </row>
    <row r="1121" spans="1:18" ht="19.899999999999999" customHeight="1" x14ac:dyDescent="0.25">
      <c r="A1121" s="126">
        <v>77738</v>
      </c>
      <c r="B1121" s="9">
        <f t="shared" si="155"/>
        <v>0</v>
      </c>
      <c r="C1121" s="127"/>
      <c r="D1121" s="4">
        <f t="shared" si="156"/>
        <v>0</v>
      </c>
      <c r="E1121" s="128">
        <f t="shared" si="159"/>
        <v>0</v>
      </c>
      <c r="F1121" s="4">
        <f t="shared" si="160"/>
        <v>0</v>
      </c>
      <c r="G1121" s="19">
        <f>IF(AND(C1121&lt;&gt;"",SUM(G$25:G1120)&lt;D$17),$D$17/$D$21,0)</f>
        <v>0</v>
      </c>
      <c r="H1121" s="4">
        <f t="shared" si="161"/>
        <v>0</v>
      </c>
      <c r="I1121" s="4">
        <f t="shared" si="157"/>
        <v>0</v>
      </c>
      <c r="J1121" s="25" t="str">
        <f t="shared" si="153"/>
        <v>2112–2113</v>
      </c>
      <c r="K1121" s="27">
        <f t="shared" si="158"/>
        <v>0</v>
      </c>
      <c r="R1121" s="10" t="str">
        <f t="shared" si="154"/>
        <v/>
      </c>
    </row>
    <row r="1122" spans="1:18" ht="19.899999999999999" customHeight="1" x14ac:dyDescent="0.25">
      <c r="A1122" s="126">
        <v>77768</v>
      </c>
      <c r="B1122" s="9">
        <f t="shared" si="155"/>
        <v>0</v>
      </c>
      <c r="C1122" s="127"/>
      <c r="D1122" s="4">
        <f t="shared" si="156"/>
        <v>0</v>
      </c>
      <c r="E1122" s="128">
        <f t="shared" si="159"/>
        <v>0</v>
      </c>
      <c r="F1122" s="4">
        <f t="shared" si="160"/>
        <v>0</v>
      </c>
      <c r="G1122" s="19">
        <f>IF(AND(C1122&lt;&gt;"",SUM(G$25:G1121)&lt;D$17),$D$17/$D$21,0)</f>
        <v>0</v>
      </c>
      <c r="H1122" s="4">
        <f t="shared" si="161"/>
        <v>0</v>
      </c>
      <c r="I1122" s="4">
        <f t="shared" si="157"/>
        <v>0</v>
      </c>
      <c r="J1122" s="25" t="str">
        <f t="shared" si="153"/>
        <v>2112–2113</v>
      </c>
      <c r="K1122" s="27">
        <f t="shared" si="158"/>
        <v>0</v>
      </c>
      <c r="R1122" s="10" t="str">
        <f t="shared" si="154"/>
        <v/>
      </c>
    </row>
    <row r="1123" spans="1:18" ht="19.899999999999999" customHeight="1" x14ac:dyDescent="0.25">
      <c r="A1123" s="126">
        <v>77799</v>
      </c>
      <c r="B1123" s="9">
        <f t="shared" si="155"/>
        <v>0</v>
      </c>
      <c r="C1123" s="127"/>
      <c r="D1123" s="4">
        <f t="shared" si="156"/>
        <v>0</v>
      </c>
      <c r="E1123" s="128">
        <f t="shared" si="159"/>
        <v>0</v>
      </c>
      <c r="F1123" s="4">
        <f t="shared" si="160"/>
        <v>0</v>
      </c>
      <c r="G1123" s="19">
        <f>IF(AND(C1123&lt;&gt;"",SUM(G$25:G1122)&lt;D$17),$D$17/$D$21,0)</f>
        <v>0</v>
      </c>
      <c r="H1123" s="4">
        <f t="shared" si="161"/>
        <v>0</v>
      </c>
      <c r="I1123" s="4">
        <f t="shared" si="157"/>
        <v>0</v>
      </c>
      <c r="J1123" s="25" t="str">
        <f t="shared" si="153"/>
        <v>2112–2113</v>
      </c>
      <c r="K1123" s="27">
        <f t="shared" si="158"/>
        <v>0</v>
      </c>
      <c r="R1123" s="10" t="str">
        <f t="shared" si="154"/>
        <v/>
      </c>
    </row>
    <row r="1124" spans="1:18" ht="19.899999999999999" customHeight="1" x14ac:dyDescent="0.25">
      <c r="A1124" s="126">
        <v>77830</v>
      </c>
      <c r="B1124" s="9">
        <f t="shared" si="155"/>
        <v>0</v>
      </c>
      <c r="C1124" s="127"/>
      <c r="D1124" s="4">
        <f t="shared" si="156"/>
        <v>0</v>
      </c>
      <c r="E1124" s="128">
        <f t="shared" si="159"/>
        <v>0</v>
      </c>
      <c r="F1124" s="4">
        <f t="shared" si="160"/>
        <v>0</v>
      </c>
      <c r="G1124" s="19">
        <f>IF(AND(C1124&lt;&gt;"",SUM(G$25:G1123)&lt;D$17),$D$17/$D$21,0)</f>
        <v>0</v>
      </c>
      <c r="H1124" s="4">
        <f t="shared" si="161"/>
        <v>0</v>
      </c>
      <c r="I1124" s="4">
        <f t="shared" si="157"/>
        <v>0</v>
      </c>
      <c r="J1124" s="25" t="str">
        <f t="shared" si="153"/>
        <v>2112–2113</v>
      </c>
      <c r="K1124" s="27">
        <f t="shared" si="158"/>
        <v>0</v>
      </c>
      <c r="R1124" s="10" t="str">
        <f t="shared" si="154"/>
        <v/>
      </c>
    </row>
    <row r="1125" spans="1:18" ht="19.899999999999999" customHeight="1" x14ac:dyDescent="0.25">
      <c r="A1125" s="126">
        <v>77858</v>
      </c>
      <c r="B1125" s="9">
        <f t="shared" si="155"/>
        <v>0</v>
      </c>
      <c r="C1125" s="127"/>
      <c r="D1125" s="4">
        <f t="shared" si="156"/>
        <v>0</v>
      </c>
      <c r="E1125" s="128">
        <f t="shared" si="159"/>
        <v>0</v>
      </c>
      <c r="F1125" s="4">
        <f t="shared" si="160"/>
        <v>0</v>
      </c>
      <c r="G1125" s="19">
        <f>IF(AND(C1125&lt;&gt;"",SUM(G$25:G1124)&lt;D$17),$D$17/$D$21,0)</f>
        <v>0</v>
      </c>
      <c r="H1125" s="4">
        <f t="shared" si="161"/>
        <v>0</v>
      </c>
      <c r="I1125" s="4">
        <f t="shared" si="157"/>
        <v>0</v>
      </c>
      <c r="J1125" s="25" t="str">
        <f t="shared" si="153"/>
        <v>2112–2113</v>
      </c>
      <c r="K1125" s="27">
        <f t="shared" si="158"/>
        <v>0</v>
      </c>
      <c r="R1125" s="10" t="str">
        <f t="shared" si="154"/>
        <v/>
      </c>
    </row>
    <row r="1126" spans="1:18" ht="19.899999999999999" customHeight="1" x14ac:dyDescent="0.25">
      <c r="A1126" s="126">
        <v>77889</v>
      </c>
      <c r="B1126" s="9">
        <f t="shared" si="155"/>
        <v>0</v>
      </c>
      <c r="C1126" s="127"/>
      <c r="D1126" s="4">
        <f t="shared" si="156"/>
        <v>0</v>
      </c>
      <c r="E1126" s="128">
        <f t="shared" si="159"/>
        <v>0</v>
      </c>
      <c r="F1126" s="4">
        <f t="shared" si="160"/>
        <v>0</v>
      </c>
      <c r="G1126" s="19">
        <f>IF(AND(C1126&lt;&gt;"",SUM(G$25:G1125)&lt;D$17),$D$17/$D$21,0)</f>
        <v>0</v>
      </c>
      <c r="H1126" s="4">
        <f t="shared" si="161"/>
        <v>0</v>
      </c>
      <c r="I1126" s="4">
        <f t="shared" si="157"/>
        <v>0</v>
      </c>
      <c r="J1126" s="25" t="str">
        <f t="shared" ref="J1126:J1189" si="162">IF(OR(MONTH(A1126)=1,MONTH(A1126)=2,MONTH(A1126)=3,MONTH(A1126)=4,MONTH(A1126)=5,MONTH(A1126)=6),YEAR(A1126)-1&amp;"–"&amp;YEAR(A1126),YEAR(A1126)&amp;"–"&amp;YEAR(A1126)+1)</f>
        <v>2112–2113</v>
      </c>
      <c r="K1126" s="27">
        <f t="shared" si="158"/>
        <v>0</v>
      </c>
      <c r="R1126" s="10" t="str">
        <f t="shared" si="154"/>
        <v/>
      </c>
    </row>
    <row r="1127" spans="1:18" ht="19.899999999999999" customHeight="1" x14ac:dyDescent="0.25">
      <c r="A1127" s="126">
        <v>77919</v>
      </c>
      <c r="B1127" s="9">
        <f t="shared" si="155"/>
        <v>0</v>
      </c>
      <c r="C1127" s="127"/>
      <c r="D1127" s="4">
        <f t="shared" si="156"/>
        <v>0</v>
      </c>
      <c r="E1127" s="128">
        <f t="shared" si="159"/>
        <v>0</v>
      </c>
      <c r="F1127" s="4">
        <f t="shared" si="160"/>
        <v>0</v>
      </c>
      <c r="G1127" s="19">
        <f>IF(AND(C1127&lt;&gt;"",SUM(G$25:G1126)&lt;D$17),$D$17/$D$21,0)</f>
        <v>0</v>
      </c>
      <c r="H1127" s="4">
        <f t="shared" si="161"/>
        <v>0</v>
      </c>
      <c r="I1127" s="4">
        <f t="shared" si="157"/>
        <v>0</v>
      </c>
      <c r="J1127" s="25" t="str">
        <f t="shared" si="162"/>
        <v>2112–2113</v>
      </c>
      <c r="K1127" s="27">
        <f t="shared" si="158"/>
        <v>0</v>
      </c>
      <c r="R1127" s="10" t="str">
        <f t="shared" si="154"/>
        <v/>
      </c>
    </row>
    <row r="1128" spans="1:18" ht="19.899999999999999" customHeight="1" x14ac:dyDescent="0.25">
      <c r="A1128" s="126">
        <v>77950</v>
      </c>
      <c r="B1128" s="9">
        <f t="shared" si="155"/>
        <v>0</v>
      </c>
      <c r="C1128" s="127"/>
      <c r="D1128" s="4">
        <f t="shared" si="156"/>
        <v>0</v>
      </c>
      <c r="E1128" s="128">
        <f t="shared" si="159"/>
        <v>0</v>
      </c>
      <c r="F1128" s="4">
        <f t="shared" si="160"/>
        <v>0</v>
      </c>
      <c r="G1128" s="19">
        <f>IF(AND(C1128&lt;&gt;"",SUM(G$25:G1127)&lt;D$17),$D$17/$D$21,0)</f>
        <v>0</v>
      </c>
      <c r="H1128" s="4">
        <f t="shared" si="161"/>
        <v>0</v>
      </c>
      <c r="I1128" s="4">
        <f t="shared" si="157"/>
        <v>0</v>
      </c>
      <c r="J1128" s="25" t="str">
        <f t="shared" si="162"/>
        <v>2112–2113</v>
      </c>
      <c r="K1128" s="27">
        <f t="shared" si="158"/>
        <v>0</v>
      </c>
      <c r="R1128" s="10" t="str">
        <f t="shared" si="154"/>
        <v/>
      </c>
    </row>
    <row r="1129" spans="1:18" ht="19.899999999999999" customHeight="1" x14ac:dyDescent="0.25">
      <c r="A1129" s="126">
        <v>77980</v>
      </c>
      <c r="B1129" s="9">
        <f t="shared" si="155"/>
        <v>0</v>
      </c>
      <c r="C1129" s="127"/>
      <c r="D1129" s="4">
        <f t="shared" si="156"/>
        <v>0</v>
      </c>
      <c r="E1129" s="128">
        <f t="shared" si="159"/>
        <v>0</v>
      </c>
      <c r="F1129" s="4">
        <f t="shared" si="160"/>
        <v>0</v>
      </c>
      <c r="G1129" s="19">
        <f>IF(AND(C1129&lt;&gt;"",SUM(G$25:G1128)&lt;D$17),$D$17/$D$21,0)</f>
        <v>0</v>
      </c>
      <c r="H1129" s="4">
        <f t="shared" si="161"/>
        <v>0</v>
      </c>
      <c r="I1129" s="4">
        <f t="shared" si="157"/>
        <v>0</v>
      </c>
      <c r="J1129" s="25" t="str">
        <f t="shared" si="162"/>
        <v>2113–2114</v>
      </c>
      <c r="K1129" s="27">
        <f t="shared" si="158"/>
        <v>0</v>
      </c>
      <c r="R1129" s="10" t="str">
        <f t="shared" si="154"/>
        <v/>
      </c>
    </row>
    <row r="1130" spans="1:18" ht="19.899999999999999" customHeight="1" x14ac:dyDescent="0.25">
      <c r="A1130" s="126">
        <v>78011</v>
      </c>
      <c r="B1130" s="9">
        <f t="shared" si="155"/>
        <v>0</v>
      </c>
      <c r="C1130" s="127"/>
      <c r="D1130" s="4">
        <f t="shared" si="156"/>
        <v>0</v>
      </c>
      <c r="E1130" s="128">
        <f t="shared" si="159"/>
        <v>0</v>
      </c>
      <c r="F1130" s="4">
        <f t="shared" si="160"/>
        <v>0</v>
      </c>
      <c r="G1130" s="19">
        <f>IF(AND(C1130&lt;&gt;"",SUM(G$25:G1129)&lt;D$17),$D$17/$D$21,0)</f>
        <v>0</v>
      </c>
      <c r="H1130" s="4">
        <f t="shared" si="161"/>
        <v>0</v>
      </c>
      <c r="I1130" s="4">
        <f t="shared" si="157"/>
        <v>0</v>
      </c>
      <c r="J1130" s="25" t="str">
        <f t="shared" si="162"/>
        <v>2113–2114</v>
      </c>
      <c r="K1130" s="27">
        <f t="shared" si="158"/>
        <v>0</v>
      </c>
      <c r="R1130" s="10" t="str">
        <f t="shared" si="154"/>
        <v/>
      </c>
    </row>
    <row r="1131" spans="1:18" ht="19.899999999999999" customHeight="1" x14ac:dyDescent="0.25">
      <c r="A1131" s="126">
        <v>78042</v>
      </c>
      <c r="B1131" s="9">
        <f t="shared" si="155"/>
        <v>0</v>
      </c>
      <c r="C1131" s="127"/>
      <c r="D1131" s="4">
        <f t="shared" si="156"/>
        <v>0</v>
      </c>
      <c r="E1131" s="128">
        <f t="shared" si="159"/>
        <v>0</v>
      </c>
      <c r="F1131" s="4">
        <f t="shared" si="160"/>
        <v>0</v>
      </c>
      <c r="G1131" s="19">
        <f>IF(AND(C1131&lt;&gt;"",SUM(G$25:G1130)&lt;D$17),$D$17/$D$21,0)</f>
        <v>0</v>
      </c>
      <c r="H1131" s="4">
        <f t="shared" si="161"/>
        <v>0</v>
      </c>
      <c r="I1131" s="4">
        <f t="shared" si="157"/>
        <v>0</v>
      </c>
      <c r="J1131" s="25" t="str">
        <f t="shared" si="162"/>
        <v>2113–2114</v>
      </c>
      <c r="K1131" s="27">
        <f t="shared" si="158"/>
        <v>0</v>
      </c>
      <c r="R1131" s="10" t="str">
        <f t="shared" si="154"/>
        <v/>
      </c>
    </row>
    <row r="1132" spans="1:18" ht="19.899999999999999" customHeight="1" x14ac:dyDescent="0.25">
      <c r="A1132" s="126">
        <v>78072</v>
      </c>
      <c r="B1132" s="9">
        <f t="shared" si="155"/>
        <v>0</v>
      </c>
      <c r="C1132" s="127"/>
      <c r="D1132" s="4">
        <f t="shared" si="156"/>
        <v>0</v>
      </c>
      <c r="E1132" s="128">
        <f t="shared" si="159"/>
        <v>0</v>
      </c>
      <c r="F1132" s="4">
        <f t="shared" si="160"/>
        <v>0</v>
      </c>
      <c r="G1132" s="19">
        <f>IF(AND(C1132&lt;&gt;"",SUM(G$25:G1131)&lt;D$17),$D$17/$D$21,0)</f>
        <v>0</v>
      </c>
      <c r="H1132" s="4">
        <f t="shared" si="161"/>
        <v>0</v>
      </c>
      <c r="I1132" s="4">
        <f t="shared" si="157"/>
        <v>0</v>
      </c>
      <c r="J1132" s="25" t="str">
        <f t="shared" si="162"/>
        <v>2113–2114</v>
      </c>
      <c r="K1132" s="27">
        <f t="shared" si="158"/>
        <v>0</v>
      </c>
      <c r="R1132" s="10" t="str">
        <f t="shared" si="154"/>
        <v/>
      </c>
    </row>
    <row r="1133" spans="1:18" ht="19.899999999999999" customHeight="1" x14ac:dyDescent="0.25">
      <c r="A1133" s="126">
        <v>78103</v>
      </c>
      <c r="B1133" s="9">
        <f t="shared" si="155"/>
        <v>0</v>
      </c>
      <c r="C1133" s="127"/>
      <c r="D1133" s="4">
        <f t="shared" si="156"/>
        <v>0</v>
      </c>
      <c r="E1133" s="128">
        <f t="shared" si="159"/>
        <v>0</v>
      </c>
      <c r="F1133" s="4">
        <f t="shared" si="160"/>
        <v>0</v>
      </c>
      <c r="G1133" s="19">
        <f>IF(AND(C1133&lt;&gt;"",SUM(G$25:G1132)&lt;D$17),$D$17/$D$21,0)</f>
        <v>0</v>
      </c>
      <c r="H1133" s="4">
        <f t="shared" si="161"/>
        <v>0</v>
      </c>
      <c r="I1133" s="4">
        <f t="shared" si="157"/>
        <v>0</v>
      </c>
      <c r="J1133" s="25" t="str">
        <f t="shared" si="162"/>
        <v>2113–2114</v>
      </c>
      <c r="K1133" s="27">
        <f t="shared" si="158"/>
        <v>0</v>
      </c>
      <c r="R1133" s="10" t="str">
        <f t="shared" si="154"/>
        <v/>
      </c>
    </row>
    <row r="1134" spans="1:18" ht="19.899999999999999" customHeight="1" x14ac:dyDescent="0.25">
      <c r="A1134" s="126">
        <v>78133</v>
      </c>
      <c r="B1134" s="9">
        <f t="shared" si="155"/>
        <v>0</v>
      </c>
      <c r="C1134" s="127"/>
      <c r="D1134" s="4">
        <f t="shared" si="156"/>
        <v>0</v>
      </c>
      <c r="E1134" s="128">
        <f t="shared" si="159"/>
        <v>0</v>
      </c>
      <c r="F1134" s="4">
        <f t="shared" si="160"/>
        <v>0</v>
      </c>
      <c r="G1134" s="19">
        <f>IF(AND(C1134&lt;&gt;"",SUM(G$25:G1133)&lt;D$17),$D$17/$D$21,0)</f>
        <v>0</v>
      </c>
      <c r="H1134" s="4">
        <f t="shared" si="161"/>
        <v>0</v>
      </c>
      <c r="I1134" s="4">
        <f t="shared" si="157"/>
        <v>0</v>
      </c>
      <c r="J1134" s="25" t="str">
        <f t="shared" si="162"/>
        <v>2113–2114</v>
      </c>
      <c r="K1134" s="27">
        <f t="shared" si="158"/>
        <v>0</v>
      </c>
      <c r="R1134" s="10" t="str">
        <f t="shared" si="154"/>
        <v/>
      </c>
    </row>
    <row r="1135" spans="1:18" ht="19.899999999999999" customHeight="1" x14ac:dyDescent="0.25">
      <c r="A1135" s="126">
        <v>78164</v>
      </c>
      <c r="B1135" s="9">
        <f t="shared" si="155"/>
        <v>0</v>
      </c>
      <c r="C1135" s="127"/>
      <c r="D1135" s="4">
        <f t="shared" si="156"/>
        <v>0</v>
      </c>
      <c r="E1135" s="128">
        <f t="shared" si="159"/>
        <v>0</v>
      </c>
      <c r="F1135" s="4">
        <f t="shared" si="160"/>
        <v>0</v>
      </c>
      <c r="G1135" s="19">
        <f>IF(AND(C1135&lt;&gt;"",SUM(G$25:G1134)&lt;D$17),$D$17/$D$21,0)</f>
        <v>0</v>
      </c>
      <c r="H1135" s="4">
        <f t="shared" si="161"/>
        <v>0</v>
      </c>
      <c r="I1135" s="4">
        <f t="shared" si="157"/>
        <v>0</v>
      </c>
      <c r="J1135" s="25" t="str">
        <f t="shared" si="162"/>
        <v>2113–2114</v>
      </c>
      <c r="K1135" s="27">
        <f t="shared" si="158"/>
        <v>0</v>
      </c>
      <c r="R1135" s="10" t="str">
        <f t="shared" si="154"/>
        <v/>
      </c>
    </row>
    <row r="1136" spans="1:18" ht="19.899999999999999" customHeight="1" x14ac:dyDescent="0.25">
      <c r="A1136" s="126">
        <v>78195</v>
      </c>
      <c r="B1136" s="9">
        <f t="shared" si="155"/>
        <v>0</v>
      </c>
      <c r="C1136" s="127"/>
      <c r="D1136" s="4">
        <f t="shared" si="156"/>
        <v>0</v>
      </c>
      <c r="E1136" s="128">
        <f t="shared" si="159"/>
        <v>0</v>
      </c>
      <c r="F1136" s="4">
        <f t="shared" si="160"/>
        <v>0</v>
      </c>
      <c r="G1136" s="19">
        <f>IF(AND(C1136&lt;&gt;"",SUM(G$25:G1135)&lt;D$17),$D$17/$D$21,0)</f>
        <v>0</v>
      </c>
      <c r="H1136" s="4">
        <f t="shared" si="161"/>
        <v>0</v>
      </c>
      <c r="I1136" s="4">
        <f t="shared" si="157"/>
        <v>0</v>
      </c>
      <c r="J1136" s="25" t="str">
        <f t="shared" si="162"/>
        <v>2113–2114</v>
      </c>
      <c r="K1136" s="27">
        <f t="shared" si="158"/>
        <v>0</v>
      </c>
      <c r="R1136" s="10" t="str">
        <f t="shared" si="154"/>
        <v/>
      </c>
    </row>
    <row r="1137" spans="1:18" ht="19.899999999999999" customHeight="1" x14ac:dyDescent="0.25">
      <c r="A1137" s="126">
        <v>78223</v>
      </c>
      <c r="B1137" s="9">
        <f t="shared" si="155"/>
        <v>0</v>
      </c>
      <c r="C1137" s="127"/>
      <c r="D1137" s="4">
        <f t="shared" si="156"/>
        <v>0</v>
      </c>
      <c r="E1137" s="128">
        <f t="shared" si="159"/>
        <v>0</v>
      </c>
      <c r="F1137" s="4">
        <f t="shared" si="160"/>
        <v>0</v>
      </c>
      <c r="G1137" s="19">
        <f>IF(AND(C1137&lt;&gt;"",SUM(G$25:G1136)&lt;D$17),$D$17/$D$21,0)</f>
        <v>0</v>
      </c>
      <c r="H1137" s="4">
        <f t="shared" si="161"/>
        <v>0</v>
      </c>
      <c r="I1137" s="4">
        <f t="shared" si="157"/>
        <v>0</v>
      </c>
      <c r="J1137" s="25" t="str">
        <f t="shared" si="162"/>
        <v>2113–2114</v>
      </c>
      <c r="K1137" s="27">
        <f t="shared" si="158"/>
        <v>0</v>
      </c>
      <c r="R1137" s="10" t="str">
        <f t="shared" si="154"/>
        <v/>
      </c>
    </row>
    <row r="1138" spans="1:18" ht="19.899999999999999" customHeight="1" x14ac:dyDescent="0.25">
      <c r="A1138" s="126">
        <v>78254</v>
      </c>
      <c r="B1138" s="9">
        <f t="shared" si="155"/>
        <v>0</v>
      </c>
      <c r="C1138" s="127"/>
      <c r="D1138" s="4">
        <f t="shared" si="156"/>
        <v>0</v>
      </c>
      <c r="E1138" s="128">
        <f t="shared" si="159"/>
        <v>0</v>
      </c>
      <c r="F1138" s="4">
        <f t="shared" si="160"/>
        <v>0</v>
      </c>
      <c r="G1138" s="19">
        <f>IF(AND(C1138&lt;&gt;"",SUM(G$25:G1137)&lt;D$17),$D$17/$D$21,0)</f>
        <v>0</v>
      </c>
      <c r="H1138" s="4">
        <f t="shared" si="161"/>
        <v>0</v>
      </c>
      <c r="I1138" s="4">
        <f t="shared" si="157"/>
        <v>0</v>
      </c>
      <c r="J1138" s="25" t="str">
        <f t="shared" si="162"/>
        <v>2113–2114</v>
      </c>
      <c r="K1138" s="27">
        <f t="shared" si="158"/>
        <v>0</v>
      </c>
      <c r="R1138" s="10" t="str">
        <f t="shared" si="154"/>
        <v/>
      </c>
    </row>
    <row r="1139" spans="1:18" ht="19.899999999999999" customHeight="1" x14ac:dyDescent="0.25">
      <c r="A1139" s="126">
        <v>78284</v>
      </c>
      <c r="B1139" s="9">
        <f t="shared" si="155"/>
        <v>0</v>
      </c>
      <c r="C1139" s="127"/>
      <c r="D1139" s="4">
        <f t="shared" si="156"/>
        <v>0</v>
      </c>
      <c r="E1139" s="128">
        <f t="shared" si="159"/>
        <v>0</v>
      </c>
      <c r="F1139" s="4">
        <f t="shared" si="160"/>
        <v>0</v>
      </c>
      <c r="G1139" s="19">
        <f>IF(AND(C1139&lt;&gt;"",SUM(G$25:G1138)&lt;D$17),$D$17/$D$21,0)</f>
        <v>0</v>
      </c>
      <c r="H1139" s="4">
        <f t="shared" si="161"/>
        <v>0</v>
      </c>
      <c r="I1139" s="4">
        <f t="shared" si="157"/>
        <v>0</v>
      </c>
      <c r="J1139" s="25" t="str">
        <f t="shared" si="162"/>
        <v>2113–2114</v>
      </c>
      <c r="K1139" s="27">
        <f t="shared" si="158"/>
        <v>0</v>
      </c>
      <c r="R1139" s="10" t="str">
        <f t="shared" si="154"/>
        <v/>
      </c>
    </row>
    <row r="1140" spans="1:18" ht="19.899999999999999" customHeight="1" x14ac:dyDescent="0.25">
      <c r="A1140" s="126">
        <v>78315</v>
      </c>
      <c r="B1140" s="9">
        <f t="shared" si="155"/>
        <v>0</v>
      </c>
      <c r="C1140" s="127"/>
      <c r="D1140" s="4">
        <f t="shared" si="156"/>
        <v>0</v>
      </c>
      <c r="E1140" s="128">
        <f t="shared" si="159"/>
        <v>0</v>
      </c>
      <c r="F1140" s="4">
        <f t="shared" si="160"/>
        <v>0</v>
      </c>
      <c r="G1140" s="19">
        <f>IF(AND(C1140&lt;&gt;"",SUM(G$25:G1139)&lt;D$17),$D$17/$D$21,0)</f>
        <v>0</v>
      </c>
      <c r="H1140" s="4">
        <f t="shared" si="161"/>
        <v>0</v>
      </c>
      <c r="I1140" s="4">
        <f t="shared" si="157"/>
        <v>0</v>
      </c>
      <c r="J1140" s="25" t="str">
        <f t="shared" si="162"/>
        <v>2113–2114</v>
      </c>
      <c r="K1140" s="27">
        <f t="shared" si="158"/>
        <v>0</v>
      </c>
      <c r="R1140" s="10" t="str">
        <f t="shared" si="154"/>
        <v/>
      </c>
    </row>
    <row r="1141" spans="1:18" ht="19.899999999999999" customHeight="1" x14ac:dyDescent="0.25">
      <c r="A1141" s="126">
        <v>78345</v>
      </c>
      <c r="B1141" s="9">
        <f t="shared" si="155"/>
        <v>0</v>
      </c>
      <c r="C1141" s="127"/>
      <c r="D1141" s="4">
        <f t="shared" si="156"/>
        <v>0</v>
      </c>
      <c r="E1141" s="128">
        <f t="shared" si="159"/>
        <v>0</v>
      </c>
      <c r="F1141" s="4">
        <f t="shared" si="160"/>
        <v>0</v>
      </c>
      <c r="G1141" s="19">
        <f>IF(AND(C1141&lt;&gt;"",SUM(G$25:G1140)&lt;D$17),$D$17/$D$21,0)</f>
        <v>0</v>
      </c>
      <c r="H1141" s="4">
        <f t="shared" si="161"/>
        <v>0</v>
      </c>
      <c r="I1141" s="4">
        <f t="shared" si="157"/>
        <v>0</v>
      </c>
      <c r="J1141" s="25" t="str">
        <f t="shared" si="162"/>
        <v>2114–2115</v>
      </c>
      <c r="K1141" s="27">
        <f t="shared" si="158"/>
        <v>0</v>
      </c>
      <c r="R1141" s="10" t="str">
        <f t="shared" si="154"/>
        <v/>
      </c>
    </row>
    <row r="1142" spans="1:18" ht="19.899999999999999" customHeight="1" x14ac:dyDescent="0.25">
      <c r="A1142" s="126">
        <v>78376</v>
      </c>
      <c r="B1142" s="9">
        <f t="shared" si="155"/>
        <v>0</v>
      </c>
      <c r="C1142" s="127"/>
      <c r="D1142" s="4">
        <f t="shared" si="156"/>
        <v>0</v>
      </c>
      <c r="E1142" s="128">
        <f t="shared" si="159"/>
        <v>0</v>
      </c>
      <c r="F1142" s="4">
        <f t="shared" si="160"/>
        <v>0</v>
      </c>
      <c r="G1142" s="19">
        <f>IF(AND(C1142&lt;&gt;"",SUM(G$25:G1141)&lt;D$17),$D$17/$D$21,0)</f>
        <v>0</v>
      </c>
      <c r="H1142" s="4">
        <f t="shared" si="161"/>
        <v>0</v>
      </c>
      <c r="I1142" s="4">
        <f t="shared" si="157"/>
        <v>0</v>
      </c>
      <c r="J1142" s="25" t="str">
        <f t="shared" si="162"/>
        <v>2114–2115</v>
      </c>
      <c r="K1142" s="27">
        <f t="shared" si="158"/>
        <v>0</v>
      </c>
      <c r="R1142" s="10" t="str">
        <f t="shared" si="154"/>
        <v/>
      </c>
    </row>
    <row r="1143" spans="1:18" ht="19.899999999999999" customHeight="1" x14ac:dyDescent="0.25">
      <c r="A1143" s="126">
        <v>78407</v>
      </c>
      <c r="B1143" s="9">
        <f t="shared" si="155"/>
        <v>0</v>
      </c>
      <c r="C1143" s="127"/>
      <c r="D1143" s="4">
        <f t="shared" si="156"/>
        <v>0</v>
      </c>
      <c r="E1143" s="128">
        <f t="shared" si="159"/>
        <v>0</v>
      </c>
      <c r="F1143" s="4">
        <f t="shared" si="160"/>
        <v>0</v>
      </c>
      <c r="G1143" s="19">
        <f>IF(AND(C1143&lt;&gt;"",SUM(G$25:G1142)&lt;D$17),$D$17/$D$21,0)</f>
        <v>0</v>
      </c>
      <c r="H1143" s="4">
        <f t="shared" si="161"/>
        <v>0</v>
      </c>
      <c r="I1143" s="4">
        <f t="shared" si="157"/>
        <v>0</v>
      </c>
      <c r="J1143" s="25" t="str">
        <f t="shared" si="162"/>
        <v>2114–2115</v>
      </c>
      <c r="K1143" s="27">
        <f t="shared" si="158"/>
        <v>0</v>
      </c>
      <c r="R1143" s="10" t="str">
        <f t="shared" si="154"/>
        <v/>
      </c>
    </row>
    <row r="1144" spans="1:18" ht="19.899999999999999" customHeight="1" x14ac:dyDescent="0.25">
      <c r="A1144" s="126">
        <v>78437</v>
      </c>
      <c r="B1144" s="9">
        <f t="shared" si="155"/>
        <v>0</v>
      </c>
      <c r="C1144" s="127"/>
      <c r="D1144" s="4">
        <f t="shared" si="156"/>
        <v>0</v>
      </c>
      <c r="E1144" s="128">
        <f t="shared" si="159"/>
        <v>0</v>
      </c>
      <c r="F1144" s="4">
        <f t="shared" si="160"/>
        <v>0</v>
      </c>
      <c r="G1144" s="19">
        <f>IF(AND(C1144&lt;&gt;"",SUM(G$25:G1143)&lt;D$17),$D$17/$D$21,0)</f>
        <v>0</v>
      </c>
      <c r="H1144" s="4">
        <f t="shared" si="161"/>
        <v>0</v>
      </c>
      <c r="I1144" s="4">
        <f t="shared" si="157"/>
        <v>0</v>
      </c>
      <c r="J1144" s="25" t="str">
        <f t="shared" si="162"/>
        <v>2114–2115</v>
      </c>
      <c r="K1144" s="27">
        <f t="shared" si="158"/>
        <v>0</v>
      </c>
      <c r="R1144" s="10" t="str">
        <f t="shared" si="154"/>
        <v/>
      </c>
    </row>
    <row r="1145" spans="1:18" ht="19.899999999999999" customHeight="1" x14ac:dyDescent="0.25">
      <c r="A1145" s="126">
        <v>78468</v>
      </c>
      <c r="B1145" s="9">
        <f t="shared" si="155"/>
        <v>0</v>
      </c>
      <c r="C1145" s="127"/>
      <c r="D1145" s="4">
        <f t="shared" si="156"/>
        <v>0</v>
      </c>
      <c r="E1145" s="128">
        <f t="shared" si="159"/>
        <v>0</v>
      </c>
      <c r="F1145" s="4">
        <f t="shared" si="160"/>
        <v>0</v>
      </c>
      <c r="G1145" s="19">
        <f>IF(AND(C1145&lt;&gt;"",SUM(G$25:G1144)&lt;D$17),$D$17/$D$21,0)</f>
        <v>0</v>
      </c>
      <c r="H1145" s="4">
        <f t="shared" si="161"/>
        <v>0</v>
      </c>
      <c r="I1145" s="4">
        <f t="shared" si="157"/>
        <v>0</v>
      </c>
      <c r="J1145" s="25" t="str">
        <f t="shared" si="162"/>
        <v>2114–2115</v>
      </c>
      <c r="K1145" s="27">
        <f t="shared" si="158"/>
        <v>0</v>
      </c>
      <c r="R1145" s="10" t="str">
        <f t="shared" si="154"/>
        <v/>
      </c>
    </row>
    <row r="1146" spans="1:18" ht="19.899999999999999" customHeight="1" x14ac:dyDescent="0.25">
      <c r="A1146" s="126">
        <v>78498</v>
      </c>
      <c r="B1146" s="9">
        <f t="shared" si="155"/>
        <v>0</v>
      </c>
      <c r="C1146" s="127"/>
      <c r="D1146" s="4">
        <f t="shared" si="156"/>
        <v>0</v>
      </c>
      <c r="E1146" s="128">
        <f t="shared" si="159"/>
        <v>0</v>
      </c>
      <c r="F1146" s="4">
        <f t="shared" si="160"/>
        <v>0</v>
      </c>
      <c r="G1146" s="19">
        <f>IF(AND(C1146&lt;&gt;"",SUM(G$25:G1145)&lt;D$17),$D$17/$D$21,0)</f>
        <v>0</v>
      </c>
      <c r="H1146" s="4">
        <f t="shared" si="161"/>
        <v>0</v>
      </c>
      <c r="I1146" s="4">
        <f t="shared" si="157"/>
        <v>0</v>
      </c>
      <c r="J1146" s="25" t="str">
        <f t="shared" si="162"/>
        <v>2114–2115</v>
      </c>
      <c r="K1146" s="27">
        <f t="shared" si="158"/>
        <v>0</v>
      </c>
      <c r="R1146" s="10" t="str">
        <f t="shared" si="154"/>
        <v/>
      </c>
    </row>
    <row r="1147" spans="1:18" ht="19.899999999999999" customHeight="1" x14ac:dyDescent="0.25">
      <c r="A1147" s="126">
        <v>78529</v>
      </c>
      <c r="B1147" s="9">
        <f t="shared" si="155"/>
        <v>0</v>
      </c>
      <c r="C1147" s="127"/>
      <c r="D1147" s="4">
        <f t="shared" si="156"/>
        <v>0</v>
      </c>
      <c r="E1147" s="128">
        <f t="shared" si="159"/>
        <v>0</v>
      </c>
      <c r="F1147" s="4">
        <f t="shared" si="160"/>
        <v>0</v>
      </c>
      <c r="G1147" s="19">
        <f>IF(AND(C1147&lt;&gt;"",SUM(G$25:G1146)&lt;D$17),$D$17/$D$21,0)</f>
        <v>0</v>
      </c>
      <c r="H1147" s="4">
        <f t="shared" si="161"/>
        <v>0</v>
      </c>
      <c r="I1147" s="4">
        <f t="shared" si="157"/>
        <v>0</v>
      </c>
      <c r="J1147" s="25" t="str">
        <f t="shared" si="162"/>
        <v>2114–2115</v>
      </c>
      <c r="K1147" s="27">
        <f t="shared" si="158"/>
        <v>0</v>
      </c>
      <c r="R1147" s="10" t="str">
        <f t="shared" si="154"/>
        <v/>
      </c>
    </row>
    <row r="1148" spans="1:18" ht="19.899999999999999" customHeight="1" x14ac:dyDescent="0.25">
      <c r="A1148" s="126">
        <v>78560</v>
      </c>
      <c r="B1148" s="9">
        <f t="shared" si="155"/>
        <v>0</v>
      </c>
      <c r="C1148" s="127"/>
      <c r="D1148" s="4">
        <f t="shared" si="156"/>
        <v>0</v>
      </c>
      <c r="E1148" s="128">
        <f t="shared" si="159"/>
        <v>0</v>
      </c>
      <c r="F1148" s="4">
        <f t="shared" si="160"/>
        <v>0</v>
      </c>
      <c r="G1148" s="19">
        <f>IF(AND(C1148&lt;&gt;"",SUM(G$25:G1147)&lt;D$17),$D$17/$D$21,0)</f>
        <v>0</v>
      </c>
      <c r="H1148" s="4">
        <f t="shared" si="161"/>
        <v>0</v>
      </c>
      <c r="I1148" s="4">
        <f t="shared" si="157"/>
        <v>0</v>
      </c>
      <c r="J1148" s="25" t="str">
        <f t="shared" si="162"/>
        <v>2114–2115</v>
      </c>
      <c r="K1148" s="27">
        <f t="shared" si="158"/>
        <v>0</v>
      </c>
      <c r="R1148" s="10" t="str">
        <f t="shared" si="154"/>
        <v/>
      </c>
    </row>
    <row r="1149" spans="1:18" ht="19.899999999999999" customHeight="1" x14ac:dyDescent="0.25">
      <c r="A1149" s="126">
        <v>78588</v>
      </c>
      <c r="B1149" s="9">
        <f t="shared" si="155"/>
        <v>0</v>
      </c>
      <c r="C1149" s="127"/>
      <c r="D1149" s="4">
        <f t="shared" si="156"/>
        <v>0</v>
      </c>
      <c r="E1149" s="128">
        <f t="shared" si="159"/>
        <v>0</v>
      </c>
      <c r="F1149" s="4">
        <f t="shared" si="160"/>
        <v>0</v>
      </c>
      <c r="G1149" s="19">
        <f>IF(AND(C1149&lt;&gt;"",SUM(G$25:G1148)&lt;D$17),$D$17/$D$21,0)</f>
        <v>0</v>
      </c>
      <c r="H1149" s="4">
        <f t="shared" si="161"/>
        <v>0</v>
      </c>
      <c r="I1149" s="4">
        <f t="shared" si="157"/>
        <v>0</v>
      </c>
      <c r="J1149" s="25" t="str">
        <f t="shared" si="162"/>
        <v>2114–2115</v>
      </c>
      <c r="K1149" s="27">
        <f t="shared" si="158"/>
        <v>0</v>
      </c>
      <c r="R1149" s="10" t="str">
        <f t="shared" si="154"/>
        <v/>
      </c>
    </row>
    <row r="1150" spans="1:18" ht="19.899999999999999" customHeight="1" x14ac:dyDescent="0.25">
      <c r="A1150" s="126">
        <v>78619</v>
      </c>
      <c r="B1150" s="9">
        <f t="shared" si="155"/>
        <v>0</v>
      </c>
      <c r="C1150" s="127"/>
      <c r="D1150" s="4">
        <f t="shared" si="156"/>
        <v>0</v>
      </c>
      <c r="E1150" s="128">
        <f t="shared" si="159"/>
        <v>0</v>
      </c>
      <c r="F1150" s="4">
        <f t="shared" si="160"/>
        <v>0</v>
      </c>
      <c r="G1150" s="19">
        <f>IF(AND(C1150&lt;&gt;"",SUM(G$25:G1149)&lt;D$17),$D$17/$D$21,0)</f>
        <v>0</v>
      </c>
      <c r="H1150" s="4">
        <f t="shared" si="161"/>
        <v>0</v>
      </c>
      <c r="I1150" s="4">
        <f t="shared" si="157"/>
        <v>0</v>
      </c>
      <c r="J1150" s="25" t="str">
        <f t="shared" si="162"/>
        <v>2114–2115</v>
      </c>
      <c r="K1150" s="27">
        <f t="shared" si="158"/>
        <v>0</v>
      </c>
      <c r="R1150" s="10" t="str">
        <f t="shared" si="154"/>
        <v/>
      </c>
    </row>
    <row r="1151" spans="1:18" ht="19.899999999999999" customHeight="1" x14ac:dyDescent="0.25">
      <c r="A1151" s="126">
        <v>78649</v>
      </c>
      <c r="B1151" s="9">
        <f t="shared" si="155"/>
        <v>0</v>
      </c>
      <c r="C1151" s="127"/>
      <c r="D1151" s="4">
        <f t="shared" si="156"/>
        <v>0</v>
      </c>
      <c r="E1151" s="128">
        <f t="shared" si="159"/>
        <v>0</v>
      </c>
      <c r="F1151" s="4">
        <f t="shared" si="160"/>
        <v>0</v>
      </c>
      <c r="G1151" s="19">
        <f>IF(AND(C1151&lt;&gt;"",SUM(G$25:G1150)&lt;D$17),$D$17/$D$21,0)</f>
        <v>0</v>
      </c>
      <c r="H1151" s="4">
        <f t="shared" si="161"/>
        <v>0</v>
      </c>
      <c r="I1151" s="4">
        <f t="shared" si="157"/>
        <v>0</v>
      </c>
      <c r="J1151" s="25" t="str">
        <f t="shared" si="162"/>
        <v>2114–2115</v>
      </c>
      <c r="K1151" s="27">
        <f t="shared" si="158"/>
        <v>0</v>
      </c>
      <c r="R1151" s="10" t="str">
        <f t="shared" si="154"/>
        <v/>
      </c>
    </row>
    <row r="1152" spans="1:18" ht="19.899999999999999" customHeight="1" x14ac:dyDescent="0.25">
      <c r="A1152" s="126">
        <v>78680</v>
      </c>
      <c r="B1152" s="9">
        <f t="shared" si="155"/>
        <v>0</v>
      </c>
      <c r="C1152" s="127"/>
      <c r="D1152" s="4">
        <f t="shared" si="156"/>
        <v>0</v>
      </c>
      <c r="E1152" s="128">
        <f t="shared" si="159"/>
        <v>0</v>
      </c>
      <c r="F1152" s="4">
        <f t="shared" si="160"/>
        <v>0</v>
      </c>
      <c r="G1152" s="19">
        <f>IF(AND(C1152&lt;&gt;"",SUM(G$25:G1151)&lt;D$17),$D$17/$D$21,0)</f>
        <v>0</v>
      </c>
      <c r="H1152" s="4">
        <f t="shared" si="161"/>
        <v>0</v>
      </c>
      <c r="I1152" s="4">
        <f t="shared" si="157"/>
        <v>0</v>
      </c>
      <c r="J1152" s="25" t="str">
        <f t="shared" si="162"/>
        <v>2114–2115</v>
      </c>
      <c r="K1152" s="27">
        <f t="shared" si="158"/>
        <v>0</v>
      </c>
      <c r="R1152" s="10" t="str">
        <f t="shared" si="154"/>
        <v/>
      </c>
    </row>
    <row r="1153" spans="1:18" ht="19.899999999999999" customHeight="1" x14ac:dyDescent="0.25">
      <c r="A1153" s="126">
        <v>78710</v>
      </c>
      <c r="B1153" s="9">
        <f t="shared" si="155"/>
        <v>0</v>
      </c>
      <c r="C1153" s="127"/>
      <c r="D1153" s="4">
        <f t="shared" si="156"/>
        <v>0</v>
      </c>
      <c r="E1153" s="128">
        <f t="shared" si="159"/>
        <v>0</v>
      </c>
      <c r="F1153" s="4">
        <f t="shared" si="160"/>
        <v>0</v>
      </c>
      <c r="G1153" s="19">
        <f>IF(AND(C1153&lt;&gt;"",SUM(G$25:G1152)&lt;D$17),$D$17/$D$21,0)</f>
        <v>0</v>
      </c>
      <c r="H1153" s="4">
        <f t="shared" si="161"/>
        <v>0</v>
      </c>
      <c r="I1153" s="4">
        <f t="shared" si="157"/>
        <v>0</v>
      </c>
      <c r="J1153" s="25" t="str">
        <f t="shared" si="162"/>
        <v>2115–2116</v>
      </c>
      <c r="K1153" s="27">
        <f t="shared" si="158"/>
        <v>0</v>
      </c>
      <c r="R1153" s="10" t="str">
        <f t="shared" si="154"/>
        <v/>
      </c>
    </row>
    <row r="1154" spans="1:18" ht="19.899999999999999" customHeight="1" x14ac:dyDescent="0.25">
      <c r="A1154" s="126">
        <v>78741</v>
      </c>
      <c r="B1154" s="9">
        <f t="shared" si="155"/>
        <v>0</v>
      </c>
      <c r="C1154" s="127"/>
      <c r="D1154" s="4">
        <f t="shared" si="156"/>
        <v>0</v>
      </c>
      <c r="E1154" s="128">
        <f t="shared" si="159"/>
        <v>0</v>
      </c>
      <c r="F1154" s="4">
        <f t="shared" si="160"/>
        <v>0</v>
      </c>
      <c r="G1154" s="19">
        <f>IF(AND(C1154&lt;&gt;"",SUM(G$25:G1153)&lt;D$17),$D$17/$D$21,0)</f>
        <v>0</v>
      </c>
      <c r="H1154" s="4">
        <f t="shared" si="161"/>
        <v>0</v>
      </c>
      <c r="I1154" s="4">
        <f t="shared" si="157"/>
        <v>0</v>
      </c>
      <c r="J1154" s="25" t="str">
        <f t="shared" si="162"/>
        <v>2115–2116</v>
      </c>
      <c r="K1154" s="27">
        <f t="shared" si="158"/>
        <v>0</v>
      </c>
      <c r="R1154" s="10" t="str">
        <f t="shared" si="154"/>
        <v/>
      </c>
    </row>
    <row r="1155" spans="1:18" ht="19.899999999999999" customHeight="1" x14ac:dyDescent="0.25">
      <c r="A1155" s="126">
        <v>78772</v>
      </c>
      <c r="B1155" s="9">
        <f t="shared" si="155"/>
        <v>0</v>
      </c>
      <c r="C1155" s="127"/>
      <c r="D1155" s="4">
        <f t="shared" si="156"/>
        <v>0</v>
      </c>
      <c r="E1155" s="128">
        <f t="shared" si="159"/>
        <v>0</v>
      </c>
      <c r="F1155" s="4">
        <f t="shared" si="160"/>
        <v>0</v>
      </c>
      <c r="G1155" s="19">
        <f>IF(AND(C1155&lt;&gt;"",SUM(G$25:G1154)&lt;D$17),$D$17/$D$21,0)</f>
        <v>0</v>
      </c>
      <c r="H1155" s="4">
        <f t="shared" si="161"/>
        <v>0</v>
      </c>
      <c r="I1155" s="4">
        <f t="shared" si="157"/>
        <v>0</v>
      </c>
      <c r="J1155" s="25" t="str">
        <f t="shared" si="162"/>
        <v>2115–2116</v>
      </c>
      <c r="K1155" s="27">
        <f t="shared" si="158"/>
        <v>0</v>
      </c>
      <c r="R1155" s="10" t="str">
        <f t="shared" si="154"/>
        <v/>
      </c>
    </row>
    <row r="1156" spans="1:18" ht="19.899999999999999" customHeight="1" x14ac:dyDescent="0.25">
      <c r="A1156" s="126">
        <v>78802</v>
      </c>
      <c r="B1156" s="9">
        <f t="shared" si="155"/>
        <v>0</v>
      </c>
      <c r="C1156" s="127"/>
      <c r="D1156" s="4">
        <f t="shared" si="156"/>
        <v>0</v>
      </c>
      <c r="E1156" s="128">
        <f t="shared" si="159"/>
        <v>0</v>
      </c>
      <c r="F1156" s="4">
        <f t="shared" si="160"/>
        <v>0</v>
      </c>
      <c r="G1156" s="19">
        <f>IF(AND(C1156&lt;&gt;"",SUM(G$25:G1155)&lt;D$17),$D$17/$D$21,0)</f>
        <v>0</v>
      </c>
      <c r="H1156" s="4">
        <f t="shared" si="161"/>
        <v>0</v>
      </c>
      <c r="I1156" s="4">
        <f t="shared" si="157"/>
        <v>0</v>
      </c>
      <c r="J1156" s="25" t="str">
        <f t="shared" si="162"/>
        <v>2115–2116</v>
      </c>
      <c r="K1156" s="27">
        <f t="shared" si="158"/>
        <v>0</v>
      </c>
      <c r="R1156" s="10" t="str">
        <f t="shared" si="154"/>
        <v/>
      </c>
    </row>
    <row r="1157" spans="1:18" ht="19.899999999999999" customHeight="1" x14ac:dyDescent="0.25">
      <c r="A1157" s="126">
        <v>78833</v>
      </c>
      <c r="B1157" s="9">
        <f t="shared" si="155"/>
        <v>0</v>
      </c>
      <c r="C1157" s="127"/>
      <c r="D1157" s="4">
        <f t="shared" si="156"/>
        <v>0</v>
      </c>
      <c r="E1157" s="128">
        <f t="shared" si="159"/>
        <v>0</v>
      </c>
      <c r="F1157" s="4">
        <f t="shared" si="160"/>
        <v>0</v>
      </c>
      <c r="G1157" s="19">
        <f>IF(AND(C1157&lt;&gt;"",SUM(G$25:G1156)&lt;D$17),$D$17/$D$21,0)</f>
        <v>0</v>
      </c>
      <c r="H1157" s="4">
        <f t="shared" si="161"/>
        <v>0</v>
      </c>
      <c r="I1157" s="4">
        <f t="shared" si="157"/>
        <v>0</v>
      </c>
      <c r="J1157" s="25" t="str">
        <f t="shared" si="162"/>
        <v>2115–2116</v>
      </c>
      <c r="K1157" s="27">
        <f t="shared" si="158"/>
        <v>0</v>
      </c>
      <c r="R1157" s="10" t="str">
        <f t="shared" si="154"/>
        <v/>
      </c>
    </row>
    <row r="1158" spans="1:18" ht="19.899999999999999" customHeight="1" x14ac:dyDescent="0.25">
      <c r="A1158" s="126">
        <v>78863</v>
      </c>
      <c r="B1158" s="9">
        <f t="shared" si="155"/>
        <v>0</v>
      </c>
      <c r="C1158" s="127"/>
      <c r="D1158" s="4">
        <f t="shared" si="156"/>
        <v>0</v>
      </c>
      <c r="E1158" s="128">
        <f t="shared" si="159"/>
        <v>0</v>
      </c>
      <c r="F1158" s="4">
        <f t="shared" si="160"/>
        <v>0</v>
      </c>
      <c r="G1158" s="19">
        <f>IF(AND(C1158&lt;&gt;"",SUM(G$25:G1157)&lt;D$17),$D$17/$D$21,0)</f>
        <v>0</v>
      </c>
      <c r="H1158" s="4">
        <f t="shared" si="161"/>
        <v>0</v>
      </c>
      <c r="I1158" s="4">
        <f t="shared" si="157"/>
        <v>0</v>
      </c>
      <c r="J1158" s="25" t="str">
        <f t="shared" si="162"/>
        <v>2115–2116</v>
      </c>
      <c r="K1158" s="27">
        <f t="shared" si="158"/>
        <v>0</v>
      </c>
      <c r="R1158" s="10" t="str">
        <f t="shared" si="154"/>
        <v/>
      </c>
    </row>
    <row r="1159" spans="1:18" ht="19.899999999999999" customHeight="1" x14ac:dyDescent="0.25">
      <c r="A1159" s="126">
        <v>78894</v>
      </c>
      <c r="B1159" s="9">
        <f t="shared" si="155"/>
        <v>0</v>
      </c>
      <c r="C1159" s="127"/>
      <c r="D1159" s="4">
        <f t="shared" si="156"/>
        <v>0</v>
      </c>
      <c r="E1159" s="128">
        <f t="shared" si="159"/>
        <v>0</v>
      </c>
      <c r="F1159" s="4">
        <f t="shared" si="160"/>
        <v>0</v>
      </c>
      <c r="G1159" s="19">
        <f>IF(AND(C1159&lt;&gt;"",SUM(G$25:G1158)&lt;D$17),$D$17/$D$21,0)</f>
        <v>0</v>
      </c>
      <c r="H1159" s="4">
        <f t="shared" si="161"/>
        <v>0</v>
      </c>
      <c r="I1159" s="4">
        <f t="shared" si="157"/>
        <v>0</v>
      </c>
      <c r="J1159" s="25" t="str">
        <f t="shared" si="162"/>
        <v>2115–2116</v>
      </c>
      <c r="K1159" s="27">
        <f t="shared" si="158"/>
        <v>0</v>
      </c>
      <c r="R1159" s="10" t="str">
        <f t="shared" si="154"/>
        <v/>
      </c>
    </row>
    <row r="1160" spans="1:18" ht="19.899999999999999" customHeight="1" x14ac:dyDescent="0.25">
      <c r="A1160" s="126">
        <v>78925</v>
      </c>
      <c r="B1160" s="9">
        <f t="shared" si="155"/>
        <v>0</v>
      </c>
      <c r="C1160" s="127"/>
      <c r="D1160" s="4">
        <f t="shared" si="156"/>
        <v>0</v>
      </c>
      <c r="E1160" s="128">
        <f t="shared" si="159"/>
        <v>0</v>
      </c>
      <c r="F1160" s="4">
        <f t="shared" si="160"/>
        <v>0</v>
      </c>
      <c r="G1160" s="19">
        <f>IF(AND(C1160&lt;&gt;"",SUM(G$25:G1159)&lt;D$17),$D$17/$D$21,0)</f>
        <v>0</v>
      </c>
      <c r="H1160" s="4">
        <f t="shared" si="161"/>
        <v>0</v>
      </c>
      <c r="I1160" s="4">
        <f t="shared" si="157"/>
        <v>0</v>
      </c>
      <c r="J1160" s="25" t="str">
        <f t="shared" si="162"/>
        <v>2115–2116</v>
      </c>
      <c r="K1160" s="27">
        <f t="shared" si="158"/>
        <v>0</v>
      </c>
      <c r="R1160" s="10" t="str">
        <f t="shared" si="154"/>
        <v/>
      </c>
    </row>
    <row r="1161" spans="1:18" ht="19.899999999999999" customHeight="1" x14ac:dyDescent="0.25">
      <c r="A1161" s="126">
        <v>78954</v>
      </c>
      <c r="B1161" s="9">
        <f t="shared" si="155"/>
        <v>0</v>
      </c>
      <c r="C1161" s="127"/>
      <c r="D1161" s="4">
        <f t="shared" si="156"/>
        <v>0</v>
      </c>
      <c r="E1161" s="128">
        <f t="shared" si="159"/>
        <v>0</v>
      </c>
      <c r="F1161" s="4">
        <f t="shared" si="160"/>
        <v>0</v>
      </c>
      <c r="G1161" s="19">
        <f>IF(AND(C1161&lt;&gt;"",SUM(G$25:G1160)&lt;D$17),$D$17/$D$21,0)</f>
        <v>0</v>
      </c>
      <c r="H1161" s="4">
        <f t="shared" si="161"/>
        <v>0</v>
      </c>
      <c r="I1161" s="4">
        <f t="shared" si="157"/>
        <v>0</v>
      </c>
      <c r="J1161" s="25" t="str">
        <f t="shared" si="162"/>
        <v>2115–2116</v>
      </c>
      <c r="K1161" s="27">
        <f t="shared" si="158"/>
        <v>0</v>
      </c>
      <c r="R1161" s="10" t="str">
        <f t="shared" si="154"/>
        <v/>
      </c>
    </row>
    <row r="1162" spans="1:18" ht="19.899999999999999" customHeight="1" x14ac:dyDescent="0.25">
      <c r="A1162" s="126">
        <v>78985</v>
      </c>
      <c r="B1162" s="9">
        <f t="shared" si="155"/>
        <v>0</v>
      </c>
      <c r="C1162" s="127"/>
      <c r="D1162" s="4">
        <f t="shared" si="156"/>
        <v>0</v>
      </c>
      <c r="E1162" s="128">
        <f t="shared" si="159"/>
        <v>0</v>
      </c>
      <c r="F1162" s="4">
        <f t="shared" si="160"/>
        <v>0</v>
      </c>
      <c r="G1162" s="19">
        <f>IF(AND(C1162&lt;&gt;"",SUM(G$25:G1161)&lt;D$17),$D$17/$D$21,0)</f>
        <v>0</v>
      </c>
      <c r="H1162" s="4">
        <f t="shared" si="161"/>
        <v>0</v>
      </c>
      <c r="I1162" s="4">
        <f t="shared" si="157"/>
        <v>0</v>
      </c>
      <c r="J1162" s="25" t="str">
        <f t="shared" si="162"/>
        <v>2115–2116</v>
      </c>
      <c r="K1162" s="27">
        <f t="shared" si="158"/>
        <v>0</v>
      </c>
      <c r="R1162" s="10" t="str">
        <f t="shared" si="154"/>
        <v/>
      </c>
    </row>
    <row r="1163" spans="1:18" ht="19.899999999999999" customHeight="1" x14ac:dyDescent="0.25">
      <c r="A1163" s="126">
        <v>79015</v>
      </c>
      <c r="B1163" s="9">
        <f t="shared" si="155"/>
        <v>0</v>
      </c>
      <c r="C1163" s="127"/>
      <c r="D1163" s="4">
        <f t="shared" si="156"/>
        <v>0</v>
      </c>
      <c r="E1163" s="128">
        <f t="shared" si="159"/>
        <v>0</v>
      </c>
      <c r="F1163" s="4">
        <f t="shared" si="160"/>
        <v>0</v>
      </c>
      <c r="G1163" s="19">
        <f>IF(AND(C1163&lt;&gt;"",SUM(G$25:G1162)&lt;D$17),$D$17/$D$21,0)</f>
        <v>0</v>
      </c>
      <c r="H1163" s="4">
        <f t="shared" si="161"/>
        <v>0</v>
      </c>
      <c r="I1163" s="4">
        <f t="shared" si="157"/>
        <v>0</v>
      </c>
      <c r="J1163" s="25" t="str">
        <f t="shared" si="162"/>
        <v>2115–2116</v>
      </c>
      <c r="K1163" s="27">
        <f t="shared" si="158"/>
        <v>0</v>
      </c>
      <c r="R1163" s="10" t="str">
        <f t="shared" si="154"/>
        <v/>
      </c>
    </row>
    <row r="1164" spans="1:18" ht="19.899999999999999" customHeight="1" x14ac:dyDescent="0.25">
      <c r="A1164" s="126">
        <v>79046</v>
      </c>
      <c r="B1164" s="9">
        <f t="shared" si="155"/>
        <v>0</v>
      </c>
      <c r="C1164" s="127"/>
      <c r="D1164" s="4">
        <f t="shared" si="156"/>
        <v>0</v>
      </c>
      <c r="E1164" s="128">
        <f t="shared" si="159"/>
        <v>0</v>
      </c>
      <c r="F1164" s="4">
        <f t="shared" si="160"/>
        <v>0</v>
      </c>
      <c r="G1164" s="19">
        <f>IF(AND(C1164&lt;&gt;"",SUM(G$25:G1163)&lt;D$17),$D$17/$D$21,0)</f>
        <v>0</v>
      </c>
      <c r="H1164" s="4">
        <f t="shared" si="161"/>
        <v>0</v>
      </c>
      <c r="I1164" s="4">
        <f t="shared" si="157"/>
        <v>0</v>
      </c>
      <c r="J1164" s="25" t="str">
        <f t="shared" si="162"/>
        <v>2115–2116</v>
      </c>
      <c r="K1164" s="27">
        <f t="shared" si="158"/>
        <v>0</v>
      </c>
      <c r="R1164" s="10" t="str">
        <f t="shared" si="154"/>
        <v/>
      </c>
    </row>
    <row r="1165" spans="1:18" ht="19.899999999999999" customHeight="1" x14ac:dyDescent="0.25">
      <c r="A1165" s="126">
        <v>79076</v>
      </c>
      <c r="B1165" s="9">
        <f t="shared" si="155"/>
        <v>0</v>
      </c>
      <c r="C1165" s="127"/>
      <c r="D1165" s="4">
        <f t="shared" si="156"/>
        <v>0</v>
      </c>
      <c r="E1165" s="128">
        <f t="shared" si="159"/>
        <v>0</v>
      </c>
      <c r="F1165" s="4">
        <f t="shared" si="160"/>
        <v>0</v>
      </c>
      <c r="G1165" s="19">
        <f>IF(AND(C1165&lt;&gt;"",SUM(G$25:G1164)&lt;D$17),$D$17/$D$21,0)</f>
        <v>0</v>
      </c>
      <c r="H1165" s="4">
        <f t="shared" si="161"/>
        <v>0</v>
      </c>
      <c r="I1165" s="4">
        <f t="shared" si="157"/>
        <v>0</v>
      </c>
      <c r="J1165" s="25" t="str">
        <f t="shared" si="162"/>
        <v>2116–2117</v>
      </c>
      <c r="K1165" s="27">
        <f t="shared" si="158"/>
        <v>0</v>
      </c>
      <c r="R1165" s="10" t="str">
        <f t="shared" si="154"/>
        <v/>
      </c>
    </row>
    <row r="1166" spans="1:18" ht="19.899999999999999" customHeight="1" x14ac:dyDescent="0.25">
      <c r="A1166" s="126">
        <v>79107</v>
      </c>
      <c r="B1166" s="9">
        <f t="shared" si="155"/>
        <v>0</v>
      </c>
      <c r="C1166" s="127"/>
      <c r="D1166" s="4">
        <f t="shared" si="156"/>
        <v>0</v>
      </c>
      <c r="E1166" s="128">
        <f t="shared" si="159"/>
        <v>0</v>
      </c>
      <c r="F1166" s="4">
        <f t="shared" si="160"/>
        <v>0</v>
      </c>
      <c r="G1166" s="19">
        <f>IF(AND(C1166&lt;&gt;"",SUM(G$25:G1165)&lt;D$17),$D$17/$D$21,0)</f>
        <v>0</v>
      </c>
      <c r="H1166" s="4">
        <f t="shared" si="161"/>
        <v>0</v>
      </c>
      <c r="I1166" s="4">
        <f t="shared" si="157"/>
        <v>0</v>
      </c>
      <c r="J1166" s="25" t="str">
        <f t="shared" si="162"/>
        <v>2116–2117</v>
      </c>
      <c r="K1166" s="27">
        <f t="shared" si="158"/>
        <v>0</v>
      </c>
      <c r="R1166" s="10" t="str">
        <f t="shared" si="154"/>
        <v/>
      </c>
    </row>
    <row r="1167" spans="1:18" ht="19.899999999999999" customHeight="1" x14ac:dyDescent="0.25">
      <c r="A1167" s="126">
        <v>79138</v>
      </c>
      <c r="B1167" s="9">
        <f t="shared" si="155"/>
        <v>0</v>
      </c>
      <c r="C1167" s="127"/>
      <c r="D1167" s="4">
        <f t="shared" si="156"/>
        <v>0</v>
      </c>
      <c r="E1167" s="128">
        <f t="shared" si="159"/>
        <v>0</v>
      </c>
      <c r="F1167" s="4">
        <f t="shared" si="160"/>
        <v>0</v>
      </c>
      <c r="G1167" s="19">
        <f>IF(AND(C1167&lt;&gt;"",SUM(G$25:G1166)&lt;D$17),$D$17/$D$21,0)</f>
        <v>0</v>
      </c>
      <c r="H1167" s="4">
        <f t="shared" si="161"/>
        <v>0</v>
      </c>
      <c r="I1167" s="4">
        <f t="shared" si="157"/>
        <v>0</v>
      </c>
      <c r="J1167" s="25" t="str">
        <f t="shared" si="162"/>
        <v>2116–2117</v>
      </c>
      <c r="K1167" s="27">
        <f t="shared" si="158"/>
        <v>0</v>
      </c>
      <c r="R1167" s="10" t="str">
        <f t="shared" si="154"/>
        <v/>
      </c>
    </row>
    <row r="1168" spans="1:18" ht="19.899999999999999" customHeight="1" x14ac:dyDescent="0.25">
      <c r="A1168" s="126">
        <v>79168</v>
      </c>
      <c r="B1168" s="9">
        <f t="shared" si="155"/>
        <v>0</v>
      </c>
      <c r="C1168" s="127"/>
      <c r="D1168" s="4">
        <f t="shared" si="156"/>
        <v>0</v>
      </c>
      <c r="E1168" s="128">
        <f t="shared" si="159"/>
        <v>0</v>
      </c>
      <c r="F1168" s="4">
        <f t="shared" si="160"/>
        <v>0</v>
      </c>
      <c r="G1168" s="19">
        <f>IF(AND(C1168&lt;&gt;"",SUM(G$25:G1167)&lt;D$17),$D$17/$D$21,0)</f>
        <v>0</v>
      </c>
      <c r="H1168" s="4">
        <f t="shared" si="161"/>
        <v>0</v>
      </c>
      <c r="I1168" s="4">
        <f t="shared" si="157"/>
        <v>0</v>
      </c>
      <c r="J1168" s="25" t="str">
        <f t="shared" si="162"/>
        <v>2116–2117</v>
      </c>
      <c r="K1168" s="27">
        <f t="shared" si="158"/>
        <v>0</v>
      </c>
      <c r="R1168" s="10" t="str">
        <f t="shared" si="154"/>
        <v/>
      </c>
    </row>
    <row r="1169" spans="1:18" ht="19.899999999999999" customHeight="1" x14ac:dyDescent="0.25">
      <c r="A1169" s="126">
        <v>79199</v>
      </c>
      <c r="B1169" s="9">
        <f t="shared" si="155"/>
        <v>0</v>
      </c>
      <c r="C1169" s="127"/>
      <c r="D1169" s="4">
        <f t="shared" si="156"/>
        <v>0</v>
      </c>
      <c r="E1169" s="128">
        <f t="shared" si="159"/>
        <v>0</v>
      </c>
      <c r="F1169" s="4">
        <f t="shared" si="160"/>
        <v>0</v>
      </c>
      <c r="G1169" s="19">
        <f>IF(AND(C1169&lt;&gt;"",SUM(G$25:G1168)&lt;D$17),$D$17/$D$21,0)</f>
        <v>0</v>
      </c>
      <c r="H1169" s="4">
        <f t="shared" si="161"/>
        <v>0</v>
      </c>
      <c r="I1169" s="4">
        <f t="shared" si="157"/>
        <v>0</v>
      </c>
      <c r="J1169" s="25" t="str">
        <f t="shared" si="162"/>
        <v>2116–2117</v>
      </c>
      <c r="K1169" s="27">
        <f t="shared" si="158"/>
        <v>0</v>
      </c>
      <c r="R1169" s="10" t="str">
        <f t="shared" si="154"/>
        <v/>
      </c>
    </row>
    <row r="1170" spans="1:18" ht="19.899999999999999" customHeight="1" x14ac:dyDescent="0.25">
      <c r="A1170" s="126">
        <v>79229</v>
      </c>
      <c r="B1170" s="9">
        <f t="shared" si="155"/>
        <v>0</v>
      </c>
      <c r="C1170" s="127"/>
      <c r="D1170" s="4">
        <f t="shared" si="156"/>
        <v>0</v>
      </c>
      <c r="E1170" s="128">
        <f t="shared" si="159"/>
        <v>0</v>
      </c>
      <c r="F1170" s="4">
        <f t="shared" si="160"/>
        <v>0</v>
      </c>
      <c r="G1170" s="19">
        <f>IF(AND(C1170&lt;&gt;"",SUM(G$25:G1169)&lt;D$17),$D$17/$D$21,0)</f>
        <v>0</v>
      </c>
      <c r="H1170" s="4">
        <f t="shared" si="161"/>
        <v>0</v>
      </c>
      <c r="I1170" s="4">
        <f t="shared" si="157"/>
        <v>0</v>
      </c>
      <c r="J1170" s="25" t="str">
        <f t="shared" si="162"/>
        <v>2116–2117</v>
      </c>
      <c r="K1170" s="27">
        <f t="shared" si="158"/>
        <v>0</v>
      </c>
      <c r="R1170" s="10" t="str">
        <f t="shared" si="154"/>
        <v/>
      </c>
    </row>
    <row r="1171" spans="1:18" ht="19.899999999999999" customHeight="1" x14ac:dyDescent="0.25">
      <c r="A1171" s="126">
        <v>79260</v>
      </c>
      <c r="B1171" s="9">
        <f t="shared" si="155"/>
        <v>0</v>
      </c>
      <c r="C1171" s="127"/>
      <c r="D1171" s="4">
        <f t="shared" si="156"/>
        <v>0</v>
      </c>
      <c r="E1171" s="128">
        <f t="shared" si="159"/>
        <v>0</v>
      </c>
      <c r="F1171" s="4">
        <f t="shared" si="160"/>
        <v>0</v>
      </c>
      <c r="G1171" s="19">
        <f>IF(AND(C1171&lt;&gt;"",SUM(G$25:G1170)&lt;D$17),$D$17/$D$21,0)</f>
        <v>0</v>
      </c>
      <c r="H1171" s="4">
        <f t="shared" si="161"/>
        <v>0</v>
      </c>
      <c r="I1171" s="4">
        <f t="shared" si="157"/>
        <v>0</v>
      </c>
      <c r="J1171" s="25" t="str">
        <f t="shared" si="162"/>
        <v>2116–2117</v>
      </c>
      <c r="K1171" s="27">
        <f t="shared" si="158"/>
        <v>0</v>
      </c>
      <c r="R1171" s="10" t="str">
        <f t="shared" si="154"/>
        <v/>
      </c>
    </row>
    <row r="1172" spans="1:18" ht="19.899999999999999" customHeight="1" x14ac:dyDescent="0.25">
      <c r="A1172" s="126">
        <v>79291</v>
      </c>
      <c r="B1172" s="9">
        <f t="shared" si="155"/>
        <v>0</v>
      </c>
      <c r="C1172" s="127"/>
      <c r="D1172" s="4">
        <f t="shared" si="156"/>
        <v>0</v>
      </c>
      <c r="E1172" s="128">
        <f t="shared" si="159"/>
        <v>0</v>
      </c>
      <c r="F1172" s="4">
        <f t="shared" si="160"/>
        <v>0</v>
      </c>
      <c r="G1172" s="19">
        <f>IF(AND(C1172&lt;&gt;"",SUM(G$25:G1171)&lt;D$17),$D$17/$D$21,0)</f>
        <v>0</v>
      </c>
      <c r="H1172" s="4">
        <f t="shared" si="161"/>
        <v>0</v>
      </c>
      <c r="I1172" s="4">
        <f t="shared" si="157"/>
        <v>0</v>
      </c>
      <c r="J1172" s="25" t="str">
        <f t="shared" si="162"/>
        <v>2116–2117</v>
      </c>
      <c r="K1172" s="27">
        <f t="shared" si="158"/>
        <v>0</v>
      </c>
      <c r="R1172" s="10" t="str">
        <f t="shared" si="154"/>
        <v/>
      </c>
    </row>
    <row r="1173" spans="1:18" ht="19.899999999999999" customHeight="1" x14ac:dyDescent="0.25">
      <c r="A1173" s="126">
        <v>79319</v>
      </c>
      <c r="B1173" s="9">
        <f t="shared" si="155"/>
        <v>0</v>
      </c>
      <c r="C1173" s="127"/>
      <c r="D1173" s="4">
        <f t="shared" si="156"/>
        <v>0</v>
      </c>
      <c r="E1173" s="128">
        <f t="shared" si="159"/>
        <v>0</v>
      </c>
      <c r="F1173" s="4">
        <f t="shared" si="160"/>
        <v>0</v>
      </c>
      <c r="G1173" s="19">
        <f>IF(AND(C1173&lt;&gt;"",SUM(G$25:G1172)&lt;D$17),$D$17/$D$21,0)</f>
        <v>0</v>
      </c>
      <c r="H1173" s="4">
        <f t="shared" si="161"/>
        <v>0</v>
      </c>
      <c r="I1173" s="4">
        <f t="shared" si="157"/>
        <v>0</v>
      </c>
      <c r="J1173" s="25" t="str">
        <f t="shared" si="162"/>
        <v>2116–2117</v>
      </c>
      <c r="K1173" s="27">
        <f t="shared" si="158"/>
        <v>0</v>
      </c>
      <c r="R1173" s="10" t="str">
        <f t="shared" si="154"/>
        <v/>
      </c>
    </row>
    <row r="1174" spans="1:18" ht="19.899999999999999" customHeight="1" x14ac:dyDescent="0.25">
      <c r="A1174" s="126">
        <v>79350</v>
      </c>
      <c r="B1174" s="9">
        <f t="shared" si="155"/>
        <v>0</v>
      </c>
      <c r="C1174" s="127"/>
      <c r="D1174" s="4">
        <f t="shared" si="156"/>
        <v>0</v>
      </c>
      <c r="E1174" s="128">
        <f t="shared" si="159"/>
        <v>0</v>
      </c>
      <c r="F1174" s="4">
        <f t="shared" si="160"/>
        <v>0</v>
      </c>
      <c r="G1174" s="19">
        <f>IF(AND(C1174&lt;&gt;"",SUM(G$25:G1173)&lt;D$17),$D$17/$D$21,0)</f>
        <v>0</v>
      </c>
      <c r="H1174" s="4">
        <f t="shared" si="161"/>
        <v>0</v>
      </c>
      <c r="I1174" s="4">
        <f t="shared" si="157"/>
        <v>0</v>
      </c>
      <c r="J1174" s="25" t="str">
        <f t="shared" si="162"/>
        <v>2116–2117</v>
      </c>
      <c r="K1174" s="27">
        <f t="shared" si="158"/>
        <v>0</v>
      </c>
      <c r="R1174" s="10" t="str">
        <f t="shared" si="154"/>
        <v/>
      </c>
    </row>
    <row r="1175" spans="1:18" ht="19.899999999999999" customHeight="1" x14ac:dyDescent="0.25">
      <c r="A1175" s="126">
        <v>79380</v>
      </c>
      <c r="B1175" s="9">
        <f t="shared" si="155"/>
        <v>0</v>
      </c>
      <c r="C1175" s="127"/>
      <c r="D1175" s="4">
        <f t="shared" si="156"/>
        <v>0</v>
      </c>
      <c r="E1175" s="128">
        <f t="shared" si="159"/>
        <v>0</v>
      </c>
      <c r="F1175" s="4">
        <f t="shared" si="160"/>
        <v>0</v>
      </c>
      <c r="G1175" s="19">
        <f>IF(AND(C1175&lt;&gt;"",SUM(G$25:G1174)&lt;D$17),$D$17/$D$21,0)</f>
        <v>0</v>
      </c>
      <c r="H1175" s="4">
        <f t="shared" si="161"/>
        <v>0</v>
      </c>
      <c r="I1175" s="4">
        <f t="shared" si="157"/>
        <v>0</v>
      </c>
      <c r="J1175" s="25" t="str">
        <f t="shared" si="162"/>
        <v>2116–2117</v>
      </c>
      <c r="K1175" s="27">
        <f t="shared" si="158"/>
        <v>0</v>
      </c>
      <c r="R1175" s="10" t="str">
        <f t="shared" si="154"/>
        <v/>
      </c>
    </row>
    <row r="1176" spans="1:18" ht="19.899999999999999" customHeight="1" x14ac:dyDescent="0.25">
      <c r="A1176" s="126">
        <v>79411</v>
      </c>
      <c r="B1176" s="9">
        <f t="shared" si="155"/>
        <v>0</v>
      </c>
      <c r="C1176" s="127"/>
      <c r="D1176" s="4">
        <f t="shared" si="156"/>
        <v>0</v>
      </c>
      <c r="E1176" s="128">
        <f t="shared" si="159"/>
        <v>0</v>
      </c>
      <c r="F1176" s="4">
        <f t="shared" si="160"/>
        <v>0</v>
      </c>
      <c r="G1176" s="19">
        <f>IF(AND(C1176&lt;&gt;"",SUM(G$25:G1175)&lt;D$17),$D$17/$D$21,0)</f>
        <v>0</v>
      </c>
      <c r="H1176" s="4">
        <f t="shared" si="161"/>
        <v>0</v>
      </c>
      <c r="I1176" s="4">
        <f t="shared" si="157"/>
        <v>0</v>
      </c>
      <c r="J1176" s="25" t="str">
        <f t="shared" si="162"/>
        <v>2116–2117</v>
      </c>
      <c r="K1176" s="27">
        <f t="shared" si="158"/>
        <v>0</v>
      </c>
      <c r="R1176" s="10" t="str">
        <f t="shared" si="154"/>
        <v/>
      </c>
    </row>
    <row r="1177" spans="1:18" ht="19.899999999999999" customHeight="1" x14ac:dyDescent="0.25">
      <c r="A1177" s="126">
        <v>79441</v>
      </c>
      <c r="B1177" s="9">
        <f t="shared" si="155"/>
        <v>0</v>
      </c>
      <c r="C1177" s="127"/>
      <c r="D1177" s="4">
        <f t="shared" si="156"/>
        <v>0</v>
      </c>
      <c r="E1177" s="128">
        <f t="shared" si="159"/>
        <v>0</v>
      </c>
      <c r="F1177" s="4">
        <f t="shared" si="160"/>
        <v>0</v>
      </c>
      <c r="G1177" s="19">
        <f>IF(AND(C1177&lt;&gt;"",SUM(G$25:G1176)&lt;D$17),$D$17/$D$21,0)</f>
        <v>0</v>
      </c>
      <c r="H1177" s="4">
        <f t="shared" si="161"/>
        <v>0</v>
      </c>
      <c r="I1177" s="4">
        <f t="shared" si="157"/>
        <v>0</v>
      </c>
      <c r="J1177" s="25" t="str">
        <f t="shared" si="162"/>
        <v>2117–2118</v>
      </c>
      <c r="K1177" s="27">
        <f t="shared" si="158"/>
        <v>0</v>
      </c>
      <c r="R1177" s="10" t="str">
        <f t="shared" ref="R1177:R1236" si="163">IF(AND($D$13&lt;=$A1177,DATE(YEAR($D$13),MONTH($D$13)+$D$19-1,DAY($D$13))&gt;=$A1177),"X","")</f>
        <v/>
      </c>
    </row>
    <row r="1178" spans="1:18" ht="19.899999999999999" customHeight="1" x14ac:dyDescent="0.25">
      <c r="A1178" s="126">
        <v>79472</v>
      </c>
      <c r="B1178" s="9">
        <f t="shared" ref="B1178:B1236" si="164">IF(C1178&gt;0,C1178*-1,C1178)</f>
        <v>0</v>
      </c>
      <c r="C1178" s="127"/>
      <c r="D1178" s="4">
        <f t="shared" ref="D1178:D1236" si="165">IF(C1178="",0,IF($D$14="Beginning",IF(C1177&lt;&gt;"",$F1177*$D$6/12,0),IF(C1177&lt;&gt;"",$F1177*$D$6/12,$D$15*$D$6/12)))</f>
        <v>0</v>
      </c>
      <c r="E1178" s="128">
        <f t="shared" si="159"/>
        <v>0</v>
      </c>
      <c r="F1178" s="4">
        <f t="shared" si="160"/>
        <v>0</v>
      </c>
      <c r="G1178" s="19">
        <f>IF(AND(C1178&lt;&gt;"",SUM(G$25:G1177)&lt;D$17),$D$17/$D$21,0)</f>
        <v>0</v>
      </c>
      <c r="H1178" s="4">
        <f t="shared" si="161"/>
        <v>0</v>
      </c>
      <c r="I1178" s="4">
        <f t="shared" ref="I1178:I1236" si="166">IF(C1178&lt;&gt;"",$D$17-H1178,0)</f>
        <v>0</v>
      </c>
      <c r="J1178" s="25" t="str">
        <f t="shared" si="162"/>
        <v>2117–2118</v>
      </c>
      <c r="K1178" s="27">
        <f t="shared" ref="K1178:K1235" si="167">IF(AND(ROUND(H1178,2)=ROUND($D$17,2),ROUND(F1178,0)=0),ROUND($D$17,2),0)</f>
        <v>0</v>
      </c>
      <c r="R1178" s="10" t="str">
        <f t="shared" si="163"/>
        <v/>
      </c>
    </row>
    <row r="1179" spans="1:18" ht="19.899999999999999" customHeight="1" x14ac:dyDescent="0.25">
      <c r="A1179" s="126">
        <v>79503</v>
      </c>
      <c r="B1179" s="9">
        <f t="shared" si="164"/>
        <v>0</v>
      </c>
      <c r="C1179" s="127"/>
      <c r="D1179" s="4">
        <f t="shared" si="165"/>
        <v>0</v>
      </c>
      <c r="E1179" s="128">
        <f t="shared" ref="E1179:E1236" si="168">C1179-D1179</f>
        <v>0</v>
      </c>
      <c r="F1179" s="4">
        <f t="shared" ref="F1179:F1236" si="169">IF(C1179="",0,IF(C1178="",$D$15-E1179,IF(C1179&lt;&gt;"",F1178-E1179)))</f>
        <v>0</v>
      </c>
      <c r="G1179" s="19">
        <f>IF(AND(C1179&lt;&gt;"",SUM(G$25:G1178)&lt;D$17),$D$17/$D$21,0)</f>
        <v>0</v>
      </c>
      <c r="H1179" s="4">
        <f t="shared" ref="H1179:H1236" si="170">IF(C1179&lt;&gt;"",G1179+H1178,0)</f>
        <v>0</v>
      </c>
      <c r="I1179" s="4">
        <f t="shared" si="166"/>
        <v>0</v>
      </c>
      <c r="J1179" s="25" t="str">
        <f t="shared" si="162"/>
        <v>2117–2118</v>
      </c>
      <c r="K1179" s="27">
        <f t="shared" si="167"/>
        <v>0</v>
      </c>
      <c r="R1179" s="10" t="str">
        <f t="shared" si="163"/>
        <v/>
      </c>
    </row>
    <row r="1180" spans="1:18" ht="19.899999999999999" customHeight="1" x14ac:dyDescent="0.25">
      <c r="A1180" s="126">
        <v>79533</v>
      </c>
      <c r="B1180" s="9">
        <f t="shared" si="164"/>
        <v>0</v>
      </c>
      <c r="C1180" s="127"/>
      <c r="D1180" s="4">
        <f t="shared" si="165"/>
        <v>0</v>
      </c>
      <c r="E1180" s="128">
        <f t="shared" si="168"/>
        <v>0</v>
      </c>
      <c r="F1180" s="4">
        <f t="shared" si="169"/>
        <v>0</v>
      </c>
      <c r="G1180" s="19">
        <f>IF(AND(C1180&lt;&gt;"",SUM(G$25:G1179)&lt;D$17),$D$17/$D$21,0)</f>
        <v>0</v>
      </c>
      <c r="H1180" s="4">
        <f t="shared" si="170"/>
        <v>0</v>
      </c>
      <c r="I1180" s="4">
        <f t="shared" si="166"/>
        <v>0</v>
      </c>
      <c r="J1180" s="25" t="str">
        <f t="shared" si="162"/>
        <v>2117–2118</v>
      </c>
      <c r="K1180" s="27">
        <f t="shared" si="167"/>
        <v>0</v>
      </c>
      <c r="R1180" s="10" t="str">
        <f t="shared" si="163"/>
        <v/>
      </c>
    </row>
    <row r="1181" spans="1:18" ht="19.899999999999999" customHeight="1" x14ac:dyDescent="0.25">
      <c r="A1181" s="126">
        <v>79564</v>
      </c>
      <c r="B1181" s="9">
        <f t="shared" si="164"/>
        <v>0</v>
      </c>
      <c r="C1181" s="127"/>
      <c r="D1181" s="4">
        <f t="shared" si="165"/>
        <v>0</v>
      </c>
      <c r="E1181" s="128">
        <f t="shared" si="168"/>
        <v>0</v>
      </c>
      <c r="F1181" s="4">
        <f t="shared" si="169"/>
        <v>0</v>
      </c>
      <c r="G1181" s="19">
        <f>IF(AND(C1181&lt;&gt;"",SUM(G$25:G1180)&lt;D$17),$D$17/$D$21,0)</f>
        <v>0</v>
      </c>
      <c r="H1181" s="4">
        <f t="shared" si="170"/>
        <v>0</v>
      </c>
      <c r="I1181" s="4">
        <f t="shared" si="166"/>
        <v>0</v>
      </c>
      <c r="J1181" s="25" t="str">
        <f t="shared" si="162"/>
        <v>2117–2118</v>
      </c>
      <c r="K1181" s="27">
        <f t="shared" si="167"/>
        <v>0</v>
      </c>
      <c r="R1181" s="10" t="str">
        <f t="shared" si="163"/>
        <v/>
      </c>
    </row>
    <row r="1182" spans="1:18" ht="19.899999999999999" customHeight="1" x14ac:dyDescent="0.25">
      <c r="A1182" s="126">
        <v>79594</v>
      </c>
      <c r="B1182" s="9">
        <f t="shared" si="164"/>
        <v>0</v>
      </c>
      <c r="C1182" s="127"/>
      <c r="D1182" s="4">
        <f t="shared" si="165"/>
        <v>0</v>
      </c>
      <c r="E1182" s="128">
        <f t="shared" si="168"/>
        <v>0</v>
      </c>
      <c r="F1182" s="4">
        <f t="shared" si="169"/>
        <v>0</v>
      </c>
      <c r="G1182" s="19">
        <f>IF(AND(C1182&lt;&gt;"",SUM(G$25:G1181)&lt;D$17),$D$17/$D$21,0)</f>
        <v>0</v>
      </c>
      <c r="H1182" s="4">
        <f t="shared" si="170"/>
        <v>0</v>
      </c>
      <c r="I1182" s="4">
        <f t="shared" si="166"/>
        <v>0</v>
      </c>
      <c r="J1182" s="25" t="str">
        <f t="shared" si="162"/>
        <v>2117–2118</v>
      </c>
      <c r="K1182" s="27">
        <f t="shared" si="167"/>
        <v>0</v>
      </c>
      <c r="R1182" s="10" t="str">
        <f t="shared" si="163"/>
        <v/>
      </c>
    </row>
    <row r="1183" spans="1:18" ht="19.899999999999999" customHeight="1" x14ac:dyDescent="0.25">
      <c r="A1183" s="126">
        <v>79625</v>
      </c>
      <c r="B1183" s="9">
        <f t="shared" si="164"/>
        <v>0</v>
      </c>
      <c r="C1183" s="127"/>
      <c r="D1183" s="4">
        <f t="shared" si="165"/>
        <v>0</v>
      </c>
      <c r="E1183" s="128">
        <f t="shared" si="168"/>
        <v>0</v>
      </c>
      <c r="F1183" s="4">
        <f t="shared" si="169"/>
        <v>0</v>
      </c>
      <c r="G1183" s="19">
        <f>IF(AND(C1183&lt;&gt;"",SUM(G$25:G1182)&lt;D$17),$D$17/$D$21,0)</f>
        <v>0</v>
      </c>
      <c r="H1183" s="4">
        <f t="shared" si="170"/>
        <v>0</v>
      </c>
      <c r="I1183" s="4">
        <f t="shared" si="166"/>
        <v>0</v>
      </c>
      <c r="J1183" s="25" t="str">
        <f t="shared" si="162"/>
        <v>2117–2118</v>
      </c>
      <c r="K1183" s="27">
        <f t="shared" si="167"/>
        <v>0</v>
      </c>
      <c r="R1183" s="10" t="str">
        <f t="shared" si="163"/>
        <v/>
      </c>
    </row>
    <row r="1184" spans="1:18" ht="19.899999999999999" customHeight="1" x14ac:dyDescent="0.25">
      <c r="A1184" s="126">
        <v>79656</v>
      </c>
      <c r="B1184" s="9">
        <f t="shared" si="164"/>
        <v>0</v>
      </c>
      <c r="C1184" s="127"/>
      <c r="D1184" s="4">
        <f t="shared" si="165"/>
        <v>0</v>
      </c>
      <c r="E1184" s="128">
        <f t="shared" si="168"/>
        <v>0</v>
      </c>
      <c r="F1184" s="4">
        <f t="shared" si="169"/>
        <v>0</v>
      </c>
      <c r="G1184" s="19">
        <f>IF(AND(C1184&lt;&gt;"",SUM(G$25:G1183)&lt;D$17),$D$17/$D$21,0)</f>
        <v>0</v>
      </c>
      <c r="H1184" s="4">
        <f t="shared" si="170"/>
        <v>0</v>
      </c>
      <c r="I1184" s="4">
        <f t="shared" si="166"/>
        <v>0</v>
      </c>
      <c r="J1184" s="25" t="str">
        <f t="shared" si="162"/>
        <v>2117–2118</v>
      </c>
      <c r="K1184" s="27">
        <f t="shared" si="167"/>
        <v>0</v>
      </c>
      <c r="R1184" s="10" t="str">
        <f t="shared" si="163"/>
        <v/>
      </c>
    </row>
    <row r="1185" spans="1:18" ht="19.899999999999999" customHeight="1" x14ac:dyDescent="0.25">
      <c r="A1185" s="126">
        <v>79684</v>
      </c>
      <c r="B1185" s="9">
        <f t="shared" si="164"/>
        <v>0</v>
      </c>
      <c r="C1185" s="127"/>
      <c r="D1185" s="4">
        <f t="shared" si="165"/>
        <v>0</v>
      </c>
      <c r="E1185" s="128">
        <f t="shared" si="168"/>
        <v>0</v>
      </c>
      <c r="F1185" s="4">
        <f t="shared" si="169"/>
        <v>0</v>
      </c>
      <c r="G1185" s="19">
        <f>IF(AND(C1185&lt;&gt;"",SUM(G$25:G1184)&lt;D$17),$D$17/$D$21,0)</f>
        <v>0</v>
      </c>
      <c r="H1185" s="4">
        <f t="shared" si="170"/>
        <v>0</v>
      </c>
      <c r="I1185" s="4">
        <f t="shared" si="166"/>
        <v>0</v>
      </c>
      <c r="J1185" s="25" t="str">
        <f t="shared" si="162"/>
        <v>2117–2118</v>
      </c>
      <c r="K1185" s="27">
        <f t="shared" si="167"/>
        <v>0</v>
      </c>
      <c r="R1185" s="10" t="str">
        <f t="shared" si="163"/>
        <v/>
      </c>
    </row>
    <row r="1186" spans="1:18" ht="19.899999999999999" customHeight="1" x14ac:dyDescent="0.25">
      <c r="A1186" s="126">
        <v>79715</v>
      </c>
      <c r="B1186" s="9">
        <f t="shared" si="164"/>
        <v>0</v>
      </c>
      <c r="C1186" s="127"/>
      <c r="D1186" s="4">
        <f t="shared" si="165"/>
        <v>0</v>
      </c>
      <c r="E1186" s="128">
        <f t="shared" si="168"/>
        <v>0</v>
      </c>
      <c r="F1186" s="4">
        <f t="shared" si="169"/>
        <v>0</v>
      </c>
      <c r="G1186" s="19">
        <f>IF(AND(C1186&lt;&gt;"",SUM(G$25:G1185)&lt;D$17),$D$17/$D$21,0)</f>
        <v>0</v>
      </c>
      <c r="H1186" s="4">
        <f t="shared" si="170"/>
        <v>0</v>
      </c>
      <c r="I1186" s="4">
        <f t="shared" si="166"/>
        <v>0</v>
      </c>
      <c r="J1186" s="25" t="str">
        <f t="shared" si="162"/>
        <v>2117–2118</v>
      </c>
      <c r="K1186" s="27">
        <f t="shared" si="167"/>
        <v>0</v>
      </c>
      <c r="R1186" s="10" t="str">
        <f t="shared" si="163"/>
        <v/>
      </c>
    </row>
    <row r="1187" spans="1:18" ht="19.899999999999999" customHeight="1" x14ac:dyDescent="0.25">
      <c r="A1187" s="126">
        <v>79745</v>
      </c>
      <c r="B1187" s="9">
        <f t="shared" si="164"/>
        <v>0</v>
      </c>
      <c r="C1187" s="127"/>
      <c r="D1187" s="4">
        <f t="shared" si="165"/>
        <v>0</v>
      </c>
      <c r="E1187" s="128">
        <f t="shared" si="168"/>
        <v>0</v>
      </c>
      <c r="F1187" s="4">
        <f t="shared" si="169"/>
        <v>0</v>
      </c>
      <c r="G1187" s="19">
        <f>IF(AND(C1187&lt;&gt;"",SUM(G$25:G1186)&lt;D$17),$D$17/$D$21,0)</f>
        <v>0</v>
      </c>
      <c r="H1187" s="4">
        <f t="shared" si="170"/>
        <v>0</v>
      </c>
      <c r="I1187" s="4">
        <f t="shared" si="166"/>
        <v>0</v>
      </c>
      <c r="J1187" s="25" t="str">
        <f t="shared" si="162"/>
        <v>2117–2118</v>
      </c>
      <c r="K1187" s="27">
        <f t="shared" si="167"/>
        <v>0</v>
      </c>
      <c r="R1187" s="10" t="str">
        <f t="shared" si="163"/>
        <v/>
      </c>
    </row>
    <row r="1188" spans="1:18" ht="19.899999999999999" customHeight="1" x14ac:dyDescent="0.25">
      <c r="A1188" s="126">
        <v>79776</v>
      </c>
      <c r="B1188" s="9">
        <f t="shared" si="164"/>
        <v>0</v>
      </c>
      <c r="C1188" s="127"/>
      <c r="D1188" s="4">
        <f t="shared" si="165"/>
        <v>0</v>
      </c>
      <c r="E1188" s="128">
        <f t="shared" si="168"/>
        <v>0</v>
      </c>
      <c r="F1188" s="4">
        <f t="shared" si="169"/>
        <v>0</v>
      </c>
      <c r="G1188" s="19">
        <f>IF(AND(C1188&lt;&gt;"",SUM(G$25:G1187)&lt;D$17),$D$17/$D$21,0)</f>
        <v>0</v>
      </c>
      <c r="H1188" s="4">
        <f t="shared" si="170"/>
        <v>0</v>
      </c>
      <c r="I1188" s="4">
        <f t="shared" si="166"/>
        <v>0</v>
      </c>
      <c r="J1188" s="25" t="str">
        <f t="shared" si="162"/>
        <v>2117–2118</v>
      </c>
      <c r="K1188" s="27">
        <f t="shared" si="167"/>
        <v>0</v>
      </c>
      <c r="R1188" s="10" t="str">
        <f t="shared" si="163"/>
        <v/>
      </c>
    </row>
    <row r="1189" spans="1:18" ht="19.899999999999999" customHeight="1" x14ac:dyDescent="0.25">
      <c r="A1189" s="126">
        <v>79806</v>
      </c>
      <c r="B1189" s="9">
        <f t="shared" si="164"/>
        <v>0</v>
      </c>
      <c r="C1189" s="127"/>
      <c r="D1189" s="4">
        <f t="shared" si="165"/>
        <v>0</v>
      </c>
      <c r="E1189" s="128">
        <f t="shared" si="168"/>
        <v>0</v>
      </c>
      <c r="F1189" s="4">
        <f t="shared" si="169"/>
        <v>0</v>
      </c>
      <c r="G1189" s="19">
        <f>IF(AND(C1189&lt;&gt;"",SUM(G$25:G1188)&lt;D$17),$D$17/$D$21,0)</f>
        <v>0</v>
      </c>
      <c r="H1189" s="4">
        <f t="shared" si="170"/>
        <v>0</v>
      </c>
      <c r="I1189" s="4">
        <f t="shared" si="166"/>
        <v>0</v>
      </c>
      <c r="J1189" s="25" t="str">
        <f t="shared" si="162"/>
        <v>2118–2119</v>
      </c>
      <c r="K1189" s="27">
        <f t="shared" si="167"/>
        <v>0</v>
      </c>
      <c r="R1189" s="10" t="str">
        <f t="shared" si="163"/>
        <v/>
      </c>
    </row>
    <row r="1190" spans="1:18" ht="19.899999999999999" customHeight="1" x14ac:dyDescent="0.25">
      <c r="A1190" s="126">
        <v>79837</v>
      </c>
      <c r="B1190" s="9">
        <f t="shared" si="164"/>
        <v>0</v>
      </c>
      <c r="C1190" s="127"/>
      <c r="D1190" s="4">
        <f t="shared" si="165"/>
        <v>0</v>
      </c>
      <c r="E1190" s="128">
        <f t="shared" si="168"/>
        <v>0</v>
      </c>
      <c r="F1190" s="4">
        <f t="shared" si="169"/>
        <v>0</v>
      </c>
      <c r="G1190" s="19">
        <f>IF(AND(C1190&lt;&gt;"",SUM(G$25:G1189)&lt;D$17),$D$17/$D$21,0)</f>
        <v>0</v>
      </c>
      <c r="H1190" s="4">
        <f t="shared" si="170"/>
        <v>0</v>
      </c>
      <c r="I1190" s="4">
        <f t="shared" si="166"/>
        <v>0</v>
      </c>
      <c r="J1190" s="25" t="str">
        <f t="shared" ref="J1190:J1236" si="171">IF(OR(MONTH(A1190)=1,MONTH(A1190)=2,MONTH(A1190)=3,MONTH(A1190)=4,MONTH(A1190)=5,MONTH(A1190)=6),YEAR(A1190)-1&amp;"–"&amp;YEAR(A1190),YEAR(A1190)&amp;"–"&amp;YEAR(A1190)+1)</f>
        <v>2118–2119</v>
      </c>
      <c r="K1190" s="27">
        <f t="shared" si="167"/>
        <v>0</v>
      </c>
      <c r="R1190" s="10" t="str">
        <f t="shared" si="163"/>
        <v/>
      </c>
    </row>
    <row r="1191" spans="1:18" ht="19.899999999999999" customHeight="1" x14ac:dyDescent="0.25">
      <c r="A1191" s="126">
        <v>79868</v>
      </c>
      <c r="B1191" s="9">
        <f t="shared" si="164"/>
        <v>0</v>
      </c>
      <c r="C1191" s="127"/>
      <c r="D1191" s="4">
        <f t="shared" si="165"/>
        <v>0</v>
      </c>
      <c r="E1191" s="128">
        <f t="shared" si="168"/>
        <v>0</v>
      </c>
      <c r="F1191" s="4">
        <f t="shared" si="169"/>
        <v>0</v>
      </c>
      <c r="G1191" s="19">
        <f>IF(AND(C1191&lt;&gt;"",SUM(G$25:G1190)&lt;D$17),$D$17/$D$21,0)</f>
        <v>0</v>
      </c>
      <c r="H1191" s="4">
        <f t="shared" si="170"/>
        <v>0</v>
      </c>
      <c r="I1191" s="4">
        <f t="shared" si="166"/>
        <v>0</v>
      </c>
      <c r="J1191" s="25" t="str">
        <f t="shared" si="171"/>
        <v>2118–2119</v>
      </c>
      <c r="K1191" s="27">
        <f t="shared" si="167"/>
        <v>0</v>
      </c>
      <c r="R1191" s="10" t="str">
        <f t="shared" si="163"/>
        <v/>
      </c>
    </row>
    <row r="1192" spans="1:18" ht="19.899999999999999" customHeight="1" x14ac:dyDescent="0.25">
      <c r="A1192" s="126">
        <v>79898</v>
      </c>
      <c r="B1192" s="9">
        <f t="shared" si="164"/>
        <v>0</v>
      </c>
      <c r="C1192" s="127"/>
      <c r="D1192" s="4">
        <f t="shared" si="165"/>
        <v>0</v>
      </c>
      <c r="E1192" s="128">
        <f t="shared" si="168"/>
        <v>0</v>
      </c>
      <c r="F1192" s="4">
        <f t="shared" si="169"/>
        <v>0</v>
      </c>
      <c r="G1192" s="19">
        <f>IF(AND(C1192&lt;&gt;"",SUM(G$25:G1191)&lt;D$17),$D$17/$D$21,0)</f>
        <v>0</v>
      </c>
      <c r="H1192" s="4">
        <f t="shared" si="170"/>
        <v>0</v>
      </c>
      <c r="I1192" s="4">
        <f t="shared" si="166"/>
        <v>0</v>
      </c>
      <c r="J1192" s="25" t="str">
        <f t="shared" si="171"/>
        <v>2118–2119</v>
      </c>
      <c r="K1192" s="27">
        <f t="shared" si="167"/>
        <v>0</v>
      </c>
      <c r="R1192" s="10" t="str">
        <f t="shared" si="163"/>
        <v/>
      </c>
    </row>
    <row r="1193" spans="1:18" ht="19.899999999999999" customHeight="1" x14ac:dyDescent="0.25">
      <c r="A1193" s="126">
        <v>79929</v>
      </c>
      <c r="B1193" s="9">
        <f t="shared" si="164"/>
        <v>0</v>
      </c>
      <c r="C1193" s="127"/>
      <c r="D1193" s="4">
        <f t="shared" si="165"/>
        <v>0</v>
      </c>
      <c r="E1193" s="128">
        <f t="shared" si="168"/>
        <v>0</v>
      </c>
      <c r="F1193" s="4">
        <f t="shared" si="169"/>
        <v>0</v>
      </c>
      <c r="G1193" s="19">
        <f>IF(AND(C1193&lt;&gt;"",SUM(G$25:G1192)&lt;D$17),$D$17/$D$21,0)</f>
        <v>0</v>
      </c>
      <c r="H1193" s="4">
        <f t="shared" si="170"/>
        <v>0</v>
      </c>
      <c r="I1193" s="4">
        <f t="shared" si="166"/>
        <v>0</v>
      </c>
      <c r="J1193" s="25" t="str">
        <f t="shared" si="171"/>
        <v>2118–2119</v>
      </c>
      <c r="K1193" s="27">
        <f t="shared" si="167"/>
        <v>0</v>
      </c>
      <c r="R1193" s="10" t="str">
        <f t="shared" si="163"/>
        <v/>
      </c>
    </row>
    <row r="1194" spans="1:18" ht="19.899999999999999" customHeight="1" x14ac:dyDescent="0.25">
      <c r="A1194" s="126">
        <v>79959</v>
      </c>
      <c r="B1194" s="9">
        <f t="shared" si="164"/>
        <v>0</v>
      </c>
      <c r="C1194" s="127"/>
      <c r="D1194" s="4">
        <f t="shared" si="165"/>
        <v>0</v>
      </c>
      <c r="E1194" s="128">
        <f t="shared" si="168"/>
        <v>0</v>
      </c>
      <c r="F1194" s="4">
        <f t="shared" si="169"/>
        <v>0</v>
      </c>
      <c r="G1194" s="19">
        <f>IF(AND(C1194&lt;&gt;"",SUM(G$25:G1193)&lt;D$17),$D$17/$D$21,0)</f>
        <v>0</v>
      </c>
      <c r="H1194" s="4">
        <f t="shared" si="170"/>
        <v>0</v>
      </c>
      <c r="I1194" s="4">
        <f t="shared" si="166"/>
        <v>0</v>
      </c>
      <c r="J1194" s="25" t="str">
        <f t="shared" si="171"/>
        <v>2118–2119</v>
      </c>
      <c r="K1194" s="27">
        <f t="shared" si="167"/>
        <v>0</v>
      </c>
      <c r="R1194" s="10" t="str">
        <f t="shared" si="163"/>
        <v/>
      </c>
    </row>
    <row r="1195" spans="1:18" ht="19.899999999999999" customHeight="1" x14ac:dyDescent="0.25">
      <c r="A1195" s="126">
        <v>79990</v>
      </c>
      <c r="B1195" s="9">
        <f t="shared" si="164"/>
        <v>0</v>
      </c>
      <c r="C1195" s="127"/>
      <c r="D1195" s="4">
        <f t="shared" si="165"/>
        <v>0</v>
      </c>
      <c r="E1195" s="128">
        <f t="shared" si="168"/>
        <v>0</v>
      </c>
      <c r="F1195" s="4">
        <f t="shared" si="169"/>
        <v>0</v>
      </c>
      <c r="G1195" s="19">
        <f>IF(AND(C1195&lt;&gt;"",SUM(G$25:G1194)&lt;D$17),$D$17/$D$21,0)</f>
        <v>0</v>
      </c>
      <c r="H1195" s="4">
        <f t="shared" si="170"/>
        <v>0</v>
      </c>
      <c r="I1195" s="4">
        <f t="shared" si="166"/>
        <v>0</v>
      </c>
      <c r="J1195" s="25" t="str">
        <f t="shared" si="171"/>
        <v>2118–2119</v>
      </c>
      <c r="K1195" s="27">
        <f t="shared" si="167"/>
        <v>0</v>
      </c>
      <c r="R1195" s="10" t="str">
        <f t="shared" si="163"/>
        <v/>
      </c>
    </row>
    <row r="1196" spans="1:18" ht="19.899999999999999" customHeight="1" x14ac:dyDescent="0.25">
      <c r="A1196" s="126">
        <v>80021</v>
      </c>
      <c r="B1196" s="9">
        <f t="shared" si="164"/>
        <v>0</v>
      </c>
      <c r="C1196" s="127"/>
      <c r="D1196" s="4">
        <f t="shared" si="165"/>
        <v>0</v>
      </c>
      <c r="E1196" s="128">
        <f t="shared" si="168"/>
        <v>0</v>
      </c>
      <c r="F1196" s="4">
        <f t="shared" si="169"/>
        <v>0</v>
      </c>
      <c r="G1196" s="19">
        <f>IF(AND(C1196&lt;&gt;"",SUM(G$25:G1195)&lt;D$17),$D$17/$D$21,0)</f>
        <v>0</v>
      </c>
      <c r="H1196" s="4">
        <f t="shared" si="170"/>
        <v>0</v>
      </c>
      <c r="I1196" s="4">
        <f t="shared" si="166"/>
        <v>0</v>
      </c>
      <c r="J1196" s="25" t="str">
        <f t="shared" si="171"/>
        <v>2118–2119</v>
      </c>
      <c r="K1196" s="27">
        <f t="shared" si="167"/>
        <v>0</v>
      </c>
      <c r="R1196" s="10" t="str">
        <f t="shared" si="163"/>
        <v/>
      </c>
    </row>
    <row r="1197" spans="1:18" ht="19.899999999999999" customHeight="1" x14ac:dyDescent="0.25">
      <c r="A1197" s="126">
        <v>80049</v>
      </c>
      <c r="B1197" s="9">
        <f t="shared" si="164"/>
        <v>0</v>
      </c>
      <c r="C1197" s="127"/>
      <c r="D1197" s="4">
        <f t="shared" si="165"/>
        <v>0</v>
      </c>
      <c r="E1197" s="128">
        <f t="shared" si="168"/>
        <v>0</v>
      </c>
      <c r="F1197" s="4">
        <f t="shared" si="169"/>
        <v>0</v>
      </c>
      <c r="G1197" s="19">
        <f>IF(AND(C1197&lt;&gt;"",SUM(G$25:G1196)&lt;D$17),$D$17/$D$21,0)</f>
        <v>0</v>
      </c>
      <c r="H1197" s="4">
        <f t="shared" si="170"/>
        <v>0</v>
      </c>
      <c r="I1197" s="4">
        <f t="shared" si="166"/>
        <v>0</v>
      </c>
      <c r="J1197" s="25" t="str">
        <f t="shared" si="171"/>
        <v>2118–2119</v>
      </c>
      <c r="K1197" s="27">
        <f t="shared" si="167"/>
        <v>0</v>
      </c>
      <c r="R1197" s="10" t="str">
        <f t="shared" si="163"/>
        <v/>
      </c>
    </row>
    <row r="1198" spans="1:18" ht="19.899999999999999" customHeight="1" x14ac:dyDescent="0.25">
      <c r="A1198" s="126">
        <v>80080</v>
      </c>
      <c r="B1198" s="9">
        <f t="shared" si="164"/>
        <v>0</v>
      </c>
      <c r="C1198" s="127"/>
      <c r="D1198" s="4">
        <f t="shared" si="165"/>
        <v>0</v>
      </c>
      <c r="E1198" s="128">
        <f t="shared" si="168"/>
        <v>0</v>
      </c>
      <c r="F1198" s="4">
        <f t="shared" si="169"/>
        <v>0</v>
      </c>
      <c r="G1198" s="19">
        <f>IF(AND(C1198&lt;&gt;"",SUM(G$25:G1197)&lt;D$17),$D$17/$D$21,0)</f>
        <v>0</v>
      </c>
      <c r="H1198" s="4">
        <f t="shared" si="170"/>
        <v>0</v>
      </c>
      <c r="I1198" s="4">
        <f t="shared" si="166"/>
        <v>0</v>
      </c>
      <c r="J1198" s="25" t="str">
        <f t="shared" si="171"/>
        <v>2118–2119</v>
      </c>
      <c r="K1198" s="27">
        <f t="shared" si="167"/>
        <v>0</v>
      </c>
      <c r="R1198" s="10" t="str">
        <f t="shared" si="163"/>
        <v/>
      </c>
    </row>
    <row r="1199" spans="1:18" ht="19.899999999999999" customHeight="1" x14ac:dyDescent="0.25">
      <c r="A1199" s="126">
        <v>80110</v>
      </c>
      <c r="B1199" s="9">
        <f t="shared" si="164"/>
        <v>0</v>
      </c>
      <c r="C1199" s="127"/>
      <c r="D1199" s="4">
        <f t="shared" si="165"/>
        <v>0</v>
      </c>
      <c r="E1199" s="128">
        <f t="shared" si="168"/>
        <v>0</v>
      </c>
      <c r="F1199" s="4">
        <f t="shared" si="169"/>
        <v>0</v>
      </c>
      <c r="G1199" s="19">
        <f>IF(AND(C1199&lt;&gt;"",SUM(G$25:G1198)&lt;D$17),$D$17/$D$21,0)</f>
        <v>0</v>
      </c>
      <c r="H1199" s="4">
        <f t="shared" si="170"/>
        <v>0</v>
      </c>
      <c r="I1199" s="4">
        <f t="shared" si="166"/>
        <v>0</v>
      </c>
      <c r="J1199" s="25" t="str">
        <f t="shared" si="171"/>
        <v>2118–2119</v>
      </c>
      <c r="K1199" s="27">
        <f t="shared" si="167"/>
        <v>0</v>
      </c>
      <c r="R1199" s="10" t="str">
        <f t="shared" si="163"/>
        <v/>
      </c>
    </row>
    <row r="1200" spans="1:18" ht="19.899999999999999" customHeight="1" x14ac:dyDescent="0.25">
      <c r="A1200" s="126">
        <v>80141</v>
      </c>
      <c r="B1200" s="9">
        <f t="shared" si="164"/>
        <v>0</v>
      </c>
      <c r="C1200" s="127"/>
      <c r="D1200" s="4">
        <f t="shared" si="165"/>
        <v>0</v>
      </c>
      <c r="E1200" s="128">
        <f t="shared" si="168"/>
        <v>0</v>
      </c>
      <c r="F1200" s="4">
        <f t="shared" si="169"/>
        <v>0</v>
      </c>
      <c r="G1200" s="19">
        <f>IF(AND(C1200&lt;&gt;"",SUM(G$25:G1199)&lt;D$17),$D$17/$D$21,0)</f>
        <v>0</v>
      </c>
      <c r="H1200" s="4">
        <f t="shared" si="170"/>
        <v>0</v>
      </c>
      <c r="I1200" s="4">
        <f t="shared" si="166"/>
        <v>0</v>
      </c>
      <c r="J1200" s="25" t="str">
        <f t="shared" si="171"/>
        <v>2118–2119</v>
      </c>
      <c r="K1200" s="27">
        <f t="shared" si="167"/>
        <v>0</v>
      </c>
      <c r="R1200" s="10" t="str">
        <f t="shared" si="163"/>
        <v/>
      </c>
    </row>
    <row r="1201" spans="1:18" ht="19.899999999999999" customHeight="1" x14ac:dyDescent="0.25">
      <c r="A1201" s="126">
        <v>80171</v>
      </c>
      <c r="B1201" s="9">
        <f t="shared" si="164"/>
        <v>0</v>
      </c>
      <c r="C1201" s="127"/>
      <c r="D1201" s="4">
        <f t="shared" si="165"/>
        <v>0</v>
      </c>
      <c r="E1201" s="128">
        <f t="shared" si="168"/>
        <v>0</v>
      </c>
      <c r="F1201" s="4">
        <f t="shared" si="169"/>
        <v>0</v>
      </c>
      <c r="G1201" s="19">
        <f>IF(AND(C1201&lt;&gt;"",SUM(G$25:G1200)&lt;D$17),$D$17/$D$21,0)</f>
        <v>0</v>
      </c>
      <c r="H1201" s="4">
        <f t="shared" si="170"/>
        <v>0</v>
      </c>
      <c r="I1201" s="4">
        <f t="shared" si="166"/>
        <v>0</v>
      </c>
      <c r="J1201" s="25" t="str">
        <f t="shared" si="171"/>
        <v>2119–2120</v>
      </c>
      <c r="K1201" s="27">
        <f t="shared" si="167"/>
        <v>0</v>
      </c>
      <c r="R1201" s="10" t="str">
        <f t="shared" si="163"/>
        <v/>
      </c>
    </row>
    <row r="1202" spans="1:18" ht="19.899999999999999" customHeight="1" x14ac:dyDescent="0.25">
      <c r="A1202" s="126">
        <v>80202</v>
      </c>
      <c r="B1202" s="9">
        <f t="shared" si="164"/>
        <v>0</v>
      </c>
      <c r="C1202" s="127"/>
      <c r="D1202" s="4">
        <f t="shared" si="165"/>
        <v>0</v>
      </c>
      <c r="E1202" s="128">
        <f t="shared" si="168"/>
        <v>0</v>
      </c>
      <c r="F1202" s="4">
        <f t="shared" si="169"/>
        <v>0</v>
      </c>
      <c r="G1202" s="19">
        <f>IF(AND(C1202&lt;&gt;"",SUM(G$25:G1201)&lt;D$17),$D$17/$D$21,0)</f>
        <v>0</v>
      </c>
      <c r="H1202" s="4">
        <f t="shared" si="170"/>
        <v>0</v>
      </c>
      <c r="I1202" s="4">
        <f t="shared" si="166"/>
        <v>0</v>
      </c>
      <c r="J1202" s="25" t="str">
        <f t="shared" si="171"/>
        <v>2119–2120</v>
      </c>
      <c r="K1202" s="27">
        <f t="shared" si="167"/>
        <v>0</v>
      </c>
      <c r="R1202" s="10" t="str">
        <f t="shared" si="163"/>
        <v/>
      </c>
    </row>
    <row r="1203" spans="1:18" ht="19.899999999999999" customHeight="1" x14ac:dyDescent="0.25">
      <c r="A1203" s="126">
        <v>80233</v>
      </c>
      <c r="B1203" s="9">
        <f t="shared" si="164"/>
        <v>0</v>
      </c>
      <c r="C1203" s="127"/>
      <c r="D1203" s="4">
        <f t="shared" si="165"/>
        <v>0</v>
      </c>
      <c r="E1203" s="128">
        <f t="shared" si="168"/>
        <v>0</v>
      </c>
      <c r="F1203" s="4">
        <f t="shared" si="169"/>
        <v>0</v>
      </c>
      <c r="G1203" s="19">
        <f>IF(AND(C1203&lt;&gt;"",SUM(G$25:G1202)&lt;D$17),$D$17/$D$21,0)</f>
        <v>0</v>
      </c>
      <c r="H1203" s="4">
        <f t="shared" si="170"/>
        <v>0</v>
      </c>
      <c r="I1203" s="4">
        <f t="shared" si="166"/>
        <v>0</v>
      </c>
      <c r="J1203" s="25" t="str">
        <f t="shared" si="171"/>
        <v>2119–2120</v>
      </c>
      <c r="K1203" s="27">
        <f t="shared" si="167"/>
        <v>0</v>
      </c>
      <c r="R1203" s="10" t="str">
        <f t="shared" si="163"/>
        <v/>
      </c>
    </row>
    <row r="1204" spans="1:18" ht="19.899999999999999" customHeight="1" x14ac:dyDescent="0.25">
      <c r="A1204" s="126">
        <v>80263</v>
      </c>
      <c r="B1204" s="9">
        <f t="shared" si="164"/>
        <v>0</v>
      </c>
      <c r="C1204" s="127"/>
      <c r="D1204" s="4">
        <f t="shared" si="165"/>
        <v>0</v>
      </c>
      <c r="E1204" s="128">
        <f t="shared" si="168"/>
        <v>0</v>
      </c>
      <c r="F1204" s="4">
        <f t="shared" si="169"/>
        <v>0</v>
      </c>
      <c r="G1204" s="19">
        <f>IF(AND(C1204&lt;&gt;"",SUM(G$25:G1203)&lt;D$17),$D$17/$D$21,0)</f>
        <v>0</v>
      </c>
      <c r="H1204" s="4">
        <f t="shared" si="170"/>
        <v>0</v>
      </c>
      <c r="I1204" s="4">
        <f t="shared" si="166"/>
        <v>0</v>
      </c>
      <c r="J1204" s="25" t="str">
        <f t="shared" si="171"/>
        <v>2119–2120</v>
      </c>
      <c r="K1204" s="27">
        <f t="shared" si="167"/>
        <v>0</v>
      </c>
      <c r="R1204" s="10" t="str">
        <f t="shared" si="163"/>
        <v/>
      </c>
    </row>
    <row r="1205" spans="1:18" ht="19.899999999999999" customHeight="1" x14ac:dyDescent="0.25">
      <c r="A1205" s="126">
        <v>80294</v>
      </c>
      <c r="B1205" s="9">
        <f t="shared" si="164"/>
        <v>0</v>
      </c>
      <c r="C1205" s="127"/>
      <c r="D1205" s="4">
        <f t="shared" si="165"/>
        <v>0</v>
      </c>
      <c r="E1205" s="128">
        <f t="shared" si="168"/>
        <v>0</v>
      </c>
      <c r="F1205" s="4">
        <f t="shared" si="169"/>
        <v>0</v>
      </c>
      <c r="G1205" s="19">
        <f>IF(AND(C1205&lt;&gt;"",SUM(G$25:G1204)&lt;D$17),$D$17/$D$21,0)</f>
        <v>0</v>
      </c>
      <c r="H1205" s="4">
        <f t="shared" si="170"/>
        <v>0</v>
      </c>
      <c r="I1205" s="4">
        <f t="shared" si="166"/>
        <v>0</v>
      </c>
      <c r="J1205" s="25" t="str">
        <f t="shared" si="171"/>
        <v>2119–2120</v>
      </c>
      <c r="K1205" s="27">
        <f t="shared" si="167"/>
        <v>0</v>
      </c>
      <c r="R1205" s="10" t="str">
        <f t="shared" si="163"/>
        <v/>
      </c>
    </row>
    <row r="1206" spans="1:18" ht="19.899999999999999" customHeight="1" x14ac:dyDescent="0.25">
      <c r="A1206" s="126">
        <v>80324</v>
      </c>
      <c r="B1206" s="9">
        <f t="shared" si="164"/>
        <v>0</v>
      </c>
      <c r="C1206" s="127"/>
      <c r="D1206" s="4">
        <f t="shared" si="165"/>
        <v>0</v>
      </c>
      <c r="E1206" s="128">
        <f t="shared" si="168"/>
        <v>0</v>
      </c>
      <c r="F1206" s="4">
        <f t="shared" si="169"/>
        <v>0</v>
      </c>
      <c r="G1206" s="19">
        <f>IF(AND(C1206&lt;&gt;"",SUM(G$25:G1205)&lt;D$17),$D$17/$D$21,0)</f>
        <v>0</v>
      </c>
      <c r="H1206" s="4">
        <f t="shared" si="170"/>
        <v>0</v>
      </c>
      <c r="I1206" s="4">
        <f t="shared" si="166"/>
        <v>0</v>
      </c>
      <c r="J1206" s="25" t="str">
        <f t="shared" si="171"/>
        <v>2119–2120</v>
      </c>
      <c r="K1206" s="27">
        <f t="shared" si="167"/>
        <v>0</v>
      </c>
      <c r="R1206" s="10" t="str">
        <f t="shared" si="163"/>
        <v/>
      </c>
    </row>
    <row r="1207" spans="1:18" ht="19.899999999999999" customHeight="1" x14ac:dyDescent="0.25">
      <c r="A1207" s="126">
        <v>80355</v>
      </c>
      <c r="B1207" s="9">
        <f t="shared" si="164"/>
        <v>0</v>
      </c>
      <c r="C1207" s="127"/>
      <c r="D1207" s="4">
        <f t="shared" si="165"/>
        <v>0</v>
      </c>
      <c r="E1207" s="128">
        <f t="shared" si="168"/>
        <v>0</v>
      </c>
      <c r="F1207" s="4">
        <f t="shared" si="169"/>
        <v>0</v>
      </c>
      <c r="G1207" s="19">
        <f>IF(AND(C1207&lt;&gt;"",SUM(G$25:G1206)&lt;D$17),$D$17/$D$21,0)</f>
        <v>0</v>
      </c>
      <c r="H1207" s="4">
        <f t="shared" si="170"/>
        <v>0</v>
      </c>
      <c r="I1207" s="4">
        <f t="shared" si="166"/>
        <v>0</v>
      </c>
      <c r="J1207" s="25" t="str">
        <f t="shared" si="171"/>
        <v>2119–2120</v>
      </c>
      <c r="K1207" s="27">
        <f t="shared" si="167"/>
        <v>0</v>
      </c>
      <c r="R1207" s="10" t="str">
        <f t="shared" si="163"/>
        <v/>
      </c>
    </row>
    <row r="1208" spans="1:18" ht="19.899999999999999" customHeight="1" x14ac:dyDescent="0.25">
      <c r="A1208" s="126">
        <v>80386</v>
      </c>
      <c r="B1208" s="9">
        <f t="shared" si="164"/>
        <v>0</v>
      </c>
      <c r="C1208" s="127"/>
      <c r="D1208" s="4">
        <f t="shared" si="165"/>
        <v>0</v>
      </c>
      <c r="E1208" s="128">
        <f t="shared" si="168"/>
        <v>0</v>
      </c>
      <c r="F1208" s="4">
        <f t="shared" si="169"/>
        <v>0</v>
      </c>
      <c r="G1208" s="19">
        <f>IF(AND(C1208&lt;&gt;"",SUM(G$25:G1207)&lt;D$17),$D$17/$D$21,0)</f>
        <v>0</v>
      </c>
      <c r="H1208" s="4">
        <f t="shared" si="170"/>
        <v>0</v>
      </c>
      <c r="I1208" s="4">
        <f t="shared" si="166"/>
        <v>0</v>
      </c>
      <c r="J1208" s="25" t="str">
        <f t="shared" si="171"/>
        <v>2119–2120</v>
      </c>
      <c r="K1208" s="27">
        <f t="shared" si="167"/>
        <v>0</v>
      </c>
      <c r="R1208" s="10" t="str">
        <f t="shared" si="163"/>
        <v/>
      </c>
    </row>
    <row r="1209" spans="1:18" ht="19.899999999999999" customHeight="1" x14ac:dyDescent="0.25">
      <c r="A1209" s="126">
        <v>80415</v>
      </c>
      <c r="B1209" s="9">
        <f t="shared" si="164"/>
        <v>0</v>
      </c>
      <c r="C1209" s="127"/>
      <c r="D1209" s="4">
        <f t="shared" si="165"/>
        <v>0</v>
      </c>
      <c r="E1209" s="128">
        <f t="shared" si="168"/>
        <v>0</v>
      </c>
      <c r="F1209" s="4">
        <f t="shared" si="169"/>
        <v>0</v>
      </c>
      <c r="G1209" s="19">
        <f>IF(AND(C1209&lt;&gt;"",SUM(G$25:G1208)&lt;D$17),$D$17/$D$21,0)</f>
        <v>0</v>
      </c>
      <c r="H1209" s="4">
        <f t="shared" si="170"/>
        <v>0</v>
      </c>
      <c r="I1209" s="4">
        <f t="shared" si="166"/>
        <v>0</v>
      </c>
      <c r="J1209" s="25" t="str">
        <f t="shared" si="171"/>
        <v>2119–2120</v>
      </c>
      <c r="K1209" s="27">
        <f t="shared" si="167"/>
        <v>0</v>
      </c>
      <c r="R1209" s="10" t="str">
        <f t="shared" si="163"/>
        <v/>
      </c>
    </row>
    <row r="1210" spans="1:18" ht="19.899999999999999" customHeight="1" x14ac:dyDescent="0.25">
      <c r="A1210" s="126">
        <v>80446</v>
      </c>
      <c r="B1210" s="9">
        <f t="shared" si="164"/>
        <v>0</v>
      </c>
      <c r="C1210" s="127"/>
      <c r="D1210" s="4">
        <f t="shared" si="165"/>
        <v>0</v>
      </c>
      <c r="E1210" s="128">
        <f t="shared" si="168"/>
        <v>0</v>
      </c>
      <c r="F1210" s="4">
        <f t="shared" si="169"/>
        <v>0</v>
      </c>
      <c r="G1210" s="19">
        <f>IF(AND(C1210&lt;&gt;"",SUM(G$25:G1209)&lt;D$17),$D$17/$D$21,0)</f>
        <v>0</v>
      </c>
      <c r="H1210" s="4">
        <f t="shared" si="170"/>
        <v>0</v>
      </c>
      <c r="I1210" s="4">
        <f t="shared" si="166"/>
        <v>0</v>
      </c>
      <c r="J1210" s="25" t="str">
        <f t="shared" si="171"/>
        <v>2119–2120</v>
      </c>
      <c r="K1210" s="27">
        <f t="shared" si="167"/>
        <v>0</v>
      </c>
      <c r="R1210" s="10" t="str">
        <f t="shared" si="163"/>
        <v/>
      </c>
    </row>
    <row r="1211" spans="1:18" ht="19.899999999999999" customHeight="1" x14ac:dyDescent="0.25">
      <c r="A1211" s="126">
        <v>80476</v>
      </c>
      <c r="B1211" s="9">
        <f t="shared" si="164"/>
        <v>0</v>
      </c>
      <c r="C1211" s="127"/>
      <c r="D1211" s="4">
        <f t="shared" si="165"/>
        <v>0</v>
      </c>
      <c r="E1211" s="128">
        <f t="shared" si="168"/>
        <v>0</v>
      </c>
      <c r="F1211" s="4">
        <f t="shared" si="169"/>
        <v>0</v>
      </c>
      <c r="G1211" s="19">
        <f>IF(AND(C1211&lt;&gt;"",SUM(G$25:G1210)&lt;D$17),$D$17/$D$21,0)</f>
        <v>0</v>
      </c>
      <c r="H1211" s="4">
        <f t="shared" si="170"/>
        <v>0</v>
      </c>
      <c r="I1211" s="4">
        <f t="shared" si="166"/>
        <v>0</v>
      </c>
      <c r="J1211" s="25" t="str">
        <f t="shared" si="171"/>
        <v>2119–2120</v>
      </c>
      <c r="K1211" s="27">
        <f t="shared" si="167"/>
        <v>0</v>
      </c>
      <c r="R1211" s="10" t="str">
        <f t="shared" si="163"/>
        <v/>
      </c>
    </row>
    <row r="1212" spans="1:18" ht="19.899999999999999" customHeight="1" x14ac:dyDescent="0.25">
      <c r="A1212" s="126">
        <v>80507</v>
      </c>
      <c r="B1212" s="9">
        <f t="shared" si="164"/>
        <v>0</v>
      </c>
      <c r="C1212" s="127"/>
      <c r="D1212" s="4">
        <f t="shared" si="165"/>
        <v>0</v>
      </c>
      <c r="E1212" s="128">
        <f t="shared" si="168"/>
        <v>0</v>
      </c>
      <c r="F1212" s="4">
        <f t="shared" si="169"/>
        <v>0</v>
      </c>
      <c r="G1212" s="19">
        <f>IF(AND(C1212&lt;&gt;"",SUM(G$25:G1211)&lt;D$17),$D$17/$D$21,0)</f>
        <v>0</v>
      </c>
      <c r="H1212" s="4">
        <f t="shared" si="170"/>
        <v>0</v>
      </c>
      <c r="I1212" s="4">
        <f t="shared" si="166"/>
        <v>0</v>
      </c>
      <c r="J1212" s="25" t="str">
        <f t="shared" si="171"/>
        <v>2119–2120</v>
      </c>
      <c r="K1212" s="27">
        <f t="shared" si="167"/>
        <v>0</v>
      </c>
      <c r="R1212" s="10" t="str">
        <f t="shared" si="163"/>
        <v/>
      </c>
    </row>
    <row r="1213" spans="1:18" ht="19.899999999999999" customHeight="1" x14ac:dyDescent="0.25">
      <c r="A1213" s="126">
        <v>80537</v>
      </c>
      <c r="B1213" s="9">
        <f t="shared" si="164"/>
        <v>0</v>
      </c>
      <c r="C1213" s="127"/>
      <c r="D1213" s="4">
        <f t="shared" si="165"/>
        <v>0</v>
      </c>
      <c r="E1213" s="128">
        <f t="shared" si="168"/>
        <v>0</v>
      </c>
      <c r="F1213" s="4">
        <f t="shared" si="169"/>
        <v>0</v>
      </c>
      <c r="G1213" s="19">
        <f>IF(AND(C1213&lt;&gt;"",SUM(G$25:G1212)&lt;D$17),$D$17/$D$21,0)</f>
        <v>0</v>
      </c>
      <c r="H1213" s="4">
        <f t="shared" si="170"/>
        <v>0</v>
      </c>
      <c r="I1213" s="4">
        <f t="shared" si="166"/>
        <v>0</v>
      </c>
      <c r="J1213" s="25" t="str">
        <f t="shared" si="171"/>
        <v>2120–2121</v>
      </c>
      <c r="K1213" s="27">
        <f t="shared" si="167"/>
        <v>0</v>
      </c>
      <c r="R1213" s="10" t="str">
        <f t="shared" si="163"/>
        <v/>
      </c>
    </row>
    <row r="1214" spans="1:18" ht="19.899999999999999" customHeight="1" x14ac:dyDescent="0.25">
      <c r="A1214" s="126">
        <v>80568</v>
      </c>
      <c r="B1214" s="9">
        <f t="shared" si="164"/>
        <v>0</v>
      </c>
      <c r="C1214" s="127"/>
      <c r="D1214" s="4">
        <f t="shared" si="165"/>
        <v>0</v>
      </c>
      <c r="E1214" s="128">
        <f t="shared" si="168"/>
        <v>0</v>
      </c>
      <c r="F1214" s="4">
        <f t="shared" si="169"/>
        <v>0</v>
      </c>
      <c r="G1214" s="19">
        <f>IF(AND(C1214&lt;&gt;"",SUM(G$25:G1213)&lt;D$17),$D$17/$D$21,0)</f>
        <v>0</v>
      </c>
      <c r="H1214" s="4">
        <f t="shared" si="170"/>
        <v>0</v>
      </c>
      <c r="I1214" s="4">
        <f t="shared" si="166"/>
        <v>0</v>
      </c>
      <c r="J1214" s="25" t="str">
        <f t="shared" si="171"/>
        <v>2120–2121</v>
      </c>
      <c r="K1214" s="27">
        <f t="shared" si="167"/>
        <v>0</v>
      </c>
      <c r="R1214" s="10" t="str">
        <f t="shared" si="163"/>
        <v/>
      </c>
    </row>
    <row r="1215" spans="1:18" ht="19.899999999999999" customHeight="1" x14ac:dyDescent="0.25">
      <c r="A1215" s="126">
        <v>80599</v>
      </c>
      <c r="B1215" s="9">
        <f t="shared" si="164"/>
        <v>0</v>
      </c>
      <c r="C1215" s="127"/>
      <c r="D1215" s="4">
        <f t="shared" si="165"/>
        <v>0</v>
      </c>
      <c r="E1215" s="128">
        <f t="shared" si="168"/>
        <v>0</v>
      </c>
      <c r="F1215" s="4">
        <f t="shared" si="169"/>
        <v>0</v>
      </c>
      <c r="G1215" s="19">
        <f>IF(AND(C1215&lt;&gt;"",SUM(G$25:G1214)&lt;D$17),$D$17/$D$21,0)</f>
        <v>0</v>
      </c>
      <c r="H1215" s="4">
        <f t="shared" si="170"/>
        <v>0</v>
      </c>
      <c r="I1215" s="4">
        <f t="shared" si="166"/>
        <v>0</v>
      </c>
      <c r="J1215" s="25" t="str">
        <f t="shared" si="171"/>
        <v>2120–2121</v>
      </c>
      <c r="K1215" s="27">
        <f t="shared" si="167"/>
        <v>0</v>
      </c>
      <c r="R1215" s="10" t="str">
        <f t="shared" si="163"/>
        <v/>
      </c>
    </row>
    <row r="1216" spans="1:18" ht="19.899999999999999" customHeight="1" x14ac:dyDescent="0.25">
      <c r="A1216" s="126">
        <v>80629</v>
      </c>
      <c r="B1216" s="9">
        <f t="shared" si="164"/>
        <v>0</v>
      </c>
      <c r="C1216" s="127"/>
      <c r="D1216" s="4">
        <f t="shared" si="165"/>
        <v>0</v>
      </c>
      <c r="E1216" s="128">
        <f t="shared" si="168"/>
        <v>0</v>
      </c>
      <c r="F1216" s="4">
        <f t="shared" si="169"/>
        <v>0</v>
      </c>
      <c r="G1216" s="19">
        <f>IF(AND(C1216&lt;&gt;"",SUM(G$25:G1215)&lt;D$17),$D$17/$D$21,0)</f>
        <v>0</v>
      </c>
      <c r="H1216" s="4">
        <f t="shared" si="170"/>
        <v>0</v>
      </c>
      <c r="I1216" s="4">
        <f t="shared" si="166"/>
        <v>0</v>
      </c>
      <c r="J1216" s="25" t="str">
        <f t="shared" si="171"/>
        <v>2120–2121</v>
      </c>
      <c r="K1216" s="27">
        <f t="shared" si="167"/>
        <v>0</v>
      </c>
      <c r="R1216" s="10" t="str">
        <f t="shared" si="163"/>
        <v/>
      </c>
    </row>
    <row r="1217" spans="1:18" ht="19.899999999999999" customHeight="1" x14ac:dyDescent="0.25">
      <c r="A1217" s="126">
        <v>80660</v>
      </c>
      <c r="B1217" s="9">
        <f t="shared" si="164"/>
        <v>0</v>
      </c>
      <c r="C1217" s="127"/>
      <c r="D1217" s="4">
        <f t="shared" si="165"/>
        <v>0</v>
      </c>
      <c r="E1217" s="128">
        <f t="shared" si="168"/>
        <v>0</v>
      </c>
      <c r="F1217" s="4">
        <f t="shared" si="169"/>
        <v>0</v>
      </c>
      <c r="G1217" s="19">
        <f>IF(AND(C1217&lt;&gt;"",SUM(G$25:G1216)&lt;D$17),$D$17/$D$21,0)</f>
        <v>0</v>
      </c>
      <c r="H1217" s="4">
        <f t="shared" si="170"/>
        <v>0</v>
      </c>
      <c r="I1217" s="4">
        <f t="shared" si="166"/>
        <v>0</v>
      </c>
      <c r="J1217" s="25" t="str">
        <f t="shared" si="171"/>
        <v>2120–2121</v>
      </c>
      <c r="K1217" s="27">
        <f t="shared" si="167"/>
        <v>0</v>
      </c>
      <c r="R1217" s="10" t="str">
        <f t="shared" si="163"/>
        <v/>
      </c>
    </row>
    <row r="1218" spans="1:18" ht="19.899999999999999" customHeight="1" x14ac:dyDescent="0.25">
      <c r="A1218" s="126">
        <v>80690</v>
      </c>
      <c r="B1218" s="9">
        <f t="shared" si="164"/>
        <v>0</v>
      </c>
      <c r="C1218" s="127"/>
      <c r="D1218" s="4">
        <f t="shared" si="165"/>
        <v>0</v>
      </c>
      <c r="E1218" s="128">
        <f t="shared" si="168"/>
        <v>0</v>
      </c>
      <c r="F1218" s="4">
        <f t="shared" si="169"/>
        <v>0</v>
      </c>
      <c r="G1218" s="19">
        <f>IF(AND(C1218&lt;&gt;"",SUM(G$25:G1217)&lt;D$17),$D$17/$D$21,0)</f>
        <v>0</v>
      </c>
      <c r="H1218" s="4">
        <f t="shared" si="170"/>
        <v>0</v>
      </c>
      <c r="I1218" s="4">
        <f t="shared" si="166"/>
        <v>0</v>
      </c>
      <c r="J1218" s="25" t="str">
        <f t="shared" si="171"/>
        <v>2120–2121</v>
      </c>
      <c r="K1218" s="27">
        <f t="shared" si="167"/>
        <v>0</v>
      </c>
      <c r="R1218" s="10" t="str">
        <f t="shared" si="163"/>
        <v/>
      </c>
    </row>
    <row r="1219" spans="1:18" ht="19.899999999999999" customHeight="1" x14ac:dyDescent="0.25">
      <c r="A1219" s="126">
        <v>80721</v>
      </c>
      <c r="B1219" s="9">
        <f t="shared" si="164"/>
        <v>0</v>
      </c>
      <c r="C1219" s="127"/>
      <c r="D1219" s="4">
        <f t="shared" si="165"/>
        <v>0</v>
      </c>
      <c r="E1219" s="128">
        <f t="shared" si="168"/>
        <v>0</v>
      </c>
      <c r="F1219" s="4">
        <f t="shared" si="169"/>
        <v>0</v>
      </c>
      <c r="G1219" s="19">
        <f>IF(AND(C1219&lt;&gt;"",SUM(G$25:G1218)&lt;D$17),$D$17/$D$21,0)</f>
        <v>0</v>
      </c>
      <c r="H1219" s="4">
        <f t="shared" si="170"/>
        <v>0</v>
      </c>
      <c r="I1219" s="4">
        <f t="shared" si="166"/>
        <v>0</v>
      </c>
      <c r="J1219" s="25" t="str">
        <f t="shared" si="171"/>
        <v>2120–2121</v>
      </c>
      <c r="K1219" s="27">
        <f t="shared" si="167"/>
        <v>0</v>
      </c>
      <c r="R1219" s="10" t="str">
        <f t="shared" si="163"/>
        <v/>
      </c>
    </row>
    <row r="1220" spans="1:18" ht="19.899999999999999" customHeight="1" x14ac:dyDescent="0.25">
      <c r="A1220" s="126">
        <v>80752</v>
      </c>
      <c r="B1220" s="9">
        <f t="shared" si="164"/>
        <v>0</v>
      </c>
      <c r="C1220" s="127"/>
      <c r="D1220" s="4">
        <f t="shared" si="165"/>
        <v>0</v>
      </c>
      <c r="E1220" s="128">
        <f t="shared" si="168"/>
        <v>0</v>
      </c>
      <c r="F1220" s="4">
        <f t="shared" si="169"/>
        <v>0</v>
      </c>
      <c r="G1220" s="19">
        <f>IF(AND(C1220&lt;&gt;"",SUM(G$25:G1219)&lt;D$17),$D$17/$D$21,0)</f>
        <v>0</v>
      </c>
      <c r="H1220" s="4">
        <f t="shared" si="170"/>
        <v>0</v>
      </c>
      <c r="I1220" s="4">
        <f t="shared" si="166"/>
        <v>0</v>
      </c>
      <c r="J1220" s="25" t="str">
        <f t="shared" si="171"/>
        <v>2120–2121</v>
      </c>
      <c r="K1220" s="27">
        <f t="shared" si="167"/>
        <v>0</v>
      </c>
      <c r="R1220" s="10" t="str">
        <f t="shared" si="163"/>
        <v/>
      </c>
    </row>
    <row r="1221" spans="1:18" ht="19.899999999999999" customHeight="1" x14ac:dyDescent="0.25">
      <c r="A1221" s="126">
        <v>80780</v>
      </c>
      <c r="B1221" s="9">
        <f t="shared" si="164"/>
        <v>0</v>
      </c>
      <c r="C1221" s="127"/>
      <c r="D1221" s="4">
        <f t="shared" si="165"/>
        <v>0</v>
      </c>
      <c r="E1221" s="128">
        <f t="shared" si="168"/>
        <v>0</v>
      </c>
      <c r="F1221" s="4">
        <f t="shared" si="169"/>
        <v>0</v>
      </c>
      <c r="G1221" s="19">
        <f>IF(AND(C1221&lt;&gt;"",SUM(G$25:G1220)&lt;D$17),$D$17/$D$21,0)</f>
        <v>0</v>
      </c>
      <c r="H1221" s="4">
        <f t="shared" si="170"/>
        <v>0</v>
      </c>
      <c r="I1221" s="4">
        <f t="shared" si="166"/>
        <v>0</v>
      </c>
      <c r="J1221" s="25" t="str">
        <f t="shared" si="171"/>
        <v>2120–2121</v>
      </c>
      <c r="K1221" s="27">
        <f t="shared" si="167"/>
        <v>0</v>
      </c>
      <c r="R1221" s="10" t="str">
        <f t="shared" si="163"/>
        <v/>
      </c>
    </row>
    <row r="1222" spans="1:18" ht="19.899999999999999" customHeight="1" x14ac:dyDescent="0.25">
      <c r="A1222" s="126">
        <v>80811</v>
      </c>
      <c r="B1222" s="9">
        <f t="shared" si="164"/>
        <v>0</v>
      </c>
      <c r="C1222" s="127"/>
      <c r="D1222" s="4">
        <f t="shared" si="165"/>
        <v>0</v>
      </c>
      <c r="E1222" s="128">
        <f t="shared" si="168"/>
        <v>0</v>
      </c>
      <c r="F1222" s="4">
        <f t="shared" si="169"/>
        <v>0</v>
      </c>
      <c r="G1222" s="19">
        <f>IF(AND(C1222&lt;&gt;"",SUM(G$25:G1221)&lt;D$17),$D$17/$D$21,0)</f>
        <v>0</v>
      </c>
      <c r="H1222" s="4">
        <f t="shared" si="170"/>
        <v>0</v>
      </c>
      <c r="I1222" s="4">
        <f t="shared" si="166"/>
        <v>0</v>
      </c>
      <c r="J1222" s="25" t="str">
        <f t="shared" si="171"/>
        <v>2120–2121</v>
      </c>
      <c r="K1222" s="27">
        <f t="shared" si="167"/>
        <v>0</v>
      </c>
      <c r="R1222" s="10" t="str">
        <f t="shared" si="163"/>
        <v/>
      </c>
    </row>
    <row r="1223" spans="1:18" ht="19.899999999999999" customHeight="1" x14ac:dyDescent="0.25">
      <c r="A1223" s="126">
        <v>80841</v>
      </c>
      <c r="B1223" s="9">
        <f t="shared" si="164"/>
        <v>0</v>
      </c>
      <c r="C1223" s="127"/>
      <c r="D1223" s="4">
        <f t="shared" si="165"/>
        <v>0</v>
      </c>
      <c r="E1223" s="128">
        <f t="shared" si="168"/>
        <v>0</v>
      </c>
      <c r="F1223" s="4">
        <f t="shared" si="169"/>
        <v>0</v>
      </c>
      <c r="G1223" s="19">
        <f>IF(AND(C1223&lt;&gt;"",SUM(G$25:G1222)&lt;D$17),$D$17/$D$21,0)</f>
        <v>0</v>
      </c>
      <c r="H1223" s="4">
        <f t="shared" si="170"/>
        <v>0</v>
      </c>
      <c r="I1223" s="4">
        <f t="shared" si="166"/>
        <v>0</v>
      </c>
      <c r="J1223" s="25" t="str">
        <f t="shared" si="171"/>
        <v>2120–2121</v>
      </c>
      <c r="K1223" s="27">
        <f t="shared" si="167"/>
        <v>0</v>
      </c>
      <c r="R1223" s="10" t="str">
        <f t="shared" si="163"/>
        <v/>
      </c>
    </row>
    <row r="1224" spans="1:18" ht="19.899999999999999" customHeight="1" x14ac:dyDescent="0.25">
      <c r="A1224" s="126">
        <v>80872</v>
      </c>
      <c r="B1224" s="9">
        <f t="shared" si="164"/>
        <v>0</v>
      </c>
      <c r="C1224" s="127"/>
      <c r="D1224" s="4">
        <f t="shared" si="165"/>
        <v>0</v>
      </c>
      <c r="E1224" s="128">
        <f t="shared" si="168"/>
        <v>0</v>
      </c>
      <c r="F1224" s="4">
        <f t="shared" si="169"/>
        <v>0</v>
      </c>
      <c r="G1224" s="19">
        <f>IF(AND(C1224&lt;&gt;"",SUM(G$25:G1223)&lt;D$17),$D$17/$D$21,0)</f>
        <v>0</v>
      </c>
      <c r="H1224" s="4">
        <f t="shared" si="170"/>
        <v>0</v>
      </c>
      <c r="I1224" s="4">
        <f t="shared" si="166"/>
        <v>0</v>
      </c>
      <c r="J1224" s="25" t="str">
        <f t="shared" si="171"/>
        <v>2120–2121</v>
      </c>
      <c r="K1224" s="27">
        <f t="shared" si="167"/>
        <v>0</v>
      </c>
      <c r="R1224" s="10" t="str">
        <f t="shared" si="163"/>
        <v/>
      </c>
    </row>
    <row r="1225" spans="1:18" ht="19.899999999999999" customHeight="1" x14ac:dyDescent="0.25">
      <c r="A1225" s="126">
        <v>80902</v>
      </c>
      <c r="B1225" s="9">
        <f t="shared" si="164"/>
        <v>0</v>
      </c>
      <c r="C1225" s="127"/>
      <c r="D1225" s="4">
        <f t="shared" si="165"/>
        <v>0</v>
      </c>
      <c r="E1225" s="128">
        <f t="shared" si="168"/>
        <v>0</v>
      </c>
      <c r="F1225" s="4">
        <f t="shared" si="169"/>
        <v>0</v>
      </c>
      <c r="G1225" s="19">
        <f>IF(AND(C1225&lt;&gt;"",SUM(G$25:G1224)&lt;D$17),$D$17/$D$21,0)</f>
        <v>0</v>
      </c>
      <c r="H1225" s="4">
        <f t="shared" si="170"/>
        <v>0</v>
      </c>
      <c r="I1225" s="4">
        <f t="shared" si="166"/>
        <v>0</v>
      </c>
      <c r="J1225" s="25" t="str">
        <f t="shared" si="171"/>
        <v>2121–2122</v>
      </c>
      <c r="K1225" s="27">
        <f t="shared" si="167"/>
        <v>0</v>
      </c>
      <c r="R1225" s="10" t="str">
        <f t="shared" si="163"/>
        <v/>
      </c>
    </row>
    <row r="1226" spans="1:18" ht="19.899999999999999" customHeight="1" x14ac:dyDescent="0.25">
      <c r="A1226" s="126">
        <v>80933</v>
      </c>
      <c r="B1226" s="9">
        <f t="shared" si="164"/>
        <v>0</v>
      </c>
      <c r="C1226" s="127"/>
      <c r="D1226" s="4">
        <f t="shared" si="165"/>
        <v>0</v>
      </c>
      <c r="E1226" s="128">
        <f t="shared" si="168"/>
        <v>0</v>
      </c>
      <c r="F1226" s="4">
        <f t="shared" si="169"/>
        <v>0</v>
      </c>
      <c r="G1226" s="19">
        <f>IF(AND(C1226&lt;&gt;"",SUM(G$25:G1225)&lt;D$17),$D$17/$D$21,0)</f>
        <v>0</v>
      </c>
      <c r="H1226" s="4">
        <f t="shared" si="170"/>
        <v>0</v>
      </c>
      <c r="I1226" s="4">
        <f t="shared" si="166"/>
        <v>0</v>
      </c>
      <c r="J1226" s="25" t="str">
        <f t="shared" si="171"/>
        <v>2121–2122</v>
      </c>
      <c r="K1226" s="27">
        <f t="shared" si="167"/>
        <v>0</v>
      </c>
      <c r="R1226" s="10" t="str">
        <f t="shared" si="163"/>
        <v/>
      </c>
    </row>
    <row r="1227" spans="1:18" ht="19.899999999999999" customHeight="1" x14ac:dyDescent="0.25">
      <c r="A1227" s="126">
        <v>80964</v>
      </c>
      <c r="B1227" s="9">
        <f t="shared" si="164"/>
        <v>0</v>
      </c>
      <c r="C1227" s="127"/>
      <c r="D1227" s="4">
        <f t="shared" si="165"/>
        <v>0</v>
      </c>
      <c r="E1227" s="128">
        <f t="shared" si="168"/>
        <v>0</v>
      </c>
      <c r="F1227" s="4">
        <f t="shared" si="169"/>
        <v>0</v>
      </c>
      <c r="G1227" s="19">
        <f>IF(AND(C1227&lt;&gt;"",SUM(G$25:G1226)&lt;D$17),$D$17/$D$21,0)</f>
        <v>0</v>
      </c>
      <c r="H1227" s="4">
        <f t="shared" si="170"/>
        <v>0</v>
      </c>
      <c r="I1227" s="4">
        <f t="shared" si="166"/>
        <v>0</v>
      </c>
      <c r="J1227" s="25" t="str">
        <f t="shared" si="171"/>
        <v>2121–2122</v>
      </c>
      <c r="K1227" s="27">
        <f t="shared" si="167"/>
        <v>0</v>
      </c>
      <c r="R1227" s="10" t="str">
        <f t="shared" si="163"/>
        <v/>
      </c>
    </row>
    <row r="1228" spans="1:18" ht="19.899999999999999" customHeight="1" x14ac:dyDescent="0.25">
      <c r="A1228" s="126">
        <v>80994</v>
      </c>
      <c r="B1228" s="9">
        <f t="shared" si="164"/>
        <v>0</v>
      </c>
      <c r="C1228" s="127"/>
      <c r="D1228" s="4">
        <f t="shared" si="165"/>
        <v>0</v>
      </c>
      <c r="E1228" s="128">
        <f t="shared" si="168"/>
        <v>0</v>
      </c>
      <c r="F1228" s="4">
        <f t="shared" si="169"/>
        <v>0</v>
      </c>
      <c r="G1228" s="19">
        <f>IF(AND(C1228&lt;&gt;"",SUM(G$25:G1227)&lt;D$17),$D$17/$D$21,0)</f>
        <v>0</v>
      </c>
      <c r="H1228" s="4">
        <f t="shared" si="170"/>
        <v>0</v>
      </c>
      <c r="I1228" s="4">
        <f t="shared" si="166"/>
        <v>0</v>
      </c>
      <c r="J1228" s="25" t="str">
        <f t="shared" si="171"/>
        <v>2121–2122</v>
      </c>
      <c r="K1228" s="27">
        <f t="shared" si="167"/>
        <v>0</v>
      </c>
      <c r="R1228" s="10" t="str">
        <f t="shared" si="163"/>
        <v/>
      </c>
    </row>
    <row r="1229" spans="1:18" ht="19.899999999999999" customHeight="1" x14ac:dyDescent="0.25">
      <c r="A1229" s="126">
        <v>81025</v>
      </c>
      <c r="B1229" s="9">
        <f t="shared" si="164"/>
        <v>0</v>
      </c>
      <c r="C1229" s="127"/>
      <c r="D1229" s="4">
        <f t="shared" si="165"/>
        <v>0</v>
      </c>
      <c r="E1229" s="128">
        <f t="shared" si="168"/>
        <v>0</v>
      </c>
      <c r="F1229" s="4">
        <f t="shared" si="169"/>
        <v>0</v>
      </c>
      <c r="G1229" s="19">
        <f>IF(AND(C1229&lt;&gt;"",SUM(G$25:G1228)&lt;D$17),$D$17/$D$21,0)</f>
        <v>0</v>
      </c>
      <c r="H1229" s="4">
        <f t="shared" si="170"/>
        <v>0</v>
      </c>
      <c r="I1229" s="4">
        <f t="shared" si="166"/>
        <v>0</v>
      </c>
      <c r="J1229" s="25" t="str">
        <f t="shared" si="171"/>
        <v>2121–2122</v>
      </c>
      <c r="K1229" s="27">
        <f t="shared" si="167"/>
        <v>0</v>
      </c>
      <c r="R1229" s="10" t="str">
        <f t="shared" si="163"/>
        <v/>
      </c>
    </row>
    <row r="1230" spans="1:18" ht="19.899999999999999" customHeight="1" x14ac:dyDescent="0.25">
      <c r="A1230" s="126">
        <v>81055</v>
      </c>
      <c r="B1230" s="9">
        <f t="shared" si="164"/>
        <v>0</v>
      </c>
      <c r="C1230" s="127"/>
      <c r="D1230" s="4">
        <f t="shared" si="165"/>
        <v>0</v>
      </c>
      <c r="E1230" s="128">
        <f t="shared" si="168"/>
        <v>0</v>
      </c>
      <c r="F1230" s="4">
        <f t="shared" si="169"/>
        <v>0</v>
      </c>
      <c r="G1230" s="19">
        <f>IF(AND(C1230&lt;&gt;"",SUM(G$25:G1229)&lt;D$17),$D$17/$D$21,0)</f>
        <v>0</v>
      </c>
      <c r="H1230" s="4">
        <f t="shared" si="170"/>
        <v>0</v>
      </c>
      <c r="I1230" s="4">
        <f t="shared" si="166"/>
        <v>0</v>
      </c>
      <c r="J1230" s="25" t="str">
        <f t="shared" si="171"/>
        <v>2121–2122</v>
      </c>
      <c r="K1230" s="27">
        <f t="shared" si="167"/>
        <v>0</v>
      </c>
      <c r="R1230" s="10" t="str">
        <f t="shared" si="163"/>
        <v/>
      </c>
    </row>
    <row r="1231" spans="1:18" ht="19.899999999999999" customHeight="1" x14ac:dyDescent="0.25">
      <c r="A1231" s="126">
        <v>81086</v>
      </c>
      <c r="B1231" s="9">
        <f t="shared" si="164"/>
        <v>0</v>
      </c>
      <c r="C1231" s="127"/>
      <c r="D1231" s="4">
        <f t="shared" si="165"/>
        <v>0</v>
      </c>
      <c r="E1231" s="128">
        <f t="shared" si="168"/>
        <v>0</v>
      </c>
      <c r="F1231" s="4">
        <f t="shared" si="169"/>
        <v>0</v>
      </c>
      <c r="G1231" s="19">
        <f>IF(AND(C1231&lt;&gt;"",SUM(G$25:G1230)&lt;D$17),$D$17/$D$21,0)</f>
        <v>0</v>
      </c>
      <c r="H1231" s="4">
        <f t="shared" si="170"/>
        <v>0</v>
      </c>
      <c r="I1231" s="4">
        <f t="shared" si="166"/>
        <v>0</v>
      </c>
      <c r="J1231" s="25" t="str">
        <f t="shared" si="171"/>
        <v>2121–2122</v>
      </c>
      <c r="K1231" s="27">
        <f t="shared" si="167"/>
        <v>0</v>
      </c>
      <c r="R1231" s="10" t="str">
        <f t="shared" si="163"/>
        <v/>
      </c>
    </row>
    <row r="1232" spans="1:18" ht="19.899999999999999" customHeight="1" x14ac:dyDescent="0.25">
      <c r="A1232" s="126">
        <v>81117</v>
      </c>
      <c r="B1232" s="9">
        <f t="shared" si="164"/>
        <v>0</v>
      </c>
      <c r="C1232" s="127"/>
      <c r="D1232" s="4">
        <f t="shared" si="165"/>
        <v>0</v>
      </c>
      <c r="E1232" s="128">
        <f t="shared" si="168"/>
        <v>0</v>
      </c>
      <c r="F1232" s="4">
        <f t="shared" si="169"/>
        <v>0</v>
      </c>
      <c r="G1232" s="19">
        <f>IF(AND(C1232&lt;&gt;"",SUM(G$25:G1231)&lt;D$17),$D$17/$D$21,0)</f>
        <v>0</v>
      </c>
      <c r="H1232" s="4">
        <f t="shared" si="170"/>
        <v>0</v>
      </c>
      <c r="I1232" s="4">
        <f t="shared" si="166"/>
        <v>0</v>
      </c>
      <c r="J1232" s="25" t="str">
        <f t="shared" si="171"/>
        <v>2121–2122</v>
      </c>
      <c r="K1232" s="27">
        <f t="shared" si="167"/>
        <v>0</v>
      </c>
      <c r="R1232" s="10" t="str">
        <f t="shared" si="163"/>
        <v/>
      </c>
    </row>
    <row r="1233" spans="1:18" ht="19.899999999999999" customHeight="1" x14ac:dyDescent="0.25">
      <c r="A1233" s="126">
        <v>81145</v>
      </c>
      <c r="B1233" s="9">
        <f t="shared" si="164"/>
        <v>0</v>
      </c>
      <c r="C1233" s="127"/>
      <c r="D1233" s="4">
        <f t="shared" si="165"/>
        <v>0</v>
      </c>
      <c r="E1233" s="128">
        <f t="shared" si="168"/>
        <v>0</v>
      </c>
      <c r="F1233" s="4">
        <f t="shared" si="169"/>
        <v>0</v>
      </c>
      <c r="G1233" s="19">
        <f>IF(AND(C1233&lt;&gt;"",SUM(G$25:G1232)&lt;D$17),$D$17/$D$21,0)</f>
        <v>0</v>
      </c>
      <c r="H1233" s="4">
        <f t="shared" si="170"/>
        <v>0</v>
      </c>
      <c r="I1233" s="4">
        <f t="shared" si="166"/>
        <v>0</v>
      </c>
      <c r="J1233" s="25" t="str">
        <f t="shared" si="171"/>
        <v>2121–2122</v>
      </c>
      <c r="K1233" s="27">
        <f t="shared" si="167"/>
        <v>0</v>
      </c>
      <c r="R1233" s="10" t="str">
        <f t="shared" si="163"/>
        <v/>
      </c>
    </row>
    <row r="1234" spans="1:18" ht="19.899999999999999" customHeight="1" x14ac:dyDescent="0.25">
      <c r="A1234" s="126">
        <v>81176</v>
      </c>
      <c r="B1234" s="9">
        <f t="shared" si="164"/>
        <v>0</v>
      </c>
      <c r="C1234" s="127"/>
      <c r="D1234" s="4">
        <f t="shared" si="165"/>
        <v>0</v>
      </c>
      <c r="E1234" s="128">
        <f t="shared" si="168"/>
        <v>0</v>
      </c>
      <c r="F1234" s="4">
        <f t="shared" si="169"/>
        <v>0</v>
      </c>
      <c r="G1234" s="19">
        <f>IF(AND(C1234&lt;&gt;"",SUM(G$25:G1233)&lt;D$17),$D$17/$D$21,0)</f>
        <v>0</v>
      </c>
      <c r="H1234" s="4">
        <f t="shared" si="170"/>
        <v>0</v>
      </c>
      <c r="I1234" s="4">
        <f t="shared" si="166"/>
        <v>0</v>
      </c>
      <c r="J1234" s="25" t="str">
        <f t="shared" si="171"/>
        <v>2121–2122</v>
      </c>
      <c r="K1234" s="27">
        <f t="shared" si="167"/>
        <v>0</v>
      </c>
      <c r="R1234" s="10" t="str">
        <f t="shared" si="163"/>
        <v/>
      </c>
    </row>
    <row r="1235" spans="1:18" ht="19.899999999999999" customHeight="1" x14ac:dyDescent="0.25">
      <c r="A1235" s="126">
        <v>81206</v>
      </c>
      <c r="B1235" s="9">
        <f t="shared" si="164"/>
        <v>0</v>
      </c>
      <c r="C1235" s="127"/>
      <c r="D1235" s="4">
        <f t="shared" si="165"/>
        <v>0</v>
      </c>
      <c r="E1235" s="128">
        <f t="shared" si="168"/>
        <v>0</v>
      </c>
      <c r="F1235" s="4">
        <f t="shared" si="169"/>
        <v>0</v>
      </c>
      <c r="G1235" s="19">
        <f>IF(AND(C1235&lt;&gt;"",SUM(G$25:G1234)&lt;D$17),$D$17/$D$21,0)</f>
        <v>0</v>
      </c>
      <c r="H1235" s="4">
        <f t="shared" si="170"/>
        <v>0</v>
      </c>
      <c r="I1235" s="4">
        <f t="shared" si="166"/>
        <v>0</v>
      </c>
      <c r="J1235" s="25" t="str">
        <f t="shared" si="171"/>
        <v>2121–2122</v>
      </c>
      <c r="K1235" s="27">
        <f t="shared" si="167"/>
        <v>0</v>
      </c>
      <c r="R1235" s="10" t="str">
        <f t="shared" si="163"/>
        <v/>
      </c>
    </row>
    <row r="1236" spans="1:18" ht="19.899999999999999" customHeight="1" x14ac:dyDescent="0.25">
      <c r="A1236" s="126">
        <v>81237</v>
      </c>
      <c r="B1236" s="9">
        <f t="shared" si="164"/>
        <v>0</v>
      </c>
      <c r="C1236" s="127"/>
      <c r="D1236" s="4">
        <f t="shared" si="165"/>
        <v>0</v>
      </c>
      <c r="E1236" s="128">
        <f t="shared" si="168"/>
        <v>0</v>
      </c>
      <c r="F1236" s="4">
        <f t="shared" si="169"/>
        <v>0</v>
      </c>
      <c r="G1236" s="19">
        <f>IF(AND(C1236&lt;&gt;"",SUM(G$25:G1235)&lt;D$17),$D$17/$D$21,0)</f>
        <v>0</v>
      </c>
      <c r="H1236" s="4">
        <f t="shared" si="170"/>
        <v>0</v>
      </c>
      <c r="I1236" s="4">
        <f t="shared" si="166"/>
        <v>0</v>
      </c>
      <c r="J1236" s="25" t="str">
        <f t="shared" si="171"/>
        <v>2121–2122</v>
      </c>
      <c r="K1236" s="27">
        <f t="shared" ref="K1236" si="172">IF(H1236=D1227,D1227,0)</f>
        <v>0</v>
      </c>
      <c r="R1236" s="10" t="str">
        <f t="shared" si="163"/>
        <v/>
      </c>
    </row>
    <row r="1237" spans="1:18" ht="20.25" customHeight="1" x14ac:dyDescent="0.25">
      <c r="B1237" s="113"/>
      <c r="C1237" s="113"/>
      <c r="D1237" s="113"/>
      <c r="F1237" s="113"/>
      <c r="G1237" s="113"/>
      <c r="J1237" s="25"/>
    </row>
    <row r="1238" spans="1:18" ht="15.75" x14ac:dyDescent="0.25">
      <c r="J1238" s="25"/>
    </row>
    <row r="1239" spans="1:18" ht="15.75" x14ac:dyDescent="0.25">
      <c r="J1239" s="25"/>
    </row>
    <row r="1240" spans="1:18" ht="15.75" x14ac:dyDescent="0.25">
      <c r="J1240" s="25"/>
    </row>
    <row r="1241" spans="1:18" ht="15.75" x14ac:dyDescent="0.25">
      <c r="J1241" s="25"/>
    </row>
    <row r="1242" spans="1:18" ht="15.75" x14ac:dyDescent="0.25">
      <c r="J1242" s="25"/>
    </row>
    <row r="1243" spans="1:18" ht="15.75" x14ac:dyDescent="0.25">
      <c r="J1243" s="25"/>
    </row>
    <row r="1244" spans="1:18" ht="15.75" x14ac:dyDescent="0.25">
      <c r="J1244" s="25"/>
    </row>
    <row r="1245" spans="1:18" ht="15.75" x14ac:dyDescent="0.25">
      <c r="J1245" s="25"/>
    </row>
    <row r="1246" spans="1:18" ht="15.75" x14ac:dyDescent="0.25">
      <c r="J1246" s="25"/>
    </row>
    <row r="1247" spans="1:18" ht="15.75" x14ac:dyDescent="0.25">
      <c r="J1247" s="25"/>
    </row>
    <row r="1248" spans="1:18" ht="15.75" x14ac:dyDescent="0.25">
      <c r="J1248" s="25"/>
    </row>
  </sheetData>
  <sheetProtection sheet="1" objects="1" scenarios="1" formatColumns="0" formatRows="0"/>
  <mergeCells count="35">
    <mergeCell ref="A1:F2"/>
    <mergeCell ref="A3:F3"/>
    <mergeCell ref="A23:I23"/>
    <mergeCell ref="A8:C8"/>
    <mergeCell ref="D8:F8"/>
    <mergeCell ref="D14:F14"/>
    <mergeCell ref="A16:C16"/>
    <mergeCell ref="A17:C17"/>
    <mergeCell ref="D16:F16"/>
    <mergeCell ref="D17:F17"/>
    <mergeCell ref="A5:C5"/>
    <mergeCell ref="D5:F5"/>
    <mergeCell ref="A6:C6"/>
    <mergeCell ref="A13:C13"/>
    <mergeCell ref="A4:F4"/>
    <mergeCell ref="A10:C10"/>
    <mergeCell ref="D7:F7"/>
    <mergeCell ref="D13:F13"/>
    <mergeCell ref="A9:C9"/>
    <mergeCell ref="D9:F9"/>
    <mergeCell ref="D6:F6"/>
    <mergeCell ref="D10:F10"/>
    <mergeCell ref="D12:F12"/>
    <mergeCell ref="D11:F11"/>
    <mergeCell ref="A14:C14"/>
    <mergeCell ref="D21:F21"/>
    <mergeCell ref="D20:F20"/>
    <mergeCell ref="D19:F19"/>
    <mergeCell ref="D18:F18"/>
    <mergeCell ref="D15:F15"/>
    <mergeCell ref="A19:C19"/>
    <mergeCell ref="A15:C15"/>
    <mergeCell ref="A18:C18"/>
    <mergeCell ref="A21:C21"/>
    <mergeCell ref="A20:C20"/>
  </mergeCells>
  <dataValidations count="3">
    <dataValidation operator="lessThan" allowBlank="1" showInputMessage="1" showErrorMessage="1" sqref="S1237:T1048576 S23:T23 D15:D17 E15:F15 R24 A25:A1236 D21:F21 D19:F19 D13:F13 U4:X19" xr:uid="{00000000-0002-0000-0000-000000000000}"/>
    <dataValidation operator="lessThan" showInputMessage="1" showErrorMessage="1" sqref="C25:C168" xr:uid="{00000000-0002-0000-0000-000001000000}"/>
    <dataValidation type="textLength" operator="lessThan" allowBlank="1" showInputMessage="1" showErrorMessage="1" sqref="D20:F20" xr:uid="{00000000-0002-0000-0000-000002000000}">
      <formula1>0</formula1>
    </dataValidation>
  </dataValidations>
  <pageMargins left="0.7" right="0.7" top="0.75" bottom="0.75" header="0.3" footer="0.3"/>
  <pageSetup scale="61" fitToHeight="0" orientation="portrait" r:id="rId1"/>
  <headerFooter>
    <oddHeader>&amp;C&amp;"arial,Bold"&amp;14GASB 87 
Amortization Schedule</oddHeader>
    <oddFooter>&amp;L&amp;"arial,Regular"&amp;12State Controller's Office&amp;C&amp;"arial,Regular"&amp;12
Example 1 Input&amp;R&amp;"arial,Regular"&amp;12Page &amp;P</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3000000}">
          <x14:formula1>
            <xm:f>'Drop-down menus'!$N$2:$N$3</xm:f>
          </x14:formula1>
          <xm:sqref>D14</xm:sqref>
        </x14:dataValidation>
        <x14:dataValidation type="list" allowBlank="1" showInputMessage="1" showErrorMessage="1" xr:uid="{00000000-0002-0000-0000-000004000000}">
          <x14:formula1>
            <xm:f>'Drop-down menus'!$P$1:$P$2</xm:f>
          </x14:formula1>
          <xm:sqref>D10:F10</xm:sqref>
        </x14:dataValidation>
        <x14:dataValidation type="list" allowBlank="1" showInputMessage="1" showErrorMessage="1" xr:uid="{00000000-0002-0000-0000-000005000000}">
          <x14:formula1>
            <xm:f>'Drop-down menus'!$R$1:$R$3</xm:f>
          </x14:formula1>
          <xm:sqref>D11:F11</xm:sqref>
        </x14:dataValidation>
        <x14:dataValidation type="list" allowBlank="1" showInputMessage="1" showErrorMessage="1" xr:uid="{00000000-0002-0000-0000-000006000000}">
          <x14:formula1>
            <xm:f>'Drop-down menus'!A2:A4</xm:f>
          </x14:formula1>
          <xm:sqref>D18:F18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8" tint="-0.249977111117893"/>
    <pageSetUpPr fitToPage="1"/>
  </sheetPr>
  <dimension ref="A1:Q72"/>
  <sheetViews>
    <sheetView zoomScale="80" zoomScaleNormal="80" workbookViewId="0">
      <selection activeCell="O9" sqref="O9"/>
    </sheetView>
  </sheetViews>
  <sheetFormatPr defaultColWidth="12.140625" defaultRowHeight="19.899999999999999" customHeight="1" x14ac:dyDescent="0.2"/>
  <cols>
    <col min="1" max="1" width="10.42578125" style="135" customWidth="1"/>
    <col min="2" max="3" width="7.5703125" style="112" customWidth="1"/>
    <col min="4" max="4" width="27.5703125" style="112" customWidth="1"/>
    <col min="5" max="9" width="12.140625" style="112"/>
    <col min="10" max="10" width="20.7109375" style="11" customWidth="1"/>
    <col min="11" max="11" width="21.42578125" style="11" customWidth="1"/>
    <col min="12" max="12" width="15.5703125" style="112" hidden="1" customWidth="1"/>
    <col min="13" max="13" width="12.85546875" style="112" customWidth="1"/>
    <col min="14" max="14" width="13.140625" style="112" customWidth="1"/>
    <col min="15" max="15" width="12.140625" style="112" customWidth="1"/>
    <col min="16" max="16384" width="12.140625" style="112"/>
  </cols>
  <sheetData>
    <row r="1" spans="1:11" s="134" customFormat="1" ht="40.15" customHeight="1" x14ac:dyDescent="0.25">
      <c r="A1" s="133"/>
      <c r="B1" s="299" t="s">
        <v>1681</v>
      </c>
      <c r="C1" s="299"/>
      <c r="D1" s="299"/>
      <c r="E1" s="299"/>
      <c r="F1" s="299"/>
      <c r="G1" s="299"/>
      <c r="H1" s="299"/>
      <c r="I1" s="299"/>
      <c r="J1" s="299"/>
      <c r="K1" s="299"/>
    </row>
    <row r="2" spans="1:11" ht="19.899999999999999" customHeight="1" x14ac:dyDescent="0.25">
      <c r="B2" s="300" t="s">
        <v>34</v>
      </c>
      <c r="C2" s="300"/>
      <c r="D2" s="300"/>
      <c r="E2" s="301" t="str">
        <f>'Example 1 Original Input'!$D$5</f>
        <v>Equipment XYZ</v>
      </c>
      <c r="F2" s="301"/>
      <c r="G2" s="301"/>
    </row>
    <row r="3" spans="1:11" ht="19.899999999999999" customHeight="1" x14ac:dyDescent="0.25">
      <c r="B3" s="302" t="s">
        <v>75</v>
      </c>
      <c r="C3" s="303"/>
      <c r="D3" s="304"/>
      <c r="E3" s="305" t="str">
        <f>'Example 1 Original Input'!D8</f>
        <v>1234</v>
      </c>
      <c r="F3" s="306"/>
      <c r="G3" s="307"/>
      <c r="H3" s="139"/>
      <c r="I3" s="140"/>
      <c r="J3" s="140"/>
      <c r="K3" s="140"/>
    </row>
    <row r="4" spans="1:11" ht="19.899999999999999" customHeight="1" x14ac:dyDescent="0.25">
      <c r="B4" s="136" t="s">
        <v>113</v>
      </c>
      <c r="C4" s="137"/>
      <c r="D4" s="138"/>
      <c r="E4" s="308" t="str">
        <f>IFERROR(IF('Example 1 Original Input'!D10="Yes","Proprietary Fund",VLOOKUP(E3,qryIndex02a!$A$2:$K$654,4,FALSE)),"Unidentified")</f>
        <v>Unidentified</v>
      </c>
      <c r="F4" s="308"/>
      <c r="G4" s="308"/>
      <c r="H4" s="139"/>
      <c r="I4" s="140"/>
      <c r="J4" s="140"/>
      <c r="K4" s="140"/>
    </row>
    <row r="5" spans="1:11" ht="19.899999999999999" customHeight="1" x14ac:dyDescent="0.25">
      <c r="B5" s="302" t="s">
        <v>76</v>
      </c>
      <c r="C5" s="303"/>
      <c r="D5" s="304"/>
      <c r="E5" s="309">
        <f>'Example 1 Original Input'!D9</f>
        <v>4321</v>
      </c>
      <c r="F5" s="309"/>
      <c r="G5" s="309"/>
      <c r="H5" s="139"/>
      <c r="I5" s="140"/>
      <c r="J5" s="140"/>
      <c r="K5" s="140"/>
    </row>
    <row r="6" spans="1:11" ht="19.899999999999999" customHeight="1" x14ac:dyDescent="0.25">
      <c r="B6" s="302" t="s">
        <v>94</v>
      </c>
      <c r="C6" s="303"/>
      <c r="D6" s="304"/>
      <c r="E6" s="305" t="str">
        <f>'Example 1 Original Input'!D11</f>
        <v>Governmental Fund</v>
      </c>
      <c r="F6" s="306"/>
      <c r="G6" s="307"/>
      <c r="H6" s="140"/>
      <c r="I6" s="140"/>
      <c r="J6" s="140"/>
      <c r="K6" s="140"/>
    </row>
    <row r="7" spans="1:11" ht="19.899999999999999" customHeight="1" x14ac:dyDescent="0.25">
      <c r="B7" s="300" t="s">
        <v>20</v>
      </c>
      <c r="C7" s="300"/>
      <c r="D7" s="300"/>
      <c r="E7" s="310" t="s">
        <v>46</v>
      </c>
      <c r="F7" s="310"/>
      <c r="G7" s="310"/>
      <c r="H7" s="141" t="s">
        <v>78</v>
      </c>
      <c r="I7" s="140"/>
      <c r="J7" s="140"/>
      <c r="K7" s="140"/>
    </row>
    <row r="8" spans="1:11" ht="19.899999999999999" customHeight="1" x14ac:dyDescent="0.2">
      <c r="B8" s="297" t="str">
        <f>CONCATENATE("Was this lease included in your ",LEFT(E7,4)-1,"-",RIGHT(E7,4)-1," Annual Reporting Submission Workbook?")</f>
        <v>Was this lease included in your 2020-2021 Annual Reporting Submission Workbook?</v>
      </c>
      <c r="C8" s="297"/>
      <c r="D8" s="297"/>
      <c r="E8" s="298" t="s">
        <v>110</v>
      </c>
      <c r="F8" s="298"/>
      <c r="G8" s="298"/>
      <c r="H8" s="142"/>
      <c r="I8" s="142"/>
      <c r="J8" s="12"/>
      <c r="K8" s="12"/>
    </row>
    <row r="9" spans="1:11" ht="19.899999999999999" customHeight="1" x14ac:dyDescent="0.2">
      <c r="B9" s="297"/>
      <c r="C9" s="297"/>
      <c r="D9" s="297"/>
      <c r="E9" s="298"/>
      <c r="F9" s="298"/>
      <c r="G9" s="298"/>
      <c r="H9" s="142"/>
      <c r="I9" s="142"/>
      <c r="J9" s="12"/>
      <c r="K9" s="12"/>
    </row>
    <row r="10" spans="1:11" ht="19.899999999999999" customHeight="1" x14ac:dyDescent="0.2">
      <c r="B10" s="297"/>
      <c r="C10" s="297"/>
      <c r="D10" s="297"/>
      <c r="E10" s="298"/>
      <c r="F10" s="298"/>
      <c r="G10" s="298"/>
      <c r="H10" s="142"/>
      <c r="I10" s="142"/>
      <c r="J10" s="12"/>
      <c r="K10" s="12"/>
    </row>
    <row r="11" spans="1:11" ht="19.899999999999999" customHeight="1" x14ac:dyDescent="0.25">
      <c r="B11" s="143"/>
      <c r="C11" s="144"/>
      <c r="D11" s="144"/>
      <c r="E11" s="144"/>
      <c r="F11" s="12"/>
      <c r="G11" s="12"/>
      <c r="H11" s="142"/>
      <c r="I11" s="142"/>
      <c r="J11" s="12"/>
      <c r="K11" s="12"/>
    </row>
    <row r="12" spans="1:11" ht="19.899999999999999" customHeight="1" x14ac:dyDescent="0.2">
      <c r="A12" s="296" t="s">
        <v>91</v>
      </c>
      <c r="B12" s="296"/>
      <c r="C12" s="296"/>
      <c r="D12" s="296"/>
      <c r="E12" s="296"/>
      <c r="F12" s="296"/>
      <c r="G12" s="296"/>
      <c r="H12" s="296"/>
      <c r="I12" s="296"/>
      <c r="J12" s="296"/>
      <c r="K12" s="296"/>
    </row>
    <row r="13" spans="1:11" ht="19.899999999999999" customHeight="1" x14ac:dyDescent="0.2">
      <c r="A13" s="296"/>
      <c r="B13" s="296"/>
      <c r="C13" s="296"/>
      <c r="D13" s="296"/>
      <c r="E13" s="296"/>
      <c r="F13" s="296"/>
      <c r="G13" s="296"/>
      <c r="H13" s="296"/>
      <c r="I13" s="296"/>
      <c r="J13" s="296"/>
      <c r="K13" s="296"/>
    </row>
    <row r="14" spans="1:11" ht="19.899999999999999" customHeight="1" x14ac:dyDescent="0.25">
      <c r="B14" s="143"/>
      <c r="C14" s="144"/>
      <c r="D14" s="144"/>
      <c r="E14" s="144"/>
      <c r="F14" s="12"/>
      <c r="G14" s="12"/>
      <c r="H14" s="142"/>
      <c r="I14" s="142"/>
      <c r="J14" s="12"/>
      <c r="K14" s="12"/>
    </row>
    <row r="15" spans="1:11" ht="19.899999999999999" customHeight="1" x14ac:dyDescent="0.2">
      <c r="A15" s="145" t="s">
        <v>1533</v>
      </c>
      <c r="B15" s="157"/>
      <c r="C15" s="158"/>
      <c r="D15" s="158"/>
      <c r="E15" s="158"/>
      <c r="F15" s="83"/>
      <c r="G15" s="83"/>
      <c r="H15" s="159"/>
      <c r="I15" s="159"/>
      <c r="J15" s="83"/>
      <c r="K15" s="83"/>
    </row>
    <row r="16" spans="1:11" ht="19.899999999999999" customHeight="1" x14ac:dyDescent="0.25">
      <c r="A16" s="135" t="s">
        <v>60</v>
      </c>
      <c r="B16" s="149"/>
      <c r="E16" s="144"/>
      <c r="F16" s="12"/>
      <c r="G16" s="12"/>
      <c r="H16" s="142"/>
      <c r="I16" s="142"/>
      <c r="J16" s="12"/>
      <c r="K16" s="12"/>
    </row>
    <row r="17" spans="1:17" ht="19.899999999999999" customHeight="1" x14ac:dyDescent="0.3">
      <c r="A17" s="150">
        <v>0</v>
      </c>
      <c r="B17" s="151" t="s">
        <v>1667</v>
      </c>
      <c r="E17" s="144"/>
      <c r="F17" s="12"/>
      <c r="G17" s="12"/>
      <c r="H17" s="142"/>
      <c r="I17" s="142"/>
      <c r="J17" s="12"/>
      <c r="K17" s="12"/>
    </row>
    <row r="18" spans="1:17" ht="19.899999999999999" customHeight="1" x14ac:dyDescent="0.2">
      <c r="A18" s="112"/>
      <c r="B18" s="152" t="str">
        <f>IF('Example 1 Original Input'!$D$18="Land","Dr: Acct 0476 - RIGHT-TO-USE LEASED LAND - AMORTIZABLE",
IF('Example 1 Original Input'!$D$18="Equipment","Dr: Acct 0478 - RIGHT-TO-USE LEASED EQUIPMENT - AMORTIZABLE",
"Dr: Acct 0477 - RIGHT-TO-USE LEASED BUILDINGS - AMORTIZABLE"))</f>
        <v>Dr: Acct 0478 - RIGHT-TO-USE LEASED EQUIPMENT - AMORTIZABLE</v>
      </c>
      <c r="C18" s="152"/>
      <c r="D18" s="152"/>
      <c r="E18" s="152"/>
      <c r="F18" s="15"/>
      <c r="G18" s="15"/>
      <c r="H18" s="153"/>
      <c r="I18" s="153"/>
      <c r="J18" s="14" t="e">
        <f>IF($E$8='Drop-down menus'!$S$3,0,IF(K21&gt;0,'Example 1 Original Input'!$D$17,"#N/A"))</f>
        <v>#N/A</v>
      </c>
      <c r="K18" s="14"/>
    </row>
    <row r="19" spans="1:17" ht="19.899999999999999" customHeight="1" x14ac:dyDescent="0.2">
      <c r="B19" s="152" t="s">
        <v>107</v>
      </c>
      <c r="C19" s="152"/>
      <c r="D19" s="152"/>
      <c r="E19" s="152"/>
      <c r="F19" s="15"/>
      <c r="G19" s="15"/>
      <c r="H19" s="153"/>
      <c r="I19" s="153"/>
      <c r="J19" s="14" t="e">
        <f>IF(AND($E$8='Drop-down menus'!$S$1,SUM($J$18)&lt;SUM($K$21:$K$22)),$K$22+$K$21-$J$18,0)</f>
        <v>#N/A</v>
      </c>
      <c r="K19" s="14"/>
    </row>
    <row r="20" spans="1:17" ht="19.899999999999999" customHeight="1" x14ac:dyDescent="0.2">
      <c r="B20" s="152" t="s">
        <v>111</v>
      </c>
      <c r="C20" s="152"/>
      <c r="D20" s="152"/>
      <c r="E20" s="152"/>
      <c r="F20" s="14"/>
      <c r="G20" s="14"/>
      <c r="H20" s="153"/>
      <c r="I20" s="153"/>
      <c r="J20" s="14" t="e">
        <f>IF(AND($E$8='Drop-down menus'!$S$2,SUM($J$18)&lt;SUM($K$21:$K$22)),$K$22+$K$21-$J$18,0)</f>
        <v>#N/A</v>
      </c>
      <c r="K20" s="14"/>
    </row>
    <row r="21" spans="1:17" ht="19.899999999999999" customHeight="1" x14ac:dyDescent="0.25">
      <c r="B21" s="154"/>
      <c r="C21" s="152" t="str">
        <f>VLOOKUP('Example 1 Original Input'!$D$18,'Drop-down menus'!$A$2:$F$6,6,FALSE)</f>
        <v>Cr: Acct 0479 - ACCUMULATED AMORTIZATION - RIGHT-TO-USE LEASED EQUIPMENT</v>
      </c>
      <c r="D21" s="152"/>
      <c r="E21" s="152"/>
      <c r="F21" s="15"/>
      <c r="G21" s="15"/>
      <c r="H21" s="153"/>
      <c r="I21" s="153"/>
      <c r="J21" s="14"/>
      <c r="K21" s="14" t="e">
        <f>IF($E$8='Drop-down menus'!$S$3,0,IF(ISBLANK(VLOOKUP(DATE(LEFT($E$7,4),7,1),'Example 1 Original Input'!$A$25:$I$1236,3,FALSE)),0,VLOOKUP(DATE(LEFT($E$7,4),6,1),'Example 1 Original Input'!$A$25:$I$1236,8,FALSE)))</f>
        <v>#N/A</v>
      </c>
    </row>
    <row r="22" spans="1:17" ht="19.899999999999999" customHeight="1" x14ac:dyDescent="0.25">
      <c r="B22" s="155"/>
      <c r="C22" s="152" t="s">
        <v>1538</v>
      </c>
      <c r="D22" s="152"/>
      <c r="E22" s="152"/>
      <c r="F22" s="15"/>
      <c r="G22" s="15"/>
      <c r="H22" s="153"/>
      <c r="I22" s="153"/>
      <c r="J22" s="14"/>
      <c r="K22" s="14" t="e">
        <f>IF($E$8='Drop-down menus'!$S$3,0,VLOOKUP(DATE(LEFT($E$7,4),6,1),'Example 1 Original Input'!$A$25:$I$1236,6,FALSE))</f>
        <v>#N/A</v>
      </c>
    </row>
    <row r="23" spans="1:17" ht="19.899999999999999" customHeight="1" x14ac:dyDescent="0.25">
      <c r="B23" s="155"/>
      <c r="C23" s="152" t="s">
        <v>108</v>
      </c>
      <c r="D23" s="152"/>
      <c r="E23" s="152"/>
      <c r="F23" s="15"/>
      <c r="G23" s="15"/>
      <c r="H23" s="153"/>
      <c r="I23" s="153"/>
      <c r="J23" s="14"/>
      <c r="K23" s="14" t="e">
        <f>IF(AND($E$8='Drop-down menus'!$S$1,SUM($J$18)&gt;SUM($K$21:$K$22)),$K$22+$K$21-$J$18,0)</f>
        <v>#N/A</v>
      </c>
    </row>
    <row r="24" spans="1:17" ht="19.899999999999999" customHeight="1" x14ac:dyDescent="0.25">
      <c r="B24" s="155"/>
      <c r="C24" s="152" t="s">
        <v>112</v>
      </c>
      <c r="D24" s="152"/>
      <c r="E24" s="152"/>
      <c r="F24" s="152"/>
      <c r="G24" s="14"/>
      <c r="H24" s="153"/>
      <c r="I24" s="153"/>
      <c r="J24" s="14"/>
      <c r="K24" s="14" t="e">
        <f>IF(AND($E$8='Drop-down menus'!$S$2,SUM($J$18)&gt;SUM($K$21:$K$22)),$K$22+$K$21-$J$18,0)</f>
        <v>#N/A</v>
      </c>
    </row>
    <row r="25" spans="1:17" ht="19.899999999999999" customHeight="1" x14ac:dyDescent="0.2">
      <c r="B25" s="169"/>
      <c r="C25" s="144"/>
      <c r="D25" s="144"/>
      <c r="E25" s="144"/>
      <c r="F25" s="144"/>
      <c r="G25" s="13"/>
      <c r="H25" s="142"/>
      <c r="I25" s="142"/>
      <c r="J25" s="13"/>
      <c r="K25" s="13"/>
    </row>
    <row r="26" spans="1:17" ht="19.899999999999999" customHeight="1" x14ac:dyDescent="0.25">
      <c r="B26" s="149"/>
      <c r="C26" s="144"/>
      <c r="D26" s="144"/>
      <c r="E26" s="144"/>
      <c r="F26" s="12"/>
      <c r="G26" s="12"/>
      <c r="H26" s="142"/>
      <c r="I26" s="142"/>
      <c r="J26" s="12"/>
      <c r="K26" s="12"/>
    </row>
    <row r="27" spans="1:17" ht="19.899999999999999" customHeight="1" x14ac:dyDescent="0.2">
      <c r="A27" s="145" t="s">
        <v>1534</v>
      </c>
      <c r="B27" s="157"/>
      <c r="C27" s="158"/>
      <c r="D27" s="158"/>
      <c r="E27" s="158"/>
      <c r="F27" s="83"/>
      <c r="G27" s="83"/>
      <c r="H27" s="159"/>
      <c r="I27" s="159"/>
      <c r="J27" s="83"/>
      <c r="K27" s="83"/>
    </row>
    <row r="28" spans="1:17" ht="19.899999999999999" customHeight="1" x14ac:dyDescent="0.3">
      <c r="A28" s="150">
        <v>1</v>
      </c>
      <c r="B28" s="151" t="s">
        <v>1662</v>
      </c>
      <c r="C28" s="144"/>
      <c r="D28" s="144"/>
      <c r="E28" s="144"/>
      <c r="F28" s="12"/>
      <c r="G28" s="12"/>
      <c r="H28" s="142"/>
      <c r="I28" s="142"/>
      <c r="J28" s="12"/>
      <c r="K28" s="12"/>
    </row>
    <row r="29" spans="1:17" ht="19.899999999999999" customHeight="1" x14ac:dyDescent="0.2">
      <c r="B29" s="152" t="s">
        <v>99</v>
      </c>
      <c r="C29" s="152"/>
      <c r="D29" s="152"/>
      <c r="E29" s="152"/>
      <c r="F29" s="15"/>
      <c r="G29" s="15"/>
      <c r="H29" s="153"/>
      <c r="I29" s="153"/>
      <c r="J29" s="15">
        <f>IF(AND('Example 1 Original Input'!$D$13&gt;=DATE(LEFT('Example 1 Original Output'!$E$7,4),7,1),'Example 1 Original Input'!$D$13&lt;=DATE(RIGHT('Example 1 Original Output'!$E$7,4),6,30)),'Example 1 Original Input'!$D$17,0)</f>
        <v>209284.21089010127</v>
      </c>
      <c r="K29" s="15"/>
      <c r="P29" s="165"/>
    </row>
    <row r="30" spans="1:17" ht="19.899999999999999" customHeight="1" x14ac:dyDescent="0.25">
      <c r="B30" s="154"/>
      <c r="C30" s="152" t="s">
        <v>100</v>
      </c>
      <c r="D30" s="152"/>
      <c r="E30" s="152"/>
      <c r="F30" s="15"/>
      <c r="G30" s="15"/>
      <c r="H30" s="153"/>
      <c r="I30" s="153"/>
      <c r="J30" s="15"/>
      <c r="K30" s="15">
        <f>IF(AND('Example 1 Original Input'!$D$13&gt;=DATE(LEFT('Example 1 Original Output'!$E$7,4),7,1),'Example 1 Original Input'!$D$13&lt;=DATE(RIGHT('Example 1 Original Output'!$E$7,4),6,30)),'Example 1 Original Input'!$D$15,0)</f>
        <v>209284.21089010127</v>
      </c>
      <c r="P30" s="165"/>
    </row>
    <row r="31" spans="1:17" ht="19.899999999999999" customHeight="1" x14ac:dyDescent="0.25">
      <c r="B31" s="154"/>
      <c r="C31" s="152" t="str">
        <f>VLOOKUP($E$4,'Drop-down menus'!$U$1:$V$10,2,FALSE)</f>
        <v>Cr: Acct 0XXX - FUNCTIONAL EXPENSE</v>
      </c>
      <c r="D31" s="152"/>
      <c r="E31" s="152"/>
      <c r="F31" s="15"/>
      <c r="G31" s="15"/>
      <c r="H31" s="153"/>
      <c r="I31" s="153"/>
      <c r="J31" s="15"/>
      <c r="K31" s="15">
        <f>J29-K30</f>
        <v>0</v>
      </c>
      <c r="P31" s="165"/>
      <c r="Q31" s="167"/>
    </row>
    <row r="32" spans="1:17" ht="19.899999999999999" customHeight="1" x14ac:dyDescent="0.2">
      <c r="B32" s="171"/>
      <c r="C32" s="144"/>
      <c r="E32" s="144"/>
      <c r="F32" s="12"/>
      <c r="G32" s="12"/>
      <c r="H32" s="142"/>
      <c r="I32" s="142"/>
      <c r="J32" s="12"/>
      <c r="K32" s="12"/>
    </row>
    <row r="33" spans="1:17" ht="19.899999999999999" customHeight="1" x14ac:dyDescent="0.25">
      <c r="B33" s="168"/>
      <c r="C33" s="144"/>
      <c r="D33" s="144"/>
      <c r="E33" s="144"/>
      <c r="F33" s="12"/>
      <c r="G33" s="12"/>
      <c r="H33" s="142"/>
      <c r="I33" s="142"/>
      <c r="J33" s="12"/>
      <c r="K33" s="12"/>
    </row>
    <row r="34" spans="1:17" ht="19.899999999999999" customHeight="1" x14ac:dyDescent="0.3">
      <c r="A34" s="150">
        <v>2</v>
      </c>
      <c r="B34" s="151" t="s">
        <v>1542</v>
      </c>
      <c r="C34" s="144"/>
      <c r="D34" s="144"/>
      <c r="E34" s="144"/>
      <c r="F34" s="12"/>
      <c r="G34" s="12"/>
      <c r="H34" s="142"/>
      <c r="I34" s="142"/>
      <c r="J34" s="12"/>
      <c r="K34" s="12"/>
    </row>
    <row r="35" spans="1:17" ht="19.899999999999999" customHeight="1" x14ac:dyDescent="0.2">
      <c r="B35" s="152" t="str">
        <f>IF('Example 1 Original Input'!$D$18="Land","Dr: Acct 0476 - RIGHT-TO-USE LEASED LAND - AMORTIZABLE",
IF('Example 1 Original Input'!$D$18="Equipment","Dr: Acct 0478 - RIGHT-TO-USE LEASED EQUIPMENT - AMORTIZABLE",
"Dr: Acct 0477 - RIGHT-TO-USE LEASED BUILDINGS - AMORTIZABLE"))</f>
        <v>Dr: Acct 0478 - RIGHT-TO-USE LEASED EQUIPMENT - AMORTIZABLE</v>
      </c>
      <c r="C35" s="152"/>
      <c r="D35" s="152"/>
      <c r="E35" s="152"/>
      <c r="F35" s="15"/>
      <c r="G35" s="15"/>
      <c r="H35" s="153"/>
      <c r="I35" s="153"/>
      <c r="J35" s="15">
        <f>K36</f>
        <v>209284.21089010127</v>
      </c>
      <c r="K35" s="15"/>
      <c r="P35" s="165"/>
    </row>
    <row r="36" spans="1:17" ht="19.899999999999999" customHeight="1" x14ac:dyDescent="0.25">
      <c r="B36" s="154"/>
      <c r="C36" s="152" t="s">
        <v>102</v>
      </c>
      <c r="D36" s="152"/>
      <c r="E36" s="152"/>
      <c r="F36" s="15"/>
      <c r="G36" s="15"/>
      <c r="H36" s="153"/>
      <c r="I36" s="153"/>
      <c r="J36" s="15"/>
      <c r="K36" s="15">
        <f>J29</f>
        <v>209284.21089010127</v>
      </c>
      <c r="P36" s="165"/>
    </row>
    <row r="37" spans="1:17" ht="19.899999999999999" customHeight="1" x14ac:dyDescent="0.25">
      <c r="B37" s="154"/>
      <c r="C37" s="152"/>
      <c r="D37" s="152"/>
      <c r="E37" s="152"/>
      <c r="F37" s="15"/>
      <c r="G37" s="15"/>
      <c r="H37" s="153"/>
      <c r="I37" s="153"/>
      <c r="J37" s="15"/>
      <c r="K37" s="15"/>
      <c r="P37" s="165"/>
    </row>
    <row r="38" spans="1:17" ht="19.899999999999999" customHeight="1" x14ac:dyDescent="0.2">
      <c r="B38" s="169"/>
      <c r="E38" s="144"/>
      <c r="F38" s="12"/>
      <c r="G38" s="12"/>
      <c r="H38" s="142"/>
      <c r="I38" s="142"/>
      <c r="J38" s="12"/>
      <c r="K38" s="12"/>
    </row>
    <row r="39" spans="1:17" ht="19.899999999999999" customHeight="1" x14ac:dyDescent="0.3">
      <c r="A39" s="150">
        <v>3</v>
      </c>
      <c r="B39" s="151" t="s">
        <v>1663</v>
      </c>
      <c r="C39" s="144"/>
      <c r="D39" s="144"/>
      <c r="E39" s="144"/>
      <c r="F39" s="12"/>
      <c r="G39" s="12"/>
      <c r="H39" s="142"/>
      <c r="I39" s="142"/>
      <c r="J39" s="12"/>
      <c r="K39" s="12"/>
    </row>
    <row r="40" spans="1:17" ht="19.899999999999999" customHeight="1" x14ac:dyDescent="0.2">
      <c r="B40" s="152" t="s">
        <v>1683</v>
      </c>
      <c r="C40" s="152"/>
      <c r="D40" s="152"/>
      <c r="E40" s="152"/>
      <c r="F40" s="15"/>
      <c r="G40" s="15"/>
      <c r="H40" s="153"/>
      <c r="I40" s="153"/>
      <c r="J40" s="15">
        <f>K30</f>
        <v>209284.21089010127</v>
      </c>
      <c r="K40" s="15"/>
      <c r="P40" s="165"/>
    </row>
    <row r="41" spans="1:17" ht="19.899999999999999" customHeight="1" x14ac:dyDescent="0.25">
      <c r="B41" s="154"/>
      <c r="C41" s="152" t="s">
        <v>1538</v>
      </c>
      <c r="D41" s="152"/>
      <c r="E41" s="152"/>
      <c r="F41" s="15"/>
      <c r="G41" s="15"/>
      <c r="H41" s="153"/>
      <c r="I41" s="153"/>
      <c r="J41" s="15"/>
      <c r="K41" s="15">
        <f>J40</f>
        <v>209284.21089010127</v>
      </c>
      <c r="P41" s="165"/>
      <c r="Q41" s="167"/>
    </row>
    <row r="42" spans="1:17" ht="19.899999999999999" customHeight="1" x14ac:dyDescent="0.2">
      <c r="B42" s="171"/>
      <c r="C42" s="172"/>
      <c r="D42" s="172"/>
      <c r="E42" s="152"/>
      <c r="F42" s="15"/>
      <c r="G42" s="15"/>
      <c r="H42" s="153"/>
      <c r="I42" s="153"/>
      <c r="J42" s="15"/>
      <c r="K42" s="15"/>
    </row>
    <row r="43" spans="1:17" ht="19.899999999999999" customHeight="1" x14ac:dyDescent="0.2">
      <c r="B43" s="152"/>
      <c r="E43" s="144"/>
      <c r="F43" s="12"/>
      <c r="G43" s="12"/>
      <c r="H43" s="142"/>
      <c r="I43" s="142"/>
      <c r="J43" s="12"/>
      <c r="K43" s="12"/>
    </row>
    <row r="44" spans="1:17" ht="19.899999999999999" customHeight="1" x14ac:dyDescent="0.2">
      <c r="A44" s="145" t="s">
        <v>1535</v>
      </c>
      <c r="B44" s="157"/>
      <c r="C44" s="158"/>
      <c r="D44" s="158"/>
      <c r="E44" s="158"/>
      <c r="F44" s="83"/>
      <c r="G44" s="83"/>
      <c r="H44" s="159"/>
      <c r="I44" s="159"/>
      <c r="J44" s="83"/>
      <c r="K44" s="83"/>
      <c r="L44" s="173"/>
      <c r="M44" s="174"/>
      <c r="N44" s="175"/>
    </row>
    <row r="45" spans="1:17" ht="19.899999999999999" customHeight="1" x14ac:dyDescent="0.3">
      <c r="A45" s="150">
        <v>4</v>
      </c>
      <c r="B45" s="151" t="s">
        <v>1543</v>
      </c>
      <c r="C45" s="211"/>
      <c r="D45" s="211"/>
      <c r="E45" s="211"/>
      <c r="F45" s="84"/>
      <c r="G45" s="84"/>
      <c r="H45" s="212"/>
      <c r="I45" s="212"/>
      <c r="J45" s="84"/>
      <c r="K45" s="84"/>
      <c r="L45" s="173"/>
      <c r="M45" s="174"/>
      <c r="N45" s="175"/>
    </row>
    <row r="46" spans="1:17" ht="19.899999999999999" customHeight="1" x14ac:dyDescent="0.2">
      <c r="B46" s="152" t="s">
        <v>1539</v>
      </c>
      <c r="C46" s="152"/>
      <c r="D46" s="152"/>
      <c r="E46" s="152"/>
      <c r="F46" s="15"/>
      <c r="G46" s="15"/>
      <c r="H46" s="153"/>
      <c r="I46" s="153"/>
      <c r="J46" s="95">
        <f>SUMIF('Example 1 Original Input'!$J$25:$J$1236,'Example 1 Original Output'!$E$7,'Example 1 Original Input'!$G$25:$G$1236)</f>
        <v>59795.488825743232</v>
      </c>
      <c r="K46" s="15"/>
    </row>
    <row r="47" spans="1:17" ht="19.899999999999999" customHeight="1" x14ac:dyDescent="0.25">
      <c r="B47" s="154"/>
      <c r="C47" s="152" t="str">
        <f>VLOOKUP('Example 1 Original Input'!$D$18,'Drop-down menus'!$A$2:$F$6,6,FALSE)</f>
        <v>Cr: Acct 0479 - ACCUMULATED AMORTIZATION - RIGHT-TO-USE LEASED EQUIPMENT</v>
      </c>
      <c r="D47" s="152"/>
      <c r="E47" s="152"/>
      <c r="F47" s="14"/>
      <c r="G47" s="14"/>
      <c r="H47" s="153"/>
      <c r="I47" s="153"/>
      <c r="J47" s="15"/>
      <c r="K47" s="15">
        <f>J46</f>
        <v>59795.488825743232</v>
      </c>
    </row>
    <row r="48" spans="1:17" ht="19.899999999999999" customHeight="1" x14ac:dyDescent="0.25">
      <c r="B48" s="154"/>
      <c r="C48" s="152"/>
      <c r="D48" s="152"/>
      <c r="E48" s="152"/>
      <c r="F48" s="14"/>
      <c r="G48" s="14"/>
      <c r="H48" s="153"/>
      <c r="I48" s="153"/>
      <c r="J48" s="15"/>
      <c r="K48" s="15"/>
    </row>
    <row r="49" spans="1:16" ht="19.899999999999999" customHeight="1" x14ac:dyDescent="0.2">
      <c r="B49" s="169"/>
      <c r="C49" s="172"/>
      <c r="D49" s="172"/>
      <c r="E49" s="152"/>
      <c r="F49" s="15"/>
      <c r="G49" s="15"/>
      <c r="H49" s="153"/>
      <c r="I49" s="153"/>
      <c r="J49" s="15"/>
      <c r="K49" s="15"/>
    </row>
    <row r="50" spans="1:16" ht="19.899999999999999" customHeight="1" x14ac:dyDescent="0.3">
      <c r="A50" s="150">
        <v>5</v>
      </c>
      <c r="B50" s="151" t="s">
        <v>1544</v>
      </c>
      <c r="C50" s="144"/>
      <c r="D50" s="144"/>
      <c r="E50" s="144"/>
      <c r="F50" s="12"/>
      <c r="G50" s="12"/>
      <c r="H50" s="142"/>
      <c r="I50" s="142"/>
      <c r="J50" s="12"/>
      <c r="K50" s="12"/>
      <c r="L50" s="173"/>
      <c r="M50" s="174"/>
      <c r="N50" s="175"/>
    </row>
    <row r="51" spans="1:16" ht="19.899999999999999" customHeight="1" x14ac:dyDescent="0.25">
      <c r="B51" s="152" t="s">
        <v>104</v>
      </c>
      <c r="C51" s="152"/>
      <c r="D51" s="152"/>
      <c r="E51" s="152"/>
      <c r="F51" s="15"/>
      <c r="G51" s="15"/>
      <c r="H51" s="153"/>
      <c r="I51" s="153"/>
      <c r="J51" s="95">
        <f>SUMIF('Example 1 Original Input'!$J$25:$J$1236,'Example 1 Original Output'!$E$7,'Example 1 Original Input'!$E$25:$E$1236)</f>
        <v>59671.02294736194</v>
      </c>
      <c r="K51" s="15"/>
      <c r="L51" s="152"/>
      <c r="M51" s="152"/>
      <c r="N51" s="152"/>
      <c r="P51" s="177"/>
    </row>
    <row r="52" spans="1:16" ht="19.899999999999999" customHeight="1" x14ac:dyDescent="0.2">
      <c r="B52" s="152" t="str">
        <f>IF('Example 1 Original Input'!$D$10="No","Dr: Acct 0851 - DEBT SERVICE - INTEREST LEASES","Dr: Acct 0894 - INTEREST EXPENSE AND FISCAL CHARGES")</f>
        <v>Dr: Acct 0851 - DEBT SERVICE - INTEREST LEASES</v>
      </c>
      <c r="C52" s="152"/>
      <c r="D52" s="152"/>
      <c r="E52" s="152"/>
      <c r="F52" s="15"/>
      <c r="G52" s="15"/>
      <c r="H52" s="153"/>
      <c r="I52" s="153"/>
      <c r="J52" s="95">
        <f>SUMIF('Example 1 Original Input'!$J$25:$J$1236,'Example 1 Original Output'!$E$7,'Example 1 Original Input'!$D$25:$D$1236)</f>
        <v>328.97705263806398</v>
      </c>
      <c r="K52" s="15"/>
      <c r="L52" s="152"/>
      <c r="M52" s="152"/>
      <c r="N52" s="152"/>
      <c r="P52" s="165"/>
    </row>
    <row r="53" spans="1:16" ht="19.899999999999999" customHeight="1" x14ac:dyDescent="0.25">
      <c r="B53" s="154"/>
      <c r="C53" s="152" t="str">
        <f>VLOOKUP($E$4,'Drop-down menus'!$U$1:$V$10,2,FALSE)</f>
        <v>Cr: Acct 0XXX - FUNCTIONAL EXPENSE</v>
      </c>
      <c r="D53" s="152"/>
      <c r="E53" s="152"/>
      <c r="F53" s="15"/>
      <c r="G53" s="15"/>
      <c r="H53" s="153"/>
      <c r="I53" s="153"/>
      <c r="J53" s="15"/>
      <c r="K53" s="15">
        <f>SUM(J51:J52)</f>
        <v>60000.000000000007</v>
      </c>
      <c r="L53" s="152"/>
      <c r="M53" s="14"/>
      <c r="N53" s="152"/>
    </row>
    <row r="54" spans="1:16" ht="19.899999999999999" customHeight="1" x14ac:dyDescent="0.25">
      <c r="B54" s="154"/>
      <c r="C54" s="152"/>
      <c r="D54" s="152"/>
      <c r="E54" s="152"/>
      <c r="F54" s="15"/>
      <c r="G54" s="15"/>
      <c r="H54" s="153"/>
      <c r="I54" s="153"/>
      <c r="J54" s="15"/>
      <c r="K54" s="15"/>
      <c r="L54" s="152"/>
      <c r="M54" s="14"/>
      <c r="N54" s="152"/>
    </row>
    <row r="55" spans="1:16" ht="19.899999999999999" customHeight="1" x14ac:dyDescent="0.2">
      <c r="B55" s="171"/>
      <c r="C55" s="152"/>
      <c r="D55" s="172"/>
      <c r="E55" s="152"/>
      <c r="F55" s="15"/>
      <c r="G55" s="15"/>
      <c r="H55" s="153"/>
      <c r="I55" s="153"/>
      <c r="J55" s="15"/>
      <c r="K55" s="15"/>
      <c r="L55" s="152"/>
      <c r="M55" s="14"/>
      <c r="N55" s="152"/>
    </row>
    <row r="56" spans="1:16" ht="19.899999999999999" customHeight="1" x14ac:dyDescent="0.3">
      <c r="A56" s="150">
        <v>6</v>
      </c>
      <c r="B56" s="151" t="s">
        <v>1545</v>
      </c>
      <c r="C56" s="144"/>
      <c r="D56" s="144"/>
      <c r="E56" s="144"/>
      <c r="F56" s="12"/>
      <c r="G56" s="12"/>
      <c r="H56" s="142"/>
      <c r="I56" s="142"/>
      <c r="J56" s="12"/>
      <c r="K56" s="12"/>
    </row>
    <row r="57" spans="1:16" ht="19.899999999999999" customHeight="1" x14ac:dyDescent="0.2">
      <c r="B57" s="152" t="s">
        <v>1540</v>
      </c>
      <c r="C57" s="152"/>
      <c r="D57" s="152"/>
      <c r="E57" s="152"/>
      <c r="F57" s="15"/>
      <c r="G57" s="15"/>
      <c r="H57" s="153"/>
      <c r="I57" s="153"/>
      <c r="J57" s="15">
        <f>K58</f>
        <v>59671.02294736194</v>
      </c>
      <c r="K57" s="15"/>
      <c r="P57" s="165"/>
    </row>
    <row r="58" spans="1:16" ht="19.899999999999999" customHeight="1" x14ac:dyDescent="0.25">
      <c r="B58" s="154"/>
      <c r="C58" s="152" t="s">
        <v>105</v>
      </c>
      <c r="D58" s="152"/>
      <c r="E58" s="152"/>
      <c r="F58" s="15"/>
      <c r="G58" s="15"/>
      <c r="H58" s="153"/>
      <c r="I58" s="153"/>
      <c r="J58" s="15"/>
      <c r="K58" s="15">
        <f>J51</f>
        <v>59671.02294736194</v>
      </c>
      <c r="P58" s="165"/>
    </row>
    <row r="59" spans="1:16" ht="19.899999999999999" customHeight="1" x14ac:dyDescent="0.25">
      <c r="B59" s="154"/>
      <c r="C59" s="152"/>
      <c r="D59" s="152"/>
      <c r="E59" s="152"/>
      <c r="F59" s="15"/>
      <c r="G59" s="15"/>
      <c r="H59" s="153"/>
      <c r="I59" s="153"/>
      <c r="J59" s="15"/>
      <c r="K59" s="15"/>
      <c r="P59" s="165"/>
    </row>
    <row r="60" spans="1:16" ht="19.899999999999999" customHeight="1" x14ac:dyDescent="0.2">
      <c r="B60" s="171"/>
      <c r="C60" s="152"/>
      <c r="D60" s="172"/>
      <c r="E60" s="152"/>
      <c r="F60" s="15"/>
      <c r="G60" s="15"/>
      <c r="H60" s="153"/>
      <c r="I60" s="153"/>
      <c r="J60" s="15"/>
      <c r="K60" s="15"/>
    </row>
    <row r="61" spans="1:16" ht="19.899999999999999" customHeight="1" x14ac:dyDescent="0.3">
      <c r="A61" s="150">
        <v>7</v>
      </c>
      <c r="B61" s="151" t="s">
        <v>90</v>
      </c>
      <c r="C61" s="144"/>
      <c r="D61" s="144"/>
      <c r="E61" s="144"/>
      <c r="F61" s="12"/>
      <c r="G61" s="12"/>
      <c r="H61" s="142"/>
      <c r="I61" s="142"/>
      <c r="J61" s="12"/>
      <c r="K61" s="12"/>
    </row>
    <row r="62" spans="1:16" ht="19.899999999999999" customHeight="1" x14ac:dyDescent="0.2">
      <c r="A62" s="112"/>
      <c r="B62" s="152" t="s">
        <v>1540</v>
      </c>
      <c r="C62" s="152"/>
      <c r="D62" s="152"/>
      <c r="E62" s="152"/>
      <c r="F62" s="15"/>
      <c r="G62" s="15"/>
      <c r="H62" s="153"/>
      <c r="I62" s="153"/>
      <c r="J62" s="95">
        <f>K63</f>
        <v>59755.52974784594</v>
      </c>
      <c r="K62" s="15"/>
      <c r="L62" s="15"/>
      <c r="M62" s="152"/>
      <c r="N62" s="15"/>
      <c r="P62" s="165"/>
    </row>
    <row r="63" spans="1:16" ht="19.899999999999999" customHeight="1" x14ac:dyDescent="0.25">
      <c r="B63" s="154"/>
      <c r="C63" s="152" t="s">
        <v>1541</v>
      </c>
      <c r="D63" s="152"/>
      <c r="E63" s="152"/>
      <c r="F63" s="15"/>
      <c r="G63" s="15"/>
      <c r="H63" s="153"/>
      <c r="I63" s="153"/>
      <c r="J63" s="15"/>
      <c r="K63" s="15">
        <f>SUMIF('Example 1 Original Input'!$J$25:$J$1236,'Example 1 Original Output'!$L$63,'Example 1 Original Input'!$E$25:$E$1236)</f>
        <v>59755.52974784594</v>
      </c>
      <c r="L63" s="112" t="str">
        <f>CONCATENATE((LEFT(E7,4)+1),"–",(RIGHT(E7,4)+1))</f>
        <v>2022–2023</v>
      </c>
      <c r="P63" s="165"/>
    </row>
    <row r="64" spans="1:16" ht="19.899999999999999" customHeight="1" x14ac:dyDescent="0.2">
      <c r="B64" s="295" t="s">
        <v>1682</v>
      </c>
      <c r="C64" s="295"/>
      <c r="D64" s="295"/>
      <c r="E64" s="295"/>
      <c r="F64" s="295"/>
      <c r="G64" s="295"/>
      <c r="H64" s="295"/>
      <c r="I64" s="295"/>
      <c r="J64" s="295"/>
      <c r="K64" s="295"/>
    </row>
    <row r="65" spans="1:11" ht="19.899999999999999" customHeight="1" x14ac:dyDescent="0.2">
      <c r="B65" s="295"/>
      <c r="C65" s="295"/>
      <c r="D65" s="295"/>
      <c r="E65" s="295"/>
      <c r="F65" s="295"/>
      <c r="G65" s="295"/>
      <c r="H65" s="295"/>
      <c r="I65" s="295"/>
      <c r="J65" s="295"/>
      <c r="K65" s="295"/>
    </row>
    <row r="67" spans="1:11" ht="19.899999999999999" customHeight="1" x14ac:dyDescent="0.2">
      <c r="A67" s="145" t="s">
        <v>1536</v>
      </c>
      <c r="B67" s="157"/>
      <c r="C67" s="158"/>
      <c r="D67" s="158"/>
      <c r="E67" s="158"/>
      <c r="F67" s="83"/>
      <c r="G67" s="83"/>
      <c r="H67" s="159"/>
      <c r="I67" s="159"/>
      <c r="J67" s="83"/>
      <c r="K67" s="83"/>
    </row>
    <row r="68" spans="1:11" ht="19.899999999999999" customHeight="1" x14ac:dyDescent="0.3">
      <c r="A68" s="150">
        <v>8</v>
      </c>
      <c r="B68" s="151" t="s">
        <v>1537</v>
      </c>
    </row>
    <row r="69" spans="1:11" ht="19.899999999999999" customHeight="1" x14ac:dyDescent="0.2">
      <c r="B69" s="152" t="str">
        <f>CONCATENATE("Dr: ",MID($C$21,5,1000))</f>
        <v>Dr: Acct 0479 - ACCUMULATED AMORTIZATION - RIGHT-TO-USE LEASED EQUIPMENT</v>
      </c>
      <c r="C69" s="152"/>
      <c r="D69" s="172"/>
      <c r="E69" s="172"/>
      <c r="F69" s="172"/>
      <c r="G69" s="172"/>
      <c r="H69" s="172"/>
      <c r="I69" s="172"/>
      <c r="J69" s="96">
        <f>SUMIF('Example 1 Original Input'!$J$25:$J$1236,'Example 1 Original Output'!$E$7,'Example 1 Original Input'!$K$25:$K$1236)</f>
        <v>0</v>
      </c>
      <c r="K69" s="15"/>
    </row>
    <row r="70" spans="1:11" ht="19.899999999999999" customHeight="1" x14ac:dyDescent="0.25">
      <c r="B70" s="154"/>
      <c r="C70" s="152" t="str">
        <f>CONCATENATE("Cr: ",MID($B$18,5,1000))</f>
        <v>Cr: Acct 0478 - RIGHT-TO-USE LEASED EQUIPMENT - AMORTIZABLE</v>
      </c>
      <c r="D70" s="172"/>
      <c r="E70" s="172"/>
      <c r="F70" s="172"/>
      <c r="G70" s="172"/>
      <c r="H70" s="172"/>
      <c r="I70" s="172"/>
      <c r="J70" s="15"/>
      <c r="K70" s="15">
        <f>J69</f>
        <v>0</v>
      </c>
    </row>
    <row r="71" spans="1:11" ht="19.899999999999999" customHeight="1" x14ac:dyDescent="0.2">
      <c r="B71" s="171"/>
      <c r="C71" s="213"/>
      <c r="D71" s="213"/>
      <c r="E71" s="213"/>
      <c r="F71" s="213"/>
      <c r="G71" s="213"/>
      <c r="H71" s="213"/>
      <c r="I71" s="213"/>
      <c r="J71" s="12"/>
      <c r="K71" s="12"/>
    </row>
    <row r="72" spans="1:11" ht="19.899999999999999" customHeight="1" x14ac:dyDescent="0.2">
      <c r="B72" s="213"/>
      <c r="C72" s="213"/>
      <c r="D72" s="213"/>
      <c r="E72" s="213"/>
      <c r="F72" s="213"/>
      <c r="G72" s="213"/>
      <c r="H72" s="213"/>
      <c r="I72" s="213"/>
      <c r="J72" s="12"/>
      <c r="K72" s="12"/>
    </row>
  </sheetData>
  <sheetProtection sheet="1" objects="1" scenarios="1" formatColumns="0" formatRows="0"/>
  <mergeCells count="16">
    <mergeCell ref="B64:K65"/>
    <mergeCell ref="A12:K13"/>
    <mergeCell ref="B3:D3"/>
    <mergeCell ref="E3:G3"/>
    <mergeCell ref="B1:K1"/>
    <mergeCell ref="E2:G2"/>
    <mergeCell ref="B2:D2"/>
    <mergeCell ref="B8:D10"/>
    <mergeCell ref="E8:G10"/>
    <mergeCell ref="E4:G4"/>
    <mergeCell ref="B7:D7"/>
    <mergeCell ref="E7:G7"/>
    <mergeCell ref="B5:D5"/>
    <mergeCell ref="E5:G5"/>
    <mergeCell ref="E6:G6"/>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'Drop-down menus'!$O$1:$O$101</xm:f>
          </x14:formula1>
          <xm:sqref>E7:G7</xm:sqref>
        </x14:dataValidation>
        <x14:dataValidation type="list" allowBlank="1" showInputMessage="1" showErrorMessage="1" xr:uid="{00000000-0002-0000-0100-000001000000}">
          <x14:formula1>
            <xm:f>'Drop-down menus'!$S$1:$S$3</xm:f>
          </x14:formula1>
          <xm:sqref>E8:G10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8" tint="-0.249977111117893"/>
    <pageSetUpPr fitToPage="1"/>
  </sheetPr>
  <dimension ref="A1:U37"/>
  <sheetViews>
    <sheetView zoomScale="80" zoomScaleNormal="80" workbookViewId="0">
      <selection activeCell="I20" sqref="I20"/>
    </sheetView>
  </sheetViews>
  <sheetFormatPr defaultColWidth="9.140625" defaultRowHeight="15" x14ac:dyDescent="0.2"/>
  <cols>
    <col min="1" max="1" width="19.5703125" style="113" customWidth="1"/>
    <col min="2" max="3" width="26" style="113" customWidth="1"/>
    <col min="4" max="4" width="3.140625" style="113" customWidth="1"/>
    <col min="5" max="5" width="78.42578125" style="194" customWidth="1"/>
    <col min="6" max="16384" width="9.140625" style="113"/>
  </cols>
  <sheetData>
    <row r="1" spans="1:21" ht="22.5" customHeight="1" x14ac:dyDescent="0.25">
      <c r="A1" s="312" t="str">
        <f>CONCATENATE("Individual Lease Note Disclosure Worksheet - ",'Example 1 Original Input'!$D$11)</f>
        <v>Individual Lease Note Disclosure Worksheet - Governmental Fund</v>
      </c>
      <c r="B1" s="312"/>
      <c r="C1" s="312"/>
      <c r="D1" s="312"/>
      <c r="E1" s="312"/>
    </row>
    <row r="2" spans="1:21" ht="22.5" customHeight="1" x14ac:dyDescent="0.25">
      <c r="A2" s="182"/>
      <c r="B2" s="182"/>
      <c r="C2" s="182"/>
      <c r="D2" s="182"/>
      <c r="E2" s="183"/>
    </row>
    <row r="3" spans="1:21" ht="22.5" customHeight="1" x14ac:dyDescent="0.25">
      <c r="A3" s="313" t="s">
        <v>28</v>
      </c>
      <c r="B3" s="313"/>
      <c r="C3" s="185" t="str">
        <f>'Example 1 Original Output'!$E$2</f>
        <v>Equipment XYZ</v>
      </c>
      <c r="D3" s="185"/>
      <c r="E3" s="186" t="str">
        <f>"All of the questions below are for Fiscal Year "&amp;$C$7&amp;":"</f>
        <v>All of the questions below are for Fiscal Year 2021–2022:</v>
      </c>
      <c r="F3" s="185"/>
      <c r="G3" s="185"/>
    </row>
    <row r="4" spans="1:21" ht="22.5" customHeight="1" x14ac:dyDescent="0.25">
      <c r="A4" s="313" t="s">
        <v>30</v>
      </c>
      <c r="B4" s="313"/>
      <c r="C4" s="187" t="str">
        <f>'Example 1 Original Input'!$D$8</f>
        <v>1234</v>
      </c>
      <c r="D4" s="185"/>
      <c r="E4" s="311" t="s">
        <v>36</v>
      </c>
      <c r="F4" s="185"/>
      <c r="G4" s="185"/>
    </row>
    <row r="5" spans="1:21" ht="22.5" customHeight="1" x14ac:dyDescent="0.25">
      <c r="A5" s="313" t="s">
        <v>25</v>
      </c>
      <c r="B5" s="313"/>
      <c r="C5" s="187">
        <f>'Example 1 Original Output'!$E$5</f>
        <v>4321</v>
      </c>
      <c r="D5" s="187"/>
      <c r="E5" s="311"/>
      <c r="F5" s="187"/>
      <c r="G5" s="187"/>
    </row>
    <row r="6" spans="1:21" ht="22.5" customHeight="1" x14ac:dyDescent="0.25">
      <c r="A6" s="184" t="s">
        <v>94</v>
      </c>
      <c r="B6" s="184"/>
      <c r="C6" s="187" t="str">
        <f>'Example 1 Original Input'!$D$11</f>
        <v>Governmental Fund</v>
      </c>
      <c r="D6" s="187"/>
      <c r="E6" s="188" t="s">
        <v>16</v>
      </c>
      <c r="F6" s="187"/>
      <c r="G6" s="187"/>
    </row>
    <row r="7" spans="1:21" ht="22.5" customHeight="1" x14ac:dyDescent="0.25">
      <c r="A7" s="313" t="s">
        <v>21</v>
      </c>
      <c r="B7" s="313"/>
      <c r="C7" s="172" t="str">
        <f>'Example 1 Original Output'!$E$7</f>
        <v>2021–2022</v>
      </c>
      <c r="E7" s="311" t="str">
        <f>"If yes, record the dollar amount of variable payments below for fiscal year "&amp;$C$7&amp;":"</f>
        <v>If yes, record the dollar amount of variable payments below for fiscal year 2021–2022:</v>
      </c>
      <c r="F7" s="184"/>
      <c r="G7" s="184"/>
      <c r="H7" s="184"/>
      <c r="I7" s="184"/>
      <c r="J7" s="184"/>
      <c r="K7" s="184"/>
      <c r="L7" s="184"/>
      <c r="M7" s="184"/>
      <c r="N7" s="184"/>
      <c r="O7" s="184"/>
      <c r="P7" s="184"/>
      <c r="Q7" s="184"/>
      <c r="R7" s="184"/>
      <c r="S7" s="184"/>
      <c r="T7" s="184"/>
      <c r="U7" s="184"/>
    </row>
    <row r="8" spans="1:21" ht="22.5" customHeight="1" x14ac:dyDescent="0.25">
      <c r="A8" s="189" t="s">
        <v>48</v>
      </c>
      <c r="B8" s="189" t="s">
        <v>13</v>
      </c>
      <c r="C8" s="149" t="s">
        <v>14</v>
      </c>
      <c r="E8" s="311"/>
      <c r="F8" s="184"/>
      <c r="G8" s="184"/>
      <c r="H8" s="184"/>
      <c r="I8" s="184"/>
      <c r="J8" s="184"/>
      <c r="K8" s="184"/>
      <c r="L8" s="184"/>
      <c r="M8" s="184"/>
      <c r="N8" s="184"/>
      <c r="O8" s="184"/>
      <c r="P8" s="184"/>
      <c r="Q8" s="184"/>
      <c r="R8" s="184"/>
      <c r="S8" s="184"/>
      <c r="T8" s="184"/>
      <c r="U8" s="184"/>
    </row>
    <row r="9" spans="1:21" ht="22.5" customHeight="1" x14ac:dyDescent="0.25">
      <c r="A9" s="190" t="str">
        <f>RIGHT(C7,4)&amp;"–"&amp;RIGHT(C7,4)+1</f>
        <v>2022–2023</v>
      </c>
      <c r="B9" s="16">
        <f>SUMIF('Example 1 Original Input'!$J$25:$J$1236,'Ex 1 Original Note Disclosure'!A9,'Example 1 Original Input'!$E$25:$E$1236)</f>
        <v>59755.52974784594</v>
      </c>
      <c r="C9" s="16">
        <f>SUMIF('Example 1 Original Input'!$J$25:$J$1236,'Ex 1 Original Note Disclosure'!A9,'Example 1 Original Input'!$D$25:$D$1236)</f>
        <v>244.47025215405702</v>
      </c>
      <c r="E9" s="191">
        <v>0</v>
      </c>
    </row>
    <row r="10" spans="1:21" ht="22.5" customHeight="1" x14ac:dyDescent="0.25">
      <c r="A10" s="190" t="str">
        <f>LEFT(A9,4)+1&amp;"–"&amp;RIGHT(A9,4)+1</f>
        <v>2023–2024</v>
      </c>
      <c r="B10" s="16">
        <f>SUMIF('Example 1 Original Input'!$J$25:$J$1236,'Ex 1 Original Note Disclosure'!A10,'Example 1 Original Input'!$E$25:$E$1236)</f>
        <v>59875.150420031117</v>
      </c>
      <c r="C10" s="16">
        <f>SUMIF('Example 1 Original Input'!$J$25:$J$1236,'Ex 1 Original Note Disclosure'!A10,'Example 1 Original Input'!$D$25:$D$1236)</f>
        <v>124.84957996888438</v>
      </c>
      <c r="D10" s="17"/>
      <c r="E10" s="311" t="s">
        <v>18</v>
      </c>
      <c r="F10" s="192"/>
      <c r="G10" s="192"/>
      <c r="H10" s="192"/>
      <c r="I10" s="192"/>
      <c r="J10" s="192"/>
      <c r="K10" s="192"/>
      <c r="L10" s="192"/>
      <c r="M10" s="192"/>
      <c r="N10" s="192"/>
      <c r="O10" s="192"/>
      <c r="P10" s="192"/>
      <c r="Q10" s="192"/>
      <c r="R10" s="192"/>
      <c r="S10" s="192"/>
      <c r="T10" s="192"/>
      <c r="U10" s="192"/>
    </row>
    <row r="11" spans="1:21" ht="22.5" customHeight="1" x14ac:dyDescent="0.25">
      <c r="A11" s="190" t="str">
        <f>LEFT(A10,4)+1&amp;"–"&amp;RIGHT(A10,4)+1</f>
        <v>2024–2025</v>
      </c>
      <c r="B11" s="16">
        <f>SUMIF('Example 1 Original Input'!$J$25:$J$1236,'Ex 1 Original Note Disclosure'!A11,'Example 1 Original Input'!$E$25:$E$1236)</f>
        <v>29982.507774862082</v>
      </c>
      <c r="C11" s="16">
        <f>SUMIF('Example 1 Original Input'!$J$25:$J$1236,'Ex 1 Original Note Disclosure'!A11,'Example 1 Original Input'!$D$25:$D$1236)</f>
        <v>17.492225137917142</v>
      </c>
      <c r="E11" s="311"/>
      <c r="F11" s="18"/>
      <c r="G11" s="18"/>
      <c r="H11" s="18"/>
      <c r="I11" s="18"/>
      <c r="J11" s="193"/>
      <c r="K11" s="193"/>
      <c r="L11" s="193"/>
      <c r="M11" s="193"/>
      <c r="N11" s="193"/>
      <c r="O11" s="193"/>
      <c r="P11" s="193"/>
      <c r="Q11" s="193"/>
      <c r="R11" s="193"/>
      <c r="S11" s="193"/>
    </row>
    <row r="12" spans="1:21" ht="22.5" customHeight="1" x14ac:dyDescent="0.25">
      <c r="A12" s="190" t="str">
        <f>LEFT(A11,4)+1&amp;"–"&amp;RIGHT(A11,4)+1</f>
        <v>2025–2026</v>
      </c>
      <c r="B12" s="16">
        <f>SUMIF('Example 1 Original Input'!$J$25:$J$1236,'Ex 1 Original Note Disclosure'!A12,'Example 1 Original Input'!$E$25:$E$1236)</f>
        <v>0</v>
      </c>
      <c r="C12" s="16">
        <f>SUMIF('Example 1 Original Input'!$J$25:$J$1236,'Ex 1 Original Note Disclosure'!A12,'Example 1 Original Input'!$D$25:$D$1236)</f>
        <v>0</v>
      </c>
      <c r="E12" s="311"/>
      <c r="F12" s="18"/>
      <c r="G12" s="18"/>
      <c r="H12" s="18"/>
      <c r="I12" s="18"/>
      <c r="J12" s="193"/>
      <c r="K12" s="193"/>
      <c r="L12" s="193"/>
      <c r="M12" s="193"/>
      <c r="N12" s="193"/>
      <c r="O12" s="193"/>
      <c r="P12" s="193"/>
      <c r="Q12" s="193"/>
      <c r="R12" s="193"/>
      <c r="S12" s="193"/>
    </row>
    <row r="13" spans="1:21" ht="22.5" customHeight="1" x14ac:dyDescent="0.25">
      <c r="A13" s="190" t="str">
        <f>LEFT(A12,4)+1&amp;"–"&amp;RIGHT(A12,4)+1</f>
        <v>2026–2027</v>
      </c>
      <c r="B13" s="16">
        <f>SUMIF('Example 1 Original Input'!$J$25:$J$1236,'Ex 1 Original Note Disclosure'!A13,'Example 1 Original Input'!$E$25:$E$1236)</f>
        <v>0</v>
      </c>
      <c r="C13" s="16">
        <f>SUMIF('Example 1 Original Input'!$J$25:$J$1236,'Ex 1 Original Note Disclosure'!A13,'Example 1 Original Input'!$D$25:$D$1236)</f>
        <v>0</v>
      </c>
      <c r="E13" s="188" t="s">
        <v>16</v>
      </c>
      <c r="F13" s="184"/>
      <c r="G13" s="184"/>
      <c r="H13" s="184"/>
      <c r="I13" s="184"/>
      <c r="J13" s="184"/>
      <c r="K13" s="184"/>
      <c r="L13" s="184"/>
      <c r="M13" s="184"/>
      <c r="N13" s="184"/>
      <c r="O13" s="184"/>
      <c r="P13" s="184"/>
      <c r="Q13" s="184"/>
      <c r="R13" s="184"/>
      <c r="S13" s="184"/>
      <c r="T13" s="184"/>
      <c r="U13" s="184"/>
    </row>
    <row r="14" spans="1:21" ht="22.5" customHeight="1" x14ac:dyDescent="0.25">
      <c r="A14" s="190" t="str">
        <f>LEFT(A13,4)+1&amp;"–"&amp;RIGHT(A13,4)+5</f>
        <v>2027–2032</v>
      </c>
      <c r="B14" s="16">
        <f>SUMIF('Example 1 Original Input'!$J$25:$J$1236,'Ex 1 Original Note Disclosure'!A14,'Example 1 Original Input'!$E$25:$E$1236)</f>
        <v>0</v>
      </c>
      <c r="C14" s="16">
        <f>SUMIF('Example 1 Original Input'!$J$25:$J$1236,'Ex 1 Original Note Disclosure'!A14,'Example 1 Original Input'!$D$25:$D$1236)</f>
        <v>0</v>
      </c>
      <c r="E14" s="311" t="str">
        <f>"If yes, record the dollar amount of any payments made for residual value guarantees below for fiscal year "&amp;$C$7&amp;":"</f>
        <v>If yes, record the dollar amount of any payments made for residual value guarantees below for fiscal year 2021–2022:</v>
      </c>
    </row>
    <row r="15" spans="1:21" ht="22.5" customHeight="1" x14ac:dyDescent="0.25">
      <c r="A15" s="190" t="str">
        <f t="shared" ref="A15:A28" si="0">LEFT(A14,4)+5&amp;"–"&amp;RIGHT(A14,4)+5</f>
        <v>2032–2037</v>
      </c>
      <c r="B15" s="16">
        <f>SUMIF('Example 1 Original Input'!$J$25:$J$1236,'Ex 1 Original Note Disclosure'!A15,'Example 1 Original Input'!$E$25:$E$1236)</f>
        <v>0</v>
      </c>
      <c r="C15" s="16">
        <f>SUMIF('Example 1 Original Input'!$J$25:$J$1236,'Ex 1 Original Note Disclosure'!A15,'Example 1 Original Input'!$D$25:$D$1236)</f>
        <v>0</v>
      </c>
      <c r="E15" s="311"/>
      <c r="F15" s="192"/>
      <c r="G15" s="192"/>
      <c r="H15" s="192"/>
      <c r="I15" s="192"/>
      <c r="J15" s="192"/>
      <c r="K15" s="192"/>
      <c r="L15" s="192"/>
      <c r="M15" s="192"/>
      <c r="N15" s="192"/>
      <c r="O15" s="192"/>
      <c r="P15" s="192"/>
      <c r="Q15" s="192"/>
      <c r="R15" s="192"/>
      <c r="S15" s="192"/>
      <c r="T15" s="192"/>
      <c r="U15" s="192"/>
    </row>
    <row r="16" spans="1:21" ht="22.5" customHeight="1" x14ac:dyDescent="0.25">
      <c r="A16" s="190" t="str">
        <f t="shared" si="0"/>
        <v>2037–2042</v>
      </c>
      <c r="B16" s="16">
        <f>SUMIF('Example 1 Original Input'!$J$25:$J$1236,'Ex 1 Original Note Disclosure'!A16,'Example 1 Original Input'!$E$25:$E$1236)</f>
        <v>0</v>
      </c>
      <c r="C16" s="16">
        <f>SUMIF('Example 1 Original Input'!$J$25:$J$1236,'Ex 1 Original Note Disclosure'!A16,'Example 1 Original Input'!$D$25:$D$1236)</f>
        <v>0</v>
      </c>
      <c r="E16" s="191">
        <v>0</v>
      </c>
      <c r="F16" s="18"/>
      <c r="G16" s="18"/>
      <c r="H16" s="18"/>
      <c r="I16" s="18"/>
    </row>
    <row r="17" spans="1:21" ht="22.5" customHeight="1" x14ac:dyDescent="0.25">
      <c r="A17" s="190" t="str">
        <f t="shared" si="0"/>
        <v>2042–2047</v>
      </c>
      <c r="B17" s="16">
        <f>SUMIF('Example 1 Original Input'!$J$25:$J$1236,'Ex 1 Original Note Disclosure'!A17,'Example 1 Original Input'!$E$25:$E$1236)</f>
        <v>0</v>
      </c>
      <c r="C17" s="16">
        <f>SUMIF('Example 1 Original Input'!$J$25:$J$1236,'Ex 1 Original Note Disclosure'!A17,'Example 1 Original Input'!$D$25:$D$1236)</f>
        <v>0</v>
      </c>
      <c r="E17" s="311"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2021–2022:</v>
      </c>
    </row>
    <row r="18" spans="1:21" ht="22.5" customHeight="1" x14ac:dyDescent="0.25">
      <c r="A18" s="190" t="str">
        <f t="shared" si="0"/>
        <v>2047–2052</v>
      </c>
      <c r="B18" s="16">
        <f>SUMIF('Example 1 Original Input'!$J$25:$J$1236,'Ex 1 Original Note Disclosure'!A18,'Example 1 Original Input'!$E$25:$E$1236)</f>
        <v>0</v>
      </c>
      <c r="C18" s="16">
        <f>SUMIF('Example 1 Original Input'!$J$25:$J$1236,'Ex 1 Original Note Disclosure'!A18,'Example 1 Original Input'!$D$25:$D$1236)</f>
        <v>0</v>
      </c>
      <c r="E18" s="311"/>
    </row>
    <row r="19" spans="1:21" ht="22.5" customHeight="1" x14ac:dyDescent="0.25">
      <c r="A19" s="190" t="str">
        <f t="shared" si="0"/>
        <v>2052–2057</v>
      </c>
      <c r="B19" s="16">
        <f>SUMIF('Example 1 Original Input'!$J$25:$J$1236,'Ex 1 Original Note Disclosure'!A19,'Example 1 Original Input'!$E$25:$E$1236)</f>
        <v>0</v>
      </c>
      <c r="C19" s="16">
        <f>SUMIF('Example 1 Original Input'!$J$25:$J$1236,'Ex 1 Original Note Disclosure'!A19,'Example 1 Original Input'!$D$25:$D$1236)</f>
        <v>0</v>
      </c>
      <c r="E19" s="311"/>
      <c r="F19" s="18"/>
      <c r="G19" s="18"/>
      <c r="H19" s="18"/>
      <c r="I19" s="18"/>
    </row>
    <row r="20" spans="1:21" ht="22.5" customHeight="1" x14ac:dyDescent="0.25">
      <c r="A20" s="190" t="str">
        <f t="shared" si="0"/>
        <v>2057–2062</v>
      </c>
      <c r="B20" s="16">
        <f>SUMIF('Example 1 Original Input'!$J$25:$J$1236,'Ex 1 Original Note Disclosure'!A20,'Example 1 Original Input'!$E$25:$E$1236)</f>
        <v>0</v>
      </c>
      <c r="C20" s="16">
        <f>SUMIF('Example 1 Original Input'!$J$25:$J$1236,'Ex 1 Original Note Disclosure'!A20,'Example 1 Original Input'!$D$25:$D$1236)</f>
        <v>0</v>
      </c>
      <c r="E20" s="191">
        <v>0</v>
      </c>
      <c r="F20" s="18"/>
      <c r="G20" s="18"/>
      <c r="H20" s="18"/>
      <c r="I20" s="18"/>
    </row>
    <row r="21" spans="1:21" ht="22.5" customHeight="1" x14ac:dyDescent="0.25">
      <c r="A21" s="190" t="str">
        <f t="shared" si="0"/>
        <v>2062–2067</v>
      </c>
      <c r="B21" s="16">
        <f>SUMIF('Example 1 Original Input'!$J$25:$J$1236,'Ex 1 Original Note Disclosure'!A21,'Example 1 Original Input'!$E$25:$E$1236)</f>
        <v>0</v>
      </c>
      <c r="C21" s="16">
        <f>SUMIF('Example 1 Original Input'!$J$25:$J$1236,'Ex 1 Original Note Disclosure'!A21,'Example 1 Original Input'!$D$25:$D$1236)</f>
        <v>0</v>
      </c>
      <c r="E21" s="311" t="str">
        <f>"4. Did you receive any lease incentives from the lessor during fiscal year "&amp;$C$7&amp;"? If so, record the amount below:"</f>
        <v>4. Did you receive any lease incentives from the lessor during fiscal year 2021–2022? If so, record the amount below:</v>
      </c>
    </row>
    <row r="22" spans="1:21" ht="22.5" customHeight="1" x14ac:dyDescent="0.25">
      <c r="A22" s="190" t="str">
        <f t="shared" si="0"/>
        <v>2067–2072</v>
      </c>
      <c r="B22" s="16">
        <f>SUMIF('Example 1 Original Input'!$J$25:$J$1236,'Ex 1 Original Note Disclosure'!A22,'Example 1 Original Input'!$E$25:$E$1236)</f>
        <v>0</v>
      </c>
      <c r="C22" s="16">
        <f>SUMIF('Example 1 Original Input'!$J$25:$J$1236,'Ex 1 Original Note Disclosure'!A22,'Example 1 Original Input'!$D$25:$D$1236)</f>
        <v>0</v>
      </c>
      <c r="E22" s="311"/>
    </row>
    <row r="23" spans="1:21" ht="22.5" customHeight="1" x14ac:dyDescent="0.25">
      <c r="A23" s="190" t="str">
        <f t="shared" si="0"/>
        <v>2072–2077</v>
      </c>
      <c r="B23" s="16">
        <f>SUMIF('Example 1 Original Input'!$J$25:$J$1236,'Ex 1 Original Note Disclosure'!A23,'Example 1 Original Input'!$E$25:$E$1236)</f>
        <v>0</v>
      </c>
      <c r="C23" s="16">
        <f>SUMIF('Example 1 Original Input'!$J$25:$J$1236,'Ex 1 Original Note Disclosure'!A23,'Example 1 Original Input'!$D$25:$D$1236)</f>
        <v>0</v>
      </c>
      <c r="E23" s="191">
        <v>0</v>
      </c>
      <c r="F23" s="195"/>
      <c r="G23" s="195"/>
      <c r="H23" s="195"/>
      <c r="I23" s="195"/>
      <c r="J23" s="195"/>
      <c r="K23" s="195"/>
      <c r="L23" s="195"/>
      <c r="M23" s="195"/>
      <c r="N23" s="195"/>
      <c r="O23" s="195"/>
      <c r="P23" s="195"/>
      <c r="Q23" s="195"/>
      <c r="R23" s="195"/>
      <c r="S23" s="195"/>
      <c r="T23" s="195"/>
      <c r="U23" s="195"/>
    </row>
    <row r="24" spans="1:21" ht="22.5" customHeight="1" x14ac:dyDescent="0.25">
      <c r="A24" s="190" t="str">
        <f t="shared" si="0"/>
        <v>2077–2082</v>
      </c>
      <c r="B24" s="16">
        <f>SUMIF('Example 1 Original Input'!$J$25:$J$1236,'Ex 1 Original Note Disclosure'!A24,'Example 1 Original Input'!$E$25:$E$1236)</f>
        <v>0</v>
      </c>
      <c r="C24" s="16">
        <f>SUMIF('Example 1 Original Input'!$J$25:$J$1236,'Ex 1 Original Note Disclosure'!A24,'Example 1 Original Input'!$D$25:$D$1236)</f>
        <v>0</v>
      </c>
      <c r="F24" s="195"/>
      <c r="G24" s="195"/>
      <c r="H24" s="195"/>
      <c r="I24" s="195"/>
      <c r="J24" s="195"/>
      <c r="K24" s="195"/>
      <c r="L24" s="195"/>
      <c r="M24" s="195"/>
      <c r="N24" s="195"/>
      <c r="O24" s="195"/>
      <c r="P24" s="195"/>
      <c r="Q24" s="195"/>
      <c r="R24" s="195"/>
      <c r="S24" s="195"/>
      <c r="T24" s="195"/>
      <c r="U24" s="195"/>
    </row>
    <row r="25" spans="1:21" ht="22.5" customHeight="1" x14ac:dyDescent="0.25">
      <c r="A25" s="190" t="str">
        <f>LEFT(A24,4)+5&amp;"–"&amp;RIGHT(A24,4)+5</f>
        <v>2082–2087</v>
      </c>
      <c r="B25" s="16">
        <f>SUMIF('Example 1 Original Input'!$J$25:$J$1236,'Ex 1 Original Note Disclosure'!A25,'Example 1 Original Input'!$E$25:$E$1236)</f>
        <v>0</v>
      </c>
      <c r="C25" s="16">
        <f>SUMIF('Example 1 Original Input'!$J$25:$J$1236,'Ex 1 Original Note Disclosure'!A25,'Example 1 Original Input'!$D$25:$D$1236)</f>
        <v>0</v>
      </c>
      <c r="F25" s="149"/>
      <c r="G25" s="149"/>
      <c r="H25" s="149"/>
      <c r="I25" s="149"/>
      <c r="J25" s="149"/>
      <c r="K25" s="149"/>
      <c r="L25" s="149"/>
      <c r="M25" s="149"/>
      <c r="N25" s="149"/>
      <c r="O25" s="149"/>
      <c r="P25" s="149"/>
      <c r="Q25" s="149"/>
      <c r="R25" s="149"/>
      <c r="S25" s="149"/>
      <c r="T25" s="149"/>
      <c r="U25" s="149"/>
    </row>
    <row r="26" spans="1:21" ht="22.5" customHeight="1" x14ac:dyDescent="0.25">
      <c r="A26" s="190" t="str">
        <f t="shared" si="0"/>
        <v>2087–2092</v>
      </c>
      <c r="B26" s="16">
        <f>SUMIF('Example 1 Original Input'!$J$25:$J$1236,'Ex 1 Original Note Disclosure'!A26,'Example 1 Original Input'!$E$25:$E$1236)</f>
        <v>0</v>
      </c>
      <c r="C26" s="16">
        <f>SUMIF('Example 1 Original Input'!$J$25:$J$1236,'Ex 1 Original Note Disclosure'!A26,'Example 1 Original Input'!$D$25:$D$1236)</f>
        <v>0</v>
      </c>
    </row>
    <row r="27" spans="1:21" ht="22.5" customHeight="1" x14ac:dyDescent="0.25">
      <c r="A27" s="190" t="str">
        <f t="shared" si="0"/>
        <v>2092–2097</v>
      </c>
      <c r="B27" s="16">
        <f>SUMIF('Example 1 Original Input'!$J$25:$J$1236,'Ex 1 Original Note Disclosure'!A27,'Example 1 Original Input'!$E$25:$E$1236)</f>
        <v>0</v>
      </c>
      <c r="C27" s="16">
        <f>SUMIF('Example 1 Original Input'!$J$25:$J$1236,'Ex 1 Original Note Disclosure'!A27,'Example 1 Original Input'!$D$25:$D$1236)</f>
        <v>0</v>
      </c>
    </row>
    <row r="28" spans="1:21" ht="22.5" customHeight="1" x14ac:dyDescent="0.25">
      <c r="A28" s="190" t="str">
        <f t="shared" si="0"/>
        <v>2097–2102</v>
      </c>
      <c r="B28" s="16">
        <f>SUMIF('Example 1 Original Input'!$J$25:$J$1236,'Ex 1 Original Note Disclosure'!A28,'Example 1 Original Input'!$E$25:$E$1236)</f>
        <v>0</v>
      </c>
      <c r="C28" s="16">
        <f>SUMIF('Example 1 Original Input'!$J$25:$J$1236,'Ex 1 Original Note Disclosure'!A28,'Example 1 Original Input'!$D$25:$D$1236)</f>
        <v>0</v>
      </c>
    </row>
    <row r="29" spans="1:21" ht="22.5" customHeight="1" x14ac:dyDescent="0.25">
      <c r="A29" s="190" t="str">
        <f>LEFT(A28,4)+5&amp;"–"&amp;RIGHT(A28,4)+5</f>
        <v>2102–2107</v>
      </c>
      <c r="B29" s="16">
        <f>SUMIF('Example 1 Original Input'!$J$25:$J$1236,'Ex 1 Original Note Disclosure'!A29,'Example 1 Original Input'!$E$25:$E$1236)</f>
        <v>0</v>
      </c>
      <c r="C29" s="16">
        <f>SUMIF('Example 1 Original Input'!$J$25:$J$1236,'Ex 1 Original Note Disclosure'!A29,'Example 1 Original Input'!$D$25:$D$1236)</f>
        <v>0</v>
      </c>
    </row>
    <row r="30" spans="1:21" ht="22.5" customHeight="1" x14ac:dyDescent="0.25">
      <c r="A30" s="190" t="str">
        <f>LEFT(A29,4)+5&amp;"–"&amp;RIGHT(A29,4)+5</f>
        <v>2107–2112</v>
      </c>
      <c r="B30" s="16">
        <f>SUMIF('Example 1 Original Input'!$J$25:$J$1236,'Ex 1 Original Note Disclosure'!A30,'Example 1 Original Input'!$E$25:$E$1236)</f>
        <v>0</v>
      </c>
      <c r="C30" s="16">
        <f>SUMIF('Example 1 Original Input'!$J$25:$J$1236,'Ex 1 Original Note Disclosure'!A30,'Example 1 Original Input'!$D$25:$D$1236)</f>
        <v>0</v>
      </c>
    </row>
    <row r="31" spans="1:21" ht="22.5" customHeight="1" x14ac:dyDescent="0.25">
      <c r="A31" s="190" t="str">
        <f>LEFT(A30,4)+5&amp;"–"&amp;RIGHT(A30,4)+5</f>
        <v>2112–2117</v>
      </c>
      <c r="B31" s="16">
        <f>SUMIF('Example 1 Original Input'!$J$25:$J$1236,'Ex 1 Original Note Disclosure'!A31,'Example 1 Original Input'!$E$25:$E$1236)</f>
        <v>0</v>
      </c>
      <c r="C31" s="16">
        <f>SUMIF('Example 1 Original Input'!$J$25:$J$1236,'Ex 1 Original Note Disclosure'!A31,'Example 1 Original Input'!$D$25:$D$1236)</f>
        <v>0</v>
      </c>
    </row>
    <row r="32" spans="1:21" ht="22.5" customHeight="1" x14ac:dyDescent="0.25">
      <c r="A32" s="190" t="str">
        <f>LEFT(A31,4)+5&amp;"–"&amp;RIGHT(A31,4)+5</f>
        <v>2117–2122</v>
      </c>
      <c r="B32" s="16">
        <f>SUMIF('Example 1 Original Input'!$J$25:$J$1236,'Ex 1 Original Note Disclosure'!A32,'Example 1 Original Input'!$E$25:$E$1236)</f>
        <v>0</v>
      </c>
      <c r="C32" s="16">
        <f>SUMIF('Example 1 Original Input'!$J$25:$J$1236,'Ex 1 Original Note Disclosure'!A32,'Example 1 Original Input'!$D$25:$D$1236)</f>
        <v>0</v>
      </c>
    </row>
    <row r="33" ht="22.5" customHeight="1" x14ac:dyDescent="0.2"/>
    <row r="35" ht="15" customHeight="1" x14ac:dyDescent="0.2"/>
    <row r="37" ht="35.25" customHeight="1" x14ac:dyDescent="0.2"/>
  </sheetData>
  <sheetProtection sheet="1" objects="1" scenarios="1" formatColumns="0" formatRows="0"/>
  <mergeCells count="11">
    <mergeCell ref="E17:E19"/>
    <mergeCell ref="E21:E22"/>
    <mergeCell ref="A1:E1"/>
    <mergeCell ref="E14:E15"/>
    <mergeCell ref="E7:E8"/>
    <mergeCell ref="E4:E5"/>
    <mergeCell ref="A7:B7"/>
    <mergeCell ref="A3:B3"/>
    <mergeCell ref="A5:B5"/>
    <mergeCell ref="A4:B4"/>
    <mergeCell ref="E10:E12"/>
  </mergeCells>
  <dataValidations count="2">
    <dataValidation type="textLength" operator="lessThan" allowBlank="1" showInputMessage="1" showErrorMessage="1" sqref="A33:C1048576" xr:uid="{00000000-0002-0000-0200-000000000000}">
      <formula1>0</formula1>
    </dataValidation>
    <dataValidation operator="lessThan" allowBlank="1" showInputMessage="1" showErrorMessage="1" sqref="F1:G2 A1:A2 H1:XFD6 A7:C32" xr:uid="{00000000-0002-0000-0200-000001000000}"/>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6" max="4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'Drop-down menus'!$P$1:$P$2</xm:f>
          </x14:formula1>
          <xm:sqref>E6 E13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00B0F0"/>
  </sheetPr>
  <dimension ref="A1:W101"/>
  <sheetViews>
    <sheetView workbookViewId="0"/>
  </sheetViews>
  <sheetFormatPr defaultRowHeight="15" x14ac:dyDescent="0.25"/>
  <cols>
    <col min="1" max="1" width="16.140625" customWidth="1"/>
    <col min="2" max="2" width="35.85546875" customWidth="1"/>
    <col min="3" max="3" width="47" customWidth="1"/>
    <col min="4" max="4" width="55.85546875" customWidth="1"/>
    <col min="5" max="5" width="65.5703125" customWidth="1"/>
    <col min="6" max="6" width="55.85546875" customWidth="1"/>
    <col min="7" max="7" width="67.140625" customWidth="1"/>
    <col min="8" max="10" width="55.85546875" customWidth="1"/>
    <col min="11" max="11" width="47.140625" customWidth="1"/>
    <col min="12" max="12" width="39.5703125" customWidth="1"/>
    <col min="13" max="13" width="22.140625" bestFit="1" customWidth="1"/>
    <col min="14" max="14" width="35.85546875" bestFit="1" customWidth="1"/>
    <col min="15" max="15" width="11.5703125" customWidth="1"/>
    <col min="18" max="18" width="30.140625" customWidth="1"/>
    <col min="19" max="20" width="35.7109375" customWidth="1"/>
    <col min="21" max="21" width="31.85546875" bestFit="1" customWidth="1"/>
    <col min="22" max="22" width="46.7109375" bestFit="1" customWidth="1"/>
    <col min="23" max="23" width="44.5703125" bestFit="1" customWidth="1"/>
  </cols>
  <sheetData>
    <row r="1" spans="1:23" x14ac:dyDescent="0.25">
      <c r="A1" t="s">
        <v>3</v>
      </c>
      <c r="M1" t="s">
        <v>7</v>
      </c>
      <c r="N1" t="s">
        <v>10</v>
      </c>
      <c r="O1" t="s">
        <v>46</v>
      </c>
      <c r="P1" t="s">
        <v>16</v>
      </c>
      <c r="Q1" t="s">
        <v>23</v>
      </c>
      <c r="R1" t="s">
        <v>96</v>
      </c>
      <c r="S1" t="s">
        <v>1723</v>
      </c>
      <c r="T1" t="s">
        <v>1723</v>
      </c>
      <c r="U1" s="1" t="s">
        <v>128</v>
      </c>
      <c r="V1" s="22" t="s">
        <v>1523</v>
      </c>
      <c r="W1" s="22" t="s">
        <v>1523</v>
      </c>
    </row>
    <row r="2" spans="1:23" x14ac:dyDescent="0.25">
      <c r="A2" t="s">
        <v>5</v>
      </c>
      <c r="B2" t="s">
        <v>42</v>
      </c>
      <c r="C2" t="s">
        <v>44</v>
      </c>
      <c r="D2" t="s">
        <v>81</v>
      </c>
      <c r="E2" t="s">
        <v>87</v>
      </c>
      <c r="F2" t="s">
        <v>84</v>
      </c>
      <c r="G2" t="s">
        <v>61</v>
      </c>
      <c r="H2" t="s">
        <v>64</v>
      </c>
      <c r="I2" t="s">
        <v>67</v>
      </c>
      <c r="J2" t="s">
        <v>71</v>
      </c>
      <c r="K2" t="s">
        <v>50</v>
      </c>
      <c r="L2" t="s">
        <v>53</v>
      </c>
      <c r="M2">
        <v>40</v>
      </c>
      <c r="N2" t="s">
        <v>11</v>
      </c>
      <c r="O2" t="str">
        <f>LEFT(O1,4)+1&amp;"–"&amp;RIGHT(O1,4)+1</f>
        <v>2022–2023</v>
      </c>
      <c r="P2" t="s">
        <v>15</v>
      </c>
      <c r="Q2" t="s">
        <v>24</v>
      </c>
      <c r="R2" t="s">
        <v>95</v>
      </c>
      <c r="S2" t="s">
        <v>1722</v>
      </c>
      <c r="T2" t="s">
        <v>1722</v>
      </c>
      <c r="U2" s="1" t="s">
        <v>1516</v>
      </c>
      <c r="V2" t="s">
        <v>1524</v>
      </c>
      <c r="W2" t="s">
        <v>1593</v>
      </c>
    </row>
    <row r="3" spans="1:23" x14ac:dyDescent="0.25">
      <c r="A3" t="s">
        <v>4</v>
      </c>
      <c r="B3" t="s">
        <v>43</v>
      </c>
      <c r="C3" t="s">
        <v>45</v>
      </c>
      <c r="D3" t="s">
        <v>82</v>
      </c>
      <c r="E3" t="s">
        <v>88</v>
      </c>
      <c r="F3" t="s">
        <v>85</v>
      </c>
      <c r="G3" t="s">
        <v>63</v>
      </c>
      <c r="H3" t="s">
        <v>65</v>
      </c>
      <c r="I3" t="s">
        <v>68</v>
      </c>
      <c r="J3" t="s">
        <v>72</v>
      </c>
      <c r="K3" t="s">
        <v>51</v>
      </c>
      <c r="L3" t="s">
        <v>54</v>
      </c>
      <c r="M3">
        <v>5</v>
      </c>
      <c r="N3" t="s">
        <v>12</v>
      </c>
      <c r="O3" t="str">
        <f t="shared" ref="O3:O66" si="0">LEFT(O2,4)+1&amp;"–"&amp;RIGHT(O2,4)+1</f>
        <v>2023–2024</v>
      </c>
      <c r="R3" t="s">
        <v>97</v>
      </c>
      <c r="S3" t="s">
        <v>1721</v>
      </c>
      <c r="T3" t="s">
        <v>1721</v>
      </c>
      <c r="U3" s="1" t="s">
        <v>1517</v>
      </c>
      <c r="V3" t="s">
        <v>1525</v>
      </c>
      <c r="W3" t="s">
        <v>1594</v>
      </c>
    </row>
    <row r="4" spans="1:23" x14ac:dyDescent="0.25">
      <c r="A4" t="s">
        <v>6</v>
      </c>
      <c r="B4" s="1" t="s">
        <v>83</v>
      </c>
      <c r="C4" s="1" t="s">
        <v>83</v>
      </c>
      <c r="D4" s="1" t="s">
        <v>83</v>
      </c>
      <c r="E4" t="s">
        <v>89</v>
      </c>
      <c r="F4" t="s">
        <v>86</v>
      </c>
      <c r="G4" t="s">
        <v>62</v>
      </c>
      <c r="H4" t="s">
        <v>66</v>
      </c>
      <c r="I4" t="s">
        <v>69</v>
      </c>
      <c r="J4" t="s">
        <v>70</v>
      </c>
      <c r="K4" t="s">
        <v>52</v>
      </c>
      <c r="L4" t="s">
        <v>55</v>
      </c>
      <c r="M4">
        <v>40</v>
      </c>
      <c r="O4" t="str">
        <f t="shared" si="0"/>
        <v>2024–2025</v>
      </c>
      <c r="U4" s="1" t="s">
        <v>1518</v>
      </c>
      <c r="V4" t="s">
        <v>1526</v>
      </c>
      <c r="W4" t="s">
        <v>1595</v>
      </c>
    </row>
    <row r="5" spans="1:23" x14ac:dyDescent="0.25">
      <c r="O5" t="str">
        <f t="shared" si="0"/>
        <v>2025–2026</v>
      </c>
      <c r="U5" s="1" t="s">
        <v>1519</v>
      </c>
      <c r="V5" t="s">
        <v>1527</v>
      </c>
      <c r="W5" t="s">
        <v>1596</v>
      </c>
    </row>
    <row r="6" spans="1:23" x14ac:dyDescent="0.25">
      <c r="B6" s="1"/>
      <c r="C6" s="1"/>
      <c r="D6" s="1"/>
      <c r="O6" t="str">
        <f t="shared" si="0"/>
        <v>2026–2027</v>
      </c>
      <c r="U6" s="24" t="s">
        <v>221</v>
      </c>
      <c r="V6" t="s">
        <v>1528</v>
      </c>
      <c r="W6" t="s">
        <v>1597</v>
      </c>
    </row>
    <row r="7" spans="1:23" x14ac:dyDescent="0.25">
      <c r="O7" t="str">
        <f t="shared" si="0"/>
        <v>2027–2028</v>
      </c>
      <c r="U7" s="1" t="s">
        <v>1520</v>
      </c>
      <c r="V7" t="s">
        <v>1529</v>
      </c>
      <c r="W7" t="s">
        <v>1598</v>
      </c>
    </row>
    <row r="8" spans="1:23" x14ac:dyDescent="0.25">
      <c r="O8" t="str">
        <f t="shared" si="0"/>
        <v>2028–2029</v>
      </c>
      <c r="U8" s="1" t="s">
        <v>822</v>
      </c>
      <c r="V8" t="s">
        <v>1530</v>
      </c>
      <c r="W8" t="s">
        <v>1599</v>
      </c>
    </row>
    <row r="9" spans="1:23" x14ac:dyDescent="0.25">
      <c r="O9" t="str">
        <f t="shared" si="0"/>
        <v>2029–2030</v>
      </c>
      <c r="U9" s="1" t="s">
        <v>1521</v>
      </c>
      <c r="V9" t="s">
        <v>1531</v>
      </c>
      <c r="W9" t="s">
        <v>1600</v>
      </c>
    </row>
    <row r="10" spans="1:23" x14ac:dyDescent="0.25">
      <c r="O10" t="str">
        <f t="shared" si="0"/>
        <v>2030–2031</v>
      </c>
      <c r="U10" t="s">
        <v>1522</v>
      </c>
      <c r="V10" t="s">
        <v>101</v>
      </c>
      <c r="W10" t="s">
        <v>1601</v>
      </c>
    </row>
    <row r="11" spans="1:23" x14ac:dyDescent="0.25">
      <c r="O11" t="str">
        <f t="shared" si="0"/>
        <v>2031–2032</v>
      </c>
    </row>
    <row r="12" spans="1:23" x14ac:dyDescent="0.25">
      <c r="O12" t="str">
        <f t="shared" si="0"/>
        <v>2032–2033</v>
      </c>
    </row>
    <row r="13" spans="1:23" x14ac:dyDescent="0.25">
      <c r="O13" t="str">
        <f t="shared" si="0"/>
        <v>2033–2034</v>
      </c>
    </row>
    <row r="14" spans="1:23" x14ac:dyDescent="0.25">
      <c r="O14" t="str">
        <f t="shared" si="0"/>
        <v>2034–2035</v>
      </c>
    </row>
    <row r="15" spans="1:23" x14ac:dyDescent="0.25">
      <c r="O15" t="str">
        <f t="shared" si="0"/>
        <v>2035–2036</v>
      </c>
    </row>
    <row r="16" spans="1:23" x14ac:dyDescent="0.25">
      <c r="O16" t="str">
        <f t="shared" si="0"/>
        <v>2036–2037</v>
      </c>
    </row>
    <row r="17" spans="15:15" x14ac:dyDescent="0.25">
      <c r="O17" t="str">
        <f t="shared" si="0"/>
        <v>2037–2038</v>
      </c>
    </row>
    <row r="18" spans="15:15" x14ac:dyDescent="0.25">
      <c r="O18" t="str">
        <f t="shared" si="0"/>
        <v>2038–2039</v>
      </c>
    </row>
    <row r="19" spans="15:15" x14ac:dyDescent="0.25">
      <c r="O19" t="str">
        <f t="shared" si="0"/>
        <v>2039–2040</v>
      </c>
    </row>
    <row r="20" spans="15:15" x14ac:dyDescent="0.25">
      <c r="O20" t="str">
        <f t="shared" si="0"/>
        <v>2040–2041</v>
      </c>
    </row>
    <row r="21" spans="15:15" x14ac:dyDescent="0.25">
      <c r="O21" t="str">
        <f t="shared" si="0"/>
        <v>2041–2042</v>
      </c>
    </row>
    <row r="22" spans="15:15" x14ac:dyDescent="0.25">
      <c r="O22" t="str">
        <f t="shared" si="0"/>
        <v>2042–2043</v>
      </c>
    </row>
    <row r="23" spans="15:15" x14ac:dyDescent="0.25">
      <c r="O23" t="str">
        <f t="shared" si="0"/>
        <v>2043–2044</v>
      </c>
    </row>
    <row r="24" spans="15:15" x14ac:dyDescent="0.25">
      <c r="O24" t="str">
        <f t="shared" si="0"/>
        <v>2044–2045</v>
      </c>
    </row>
    <row r="25" spans="15:15" x14ac:dyDescent="0.25">
      <c r="O25" t="str">
        <f t="shared" si="0"/>
        <v>2045–2046</v>
      </c>
    </row>
    <row r="26" spans="15:15" x14ac:dyDescent="0.25">
      <c r="O26" t="str">
        <f t="shared" si="0"/>
        <v>2046–2047</v>
      </c>
    </row>
    <row r="27" spans="15:15" x14ac:dyDescent="0.25">
      <c r="O27" t="str">
        <f t="shared" si="0"/>
        <v>2047–2048</v>
      </c>
    </row>
    <row r="28" spans="15:15" x14ac:dyDescent="0.25">
      <c r="O28" t="str">
        <f t="shared" si="0"/>
        <v>2048–2049</v>
      </c>
    </row>
    <row r="29" spans="15:15" x14ac:dyDescent="0.25">
      <c r="O29" t="str">
        <f t="shared" si="0"/>
        <v>2049–2050</v>
      </c>
    </row>
    <row r="30" spans="15:15" x14ac:dyDescent="0.25">
      <c r="O30" t="str">
        <f t="shared" si="0"/>
        <v>2050–2051</v>
      </c>
    </row>
    <row r="31" spans="15:15" x14ac:dyDescent="0.25">
      <c r="O31" t="str">
        <f t="shared" si="0"/>
        <v>2051–2052</v>
      </c>
    </row>
    <row r="32" spans="15:15" x14ac:dyDescent="0.25">
      <c r="O32" t="str">
        <f t="shared" si="0"/>
        <v>2052–2053</v>
      </c>
    </row>
    <row r="33" spans="15:15" x14ac:dyDescent="0.25">
      <c r="O33" t="str">
        <f t="shared" si="0"/>
        <v>2053–2054</v>
      </c>
    </row>
    <row r="34" spans="15:15" x14ac:dyDescent="0.25">
      <c r="O34" t="str">
        <f t="shared" si="0"/>
        <v>2054–2055</v>
      </c>
    </row>
    <row r="35" spans="15:15" x14ac:dyDescent="0.25">
      <c r="O35" t="str">
        <f t="shared" si="0"/>
        <v>2055–2056</v>
      </c>
    </row>
    <row r="36" spans="15:15" x14ac:dyDescent="0.25">
      <c r="O36" t="str">
        <f t="shared" si="0"/>
        <v>2056–2057</v>
      </c>
    </row>
    <row r="37" spans="15:15" x14ac:dyDescent="0.25">
      <c r="O37" t="str">
        <f t="shared" si="0"/>
        <v>2057–2058</v>
      </c>
    </row>
    <row r="38" spans="15:15" x14ac:dyDescent="0.25">
      <c r="O38" t="str">
        <f t="shared" si="0"/>
        <v>2058–2059</v>
      </c>
    </row>
    <row r="39" spans="15:15" x14ac:dyDescent="0.25">
      <c r="O39" t="str">
        <f t="shared" si="0"/>
        <v>2059–2060</v>
      </c>
    </row>
    <row r="40" spans="15:15" x14ac:dyDescent="0.25">
      <c r="O40" t="str">
        <f t="shared" si="0"/>
        <v>2060–2061</v>
      </c>
    </row>
    <row r="41" spans="15:15" x14ac:dyDescent="0.25">
      <c r="O41" t="str">
        <f t="shared" si="0"/>
        <v>2061–2062</v>
      </c>
    </row>
    <row r="42" spans="15:15" x14ac:dyDescent="0.25">
      <c r="O42" t="str">
        <f t="shared" si="0"/>
        <v>2062–2063</v>
      </c>
    </row>
    <row r="43" spans="15:15" x14ac:dyDescent="0.25">
      <c r="O43" t="str">
        <f t="shared" si="0"/>
        <v>2063–2064</v>
      </c>
    </row>
    <row r="44" spans="15:15" x14ac:dyDescent="0.25">
      <c r="O44" t="str">
        <f t="shared" si="0"/>
        <v>2064–2065</v>
      </c>
    </row>
    <row r="45" spans="15:15" x14ac:dyDescent="0.25">
      <c r="O45" t="str">
        <f t="shared" si="0"/>
        <v>2065–2066</v>
      </c>
    </row>
    <row r="46" spans="15:15" x14ac:dyDescent="0.25">
      <c r="O46" t="str">
        <f t="shared" si="0"/>
        <v>2066–2067</v>
      </c>
    </row>
    <row r="47" spans="15:15" x14ac:dyDescent="0.25">
      <c r="O47" t="str">
        <f t="shared" si="0"/>
        <v>2067–2068</v>
      </c>
    </row>
    <row r="48" spans="15:15" x14ac:dyDescent="0.25">
      <c r="O48" t="str">
        <f t="shared" si="0"/>
        <v>2068–2069</v>
      </c>
    </row>
    <row r="49" spans="15:15" x14ac:dyDescent="0.25">
      <c r="O49" t="str">
        <f t="shared" si="0"/>
        <v>2069–2070</v>
      </c>
    </row>
    <row r="50" spans="15:15" x14ac:dyDescent="0.25">
      <c r="O50" t="str">
        <f t="shared" si="0"/>
        <v>2070–2071</v>
      </c>
    </row>
    <row r="51" spans="15:15" x14ac:dyDescent="0.25">
      <c r="O51" t="str">
        <f t="shared" si="0"/>
        <v>2071–2072</v>
      </c>
    </row>
    <row r="52" spans="15:15" x14ac:dyDescent="0.25">
      <c r="O52" t="str">
        <f t="shared" si="0"/>
        <v>2072–2073</v>
      </c>
    </row>
    <row r="53" spans="15:15" x14ac:dyDescent="0.25">
      <c r="O53" t="str">
        <f t="shared" si="0"/>
        <v>2073–2074</v>
      </c>
    </row>
    <row r="54" spans="15:15" x14ac:dyDescent="0.25">
      <c r="O54" t="str">
        <f t="shared" si="0"/>
        <v>2074–2075</v>
      </c>
    </row>
    <row r="55" spans="15:15" x14ac:dyDescent="0.25">
      <c r="O55" t="str">
        <f t="shared" si="0"/>
        <v>2075–2076</v>
      </c>
    </row>
    <row r="56" spans="15:15" x14ac:dyDescent="0.25">
      <c r="O56" t="str">
        <f t="shared" si="0"/>
        <v>2076–2077</v>
      </c>
    </row>
    <row r="57" spans="15:15" x14ac:dyDescent="0.25">
      <c r="O57" t="str">
        <f t="shared" si="0"/>
        <v>2077–2078</v>
      </c>
    </row>
    <row r="58" spans="15:15" x14ac:dyDescent="0.25">
      <c r="O58" t="str">
        <f t="shared" si="0"/>
        <v>2078–2079</v>
      </c>
    </row>
    <row r="59" spans="15:15" x14ac:dyDescent="0.25">
      <c r="O59" t="str">
        <f t="shared" si="0"/>
        <v>2079–2080</v>
      </c>
    </row>
    <row r="60" spans="15:15" x14ac:dyDescent="0.25">
      <c r="O60" t="str">
        <f t="shared" si="0"/>
        <v>2080–2081</v>
      </c>
    </row>
    <row r="61" spans="15:15" x14ac:dyDescent="0.25">
      <c r="O61" t="str">
        <f t="shared" si="0"/>
        <v>2081–2082</v>
      </c>
    </row>
    <row r="62" spans="15:15" x14ac:dyDescent="0.25">
      <c r="O62" t="str">
        <f t="shared" si="0"/>
        <v>2082–2083</v>
      </c>
    </row>
    <row r="63" spans="15:15" x14ac:dyDescent="0.25">
      <c r="O63" t="str">
        <f t="shared" si="0"/>
        <v>2083–2084</v>
      </c>
    </row>
    <row r="64" spans="15:15" x14ac:dyDescent="0.25">
      <c r="O64" t="str">
        <f t="shared" si="0"/>
        <v>2084–2085</v>
      </c>
    </row>
    <row r="65" spans="15:15" x14ac:dyDescent="0.25">
      <c r="O65" t="str">
        <f t="shared" si="0"/>
        <v>2085–2086</v>
      </c>
    </row>
    <row r="66" spans="15:15" x14ac:dyDescent="0.25">
      <c r="O66" t="str">
        <f t="shared" si="0"/>
        <v>2086–2087</v>
      </c>
    </row>
    <row r="67" spans="15:15" x14ac:dyDescent="0.25">
      <c r="O67" t="str">
        <f t="shared" ref="O67:O101" si="1">LEFT(O66,4)+1&amp;"–"&amp;RIGHT(O66,4)+1</f>
        <v>2087–2088</v>
      </c>
    </row>
    <row r="68" spans="15:15" x14ac:dyDescent="0.25">
      <c r="O68" t="str">
        <f t="shared" si="1"/>
        <v>2088–2089</v>
      </c>
    </row>
    <row r="69" spans="15:15" x14ac:dyDescent="0.25">
      <c r="O69" t="str">
        <f t="shared" si="1"/>
        <v>2089–2090</v>
      </c>
    </row>
    <row r="70" spans="15:15" x14ac:dyDescent="0.25">
      <c r="O70" t="str">
        <f t="shared" si="1"/>
        <v>2090–2091</v>
      </c>
    </row>
    <row r="71" spans="15:15" x14ac:dyDescent="0.25">
      <c r="O71" t="str">
        <f t="shared" si="1"/>
        <v>2091–2092</v>
      </c>
    </row>
    <row r="72" spans="15:15" x14ac:dyDescent="0.25">
      <c r="O72" t="str">
        <f t="shared" si="1"/>
        <v>2092–2093</v>
      </c>
    </row>
    <row r="73" spans="15:15" x14ac:dyDescent="0.25">
      <c r="O73" t="str">
        <f t="shared" si="1"/>
        <v>2093–2094</v>
      </c>
    </row>
    <row r="74" spans="15:15" x14ac:dyDescent="0.25">
      <c r="O74" t="str">
        <f t="shared" si="1"/>
        <v>2094–2095</v>
      </c>
    </row>
    <row r="75" spans="15:15" x14ac:dyDescent="0.25">
      <c r="O75" t="str">
        <f t="shared" si="1"/>
        <v>2095–2096</v>
      </c>
    </row>
    <row r="76" spans="15:15" x14ac:dyDescent="0.25">
      <c r="O76" t="str">
        <f t="shared" si="1"/>
        <v>2096–2097</v>
      </c>
    </row>
    <row r="77" spans="15:15" x14ac:dyDescent="0.25">
      <c r="O77" t="str">
        <f t="shared" si="1"/>
        <v>2097–2098</v>
      </c>
    </row>
    <row r="78" spans="15:15" x14ac:dyDescent="0.25">
      <c r="O78" t="str">
        <f t="shared" si="1"/>
        <v>2098–2099</v>
      </c>
    </row>
    <row r="79" spans="15:15" x14ac:dyDescent="0.25">
      <c r="O79" t="str">
        <f t="shared" si="1"/>
        <v>2099–2100</v>
      </c>
    </row>
    <row r="80" spans="15:15" x14ac:dyDescent="0.25">
      <c r="O80" t="str">
        <f t="shared" si="1"/>
        <v>2100–2101</v>
      </c>
    </row>
    <row r="81" spans="15:15" x14ac:dyDescent="0.25">
      <c r="O81" t="str">
        <f t="shared" si="1"/>
        <v>2101–2102</v>
      </c>
    </row>
    <row r="82" spans="15:15" x14ac:dyDescent="0.25">
      <c r="O82" t="str">
        <f t="shared" si="1"/>
        <v>2102–2103</v>
      </c>
    </row>
    <row r="83" spans="15:15" x14ac:dyDescent="0.25">
      <c r="O83" t="str">
        <f t="shared" si="1"/>
        <v>2103–2104</v>
      </c>
    </row>
    <row r="84" spans="15:15" x14ac:dyDescent="0.25">
      <c r="O84" t="str">
        <f t="shared" si="1"/>
        <v>2104–2105</v>
      </c>
    </row>
    <row r="85" spans="15:15" x14ac:dyDescent="0.25">
      <c r="O85" t="str">
        <f t="shared" si="1"/>
        <v>2105–2106</v>
      </c>
    </row>
    <row r="86" spans="15:15" x14ac:dyDescent="0.25">
      <c r="O86" t="str">
        <f t="shared" si="1"/>
        <v>2106–2107</v>
      </c>
    </row>
    <row r="87" spans="15:15" x14ac:dyDescent="0.25">
      <c r="O87" t="str">
        <f t="shared" si="1"/>
        <v>2107–2108</v>
      </c>
    </row>
    <row r="88" spans="15:15" x14ac:dyDescent="0.25">
      <c r="O88" t="str">
        <f t="shared" si="1"/>
        <v>2108–2109</v>
      </c>
    </row>
    <row r="89" spans="15:15" x14ac:dyDescent="0.25">
      <c r="O89" t="str">
        <f t="shared" si="1"/>
        <v>2109–2110</v>
      </c>
    </row>
    <row r="90" spans="15:15" x14ac:dyDescent="0.25">
      <c r="O90" t="str">
        <f t="shared" si="1"/>
        <v>2110–2111</v>
      </c>
    </row>
    <row r="91" spans="15:15" x14ac:dyDescent="0.25">
      <c r="O91" t="str">
        <f t="shared" si="1"/>
        <v>2111–2112</v>
      </c>
    </row>
    <row r="92" spans="15:15" x14ac:dyDescent="0.25">
      <c r="O92" t="str">
        <f t="shared" si="1"/>
        <v>2112–2113</v>
      </c>
    </row>
    <row r="93" spans="15:15" x14ac:dyDescent="0.25">
      <c r="O93" t="str">
        <f t="shared" si="1"/>
        <v>2113–2114</v>
      </c>
    </row>
    <row r="94" spans="15:15" x14ac:dyDescent="0.25">
      <c r="O94" t="str">
        <f t="shared" si="1"/>
        <v>2114–2115</v>
      </c>
    </row>
    <row r="95" spans="15:15" x14ac:dyDescent="0.25">
      <c r="O95" t="str">
        <f t="shared" si="1"/>
        <v>2115–2116</v>
      </c>
    </row>
    <row r="96" spans="15:15" x14ac:dyDescent="0.25">
      <c r="O96" t="str">
        <f t="shared" si="1"/>
        <v>2116–2117</v>
      </c>
    </row>
    <row r="97" spans="15:15" x14ac:dyDescent="0.25">
      <c r="O97" t="str">
        <f t="shared" si="1"/>
        <v>2117–2118</v>
      </c>
    </row>
    <row r="98" spans="15:15" x14ac:dyDescent="0.25">
      <c r="O98" t="str">
        <f t="shared" si="1"/>
        <v>2118–2119</v>
      </c>
    </row>
    <row r="99" spans="15:15" x14ac:dyDescent="0.25">
      <c r="O99" t="str">
        <f t="shared" si="1"/>
        <v>2119–2120</v>
      </c>
    </row>
    <row r="100" spans="15:15" x14ac:dyDescent="0.25">
      <c r="O100" t="str">
        <f t="shared" si="1"/>
        <v>2120–2121</v>
      </c>
    </row>
    <row r="101" spans="15:15" x14ac:dyDescent="0.25">
      <c r="O101" t="str">
        <f t="shared" si="1"/>
        <v>2121–2122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6A1A-2B54-404C-A181-B415BDD853EF}">
  <sheetPr>
    <tabColor theme="9" tint="-0.249977111117893"/>
    <pageSetUpPr fitToPage="1"/>
  </sheetPr>
  <dimension ref="A1:XFC49"/>
  <sheetViews>
    <sheetView workbookViewId="0">
      <selection activeCell="J11" sqref="J11"/>
    </sheetView>
  </sheetViews>
  <sheetFormatPr defaultColWidth="0" defaultRowHeight="0" customHeight="1" zeroHeight="1" x14ac:dyDescent="0.25"/>
  <cols>
    <col min="1" max="2" width="3.28515625" customWidth="1"/>
    <col min="3" max="3" width="13.5703125" customWidth="1"/>
    <col min="4" max="5" width="11.42578125" customWidth="1"/>
    <col min="6" max="6" width="11.85546875" customWidth="1"/>
    <col min="7" max="7" width="12.85546875" customWidth="1"/>
    <col min="8" max="8" width="15.42578125" customWidth="1"/>
    <col min="9" max="9" width="15.85546875" customWidth="1"/>
    <col min="10" max="10" width="13.42578125" customWidth="1"/>
    <col min="11" max="12" width="0" hidden="1" customWidth="1"/>
    <col min="13" max="16383" width="9.140625" hidden="1"/>
    <col min="16384" max="16384" width="4" hidden="1" customWidth="1"/>
  </cols>
  <sheetData>
    <row r="1" spans="1:10" ht="15" x14ac:dyDescent="0.25">
      <c r="A1" s="59" t="s">
        <v>1690</v>
      </c>
    </row>
    <row r="2" spans="1:10" ht="15" x14ac:dyDescent="0.25"/>
    <row r="3" spans="1:10" ht="15" x14ac:dyDescent="0.25">
      <c r="A3" s="60" t="s">
        <v>1639</v>
      </c>
      <c r="B3" s="61"/>
      <c r="C3" s="61"/>
      <c r="D3" s="61"/>
      <c r="E3" s="61"/>
      <c r="F3" s="61"/>
      <c r="G3" s="61"/>
      <c r="H3" s="61"/>
      <c r="I3" s="61"/>
      <c r="J3" s="61"/>
    </row>
    <row r="4" spans="1:10" ht="15" customHeight="1" x14ac:dyDescent="0.25">
      <c r="A4" s="243" t="s">
        <v>1724</v>
      </c>
      <c r="B4" s="243"/>
      <c r="C4" s="243"/>
      <c r="D4" s="243"/>
      <c r="E4" s="243"/>
      <c r="F4" s="243"/>
      <c r="G4" s="243"/>
      <c r="H4" s="243"/>
      <c r="I4" s="243"/>
      <c r="J4" s="243"/>
    </row>
    <row r="5" spans="1:10" ht="15" x14ac:dyDescent="0.25">
      <c r="A5" s="243"/>
      <c r="B5" s="243"/>
      <c r="C5" s="243"/>
      <c r="D5" s="243"/>
      <c r="E5" s="243"/>
      <c r="F5" s="243"/>
      <c r="G5" s="243"/>
      <c r="H5" s="243"/>
      <c r="I5" s="243"/>
      <c r="J5" s="243"/>
    </row>
    <row r="6" spans="1:10" ht="15" x14ac:dyDescent="0.25">
      <c r="A6" s="243"/>
      <c r="B6" s="243"/>
      <c r="C6" s="243"/>
      <c r="D6" s="243"/>
      <c r="E6" s="243"/>
      <c r="F6" s="243"/>
      <c r="G6" s="243"/>
      <c r="H6" s="243"/>
      <c r="I6" s="243"/>
      <c r="J6" s="243"/>
    </row>
    <row r="7" spans="1:10" ht="15" x14ac:dyDescent="0.25">
      <c r="A7" s="62" t="s">
        <v>1640</v>
      </c>
      <c r="B7" s="63"/>
      <c r="C7" s="63"/>
      <c r="D7" s="63"/>
      <c r="E7" s="63"/>
      <c r="F7" s="63"/>
      <c r="G7" s="63"/>
      <c r="H7" s="63"/>
      <c r="I7" s="63"/>
      <c r="J7" s="63"/>
    </row>
    <row r="8" spans="1:10" ht="15" x14ac:dyDescent="0.25">
      <c r="A8" s="64" t="s">
        <v>1603</v>
      </c>
      <c r="B8" s="65" t="s">
        <v>1636</v>
      </c>
      <c r="C8" s="66"/>
      <c r="D8" s="66"/>
      <c r="E8" s="66"/>
      <c r="F8" s="66"/>
      <c r="G8" s="66"/>
      <c r="H8" s="66"/>
      <c r="I8" s="66"/>
      <c r="J8" s="66"/>
    </row>
    <row r="9" spans="1:10" ht="15" x14ac:dyDescent="0.25">
      <c r="A9" s="64" t="s">
        <v>1603</v>
      </c>
      <c r="B9" s="65" t="s">
        <v>1637</v>
      </c>
      <c r="C9" s="66"/>
      <c r="D9" s="66"/>
      <c r="E9" s="66"/>
      <c r="F9" s="66"/>
      <c r="G9" s="66"/>
      <c r="H9" s="66"/>
      <c r="I9" s="66"/>
      <c r="J9" s="66"/>
    </row>
    <row r="10" spans="1:10" ht="15" x14ac:dyDescent="0.25">
      <c r="A10" s="64" t="s">
        <v>1603</v>
      </c>
      <c r="B10" s="65" t="s">
        <v>1638</v>
      </c>
      <c r="C10" s="66"/>
      <c r="D10" s="66"/>
      <c r="E10" s="66"/>
      <c r="F10" s="66"/>
      <c r="G10" s="66"/>
      <c r="H10" s="66"/>
      <c r="I10" s="66"/>
      <c r="J10" s="66"/>
    </row>
    <row r="11" spans="1:10" ht="15" x14ac:dyDescent="0.25">
      <c r="A11" s="64" t="s">
        <v>1603</v>
      </c>
      <c r="B11" s="65" t="s">
        <v>1604</v>
      </c>
      <c r="C11" s="66"/>
      <c r="D11" s="66"/>
      <c r="E11" s="66"/>
      <c r="F11" s="66"/>
      <c r="G11" s="66"/>
      <c r="H11" s="66"/>
      <c r="I11" s="66"/>
      <c r="J11" s="66"/>
    </row>
    <row r="12" spans="1:10" ht="15" x14ac:dyDescent="0.25">
      <c r="A12" s="64"/>
      <c r="B12" s="65"/>
      <c r="C12" s="66"/>
      <c r="D12" s="66"/>
      <c r="E12" s="66"/>
      <c r="F12" s="66"/>
      <c r="G12" s="66"/>
      <c r="H12" s="66"/>
      <c r="I12" s="66"/>
      <c r="J12" s="66"/>
    </row>
    <row r="13" spans="1:10" s="244" customFormat="1" ht="15" x14ac:dyDescent="0.25">
      <c r="A13" s="244" t="s">
        <v>1691</v>
      </c>
    </row>
    <row r="14" spans="1:10" ht="15" x14ac:dyDescent="0.25">
      <c r="A14" s="67"/>
      <c r="B14" s="66"/>
      <c r="C14" s="66"/>
      <c r="D14" s="66"/>
      <c r="E14" s="66"/>
      <c r="F14" s="66"/>
      <c r="G14" s="66"/>
      <c r="H14" s="66"/>
      <c r="I14" s="66"/>
      <c r="J14" s="66"/>
    </row>
    <row r="15" spans="1:10" ht="15" x14ac:dyDescent="0.25">
      <c r="A15" s="60" t="s">
        <v>1646</v>
      </c>
      <c r="B15" s="61"/>
      <c r="C15" s="61"/>
      <c r="D15" s="61"/>
      <c r="E15" s="61"/>
      <c r="F15" s="61"/>
      <c r="G15" s="61"/>
      <c r="H15" s="61"/>
      <c r="I15" s="61"/>
      <c r="J15" s="61"/>
    </row>
    <row r="16" spans="1:10" ht="15" x14ac:dyDescent="0.25">
      <c r="A16" s="64" t="s">
        <v>1603</v>
      </c>
      <c r="B16" s="65" t="s">
        <v>1636</v>
      </c>
      <c r="C16" s="66"/>
    </row>
    <row r="17" spans="1:10" s="66" customFormat="1" ht="15" x14ac:dyDescent="0.25">
      <c r="A17" s="64" t="s">
        <v>1603</v>
      </c>
      <c r="B17" s="65" t="s">
        <v>1641</v>
      </c>
    </row>
    <row r="18" spans="1:10" ht="15" customHeight="1" x14ac:dyDescent="0.25">
      <c r="A18" s="64" t="s">
        <v>1603</v>
      </c>
      <c r="B18" s="65" t="s">
        <v>1610</v>
      </c>
      <c r="C18" s="72"/>
      <c r="D18" s="72"/>
      <c r="E18" s="72"/>
      <c r="F18" s="72"/>
      <c r="G18" s="72"/>
      <c r="H18" s="72"/>
      <c r="I18" s="72"/>
      <c r="J18" s="72"/>
    </row>
    <row r="19" spans="1:10" ht="15" x14ac:dyDescent="0.25">
      <c r="A19" s="68"/>
    </row>
    <row r="20" spans="1:10" s="241" customFormat="1" ht="15" x14ac:dyDescent="0.25">
      <c r="A20" s="241" t="s">
        <v>1693</v>
      </c>
    </row>
    <row r="21" spans="1:10" ht="15" x14ac:dyDescent="0.25">
      <c r="A21" s="68"/>
    </row>
    <row r="22" spans="1:10" ht="14.25" customHeight="1" x14ac:dyDescent="0.25">
      <c r="A22" s="60" t="s">
        <v>1704</v>
      </c>
      <c r="B22" s="61"/>
      <c r="C22" s="61"/>
      <c r="D22" s="61"/>
      <c r="E22" s="61"/>
      <c r="F22" s="61"/>
      <c r="G22" s="61"/>
      <c r="H22" s="61"/>
      <c r="I22" s="61"/>
      <c r="J22" s="61"/>
    </row>
    <row r="23" spans="1:10" ht="14.25" customHeight="1" x14ac:dyDescent="0.25">
      <c r="A23" s="75"/>
    </row>
    <row r="24" spans="1:10" ht="15" x14ac:dyDescent="0.25">
      <c r="A24" s="68"/>
      <c r="C24" s="73">
        <f>'Example 2 Modification Input'!$D$19</f>
        <v>347704.98570707708</v>
      </c>
      <c r="D24" t="s">
        <v>1647</v>
      </c>
    </row>
    <row r="25" spans="1:10" ht="15" x14ac:dyDescent="0.25">
      <c r="A25" s="68"/>
      <c r="B25" s="1" t="s">
        <v>1588</v>
      </c>
      <c r="C25" s="73">
        <f>'Example 2 Modification Input'!$D$16</f>
        <v>662708.85728417838</v>
      </c>
      <c r="D25" t="s">
        <v>1642</v>
      </c>
    </row>
    <row r="26" spans="1:10" ht="15.75" thickBot="1" x14ac:dyDescent="0.3">
      <c r="A26" s="68"/>
      <c r="B26" s="74"/>
      <c r="C26" s="80">
        <f>C24-C25</f>
        <v>-315003.87157710129</v>
      </c>
      <c r="D26" s="71" t="s">
        <v>1710</v>
      </c>
      <c r="E26" s="70"/>
      <c r="F26" s="71"/>
    </row>
    <row r="27" spans="1:10" ht="15.75" thickTop="1" x14ac:dyDescent="0.25">
      <c r="A27" s="68"/>
    </row>
    <row r="28" spans="1:10" ht="15" x14ac:dyDescent="0.25">
      <c r="A28" s="69" t="s">
        <v>1650</v>
      </c>
    </row>
    <row r="29" spans="1:10" ht="15" x14ac:dyDescent="0.25">
      <c r="A29" s="68"/>
    </row>
    <row r="30" spans="1:10" ht="15" x14ac:dyDescent="0.25">
      <c r="A30" s="60" t="s">
        <v>1705</v>
      </c>
      <c r="B30" s="61"/>
      <c r="C30" s="61"/>
      <c r="D30" s="61"/>
      <c r="E30" s="61"/>
      <c r="F30" s="61"/>
      <c r="G30" s="61"/>
      <c r="H30" s="61"/>
      <c r="I30" s="61"/>
      <c r="J30" s="61"/>
    </row>
    <row r="31" spans="1:10" ht="15" x14ac:dyDescent="0.25">
      <c r="A31" s="242" t="s">
        <v>1616</v>
      </c>
      <c r="B31" s="242"/>
      <c r="C31" s="242"/>
      <c r="D31" s="242"/>
      <c r="E31" s="242"/>
      <c r="F31" s="242"/>
      <c r="G31" s="242"/>
      <c r="H31" s="242"/>
      <c r="I31" s="242"/>
      <c r="J31" s="242"/>
    </row>
    <row r="32" spans="1:10" ht="15" x14ac:dyDescent="0.25">
      <c r="A32" s="242"/>
      <c r="B32" s="242"/>
      <c r="C32" s="242"/>
      <c r="D32" s="242"/>
      <c r="E32" s="242"/>
      <c r="F32" s="242"/>
      <c r="G32" s="242"/>
      <c r="H32" s="242"/>
      <c r="I32" s="242"/>
      <c r="J32" s="242"/>
    </row>
    <row r="33" spans="1:10" ht="15" x14ac:dyDescent="0.25">
      <c r="A33" s="68"/>
      <c r="C33" s="73">
        <f>'Example 2 Original Input'!$I$38</f>
        <v>663001.07768610027</v>
      </c>
      <c r="D33" t="s">
        <v>1692</v>
      </c>
    </row>
    <row r="34" spans="1:10" ht="15" x14ac:dyDescent="0.25">
      <c r="A34" s="68"/>
      <c r="B34" s="1"/>
      <c r="C34" s="77">
        <f>C26</f>
        <v>-315003.87157710129</v>
      </c>
      <c r="D34" s="71" t="s">
        <v>1619</v>
      </c>
      <c r="E34" s="71"/>
      <c r="F34" s="71"/>
      <c r="G34" s="71"/>
      <c r="H34" s="71"/>
    </row>
    <row r="35" spans="1:10" ht="15.75" thickBot="1" x14ac:dyDescent="0.3">
      <c r="A35" s="68"/>
      <c r="B35" s="74"/>
      <c r="C35" s="78">
        <f>+C33+C34</f>
        <v>347997.20610899897</v>
      </c>
      <c r="D35" t="s">
        <v>1648</v>
      </c>
    </row>
    <row r="36" spans="1:10" ht="15.75" thickTop="1" x14ac:dyDescent="0.25">
      <c r="A36" s="68"/>
      <c r="C36" s="73"/>
    </row>
    <row r="37" spans="1:10" ht="15" x14ac:dyDescent="0.25">
      <c r="A37" s="69" t="s">
        <v>1650</v>
      </c>
      <c r="C37" s="73"/>
    </row>
    <row r="38" spans="1:10" ht="15" x14ac:dyDescent="0.25">
      <c r="A38" s="69"/>
      <c r="C38" s="73"/>
    </row>
    <row r="39" spans="1:10" ht="15" x14ac:dyDescent="0.25">
      <c r="A39" s="60" t="s">
        <v>1706</v>
      </c>
      <c r="B39" s="61"/>
      <c r="C39" s="79"/>
      <c r="D39" s="61"/>
      <c r="E39" s="61"/>
      <c r="F39" s="61"/>
      <c r="G39" s="61"/>
      <c r="H39" s="61"/>
      <c r="I39" s="61"/>
      <c r="J39" s="61"/>
    </row>
    <row r="40" spans="1:10" ht="15" x14ac:dyDescent="0.25">
      <c r="A40" s="69"/>
      <c r="C40" s="73"/>
    </row>
    <row r="41" spans="1:10" ht="15" x14ac:dyDescent="0.25">
      <c r="A41" s="69"/>
      <c r="C41" s="73">
        <f>'Example 2 Original Input'!$H$38</f>
        <v>132600.21553722007</v>
      </c>
      <c r="D41" t="s">
        <v>1696</v>
      </c>
    </row>
    <row r="42" spans="1:10" ht="15" x14ac:dyDescent="0.25">
      <c r="A42" s="69"/>
      <c r="B42" s="1" t="s">
        <v>1589</v>
      </c>
      <c r="C42" s="73">
        <f>C35</f>
        <v>347997.20610899897</v>
      </c>
      <c r="D42" t="s">
        <v>1648</v>
      </c>
    </row>
    <row r="43" spans="1:10" ht="15.75" thickBot="1" x14ac:dyDescent="0.3">
      <c r="A43" s="69"/>
      <c r="B43" s="74"/>
      <c r="C43" s="78">
        <f>+C41+C42</f>
        <v>480597.42164621904</v>
      </c>
      <c r="D43" t="s">
        <v>1674</v>
      </c>
    </row>
    <row r="44" spans="1:10" ht="15.75" thickTop="1" x14ac:dyDescent="0.25">
      <c r="A44" s="69"/>
    </row>
    <row r="45" spans="1:10" ht="15" hidden="1" x14ac:dyDescent="0.25">
      <c r="A45" s="69"/>
    </row>
    <row r="46" spans="1:10" ht="15" hidden="1" x14ac:dyDescent="0.25">
      <c r="A46" s="69"/>
    </row>
    <row r="47" spans="1:10" ht="15" hidden="1" x14ac:dyDescent="0.25">
      <c r="A47" s="69"/>
    </row>
    <row r="48" spans="1:10" ht="15" hidden="1" x14ac:dyDescent="0.25">
      <c r="A48" s="69"/>
    </row>
    <row r="49" spans="1:1" ht="15" hidden="1" x14ac:dyDescent="0.25">
      <c r="A49" s="69"/>
    </row>
  </sheetData>
  <sheetProtection sheet="1" objects="1" scenarios="1" formatColumns="0" formatRows="0"/>
  <mergeCells count="4">
    <mergeCell ref="A4:J6"/>
    <mergeCell ref="A13:XFD13"/>
    <mergeCell ref="A20:XFD20"/>
    <mergeCell ref="A31:J32"/>
  </mergeCells>
  <pageMargins left="0.7" right="0.7" top="0.75" bottom="0.75" header="0.3" footer="0.3"/>
  <pageSetup scale="8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20</vt:i4>
      </vt:variant>
    </vt:vector>
  </HeadingPairs>
  <TitlesOfParts>
    <vt:vector size="43" baseType="lpstr">
      <vt:lpstr>Example 1 -&gt;</vt:lpstr>
      <vt:lpstr>Example 1 Modification Input</vt:lpstr>
      <vt:lpstr>Example 1 Modification Output</vt:lpstr>
      <vt:lpstr>Ex1 Modification NoteDisclosure</vt:lpstr>
      <vt:lpstr>Example 1 Original Input</vt:lpstr>
      <vt:lpstr>Example 1 Original Output</vt:lpstr>
      <vt:lpstr>Ex 1 Original Note Disclosure</vt:lpstr>
      <vt:lpstr>Drop-down menus</vt:lpstr>
      <vt:lpstr>Example 2 -&gt;</vt:lpstr>
      <vt:lpstr>Example 2 Modification Input</vt:lpstr>
      <vt:lpstr>Example 2 Modification Output</vt:lpstr>
      <vt:lpstr>Ex2 Modification NoteDisclosure</vt:lpstr>
      <vt:lpstr>Example 2 Original Input</vt:lpstr>
      <vt:lpstr>Example 2 Original Output</vt:lpstr>
      <vt:lpstr>Ex 2 Original Note Disclosure</vt:lpstr>
      <vt:lpstr>Example 3 -&gt;</vt:lpstr>
      <vt:lpstr>Example 3 Modification Input</vt:lpstr>
      <vt:lpstr>Example 3 Modification Output</vt:lpstr>
      <vt:lpstr>Ex3 Modification NoteDisclosure</vt:lpstr>
      <vt:lpstr>Example 3 Original Input</vt:lpstr>
      <vt:lpstr>Example 3 Original Output</vt:lpstr>
      <vt:lpstr>Ex 3 Original Note Disclosure</vt:lpstr>
      <vt:lpstr>qryIndex02a</vt:lpstr>
      <vt:lpstr>AssetClasses</vt:lpstr>
      <vt:lpstr>'Ex 1 Original Note Disclosure'!Print_Area</vt:lpstr>
      <vt:lpstr>'Ex 2 Original Note Disclosure'!Print_Area</vt:lpstr>
      <vt:lpstr>'Ex 3 Original Note Disclosure'!Print_Area</vt:lpstr>
      <vt:lpstr>'Ex1 Modification NoteDisclosure'!Print_Area</vt:lpstr>
      <vt:lpstr>'Ex2 Modification NoteDisclosure'!Print_Area</vt:lpstr>
      <vt:lpstr>'Ex3 Modification NoteDisclosure'!Print_Area</vt:lpstr>
      <vt:lpstr>'Example 1 Modification Input'!Print_Area</vt:lpstr>
      <vt:lpstr>'Example 1 Modification Output'!Print_Area</vt:lpstr>
      <vt:lpstr>'Example 1 Original Input'!Print_Area</vt:lpstr>
      <vt:lpstr>'Example 1 Original Output'!Print_Area</vt:lpstr>
      <vt:lpstr>'Example 2 Modification Input'!Print_Area</vt:lpstr>
      <vt:lpstr>'Example 2 Modification Output'!Print_Area</vt:lpstr>
      <vt:lpstr>'Example 2 Original Input'!Print_Area</vt:lpstr>
      <vt:lpstr>'Example 2 Original Output'!Print_Area</vt:lpstr>
      <vt:lpstr>'Example 3 Modification Input'!Print_Area</vt:lpstr>
      <vt:lpstr>'Example 3 Modification Output'!Print_Area</vt:lpstr>
      <vt:lpstr>'Example 3 Original Input'!Print_Area</vt:lpstr>
      <vt:lpstr>'Example 3 Original Output'!Print_Area</vt:lpstr>
      <vt:lpstr>Years_of_amortization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Esterson, Andrew</dc:creator>
  <cp:lastModifiedBy>Formanyuk, Alex</cp:lastModifiedBy>
  <cp:lastPrinted>2024-02-01T16:02:02Z</cp:lastPrinted>
  <dcterms:created xsi:type="dcterms:W3CDTF">2015-06-05T18:17:20Z</dcterms:created>
  <dcterms:modified xsi:type="dcterms:W3CDTF">2024-09-18T00:51:33Z</dcterms:modified>
</cp:coreProperties>
</file>